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K:\Trans\Grant Applications\2022 Grants\RAISE\Carver\BCA\"/>
    </mc:Choice>
  </mc:AlternateContent>
  <xr:revisionPtr revIDLastSave="0" documentId="13_ncr:1_{FC07F009-20C0-4D72-82BF-9A7BB32E1D48}" xr6:coauthVersionLast="47" xr6:coauthVersionMax="47" xr10:uidLastSave="{00000000-0000-0000-0000-000000000000}"/>
  <bookViews>
    <workbookView xWindow="-25320" yWindow="210" windowWidth="25440" windowHeight="15540" tabRatio="921" firstSheet="1" activeTab="1" xr2:uid="{00000000-000D-0000-FFFF-FFFF00000000}"/>
  </bookViews>
  <sheets>
    <sheet name="Assumptions" sheetId="51" r:id="rId1"/>
    <sheet name="BCA Summary" sheetId="12" r:id="rId2"/>
    <sheet name="Travel Time Cost Savings" sheetId="46" r:id="rId3"/>
    <sheet name="Safety Benefits" sheetId="52" r:id="rId4"/>
    <sheet name="Air Quality" sheetId="72" r:id="rId5"/>
    <sheet name="Operation and Maintenance" sheetId="48" r:id="rId6"/>
    <sheet name="Capital Costs" sheetId="8" r:id="rId7"/>
    <sheet name="Annualized Operations" sheetId="47" r:id="rId8"/>
    <sheet name="Regional Travel Time Savings" sheetId="70" r:id="rId9"/>
    <sheet name="Regional Safety Benefits" sheetId="71" r:id="rId10"/>
    <sheet name="Reg Operating Cost Savings" sheetId="55" r:id="rId11"/>
    <sheet name="Regional Air Quality" sheetId="17" r:id="rId12"/>
    <sheet name="RCV Calculator" sheetId="10" r:id="rId13"/>
    <sheet name="2018-2020 Crashes" sheetId="69" r:id="rId14"/>
    <sheet name="TH7" sheetId="57" r:id="rId15"/>
    <sheet name="212 W of NYA" sheetId="58" r:id="rId16"/>
    <sheet name="CR22" sheetId="59" r:id="rId17"/>
    <sheet name="212 E of Carver-2L" sheetId="60" r:id="rId18"/>
    <sheet name="CR50" sheetId="61" r:id="rId19"/>
    <sheet name="Shoreline" sheetId="62" r:id="rId20"/>
    <sheet name="TH110" sheetId="63" r:id="rId21"/>
    <sheet name="CR92" sheetId="64" r:id="rId22"/>
    <sheet name="158th St" sheetId="65" r:id="rId23"/>
    <sheet name="CR 33" sheetId="66" r:id="rId24"/>
    <sheet name="TH 5" sheetId="67" r:id="rId25"/>
    <sheet name="212 E of Carver-3L" sheetId="6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#REF!</definedName>
    <definedName name="\B">#REF!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8" hidden="1">'CR50'!$A$1:$CY$20</definedName>
    <definedName name="_xlnm._FilterDatabase" localSheetId="21" hidden="1">'CR92'!$A$1:$CY$39</definedName>
    <definedName name="_xlnm._FilterDatabase" localSheetId="24" hidden="1">'TH 5'!$A$1:$CY$295</definedName>
    <definedName name="_xlnm._FilterDatabase" localSheetId="20" hidden="1">'TH110'!$A$1:$CY$146</definedName>
    <definedName name="_xlnm._FilterDatabase" localSheetId="14" hidden="1">'TH7'!$A$1:$CY$779</definedName>
    <definedName name="_Key1" hidden="1">'[2]Journal Entry'!#REF!</definedName>
    <definedName name="_Key2" hidden="1">'[2]Journal Entry'!#REF!</definedName>
    <definedName name="_Order1" hidden="1">255</definedName>
    <definedName name="_Order2" hidden="1">255</definedName>
    <definedName name="_ppp1">#REF!</definedName>
    <definedName name="_ppp2">#REF!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#REF!</definedName>
    <definedName name="Adds">#REF!</definedName>
    <definedName name="ASSIGN">#REF!</definedName>
    <definedName name="B_4">#REF!</definedName>
    <definedName name="B_5">#REF!</definedName>
    <definedName name="BCAnalysisPeriod" localSheetId="4">[4]Assumptions!#REF!</definedName>
    <definedName name="BCAnalysisPeriod" localSheetId="5">[5]Assumptions!#REF!</definedName>
    <definedName name="BCAnalysisPeriod" localSheetId="10">[5]Assumptions!#REF!</definedName>
    <definedName name="BCAnalysisPeriod">[5]Assumptions!#REF!</definedName>
    <definedName name="BEGINNING">#REF!</definedName>
    <definedName name="BEx3O85IKWARA6NCJOLRBRJFMEWW" hidden="1">'[6]Q2 09 Rail BS Leads'!#REF!</definedName>
    <definedName name="BEx5MLQZM68YQSKARVWTTPINFQ2C" hidden="1">'[6]Q2 09 Rail BS Leads'!#REF!</definedName>
    <definedName name="BExERWCEBKQRYWRQLYJ4UCMMKTHG" hidden="1">'[6]Q2 09 Rail BS Leads'!#REF!</definedName>
    <definedName name="BExMBYPQDG9AYDQ5E8IECVFREPO6" hidden="1">'[6]Q2 09 Rail BS Leads'!#REF!</definedName>
    <definedName name="BExQ9ZLYHWABXAA9NJDW8ZS0UQ9P" hidden="1">'[6]Q2 09 Rail BS Leads'!#REF!</definedName>
    <definedName name="BExTUY9WNSJ91GV8CP0SKJTEIV82" hidden="1">'[6]Q2 09 Rail BS Leads'!#REF!</definedName>
    <definedName name="BS_98">#REF!</definedName>
    <definedName name="BS_99">#REF!</definedName>
    <definedName name="BS_SUM_25MO">#REF!</definedName>
    <definedName name="BS_SUM_98">#REF!</definedName>
    <definedName name="BS_SUM_99">#REF!</definedName>
    <definedName name="CBS">#REF!</definedName>
    <definedName name="COLE">#REF!</definedName>
    <definedName name="_xlnm.Criteria">#REF!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ENDING">#REF!</definedName>
    <definedName name="EPR">#REF!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'[7]ICC Conversion'!$A$1:$B$191</definedName>
    <definedName name="IMPORT">#REF!</definedName>
    <definedName name="infor">#REF!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4">'Air Quality'!$A$1:$BC$78</definedName>
    <definedName name="_xlnm.Print_Area" localSheetId="7">'Annualized Operations'!$A$8:$L$33</definedName>
    <definedName name="_xlnm.Print_Area" localSheetId="0">Assumptions!$A$1:$D$19</definedName>
    <definedName name="_xlnm.Print_Area" localSheetId="1">'BCA Summary'!$A$1:$L$91</definedName>
    <definedName name="_xlnm.Print_Area" localSheetId="6">'Capital Costs'!$A$2:$S$52</definedName>
    <definedName name="_xlnm.Print_Area" localSheetId="5">'Operation and Maintenance'!$A$2:$M$53</definedName>
    <definedName name="_xlnm.Print_Area" localSheetId="10">'Reg Operating Cost Savings'!$A$2:$L$44</definedName>
    <definedName name="_xlnm.Print_Area" localSheetId="11">'Regional Air Quality'!$A$3:$AF$50</definedName>
    <definedName name="_xlnm.Print_Area" localSheetId="9">'Regional Safety Benefits'!$A$1:$S$119</definedName>
    <definedName name="_xlnm.Print_Area" localSheetId="8">'Regional Travel Time Savings'!$A$2:$M$44</definedName>
    <definedName name="_xlnm.Print_Area" localSheetId="3">'Safety Benefits'!$A$1:$U$119</definedName>
    <definedName name="_xlnm.Print_Area" localSheetId="2">'Travel Time Cost Savings'!$A$2:$P$50</definedName>
    <definedName name="_xlnm.Print_Area">#REF!</definedName>
    <definedName name="PRINT_AREA_MI">#REF!</definedName>
    <definedName name="PRINT_CF_9899">#REF!</definedName>
    <definedName name="PRINT_DIFF">#REF!</definedName>
    <definedName name="_xlnm.Print_Titles">#N/A</definedName>
    <definedName name="Print_Titles_MI">'[8]PA Run Off'!$A$1:$IV$10,'[8]PA Run Off'!$A$1:$A$16384</definedName>
    <definedName name="PRT_12_PAGE_25M">#REF!</definedName>
    <definedName name="PRT_98_WCRECON">#REF!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[9]LocoRate!$L$2:$P$4</definedName>
    <definedName name="Rates">'[10]Rate file'!$A$6:$F$1250</definedName>
    <definedName name="RETIREMENTS">#REF!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4">[4]Assumptions!#REF!</definedName>
    <definedName name="TruckCost" localSheetId="5">[5]Assumptions!#REF!</definedName>
    <definedName name="TruckCost" localSheetId="10">[5]Assumptions!#REF!</definedName>
    <definedName name="TruckCost">[5]Assumptions!#REF!</definedName>
    <definedName name="UPDATE">#REF!</definedName>
    <definedName name="VEH_OCC">[3]Assumptions!$C$6</definedName>
    <definedName name="Version">#REF!</definedName>
    <definedName name="x">[11]Assumptions!#REF!</definedName>
    <definedName name="yrofanalysis">[12]Assumptions!#REF!</definedName>
    <definedName name="yrofcurrentdollars">[12]Assumptions!#REF!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8" i="12" l="1"/>
  <c r="N89" i="12"/>
  <c r="L48" i="52" l="1"/>
  <c r="G9" i="48" l="1"/>
  <c r="G10" i="48"/>
  <c r="G11" i="48"/>
  <c r="G12" i="48"/>
  <c r="G13" i="48"/>
  <c r="G14" i="48"/>
  <c r="G15" i="48"/>
  <c r="G16" i="48"/>
  <c r="G17" i="48"/>
  <c r="G18" i="48"/>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D1" i="8"/>
  <c r="E1" i="8" s="1"/>
  <c r="F1" i="8" s="1"/>
  <c r="D1" i="48"/>
  <c r="E1" i="48" s="1"/>
  <c r="F1" i="48" s="1"/>
  <c r="G1" i="48" s="1"/>
  <c r="H1" i="48" s="1"/>
  <c r="G46" i="48"/>
  <c r="E45" i="48"/>
  <c r="D45" i="48"/>
  <c r="C45" i="48"/>
  <c r="E44" i="48"/>
  <c r="D44" i="48"/>
  <c r="C44" i="48"/>
  <c r="E43" i="48"/>
  <c r="D43" i="48"/>
  <c r="C43" i="48"/>
  <c r="E42" i="48"/>
  <c r="D42" i="48"/>
  <c r="C42" i="48"/>
  <c r="E41" i="48"/>
  <c r="D41" i="48"/>
  <c r="C41" i="48"/>
  <c r="E40" i="48"/>
  <c r="D40" i="48"/>
  <c r="C40" i="48"/>
  <c r="E39" i="48"/>
  <c r="D39" i="48"/>
  <c r="C39" i="48"/>
  <c r="E38" i="48"/>
  <c r="D38" i="48"/>
  <c r="C38" i="48"/>
  <c r="E37" i="48"/>
  <c r="D37" i="48"/>
  <c r="C37" i="48"/>
  <c r="E36" i="48"/>
  <c r="D36" i="48"/>
  <c r="C36" i="48"/>
  <c r="E35" i="48"/>
  <c r="D35" i="48"/>
  <c r="C35" i="48"/>
  <c r="E34" i="48"/>
  <c r="D34" i="48"/>
  <c r="C34" i="48"/>
  <c r="E33" i="48"/>
  <c r="D33" i="48"/>
  <c r="C33" i="48"/>
  <c r="E32" i="48"/>
  <c r="D32" i="48"/>
  <c r="C32" i="48"/>
  <c r="E31" i="48"/>
  <c r="D31" i="48"/>
  <c r="C31" i="48"/>
  <c r="E30" i="48"/>
  <c r="D30" i="48"/>
  <c r="C30" i="48"/>
  <c r="E29" i="48"/>
  <c r="D29" i="48"/>
  <c r="C29" i="48"/>
  <c r="E28" i="48"/>
  <c r="D28" i="48"/>
  <c r="C28" i="48"/>
  <c r="E27" i="48"/>
  <c r="D27" i="48"/>
  <c r="C27" i="48"/>
  <c r="E26" i="48"/>
  <c r="D26" i="48"/>
  <c r="C26" i="48"/>
  <c r="E25" i="48"/>
  <c r="D25" i="48"/>
  <c r="C25" i="48"/>
  <c r="E24" i="48"/>
  <c r="D24" i="48"/>
  <c r="C24" i="48"/>
  <c r="E23" i="48"/>
  <c r="D23" i="48"/>
  <c r="C23" i="48"/>
  <c r="E22" i="48"/>
  <c r="D22" i="48"/>
  <c r="C22" i="48"/>
  <c r="E21" i="48"/>
  <c r="D21" i="48"/>
  <c r="C21" i="48"/>
  <c r="E20" i="48"/>
  <c r="D20" i="48"/>
  <c r="C20" i="48"/>
  <c r="E19" i="48"/>
  <c r="D19" i="48"/>
  <c r="C19" i="48"/>
  <c r="E18" i="48"/>
  <c r="D18" i="48"/>
  <c r="C18" i="48"/>
  <c r="E17" i="48"/>
  <c r="D17" i="48"/>
  <c r="C17" i="48"/>
  <c r="E16" i="48"/>
  <c r="D16" i="48"/>
  <c r="C16" i="48"/>
  <c r="E15" i="48"/>
  <c r="D15" i="48"/>
  <c r="C15" i="48"/>
  <c r="E14" i="48"/>
  <c r="D14" i="48"/>
  <c r="C14" i="48"/>
  <c r="E13" i="48"/>
  <c r="D13" i="48"/>
  <c r="C13" i="48"/>
  <c r="E12" i="48"/>
  <c r="D12" i="48"/>
  <c r="C12" i="48"/>
  <c r="E11" i="48"/>
  <c r="D11" i="48"/>
  <c r="C11" i="48"/>
  <c r="E10" i="48"/>
  <c r="D10" i="48"/>
  <c r="C10" i="48"/>
  <c r="E9" i="48"/>
  <c r="D9" i="48"/>
  <c r="C9" i="48"/>
  <c r="E8" i="48"/>
  <c r="C8" i="48"/>
  <c r="H35" i="8"/>
  <c r="B5" i="72"/>
  <c r="V44" i="72"/>
  <c r="V45" i="72" s="1"/>
  <c r="V46" i="72" s="1"/>
  <c r="V47" i="72" s="1"/>
  <c r="V48" i="72" s="1"/>
  <c r="V49" i="72" s="1"/>
  <c r="U44" i="72"/>
  <c r="U45" i="72" s="1"/>
  <c r="U46" i="72" s="1"/>
  <c r="U47" i="72" s="1"/>
  <c r="U48" i="72" s="1"/>
  <c r="U49" i="72" s="1"/>
  <c r="T44" i="72"/>
  <c r="T45" i="72" s="1"/>
  <c r="T46" i="72" s="1"/>
  <c r="T47" i="72" s="1"/>
  <c r="T48" i="72" s="1"/>
  <c r="T49" i="72" s="1"/>
  <c r="S44" i="72"/>
  <c r="S45" i="72" s="1"/>
  <c r="S46" i="72" s="1"/>
  <c r="S47" i="72" s="1"/>
  <c r="S48" i="72" s="1"/>
  <c r="S49" i="72" s="1"/>
  <c r="AL26" i="72"/>
  <c r="AK26" i="72"/>
  <c r="AJ26" i="72"/>
  <c r="AI26" i="72"/>
  <c r="AL25" i="72"/>
  <c r="AK25" i="72"/>
  <c r="AJ25" i="72"/>
  <c r="AI25" i="72"/>
  <c r="V8" i="72"/>
  <c r="U8" i="72"/>
  <c r="T8" i="72"/>
  <c r="S8" i="72"/>
  <c r="V7" i="72"/>
  <c r="U7" i="72"/>
  <c r="T7" i="72"/>
  <c r="S7" i="72"/>
  <c r="Z6" i="72"/>
  <c r="Z14" i="72" s="1"/>
  <c r="B6" i="72"/>
  <c r="B7" i="72" s="1"/>
  <c r="B8" i="72" s="1"/>
  <c r="B9" i="72" s="1"/>
  <c r="B10" i="72" s="1"/>
  <c r="B11" i="72" s="1"/>
  <c r="B12" i="72" s="1"/>
  <c r="B13" i="72" s="1"/>
  <c r="B14" i="72" s="1"/>
  <c r="B15" i="72" s="1"/>
  <c r="B16" i="72" s="1"/>
  <c r="B17" i="72" s="1"/>
  <c r="B18" i="72" s="1"/>
  <c r="B19" i="72" s="1"/>
  <c r="B20" i="72" s="1"/>
  <c r="B21" i="72" s="1"/>
  <c r="B22" i="72" s="1"/>
  <c r="B23" i="72" s="1"/>
  <c r="B24" i="72" s="1"/>
  <c r="C1" i="17"/>
  <c r="D1" i="17" s="1"/>
  <c r="E1" i="17" s="1"/>
  <c r="F1" i="17" s="1"/>
  <c r="G1" i="17" s="1"/>
  <c r="H1" i="17" s="1"/>
  <c r="I1" i="17" s="1"/>
  <c r="J1" i="17" s="1"/>
  <c r="K1" i="17" s="1"/>
  <c r="L1" i="17" s="1"/>
  <c r="M1" i="17" s="1"/>
  <c r="N1" i="17" s="1"/>
  <c r="O1" i="17" s="1"/>
  <c r="P1" i="17" s="1"/>
  <c r="B7" i="17"/>
  <c r="B8" i="17"/>
  <c r="B9" i="17"/>
  <c r="B10" i="17"/>
  <c r="B11" i="17" s="1"/>
  <c r="AB26" i="17"/>
  <c r="S8" i="17" s="1"/>
  <c r="AC26" i="17"/>
  <c r="T8" i="17" s="1"/>
  <c r="AD26" i="17"/>
  <c r="U8" i="17" s="1"/>
  <c r="AE26" i="17"/>
  <c r="V8" i="17" s="1"/>
  <c r="AB27" i="17"/>
  <c r="S9" i="17" s="1"/>
  <c r="AC27" i="17"/>
  <c r="T9" i="17" s="1"/>
  <c r="AD27" i="17"/>
  <c r="U9" i="17" s="1"/>
  <c r="AE27" i="17"/>
  <c r="V9" i="17" s="1"/>
  <c r="B12" i="17" l="1"/>
  <c r="B13" i="17" l="1"/>
  <c r="B14" i="17" l="1"/>
  <c r="B15" i="17" l="1"/>
  <c r="B16" i="17" l="1"/>
  <c r="B17" i="17" l="1"/>
  <c r="B18" i="17" l="1"/>
  <c r="B19" i="17" l="1"/>
  <c r="B20" i="17" l="1"/>
  <c r="B21" i="17" l="1"/>
  <c r="B22" i="17" l="1"/>
  <c r="B23" i="17" l="1"/>
  <c r="B24" i="17" l="1"/>
  <c r="B25" i="17" l="1"/>
  <c r="B26" i="17" l="1"/>
  <c r="F26" i="17" l="1"/>
  <c r="B27" i="17"/>
  <c r="F27" i="17" l="1"/>
  <c r="B28" i="17"/>
  <c r="B29" i="17" l="1"/>
  <c r="F29" i="17" s="1"/>
  <c r="F28" i="17"/>
  <c r="AK27" i="71" l="1"/>
  <c r="P23" i="71" s="1"/>
  <c r="AJ27" i="71"/>
  <c r="AP27" i="71" s="1"/>
  <c r="AI27" i="71"/>
  <c r="N23" i="71" s="1"/>
  <c r="AH27" i="71"/>
  <c r="AN27" i="71" s="1"/>
  <c r="AG27" i="71"/>
  <c r="L23" i="71" s="1"/>
  <c r="AK26" i="71"/>
  <c r="P22" i="71" s="1"/>
  <c r="AJ26" i="71"/>
  <c r="AI26" i="71"/>
  <c r="N22" i="71" s="1"/>
  <c r="AH26" i="71"/>
  <c r="AG26" i="71"/>
  <c r="L22" i="71" s="1"/>
  <c r="AK25" i="71"/>
  <c r="AJ25" i="71"/>
  <c r="O21" i="71" s="1"/>
  <c r="AI25" i="71"/>
  <c r="AH25" i="71"/>
  <c r="M21" i="71" s="1"/>
  <c r="AG25" i="71"/>
  <c r="U25" i="71"/>
  <c r="AK24" i="71"/>
  <c r="AJ24" i="71"/>
  <c r="O20" i="71" s="1"/>
  <c r="AI24" i="71"/>
  <c r="AH24" i="71"/>
  <c r="M20" i="71" s="1"/>
  <c r="AG24" i="71"/>
  <c r="L20" i="71" s="1"/>
  <c r="AK23" i="71"/>
  <c r="P19" i="71" s="1"/>
  <c r="AJ23" i="71"/>
  <c r="O19" i="71" s="1"/>
  <c r="AI23" i="71"/>
  <c r="N19" i="71" s="1"/>
  <c r="AH23" i="71"/>
  <c r="M19" i="71" s="1"/>
  <c r="AG23" i="71"/>
  <c r="L19" i="71" s="1"/>
  <c r="AK22" i="71"/>
  <c r="P18" i="71" s="1"/>
  <c r="AJ22" i="71"/>
  <c r="O18" i="71" s="1"/>
  <c r="AI22" i="71"/>
  <c r="N18" i="71" s="1"/>
  <c r="AH22" i="71"/>
  <c r="M18" i="71" s="1"/>
  <c r="AG22" i="71"/>
  <c r="L18" i="71" s="1"/>
  <c r="AK21" i="71"/>
  <c r="P17" i="71" s="1"/>
  <c r="AJ21" i="71"/>
  <c r="O17" i="71" s="1"/>
  <c r="AI21" i="71"/>
  <c r="N17" i="71" s="1"/>
  <c r="AH21" i="71"/>
  <c r="M17" i="71" s="1"/>
  <c r="AG21" i="71"/>
  <c r="L17" i="71" s="1"/>
  <c r="U21" i="71"/>
  <c r="AK20" i="71"/>
  <c r="P16" i="71" s="1"/>
  <c r="AJ20" i="71"/>
  <c r="O16" i="71" s="1"/>
  <c r="AI20" i="71"/>
  <c r="N16" i="71" s="1"/>
  <c r="AH20" i="71"/>
  <c r="M16" i="71" s="1"/>
  <c r="AG20" i="71"/>
  <c r="L16" i="71" s="1"/>
  <c r="AK19" i="71"/>
  <c r="P15" i="71" s="1"/>
  <c r="AJ19" i="71"/>
  <c r="O15" i="71" s="1"/>
  <c r="AI19" i="71"/>
  <c r="N15" i="71" s="1"/>
  <c r="AH19" i="71"/>
  <c r="M15" i="71" s="1"/>
  <c r="AG19" i="71"/>
  <c r="L15" i="71" s="1"/>
  <c r="AK18" i="71"/>
  <c r="AJ18" i="71"/>
  <c r="O14" i="71" s="1"/>
  <c r="AI18" i="71"/>
  <c r="AH18" i="71"/>
  <c r="M14" i="71" s="1"/>
  <c r="AG18" i="71"/>
  <c r="AK17" i="71"/>
  <c r="P13" i="71" s="1"/>
  <c r="AJ17" i="71"/>
  <c r="AI17" i="71"/>
  <c r="N13" i="71" s="1"/>
  <c r="AH17" i="71"/>
  <c r="AG17" i="71"/>
  <c r="L13" i="71" s="1"/>
  <c r="AK16" i="71"/>
  <c r="AJ16" i="71"/>
  <c r="O12" i="71" s="1"/>
  <c r="AI16" i="71"/>
  <c r="AH16" i="71"/>
  <c r="M12" i="71" s="1"/>
  <c r="AG16" i="71"/>
  <c r="U16" i="71"/>
  <c r="B6" i="71"/>
  <c r="B7" i="71" s="1"/>
  <c r="B8" i="71" s="1"/>
  <c r="B9" i="71" s="1"/>
  <c r="B10" i="71" s="1"/>
  <c r="B11" i="71" s="1"/>
  <c r="B12" i="71" s="1"/>
  <c r="B13" i="71" s="1"/>
  <c r="B14" i="71" s="1"/>
  <c r="B15" i="71" s="1"/>
  <c r="B16" i="71" s="1"/>
  <c r="B17" i="71" s="1"/>
  <c r="B18" i="71" s="1"/>
  <c r="B19" i="71" s="1"/>
  <c r="B20" i="71" s="1"/>
  <c r="B21" i="71" s="1"/>
  <c r="B22" i="71" s="1"/>
  <c r="B23" i="71" s="1"/>
  <c r="B24" i="71" s="1"/>
  <c r="B25" i="71" s="1"/>
  <c r="C1" i="71"/>
  <c r="D1" i="71" s="1"/>
  <c r="E1" i="71" s="1"/>
  <c r="F1" i="71" s="1"/>
  <c r="G1" i="71" s="1"/>
  <c r="H1" i="71" s="1"/>
  <c r="C1" i="46"/>
  <c r="D1" i="46" s="1"/>
  <c r="E1" i="46" s="1"/>
  <c r="F1" i="46" s="1"/>
  <c r="G1" i="46" s="1"/>
  <c r="H1" i="46" s="1"/>
  <c r="I1" i="46" s="1"/>
  <c r="J1" i="46" s="1"/>
  <c r="K1" i="46" s="1"/>
  <c r="O25" i="46"/>
  <c r="O24" i="46"/>
  <c r="AM22" i="71" l="1"/>
  <c r="AM17" i="71"/>
  <c r="AP16" i="71"/>
  <c r="AP21" i="71"/>
  <c r="AQ17" i="71"/>
  <c r="AP20" i="71"/>
  <c r="AQ22" i="71"/>
  <c r="AN18" i="71"/>
  <c r="AO19" i="71"/>
  <c r="AN23" i="71"/>
  <c r="AN25" i="71"/>
  <c r="AO26" i="71"/>
  <c r="AO27" i="71"/>
  <c r="AN16" i="71"/>
  <c r="AO17" i="71"/>
  <c r="AP18" i="71"/>
  <c r="AM19" i="71"/>
  <c r="AQ19" i="71"/>
  <c r="AN20" i="71"/>
  <c r="AN21" i="71"/>
  <c r="AO22" i="71"/>
  <c r="AP23" i="71"/>
  <c r="AN24" i="71"/>
  <c r="AP25" i="71"/>
  <c r="AM26" i="71"/>
  <c r="AQ26" i="71"/>
  <c r="AM27" i="71"/>
  <c r="AQ27" i="71"/>
  <c r="L12" i="71"/>
  <c r="AM16" i="71"/>
  <c r="N12" i="71"/>
  <c r="AO16" i="71"/>
  <c r="P12" i="71"/>
  <c r="AQ16" i="71"/>
  <c r="M13" i="71"/>
  <c r="AN17" i="71"/>
  <c r="O13" i="71"/>
  <c r="AP17" i="71"/>
  <c r="L14" i="71"/>
  <c r="AM18" i="71"/>
  <c r="N14" i="71"/>
  <c r="AO18" i="71"/>
  <c r="P14" i="71"/>
  <c r="AQ18" i="71"/>
  <c r="AN19" i="71"/>
  <c r="AP19" i="71"/>
  <c r="AM20" i="71"/>
  <c r="AO20" i="71"/>
  <c r="AQ20" i="71"/>
  <c r="AM21" i="71"/>
  <c r="AO21" i="71"/>
  <c r="AQ21" i="71"/>
  <c r="AN22" i="71"/>
  <c r="AP22" i="71"/>
  <c r="AM23" i="71"/>
  <c r="AO23" i="71"/>
  <c r="AQ23" i="71"/>
  <c r="AO24" i="71"/>
  <c r="N20" i="71"/>
  <c r="AQ24" i="71"/>
  <c r="P20" i="71"/>
  <c r="L21" i="71"/>
  <c r="AM25" i="71"/>
  <c r="N21" i="71"/>
  <c r="AO25" i="71"/>
  <c r="P21" i="71"/>
  <c r="AQ25" i="71"/>
  <c r="AR27" i="71"/>
  <c r="AM24" i="71"/>
  <c r="AP24" i="71"/>
  <c r="M22" i="71"/>
  <c r="AN26" i="71"/>
  <c r="O22" i="71"/>
  <c r="AP26" i="71"/>
  <c r="M23" i="71"/>
  <c r="O23" i="71"/>
  <c r="U25" i="46"/>
  <c r="T25" i="46"/>
  <c r="N24" i="46" s="1"/>
  <c r="AR26" i="71" l="1"/>
  <c r="AR22" i="71"/>
  <c r="AR19" i="71"/>
  <c r="AR17" i="71"/>
  <c r="AR24" i="71"/>
  <c r="AR25" i="71"/>
  <c r="AR23" i="71"/>
  <c r="AR20" i="71"/>
  <c r="AR16" i="71"/>
  <c r="AR21" i="71"/>
  <c r="AR18" i="71"/>
  <c r="N32" i="46"/>
  <c r="N25" i="46"/>
  <c r="O32" i="46"/>
  <c r="D47" i="70"/>
  <c r="C47" i="70"/>
  <c r="L11" i="70"/>
  <c r="L19" i="70" s="1"/>
  <c r="B7" i="70"/>
  <c r="C1" i="70"/>
  <c r="D1" i="70" s="1"/>
  <c r="E1" i="70" s="1"/>
  <c r="F1" i="70" s="1"/>
  <c r="I1" i="70" s="1"/>
  <c r="B8" i="70" l="1"/>
  <c r="AR28" i="71"/>
  <c r="L29" i="71"/>
  <c r="N33" i="46"/>
  <c r="O33" i="46"/>
  <c r="B9" i="70" l="1"/>
  <c r="B10" i="70" l="1"/>
  <c r="B11" i="70" l="1"/>
  <c r="B12" i="70" l="1"/>
  <c r="B13" i="70" l="1"/>
  <c r="B14" i="70" l="1"/>
  <c r="B15" i="70" l="1"/>
  <c r="B16" i="70" l="1"/>
  <c r="B17" i="70" l="1"/>
  <c r="B18" i="70" l="1"/>
  <c r="B19" i="70" l="1"/>
  <c r="B20" i="70" l="1"/>
  <c r="B21" i="70" l="1"/>
  <c r="B22" i="70" l="1"/>
  <c r="B23" i="70" l="1"/>
  <c r="B24" i="70" l="1"/>
  <c r="B25" i="70" l="1"/>
  <c r="B7" i="12"/>
  <c r="B8" i="12" s="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P39" i="52"/>
  <c r="O39" i="52"/>
  <c r="N39" i="52"/>
  <c r="M39" i="52"/>
  <c r="L39" i="52"/>
  <c r="P38" i="52"/>
  <c r="O38" i="52"/>
  <c r="N38" i="52"/>
  <c r="M38" i="52"/>
  <c r="L38" i="52"/>
  <c r="P37" i="52"/>
  <c r="O37" i="52"/>
  <c r="N37" i="52"/>
  <c r="M37" i="52"/>
  <c r="L37" i="52"/>
  <c r="P36" i="52"/>
  <c r="O36" i="52"/>
  <c r="N36" i="52"/>
  <c r="M36" i="52"/>
  <c r="L36" i="52"/>
  <c r="P35" i="52"/>
  <c r="O35" i="52"/>
  <c r="N35" i="52"/>
  <c r="M35" i="52"/>
  <c r="L35" i="52"/>
  <c r="P34" i="52"/>
  <c r="O34" i="52"/>
  <c r="N34" i="52"/>
  <c r="M34" i="52"/>
  <c r="L34" i="52"/>
  <c r="P33" i="52"/>
  <c r="O33" i="52"/>
  <c r="N33" i="52"/>
  <c r="M33" i="52"/>
  <c r="L33" i="52"/>
  <c r="P32" i="52"/>
  <c r="O32" i="52"/>
  <c r="N32" i="52"/>
  <c r="M32" i="52"/>
  <c r="L32" i="52"/>
  <c r="P31" i="52"/>
  <c r="O31" i="52"/>
  <c r="N31" i="52"/>
  <c r="M31" i="52"/>
  <c r="L31" i="52"/>
  <c r="P30" i="52"/>
  <c r="O30" i="52"/>
  <c r="N30" i="52"/>
  <c r="M30" i="52"/>
  <c r="L30" i="52"/>
  <c r="P29" i="52"/>
  <c r="O29" i="52"/>
  <c r="N29" i="52"/>
  <c r="M29" i="52"/>
  <c r="L29" i="52"/>
  <c r="P28" i="52"/>
  <c r="O28" i="52"/>
  <c r="N28" i="52"/>
  <c r="M28" i="52"/>
  <c r="L28" i="52"/>
  <c r="P27" i="52"/>
  <c r="O27" i="52"/>
  <c r="N27" i="52"/>
  <c r="M27" i="52"/>
  <c r="L27" i="52"/>
  <c r="P26" i="52"/>
  <c r="O26" i="52"/>
  <c r="N26" i="52"/>
  <c r="M26" i="52"/>
  <c r="L26" i="52"/>
  <c r="P25" i="52"/>
  <c r="O25" i="52"/>
  <c r="N25" i="52"/>
  <c r="M25" i="52"/>
  <c r="L25" i="52"/>
  <c r="P24" i="52"/>
  <c r="O24" i="52"/>
  <c r="N24" i="52"/>
  <c r="M24" i="52"/>
  <c r="L24" i="52"/>
  <c r="P23" i="52"/>
  <c r="O23" i="52"/>
  <c r="N23" i="52"/>
  <c r="M23" i="52"/>
  <c r="L23" i="52"/>
  <c r="P22" i="52"/>
  <c r="O22" i="52"/>
  <c r="N22" i="52"/>
  <c r="M22" i="52"/>
  <c r="L22" i="52"/>
  <c r="P21" i="52"/>
  <c r="O21" i="52"/>
  <c r="N21" i="52"/>
  <c r="M21" i="52"/>
  <c r="L21" i="52"/>
  <c r="P20" i="52"/>
  <c r="O20" i="52"/>
  <c r="N20" i="52"/>
  <c r="M20" i="52"/>
  <c r="L20" i="52"/>
  <c r="P19" i="52"/>
  <c r="O19" i="52"/>
  <c r="N19" i="52"/>
  <c r="M19" i="52"/>
  <c r="L19" i="52"/>
  <c r="P18" i="52"/>
  <c r="O18" i="52"/>
  <c r="N18" i="52"/>
  <c r="M18" i="52"/>
  <c r="L18" i="52"/>
  <c r="P17" i="52"/>
  <c r="O17" i="52"/>
  <c r="N17" i="52"/>
  <c r="M17" i="52"/>
  <c r="L17" i="52"/>
  <c r="B26" i="70" l="1"/>
  <c r="B33" i="12"/>
  <c r="B34" i="12" s="1"/>
  <c r="B35" i="12" s="1"/>
  <c r="B36" i="12" s="1"/>
  <c r="B37" i="12" s="1"/>
  <c r="B38" i="12" s="1"/>
  <c r="B39" i="12" s="1"/>
  <c r="B40" i="12" s="1"/>
  <c r="B41" i="12" s="1"/>
  <c r="B42" i="12" s="1"/>
  <c r="B43" i="12" s="1"/>
  <c r="B44" i="12" s="1"/>
  <c r="B45" i="12" s="1"/>
  <c r="B46" i="12" s="1"/>
  <c r="L66" i="52" a="1"/>
  <c r="L66" i="52" s="1"/>
  <c r="N68" i="52"/>
  <c r="L68" i="52" a="1"/>
  <c r="L68" i="52" s="1"/>
  <c r="M68" i="52" s="1"/>
  <c r="N67" i="52"/>
  <c r="N65" i="52"/>
  <c r="L65" i="52" a="1"/>
  <c r="L65" i="52" s="1"/>
  <c r="M65" i="52" s="1"/>
  <c r="N64" i="52"/>
  <c r="N66" i="52"/>
  <c r="N63" i="52"/>
  <c r="L63" i="52" a="1"/>
  <c r="L63" i="52" s="1"/>
  <c r="M63" i="52" s="1"/>
  <c r="L51" i="52" a="1"/>
  <c r="L51" i="52" s="1"/>
  <c r="G6" i="47"/>
  <c r="F6" i="47"/>
  <c r="G5" i="47"/>
  <c r="F5" i="47"/>
  <c r="M66" i="52" l="1"/>
  <c r="D6" i="47"/>
  <c r="C6" i="47"/>
  <c r="O30" i="71" s="1"/>
  <c r="D5" i="47"/>
  <c r="C5" i="47"/>
  <c r="O29" i="71" s="1"/>
  <c r="L30" i="71" l="1"/>
  <c r="E25" i="71"/>
  <c r="E16" i="71"/>
  <c r="E13" i="71"/>
  <c r="E6" i="71"/>
  <c r="E7" i="71"/>
  <c r="E8" i="71"/>
  <c r="E24" i="71"/>
  <c r="E23" i="71"/>
  <c r="E14" i="71"/>
  <c r="E12" i="71"/>
  <c r="E17" i="71"/>
  <c r="E18" i="71"/>
  <c r="E9" i="71"/>
  <c r="E22" i="71"/>
  <c r="E20" i="71"/>
  <c r="E10" i="71"/>
  <c r="E11" i="71"/>
  <c r="E15" i="71"/>
  <c r="E21" i="71"/>
  <c r="E19" i="71"/>
  <c r="M14" i="8"/>
  <c r="M15" i="8"/>
  <c r="M16" i="8"/>
  <c r="M17" i="8"/>
  <c r="M18" i="8"/>
  <c r="M13" i="8"/>
  <c r="F18" i="71" l="1"/>
  <c r="G18" i="71"/>
  <c r="H18" i="71" s="1"/>
  <c r="F13" i="71"/>
  <c r="G13" i="71"/>
  <c r="H13" i="71" s="1"/>
  <c r="F10" i="71"/>
  <c r="G10" i="71"/>
  <c r="H10" i="71" s="1"/>
  <c r="F6" i="71"/>
  <c r="G6" i="71"/>
  <c r="H6" i="71" s="1"/>
  <c r="F21" i="71"/>
  <c r="G21" i="71"/>
  <c r="H21" i="71" s="1"/>
  <c r="F24" i="71"/>
  <c r="G24" i="71"/>
  <c r="H24" i="71" s="1"/>
  <c r="F15" i="71"/>
  <c r="G15" i="71"/>
  <c r="H15" i="71" s="1"/>
  <c r="F22" i="71"/>
  <c r="G22" i="71"/>
  <c r="H22" i="71" s="1"/>
  <c r="F12" i="71"/>
  <c r="G12" i="71"/>
  <c r="H12" i="71" s="1"/>
  <c r="F8" i="71"/>
  <c r="G8" i="71"/>
  <c r="H8" i="71" s="1"/>
  <c r="F16" i="71"/>
  <c r="G16" i="71"/>
  <c r="H16" i="71" s="1"/>
  <c r="F19" i="71"/>
  <c r="G19" i="71"/>
  <c r="H19" i="71" s="1"/>
  <c r="F23" i="71"/>
  <c r="G23" i="71"/>
  <c r="H23" i="71" s="1"/>
  <c r="F20" i="71"/>
  <c r="G20" i="71"/>
  <c r="H20" i="71" s="1"/>
  <c r="F17" i="71"/>
  <c r="G17" i="71"/>
  <c r="H17" i="71" s="1"/>
  <c r="F11" i="71"/>
  <c r="G11" i="71"/>
  <c r="H11" i="71" s="1"/>
  <c r="F9" i="71"/>
  <c r="G9" i="71"/>
  <c r="H9" i="71" s="1"/>
  <c r="F14" i="71"/>
  <c r="G14" i="71"/>
  <c r="H14" i="71" s="1"/>
  <c r="F7" i="71"/>
  <c r="G7" i="71"/>
  <c r="H7" i="71" s="1"/>
  <c r="F25" i="71"/>
  <c r="G25" i="71"/>
  <c r="H25" i="71" s="1"/>
  <c r="F26" i="71" l="1"/>
  <c r="H26" i="71"/>
  <c r="P44" i="52"/>
  <c r="O44" i="52"/>
  <c r="N44" i="52"/>
  <c r="M44" i="52"/>
  <c r="L44" i="52"/>
  <c r="L49" i="52" s="1"/>
  <c r="M48" i="52" s="1"/>
  <c r="M49" i="52" s="1"/>
  <c r="B6" i="52"/>
  <c r="B7" i="52" s="1"/>
  <c r="C1" i="52"/>
  <c r="D1" i="52" s="1"/>
  <c r="E1" i="52" s="1"/>
  <c r="F1" i="52" s="1"/>
  <c r="G1" i="52" s="1"/>
  <c r="H1" i="52" s="1"/>
  <c r="L67" i="52" l="1" a="1"/>
  <c r="L67" i="52" s="1"/>
  <c r="M67" i="52" s="1"/>
  <c r="L64" i="52" a="1"/>
  <c r="L64" i="52" s="1"/>
  <c r="M64" i="52" s="1"/>
  <c r="N52" i="52"/>
  <c r="N58" i="52"/>
  <c r="N60" i="52"/>
  <c r="N62" i="52"/>
  <c r="N54" i="52"/>
  <c r="N56" i="52"/>
  <c r="N51" i="52"/>
  <c r="N53" i="52"/>
  <c r="N55" i="52"/>
  <c r="N57" i="52"/>
  <c r="N59" i="52"/>
  <c r="N61" i="52"/>
  <c r="B8" i="52"/>
  <c r="L53" i="52" a="1"/>
  <c r="L53" i="52" s="1"/>
  <c r="M53" i="52" s="1"/>
  <c r="L55" i="52" a="1"/>
  <c r="L55" i="52" s="1"/>
  <c r="M55" i="52" s="1"/>
  <c r="L52" i="52" a="1"/>
  <c r="L52" i="52" s="1"/>
  <c r="L54" i="52" a="1"/>
  <c r="L54" i="52" s="1"/>
  <c r="M54" i="52" s="1"/>
  <c r="L56" i="52" a="1"/>
  <c r="L56" i="52" s="1"/>
  <c r="M56" i="52" s="1"/>
  <c r="L57" i="52" a="1"/>
  <c r="L57" i="52" s="1"/>
  <c r="L58" i="52" a="1"/>
  <c r="L58" i="52" s="1"/>
  <c r="M58" i="52" s="1"/>
  <c r="L59" i="52" a="1"/>
  <c r="L59" i="52" s="1"/>
  <c r="M59" i="52" s="1"/>
  <c r="L60" i="52" a="1"/>
  <c r="L60" i="52" s="1"/>
  <c r="M60" i="52" s="1"/>
  <c r="L61" i="52" a="1"/>
  <c r="L61" i="52" s="1"/>
  <c r="M61" i="52" s="1"/>
  <c r="L62" i="52" a="1"/>
  <c r="L62" i="52" s="1"/>
  <c r="M62" i="52" s="1"/>
  <c r="M52" i="52" l="1"/>
  <c r="L72" i="52"/>
  <c r="M57" i="52"/>
  <c r="M51" i="52"/>
  <c r="B9" i="52"/>
  <c r="M72" i="52" l="1"/>
  <c r="C8" i="52"/>
  <c r="G8" i="52" s="1"/>
  <c r="B10" i="52"/>
  <c r="C9" i="52"/>
  <c r="G9" i="52" s="1"/>
  <c r="C6" i="52" l="1"/>
  <c r="C7" i="52"/>
  <c r="G7" i="52" s="1"/>
  <c r="D6" i="52"/>
  <c r="C10" i="52"/>
  <c r="G10" i="52" s="1"/>
  <c r="D9" i="52"/>
  <c r="D8" i="52"/>
  <c r="B11" i="52"/>
  <c r="D10" i="52" l="1"/>
  <c r="D7" i="52"/>
  <c r="B12" i="52"/>
  <c r="C11" i="52"/>
  <c r="G11" i="52" s="1"/>
  <c r="D11" i="52" l="1"/>
  <c r="B13" i="52"/>
  <c r="C12" i="52"/>
  <c r="G12" i="52" s="1"/>
  <c r="D12" i="52" l="1"/>
  <c r="B14" i="52"/>
  <c r="C13" i="52"/>
  <c r="G13" i="52" s="1"/>
  <c r="D13" i="52" l="1"/>
  <c r="B15" i="52"/>
  <c r="C14" i="52"/>
  <c r="G14" i="52" s="1"/>
  <c r="D14" i="52" l="1"/>
  <c r="B16" i="52"/>
  <c r="C15" i="52"/>
  <c r="G15" i="52" s="1"/>
  <c r="D15" i="52" l="1"/>
  <c r="B17" i="52"/>
  <c r="C16" i="52"/>
  <c r="G16" i="52" s="1"/>
  <c r="D16" i="52" l="1"/>
  <c r="B18" i="52"/>
  <c r="C17" i="52"/>
  <c r="G17" i="52" s="1"/>
  <c r="D17" i="52" l="1"/>
  <c r="B19" i="52"/>
  <c r="C18" i="52"/>
  <c r="G18" i="52" s="1"/>
  <c r="D18" i="52" l="1"/>
  <c r="B20" i="52"/>
  <c r="C19" i="52"/>
  <c r="G19" i="52" s="1"/>
  <c r="D19" i="52" l="1"/>
  <c r="B21" i="52"/>
  <c r="C20" i="52"/>
  <c r="G20" i="52" s="1"/>
  <c r="D20" i="52" l="1"/>
  <c r="B22" i="52"/>
  <c r="C21" i="52"/>
  <c r="G21" i="52" s="1"/>
  <c r="D21" i="52" l="1"/>
  <c r="B23" i="52"/>
  <c r="C22" i="52"/>
  <c r="G22" i="52" s="1"/>
  <c r="D22" i="52" l="1"/>
  <c r="B24" i="52"/>
  <c r="C23" i="52"/>
  <c r="G23" i="52" s="1"/>
  <c r="D23" i="52" l="1"/>
  <c r="B25" i="52"/>
  <c r="C24" i="52"/>
  <c r="G24" i="52" s="1"/>
  <c r="D24" i="52" l="1"/>
  <c r="C25" i="52"/>
  <c r="G25" i="52" s="1"/>
  <c r="D25" i="52" l="1"/>
  <c r="D26" i="52" s="1"/>
  <c r="I6" i="8" l="1"/>
  <c r="I5" i="8"/>
  <c r="J14" i="8" l="1"/>
  <c r="J27" i="8" s="1"/>
  <c r="J15" i="8"/>
  <c r="J28" i="8" s="1"/>
  <c r="J16" i="8"/>
  <c r="J17" i="8"/>
  <c r="J30" i="8" s="1"/>
  <c r="J18" i="8"/>
  <c r="J31" i="8" s="1"/>
  <c r="J29" i="8"/>
  <c r="M19" i="8" l="1"/>
  <c r="J13" i="8"/>
  <c r="J26" i="8" s="1"/>
  <c r="K6" i="47" l="1"/>
  <c r="K5" i="47"/>
  <c r="O6" i="47"/>
  <c r="O5" i="47"/>
  <c r="H5" i="47" l="1"/>
  <c r="H6" i="47"/>
  <c r="K7" i="47"/>
  <c r="U5" i="47"/>
  <c r="Z5" i="47"/>
  <c r="U6" i="47"/>
  <c r="Z6" i="47"/>
  <c r="K9" i="48" l="1"/>
  <c r="K8" i="48"/>
  <c r="C1" i="48"/>
  <c r="C1" i="47" l="1"/>
  <c r="D1" i="47" s="1"/>
  <c r="E1" i="47" s="1"/>
  <c r="F1" i="47" s="1"/>
  <c r="G1" i="47" s="1"/>
  <c r="H1" i="47" s="1"/>
  <c r="I1" i="47" s="1"/>
  <c r="J1" i="47" s="1"/>
  <c r="C1" i="8" l="1"/>
  <c r="K12" i="55" l="1"/>
  <c r="K11" i="55" l="1"/>
  <c r="C1" i="55"/>
  <c r="I26" i="17" l="1"/>
  <c r="L26" i="17" s="1"/>
  <c r="H26" i="17"/>
  <c r="K26" i="17" s="1"/>
  <c r="G26" i="17"/>
  <c r="J26" i="17" s="1"/>
  <c r="I27" i="17"/>
  <c r="L27" i="17" s="1"/>
  <c r="H27" i="17"/>
  <c r="K27" i="17" s="1"/>
  <c r="G27" i="17"/>
  <c r="J27" i="17" s="1"/>
  <c r="M27" i="17" s="1"/>
  <c r="H29" i="17"/>
  <c r="K29" i="17" s="1"/>
  <c r="G29" i="17"/>
  <c r="J29" i="17" s="1"/>
  <c r="I28" i="17"/>
  <c r="L28" i="17" s="1"/>
  <c r="I29" i="17"/>
  <c r="L29" i="17" s="1"/>
  <c r="G28" i="17"/>
  <c r="J28" i="17" s="1"/>
  <c r="H28" i="17"/>
  <c r="K28" i="17" s="1"/>
  <c r="K15" i="55"/>
  <c r="D1" i="55"/>
  <c r="E1" i="55" s="1"/>
  <c r="F1" i="55" s="1"/>
  <c r="G1" i="55" s="1"/>
  <c r="B8" i="8"/>
  <c r="C8" i="8" s="1"/>
  <c r="M29" i="17" l="1"/>
  <c r="N27" i="17"/>
  <c r="M28" i="17"/>
  <c r="M26" i="17"/>
  <c r="D8" i="8"/>
  <c r="B55" i="12"/>
  <c r="C55" i="12" s="1"/>
  <c r="N26" i="17" l="1"/>
  <c r="N28" i="17"/>
  <c r="N29" i="17"/>
  <c r="M7" i="12"/>
  <c r="C10" i="51"/>
  <c r="B7" i="55" s="1"/>
  <c r="P7" i="12" l="1"/>
  <c r="N7" i="12"/>
  <c r="F7" i="12"/>
  <c r="E7" i="12"/>
  <c r="D7" i="12"/>
  <c r="R7" i="12"/>
  <c r="Q7" i="12"/>
  <c r="B8" i="55"/>
  <c r="B9" i="55" l="1"/>
  <c r="B10" i="55" l="1"/>
  <c r="B9" i="8"/>
  <c r="C9" i="8" s="1"/>
  <c r="D9" i="8" l="1"/>
  <c r="B11" i="55"/>
  <c r="B10" i="8"/>
  <c r="C10" i="8" s="1"/>
  <c r="D10" i="8" l="1"/>
  <c r="B12" i="55"/>
  <c r="B11" i="8"/>
  <c r="B13" i="55" l="1"/>
  <c r="B12" i="8"/>
  <c r="B14" i="55" l="1"/>
  <c r="B13" i="8"/>
  <c r="B15" i="55" l="1"/>
  <c r="B14" i="8"/>
  <c r="B16" i="55" l="1"/>
  <c r="B15" i="8"/>
  <c r="C15" i="8" s="1"/>
  <c r="D15" i="8" l="1"/>
  <c r="B16" i="8"/>
  <c r="C16" i="8" s="1"/>
  <c r="B17" i="55"/>
  <c r="D16" i="8" l="1"/>
  <c r="B17" i="8"/>
  <c r="C17" i="8" s="1"/>
  <c r="B18" i="55"/>
  <c r="B18" i="8"/>
  <c r="C18" i="8" s="1"/>
  <c r="D18" i="8" l="1"/>
  <c r="D17" i="8"/>
  <c r="B19" i="55"/>
  <c r="B19" i="8"/>
  <c r="C19" i="8" s="1"/>
  <c r="D19" i="8" l="1"/>
  <c r="B20" i="55"/>
  <c r="B20" i="8"/>
  <c r="C20" i="8" s="1"/>
  <c r="D20" i="8" l="1"/>
  <c r="B21" i="55"/>
  <c r="B21" i="8"/>
  <c r="C21" i="8" s="1"/>
  <c r="D21" i="8" l="1"/>
  <c r="B22" i="55"/>
  <c r="B22" i="8"/>
  <c r="C22" i="8" s="1"/>
  <c r="D22" i="8" l="1"/>
  <c r="B23" i="55"/>
  <c r="B23" i="8"/>
  <c r="C23" i="8" s="1"/>
  <c r="D23" i="8" l="1"/>
  <c r="B24" i="55"/>
  <c r="B24" i="8"/>
  <c r="C24" i="8" s="1"/>
  <c r="D24" i="8" l="1"/>
  <c r="B25" i="55"/>
  <c r="B25" i="8"/>
  <c r="C25" i="8" s="1"/>
  <c r="D25" i="8" l="1"/>
  <c r="B26" i="8"/>
  <c r="C26" i="8" s="1"/>
  <c r="B26" i="55"/>
  <c r="D26" i="8" l="1"/>
  <c r="B27" i="8"/>
  <c r="C27" i="8" s="1"/>
  <c r="D27" i="8" l="1"/>
  <c r="B28" i="8"/>
  <c r="C28" i="8" s="1"/>
  <c r="D28" i="8" l="1"/>
  <c r="B29" i="8"/>
  <c r="C29" i="8" s="1"/>
  <c r="D29" i="8" l="1"/>
  <c r="B30" i="8"/>
  <c r="C30" i="8" s="1"/>
  <c r="D30" i="8" l="1"/>
  <c r="B31" i="8"/>
  <c r="C31" i="8" s="1"/>
  <c r="D31" i="8" l="1"/>
  <c r="B32" i="8"/>
  <c r="C32" i="8" s="1"/>
  <c r="D32" i="8" l="1"/>
  <c r="B33" i="8"/>
  <c r="C33" i="8" s="1"/>
  <c r="D33" i="8" l="1"/>
  <c r="B34" i="8"/>
  <c r="C34" i="8" s="1"/>
  <c r="D34" i="8" l="1"/>
  <c r="B35" i="8"/>
  <c r="C35" i="8" s="1"/>
  <c r="D35" i="8" l="1"/>
  <c r="J32" i="8" l="1"/>
  <c r="J19" i="8"/>
  <c r="C14" i="8" s="1"/>
  <c r="C11" i="8" l="1"/>
  <c r="C12" i="8"/>
  <c r="C13" i="8"/>
  <c r="D13" i="8" s="1"/>
  <c r="D14" i="8"/>
  <c r="D12" i="8" l="1"/>
  <c r="D11" i="8"/>
  <c r="D36" i="8" l="1"/>
  <c r="E83" i="12" s="1"/>
  <c r="B56" i="12"/>
  <c r="C56" i="12" s="1"/>
  <c r="B57" i="12" l="1"/>
  <c r="C57" i="12" s="1"/>
  <c r="B58" i="12" l="1"/>
  <c r="C58" i="12" s="1"/>
  <c r="B59" i="12" l="1"/>
  <c r="C59" i="12" s="1"/>
  <c r="B7" i="46"/>
  <c r="B13" i="47"/>
  <c r="J13" i="47" l="1"/>
  <c r="I13" i="47"/>
  <c r="E7" i="46" s="1"/>
  <c r="F7" i="46"/>
  <c r="B8" i="46"/>
  <c r="B60" i="12"/>
  <c r="C60" i="12" s="1"/>
  <c r="C11" i="51"/>
  <c r="K13" i="47" l="1"/>
  <c r="G7" i="46"/>
  <c r="F5" i="72" s="1"/>
  <c r="F8" i="48"/>
  <c r="D8" i="48"/>
  <c r="E8" i="8"/>
  <c r="E9" i="8"/>
  <c r="E10" i="8"/>
  <c r="E11" i="8"/>
  <c r="E12" i="8"/>
  <c r="E13" i="8"/>
  <c r="E14" i="8"/>
  <c r="E15" i="8"/>
  <c r="E16" i="8"/>
  <c r="E18" i="8"/>
  <c r="E17" i="8"/>
  <c r="E19" i="8"/>
  <c r="E20" i="8"/>
  <c r="E21" i="8"/>
  <c r="E22" i="8"/>
  <c r="E23" i="8"/>
  <c r="E24" i="8"/>
  <c r="E25" i="8"/>
  <c r="E26" i="8"/>
  <c r="E27" i="8"/>
  <c r="E28" i="8"/>
  <c r="E29" i="8"/>
  <c r="E30" i="8"/>
  <c r="E31" i="8"/>
  <c r="E32" i="8"/>
  <c r="E33" i="8"/>
  <c r="E35" i="8"/>
  <c r="E34" i="8"/>
  <c r="B9" i="46"/>
  <c r="B61" i="12"/>
  <c r="C61" i="12" s="1"/>
  <c r="F33" i="8" l="1"/>
  <c r="F29" i="8"/>
  <c r="F25" i="8"/>
  <c r="F21" i="8"/>
  <c r="F18" i="8"/>
  <c r="F13" i="8"/>
  <c r="F11" i="8"/>
  <c r="F9" i="8"/>
  <c r="F34" i="8"/>
  <c r="F31" i="8"/>
  <c r="F27" i="8"/>
  <c r="F23" i="8"/>
  <c r="F19" i="8"/>
  <c r="F15" i="8"/>
  <c r="F35" i="8"/>
  <c r="F32" i="8"/>
  <c r="F30" i="8"/>
  <c r="F28" i="8"/>
  <c r="F26" i="8"/>
  <c r="F24" i="8"/>
  <c r="F22" i="8"/>
  <c r="F20" i="8"/>
  <c r="F17" i="8"/>
  <c r="F16" i="8"/>
  <c r="F14" i="8"/>
  <c r="F12" i="8"/>
  <c r="F10" i="8"/>
  <c r="F8" i="8"/>
  <c r="F36" i="8" s="1"/>
  <c r="H7" i="12"/>
  <c r="G8" i="48"/>
  <c r="B62" i="12"/>
  <c r="C62" i="12" s="1"/>
  <c r="B10" i="46"/>
  <c r="H8" i="48" l="1"/>
  <c r="B63" i="12"/>
  <c r="C63" i="12" s="1"/>
  <c r="B11" i="46"/>
  <c r="D63" i="12" l="1"/>
  <c r="B64" i="12"/>
  <c r="C64" i="12" s="1"/>
  <c r="B12" i="46"/>
  <c r="D64" i="12" l="1"/>
  <c r="B65" i="12"/>
  <c r="C65" i="12" s="1"/>
  <c r="B13" i="46"/>
  <c r="D65" i="12" l="1"/>
  <c r="B66" i="12"/>
  <c r="C66" i="12" s="1"/>
  <c r="B14" i="46"/>
  <c r="D66" i="12" l="1"/>
  <c r="B67" i="12"/>
  <c r="C67" i="12" s="1"/>
  <c r="B15" i="46"/>
  <c r="B68" i="12" l="1"/>
  <c r="C68" i="12" s="1"/>
  <c r="D67" i="12"/>
  <c r="B16" i="46"/>
  <c r="D68" i="12" l="1"/>
  <c r="B69" i="12"/>
  <c r="C69" i="12" s="1"/>
  <c r="B17" i="46"/>
  <c r="M8" i="12"/>
  <c r="H8" i="12" l="1"/>
  <c r="P8" i="12"/>
  <c r="N8" i="12"/>
  <c r="E8" i="12"/>
  <c r="F8" i="12"/>
  <c r="D8" i="12"/>
  <c r="R8" i="12"/>
  <c r="Q8" i="12"/>
  <c r="O8" i="12"/>
  <c r="D69" i="12"/>
  <c r="B70" i="12"/>
  <c r="C70" i="12" s="1"/>
  <c r="B18" i="46"/>
  <c r="M9" i="12"/>
  <c r="U8" i="12" l="1"/>
  <c r="V8" i="12" s="1"/>
  <c r="H9" i="12"/>
  <c r="P9" i="12"/>
  <c r="N9" i="12"/>
  <c r="E9" i="12"/>
  <c r="F9" i="12"/>
  <c r="D9" i="12"/>
  <c r="R9" i="12"/>
  <c r="Q9" i="12"/>
  <c r="O9" i="12"/>
  <c r="B71" i="12"/>
  <c r="C71" i="12" s="1"/>
  <c r="D70" i="12"/>
  <c r="M10" i="12"/>
  <c r="B19" i="46"/>
  <c r="B9" i="48"/>
  <c r="H10" i="12" l="1"/>
  <c r="P10" i="12"/>
  <c r="N10" i="12"/>
  <c r="U9" i="12"/>
  <c r="V9" i="12" s="1"/>
  <c r="E10" i="12"/>
  <c r="F10" i="12"/>
  <c r="D10" i="12"/>
  <c r="R10" i="12"/>
  <c r="Q10" i="12"/>
  <c r="O10" i="12"/>
  <c r="F9" i="48"/>
  <c r="B72" i="12"/>
  <c r="C72" i="12" s="1"/>
  <c r="D71" i="12"/>
  <c r="M11" i="12"/>
  <c r="B20" i="46"/>
  <c r="B10" i="48"/>
  <c r="H11" i="12" l="1"/>
  <c r="P11" i="12"/>
  <c r="N11" i="12"/>
  <c r="U10" i="12"/>
  <c r="V10" i="12" s="1"/>
  <c r="E11" i="12"/>
  <c r="F11" i="12"/>
  <c r="D11" i="12"/>
  <c r="R11" i="12"/>
  <c r="Q11" i="12"/>
  <c r="O11" i="12"/>
  <c r="G9" i="12"/>
  <c r="F10" i="48"/>
  <c r="D72" i="12"/>
  <c r="B73" i="12"/>
  <c r="C73" i="12" s="1"/>
  <c r="M12" i="12"/>
  <c r="B21" i="46"/>
  <c r="B11" i="48"/>
  <c r="U11" i="12" l="1"/>
  <c r="H12" i="12"/>
  <c r="P12" i="12"/>
  <c r="N12" i="12"/>
  <c r="V11" i="12"/>
  <c r="E12" i="12"/>
  <c r="F12" i="12"/>
  <c r="G10" i="12"/>
  <c r="D12" i="12"/>
  <c r="R12" i="12"/>
  <c r="Q12" i="12"/>
  <c r="O12" i="12"/>
  <c r="H9" i="48"/>
  <c r="F11" i="48"/>
  <c r="M13" i="12"/>
  <c r="D73" i="12"/>
  <c r="B74" i="12"/>
  <c r="C74" i="12" s="1"/>
  <c r="B22" i="46"/>
  <c r="B12" i="48"/>
  <c r="U12" i="12" l="1"/>
  <c r="V12" i="12" s="1"/>
  <c r="H13" i="12"/>
  <c r="P13" i="12"/>
  <c r="M14" i="12"/>
  <c r="G11" i="12"/>
  <c r="D14" i="12"/>
  <c r="D13" i="12"/>
  <c r="F12" i="48"/>
  <c r="H10" i="48"/>
  <c r="D74" i="12"/>
  <c r="B75" i="12"/>
  <c r="C75" i="12" s="1"/>
  <c r="B23" i="46"/>
  <c r="B13" i="48"/>
  <c r="M15" i="12"/>
  <c r="H15" i="12" l="1"/>
  <c r="P15" i="12"/>
  <c r="H14" i="12"/>
  <c r="P14" i="12"/>
  <c r="D15" i="12"/>
  <c r="H11" i="48"/>
  <c r="F13" i="48"/>
  <c r="D75" i="12"/>
  <c r="B76" i="12"/>
  <c r="C76" i="12" s="1"/>
  <c r="B24" i="46"/>
  <c r="B14" i="48"/>
  <c r="M16" i="12"/>
  <c r="N11" i="46"/>
  <c r="N19" i="46" l="1"/>
  <c r="C26" i="17"/>
  <c r="D26" i="17" s="1"/>
  <c r="C27" i="17"/>
  <c r="D27" i="17" s="1"/>
  <c r="C28" i="17"/>
  <c r="D28" i="17" s="1"/>
  <c r="C29" i="17"/>
  <c r="D29" i="17" s="1"/>
  <c r="C5" i="72"/>
  <c r="D5" i="72" s="1"/>
  <c r="E5" i="72" s="1"/>
  <c r="H5" i="72"/>
  <c r="K5" i="72" s="1"/>
  <c r="I5" i="72"/>
  <c r="L5" i="72" s="1"/>
  <c r="G5" i="72"/>
  <c r="J5" i="72" s="1"/>
  <c r="H16" i="12"/>
  <c r="P16" i="12"/>
  <c r="G12" i="12"/>
  <c r="O37" i="46"/>
  <c r="N37" i="46"/>
  <c r="N38" i="46"/>
  <c r="O38" i="46"/>
  <c r="D16" i="12"/>
  <c r="H12" i="48"/>
  <c r="F14" i="48"/>
  <c r="D76" i="12"/>
  <c r="B77" i="12"/>
  <c r="C77" i="12" s="1"/>
  <c r="B25" i="46"/>
  <c r="B15" i="48"/>
  <c r="M17" i="12"/>
  <c r="F13" i="12" l="1"/>
  <c r="E28" i="17"/>
  <c r="P28" i="17" s="1"/>
  <c r="O28" i="17"/>
  <c r="E26" i="17"/>
  <c r="P26" i="17" s="1"/>
  <c r="O26" i="17"/>
  <c r="P37" i="46"/>
  <c r="M5" i="72"/>
  <c r="E29" i="17"/>
  <c r="P29" i="17" s="1"/>
  <c r="O29" i="17"/>
  <c r="E27" i="17"/>
  <c r="P27" i="17" s="1"/>
  <c r="O27" i="17"/>
  <c r="H17" i="12"/>
  <c r="P17" i="12"/>
  <c r="G13" i="12"/>
  <c r="C17" i="46"/>
  <c r="P38" i="46"/>
  <c r="C10" i="46" s="1"/>
  <c r="D17" i="12"/>
  <c r="G14" i="12"/>
  <c r="F15" i="48"/>
  <c r="H13" i="48"/>
  <c r="B78" i="12"/>
  <c r="C78" i="12" s="1"/>
  <c r="B26" i="46"/>
  <c r="B16" i="48"/>
  <c r="M18" i="12"/>
  <c r="C7" i="46" l="1"/>
  <c r="G7" i="70" s="1"/>
  <c r="H7" i="70" s="1"/>
  <c r="I7" i="70" s="1"/>
  <c r="C16" i="46"/>
  <c r="O5" i="72"/>
  <c r="N5" i="72"/>
  <c r="P5" i="72" s="1"/>
  <c r="E13" i="12"/>
  <c r="N13" i="12"/>
  <c r="G17" i="70"/>
  <c r="H17" i="70" s="1"/>
  <c r="I17" i="70" s="1"/>
  <c r="G16" i="70"/>
  <c r="H16" i="70" s="1"/>
  <c r="I16" i="70" s="1"/>
  <c r="G10" i="70"/>
  <c r="H10" i="70" s="1"/>
  <c r="C21" i="46"/>
  <c r="C13" i="46"/>
  <c r="G13" i="70" s="1"/>
  <c r="H13" i="70" s="1"/>
  <c r="I13" i="70" s="1"/>
  <c r="C19" i="46"/>
  <c r="H18" i="12"/>
  <c r="P18" i="12"/>
  <c r="H14" i="48"/>
  <c r="C22" i="46"/>
  <c r="G22" i="70" s="1"/>
  <c r="H22" i="70" s="1"/>
  <c r="I22" i="70" s="1"/>
  <c r="C8" i="46"/>
  <c r="C20" i="46"/>
  <c r="G20" i="70" s="1"/>
  <c r="H20" i="70" s="1"/>
  <c r="I20" i="70" s="1"/>
  <c r="C11" i="46"/>
  <c r="C24" i="46"/>
  <c r="C23" i="46"/>
  <c r="C15" i="46"/>
  <c r="C18" i="46"/>
  <c r="C14" i="46"/>
  <c r="G14" i="70" s="1"/>
  <c r="H14" i="70" s="1"/>
  <c r="I14" i="70" s="1"/>
  <c r="C9" i="46"/>
  <c r="C25" i="46"/>
  <c r="G25" i="70" s="1"/>
  <c r="H25" i="70" s="1"/>
  <c r="I25" i="70" s="1"/>
  <c r="C12" i="46"/>
  <c r="C26" i="46"/>
  <c r="G26" i="70" s="1"/>
  <c r="H26" i="70" s="1"/>
  <c r="I26" i="70" s="1"/>
  <c r="D18" i="12"/>
  <c r="F16" i="48"/>
  <c r="G15" i="12"/>
  <c r="B79" i="12"/>
  <c r="C79" i="12" s="1"/>
  <c r="B17" i="48"/>
  <c r="M19" i="12"/>
  <c r="G8" i="70" l="1"/>
  <c r="H8" i="70" s="1"/>
  <c r="G9" i="70"/>
  <c r="H9" i="70" s="1"/>
  <c r="G11" i="70"/>
  <c r="H11" i="70" s="1"/>
  <c r="G12" i="70"/>
  <c r="H12" i="70" s="1"/>
  <c r="I10" i="70"/>
  <c r="N16" i="12"/>
  <c r="G19" i="70"/>
  <c r="H19" i="70" s="1"/>
  <c r="I19" i="70" s="1"/>
  <c r="G23" i="70"/>
  <c r="H23" i="70" s="1"/>
  <c r="I23" i="70" s="1"/>
  <c r="G15" i="70"/>
  <c r="H15" i="70" s="1"/>
  <c r="I15" i="70" s="1"/>
  <c r="G18" i="70"/>
  <c r="H18" i="70" s="1"/>
  <c r="I18" i="70" s="1"/>
  <c r="G24" i="70"/>
  <c r="H24" i="70" s="1"/>
  <c r="I24" i="70" s="1"/>
  <c r="G21" i="70"/>
  <c r="H21" i="70" s="1"/>
  <c r="I21" i="70" s="1"/>
  <c r="H19" i="12"/>
  <c r="P19" i="12"/>
  <c r="N19" i="12"/>
  <c r="G16" i="12"/>
  <c r="D19" i="12"/>
  <c r="F17" i="48"/>
  <c r="H15" i="48"/>
  <c r="B80" i="12"/>
  <c r="C80" i="12" s="1"/>
  <c r="B18" i="48"/>
  <c r="M20" i="12"/>
  <c r="I9" i="70" l="1"/>
  <c r="N15" i="12"/>
  <c r="I8" i="70"/>
  <c r="N14" i="12"/>
  <c r="I12" i="70"/>
  <c r="N18" i="12"/>
  <c r="I11" i="70"/>
  <c r="N17" i="12"/>
  <c r="H20" i="12"/>
  <c r="P20" i="12"/>
  <c r="N20" i="12"/>
  <c r="H16" i="48"/>
  <c r="D20" i="12"/>
  <c r="G17" i="12"/>
  <c r="F18" i="48"/>
  <c r="B81" i="12"/>
  <c r="C81" i="12" s="1"/>
  <c r="B19" i="48"/>
  <c r="M21" i="12"/>
  <c r="H21" i="12" l="1"/>
  <c r="P21" i="12"/>
  <c r="N21" i="12"/>
  <c r="H17" i="48"/>
  <c r="D21" i="12"/>
  <c r="F19" i="48"/>
  <c r="G18" i="12"/>
  <c r="B20" i="48"/>
  <c r="M22" i="12"/>
  <c r="H22" i="12" l="1"/>
  <c r="P22" i="12"/>
  <c r="N22" i="12"/>
  <c r="H18" i="48"/>
  <c r="D22" i="12"/>
  <c r="G19" i="12"/>
  <c r="F20" i="48"/>
  <c r="B21" i="48"/>
  <c r="M23" i="12"/>
  <c r="H23" i="12" l="1"/>
  <c r="P23" i="12"/>
  <c r="N23" i="12"/>
  <c r="H19" i="48"/>
  <c r="G20" i="12"/>
  <c r="D23" i="12"/>
  <c r="F21" i="48"/>
  <c r="B22" i="48"/>
  <c r="M24" i="12"/>
  <c r="H24" i="12" l="1"/>
  <c r="P24" i="12"/>
  <c r="N24" i="12"/>
  <c r="H20" i="48"/>
  <c r="D24" i="12"/>
  <c r="F22" i="48"/>
  <c r="G21" i="12"/>
  <c r="B23" i="48"/>
  <c r="M25" i="12"/>
  <c r="P25" i="12" l="1"/>
  <c r="N25" i="12"/>
  <c r="G25" i="12"/>
  <c r="H25" i="12"/>
  <c r="H21" i="48"/>
  <c r="D25" i="12"/>
  <c r="G22" i="12"/>
  <c r="F23" i="48"/>
  <c r="B24" i="48"/>
  <c r="M26" i="12"/>
  <c r="P26" i="12" l="1"/>
  <c r="N26" i="12"/>
  <c r="G26" i="12"/>
  <c r="H26" i="12"/>
  <c r="H22" i="48"/>
  <c r="G23" i="12"/>
  <c r="D26" i="12"/>
  <c r="F24" i="48"/>
  <c r="B25" i="48"/>
  <c r="M27" i="12"/>
  <c r="B14" i="47"/>
  <c r="P27" i="12" l="1"/>
  <c r="N27" i="12"/>
  <c r="G27" i="12"/>
  <c r="H27" i="12"/>
  <c r="H23" i="48"/>
  <c r="D27" i="12"/>
  <c r="G24" i="12"/>
  <c r="F25" i="48"/>
  <c r="I14" i="47"/>
  <c r="E8" i="46" s="1"/>
  <c r="J14" i="47"/>
  <c r="B26" i="48"/>
  <c r="M28" i="12"/>
  <c r="B82" i="12"/>
  <c r="C82" i="12" s="1"/>
  <c r="B15" i="47"/>
  <c r="P28" i="12" l="1"/>
  <c r="N28" i="12"/>
  <c r="G28" i="12"/>
  <c r="H28" i="12"/>
  <c r="H24" i="48"/>
  <c r="D28" i="12"/>
  <c r="F8" i="46"/>
  <c r="G8" i="46" s="1"/>
  <c r="F6" i="72" s="1"/>
  <c r="K14" i="47"/>
  <c r="F26" i="48"/>
  <c r="I15" i="47"/>
  <c r="E9" i="46" s="1"/>
  <c r="J15" i="47"/>
  <c r="B27" i="48"/>
  <c r="M29" i="12"/>
  <c r="B16" i="47"/>
  <c r="C6" i="72" l="1"/>
  <c r="D6" i="72" s="1"/>
  <c r="E6" i="72" s="1"/>
  <c r="G6" i="72"/>
  <c r="I6" i="72"/>
  <c r="H6" i="72"/>
  <c r="P29" i="12"/>
  <c r="N29" i="12"/>
  <c r="G29" i="12"/>
  <c r="H29" i="12"/>
  <c r="H25" i="48"/>
  <c r="D29" i="12"/>
  <c r="F9" i="46"/>
  <c r="G9" i="46" s="1"/>
  <c r="K15" i="47"/>
  <c r="F27" i="48"/>
  <c r="I16" i="47"/>
  <c r="E10" i="46" s="1"/>
  <c r="J16" i="47"/>
  <c r="K16" i="47" s="1"/>
  <c r="B28" i="48"/>
  <c r="M30" i="12"/>
  <c r="B17" i="47"/>
  <c r="F14" i="12" l="1"/>
  <c r="P30" i="12"/>
  <c r="N30" i="12"/>
  <c r="M31" i="12"/>
  <c r="G30" i="12"/>
  <c r="H30" i="12"/>
  <c r="H26" i="48"/>
  <c r="J6" i="72"/>
  <c r="L6" i="72"/>
  <c r="K6" i="72"/>
  <c r="D30" i="12"/>
  <c r="F10" i="46"/>
  <c r="G10" i="46" s="1"/>
  <c r="F8" i="72" s="1"/>
  <c r="F28" i="48"/>
  <c r="I17" i="47"/>
  <c r="E11" i="46" s="1"/>
  <c r="J17" i="47"/>
  <c r="F11" i="46" s="1"/>
  <c r="B29" i="48"/>
  <c r="B18" i="47"/>
  <c r="C8" i="72" l="1"/>
  <c r="D8" i="72" s="1"/>
  <c r="E8" i="72" s="1"/>
  <c r="G8" i="72"/>
  <c r="J8" i="72" s="1"/>
  <c r="I8" i="72"/>
  <c r="H8" i="72"/>
  <c r="P31" i="12"/>
  <c r="N31" i="12"/>
  <c r="M32" i="12"/>
  <c r="G31" i="12"/>
  <c r="H31" i="12"/>
  <c r="H27" i="48"/>
  <c r="M6" i="72"/>
  <c r="D31" i="12"/>
  <c r="K17" i="47"/>
  <c r="G11" i="46"/>
  <c r="F9" i="72" s="1"/>
  <c r="F29" i="48"/>
  <c r="I18" i="47"/>
  <c r="J18" i="47"/>
  <c r="E12" i="46"/>
  <c r="B30" i="48"/>
  <c r="B19" i="47"/>
  <c r="H9" i="72" l="1"/>
  <c r="C9" i="72"/>
  <c r="D9" i="72" s="1"/>
  <c r="E9" i="72" s="1"/>
  <c r="F17" i="12" s="1"/>
  <c r="G9" i="72"/>
  <c r="I9" i="72"/>
  <c r="L9" i="72" s="1"/>
  <c r="O6" i="72"/>
  <c r="N6" i="72"/>
  <c r="P6" i="72" s="1"/>
  <c r="E14" i="12"/>
  <c r="F16" i="12"/>
  <c r="P32" i="12"/>
  <c r="N32" i="12"/>
  <c r="M33" i="12"/>
  <c r="G32" i="12"/>
  <c r="H32" i="12"/>
  <c r="H28" i="48"/>
  <c r="K9" i="72"/>
  <c r="J9" i="72"/>
  <c r="K8" i="72"/>
  <c r="L8" i="72"/>
  <c r="D32" i="12"/>
  <c r="F12" i="46"/>
  <c r="G12" i="46" s="1"/>
  <c r="F10" i="72" s="1"/>
  <c r="K18" i="47"/>
  <c r="F30" i="48"/>
  <c r="I19" i="47"/>
  <c r="J19" i="47"/>
  <c r="B31" i="48"/>
  <c r="B20" i="47"/>
  <c r="M8" i="72" l="1"/>
  <c r="C10" i="72"/>
  <c r="D10" i="72" s="1"/>
  <c r="E10" i="72" s="1"/>
  <c r="G10" i="72"/>
  <c r="I10" i="72"/>
  <c r="H10" i="72"/>
  <c r="O8" i="72"/>
  <c r="N8" i="72"/>
  <c r="P8" i="72" s="1"/>
  <c r="E16" i="12"/>
  <c r="P33" i="12"/>
  <c r="N33" i="12"/>
  <c r="M34" i="12"/>
  <c r="G33" i="12"/>
  <c r="H33" i="12"/>
  <c r="E34" i="12"/>
  <c r="F34" i="12"/>
  <c r="E33" i="12"/>
  <c r="F33" i="12"/>
  <c r="H29" i="48"/>
  <c r="M9" i="72"/>
  <c r="D34" i="12"/>
  <c r="C34" i="12"/>
  <c r="D33" i="12"/>
  <c r="K19" i="47"/>
  <c r="O34" i="12"/>
  <c r="F31" i="48"/>
  <c r="I20" i="47"/>
  <c r="J20" i="47"/>
  <c r="B32" i="48"/>
  <c r="B21" i="47"/>
  <c r="N9" i="72" l="1"/>
  <c r="P9" i="72" s="1"/>
  <c r="O9" i="72"/>
  <c r="E17" i="12"/>
  <c r="F18" i="12"/>
  <c r="P34" i="12"/>
  <c r="N34" i="12"/>
  <c r="M35" i="12"/>
  <c r="G34" i="12"/>
  <c r="I34" i="12" s="1"/>
  <c r="J34" i="12" s="1"/>
  <c r="H34" i="12"/>
  <c r="H30" i="48"/>
  <c r="K10" i="72"/>
  <c r="J10" i="72"/>
  <c r="L10" i="72"/>
  <c r="K20" i="47"/>
  <c r="F32" i="48"/>
  <c r="I21" i="47"/>
  <c r="J21" i="47"/>
  <c r="B33" i="48"/>
  <c r="B22" i="47"/>
  <c r="P35" i="12" l="1"/>
  <c r="N35" i="12"/>
  <c r="H35" i="12"/>
  <c r="D35" i="12"/>
  <c r="M36" i="12"/>
  <c r="C35" i="12"/>
  <c r="F35" i="12"/>
  <c r="G35" i="12"/>
  <c r="E35" i="12"/>
  <c r="O35" i="12"/>
  <c r="H31" i="48"/>
  <c r="H46" i="48" s="1"/>
  <c r="M10" i="72"/>
  <c r="K21" i="47"/>
  <c r="F33" i="48"/>
  <c r="I22" i="47"/>
  <c r="J22" i="47"/>
  <c r="B34" i="48"/>
  <c r="B23" i="47"/>
  <c r="O10" i="72" l="1"/>
  <c r="N10" i="72"/>
  <c r="P10" i="72" s="1"/>
  <c r="E18" i="12"/>
  <c r="P36" i="12"/>
  <c r="N36" i="12"/>
  <c r="I35" i="12"/>
  <c r="J35" i="12" s="1"/>
  <c r="H36" i="12"/>
  <c r="O36" i="12"/>
  <c r="Q36" i="12"/>
  <c r="R36" i="12"/>
  <c r="G36" i="12"/>
  <c r="F36" i="12"/>
  <c r="E36" i="12"/>
  <c r="D36" i="12"/>
  <c r="C36" i="12"/>
  <c r="M37" i="12"/>
  <c r="K22" i="47"/>
  <c r="F34" i="48"/>
  <c r="H32" i="48"/>
  <c r="I23" i="47"/>
  <c r="J23" i="47"/>
  <c r="B35" i="48"/>
  <c r="B24" i="47"/>
  <c r="I36" i="12" l="1"/>
  <c r="J36" i="12" s="1"/>
  <c r="U36" i="12"/>
  <c r="V36" i="12" s="1"/>
  <c r="P37" i="12"/>
  <c r="N37" i="12"/>
  <c r="R37" i="12"/>
  <c r="H37" i="12"/>
  <c r="O37" i="12"/>
  <c r="Q37" i="12"/>
  <c r="E37" i="12"/>
  <c r="G37" i="12"/>
  <c r="F37" i="12"/>
  <c r="C37" i="12"/>
  <c r="M38" i="12"/>
  <c r="D37" i="12"/>
  <c r="H33" i="48"/>
  <c r="K23" i="47"/>
  <c r="F35" i="48"/>
  <c r="I24" i="47"/>
  <c r="J24" i="47"/>
  <c r="B36" i="48"/>
  <c r="B25" i="47"/>
  <c r="U37" i="12" l="1"/>
  <c r="V37" i="12" s="1"/>
  <c r="P38" i="12"/>
  <c r="N38" i="12"/>
  <c r="I37" i="12"/>
  <c r="J37" i="12" s="1"/>
  <c r="H38" i="12"/>
  <c r="O38" i="12"/>
  <c r="Q38" i="12"/>
  <c r="R38" i="12"/>
  <c r="G38" i="12"/>
  <c r="F38" i="12"/>
  <c r="E38" i="12"/>
  <c r="M39" i="12"/>
  <c r="D38" i="12"/>
  <c r="C38" i="12"/>
  <c r="H34" i="48"/>
  <c r="K24" i="47"/>
  <c r="F36" i="48"/>
  <c r="I25" i="47"/>
  <c r="J25" i="47"/>
  <c r="B37" i="48"/>
  <c r="B26" i="47"/>
  <c r="U38" i="12" l="1"/>
  <c r="V38" i="12" s="1"/>
  <c r="P39" i="12"/>
  <c r="N39" i="12"/>
  <c r="I38" i="12"/>
  <c r="J38" i="12" s="1"/>
  <c r="R39" i="12"/>
  <c r="H39" i="12"/>
  <c r="O39" i="12"/>
  <c r="Q39" i="12"/>
  <c r="C39" i="12"/>
  <c r="M40" i="12"/>
  <c r="D39" i="12"/>
  <c r="G39" i="12"/>
  <c r="F39" i="12"/>
  <c r="E39" i="12"/>
  <c r="H35" i="48"/>
  <c r="K25" i="47"/>
  <c r="F37" i="48"/>
  <c r="I26" i="47"/>
  <c r="J26" i="47"/>
  <c r="B38" i="48"/>
  <c r="B27" i="47"/>
  <c r="P40" i="12" l="1"/>
  <c r="N40" i="12"/>
  <c r="U39" i="12"/>
  <c r="V39" i="12" s="1"/>
  <c r="H40" i="12"/>
  <c r="O40" i="12"/>
  <c r="Q40" i="12"/>
  <c r="R40" i="12"/>
  <c r="G40" i="12"/>
  <c r="F40" i="12"/>
  <c r="E40" i="12"/>
  <c r="M41" i="12"/>
  <c r="D40" i="12"/>
  <c r="C40" i="12"/>
  <c r="I39" i="12"/>
  <c r="J39" i="12" s="1"/>
  <c r="H36" i="48"/>
  <c r="K26" i="47"/>
  <c r="F38" i="48"/>
  <c r="I27" i="47"/>
  <c r="J27" i="47"/>
  <c r="B39" i="48"/>
  <c r="B28" i="47"/>
  <c r="I40" i="12" l="1"/>
  <c r="J40" i="12" s="1"/>
  <c r="P41" i="12"/>
  <c r="N41" i="12"/>
  <c r="U40" i="12"/>
  <c r="V40" i="12" s="1"/>
  <c r="R41" i="12"/>
  <c r="H41" i="12"/>
  <c r="O41" i="12"/>
  <c r="Q41" i="12"/>
  <c r="C41" i="12"/>
  <c r="M42" i="12"/>
  <c r="D41" i="12"/>
  <c r="E41" i="12"/>
  <c r="G41" i="12"/>
  <c r="F41" i="12"/>
  <c r="K27" i="47"/>
  <c r="F39" i="48"/>
  <c r="H37" i="48"/>
  <c r="I28" i="47"/>
  <c r="J28" i="47"/>
  <c r="B40" i="48"/>
  <c r="B29" i="47"/>
  <c r="U41" i="12" l="1"/>
  <c r="V41" i="12" s="1"/>
  <c r="P42" i="12"/>
  <c r="N42" i="12"/>
  <c r="H42" i="12"/>
  <c r="O42" i="12"/>
  <c r="Q42" i="12"/>
  <c r="R42" i="12"/>
  <c r="G42" i="12"/>
  <c r="F42" i="12"/>
  <c r="E42" i="12"/>
  <c r="M43" i="12"/>
  <c r="D42" i="12"/>
  <c r="C42" i="12"/>
  <c r="I41" i="12"/>
  <c r="J41" i="12" s="1"/>
  <c r="H38" i="48"/>
  <c r="K28" i="47"/>
  <c r="F40" i="48"/>
  <c r="I29" i="47"/>
  <c r="J29" i="47"/>
  <c r="B41" i="48"/>
  <c r="B30" i="47"/>
  <c r="U42" i="12" l="1"/>
  <c r="V42" i="12" s="1"/>
  <c r="I42" i="12"/>
  <c r="J42" i="12" s="1"/>
  <c r="P43" i="12"/>
  <c r="N43" i="12"/>
  <c r="H43" i="12"/>
  <c r="E43" i="12"/>
  <c r="D43" i="12"/>
  <c r="C43" i="12"/>
  <c r="G43" i="12"/>
  <c r="F43" i="12"/>
  <c r="R43" i="12"/>
  <c r="M44" i="12"/>
  <c r="Q43" i="12"/>
  <c r="O43" i="12"/>
  <c r="K29" i="47"/>
  <c r="F41" i="48"/>
  <c r="H39" i="48"/>
  <c r="I30" i="47"/>
  <c r="J30" i="47"/>
  <c r="B42" i="48"/>
  <c r="B31" i="47"/>
  <c r="I43" i="12" l="1"/>
  <c r="J43" i="12" s="1"/>
  <c r="U43" i="12"/>
  <c r="V43" i="12" s="1"/>
  <c r="P44" i="12"/>
  <c r="N44" i="12"/>
  <c r="G44" i="12"/>
  <c r="H44" i="12"/>
  <c r="E44" i="12"/>
  <c r="C44" i="12"/>
  <c r="Q44" i="12"/>
  <c r="O44" i="12"/>
  <c r="M45" i="12"/>
  <c r="F44" i="12"/>
  <c r="D44" i="12"/>
  <c r="R44" i="12"/>
  <c r="H40" i="48"/>
  <c r="K30" i="47"/>
  <c r="F42" i="48"/>
  <c r="I31" i="47"/>
  <c r="J31" i="47"/>
  <c r="B43" i="48"/>
  <c r="B32" i="47"/>
  <c r="P45" i="12" l="1"/>
  <c r="N45" i="12"/>
  <c r="U44" i="12"/>
  <c r="V44" i="12" s="1"/>
  <c r="G45" i="12"/>
  <c r="H45" i="12"/>
  <c r="F45" i="12"/>
  <c r="D45" i="12"/>
  <c r="Q45" i="12"/>
  <c r="O45" i="12"/>
  <c r="E45" i="12"/>
  <c r="C45" i="12"/>
  <c r="R45" i="12"/>
  <c r="M46" i="12"/>
  <c r="I44" i="12"/>
  <c r="J44" i="12" s="1"/>
  <c r="H41" i="48"/>
  <c r="K31" i="47"/>
  <c r="F43" i="48"/>
  <c r="H42" i="48"/>
  <c r="I32" i="47"/>
  <c r="J32" i="47"/>
  <c r="B44" i="48"/>
  <c r="I45" i="12" l="1"/>
  <c r="J45" i="12" s="1"/>
  <c r="P46" i="12"/>
  <c r="N46" i="12"/>
  <c r="U45" i="12"/>
  <c r="V45" i="12" s="1"/>
  <c r="G46" i="12"/>
  <c r="H46" i="12"/>
  <c r="T47" i="12" s="1"/>
  <c r="E46" i="12"/>
  <c r="D46" i="12"/>
  <c r="P47" i="12" s="1"/>
  <c r="R46" i="12"/>
  <c r="C46" i="12"/>
  <c r="O46" i="12"/>
  <c r="F46" i="12"/>
  <c r="Q46" i="12"/>
  <c r="K32" i="47"/>
  <c r="H43" i="48"/>
  <c r="F44" i="48"/>
  <c r="E26" i="46"/>
  <c r="E19" i="46"/>
  <c r="F24" i="46"/>
  <c r="E17" i="46"/>
  <c r="E23" i="46"/>
  <c r="F20" i="46"/>
  <c r="F25" i="46"/>
  <c r="F18" i="46"/>
  <c r="F16" i="46"/>
  <c r="E16" i="46"/>
  <c r="F14" i="46"/>
  <c r="E25" i="46"/>
  <c r="F23" i="46"/>
  <c r="E21" i="46"/>
  <c r="E14" i="46"/>
  <c r="F19" i="46"/>
  <c r="F13" i="46"/>
  <c r="E24" i="46"/>
  <c r="F22" i="46"/>
  <c r="E18" i="46"/>
  <c r="F15" i="46"/>
  <c r="F26" i="46"/>
  <c r="E20" i="46"/>
  <c r="E13" i="46"/>
  <c r="E22" i="46"/>
  <c r="F21" i="46"/>
  <c r="E15" i="46"/>
  <c r="F17" i="46"/>
  <c r="B45" i="48"/>
  <c r="D57" i="12"/>
  <c r="U46" i="12" l="1"/>
  <c r="G14" i="46"/>
  <c r="F12" i="72" s="1"/>
  <c r="C12" i="72" s="1"/>
  <c r="D12" i="72" s="1"/>
  <c r="E12" i="72" s="1"/>
  <c r="G12" i="72"/>
  <c r="H12" i="72"/>
  <c r="K12" i="72" s="1"/>
  <c r="V46" i="12"/>
  <c r="I46" i="12"/>
  <c r="J46" i="12" s="1"/>
  <c r="J12" i="72"/>
  <c r="G22" i="46"/>
  <c r="F20" i="72" s="1"/>
  <c r="G18" i="46"/>
  <c r="F16" i="72" s="1"/>
  <c r="G15" i="46"/>
  <c r="F13" i="72" s="1"/>
  <c r="G24" i="46"/>
  <c r="F22" i="72" s="1"/>
  <c r="G13" i="46"/>
  <c r="G25" i="46"/>
  <c r="F23" i="72" s="1"/>
  <c r="G20" i="46"/>
  <c r="F18" i="72" s="1"/>
  <c r="G16" i="46"/>
  <c r="F14" i="72" s="1"/>
  <c r="F45" i="48"/>
  <c r="H44" i="48"/>
  <c r="G21" i="46"/>
  <c r="F19" i="72" s="1"/>
  <c r="G26" i="46"/>
  <c r="G23" i="46"/>
  <c r="F21" i="72" s="1"/>
  <c r="G17" i="46"/>
  <c r="F15" i="72" s="1"/>
  <c r="G19" i="46"/>
  <c r="F17" i="72" s="1"/>
  <c r="D58" i="12"/>
  <c r="D56" i="12"/>
  <c r="D55" i="12"/>
  <c r="I12" i="72" l="1"/>
  <c r="L12" i="72" s="1"/>
  <c r="C21" i="72"/>
  <c r="D21" i="72" s="1"/>
  <c r="E21" i="72" s="1"/>
  <c r="F29" i="12" s="1"/>
  <c r="H21" i="72"/>
  <c r="G21" i="72"/>
  <c r="I21" i="72"/>
  <c r="C19" i="72"/>
  <c r="D19" i="72" s="1"/>
  <c r="E19" i="72" s="1"/>
  <c r="F27" i="12" s="1"/>
  <c r="H19" i="72"/>
  <c r="G19" i="72"/>
  <c r="I19" i="72"/>
  <c r="C18" i="72"/>
  <c r="D18" i="72" s="1"/>
  <c r="E18" i="72" s="1"/>
  <c r="G18" i="72"/>
  <c r="I18" i="72"/>
  <c r="H18" i="72"/>
  <c r="C13" i="72"/>
  <c r="D13" i="72" s="1"/>
  <c r="E13" i="72" s="1"/>
  <c r="F21" i="12" s="1"/>
  <c r="H13" i="72"/>
  <c r="G13" i="72"/>
  <c r="I13" i="72"/>
  <c r="C20" i="72"/>
  <c r="D20" i="72" s="1"/>
  <c r="E20" i="72" s="1"/>
  <c r="G20" i="72"/>
  <c r="I20" i="72"/>
  <c r="H20" i="72"/>
  <c r="C17" i="72"/>
  <c r="D17" i="72" s="1"/>
  <c r="E17" i="72" s="1"/>
  <c r="F25" i="12" s="1"/>
  <c r="H17" i="72"/>
  <c r="G17" i="72"/>
  <c r="J17" i="72" s="1"/>
  <c r="I17" i="72"/>
  <c r="C15" i="72"/>
  <c r="D15" i="72" s="1"/>
  <c r="E15" i="72" s="1"/>
  <c r="F23" i="12" s="1"/>
  <c r="H15" i="72"/>
  <c r="G15" i="72"/>
  <c r="J15" i="72" s="1"/>
  <c r="I15" i="72"/>
  <c r="F7" i="72"/>
  <c r="F11" i="72"/>
  <c r="F24" i="72"/>
  <c r="C14" i="72"/>
  <c r="D14" i="72" s="1"/>
  <c r="E14" i="72" s="1"/>
  <c r="G14" i="72"/>
  <c r="I14" i="72"/>
  <c r="H14" i="72"/>
  <c r="K14" i="72" s="1"/>
  <c r="C23" i="72"/>
  <c r="D23" i="72" s="1"/>
  <c r="E23" i="72" s="1"/>
  <c r="F31" i="12" s="1"/>
  <c r="H23" i="72"/>
  <c r="K23" i="72" s="1"/>
  <c r="G23" i="72"/>
  <c r="I23" i="72"/>
  <c r="L23" i="72" s="1"/>
  <c r="C22" i="72"/>
  <c r="D22" i="72" s="1"/>
  <c r="E22" i="72" s="1"/>
  <c r="G22" i="72"/>
  <c r="J22" i="72" s="1"/>
  <c r="I22" i="72"/>
  <c r="H22" i="72"/>
  <c r="K22" i="72" s="1"/>
  <c r="C16" i="72"/>
  <c r="D16" i="72" s="1"/>
  <c r="E16" i="72" s="1"/>
  <c r="G16" i="72"/>
  <c r="J16" i="72" s="1"/>
  <c r="I16" i="72"/>
  <c r="H16" i="72"/>
  <c r="K16" i="72" s="1"/>
  <c r="F20" i="12"/>
  <c r="L15" i="72"/>
  <c r="K15" i="72"/>
  <c r="L18" i="72"/>
  <c r="J18" i="72"/>
  <c r="K18" i="72"/>
  <c r="J23" i="72"/>
  <c r="L22" i="72"/>
  <c r="L16" i="72"/>
  <c r="K17" i="72"/>
  <c r="L17" i="72"/>
  <c r="K21" i="72"/>
  <c r="J21" i="72"/>
  <c r="L21" i="72"/>
  <c r="K19" i="72"/>
  <c r="L19" i="72"/>
  <c r="J19" i="72"/>
  <c r="L14" i="72"/>
  <c r="J14" i="72"/>
  <c r="K13" i="72"/>
  <c r="J13" i="72"/>
  <c r="L13" i="72"/>
  <c r="J20" i="72"/>
  <c r="K20" i="72"/>
  <c r="L20" i="72"/>
  <c r="M12" i="72"/>
  <c r="R34" i="12"/>
  <c r="R35" i="12"/>
  <c r="Q35" i="12"/>
  <c r="U35" i="12" s="1"/>
  <c r="Q34" i="12"/>
  <c r="U34" i="12" s="1"/>
  <c r="H45" i="48"/>
  <c r="H47" i="48" s="1"/>
  <c r="D59" i="12"/>
  <c r="D5" i="10"/>
  <c r="D4" i="10"/>
  <c r="D3" i="10"/>
  <c r="O12" i="72" l="1"/>
  <c r="N12" i="72"/>
  <c r="P12" i="72" s="1"/>
  <c r="E20" i="12"/>
  <c r="F24" i="12"/>
  <c r="F30" i="12"/>
  <c r="F22" i="12"/>
  <c r="H11" i="72"/>
  <c r="C11" i="72"/>
  <c r="D11" i="72" s="1"/>
  <c r="E11" i="72" s="1"/>
  <c r="F19" i="12" s="1"/>
  <c r="G11" i="72"/>
  <c r="J11" i="72" s="1"/>
  <c r="I11" i="72"/>
  <c r="L11" i="72" s="1"/>
  <c r="C24" i="72"/>
  <c r="D24" i="72" s="1"/>
  <c r="E24" i="72" s="1"/>
  <c r="G24" i="72"/>
  <c r="I24" i="72"/>
  <c r="L24" i="72" s="1"/>
  <c r="H24" i="72"/>
  <c r="K24" i="72" s="1"/>
  <c r="H7" i="72"/>
  <c r="K7" i="72" s="1"/>
  <c r="C7" i="72"/>
  <c r="D7" i="72" s="1"/>
  <c r="E7" i="72" s="1"/>
  <c r="G7" i="72"/>
  <c r="J7" i="72" s="1"/>
  <c r="I7" i="72"/>
  <c r="L7" i="72" s="1"/>
  <c r="F28" i="12"/>
  <c r="F26" i="12"/>
  <c r="V35" i="12"/>
  <c r="V34" i="12"/>
  <c r="G8" i="12"/>
  <c r="G7" i="12"/>
  <c r="S47" i="12" s="1"/>
  <c r="M13" i="72"/>
  <c r="M19" i="72"/>
  <c r="M21" i="72"/>
  <c r="M17" i="72"/>
  <c r="M16" i="72"/>
  <c r="M23" i="72"/>
  <c r="M20" i="72"/>
  <c r="K11" i="72"/>
  <c r="M14" i="72"/>
  <c r="M22" i="72"/>
  <c r="M18" i="72"/>
  <c r="J24" i="72"/>
  <c r="M15" i="72"/>
  <c r="G47" i="48"/>
  <c r="D60" i="12"/>
  <c r="D61" i="12"/>
  <c r="G6" i="10"/>
  <c r="M24" i="72" l="1"/>
  <c r="H25" i="72"/>
  <c r="H26" i="72" s="1"/>
  <c r="E47" i="72" s="1"/>
  <c r="C25" i="72"/>
  <c r="E45" i="72" s="1"/>
  <c r="G25" i="72"/>
  <c r="G26" i="72" s="1"/>
  <c r="E46" i="72" s="1"/>
  <c r="I25" i="72"/>
  <c r="M11" i="72"/>
  <c r="O24" i="72"/>
  <c r="N24" i="72"/>
  <c r="E32" i="12"/>
  <c r="O22" i="72"/>
  <c r="N22" i="72"/>
  <c r="P22" i="72" s="1"/>
  <c r="E30" i="12"/>
  <c r="O18" i="72"/>
  <c r="N18" i="72"/>
  <c r="P18" i="72" s="1"/>
  <c r="E26" i="12"/>
  <c r="O14" i="72"/>
  <c r="N14" i="72"/>
  <c r="P14" i="72" s="1"/>
  <c r="E22" i="12"/>
  <c r="N11" i="72"/>
  <c r="P11" i="72" s="1"/>
  <c r="O11" i="72"/>
  <c r="E19" i="12"/>
  <c r="O20" i="72"/>
  <c r="N20" i="72"/>
  <c r="P20" i="72" s="1"/>
  <c r="E28" i="12"/>
  <c r="O16" i="72"/>
  <c r="N16" i="72"/>
  <c r="P16" i="72" s="1"/>
  <c r="E24" i="12"/>
  <c r="N21" i="72"/>
  <c r="P21" i="72" s="1"/>
  <c r="O21" i="72"/>
  <c r="E29" i="12"/>
  <c r="N13" i="72"/>
  <c r="P13" i="72" s="1"/>
  <c r="O13" i="72"/>
  <c r="E21" i="12"/>
  <c r="M7" i="72"/>
  <c r="P24" i="72"/>
  <c r="F32" i="12"/>
  <c r="N15" i="72"/>
  <c r="P15" i="72" s="1"/>
  <c r="O15" i="72"/>
  <c r="E23" i="12"/>
  <c r="N23" i="72"/>
  <c r="P23" i="72" s="1"/>
  <c r="O23" i="72"/>
  <c r="E31" i="12"/>
  <c r="N17" i="72"/>
  <c r="P17" i="72" s="1"/>
  <c r="O17" i="72"/>
  <c r="E25" i="12"/>
  <c r="N19" i="72"/>
  <c r="P19" i="72" s="1"/>
  <c r="O19" i="72"/>
  <c r="E27" i="12"/>
  <c r="F15" i="12"/>
  <c r="E25" i="72"/>
  <c r="I26" i="72"/>
  <c r="E48" i="72" s="1"/>
  <c r="D62" i="12"/>
  <c r="N7" i="72" l="1"/>
  <c r="P7" i="72" s="1"/>
  <c r="P25" i="72" s="1"/>
  <c r="O7" i="72"/>
  <c r="O25" i="72" s="1"/>
  <c r="E15" i="12"/>
  <c r="N25" i="72"/>
  <c r="D77" i="12"/>
  <c r="D80" i="12"/>
  <c r="D81" i="12"/>
  <c r="D82" i="12"/>
  <c r="D79" i="12"/>
  <c r="D78" i="12"/>
  <c r="D83" i="12" l="1"/>
  <c r="C89" i="12" s="1"/>
  <c r="C96" i="12" s="1"/>
  <c r="C102" i="12" s="1"/>
  <c r="J7" i="47" l="1"/>
  <c r="N6" i="47"/>
  <c r="E6" i="47"/>
  <c r="G13" i="47"/>
  <c r="D7" i="70" s="1"/>
  <c r="G14" i="47"/>
  <c r="D8" i="70" s="1"/>
  <c r="G15" i="47"/>
  <c r="D9" i="70" s="1"/>
  <c r="G16" i="47"/>
  <c r="D10" i="70" s="1"/>
  <c r="G17" i="47"/>
  <c r="D11" i="70" s="1"/>
  <c r="G18" i="47"/>
  <c r="D12" i="70" s="1"/>
  <c r="G19" i="47"/>
  <c r="D13" i="70" s="1"/>
  <c r="G20" i="47"/>
  <c r="D14" i="70" s="1"/>
  <c r="G21" i="47"/>
  <c r="D15" i="70" s="1"/>
  <c r="G22" i="47"/>
  <c r="D16" i="70" s="1"/>
  <c r="G23" i="47"/>
  <c r="D17" i="70" s="1"/>
  <c r="G24" i="47"/>
  <c r="D18" i="70" s="1"/>
  <c r="G25" i="47"/>
  <c r="D19" i="70" s="1"/>
  <c r="G26" i="47"/>
  <c r="D20" i="70" s="1"/>
  <c r="G27" i="47"/>
  <c r="D21" i="70" s="1"/>
  <c r="G28" i="47"/>
  <c r="D22" i="70" s="1"/>
  <c r="G29" i="47"/>
  <c r="D23" i="70" s="1"/>
  <c r="G30" i="47"/>
  <c r="D24" i="70" s="1"/>
  <c r="G31" i="47"/>
  <c r="D25" i="70" s="1"/>
  <c r="G32" i="47"/>
  <c r="D26" i="70" s="1"/>
  <c r="G7" i="47"/>
  <c r="I7" i="47"/>
  <c r="D7" i="47"/>
  <c r="N5" i="47" l="1"/>
  <c r="E5" i="47"/>
  <c r="E7" i="47" s="1"/>
  <c r="C13" i="47"/>
  <c r="C7" i="55" s="1"/>
  <c r="C14" i="47"/>
  <c r="C8" i="55" s="1"/>
  <c r="C15" i="47"/>
  <c r="C9" i="55" s="1"/>
  <c r="C16" i="47"/>
  <c r="C10" i="55" s="1"/>
  <c r="C17" i="47"/>
  <c r="C11" i="55" s="1"/>
  <c r="C18" i="47"/>
  <c r="C12" i="55" s="1"/>
  <c r="C19" i="47"/>
  <c r="C13" i="55" s="1"/>
  <c r="C20" i="47"/>
  <c r="C14" i="55" s="1"/>
  <c r="C21" i="47"/>
  <c r="C15" i="55" s="1"/>
  <c r="C22" i="47"/>
  <c r="C16" i="55" s="1"/>
  <c r="C23" i="47"/>
  <c r="C17" i="55" s="1"/>
  <c r="C24" i="47"/>
  <c r="C18" i="55" s="1"/>
  <c r="C25" i="47"/>
  <c r="C19" i="55" s="1"/>
  <c r="C26" i="47"/>
  <c r="C20" i="55" s="1"/>
  <c r="C27" i="47"/>
  <c r="C21" i="55" s="1"/>
  <c r="C28" i="47"/>
  <c r="C22" i="55" s="1"/>
  <c r="C29" i="47"/>
  <c r="C23" i="55" s="1"/>
  <c r="C30" i="47"/>
  <c r="C24" i="55" s="1"/>
  <c r="C31" i="47"/>
  <c r="C25" i="55" s="1"/>
  <c r="C32" i="47"/>
  <c r="C26" i="55" s="1"/>
  <c r="H7" i="47"/>
  <c r="F13" i="47"/>
  <c r="C7" i="70" s="1"/>
  <c r="E7" i="70" s="1"/>
  <c r="F7" i="70" s="1"/>
  <c r="F14" i="47"/>
  <c r="C8" i="70" s="1"/>
  <c r="E8" i="70" s="1"/>
  <c r="F8" i="70" s="1"/>
  <c r="F15" i="47"/>
  <c r="C9" i="70" s="1"/>
  <c r="E9" i="70" s="1"/>
  <c r="F9" i="70" s="1"/>
  <c r="F16" i="47"/>
  <c r="C10" i="70" s="1"/>
  <c r="E10" i="70" s="1"/>
  <c r="F10" i="70" s="1"/>
  <c r="F17" i="47"/>
  <c r="C11" i="70" s="1"/>
  <c r="E11" i="70" s="1"/>
  <c r="F11" i="70" s="1"/>
  <c r="F18" i="47"/>
  <c r="C12" i="70" s="1"/>
  <c r="E12" i="70" s="1"/>
  <c r="F12" i="70" s="1"/>
  <c r="F19" i="47"/>
  <c r="C13" i="70" s="1"/>
  <c r="E13" i="70" s="1"/>
  <c r="F13" i="70" s="1"/>
  <c r="F20" i="47"/>
  <c r="C14" i="70" s="1"/>
  <c r="E14" i="70" s="1"/>
  <c r="F14" i="70" s="1"/>
  <c r="F21" i="47"/>
  <c r="C15" i="70" s="1"/>
  <c r="E15" i="70" s="1"/>
  <c r="F15" i="70" s="1"/>
  <c r="F22" i="47"/>
  <c r="C16" i="70" s="1"/>
  <c r="E16" i="70" s="1"/>
  <c r="F16" i="70" s="1"/>
  <c r="F23" i="47"/>
  <c r="C17" i="70" s="1"/>
  <c r="E17" i="70" s="1"/>
  <c r="F17" i="70" s="1"/>
  <c r="F24" i="47"/>
  <c r="C18" i="70" s="1"/>
  <c r="E18" i="70" s="1"/>
  <c r="F18" i="70" s="1"/>
  <c r="F25" i="47"/>
  <c r="C19" i="70" s="1"/>
  <c r="E19" i="70" s="1"/>
  <c r="F19" i="70" s="1"/>
  <c r="F26" i="47"/>
  <c r="C20" i="70" s="1"/>
  <c r="E20" i="70" s="1"/>
  <c r="F20" i="70" s="1"/>
  <c r="F27" i="47"/>
  <c r="C21" i="70" s="1"/>
  <c r="E21" i="70" s="1"/>
  <c r="F21" i="70" s="1"/>
  <c r="F28" i="47"/>
  <c r="C22" i="70" s="1"/>
  <c r="E22" i="70" s="1"/>
  <c r="F22" i="70" s="1"/>
  <c r="F29" i="47"/>
  <c r="C23" i="70" s="1"/>
  <c r="E23" i="70" s="1"/>
  <c r="F23" i="70" s="1"/>
  <c r="F30" i="47"/>
  <c r="C24" i="70" s="1"/>
  <c r="E24" i="70" s="1"/>
  <c r="F24" i="70" s="1"/>
  <c r="F31" i="47"/>
  <c r="C25" i="70" s="1"/>
  <c r="E25" i="70" s="1"/>
  <c r="F25" i="70" s="1"/>
  <c r="F32" i="47"/>
  <c r="C26" i="70" s="1"/>
  <c r="E26" i="70" s="1"/>
  <c r="F26" i="70" s="1"/>
  <c r="D13" i="47"/>
  <c r="D7" i="55" s="1"/>
  <c r="D14" i="47"/>
  <c r="D8" i="55" s="1"/>
  <c r="D15" i="47"/>
  <c r="D9" i="55" s="1"/>
  <c r="D16" i="47"/>
  <c r="D10" i="55" s="1"/>
  <c r="D17" i="47"/>
  <c r="D11" i="55" s="1"/>
  <c r="D18" i="47"/>
  <c r="D12" i="55" s="1"/>
  <c r="D19" i="47"/>
  <c r="D13" i="55" s="1"/>
  <c r="D20" i="47"/>
  <c r="D14" i="55" s="1"/>
  <c r="D21" i="47"/>
  <c r="D15" i="55" s="1"/>
  <c r="D22" i="47"/>
  <c r="D16" i="55" s="1"/>
  <c r="D23" i="47"/>
  <c r="D17" i="55" s="1"/>
  <c r="D24" i="47"/>
  <c r="D18" i="55" s="1"/>
  <c r="D25" i="47"/>
  <c r="D19" i="55" s="1"/>
  <c r="D26" i="47"/>
  <c r="D20" i="55" s="1"/>
  <c r="D27" i="47"/>
  <c r="D21" i="55" s="1"/>
  <c r="D28" i="47"/>
  <c r="D22" i="55" s="1"/>
  <c r="D29" i="47"/>
  <c r="D23" i="55" s="1"/>
  <c r="D30" i="47"/>
  <c r="D24" i="55" s="1"/>
  <c r="D31" i="47"/>
  <c r="D25" i="55" s="1"/>
  <c r="D32" i="47"/>
  <c r="D26" i="55" s="1"/>
  <c r="C7" i="47"/>
  <c r="F7" i="47"/>
  <c r="I27" i="70" l="1"/>
  <c r="H14" i="47"/>
  <c r="H16" i="47"/>
  <c r="H18" i="47"/>
  <c r="H20" i="47"/>
  <c r="H22" i="47"/>
  <c r="H24" i="47"/>
  <c r="H26" i="47"/>
  <c r="H28" i="47"/>
  <c r="H30" i="47"/>
  <c r="H32" i="47"/>
  <c r="H31" i="47"/>
  <c r="H13" i="47"/>
  <c r="H15" i="47"/>
  <c r="H17" i="47"/>
  <c r="H19" i="47"/>
  <c r="H21" i="47"/>
  <c r="H23" i="47"/>
  <c r="H25" i="47"/>
  <c r="H27" i="47"/>
  <c r="H29" i="47"/>
  <c r="E18" i="55"/>
  <c r="F18" i="55" s="1"/>
  <c r="E17" i="55"/>
  <c r="F17" i="55" s="1"/>
  <c r="E25" i="47"/>
  <c r="F18" i="17" s="1"/>
  <c r="E16" i="47"/>
  <c r="F9" i="17" s="1"/>
  <c r="E19" i="47"/>
  <c r="F12" i="17" s="1"/>
  <c r="E26" i="55"/>
  <c r="F26" i="55" s="1"/>
  <c r="O33" i="12" s="1"/>
  <c r="E25" i="55"/>
  <c r="F25" i="55" s="1"/>
  <c r="E24" i="47"/>
  <c r="F17" i="17" s="1"/>
  <c r="E31" i="47"/>
  <c r="F24" i="17" s="1"/>
  <c r="E23" i="47"/>
  <c r="F16" i="17" s="1"/>
  <c r="E15" i="47"/>
  <c r="F8" i="17" s="1"/>
  <c r="E22" i="55"/>
  <c r="F22" i="55" s="1"/>
  <c r="E14" i="55"/>
  <c r="F14" i="55" s="1"/>
  <c r="E27" i="47"/>
  <c r="F20" i="17" s="1"/>
  <c r="E26" i="47"/>
  <c r="F19" i="17" s="1"/>
  <c r="E22" i="47"/>
  <c r="F15" i="17" s="1"/>
  <c r="E14" i="47"/>
  <c r="F7" i="17" s="1"/>
  <c r="E21" i="55"/>
  <c r="F21" i="55" s="1"/>
  <c r="E13" i="55"/>
  <c r="F13" i="55" s="1"/>
  <c r="E10" i="55"/>
  <c r="F10" i="55" s="1"/>
  <c r="E18" i="47"/>
  <c r="F11" i="17" s="1"/>
  <c r="E24" i="55"/>
  <c r="F24" i="55" s="1"/>
  <c r="O31" i="12" s="1"/>
  <c r="E32" i="47"/>
  <c r="F25" i="17" s="1"/>
  <c r="E29" i="47"/>
  <c r="F22" i="17" s="1"/>
  <c r="E21" i="47"/>
  <c r="F14" i="17" s="1"/>
  <c r="E13" i="47"/>
  <c r="F6" i="17" s="1"/>
  <c r="E20" i="55"/>
  <c r="F20" i="55" s="1"/>
  <c r="E12" i="55"/>
  <c r="F12" i="55" s="1"/>
  <c r="E9" i="55"/>
  <c r="F9" i="55" s="1"/>
  <c r="E17" i="47"/>
  <c r="F10" i="17" s="1"/>
  <c r="E16" i="55"/>
  <c r="F16" i="55" s="1"/>
  <c r="E30" i="47"/>
  <c r="F23" i="17" s="1"/>
  <c r="E28" i="47"/>
  <c r="F21" i="17" s="1"/>
  <c r="E20" i="47"/>
  <c r="F13" i="17" s="1"/>
  <c r="H23" i="46"/>
  <c r="J23" i="46" s="1"/>
  <c r="K23" i="46" s="1"/>
  <c r="H7" i="46"/>
  <c r="O23" i="12" l="1"/>
  <c r="O27" i="12"/>
  <c r="I15" i="17"/>
  <c r="L15" i="17" s="1"/>
  <c r="C15" i="17"/>
  <c r="D15" i="17" s="1"/>
  <c r="E15" i="17" s="1"/>
  <c r="H15" i="17"/>
  <c r="K15" i="17" s="1"/>
  <c r="G15" i="17"/>
  <c r="C23" i="17"/>
  <c r="D23" i="17" s="1"/>
  <c r="E23" i="17" s="1"/>
  <c r="G23" i="17"/>
  <c r="J23" i="17" s="1"/>
  <c r="I23" i="17"/>
  <c r="L23" i="17" s="1"/>
  <c r="H23" i="17"/>
  <c r="K23" i="17" s="1"/>
  <c r="H17" i="17"/>
  <c r="K17" i="17" s="1"/>
  <c r="C17" i="17"/>
  <c r="D17" i="17" s="1"/>
  <c r="E17" i="17" s="1"/>
  <c r="G17" i="17"/>
  <c r="J17" i="17" s="1"/>
  <c r="I17" i="17"/>
  <c r="L17" i="17" s="1"/>
  <c r="H25" i="17"/>
  <c r="K25" i="17" s="1"/>
  <c r="I25" i="17"/>
  <c r="L25" i="17" s="1"/>
  <c r="C25" i="17"/>
  <c r="D25" i="17" s="1"/>
  <c r="E25" i="17" s="1"/>
  <c r="G25" i="17"/>
  <c r="C19" i="17"/>
  <c r="D19" i="17" s="1"/>
  <c r="E19" i="17" s="1"/>
  <c r="G19" i="17"/>
  <c r="J19" i="17" s="1"/>
  <c r="I19" i="17"/>
  <c r="L19" i="17" s="1"/>
  <c r="H19" i="17"/>
  <c r="K19" i="17" s="1"/>
  <c r="I8" i="17"/>
  <c r="L8" i="17" s="1"/>
  <c r="G8" i="17"/>
  <c r="J8" i="17" s="1"/>
  <c r="C8" i="17"/>
  <c r="D8" i="17" s="1"/>
  <c r="E8" i="17" s="1"/>
  <c r="H8" i="17"/>
  <c r="K8" i="17" s="1"/>
  <c r="I18" i="17"/>
  <c r="L18" i="17" s="1"/>
  <c r="H18" i="17"/>
  <c r="K18" i="17" s="1"/>
  <c r="C18" i="17"/>
  <c r="D18" i="17" s="1"/>
  <c r="E18" i="17" s="1"/>
  <c r="G18" i="17"/>
  <c r="H13" i="17"/>
  <c r="K13" i="17" s="1"/>
  <c r="I13" i="17"/>
  <c r="L13" i="17" s="1"/>
  <c r="C13" i="17"/>
  <c r="D13" i="17" s="1"/>
  <c r="E13" i="17" s="1"/>
  <c r="G13" i="17"/>
  <c r="C10" i="17"/>
  <c r="D10" i="17" s="1"/>
  <c r="E10" i="17" s="1"/>
  <c r="I10" i="17"/>
  <c r="L10" i="17" s="1"/>
  <c r="G10" i="17"/>
  <c r="J10" i="17" s="1"/>
  <c r="H10" i="17"/>
  <c r="K10" i="17" s="1"/>
  <c r="H6" i="17"/>
  <c r="K6" i="17" s="1"/>
  <c r="I6" i="17"/>
  <c r="L6" i="17" s="1"/>
  <c r="C6" i="17"/>
  <c r="D6" i="17" s="1"/>
  <c r="E6" i="17" s="1"/>
  <c r="G6" i="17"/>
  <c r="H20" i="17"/>
  <c r="K20" i="17" s="1"/>
  <c r="I20" i="17"/>
  <c r="L20" i="17" s="1"/>
  <c r="C20" i="17"/>
  <c r="D20" i="17" s="1"/>
  <c r="E20" i="17" s="1"/>
  <c r="G20" i="17"/>
  <c r="H16" i="17"/>
  <c r="K16" i="17" s="1"/>
  <c r="G16" i="17"/>
  <c r="J16" i="17" s="1"/>
  <c r="I16" i="17"/>
  <c r="L16" i="17" s="1"/>
  <c r="C16" i="17"/>
  <c r="D16" i="17" s="1"/>
  <c r="E16" i="17" s="1"/>
  <c r="G22" i="17"/>
  <c r="J22" i="17" s="1"/>
  <c r="I22" i="17"/>
  <c r="L22" i="17" s="1"/>
  <c r="H22" i="17"/>
  <c r="K22" i="17" s="1"/>
  <c r="C22" i="17"/>
  <c r="D22" i="17" s="1"/>
  <c r="E22" i="17" s="1"/>
  <c r="G9" i="17"/>
  <c r="J9" i="17" s="1"/>
  <c r="H9" i="17"/>
  <c r="K9" i="17" s="1"/>
  <c r="I9" i="17"/>
  <c r="L9" i="17" s="1"/>
  <c r="C9" i="17"/>
  <c r="D9" i="17" s="1"/>
  <c r="E9" i="17" s="1"/>
  <c r="G21" i="17"/>
  <c r="J21" i="17" s="1"/>
  <c r="I21" i="17"/>
  <c r="L21" i="17" s="1"/>
  <c r="H21" i="17"/>
  <c r="K21" i="17" s="1"/>
  <c r="C21" i="17"/>
  <c r="D21" i="17" s="1"/>
  <c r="E21" i="17" s="1"/>
  <c r="O16" i="12"/>
  <c r="G14" i="17"/>
  <c r="J14" i="17" s="1"/>
  <c r="H14" i="17"/>
  <c r="K14" i="17" s="1"/>
  <c r="I14" i="17"/>
  <c r="L14" i="17" s="1"/>
  <c r="C14" i="17"/>
  <c r="D14" i="17" s="1"/>
  <c r="E14" i="17" s="1"/>
  <c r="I11" i="17"/>
  <c r="L11" i="17" s="1"/>
  <c r="H11" i="17"/>
  <c r="K11" i="17" s="1"/>
  <c r="C11" i="17"/>
  <c r="D11" i="17" s="1"/>
  <c r="E11" i="17" s="1"/>
  <c r="G11" i="17"/>
  <c r="H7" i="17"/>
  <c r="K7" i="17" s="1"/>
  <c r="I7" i="17"/>
  <c r="L7" i="17" s="1"/>
  <c r="C7" i="17"/>
  <c r="D7" i="17" s="1"/>
  <c r="E7" i="17" s="1"/>
  <c r="G7" i="17"/>
  <c r="H24" i="17"/>
  <c r="K24" i="17" s="1"/>
  <c r="I24" i="17"/>
  <c r="L24" i="17" s="1"/>
  <c r="C24" i="17"/>
  <c r="D24" i="17" s="1"/>
  <c r="E24" i="17" s="1"/>
  <c r="G24" i="17"/>
  <c r="C12" i="17"/>
  <c r="D12" i="17" s="1"/>
  <c r="E12" i="17" s="1"/>
  <c r="G12" i="17"/>
  <c r="J12" i="17" s="1"/>
  <c r="I12" i="17"/>
  <c r="L12" i="17" s="1"/>
  <c r="H12" i="17"/>
  <c r="K12" i="17" s="1"/>
  <c r="O20" i="12"/>
  <c r="O32" i="12"/>
  <c r="O19" i="12"/>
  <c r="O24" i="12"/>
  <c r="O28" i="12"/>
  <c r="R13" i="12"/>
  <c r="J7" i="46"/>
  <c r="H17" i="46"/>
  <c r="J17" i="46" s="1"/>
  <c r="K17" i="46" s="1"/>
  <c r="H21" i="46"/>
  <c r="J21" i="46" s="1"/>
  <c r="K21" i="46" s="1"/>
  <c r="H26" i="46"/>
  <c r="H9" i="46"/>
  <c r="J9" i="46" s="1"/>
  <c r="K9" i="46" s="1"/>
  <c r="H15" i="46"/>
  <c r="J15" i="46" s="1"/>
  <c r="K15" i="46" s="1"/>
  <c r="H8" i="46"/>
  <c r="J8" i="46" s="1"/>
  <c r="K8" i="46" s="1"/>
  <c r="H16" i="46"/>
  <c r="H22" i="46"/>
  <c r="H24" i="46"/>
  <c r="J24" i="46" s="1"/>
  <c r="K24" i="46" s="1"/>
  <c r="H11" i="46"/>
  <c r="J11" i="46" s="1"/>
  <c r="K11" i="46" s="1"/>
  <c r="H13" i="46"/>
  <c r="H19" i="46"/>
  <c r="J19" i="46" s="1"/>
  <c r="K19" i="46" s="1"/>
  <c r="H25" i="46"/>
  <c r="H10" i="46"/>
  <c r="H14" i="46"/>
  <c r="D10" i="46"/>
  <c r="D20" i="46"/>
  <c r="H12" i="46"/>
  <c r="J12" i="46" s="1"/>
  <c r="K12" i="46" s="1"/>
  <c r="H18" i="46"/>
  <c r="J18" i="46" s="1"/>
  <c r="K18" i="46" s="1"/>
  <c r="H20" i="46"/>
  <c r="D17" i="46"/>
  <c r="D7" i="46"/>
  <c r="D8" i="46"/>
  <c r="G10" i="55"/>
  <c r="G13" i="55"/>
  <c r="D25" i="46"/>
  <c r="D22" i="46"/>
  <c r="G14" i="55"/>
  <c r="D26" i="46"/>
  <c r="G21" i="55"/>
  <c r="G26" i="55"/>
  <c r="D15" i="46"/>
  <c r="D16" i="46"/>
  <c r="G24" i="55"/>
  <c r="D18" i="46"/>
  <c r="G22" i="55"/>
  <c r="D11" i="46"/>
  <c r="D12" i="46"/>
  <c r="G17" i="55"/>
  <c r="D23" i="46"/>
  <c r="G9" i="55"/>
  <c r="G12" i="55"/>
  <c r="D19" i="46"/>
  <c r="G16" i="55"/>
  <c r="D24" i="46"/>
  <c r="D9" i="46"/>
  <c r="G25" i="55"/>
  <c r="G18" i="55"/>
  <c r="D21" i="46"/>
  <c r="G20" i="55"/>
  <c r="D13" i="46"/>
  <c r="I9" i="46"/>
  <c r="E23" i="55"/>
  <c r="F23" i="55" s="1"/>
  <c r="O30" i="12" s="1"/>
  <c r="E7" i="55"/>
  <c r="F7" i="55" s="1"/>
  <c r="O13" i="12" s="1"/>
  <c r="I7" i="46"/>
  <c r="I23" i="46"/>
  <c r="E11" i="55"/>
  <c r="F11" i="55" s="1"/>
  <c r="O18" i="12" s="1"/>
  <c r="E19" i="55"/>
  <c r="F19" i="55" s="1"/>
  <c r="O26" i="12" s="1"/>
  <c r="E8" i="55"/>
  <c r="F8" i="55" s="1"/>
  <c r="O15" i="12" s="1"/>
  <c r="E15" i="55"/>
  <c r="F15" i="55" s="1"/>
  <c r="O22" i="12" s="1"/>
  <c r="I24" i="46" l="1"/>
  <c r="I17" i="46"/>
  <c r="I10" i="46"/>
  <c r="J10" i="46"/>
  <c r="K10" i="46" s="1"/>
  <c r="J20" i="17"/>
  <c r="M20" i="17" s="1"/>
  <c r="J6" i="17"/>
  <c r="M6" i="17" s="1"/>
  <c r="J13" i="17"/>
  <c r="M13" i="17" s="1"/>
  <c r="J18" i="17"/>
  <c r="M18" i="17" s="1"/>
  <c r="J25" i="17"/>
  <c r="M25" i="17" s="1"/>
  <c r="J15" i="17"/>
  <c r="M15" i="17" s="1"/>
  <c r="I20" i="46"/>
  <c r="J20" i="46"/>
  <c r="K20" i="46" s="1"/>
  <c r="C29" i="12"/>
  <c r="I29" i="12" s="1"/>
  <c r="J29" i="12" s="1"/>
  <c r="J22" i="46"/>
  <c r="K22" i="46" s="1"/>
  <c r="I12" i="46"/>
  <c r="I14" i="46"/>
  <c r="J14" i="46"/>
  <c r="K14" i="46" s="1"/>
  <c r="I25" i="46"/>
  <c r="J25" i="46"/>
  <c r="K25" i="46" s="1"/>
  <c r="I13" i="46"/>
  <c r="J13" i="46"/>
  <c r="K13" i="46" s="1"/>
  <c r="I16" i="46"/>
  <c r="J16" i="46"/>
  <c r="K16" i="46" s="1"/>
  <c r="C33" i="12"/>
  <c r="I33" i="12" s="1"/>
  <c r="J33" i="12" s="1"/>
  <c r="J26" i="46"/>
  <c r="K26" i="46" s="1"/>
  <c r="J24" i="17"/>
  <c r="M24" i="17" s="1"/>
  <c r="J7" i="17"/>
  <c r="M7" i="17" s="1"/>
  <c r="J11" i="17"/>
  <c r="M11" i="17" s="1"/>
  <c r="M12" i="17"/>
  <c r="E30" i="17"/>
  <c r="M10" i="17"/>
  <c r="M17" i="17"/>
  <c r="M14" i="17"/>
  <c r="M16" i="17"/>
  <c r="M8" i="17"/>
  <c r="M19" i="17"/>
  <c r="M23" i="17"/>
  <c r="I26" i="46"/>
  <c r="M21" i="17"/>
  <c r="M9" i="17"/>
  <c r="M22" i="17"/>
  <c r="C25" i="12"/>
  <c r="I25" i="12" s="1"/>
  <c r="J25" i="12" s="1"/>
  <c r="C13" i="12"/>
  <c r="I13" i="12" s="1"/>
  <c r="J13" i="12" s="1"/>
  <c r="O25" i="12"/>
  <c r="O21" i="12"/>
  <c r="O17" i="12"/>
  <c r="O29" i="12"/>
  <c r="C18" i="12"/>
  <c r="I18" i="12" s="1"/>
  <c r="J18" i="12" s="1"/>
  <c r="C15" i="12"/>
  <c r="I15" i="12" s="1"/>
  <c r="J15" i="12" s="1"/>
  <c r="C28" i="12"/>
  <c r="I28" i="12" s="1"/>
  <c r="J28" i="12" s="1"/>
  <c r="C24" i="12"/>
  <c r="I24" i="12" s="1"/>
  <c r="J24" i="12" s="1"/>
  <c r="C14" i="12"/>
  <c r="I14" i="12" s="1"/>
  <c r="J14" i="12" s="1"/>
  <c r="I15" i="46"/>
  <c r="R14" i="12"/>
  <c r="I8" i="46"/>
  <c r="I21" i="46"/>
  <c r="I18" i="46"/>
  <c r="I11" i="46"/>
  <c r="I19" i="46"/>
  <c r="I22" i="46"/>
  <c r="F27" i="55"/>
  <c r="O14" i="12"/>
  <c r="K7" i="46"/>
  <c r="C17" i="12"/>
  <c r="I17" i="12" s="1"/>
  <c r="J17" i="12" s="1"/>
  <c r="C32" i="12"/>
  <c r="I32" i="12" s="1"/>
  <c r="J32" i="12" s="1"/>
  <c r="C27" i="12"/>
  <c r="I27" i="12" s="1"/>
  <c r="J27" i="12" s="1"/>
  <c r="D14" i="46"/>
  <c r="D27" i="46" s="1"/>
  <c r="C21" i="12"/>
  <c r="I21" i="12" s="1"/>
  <c r="J21" i="12" s="1"/>
  <c r="C23" i="12"/>
  <c r="I23" i="12" s="1"/>
  <c r="J23" i="12" s="1"/>
  <c r="C20" i="12"/>
  <c r="I20" i="12" s="1"/>
  <c r="J20" i="12" s="1"/>
  <c r="G19" i="55"/>
  <c r="G7" i="55"/>
  <c r="G11" i="55"/>
  <c r="G15" i="55"/>
  <c r="G8" i="55"/>
  <c r="G23" i="55"/>
  <c r="I27" i="46" l="1"/>
  <c r="O11" i="17"/>
  <c r="N11" i="17"/>
  <c r="P11" i="17" s="1"/>
  <c r="N24" i="17"/>
  <c r="P24" i="17" s="1"/>
  <c r="O24" i="17"/>
  <c r="O7" i="17"/>
  <c r="N7" i="17"/>
  <c r="P7" i="17" s="1"/>
  <c r="N6" i="17"/>
  <c r="O6" i="17"/>
  <c r="O15" i="17"/>
  <c r="N15" i="17"/>
  <c r="P15" i="17" s="1"/>
  <c r="N18" i="17"/>
  <c r="P18" i="17" s="1"/>
  <c r="O18" i="17"/>
  <c r="O25" i="17"/>
  <c r="N25" i="17"/>
  <c r="P25" i="17" s="1"/>
  <c r="N13" i="17"/>
  <c r="P13" i="17" s="1"/>
  <c r="Q20" i="12"/>
  <c r="U20" i="12" s="1"/>
  <c r="O13" i="17"/>
  <c r="O20" i="17"/>
  <c r="N20" i="17"/>
  <c r="P20" i="17" s="1"/>
  <c r="O19" i="17"/>
  <c r="N19" i="17"/>
  <c r="P19" i="17" s="1"/>
  <c r="O17" i="17"/>
  <c r="N17" i="17"/>
  <c r="P17" i="17" s="1"/>
  <c r="P6" i="17"/>
  <c r="O22" i="17"/>
  <c r="N22" i="17"/>
  <c r="P22" i="17" s="1"/>
  <c r="O8" i="17"/>
  <c r="N8" i="17"/>
  <c r="P8" i="17" s="1"/>
  <c r="O10" i="17"/>
  <c r="N10" i="17"/>
  <c r="P10" i="17" s="1"/>
  <c r="N9" i="17"/>
  <c r="P9" i="17" s="1"/>
  <c r="O9" i="17"/>
  <c r="O16" i="17"/>
  <c r="N16" i="17"/>
  <c r="P16" i="17" s="1"/>
  <c r="O21" i="17"/>
  <c r="N21" i="17"/>
  <c r="P21" i="17" s="1"/>
  <c r="O23" i="17"/>
  <c r="N23" i="17"/>
  <c r="P23" i="17" s="1"/>
  <c r="N14" i="17"/>
  <c r="P14" i="17" s="1"/>
  <c r="O14" i="17"/>
  <c r="N12" i="17"/>
  <c r="P12" i="17" s="1"/>
  <c r="O12" i="17"/>
  <c r="C22" i="12"/>
  <c r="I22" i="12" s="1"/>
  <c r="J22" i="12" s="1"/>
  <c r="C19" i="12"/>
  <c r="I19" i="12" s="1"/>
  <c r="J19" i="12" s="1"/>
  <c r="C30" i="12"/>
  <c r="I30" i="12" s="1"/>
  <c r="J30" i="12" s="1"/>
  <c r="C16" i="12"/>
  <c r="I16" i="12" s="1"/>
  <c r="J16" i="12" s="1"/>
  <c r="C26" i="12"/>
  <c r="I26" i="12" s="1"/>
  <c r="J26" i="12" s="1"/>
  <c r="Q28" i="12"/>
  <c r="U28" i="12" s="1"/>
  <c r="Q14" i="12"/>
  <c r="U14" i="12" s="1"/>
  <c r="V14" i="12" s="1"/>
  <c r="Q13" i="12"/>
  <c r="R28" i="12"/>
  <c r="R20" i="12"/>
  <c r="V20" i="12" s="1"/>
  <c r="R30" i="12"/>
  <c r="R26" i="12"/>
  <c r="R16" i="12"/>
  <c r="R29" i="12"/>
  <c r="R15" i="12"/>
  <c r="R31" i="12"/>
  <c r="R27" i="12"/>
  <c r="C31" i="12"/>
  <c r="I31" i="12" s="1"/>
  <c r="J31" i="12" s="1"/>
  <c r="R22" i="12"/>
  <c r="R32" i="12"/>
  <c r="R18" i="12"/>
  <c r="R24" i="12"/>
  <c r="R19" i="12"/>
  <c r="R17" i="12"/>
  <c r="R33" i="12"/>
  <c r="R21" i="12"/>
  <c r="R23" i="12"/>
  <c r="R25" i="12"/>
  <c r="Q16" i="12"/>
  <c r="U16" i="12" s="1"/>
  <c r="V16" i="12" s="1"/>
  <c r="Q30" i="12"/>
  <c r="U30" i="12" s="1"/>
  <c r="Q32" i="12"/>
  <c r="U32" i="12" s="1"/>
  <c r="Q24" i="12"/>
  <c r="U24" i="12" s="1"/>
  <c r="V24" i="12" s="1"/>
  <c r="Q17" i="12"/>
  <c r="U17" i="12" s="1"/>
  <c r="Q33" i="12"/>
  <c r="U33" i="12" s="1"/>
  <c r="Q21" i="12"/>
  <c r="U21" i="12" s="1"/>
  <c r="Q18" i="12"/>
  <c r="U18" i="12" s="1"/>
  <c r="Q27" i="12"/>
  <c r="U27" i="12" s="1"/>
  <c r="V27" i="12" s="1"/>
  <c r="Q26" i="12"/>
  <c r="U26" i="12" s="1"/>
  <c r="V26" i="12" s="1"/>
  <c r="Q22" i="12"/>
  <c r="U22" i="12" s="1"/>
  <c r="V22" i="12" s="1"/>
  <c r="Q19" i="12"/>
  <c r="U19" i="12" s="1"/>
  <c r="Q29" i="12"/>
  <c r="U29" i="12" s="1"/>
  <c r="Q15" i="12"/>
  <c r="U15" i="12" s="1"/>
  <c r="V15" i="12" s="1"/>
  <c r="Q31" i="12"/>
  <c r="U31" i="12" s="1"/>
  <c r="Q23" i="12"/>
  <c r="U23" i="12" s="1"/>
  <c r="Q25" i="12"/>
  <c r="U25" i="12" s="1"/>
  <c r="J27" i="46"/>
  <c r="G27" i="55"/>
  <c r="O7" i="12" s="1"/>
  <c r="V25" i="12" l="1"/>
  <c r="V31" i="12"/>
  <c r="V29" i="12"/>
  <c r="V21" i="12"/>
  <c r="V17" i="12"/>
  <c r="V32" i="12"/>
  <c r="R47" i="12"/>
  <c r="U13" i="12"/>
  <c r="V13" i="12" s="1"/>
  <c r="Q47" i="12"/>
  <c r="O47" i="12"/>
  <c r="U7" i="12"/>
  <c r="V7" i="12" s="1"/>
  <c r="V23" i="12"/>
  <c r="V19" i="12"/>
  <c r="V30" i="12"/>
  <c r="V18" i="12"/>
  <c r="V33" i="12"/>
  <c r="V28" i="12"/>
  <c r="O30" i="17"/>
  <c r="N30" i="17"/>
  <c r="P30" i="17"/>
  <c r="K27" i="46"/>
  <c r="C7" i="12" l="1"/>
  <c r="C8" i="12"/>
  <c r="I8" i="12" s="1"/>
  <c r="J8" i="12" s="1"/>
  <c r="C9" i="12"/>
  <c r="I9" i="12" s="1"/>
  <c r="J9" i="12" s="1"/>
  <c r="C12" i="12"/>
  <c r="I12" i="12" s="1"/>
  <c r="J12" i="12" s="1"/>
  <c r="C10" i="12"/>
  <c r="I10" i="12" s="1"/>
  <c r="J10" i="12" s="1"/>
  <c r="C11" i="12"/>
  <c r="I11" i="12" s="1"/>
  <c r="J11" i="12" s="1"/>
  <c r="I7" i="12" l="1"/>
  <c r="J7" i="12" s="1"/>
  <c r="N47" i="12"/>
  <c r="J47" i="12"/>
  <c r="C88" i="12" s="1"/>
  <c r="G6" i="52"/>
  <c r="H6" i="52" l="1"/>
  <c r="H9" i="52"/>
  <c r="H11" i="52"/>
  <c r="H13" i="52"/>
  <c r="H15" i="52"/>
  <c r="H17" i="52"/>
  <c r="H19" i="52"/>
  <c r="H21" i="52"/>
  <c r="H23" i="52"/>
  <c r="H25" i="52"/>
  <c r="H7" i="52"/>
  <c r="H8" i="52"/>
  <c r="H10" i="52"/>
  <c r="H12" i="52"/>
  <c r="H14" i="52"/>
  <c r="H16" i="52"/>
  <c r="H18" i="52"/>
  <c r="H20" i="52"/>
  <c r="H22" i="52"/>
  <c r="H24" i="52"/>
  <c r="V47" i="12" l="1"/>
  <c r="N88" i="12" s="1"/>
  <c r="H26" i="52"/>
  <c r="J48" i="12" s="1"/>
  <c r="N91" i="12" l="1"/>
  <c r="N90" i="12"/>
  <c r="W43" i="12"/>
  <c r="C90" i="12"/>
  <c r="C95" i="12"/>
  <c r="C91" i="12"/>
  <c r="C101" i="12" l="1"/>
  <c r="C98" i="12"/>
  <c r="C104" i="12" s="1"/>
  <c r="C97" i="12"/>
  <c r="C103" i="1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<sst xmlns="http://schemas.openxmlformats.org/spreadsheetml/2006/main" count="34028" uniqueCount="5230">
  <si>
    <t>Analysis Year</t>
  </si>
  <si>
    <t>7% Discount</t>
  </si>
  <si>
    <t>Total Benefit</t>
  </si>
  <si>
    <t>NOTES:</t>
  </si>
  <si>
    <t>Total Cost</t>
  </si>
  <si>
    <t xml:space="preserve">Cost Category </t>
  </si>
  <si>
    <t>Life (years)</t>
  </si>
  <si>
    <t>RCV = A*(B-C)/B</t>
  </si>
  <si>
    <t>A = (1+r)^n</t>
  </si>
  <si>
    <t>=</t>
  </si>
  <si>
    <t>r = discount rate</t>
  </si>
  <si>
    <t>B = ((1+r)^L-1)/(r(1+r)^L)</t>
  </si>
  <si>
    <t>n = number of years in the analysis period</t>
  </si>
  <si>
    <t>C = ((1+r)^n-1)/(r(1+r)^n)</t>
  </si>
  <si>
    <t>L = expected lifespan of the asset</t>
  </si>
  <si>
    <t>r</t>
  </si>
  <si>
    <t>n</t>
  </si>
  <si>
    <t>L</t>
  </si>
  <si>
    <t>RCV</t>
  </si>
  <si>
    <t>BENEFITS</t>
  </si>
  <si>
    <t>COSTS</t>
  </si>
  <si>
    <t>Capital Costs</t>
  </si>
  <si>
    <t>Benefits</t>
  </si>
  <si>
    <t>Costs</t>
  </si>
  <si>
    <t>B/C Ratio</t>
  </si>
  <si>
    <t>ENVIRONMENTAL SUSTAINABILITY - AIR QUALITY</t>
  </si>
  <si>
    <t>SUMMARY</t>
  </si>
  <si>
    <t>n/a</t>
  </si>
  <si>
    <t>RCV Factor (7%)</t>
  </si>
  <si>
    <t>RCV  (7%)</t>
  </si>
  <si>
    <t>Remaining Capital Value</t>
  </si>
  <si>
    <t>2)</t>
  </si>
  <si>
    <t>1)</t>
  </si>
  <si>
    <t>Inputs</t>
  </si>
  <si>
    <t xml:space="preserve">Capital Cost </t>
  </si>
  <si>
    <t>Total Remaining Capital Value</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</si>
  <si>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</si>
  <si>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</si>
  <si>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</si>
  <si>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</si>
  <si>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</si>
  <si>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</si>
  <si>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</si>
  <si>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</si>
  <si>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</si>
  <si>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</si>
  <si>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</si>
  <si>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</si>
  <si>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</si>
  <si>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</si>
  <si>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</si>
  <si>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</si>
  <si>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</si>
  <si>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</si>
  <si>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</si>
  <si>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Economic Competitiveness</t>
  </si>
  <si>
    <t>Safety</t>
  </si>
  <si>
    <t>Environmental Sustainability</t>
  </si>
  <si>
    <t>Auto Vehicle Operating Cost</t>
  </si>
  <si>
    <t>Truck Vehicle Operating Cost</t>
  </si>
  <si>
    <t>Auto Percentage</t>
  </si>
  <si>
    <t>Truck Percentage</t>
  </si>
  <si>
    <t>Table 3 - Per-mile Operating Cost</t>
  </si>
  <si>
    <t>Aggregate Vehicle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</si>
  <si>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</si>
  <si>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</si>
  <si>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</si>
  <si>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</si>
  <si>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</si>
  <si>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</si>
  <si>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</si>
  <si>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</si>
  <si>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</si>
  <si>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Savings</t>
  </si>
  <si>
    <t>Operations Savings</t>
  </si>
  <si>
    <t>Travel Time Cost Savings</t>
  </si>
  <si>
    <t>ECONOMIC COMPETITIVENESS - USER BENEFIT CALCULATION OF REGIONAL TRAVEL TIME CHANGE</t>
  </si>
  <si>
    <t>Annual Total Network VHT</t>
  </si>
  <si>
    <t>Travel Demand Model Analysis Year</t>
  </si>
  <si>
    <t>STATE OF GOOD REPAIR - OPERATION AND MAINTENANCE COSTS</t>
  </si>
  <si>
    <t>State of Good Repair</t>
  </si>
  <si>
    <t>Operation and Maintenance Costs</t>
  </si>
  <si>
    <t>PDO</t>
  </si>
  <si>
    <t>Table 1 - Analysis Timeframe Assumptions</t>
  </si>
  <si>
    <t>Years of Benefit-Cost Analysis Period</t>
  </si>
  <si>
    <t>Benefit-Cost Final Year of Benefit</t>
  </si>
  <si>
    <t>Crash Severity</t>
  </si>
  <si>
    <t>Improvement</t>
  </si>
  <si>
    <t>Days in Traffic Analysis Year</t>
  </si>
  <si>
    <t>Replace direct left turn with right turn/ U-turn</t>
  </si>
  <si>
    <t xml:space="preserve">http://www.cmfclearinghouse.org/detail.cfm?facid=459 </t>
  </si>
  <si>
    <t>Location</t>
  </si>
  <si>
    <t>Year</t>
  </si>
  <si>
    <t>http://www.cmfclearinghouse.org/detail.cfm?facid=9821</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</si>
  <si>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</si>
  <si>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</si>
  <si>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</si>
  <si>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</si>
  <si>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Medium (4”) bituminous mill &amp; overlay</t>
  </si>
  <si>
    <t>Thin (2”) bituminous mill &amp; overlay</t>
  </si>
  <si>
    <t>Unbonded concrete overlay</t>
  </si>
  <si>
    <t>Annual Total Network VMT</t>
  </si>
  <si>
    <t>SubTotal</t>
  </si>
  <si>
    <t>http://www.cmfclearinghouse.org/detail.cfm?facid=7571</t>
  </si>
  <si>
    <t xml:space="preserve">http://www.cmfclearinghouse.org/detail.cfm?facid=7570 </t>
  </si>
  <si>
    <t>Conversion from 2-lane to 4-lane</t>
  </si>
  <si>
    <t>Grade separation</t>
  </si>
  <si>
    <r>
      <t xml:space="preserve">Table 3 - Remaining Capital Value Factors </t>
    </r>
    <r>
      <rPr>
        <b/>
        <vertAlign val="superscript"/>
        <sz val="11"/>
        <color theme="1"/>
        <rFont val="Calibri"/>
        <family val="2"/>
        <scheme val="minor"/>
      </rPr>
      <t>2</t>
    </r>
  </si>
  <si>
    <t>Cost (per lane-mile)</t>
  </si>
  <si>
    <t>http://www.cmfclearinghouse.org/detail.cfm?facid=357</t>
  </si>
  <si>
    <t>Costs Outside Analysis Period</t>
  </si>
  <si>
    <t>Remaining Capital Value (7%)</t>
  </si>
  <si>
    <t>NPV</t>
  </si>
  <si>
    <t>ECONOMIC COMPETITIVENESS - OPERATIONAL BENEFITS</t>
  </si>
  <si>
    <t>SAFETY - CRASH COST SAVINGS</t>
  </si>
  <si>
    <t>CAPITAL COST AND RESIDUAL PROJECT VALUE</t>
  </si>
  <si>
    <t>All-Purpose Travel Time Cost</t>
  </si>
  <si>
    <t>Table 2 - No Build Rehab and Maintenance Schedule</t>
  </si>
  <si>
    <t>Table 3 - Build Rehab and Maintenance Schedule</t>
  </si>
  <si>
    <t>Right-In right-out</t>
  </si>
  <si>
    <t>Sources:</t>
  </si>
  <si>
    <t>Existing Crash Cost</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</si>
  <si>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</si>
  <si>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Table 1 - Construction Information</t>
  </si>
  <si>
    <t>Total Crash Cost Savings</t>
  </si>
  <si>
    <t>RCI (J-turns)</t>
  </si>
  <si>
    <t>Table 2 - TH 212 Daily VMT Summary</t>
  </si>
  <si>
    <t>Savings</t>
  </si>
  <si>
    <t>Beginning of Construction</t>
  </si>
  <si>
    <t>Duration of Construction</t>
  </si>
  <si>
    <t>Benefit-Cost First Year of Benefit</t>
  </si>
  <si>
    <t>Forecast Traffic Year</t>
  </si>
  <si>
    <t>Year(s)</t>
  </si>
  <si>
    <t>Total Project</t>
  </si>
  <si>
    <t xml:space="preserve">Crashes at intersections that are undergoing spot geometric improvements were disaggregated from the TH 212 corridor crash dataset. This was to ensure that each crash received the appropriate crash modification factor (CMFs) based on improvements at each location and to avoid double counting crashes as being intersection and section-related. </t>
  </si>
  <si>
    <t>3)</t>
  </si>
  <si>
    <t>5)</t>
  </si>
  <si>
    <t>Benefits (millions)</t>
  </si>
  <si>
    <t>Costs (millions)</t>
  </si>
  <si>
    <t>Net Present Value (millions)</t>
  </si>
  <si>
    <t>Base Year</t>
  </si>
  <si>
    <t>VHT</t>
  </si>
  <si>
    <t>VMT</t>
  </si>
  <si>
    <t>https://www.dot.state.mn.us/roadwork/rci/docs/trafficsafetyatrcistudy.pdf</t>
  </si>
  <si>
    <t xml:space="preserve">TH 212 year 2040 crashes for the No Build Alternative were estimated based on VMT growth on TH 212. Similar assumptions used to estimate existing year Build Alternative crashes by severity were applied to produce year 2040 estimates. </t>
  </si>
  <si>
    <t>The BCA referenced MnDOT before and after crash evaluations to apply crash reductions from similar, in-state RCI designs. Overall crash reductions for RCIs were obtained from A Study of the Traffic Safety at Reduced Conflict Intersections in Minnesota , Minnesota Department of Transportation, Office of Traffic, Safety and Technology. Other crash reductions for the TH 212 improvements were determined by referencing Crash Modification Factors Clearinghouse. CMFs were obtained for each crash severity level and are sourced in Table 5.</t>
  </si>
  <si>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</si>
  <si>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</si>
  <si>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</si>
  <si>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</si>
  <si>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</si>
  <si>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</si>
  <si>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t>The truck percentage used in the analysis was 13.4 percent and was based on year 2016 vehicle classification counts performed by MnDOT.</t>
  </si>
  <si>
    <r>
      <t>Table 2 - Fleet Composition</t>
    </r>
    <r>
      <rPr>
        <b/>
        <vertAlign val="superscript"/>
        <sz val="11"/>
        <color theme="1"/>
        <rFont val="Calibri"/>
        <family val="2"/>
        <scheme val="minor"/>
      </rPr>
      <t>3</t>
    </r>
  </si>
  <si>
    <r>
      <t>No Build Annual VMT</t>
    </r>
    <r>
      <rPr>
        <vertAlign val="superscript"/>
        <sz val="9"/>
        <color theme="1"/>
        <rFont val="Calibri"/>
        <family val="2"/>
        <scheme val="minor"/>
      </rPr>
      <t>1</t>
    </r>
  </si>
  <si>
    <r>
      <t>Build - West Gap Annual VMT</t>
    </r>
    <r>
      <rPr>
        <vertAlign val="superscript"/>
        <sz val="9"/>
        <color theme="1"/>
        <rFont val="Calibri"/>
        <family val="2"/>
        <scheme val="minor"/>
      </rPr>
      <t>1</t>
    </r>
  </si>
  <si>
    <r>
      <t>Table 1 - Per-mile Operating Cost by Mode</t>
    </r>
    <r>
      <rPr>
        <b/>
        <vertAlign val="superscript"/>
        <sz val="11"/>
        <color theme="1"/>
        <rFont val="Calibri"/>
        <family val="2"/>
        <scheme val="minor"/>
      </rPr>
      <t>2</t>
    </r>
  </si>
  <si>
    <t>Microsimulation - Nodal</t>
  </si>
  <si>
    <t>Travel Demand Model - Regional</t>
  </si>
  <si>
    <t>Avg Speeds</t>
  </si>
  <si>
    <t>Subtotal</t>
  </si>
  <si>
    <t>CO2 Savings Estimations</t>
  </si>
  <si>
    <t>Total (Carbon + Other Emissions)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</si>
  <si>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</si>
  <si>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</si>
  <si>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</si>
  <si>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</si>
  <si>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</si>
  <si>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</si>
  <si>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</si>
  <si>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</si>
  <si>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r>
      <t xml:space="preserve">Table 1 - Pollution Emission by Mode (g/VMT) </t>
    </r>
    <r>
      <rPr>
        <b/>
        <vertAlign val="superscript"/>
        <sz val="11"/>
        <color theme="1"/>
        <rFont val="Calibri"/>
        <family val="2"/>
        <scheme val="minor"/>
      </rPr>
      <t>(1)</t>
    </r>
  </si>
  <si>
    <t>SO2</t>
  </si>
  <si>
    <t>CO2</t>
  </si>
  <si>
    <r>
      <t xml:space="preserve">Table 2 - Damage Costs for Emissions per metric ton </t>
    </r>
    <r>
      <rPr>
        <b/>
        <vertAlign val="superscript"/>
        <sz val="11"/>
        <color theme="1"/>
        <rFont val="Calibri"/>
        <family val="2"/>
        <scheme val="minor"/>
      </rPr>
      <t>(2)</t>
    </r>
  </si>
  <si>
    <t>NOX</t>
  </si>
  <si>
    <t>PM2.5</t>
  </si>
  <si>
    <t>Average emission rates per vehicle type were obtained from the Environmental Protection Agency’s Motor Vehicle Emission Simulator (MOVES) version 3. The change in VMT between No Build and Build conditions was obtained from the microsimulation model and applied to emission rates by vehicle type. Similar adjustments to estimate daily VMT from the peak hour analyses discussed in the Operation Benefits section were applied in the Air Quality analysis.</t>
  </si>
  <si>
    <t>Build Project Length</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</si>
  <si>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</si>
  <si>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</si>
  <si>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</si>
  <si>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</si>
  <si>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</si>
  <si>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</si>
  <si>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</si>
  <si>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</si>
  <si>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</si>
  <si>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</si>
  <si>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</si>
  <si>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</si>
  <si>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</si>
  <si>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</si>
  <si>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</si>
  <si>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</si>
  <si>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</si>
  <si>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</si>
  <si>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RIRO</t>
  </si>
  <si>
    <t>Grade Separation</t>
  </si>
  <si>
    <t>RCI</t>
  </si>
  <si>
    <t>Closed access</t>
  </si>
  <si>
    <t>Replace direct left turn</t>
  </si>
  <si>
    <t>2L-4L</t>
  </si>
  <si>
    <t>TH 212 Project Corridor</t>
  </si>
  <si>
    <t>TH 212 Proejct Area</t>
  </si>
  <si>
    <t>TH7</t>
  </si>
  <si>
    <t>212 W of NYA</t>
  </si>
  <si>
    <t>CR22</t>
  </si>
  <si>
    <t>212 E of Carver-2Lane</t>
  </si>
  <si>
    <t>212 E of Carver-3Lane</t>
  </si>
  <si>
    <t>CR50</t>
  </si>
  <si>
    <t>Shoreline</t>
  </si>
  <si>
    <t>158th St</t>
  </si>
  <si>
    <t>CR 33</t>
  </si>
  <si>
    <t>TH 5</t>
  </si>
  <si>
    <t>k</t>
  </si>
  <si>
    <t>a</t>
  </si>
  <si>
    <t>b</t>
  </si>
  <si>
    <t>c</t>
  </si>
  <si>
    <t>pdo</t>
  </si>
  <si>
    <t>Length of segment (miles)</t>
  </si>
  <si>
    <t>Latest AADT</t>
  </si>
  <si>
    <t>Year of AADT</t>
  </si>
  <si>
    <t>Between Glencoe and TH 7</t>
  </si>
  <si>
    <t>Between Carver and Mitchell Rd</t>
  </si>
  <si>
    <t>Between TH 12 and CR 110</t>
  </si>
  <si>
    <t>Between CR 92 and Shoreline Dr</t>
  </si>
  <si>
    <t>Between TH7 and CR 110</t>
  </si>
  <si>
    <t>Between New Germany and TH 212</t>
  </si>
  <si>
    <t xml:space="preserve">Between TH 212 and Waconia </t>
  </si>
  <si>
    <t>4 - CSAH 51</t>
  </si>
  <si>
    <t>6 - CR 153</t>
  </si>
  <si>
    <t>8 - Carver County government building</t>
  </si>
  <si>
    <t>11 - CSAH 36</t>
  </si>
  <si>
    <t>Key Diversion Corridor Crash Savings</t>
  </si>
  <si>
    <t>Regional VMT</t>
  </si>
  <si>
    <t>Crash locations shown in figures below</t>
  </si>
  <si>
    <t>Corridor</t>
  </si>
  <si>
    <t>Avg. Daily Volume Delta</t>
  </si>
  <si>
    <t>Corridor Extents</t>
  </si>
  <si>
    <t>Crashes (2014-2020)</t>
  </si>
  <si>
    <t>Existing Crash Rates by Severity (crashes per 100MVMT)</t>
  </si>
  <si>
    <t>Delta Crashes Per Year</t>
  </si>
  <si>
    <t>Crash Savings</t>
  </si>
  <si>
    <r>
      <t>Build Annual VHT</t>
    </r>
    <r>
      <rPr>
        <vertAlign val="superscript"/>
        <sz val="9"/>
        <color theme="1"/>
        <rFont val="Calibri"/>
        <family val="2"/>
        <scheme val="minor"/>
      </rPr>
      <t>1</t>
    </r>
  </si>
  <si>
    <t xml:space="preserve">Annual VMT is expected to be impacted by capacity expansion along US 212. The change in VMT between No Build and Build conditions was obtained from the regional travel demand model and applied to emission rates by vehicle type. </t>
  </si>
  <si>
    <r>
      <t>Change in Annual Network VMT</t>
    </r>
    <r>
      <rPr>
        <vertAlign val="superscript"/>
        <sz val="9"/>
        <color theme="1"/>
        <rFont val="Calibri"/>
        <family val="2"/>
        <scheme val="minor"/>
      </rPr>
      <t>3</t>
    </r>
  </si>
  <si>
    <r>
      <t>Change in C02 (metric tons)</t>
    </r>
    <r>
      <rPr>
        <vertAlign val="superscript"/>
        <sz val="9"/>
        <color theme="1"/>
        <rFont val="Calibri"/>
        <family val="2"/>
        <scheme val="minor"/>
      </rPr>
      <t>1</t>
    </r>
  </si>
  <si>
    <t>The change in VMT on other roadways is likely to produce a change in crashes on routes where trips are diverting to/from due to the change in vehicle exposure. Thus, a change in VMT on key diversion corridors was calculated using output from the regional model (raw crash data for each corridor are shown in individual tabs in this workbook). The change in VMT was applied to existing crash rates  by severity on each corridor to determine an expected change in crashes by severity on key diversion routes. The overall regional growth between years 2014 and 2040 was applied to existing annual crashes by severity to obtain forecast year 2040 crashes by severity for the No Build and Build Alternatives.</t>
  </si>
  <si>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</si>
  <si>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</si>
  <si>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</si>
  <si>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</si>
  <si>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</si>
  <si>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</si>
  <si>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</si>
  <si>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</si>
  <si>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</si>
  <si>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</si>
  <si>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</si>
  <si>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</si>
  <si>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</si>
  <si>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</si>
  <si>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</si>
  <si>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</si>
  <si>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</si>
  <si>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</si>
  <si>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</si>
  <si>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</si>
  <si>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</si>
  <si>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</si>
  <si>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</si>
  <si>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</si>
  <si>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</si>
  <si>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</si>
  <si>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</si>
  <si>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</si>
  <si>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</si>
  <si>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</si>
  <si>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</si>
  <si>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</si>
  <si>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</si>
  <si>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</si>
  <si>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</si>
  <si>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</si>
  <si>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</si>
  <si>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</si>
  <si>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</si>
  <si>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</si>
  <si>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</si>
  <si>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</si>
  <si>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</si>
  <si>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</si>
  <si>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</si>
  <si>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</si>
  <si>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</si>
  <si>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</si>
  <si>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</si>
  <si>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</si>
  <si>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</si>
  <si>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</si>
  <si>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</si>
  <si>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</si>
  <si>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</si>
  <si>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</si>
  <si>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</si>
  <si>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</si>
  <si>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</si>
  <si>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</si>
  <si>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</si>
  <si>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</si>
  <si>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</si>
  <si>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</si>
  <si>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</si>
  <si>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</si>
  <si>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</si>
  <si>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</si>
  <si>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</si>
  <si>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</si>
  <si>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</si>
  <si>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</si>
  <si>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</si>
  <si>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</si>
  <si>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</si>
  <si>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</si>
  <si>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</si>
  <si>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</si>
  <si>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</si>
  <si>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</si>
  <si>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</si>
  <si>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</si>
  <si>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</si>
  <si>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</si>
  <si>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</si>
  <si>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</si>
  <si>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</si>
  <si>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</si>
  <si>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</si>
  <si>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</si>
  <si>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</si>
  <si>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</si>
  <si>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</si>
  <si>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</si>
  <si>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</si>
  <si>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</si>
  <si>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</si>
  <si>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</si>
  <si>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</si>
  <si>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</si>
  <si>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</si>
  <si>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</si>
  <si>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</si>
  <si>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</si>
  <si>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</si>
  <si>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</si>
  <si>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</si>
  <si>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</si>
  <si>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</si>
  <si>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</si>
  <si>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</si>
  <si>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</si>
  <si>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</si>
  <si>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Fri</t>
  </si>
  <si>
    <t>F</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</si>
  <si>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</si>
  <si>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</si>
  <si>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</si>
  <si>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</si>
  <si>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</si>
  <si>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E</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</si>
  <si>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</si>
  <si>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</si>
  <si>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</si>
  <si>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</si>
  <si>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</si>
  <si>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CSAH 51</t>
  </si>
  <si>
    <t>212 HWY</t>
  </si>
  <si>
    <t>51 CR</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</si>
  <si>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</si>
  <si>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</si>
  <si>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</si>
  <si>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</si>
  <si>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</si>
  <si>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</si>
  <si>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</si>
  <si>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</si>
  <si>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Co Rd 51</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</si>
  <si>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</si>
  <si>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</si>
  <si>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</si>
  <si>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WESTBOUND ON HWY 212, ABOUT 1/2 MILE WEST OF CO RD 153 ON SNOW/SLUSH COVERED ROAD, WHEN IT LOST CONTROL, CROSSED OVER THE EASTBOUND LANE, ENTERED THE SOUTH SIDE DITCH, AND ROLLED ON TO ITS SIDE.  NO OTHER VEHICLES INVOLVED.</t>
  </si>
  <si>
    <t>Accepted - NonReportable</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</si>
  <si>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</si>
  <si>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</si>
  <si>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</si>
  <si>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</si>
  <si>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</si>
  <si>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</si>
  <si>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</si>
  <si>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</si>
  <si>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traveling westbound Highway 212 when a deer ran in front of the vehicle. Unit 2 was east bound Highway 212. After unit 1 struck the deer into went into the other lane and unit 2 struck the deer.</t>
  </si>
  <si>
    <t>Hwy 284</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</si>
  <si>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</si>
  <si>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</si>
  <si>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us 212</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</si>
  <si>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</si>
  <si>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</si>
  <si>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</si>
  <si>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</si>
  <si>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</si>
  <si>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Dahlgren</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</si>
  <si>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</si>
  <si>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</si>
  <si>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hwy 212</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</si>
  <si>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</si>
  <si>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</si>
  <si>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</si>
  <si>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</si>
  <si>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</si>
  <si>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</si>
  <si>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0700006594550153-I</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</si>
  <si>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</si>
  <si>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</si>
  <si>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</si>
  <si>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</si>
  <si>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</si>
  <si>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</si>
  <si>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</si>
  <si>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</si>
  <si>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</si>
  <si>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</si>
  <si>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</si>
  <si>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</si>
  <si>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</si>
  <si>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</si>
  <si>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</si>
  <si>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</si>
  <si>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</si>
  <si>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</si>
  <si>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</si>
  <si>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</si>
  <si>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</si>
  <si>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</si>
  <si>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</si>
  <si>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</si>
  <si>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</si>
  <si>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</si>
  <si>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</si>
  <si>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</si>
  <si>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</si>
  <si>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</si>
  <si>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</si>
  <si>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</si>
  <si>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</si>
  <si>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</si>
  <si>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</si>
  <si>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</si>
  <si>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</si>
  <si>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</si>
  <si>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</si>
  <si>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</si>
  <si>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</si>
  <si>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</si>
  <si>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</si>
  <si>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</si>
  <si>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</si>
  <si>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</si>
  <si>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</si>
  <si>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</si>
  <si>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</si>
  <si>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</si>
  <si>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</si>
  <si>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</si>
  <si>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</si>
  <si>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</si>
  <si>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</si>
  <si>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</si>
  <si>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</si>
  <si>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</si>
  <si>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</si>
  <si>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</si>
  <si>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</si>
  <si>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</si>
  <si>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</si>
  <si>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</si>
  <si>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</si>
  <si>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</si>
  <si>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</si>
  <si>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</si>
  <si>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</si>
  <si>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</si>
  <si>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</si>
  <si>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</si>
  <si>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</si>
  <si>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</si>
  <si>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</si>
  <si>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</si>
  <si>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</si>
  <si>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</si>
  <si>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</si>
  <si>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</si>
  <si>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</si>
  <si>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</si>
  <si>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</si>
  <si>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</si>
  <si>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</si>
  <si>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</si>
  <si>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</si>
  <si>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</si>
  <si>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</si>
  <si>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</si>
  <si>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</si>
  <si>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</si>
  <si>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</si>
  <si>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</si>
  <si>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</si>
  <si>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</si>
  <si>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</si>
  <si>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</si>
  <si>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</si>
  <si>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</si>
  <si>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</si>
  <si>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</si>
  <si>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</si>
  <si>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</si>
  <si>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</si>
  <si>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</si>
  <si>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</si>
  <si>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</si>
  <si>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</si>
  <si>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</si>
  <si>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</si>
  <si>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</si>
  <si>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</si>
  <si>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</si>
  <si>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</si>
  <si>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</si>
  <si>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</si>
  <si>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</si>
  <si>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</si>
  <si>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</si>
  <si>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</si>
  <si>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</si>
  <si>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</si>
  <si>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</si>
  <si>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</si>
  <si>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</si>
  <si>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</si>
  <si>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</si>
  <si>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</si>
  <si>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</si>
  <si>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</si>
  <si>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</si>
  <si>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</si>
  <si>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</si>
  <si>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</si>
  <si>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</si>
  <si>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</si>
  <si>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</si>
  <si>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</si>
  <si>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</si>
  <si>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</si>
  <si>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</si>
  <si>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</si>
  <si>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</si>
  <si>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</si>
  <si>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</si>
  <si>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</si>
  <si>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</si>
  <si>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</si>
  <si>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</si>
  <si>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</si>
  <si>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</si>
  <si>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</si>
  <si>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</si>
  <si>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</si>
  <si>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</si>
  <si>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</si>
  <si>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</si>
  <si>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</si>
  <si>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</si>
  <si>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</si>
  <si>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</si>
  <si>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</si>
  <si>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</si>
  <si>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</si>
  <si>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</si>
  <si>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</si>
  <si>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</si>
  <si>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</si>
  <si>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</si>
  <si>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</si>
  <si>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</si>
  <si>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</si>
  <si>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</si>
  <si>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</si>
  <si>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</si>
  <si>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</si>
  <si>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</si>
  <si>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</si>
  <si>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</si>
  <si>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</si>
  <si>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</si>
  <si>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</si>
  <si>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</si>
  <si>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</si>
  <si>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</si>
  <si>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</si>
  <si>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</si>
  <si>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</si>
  <si>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</si>
  <si>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</si>
  <si>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</si>
  <si>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</si>
  <si>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</si>
  <si>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</si>
  <si>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</si>
  <si>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</si>
  <si>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</si>
  <si>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</si>
  <si>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</si>
  <si>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</si>
  <si>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</si>
  <si>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</si>
  <si>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</si>
  <si>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</si>
  <si>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</si>
  <si>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</si>
  <si>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</si>
  <si>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</si>
  <si>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</si>
  <si>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</si>
  <si>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</si>
  <si>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</si>
  <si>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</si>
  <si>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</si>
  <si>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</si>
  <si>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</si>
  <si>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</si>
  <si>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</si>
  <si>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</si>
  <si>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</si>
  <si>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</si>
  <si>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</si>
  <si>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</si>
  <si>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</si>
  <si>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</si>
  <si>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</si>
  <si>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</si>
  <si>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</si>
  <si>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</si>
  <si>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</si>
  <si>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</si>
  <si>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</si>
  <si>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</si>
  <si>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</si>
  <si>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</si>
  <si>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</si>
  <si>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</si>
  <si>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</si>
  <si>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</si>
  <si>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</si>
  <si>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</si>
  <si>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</si>
  <si>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</si>
  <si>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</si>
  <si>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</si>
  <si>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</si>
  <si>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</si>
  <si>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</si>
  <si>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</si>
  <si>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</si>
  <si>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</si>
  <si>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</si>
  <si>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</si>
  <si>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</si>
  <si>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</si>
  <si>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</si>
  <si>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</si>
  <si>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</si>
  <si>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</si>
  <si>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</si>
  <si>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</si>
  <si>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</si>
  <si>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</si>
  <si>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</si>
  <si>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</si>
  <si>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</si>
  <si>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</si>
  <si>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</si>
  <si>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</si>
  <si>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</si>
  <si>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</si>
  <si>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</si>
  <si>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</si>
  <si>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</si>
  <si>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</si>
  <si>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</si>
  <si>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</si>
  <si>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</si>
  <si>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</si>
  <si>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</si>
  <si>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</si>
  <si>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</si>
  <si>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</si>
  <si>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</si>
  <si>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</si>
  <si>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</si>
  <si>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</si>
  <si>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</si>
  <si>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</si>
  <si>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</si>
  <si>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</si>
  <si>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</si>
  <si>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</si>
  <si>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</si>
  <si>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</si>
  <si>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</si>
  <si>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</si>
  <si>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</si>
  <si>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</si>
  <si>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</si>
  <si>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</si>
  <si>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</si>
  <si>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</si>
  <si>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</si>
  <si>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</si>
  <si>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</si>
  <si>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</si>
  <si>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</si>
  <si>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</si>
  <si>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</si>
  <si>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</si>
  <si>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</si>
  <si>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</si>
  <si>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</si>
  <si>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</si>
  <si>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</si>
  <si>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</si>
  <si>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</si>
  <si>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</si>
  <si>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</si>
  <si>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</si>
  <si>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</si>
  <si>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</si>
  <si>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</si>
  <si>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</si>
  <si>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</si>
  <si>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</si>
  <si>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</si>
  <si>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</si>
  <si>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</si>
  <si>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</si>
  <si>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</si>
  <si>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</si>
  <si>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</si>
  <si>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</si>
  <si>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</si>
  <si>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</si>
  <si>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</si>
  <si>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</si>
  <si>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</si>
  <si>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</si>
  <si>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</si>
  <si>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</si>
  <si>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</si>
  <si>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</si>
  <si>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</si>
  <si>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</si>
  <si>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</si>
  <si>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</si>
  <si>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</si>
  <si>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</si>
  <si>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</si>
  <si>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</si>
  <si>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</si>
  <si>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</si>
  <si>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</si>
  <si>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</si>
  <si>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</si>
  <si>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</si>
  <si>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</si>
  <si>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</si>
  <si>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</si>
  <si>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</si>
  <si>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</si>
  <si>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</si>
  <si>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</si>
  <si>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</si>
  <si>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</si>
  <si>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</si>
  <si>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</si>
  <si>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</si>
  <si>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</si>
  <si>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</si>
  <si>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</si>
  <si>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</si>
  <si>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</si>
  <si>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</si>
  <si>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</si>
  <si>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</si>
  <si>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</si>
  <si>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</si>
  <si>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</si>
  <si>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</si>
  <si>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</si>
  <si>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</si>
  <si>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</si>
  <si>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</si>
  <si>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</si>
  <si>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</si>
  <si>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</si>
  <si>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</si>
  <si>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</si>
  <si>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</si>
  <si>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</si>
  <si>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</si>
  <si>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</si>
  <si>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</si>
  <si>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</si>
  <si>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</si>
  <si>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</si>
  <si>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</si>
  <si>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</si>
  <si>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</si>
  <si>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</si>
  <si>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</si>
  <si>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</si>
  <si>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</si>
  <si>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</si>
  <si>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</si>
  <si>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</si>
  <si>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</si>
  <si>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</si>
  <si>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</si>
  <si>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</si>
  <si>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</si>
  <si>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</si>
  <si>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</si>
  <si>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</si>
  <si>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</si>
  <si>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</si>
  <si>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</si>
  <si>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</si>
  <si>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</si>
  <si>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</si>
  <si>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</si>
  <si>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</si>
  <si>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</si>
  <si>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</si>
  <si>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</si>
  <si>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</si>
  <si>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</si>
  <si>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</si>
  <si>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</si>
  <si>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</si>
  <si>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</si>
  <si>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</si>
  <si>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</si>
  <si>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</si>
  <si>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</si>
  <si>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</si>
  <si>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</si>
  <si>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</si>
  <si>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</si>
  <si>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</si>
  <si>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</si>
  <si>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</si>
  <si>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</si>
  <si>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</si>
  <si>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</si>
  <si>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</si>
  <si>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</si>
  <si>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</si>
  <si>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</si>
  <si>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</si>
  <si>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</si>
  <si>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</si>
  <si>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</si>
  <si>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</si>
  <si>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</si>
  <si>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</si>
  <si>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</si>
  <si>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</si>
  <si>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</si>
  <si>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</si>
  <si>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</si>
  <si>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</si>
  <si>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</si>
  <si>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</si>
  <si>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</si>
  <si>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</si>
  <si>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</si>
  <si>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</si>
  <si>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</si>
  <si>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</si>
  <si>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</si>
  <si>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</si>
  <si>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</si>
  <si>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</si>
  <si>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</si>
  <si>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</si>
  <si>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</si>
  <si>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</si>
  <si>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</si>
  <si>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</si>
  <si>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</si>
  <si>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</si>
  <si>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</si>
  <si>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</si>
  <si>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</si>
  <si>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</si>
  <si>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</si>
  <si>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</si>
  <si>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</si>
  <si>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</si>
  <si>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</si>
  <si>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</si>
  <si>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</si>
  <si>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</si>
  <si>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</si>
  <si>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</si>
  <si>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</si>
  <si>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</si>
  <si>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</si>
  <si>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</si>
  <si>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</si>
  <si>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</si>
  <si>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</si>
  <si>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</si>
  <si>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</si>
  <si>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</si>
  <si>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</si>
  <si>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</si>
  <si>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</si>
  <si>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</si>
  <si>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</si>
  <si>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</si>
  <si>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</si>
  <si>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</si>
  <si>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</si>
  <si>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</si>
  <si>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</si>
  <si>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</si>
  <si>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</si>
  <si>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</si>
  <si>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</si>
  <si>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</si>
  <si>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</si>
  <si>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</si>
  <si>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</si>
  <si>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</si>
  <si>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</si>
  <si>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</si>
  <si>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</si>
  <si>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</si>
  <si>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</si>
  <si>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</si>
  <si>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</si>
  <si>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</si>
  <si>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</si>
  <si>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</si>
  <si>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</si>
  <si>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</si>
  <si>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</si>
  <si>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</si>
  <si>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</si>
  <si>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</si>
  <si>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</si>
  <si>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</si>
  <si>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</si>
  <si>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</si>
  <si>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</si>
  <si>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</si>
  <si>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</si>
  <si>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</si>
  <si>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</si>
  <si>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</si>
  <si>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</si>
  <si>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</si>
  <si>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</si>
  <si>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</si>
  <si>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</si>
  <si>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</si>
  <si>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</si>
  <si>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</si>
  <si>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</si>
  <si>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</si>
  <si>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</si>
  <si>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</si>
  <si>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</si>
  <si>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</si>
  <si>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</si>
  <si>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</si>
  <si>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</si>
  <si>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</si>
  <si>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</si>
  <si>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</si>
  <si>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</si>
  <si>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</si>
  <si>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</si>
  <si>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</si>
  <si>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</si>
  <si>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</si>
  <si>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</si>
  <si>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</si>
  <si>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</si>
  <si>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</si>
  <si>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</si>
  <si>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</si>
  <si>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</si>
  <si>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</si>
  <si>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</si>
  <si>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</si>
  <si>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</si>
  <si>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</si>
  <si>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</si>
  <si>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</si>
  <si>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</si>
  <si>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</si>
  <si>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</si>
  <si>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</si>
  <si>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</si>
  <si>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</si>
  <si>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</si>
  <si>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</si>
  <si>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</si>
  <si>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</si>
  <si>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</si>
  <si>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</si>
  <si>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</si>
  <si>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</si>
  <si>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</si>
  <si>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</si>
  <si>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</si>
  <si>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</si>
  <si>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</si>
  <si>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</si>
  <si>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</si>
  <si>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</si>
  <si>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</si>
  <si>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</si>
  <si>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</si>
  <si>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</si>
  <si>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</si>
  <si>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</si>
  <si>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</si>
  <si>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</si>
  <si>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</si>
  <si>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</si>
  <si>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</si>
  <si>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</si>
  <si>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</si>
  <si>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</si>
  <si>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</si>
  <si>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</si>
  <si>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</si>
  <si>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</si>
  <si>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</si>
  <si>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</si>
  <si>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</si>
  <si>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</si>
  <si>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</si>
  <si>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</si>
  <si>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</si>
  <si>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</si>
  <si>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</si>
  <si>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</si>
  <si>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</si>
  <si>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</si>
  <si>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</si>
  <si>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</si>
  <si>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</si>
  <si>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</si>
  <si>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</si>
  <si>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</si>
  <si>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</si>
  <si>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</si>
  <si>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</si>
  <si>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</si>
  <si>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</si>
  <si>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</si>
  <si>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</si>
  <si>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</si>
  <si>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</si>
  <si>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</si>
  <si>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</si>
  <si>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</si>
  <si>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</si>
  <si>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</si>
  <si>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</si>
  <si>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</si>
  <si>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</si>
  <si>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</si>
  <si>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</si>
  <si>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</si>
  <si>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</si>
  <si>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</si>
  <si>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</si>
  <si>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</si>
  <si>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</si>
  <si>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</si>
  <si>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</si>
  <si>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</si>
  <si>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</si>
  <si>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</si>
  <si>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</si>
  <si>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</si>
  <si>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</si>
  <si>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</si>
  <si>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</si>
  <si>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</si>
  <si>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</si>
  <si>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</si>
  <si>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</si>
  <si>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</si>
  <si>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</si>
  <si>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</si>
  <si>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</si>
  <si>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</si>
  <si>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</si>
  <si>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</si>
  <si>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</si>
  <si>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</si>
  <si>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</si>
  <si>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</si>
  <si>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</si>
  <si>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</si>
  <si>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</si>
  <si>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</si>
  <si>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</si>
  <si>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</si>
  <si>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</si>
  <si>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</si>
  <si>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</si>
  <si>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</si>
  <si>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</si>
  <si>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</si>
  <si>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</si>
  <si>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</si>
  <si>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</si>
  <si>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</si>
  <si>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</si>
  <si>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</si>
  <si>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</si>
  <si>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</si>
  <si>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</si>
  <si>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</si>
  <si>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</si>
  <si>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</si>
  <si>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</si>
  <si>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</si>
  <si>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</si>
  <si>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</si>
  <si>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</si>
  <si>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</si>
  <si>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</si>
  <si>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</si>
  <si>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</si>
  <si>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</si>
  <si>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</si>
  <si>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</si>
  <si>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</si>
  <si>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</si>
  <si>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</si>
  <si>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</si>
  <si>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</si>
  <si>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</si>
  <si>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</si>
  <si>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</si>
  <si>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</si>
  <si>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</si>
  <si>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</si>
  <si>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</si>
  <si>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</si>
  <si>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</si>
  <si>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</si>
  <si>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</si>
  <si>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</si>
  <si>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</si>
  <si>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</si>
  <si>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</si>
  <si>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</si>
  <si>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</si>
  <si>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</si>
  <si>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</si>
  <si>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</si>
  <si>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</si>
  <si>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</si>
  <si>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</si>
  <si>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</si>
  <si>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</si>
  <si>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</si>
  <si>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</si>
  <si>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</si>
  <si>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</si>
  <si>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</si>
  <si>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</si>
  <si>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</si>
  <si>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</si>
  <si>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</si>
  <si>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</si>
  <si>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</si>
  <si>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</si>
  <si>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</si>
  <si>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</si>
  <si>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</si>
  <si>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</si>
  <si>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</si>
  <si>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</si>
  <si>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</si>
  <si>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</si>
  <si>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</si>
  <si>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</si>
  <si>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</si>
  <si>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</si>
  <si>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</si>
  <si>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</si>
  <si>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</si>
  <si>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</si>
  <si>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</si>
  <si>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</si>
  <si>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</si>
  <si>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</si>
  <si>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</si>
  <si>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</si>
  <si>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</si>
  <si>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</si>
  <si>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</si>
  <si>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</si>
  <si>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</si>
  <si>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</si>
  <si>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</si>
  <si>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</si>
  <si>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</si>
  <si>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</si>
  <si>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</si>
  <si>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</si>
  <si>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</si>
  <si>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</si>
  <si>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</si>
  <si>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</si>
  <si>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</si>
  <si>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</si>
  <si>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</si>
  <si>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</si>
  <si>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</si>
  <si>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</si>
  <si>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</si>
  <si>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</si>
  <si>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</si>
  <si>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</si>
  <si>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</si>
  <si>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</si>
  <si>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</si>
  <si>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</si>
  <si>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</si>
  <si>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</si>
  <si>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</si>
  <si>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</si>
  <si>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</si>
  <si>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</si>
  <si>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</si>
  <si>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</si>
  <si>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</si>
  <si>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</si>
  <si>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</si>
  <si>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</si>
  <si>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</si>
  <si>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</si>
  <si>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</si>
  <si>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</si>
  <si>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</si>
  <si>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</si>
  <si>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</si>
  <si>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</si>
  <si>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</si>
  <si>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</si>
  <si>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</si>
  <si>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</si>
  <si>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</si>
  <si>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</si>
  <si>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</si>
  <si>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</si>
  <si>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</si>
  <si>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</si>
  <si>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</si>
  <si>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</si>
  <si>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</si>
  <si>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</si>
  <si>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</si>
  <si>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</si>
  <si>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</si>
  <si>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</si>
  <si>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</si>
  <si>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</si>
  <si>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</si>
  <si>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</si>
  <si>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</si>
  <si>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</si>
  <si>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</si>
  <si>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</si>
  <si>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</si>
  <si>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</si>
  <si>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</si>
  <si>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</si>
  <si>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</si>
  <si>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</si>
  <si>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</si>
  <si>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</si>
  <si>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</si>
  <si>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</si>
  <si>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</si>
  <si>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</si>
  <si>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</si>
  <si>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</si>
  <si>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</si>
  <si>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</si>
  <si>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</si>
  <si>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</si>
  <si>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</si>
  <si>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</si>
  <si>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</si>
  <si>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</si>
  <si>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</si>
  <si>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</si>
  <si>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</si>
  <si>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</si>
  <si>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</si>
  <si>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</si>
  <si>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</si>
  <si>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</si>
  <si>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</si>
  <si>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</si>
  <si>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</si>
  <si>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</si>
  <si>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</si>
  <si>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</si>
  <si>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</si>
  <si>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</si>
  <si>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</si>
  <si>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</si>
  <si>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</si>
  <si>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</si>
  <si>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</si>
  <si>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</si>
  <si>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</si>
  <si>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</si>
  <si>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</si>
  <si>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</si>
  <si>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</si>
  <si>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</si>
  <si>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</si>
  <si>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</si>
  <si>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</si>
  <si>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</si>
  <si>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</si>
  <si>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</si>
  <si>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</si>
  <si>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</si>
  <si>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</si>
  <si>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</si>
  <si>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</si>
  <si>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</si>
  <si>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</si>
  <si>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</si>
  <si>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</si>
  <si>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</si>
  <si>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</si>
  <si>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</si>
  <si>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</si>
  <si>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</si>
  <si>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</si>
  <si>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</si>
  <si>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</si>
  <si>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</si>
  <si>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</si>
  <si>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</si>
  <si>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</si>
  <si>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</si>
  <si>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</si>
  <si>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</si>
  <si>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</si>
  <si>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</si>
  <si>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</si>
  <si>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</si>
  <si>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</si>
  <si>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</si>
  <si>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</si>
  <si>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</si>
  <si>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</si>
  <si>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</si>
  <si>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</si>
  <si>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</si>
  <si>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</si>
  <si>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</si>
  <si>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</si>
  <si>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</si>
  <si>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</si>
  <si>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</si>
  <si>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</si>
  <si>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</si>
  <si>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</si>
  <si>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</si>
  <si>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</si>
  <si>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</si>
  <si>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</si>
  <si>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</si>
  <si>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</si>
  <si>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</si>
  <si>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</si>
  <si>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</si>
  <si>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</si>
  <si>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</si>
  <si>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</si>
  <si>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</si>
  <si>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</si>
  <si>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</si>
  <si>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</si>
  <si>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</si>
  <si>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</si>
  <si>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</si>
  <si>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</si>
  <si>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</si>
  <si>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</si>
  <si>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</si>
  <si>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</si>
  <si>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</si>
  <si>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</si>
  <si>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</si>
  <si>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</si>
  <si>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</si>
  <si>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</si>
  <si>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</si>
  <si>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</si>
  <si>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</si>
  <si>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</si>
  <si>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</si>
  <si>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</si>
  <si>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</si>
  <si>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</si>
  <si>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</si>
  <si>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</si>
  <si>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</si>
  <si>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</si>
  <si>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</si>
  <si>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</si>
  <si>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</si>
  <si>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</si>
  <si>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</si>
  <si>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</si>
  <si>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</si>
  <si>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</si>
  <si>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</si>
  <si>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</si>
  <si>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</si>
  <si>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</si>
  <si>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</si>
  <si>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</si>
  <si>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</si>
  <si>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</si>
  <si>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</si>
  <si>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</si>
  <si>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</si>
  <si>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</si>
  <si>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</si>
  <si>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</si>
  <si>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</si>
  <si>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</si>
  <si>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</si>
  <si>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</si>
  <si>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</si>
  <si>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</si>
  <si>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</si>
  <si>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</si>
  <si>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</si>
  <si>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</si>
  <si>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</si>
  <si>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</si>
  <si>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</si>
  <si>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</si>
  <si>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</si>
  <si>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</si>
  <si>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</si>
  <si>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</si>
  <si>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</si>
  <si>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</si>
  <si>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</si>
  <si>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</si>
  <si>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</si>
  <si>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</si>
  <si>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</si>
  <si>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</si>
  <si>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</si>
  <si>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</si>
  <si>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</si>
  <si>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</si>
  <si>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</si>
  <si>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</si>
  <si>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</si>
  <si>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</si>
  <si>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</si>
  <si>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</si>
  <si>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</si>
  <si>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</si>
  <si>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</si>
  <si>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</si>
  <si>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</si>
  <si>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</si>
  <si>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</si>
  <si>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</si>
  <si>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</si>
  <si>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</si>
  <si>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</si>
  <si>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</si>
  <si>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</si>
  <si>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</si>
  <si>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</si>
  <si>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</si>
  <si>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</si>
  <si>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</si>
  <si>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</si>
  <si>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</si>
  <si>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</si>
  <si>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</si>
  <si>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</si>
  <si>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</si>
  <si>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</si>
  <si>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</si>
  <si>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</si>
  <si>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</si>
  <si>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</si>
  <si>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</si>
  <si>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</si>
  <si>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</si>
  <si>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</si>
  <si>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</si>
  <si>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</si>
  <si>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</si>
  <si>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</si>
  <si>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</si>
  <si>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</si>
  <si>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</si>
  <si>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</si>
  <si>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</si>
  <si>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</si>
  <si>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</si>
  <si>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</si>
  <si>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</si>
  <si>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</si>
  <si>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</si>
  <si>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</si>
  <si>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</si>
  <si>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</si>
  <si>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</si>
  <si>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</si>
  <si>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</si>
  <si>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</si>
  <si>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</si>
  <si>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</si>
  <si>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</si>
  <si>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</si>
  <si>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</si>
  <si>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</si>
  <si>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</si>
  <si>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</si>
  <si>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</si>
  <si>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</si>
  <si>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</si>
  <si>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</si>
  <si>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</si>
  <si>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</si>
  <si>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</si>
  <si>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</si>
  <si>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</si>
  <si>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</si>
  <si>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</si>
  <si>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</si>
  <si>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</si>
  <si>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</si>
  <si>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</si>
  <si>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</si>
  <si>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</si>
  <si>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</si>
  <si>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</si>
  <si>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</si>
  <si>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</si>
  <si>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</si>
  <si>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</si>
  <si>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</si>
  <si>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</si>
  <si>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</si>
  <si>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</si>
  <si>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</si>
  <si>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</si>
  <si>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</si>
  <si>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</si>
  <si>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</si>
  <si>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</si>
  <si>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</si>
  <si>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</si>
  <si>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</si>
  <si>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</si>
  <si>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</si>
  <si>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</si>
  <si>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</si>
  <si>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</si>
  <si>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</si>
  <si>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</si>
  <si>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</si>
  <si>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</si>
  <si>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</si>
  <si>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</si>
  <si>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</si>
  <si>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</si>
  <si>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</si>
  <si>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</si>
  <si>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</si>
  <si>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</si>
  <si>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</si>
  <si>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</si>
  <si>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</si>
  <si>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</si>
  <si>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</si>
  <si>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</si>
  <si>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</si>
  <si>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</si>
  <si>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</si>
  <si>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</si>
  <si>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</si>
  <si>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</si>
  <si>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</si>
  <si>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</si>
  <si>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</si>
  <si>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</si>
  <si>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</si>
  <si>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</si>
  <si>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</si>
  <si>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</si>
  <si>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</si>
  <si>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</si>
  <si>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</si>
  <si>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</si>
  <si>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</si>
  <si>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</si>
  <si>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</si>
  <si>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</si>
  <si>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</si>
  <si>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</si>
  <si>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</si>
  <si>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</si>
  <si>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</si>
  <si>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</si>
  <si>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</si>
  <si>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</si>
  <si>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</si>
  <si>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</si>
  <si>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</si>
  <si>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</si>
  <si>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</si>
  <si>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</si>
  <si>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</si>
  <si>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</si>
  <si>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</si>
  <si>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</si>
  <si>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</si>
  <si>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</si>
  <si>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</si>
  <si>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</si>
  <si>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</si>
  <si>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</si>
  <si>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</si>
  <si>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</si>
  <si>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</si>
  <si>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</si>
  <si>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</si>
  <si>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</si>
  <si>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</si>
  <si>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</si>
  <si>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</si>
  <si>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</si>
  <si>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</si>
  <si>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</si>
  <si>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</si>
  <si>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</si>
  <si>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</si>
  <si>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</si>
  <si>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</si>
  <si>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</si>
  <si>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</si>
  <si>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</si>
  <si>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</si>
  <si>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</si>
  <si>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</si>
  <si>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</si>
  <si>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</si>
  <si>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</si>
  <si>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</si>
  <si>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</si>
  <si>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</si>
  <si>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</si>
  <si>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</si>
  <si>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</si>
  <si>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</si>
  <si>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</si>
  <si>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</si>
  <si>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</si>
  <si>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</si>
  <si>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</si>
  <si>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</si>
  <si>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</si>
  <si>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</si>
  <si>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</si>
  <si>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</si>
  <si>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</si>
  <si>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</si>
  <si>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</si>
  <si>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</si>
  <si>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</si>
  <si>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</si>
  <si>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</si>
  <si>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</si>
  <si>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</si>
  <si>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</si>
  <si>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</si>
  <si>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</si>
  <si>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</si>
  <si>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</si>
  <si>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</si>
  <si>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</si>
  <si>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</si>
  <si>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</si>
  <si>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</si>
  <si>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</si>
  <si>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</si>
  <si>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</si>
  <si>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</si>
  <si>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</si>
  <si>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</si>
  <si>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</si>
  <si>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</si>
  <si>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</si>
  <si>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</si>
  <si>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</si>
  <si>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</si>
  <si>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</si>
  <si>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</si>
  <si>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</si>
  <si>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</si>
  <si>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</si>
  <si>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</si>
  <si>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</si>
  <si>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</si>
  <si>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</si>
  <si>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</si>
  <si>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</si>
  <si>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</si>
  <si>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</si>
  <si>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</si>
  <si>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</si>
  <si>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</si>
  <si>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</si>
  <si>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</si>
  <si>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</si>
  <si>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</si>
  <si>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</si>
  <si>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</si>
  <si>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</si>
  <si>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</si>
  <si>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</si>
  <si>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</si>
  <si>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</si>
  <si>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</si>
  <si>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</si>
  <si>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</si>
  <si>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</si>
  <si>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</si>
  <si>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</si>
  <si>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</si>
  <si>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</si>
  <si>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</si>
  <si>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</si>
  <si>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</si>
  <si>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</si>
  <si>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</si>
  <si>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</si>
  <si>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</si>
  <si>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</si>
  <si>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</si>
  <si>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</si>
  <si>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</si>
  <si>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</si>
  <si>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</si>
  <si>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</si>
  <si>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</si>
  <si>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</si>
  <si>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</si>
  <si>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</si>
  <si>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</si>
  <si>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</si>
  <si>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</si>
  <si>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</si>
  <si>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</si>
  <si>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</si>
  <si>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</si>
  <si>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</si>
  <si>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</si>
  <si>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</si>
  <si>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</si>
  <si>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</si>
  <si>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</si>
  <si>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</si>
  <si>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</si>
  <si>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</si>
  <si>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</si>
  <si>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</si>
  <si>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</si>
  <si>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</si>
  <si>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</si>
  <si>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</si>
  <si>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</si>
  <si>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</si>
  <si>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</si>
  <si>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</si>
  <si>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</si>
  <si>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</si>
  <si>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</si>
  <si>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</si>
  <si>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</si>
  <si>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</si>
  <si>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</si>
  <si>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</si>
  <si>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</si>
  <si>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</si>
  <si>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</si>
  <si>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</si>
  <si>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</si>
  <si>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</si>
  <si>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</si>
  <si>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</si>
  <si>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</si>
  <si>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</si>
  <si>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</si>
  <si>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</si>
  <si>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</si>
  <si>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</si>
  <si>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</si>
  <si>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</si>
  <si>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</si>
  <si>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</si>
  <si>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</si>
  <si>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</si>
  <si>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</si>
  <si>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</si>
  <si>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</si>
  <si>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</si>
  <si>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</si>
  <si>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</si>
  <si>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</si>
  <si>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</si>
  <si>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</si>
  <si>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</si>
  <si>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</si>
  <si>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</si>
  <si>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</si>
  <si>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</si>
  <si>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</si>
  <si>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</si>
  <si>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</si>
  <si>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</si>
  <si>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</si>
  <si>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</si>
  <si>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</si>
  <si>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</si>
  <si>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</si>
  <si>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</si>
  <si>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</si>
  <si>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</si>
  <si>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</si>
  <si>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</si>
  <si>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</si>
  <si>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</si>
  <si>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</si>
  <si>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</si>
  <si>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</si>
  <si>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</si>
  <si>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</si>
  <si>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</si>
  <si>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</si>
  <si>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</si>
  <si>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</si>
  <si>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</si>
  <si>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</si>
  <si>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</si>
  <si>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</si>
  <si>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</si>
  <si>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</si>
  <si>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</si>
  <si>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</si>
  <si>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</si>
  <si>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</si>
  <si>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</si>
  <si>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</si>
  <si>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</si>
  <si>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</si>
  <si>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</si>
  <si>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</si>
  <si>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</si>
  <si>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</si>
  <si>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</si>
  <si>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</si>
  <si>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</si>
  <si>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</si>
  <si>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</si>
  <si>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</si>
  <si>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</si>
  <si>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</si>
  <si>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</si>
  <si>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</si>
  <si>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</si>
  <si>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</si>
  <si>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</si>
  <si>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</si>
  <si>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</si>
  <si>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</si>
  <si>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</si>
  <si>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</si>
  <si>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</si>
  <si>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</si>
  <si>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</si>
  <si>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</si>
  <si>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</si>
  <si>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</si>
  <si>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</si>
  <si>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</si>
  <si>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</si>
  <si>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</si>
  <si>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</si>
  <si>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</si>
  <si>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</si>
  <si>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</si>
  <si>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</si>
  <si>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</si>
  <si>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</si>
  <si>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</si>
  <si>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</si>
  <si>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</si>
  <si>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</si>
  <si>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</si>
  <si>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</si>
  <si>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</si>
  <si>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</si>
  <si>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</si>
  <si>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</si>
  <si>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</si>
  <si>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</si>
  <si>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</si>
  <si>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</si>
  <si>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</si>
  <si>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</si>
  <si>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</si>
  <si>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</si>
  <si>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</si>
  <si>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</si>
  <si>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</si>
  <si>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</si>
  <si>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</si>
  <si>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</si>
  <si>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</si>
  <si>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</si>
  <si>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</si>
  <si>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</si>
  <si>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</si>
  <si>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</si>
  <si>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</si>
  <si>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</si>
  <si>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</si>
  <si>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</si>
  <si>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</si>
  <si>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</si>
  <si>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</si>
  <si>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</si>
  <si>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</si>
  <si>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</si>
  <si>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</si>
  <si>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</si>
  <si>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</si>
  <si>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</si>
  <si>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</si>
  <si>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</si>
  <si>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</si>
  <si>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</si>
  <si>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</si>
  <si>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</si>
  <si>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</si>
  <si>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</si>
  <si>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</si>
  <si>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</si>
  <si>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</si>
  <si>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</si>
  <si>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</si>
  <si>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</si>
  <si>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</si>
  <si>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</si>
  <si>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</si>
  <si>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</si>
  <si>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</si>
  <si>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</si>
  <si>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</si>
  <si>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</si>
  <si>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</si>
  <si>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</si>
  <si>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</si>
  <si>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</si>
  <si>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</si>
  <si>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</si>
  <si>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</si>
  <si>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</si>
  <si>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</si>
  <si>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</si>
  <si>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</si>
  <si>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</si>
  <si>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</si>
  <si>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</si>
  <si>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</si>
  <si>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</si>
  <si>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</si>
  <si>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</si>
  <si>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</si>
  <si>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</si>
  <si>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</si>
  <si>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</si>
  <si>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</si>
  <si>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</si>
  <si>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</si>
  <si>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</si>
  <si>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</si>
  <si>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</si>
  <si>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</si>
  <si>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</si>
  <si>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</si>
  <si>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</si>
  <si>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</si>
  <si>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</si>
  <si>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</si>
  <si>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</si>
  <si>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</si>
  <si>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</si>
  <si>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</si>
  <si>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</si>
  <si>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</si>
  <si>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</si>
  <si>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</si>
  <si>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</si>
  <si>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</si>
  <si>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</si>
  <si>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</si>
  <si>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</si>
  <si>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</si>
  <si>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</si>
  <si>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</si>
  <si>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</si>
  <si>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</si>
  <si>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</si>
  <si>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</si>
  <si>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</si>
  <si>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</si>
  <si>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</si>
  <si>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</si>
  <si>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</si>
  <si>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</si>
  <si>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</si>
  <si>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</si>
  <si>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</si>
  <si>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</si>
  <si>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</si>
  <si>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</si>
  <si>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</si>
  <si>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</si>
  <si>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</si>
  <si>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</si>
  <si>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</si>
  <si>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</si>
  <si>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</si>
  <si>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</si>
  <si>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</si>
  <si>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</si>
  <si>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</si>
  <si>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</si>
  <si>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</si>
  <si>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</si>
  <si>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</si>
  <si>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</si>
  <si>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</si>
  <si>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</si>
  <si>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</si>
  <si>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</si>
  <si>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</si>
  <si>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</si>
  <si>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</si>
  <si>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</si>
  <si>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</si>
  <si>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</si>
  <si>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</si>
  <si>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</si>
  <si>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</si>
  <si>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</si>
  <si>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</si>
  <si>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</si>
  <si>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</si>
  <si>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</si>
  <si>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</si>
  <si>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</si>
  <si>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</si>
  <si>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</si>
  <si>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</si>
  <si>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</si>
  <si>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</si>
  <si>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</si>
  <si>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</si>
  <si>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</si>
  <si>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</si>
  <si>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</si>
  <si>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</si>
  <si>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</si>
  <si>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</si>
  <si>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</si>
  <si>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</si>
  <si>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</si>
  <si>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</si>
  <si>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</si>
  <si>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</si>
  <si>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</si>
  <si>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</si>
  <si>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</si>
  <si>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</si>
  <si>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</si>
  <si>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</si>
  <si>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</si>
  <si>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</si>
  <si>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</si>
  <si>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</si>
  <si>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</si>
  <si>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</si>
  <si>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</si>
  <si>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</si>
  <si>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</si>
  <si>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</si>
  <si>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</si>
  <si>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</si>
  <si>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</si>
  <si>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</si>
  <si>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</si>
  <si>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</si>
  <si>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</si>
  <si>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</si>
  <si>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</si>
  <si>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</si>
  <si>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</si>
  <si>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</si>
  <si>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</si>
  <si>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</si>
  <si>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</si>
  <si>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</si>
  <si>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</si>
  <si>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</si>
  <si>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</si>
  <si>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</si>
  <si>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</si>
  <si>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</si>
  <si>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</si>
  <si>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</si>
  <si>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</si>
  <si>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</si>
  <si>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</si>
  <si>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</si>
  <si>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</si>
  <si>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</si>
  <si>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</si>
  <si>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</si>
  <si>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</si>
  <si>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</si>
  <si>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</si>
  <si>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</si>
  <si>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</si>
  <si>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</si>
  <si>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</si>
  <si>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</si>
  <si>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</si>
  <si>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</si>
  <si>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</si>
  <si>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</si>
  <si>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</si>
  <si>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</si>
  <si>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</si>
  <si>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</si>
  <si>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</si>
  <si>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</si>
  <si>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</si>
  <si>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</si>
  <si>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</si>
  <si>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</si>
  <si>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</si>
  <si>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</si>
  <si>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</si>
  <si>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</si>
  <si>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</si>
  <si>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</si>
  <si>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</si>
  <si>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</si>
  <si>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</si>
  <si>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</si>
  <si>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</si>
  <si>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</si>
  <si>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</si>
  <si>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</si>
  <si>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</si>
  <si>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</si>
  <si>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</si>
  <si>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</si>
  <si>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</si>
  <si>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</si>
  <si>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</si>
  <si>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</si>
  <si>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</si>
  <si>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</si>
  <si>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</si>
  <si>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</si>
  <si>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</si>
  <si>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</si>
  <si>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</si>
  <si>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</si>
  <si>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</si>
  <si>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</si>
  <si>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</si>
  <si>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</si>
  <si>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</si>
  <si>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</si>
  <si>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</si>
  <si>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</si>
  <si>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</si>
  <si>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</si>
  <si>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</si>
  <si>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</si>
  <si>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</si>
  <si>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</si>
  <si>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</si>
  <si>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</si>
  <si>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</si>
  <si>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</si>
  <si>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</si>
  <si>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</si>
  <si>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</si>
  <si>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</si>
  <si>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</si>
  <si>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</si>
  <si>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</si>
  <si>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</si>
  <si>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</si>
  <si>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</si>
  <si>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</si>
  <si>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</si>
  <si>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</si>
  <si>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</si>
  <si>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</si>
  <si>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</si>
  <si>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</si>
  <si>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</si>
  <si>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</si>
  <si>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</si>
  <si>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</si>
  <si>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</si>
  <si>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</si>
  <si>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</si>
  <si>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</si>
  <si>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</si>
  <si>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</si>
  <si>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</si>
  <si>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</si>
  <si>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</si>
  <si>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</si>
  <si>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</si>
  <si>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</si>
  <si>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</si>
  <si>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</si>
  <si>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</si>
  <si>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</si>
  <si>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</si>
  <si>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</si>
  <si>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</si>
  <si>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</si>
  <si>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</si>
  <si>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</si>
  <si>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</si>
  <si>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</si>
  <si>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</si>
  <si>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</si>
  <si>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</si>
  <si>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</si>
  <si>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</si>
  <si>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</si>
  <si>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</si>
  <si>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</si>
  <si>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</si>
  <si>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</si>
  <si>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</si>
  <si>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</si>
  <si>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</si>
  <si>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</si>
  <si>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</si>
  <si>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</si>
  <si>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</si>
  <si>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</si>
  <si>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</si>
  <si>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</si>
  <si>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</si>
  <si>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</si>
  <si>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</si>
  <si>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</si>
  <si>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</si>
  <si>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</si>
  <si>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</si>
  <si>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</si>
  <si>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</si>
  <si>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</si>
  <si>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</si>
  <si>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</si>
  <si>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</si>
  <si>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</si>
  <si>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</si>
  <si>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</si>
  <si>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</si>
  <si>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</si>
  <si>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</si>
  <si>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</si>
  <si>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</si>
  <si>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</si>
  <si>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</si>
  <si>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</si>
  <si>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</si>
  <si>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</si>
  <si>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</si>
  <si>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</si>
  <si>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</si>
  <si>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</si>
  <si>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</si>
  <si>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</si>
  <si>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</si>
  <si>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</si>
  <si>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</si>
  <si>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</si>
  <si>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</si>
  <si>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</si>
  <si>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</si>
  <si>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</si>
  <si>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</si>
  <si>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</si>
  <si>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</si>
  <si>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</si>
  <si>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</si>
  <si>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</si>
  <si>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</si>
  <si>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</si>
  <si>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</si>
  <si>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</si>
  <si>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</si>
  <si>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</si>
  <si>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</si>
  <si>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</si>
  <si>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</si>
  <si>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</si>
  <si>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</si>
  <si>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</si>
  <si>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</si>
  <si>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</si>
  <si>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</si>
  <si>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</si>
  <si>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</si>
  <si>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</si>
  <si>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</si>
  <si>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</si>
  <si>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</si>
  <si>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</si>
  <si>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</si>
  <si>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</si>
  <si>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</si>
  <si>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</si>
  <si>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</si>
  <si>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</si>
  <si>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</si>
  <si>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</si>
  <si>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</si>
  <si>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</si>
  <si>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</si>
  <si>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</si>
  <si>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</si>
  <si>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</si>
  <si>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</si>
  <si>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</si>
  <si>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</si>
  <si>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</si>
  <si>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</si>
  <si>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</si>
  <si>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</si>
  <si>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</si>
  <si>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</si>
  <si>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</si>
  <si>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</si>
  <si>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</si>
  <si>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</si>
  <si>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</si>
  <si>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</si>
  <si>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</si>
  <si>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</si>
  <si>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</si>
  <si>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</si>
  <si>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</si>
  <si>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</si>
  <si>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</si>
  <si>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</si>
  <si>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</si>
  <si>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</si>
  <si>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</si>
  <si>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</si>
  <si>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</si>
  <si>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</si>
  <si>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</si>
  <si>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</si>
  <si>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</si>
  <si>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</si>
  <si>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</si>
  <si>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</si>
  <si>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</si>
  <si>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</si>
  <si>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</si>
  <si>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</si>
  <si>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</si>
  <si>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</si>
  <si>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</si>
  <si>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</si>
  <si>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</si>
  <si>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</si>
  <si>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</si>
  <si>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</si>
  <si>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</si>
  <si>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</si>
  <si>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</si>
  <si>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</si>
  <si>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</si>
  <si>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</si>
  <si>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</si>
  <si>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</si>
  <si>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</si>
  <si>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</si>
  <si>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</si>
  <si>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</si>
  <si>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</si>
  <si>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</si>
  <si>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</si>
  <si>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</si>
  <si>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</si>
  <si>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</si>
  <si>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</si>
  <si>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</si>
  <si>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</si>
  <si>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</si>
  <si>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</si>
  <si>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</si>
  <si>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</si>
  <si>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</si>
  <si>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</si>
  <si>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</si>
  <si>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</si>
  <si>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</si>
  <si>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</si>
  <si>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</si>
  <si>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</si>
  <si>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</si>
  <si>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</si>
  <si>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</si>
  <si>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</si>
  <si>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</si>
  <si>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</si>
  <si>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</si>
  <si>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</si>
  <si>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</si>
  <si>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</si>
  <si>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</si>
  <si>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</si>
  <si>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</si>
  <si>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</si>
  <si>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</si>
  <si>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</si>
  <si>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</si>
  <si>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</si>
  <si>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</si>
  <si>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</si>
  <si>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</si>
  <si>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</si>
  <si>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</si>
  <si>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</si>
  <si>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</si>
  <si>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</si>
  <si>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</si>
  <si>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</si>
  <si>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</si>
  <si>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</si>
  <si>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</si>
  <si>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</si>
  <si>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</si>
  <si>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</si>
  <si>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</si>
  <si>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</si>
  <si>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</si>
  <si>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</si>
  <si>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</si>
  <si>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</si>
  <si>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</si>
  <si>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</si>
  <si>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</si>
  <si>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</si>
  <si>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</si>
  <si>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</si>
  <si>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</si>
  <si>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</si>
  <si>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</si>
  <si>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</si>
  <si>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</si>
  <si>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</si>
  <si>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</si>
  <si>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</si>
  <si>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</si>
  <si>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</si>
  <si>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</si>
  <si>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</si>
  <si>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</si>
  <si>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</si>
  <si>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</si>
  <si>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</si>
  <si>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</si>
  <si>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</si>
  <si>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</si>
  <si>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</si>
  <si>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</si>
  <si>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</si>
  <si>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</si>
  <si>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</si>
  <si>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</si>
  <si>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</si>
  <si>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</si>
  <si>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</si>
  <si>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</si>
  <si>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</si>
  <si>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</si>
  <si>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</si>
  <si>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</si>
  <si>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</si>
  <si>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</si>
  <si>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</si>
  <si>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</si>
  <si>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</si>
  <si>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</si>
  <si>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</si>
  <si>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</si>
  <si>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</si>
  <si>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</si>
  <si>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</si>
  <si>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</si>
  <si>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</si>
  <si>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</si>
  <si>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</si>
  <si>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</si>
  <si>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</si>
  <si>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</si>
  <si>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</si>
  <si>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</si>
  <si>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</si>
  <si>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</si>
  <si>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</si>
  <si>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</si>
  <si>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</si>
  <si>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</si>
  <si>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</si>
  <si>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</si>
  <si>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</si>
  <si>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</si>
  <si>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</si>
  <si>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</si>
  <si>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</si>
  <si>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</si>
  <si>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</si>
  <si>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</si>
  <si>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</si>
  <si>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</si>
  <si>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</si>
  <si>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</si>
  <si>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</si>
  <si>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</si>
  <si>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</si>
  <si>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</si>
  <si>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</si>
  <si>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</si>
  <si>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</si>
  <si>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</si>
  <si>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</si>
  <si>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</si>
  <si>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</si>
  <si>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</si>
  <si>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</si>
  <si>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</si>
  <si>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</si>
  <si>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</si>
  <si>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</si>
  <si>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</si>
  <si>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</si>
  <si>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</si>
  <si>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</si>
  <si>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</si>
  <si>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</si>
  <si>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</si>
  <si>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</si>
  <si>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</si>
  <si>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</si>
  <si>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</si>
  <si>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</si>
  <si>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</si>
  <si>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</si>
  <si>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</si>
  <si>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</si>
  <si>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</si>
  <si>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</si>
  <si>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</si>
  <si>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</si>
  <si>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</si>
  <si>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</si>
  <si>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</si>
  <si>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</si>
  <si>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</si>
  <si>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</si>
  <si>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</si>
  <si>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</si>
  <si>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</si>
  <si>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</si>
  <si>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</si>
  <si>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</si>
  <si>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</si>
  <si>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</si>
  <si>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</si>
  <si>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</si>
  <si>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</si>
  <si>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</si>
  <si>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</si>
  <si>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</si>
  <si>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</si>
  <si>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</si>
  <si>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</si>
  <si>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</si>
  <si>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</si>
  <si>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</si>
  <si>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</si>
  <si>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</si>
  <si>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</si>
  <si>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</si>
  <si>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</si>
  <si>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</si>
  <si>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</si>
  <si>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</si>
  <si>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</si>
  <si>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</si>
  <si>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</si>
  <si>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</si>
  <si>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</si>
  <si>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</si>
  <si>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</si>
  <si>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</si>
  <si>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</si>
  <si>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</si>
  <si>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</si>
  <si>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</si>
  <si>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</si>
  <si>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</si>
  <si>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</si>
  <si>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</si>
  <si>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</si>
  <si>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</si>
  <si>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</si>
  <si>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</si>
  <si>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</si>
  <si>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</si>
  <si>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</si>
  <si>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</si>
  <si>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</si>
  <si>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</si>
  <si>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</si>
  <si>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</si>
  <si>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</si>
  <si>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</si>
  <si>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</si>
  <si>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</si>
  <si>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</si>
  <si>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</si>
  <si>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</si>
  <si>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</si>
  <si>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</si>
  <si>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</si>
  <si>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</si>
  <si>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</si>
  <si>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</si>
  <si>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</si>
  <si>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</si>
  <si>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</si>
  <si>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</si>
  <si>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</si>
  <si>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</si>
  <si>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</si>
  <si>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</si>
  <si>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</si>
  <si>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</si>
  <si>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</si>
  <si>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</si>
  <si>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</si>
  <si>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</si>
  <si>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</si>
  <si>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</si>
  <si>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</si>
  <si>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</si>
  <si>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</si>
  <si>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</si>
  <si>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</si>
  <si>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</si>
  <si>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</si>
  <si>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</si>
  <si>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</si>
  <si>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</si>
  <si>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</si>
  <si>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</si>
  <si>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</si>
  <si>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</si>
  <si>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</si>
  <si>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</si>
  <si>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</si>
  <si>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</si>
  <si>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</si>
  <si>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</si>
  <si>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</si>
  <si>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</si>
  <si>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</si>
  <si>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</si>
  <si>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</si>
  <si>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</si>
  <si>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</si>
  <si>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</si>
  <si>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</si>
  <si>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</si>
  <si>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</si>
  <si>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</si>
  <si>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</si>
  <si>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</si>
  <si>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</si>
  <si>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</si>
  <si>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</si>
  <si>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</si>
  <si>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</si>
  <si>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</si>
  <si>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</si>
  <si>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</si>
  <si>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</si>
  <si>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</si>
  <si>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</si>
  <si>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</si>
  <si>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</si>
  <si>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</si>
  <si>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</si>
  <si>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</si>
  <si>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</si>
  <si>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</si>
  <si>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</si>
  <si>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</si>
  <si>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</si>
  <si>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</si>
  <si>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</si>
  <si>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</si>
  <si>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</si>
  <si>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</si>
  <si>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</si>
  <si>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</si>
  <si>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</si>
  <si>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</si>
  <si>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</si>
  <si>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</si>
  <si>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</si>
  <si>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</si>
  <si>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</si>
  <si>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</si>
  <si>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</si>
  <si>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</si>
  <si>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</si>
  <si>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</si>
  <si>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</si>
  <si>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</si>
  <si>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</si>
  <si>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</si>
  <si>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</si>
  <si>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</si>
  <si>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</si>
  <si>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</si>
  <si>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</si>
  <si>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</si>
  <si>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</si>
  <si>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</si>
  <si>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</si>
  <si>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</si>
  <si>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</si>
  <si>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</si>
  <si>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</si>
  <si>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</si>
  <si>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</si>
  <si>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</si>
  <si>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</si>
  <si>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</si>
  <si>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</si>
  <si>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</si>
  <si>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</si>
  <si>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</si>
  <si>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</si>
  <si>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</si>
  <si>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</si>
  <si>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</si>
  <si>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</si>
  <si>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</si>
  <si>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</si>
  <si>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</si>
  <si>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</si>
  <si>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</si>
  <si>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</si>
  <si>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</si>
  <si>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</si>
  <si>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</si>
  <si>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</si>
  <si>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</si>
  <si>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</si>
  <si>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</si>
  <si>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</si>
  <si>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</si>
  <si>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</si>
  <si>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</si>
  <si>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</si>
  <si>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</si>
  <si>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</si>
  <si>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</si>
  <si>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</si>
  <si>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</si>
  <si>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</si>
  <si>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</si>
  <si>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</si>
  <si>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</si>
  <si>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</si>
  <si>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</si>
  <si>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</si>
  <si>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</si>
  <si>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</si>
  <si>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</si>
  <si>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</si>
  <si>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</si>
  <si>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</si>
  <si>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</si>
  <si>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</si>
  <si>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</si>
  <si>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</si>
  <si>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</si>
  <si>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</si>
  <si>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</si>
  <si>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</si>
  <si>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</si>
  <si>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</si>
  <si>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</si>
  <si>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</si>
  <si>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</si>
  <si>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</si>
  <si>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</si>
  <si>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</si>
  <si>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</si>
  <si>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</si>
  <si>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</si>
  <si>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</si>
  <si>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</si>
  <si>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</si>
  <si>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</si>
  <si>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</si>
  <si>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</si>
  <si>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</si>
  <si>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</si>
  <si>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</si>
  <si>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</si>
  <si>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</si>
  <si>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</si>
  <si>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</si>
  <si>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</si>
  <si>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</si>
  <si>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</si>
  <si>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</si>
  <si>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</si>
  <si>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</si>
  <si>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</si>
  <si>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</si>
  <si>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</si>
  <si>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</si>
  <si>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</si>
  <si>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</si>
  <si>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</si>
  <si>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</si>
  <si>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</si>
  <si>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</si>
  <si>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</si>
  <si>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</si>
  <si>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</si>
  <si>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</si>
  <si>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</si>
  <si>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</si>
  <si>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</si>
  <si>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</si>
  <si>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</si>
  <si>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</si>
  <si>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</si>
  <si>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</si>
  <si>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</si>
  <si>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</si>
  <si>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</si>
  <si>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</si>
  <si>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</si>
  <si>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</si>
  <si>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</si>
  <si>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</si>
  <si>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</si>
  <si>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</si>
  <si>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</si>
  <si>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</si>
  <si>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</si>
  <si>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</si>
  <si>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</si>
  <si>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</si>
  <si>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</si>
  <si>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</si>
  <si>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</si>
  <si>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</si>
  <si>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</si>
  <si>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</si>
  <si>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</si>
  <si>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</si>
  <si>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</si>
  <si>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</si>
  <si>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</si>
  <si>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</si>
  <si>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</si>
  <si>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</si>
  <si>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</si>
  <si>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</si>
  <si>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</si>
  <si>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</si>
  <si>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</si>
  <si>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</si>
  <si>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</si>
  <si>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</si>
  <si>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</si>
  <si>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</si>
  <si>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</si>
  <si>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</si>
  <si>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</si>
  <si>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</si>
  <si>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</si>
  <si>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</si>
  <si>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</si>
  <si>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</si>
  <si>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</si>
  <si>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</si>
  <si>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</si>
  <si>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</si>
  <si>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</si>
  <si>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</si>
  <si>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</si>
  <si>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</si>
  <si>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</si>
  <si>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</si>
  <si>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</si>
  <si>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</si>
  <si>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</si>
  <si>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</si>
  <si>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</si>
  <si>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</si>
  <si>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</si>
  <si>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</si>
  <si>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</si>
  <si>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</si>
  <si>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</si>
  <si>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</si>
  <si>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</si>
  <si>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</si>
  <si>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</si>
  <si>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</si>
  <si>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</si>
  <si>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</si>
  <si>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</si>
  <si>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</si>
  <si>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</si>
  <si>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</si>
  <si>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</si>
  <si>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</si>
  <si>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</si>
  <si>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</si>
  <si>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</si>
  <si>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</si>
  <si>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</si>
  <si>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</si>
  <si>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</si>
  <si>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</si>
  <si>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</si>
  <si>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</si>
  <si>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</si>
  <si>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</si>
  <si>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</si>
  <si>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</si>
  <si>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</si>
  <si>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</si>
  <si>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</si>
  <si>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</si>
  <si>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</si>
  <si>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</si>
  <si>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</si>
  <si>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</si>
  <si>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</si>
  <si>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</si>
  <si>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</si>
  <si>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</si>
  <si>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</si>
  <si>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</si>
  <si>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</si>
  <si>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</si>
  <si>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</si>
  <si>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</si>
  <si>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</si>
  <si>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</si>
  <si>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</si>
  <si>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</si>
  <si>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</si>
  <si>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</si>
  <si>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</si>
  <si>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</si>
  <si>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</si>
  <si>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</si>
  <si>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</si>
  <si>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</si>
  <si>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</si>
  <si>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</si>
  <si>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</si>
  <si>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</si>
  <si>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</si>
  <si>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</si>
  <si>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</si>
  <si>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</si>
  <si>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</si>
  <si>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</si>
  <si>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</si>
  <si>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</si>
  <si>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</si>
  <si>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</si>
  <si>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</si>
  <si>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</si>
  <si>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</si>
  <si>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</si>
  <si>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</si>
  <si>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</si>
  <si>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</si>
  <si>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</si>
  <si>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</si>
  <si>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</si>
  <si>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</si>
  <si>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</si>
  <si>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</si>
  <si>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</si>
  <si>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</si>
  <si>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</si>
  <si>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</si>
  <si>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</si>
  <si>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</si>
  <si>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</si>
  <si>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</si>
  <si>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</si>
  <si>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</si>
  <si>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</si>
  <si>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</si>
  <si>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</si>
  <si>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</si>
  <si>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</si>
  <si>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</si>
  <si>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</si>
  <si>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</si>
  <si>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</si>
  <si>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</si>
  <si>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</si>
  <si>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</si>
  <si>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</si>
  <si>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</si>
  <si>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</si>
  <si>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</si>
  <si>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</si>
  <si>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</si>
  <si>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</si>
  <si>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</si>
  <si>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</si>
  <si>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</si>
  <si>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</si>
  <si>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</si>
  <si>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</si>
  <si>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</si>
  <si>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</si>
  <si>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</si>
  <si>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</si>
  <si>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</si>
  <si>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</si>
  <si>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</si>
  <si>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</si>
  <si>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</si>
  <si>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</si>
  <si>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</si>
  <si>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</si>
  <si>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</si>
  <si>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</si>
  <si>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</si>
  <si>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</si>
  <si>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</si>
  <si>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</si>
  <si>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</si>
  <si>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</si>
  <si>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</si>
  <si>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</si>
  <si>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</si>
  <si>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</si>
  <si>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</si>
  <si>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</si>
  <si>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</si>
  <si>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</si>
  <si>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</si>
  <si>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</si>
  <si>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</si>
  <si>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</si>
  <si>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</si>
  <si>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</si>
  <si>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</si>
  <si>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</si>
  <si>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</si>
  <si>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</si>
  <si>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</si>
  <si>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</si>
  <si>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</si>
  <si>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</si>
  <si>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</si>
  <si>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</si>
  <si>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</si>
  <si>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</si>
  <si>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</si>
  <si>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</si>
  <si>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</si>
  <si>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</si>
  <si>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</si>
  <si>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</si>
  <si>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</si>
  <si>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</si>
  <si>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</si>
  <si>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</si>
  <si>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</si>
  <si>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</si>
  <si>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</si>
  <si>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</si>
  <si>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</si>
  <si>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</si>
  <si>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</si>
  <si>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</si>
  <si>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</si>
  <si>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</si>
  <si>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</si>
  <si>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</si>
  <si>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</si>
  <si>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</si>
  <si>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</si>
  <si>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</si>
  <si>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</si>
  <si>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</si>
  <si>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</si>
  <si>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</si>
  <si>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</si>
  <si>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</si>
  <si>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</si>
  <si>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</si>
  <si>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</si>
  <si>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</si>
  <si>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</si>
  <si>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</si>
  <si>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</si>
  <si>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</si>
  <si>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</si>
  <si>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</si>
  <si>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</si>
  <si>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</si>
  <si>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</si>
  <si>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</si>
  <si>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</si>
  <si>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</si>
  <si>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</si>
  <si>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</si>
  <si>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</si>
  <si>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</si>
  <si>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</si>
  <si>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</si>
  <si>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</si>
  <si>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</si>
  <si>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</si>
  <si>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</si>
  <si>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</si>
  <si>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</si>
  <si>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</si>
  <si>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</si>
  <si>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</si>
  <si>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</si>
  <si>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</si>
  <si>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</si>
  <si>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</si>
  <si>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</si>
  <si>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</si>
  <si>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</si>
  <si>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</si>
  <si>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</si>
  <si>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</si>
  <si>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</si>
  <si>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</si>
  <si>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</si>
  <si>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</si>
  <si>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</si>
  <si>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</si>
  <si>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</si>
  <si>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</si>
  <si>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</si>
  <si>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</si>
  <si>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</si>
  <si>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</si>
  <si>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</si>
  <si>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</si>
  <si>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</si>
  <si>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</si>
  <si>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</si>
  <si>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</si>
  <si>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</si>
  <si>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</si>
  <si>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</si>
  <si>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</si>
  <si>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</si>
  <si>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</si>
  <si>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</si>
  <si>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</si>
  <si>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</si>
  <si>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</si>
  <si>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</si>
  <si>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</si>
  <si>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</si>
  <si>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</si>
  <si>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</si>
  <si>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</si>
  <si>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</si>
  <si>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</si>
  <si>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</si>
  <si>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</si>
  <si>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</si>
  <si>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</si>
  <si>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</si>
  <si>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</si>
  <si>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</si>
  <si>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</si>
  <si>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</si>
  <si>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</si>
  <si>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</si>
  <si>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</si>
  <si>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</si>
  <si>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</si>
  <si>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</si>
  <si>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</si>
  <si>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</si>
  <si>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</si>
  <si>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</si>
  <si>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</si>
  <si>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</si>
  <si>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</si>
  <si>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</si>
  <si>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</si>
  <si>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</si>
  <si>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</si>
  <si>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</si>
  <si>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</si>
  <si>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</si>
  <si>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</si>
  <si>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</si>
  <si>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</si>
  <si>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</si>
  <si>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</si>
  <si>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</si>
  <si>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</si>
  <si>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</si>
  <si>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</si>
  <si>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</si>
  <si>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</si>
  <si>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</si>
  <si>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</si>
  <si>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</si>
  <si>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</si>
  <si>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</si>
  <si>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</si>
  <si>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</si>
  <si>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</si>
  <si>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</si>
  <si>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</si>
  <si>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</si>
  <si>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</si>
  <si>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</si>
  <si>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</si>
  <si>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</si>
  <si>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</si>
  <si>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</si>
  <si>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</si>
  <si>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</si>
  <si>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</si>
  <si>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</si>
  <si>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</si>
  <si>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</si>
  <si>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</si>
  <si>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</si>
  <si>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</si>
  <si>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</si>
  <si>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</si>
  <si>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</si>
  <si>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</si>
  <si>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</si>
  <si>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</si>
  <si>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</si>
  <si>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</si>
  <si>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</si>
  <si>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</si>
  <si>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</si>
  <si>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</si>
  <si>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</si>
  <si>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</si>
  <si>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</si>
  <si>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</si>
  <si>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</si>
  <si>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</si>
  <si>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</si>
  <si>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</si>
  <si>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</si>
  <si>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</si>
  <si>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</si>
  <si>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</si>
  <si>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</si>
  <si>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</si>
  <si>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</si>
  <si>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</si>
  <si>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</si>
  <si>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</si>
  <si>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</si>
  <si>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</si>
  <si>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</si>
  <si>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</si>
  <si>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</si>
  <si>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</si>
  <si>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</si>
  <si>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</si>
  <si>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</si>
  <si>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</si>
  <si>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</si>
  <si>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</si>
  <si>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</si>
  <si>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</si>
  <si>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</si>
  <si>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</si>
  <si>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</si>
  <si>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</si>
  <si>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</si>
  <si>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</si>
  <si>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</si>
  <si>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</si>
  <si>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</si>
  <si>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</si>
  <si>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</si>
  <si>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</si>
  <si>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</si>
  <si>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</si>
  <si>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</si>
  <si>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</si>
  <si>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</si>
  <si>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</si>
  <si>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</si>
  <si>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</si>
  <si>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</si>
  <si>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</si>
  <si>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</si>
  <si>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</si>
  <si>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</si>
  <si>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</si>
  <si>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</si>
  <si>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</si>
  <si>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</si>
  <si>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</si>
  <si>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</si>
  <si>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</si>
  <si>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</si>
  <si>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</si>
  <si>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</si>
  <si>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</si>
  <si>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</si>
  <si>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</si>
  <si>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</si>
  <si>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</si>
  <si>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</si>
  <si>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</si>
  <si>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</si>
  <si>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</si>
  <si>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</si>
  <si>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</si>
  <si>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</si>
  <si>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</si>
  <si>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</si>
  <si>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</si>
  <si>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</si>
  <si>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</si>
  <si>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</si>
  <si>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</si>
  <si>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</si>
  <si>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</si>
  <si>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</si>
  <si>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</si>
  <si>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</si>
  <si>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</si>
  <si>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</si>
  <si>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</si>
  <si>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</si>
  <si>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</si>
  <si>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</si>
  <si>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</si>
  <si>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</si>
  <si>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</si>
  <si>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</si>
  <si>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</si>
  <si>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</si>
  <si>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</si>
  <si>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</si>
  <si>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</si>
  <si>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</si>
  <si>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</si>
  <si>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</si>
  <si>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</si>
  <si>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</si>
  <si>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</si>
  <si>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</si>
  <si>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</si>
  <si>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</si>
  <si>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</si>
  <si>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</si>
  <si>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</si>
  <si>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</si>
  <si>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</si>
  <si>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</si>
  <si>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</si>
  <si>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</si>
  <si>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</si>
  <si>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</si>
  <si>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</si>
  <si>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</si>
  <si>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</si>
  <si>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</si>
  <si>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</si>
  <si>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</si>
  <si>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</si>
  <si>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</si>
  <si>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</si>
  <si>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</si>
  <si>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</si>
  <si>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</si>
  <si>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</si>
  <si>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</si>
  <si>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</si>
  <si>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</si>
  <si>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</si>
  <si>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</si>
  <si>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</si>
  <si>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</si>
  <si>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</si>
  <si>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</si>
  <si>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</si>
  <si>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</si>
  <si>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</si>
  <si>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</si>
  <si>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</si>
  <si>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</si>
  <si>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</si>
  <si>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</si>
  <si>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</si>
  <si>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</si>
  <si>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</si>
  <si>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</si>
  <si>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</si>
  <si>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</si>
  <si>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</si>
  <si>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</si>
  <si>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</si>
  <si>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</si>
  <si>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</si>
  <si>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</si>
  <si>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</si>
  <si>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</si>
  <si>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</si>
  <si>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</si>
  <si>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</si>
  <si>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</si>
  <si>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</si>
  <si>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</si>
  <si>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</si>
  <si>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</si>
  <si>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</si>
  <si>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</si>
  <si>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</si>
  <si>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</si>
  <si>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</si>
  <si>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</si>
  <si>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</si>
  <si>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</si>
  <si>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</si>
  <si>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</si>
  <si>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</si>
  <si>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</si>
  <si>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</si>
  <si>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</si>
  <si>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</si>
  <si>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</si>
  <si>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</si>
  <si>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</si>
  <si>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</si>
  <si>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</si>
  <si>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</si>
  <si>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</si>
  <si>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</si>
  <si>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</si>
  <si>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</si>
  <si>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</si>
  <si>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</si>
  <si>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</si>
  <si>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</si>
  <si>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</si>
  <si>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</si>
  <si>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</si>
  <si>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</si>
  <si>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</si>
  <si>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</si>
  <si>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</si>
  <si>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</si>
  <si>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</si>
  <si>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</si>
  <si>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</si>
  <si>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</si>
  <si>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</si>
  <si>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</si>
  <si>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</si>
  <si>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</si>
  <si>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</si>
  <si>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</si>
  <si>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</si>
  <si>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</si>
  <si>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</si>
  <si>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</si>
  <si>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</si>
  <si>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</si>
  <si>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</si>
  <si>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</si>
  <si>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</si>
  <si>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</si>
  <si>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</si>
  <si>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</si>
  <si>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</si>
  <si>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</si>
  <si>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</si>
  <si>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</si>
  <si>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</si>
  <si>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</si>
  <si>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</si>
  <si>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</si>
  <si>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</si>
  <si>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</si>
  <si>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</si>
  <si>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</si>
  <si>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</si>
  <si>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</si>
  <si>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</si>
  <si>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</si>
  <si>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</si>
  <si>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</si>
  <si>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</si>
  <si>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</si>
  <si>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</si>
  <si>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</si>
  <si>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</si>
  <si>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</si>
  <si>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</si>
  <si>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</si>
  <si>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</si>
  <si>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</si>
  <si>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</si>
  <si>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</si>
  <si>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</si>
  <si>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</si>
  <si>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</si>
  <si>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</si>
  <si>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</si>
  <si>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</si>
  <si>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</si>
  <si>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</si>
  <si>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</si>
  <si>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</si>
  <si>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</si>
  <si>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</si>
  <si>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</si>
  <si>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</si>
  <si>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</si>
  <si>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</si>
  <si>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</si>
  <si>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</si>
  <si>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</si>
  <si>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</si>
  <si>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</si>
  <si>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</si>
  <si>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</si>
  <si>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</si>
  <si>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</si>
  <si>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</si>
  <si>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</si>
  <si>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</si>
  <si>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</si>
  <si>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</si>
  <si>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</si>
  <si>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</si>
  <si>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</si>
  <si>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</si>
  <si>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</si>
  <si>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</si>
  <si>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</si>
  <si>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</si>
  <si>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</si>
  <si>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</si>
  <si>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</si>
  <si>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</si>
  <si>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</si>
  <si>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</si>
  <si>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</si>
  <si>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</si>
  <si>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</si>
  <si>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</si>
  <si>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</si>
  <si>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</si>
  <si>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</si>
  <si>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</si>
  <si>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</si>
  <si>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</si>
  <si>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</si>
  <si>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</si>
  <si>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</si>
  <si>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</si>
  <si>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</si>
  <si>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</si>
  <si>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</si>
  <si>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</si>
  <si>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</si>
  <si>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</si>
  <si>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</si>
  <si>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</si>
  <si>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</si>
  <si>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</si>
  <si>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</si>
  <si>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</si>
  <si>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</si>
  <si>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</si>
  <si>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</si>
  <si>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</si>
  <si>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</si>
  <si>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</si>
  <si>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</si>
  <si>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</si>
  <si>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</si>
  <si>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</si>
  <si>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</si>
  <si>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</si>
  <si>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</si>
  <si>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</si>
  <si>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</si>
  <si>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</si>
  <si>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</si>
  <si>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</si>
  <si>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</si>
  <si>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</si>
  <si>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</si>
  <si>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</si>
  <si>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</si>
  <si>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</si>
  <si>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</si>
  <si>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</si>
  <si>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</si>
  <si>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</si>
  <si>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</si>
  <si>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</si>
  <si>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</si>
  <si>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</si>
  <si>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</si>
  <si>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</si>
  <si>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</si>
  <si>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</si>
  <si>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</si>
  <si>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</si>
  <si>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</si>
  <si>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</si>
  <si>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</si>
  <si>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</si>
  <si>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</si>
  <si>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</si>
  <si>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</si>
  <si>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</si>
  <si>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</si>
  <si>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</si>
  <si>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</si>
  <si>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</si>
  <si>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</si>
  <si>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</si>
  <si>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</si>
  <si>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</si>
  <si>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</si>
  <si>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</si>
  <si>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</si>
  <si>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</si>
  <si>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</si>
  <si>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</si>
  <si>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</si>
  <si>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</si>
  <si>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</si>
  <si>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</si>
  <si>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</si>
  <si>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</si>
  <si>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</si>
  <si>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</si>
  <si>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</si>
  <si>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</si>
  <si>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</si>
  <si>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</si>
  <si>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</si>
  <si>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</si>
  <si>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</si>
  <si>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</si>
  <si>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</si>
  <si>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</si>
  <si>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</si>
  <si>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</si>
  <si>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</si>
  <si>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</si>
  <si>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</si>
  <si>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</si>
  <si>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</si>
  <si>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</si>
  <si>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</si>
  <si>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</si>
  <si>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</si>
  <si>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</si>
  <si>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</si>
  <si>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</si>
  <si>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</si>
  <si>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</si>
  <si>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</si>
  <si>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</si>
  <si>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</si>
  <si>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</si>
  <si>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</si>
  <si>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</si>
  <si>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</si>
  <si>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</si>
  <si>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</si>
  <si>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</si>
  <si>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</si>
  <si>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</si>
  <si>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</si>
  <si>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</si>
  <si>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</si>
  <si>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</si>
  <si>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</si>
  <si>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</si>
  <si>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</si>
  <si>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</si>
  <si>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</si>
  <si>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</si>
  <si>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</si>
  <si>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</si>
  <si>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</si>
  <si>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</si>
  <si>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</si>
  <si>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</si>
  <si>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</si>
  <si>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</si>
  <si>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</si>
  <si>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</si>
  <si>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</si>
  <si>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</si>
  <si>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</si>
  <si>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</si>
  <si>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</si>
  <si>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</si>
  <si>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</si>
  <si>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</si>
  <si>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</si>
  <si>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</si>
  <si>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</si>
  <si>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</si>
  <si>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</si>
  <si>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</si>
  <si>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</si>
  <si>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</si>
  <si>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</si>
  <si>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</si>
  <si>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</si>
  <si>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</si>
  <si>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</si>
  <si>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</si>
  <si>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</si>
  <si>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</si>
  <si>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</si>
  <si>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</si>
  <si>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</si>
  <si>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</si>
  <si>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</si>
  <si>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</si>
  <si>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</si>
  <si>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</si>
  <si>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</si>
  <si>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</si>
  <si>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</si>
  <si>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</si>
  <si>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</si>
  <si>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</si>
  <si>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</si>
  <si>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</si>
  <si>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</si>
  <si>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</si>
  <si>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</si>
  <si>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</si>
  <si>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</si>
  <si>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</si>
  <si>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</si>
  <si>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</si>
  <si>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</si>
  <si>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</si>
  <si>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</si>
  <si>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</si>
  <si>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</si>
  <si>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</si>
  <si>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</si>
  <si>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</si>
  <si>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</si>
  <si>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</si>
  <si>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</si>
  <si>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</si>
  <si>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</si>
  <si>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</si>
  <si>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</si>
  <si>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</si>
  <si>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</si>
  <si>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</si>
  <si>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</si>
  <si>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</si>
  <si>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</si>
  <si>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</si>
  <si>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</si>
  <si>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</si>
  <si>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</si>
  <si>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</si>
  <si>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</si>
  <si>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</si>
  <si>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</si>
  <si>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</si>
  <si>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</si>
  <si>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</si>
  <si>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</si>
  <si>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</si>
  <si>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</si>
  <si>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</si>
  <si>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</si>
  <si>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</si>
  <si>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</si>
  <si>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</si>
  <si>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</si>
  <si>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</si>
  <si>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</si>
  <si>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</si>
  <si>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</si>
  <si>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</si>
  <si>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</si>
  <si>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</si>
  <si>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</si>
  <si>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</si>
  <si>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</si>
  <si>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</si>
  <si>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</si>
  <si>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</si>
  <si>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</si>
  <si>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</si>
  <si>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</si>
  <si>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</si>
  <si>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</si>
  <si>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</si>
  <si>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</si>
  <si>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</si>
  <si>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</si>
  <si>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</si>
  <si>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</si>
  <si>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</si>
  <si>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</si>
  <si>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</si>
  <si>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</si>
  <si>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</si>
  <si>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</si>
  <si>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</si>
  <si>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</si>
  <si>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</si>
  <si>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</si>
  <si>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</si>
  <si>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</si>
  <si>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</si>
  <si>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</si>
  <si>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</si>
  <si>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</si>
  <si>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</si>
  <si>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</si>
  <si>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</si>
  <si>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</si>
  <si>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</si>
  <si>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</si>
  <si>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</si>
  <si>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</si>
  <si>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</si>
  <si>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</si>
  <si>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</si>
  <si>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</si>
  <si>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</si>
  <si>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</si>
  <si>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</si>
  <si>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</si>
  <si>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</si>
  <si>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</si>
  <si>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</si>
  <si>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</si>
  <si>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</si>
  <si>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</si>
  <si>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</si>
  <si>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</si>
  <si>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</si>
  <si>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</si>
  <si>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</si>
  <si>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</si>
  <si>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</si>
  <si>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</si>
  <si>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</si>
  <si>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</si>
  <si>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</si>
  <si>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</si>
  <si>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</si>
  <si>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</si>
  <si>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</si>
  <si>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</si>
  <si>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</si>
  <si>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</si>
  <si>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</si>
  <si>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</si>
  <si>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</si>
  <si>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</si>
  <si>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</si>
  <si>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</si>
  <si>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</si>
  <si>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</si>
  <si>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</si>
  <si>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</si>
  <si>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</si>
  <si>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</si>
  <si>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</si>
  <si>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</si>
  <si>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</si>
  <si>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</si>
  <si>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</si>
  <si>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</si>
  <si>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</si>
  <si>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</si>
  <si>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</si>
  <si>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</si>
  <si>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</si>
  <si>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</si>
  <si>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</si>
  <si>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</si>
  <si>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</si>
  <si>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</si>
  <si>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</si>
  <si>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</si>
  <si>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</si>
  <si>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</si>
  <si>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</si>
  <si>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</si>
  <si>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</si>
  <si>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</si>
  <si>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</si>
  <si>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</si>
  <si>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</si>
  <si>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</si>
  <si>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</si>
  <si>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</si>
  <si>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</si>
  <si>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</si>
  <si>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</si>
  <si>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</si>
  <si>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</si>
  <si>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</si>
  <si>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</si>
  <si>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</si>
  <si>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</si>
  <si>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</si>
  <si>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</si>
  <si>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</si>
  <si>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</si>
  <si>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</si>
  <si>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</si>
  <si>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</si>
  <si>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</si>
  <si>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</si>
  <si>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</si>
  <si>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</si>
  <si>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</si>
  <si>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</si>
  <si>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</si>
  <si>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</si>
  <si>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</si>
  <si>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</si>
  <si>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</si>
  <si>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</si>
  <si>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</si>
  <si>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</si>
  <si>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</si>
  <si>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</si>
  <si>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</si>
  <si>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</si>
  <si>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</si>
  <si>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</si>
  <si>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</si>
  <si>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</si>
  <si>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</si>
  <si>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</si>
  <si>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</si>
  <si>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</si>
  <si>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</si>
  <si>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</si>
  <si>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</si>
  <si>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</si>
  <si>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</si>
  <si>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</si>
  <si>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</si>
  <si>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</si>
  <si>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</si>
  <si>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</si>
  <si>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</si>
  <si>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</si>
  <si>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</si>
  <si>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</si>
  <si>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</si>
  <si>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</si>
  <si>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</si>
  <si>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</si>
  <si>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</si>
  <si>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</si>
  <si>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</si>
  <si>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</si>
  <si>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</si>
  <si>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</si>
  <si>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</si>
  <si>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</si>
  <si>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</si>
  <si>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</si>
  <si>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</si>
  <si>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</si>
  <si>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</si>
  <si>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</si>
  <si>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</si>
  <si>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</si>
  <si>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</si>
  <si>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</si>
  <si>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</si>
  <si>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</si>
  <si>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</si>
  <si>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</si>
  <si>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</si>
  <si>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</si>
  <si>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</si>
  <si>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</si>
  <si>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</si>
  <si>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</si>
  <si>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</si>
  <si>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</si>
  <si>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</si>
  <si>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</si>
  <si>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</si>
  <si>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</si>
  <si>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</si>
  <si>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</si>
  <si>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</si>
  <si>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</si>
  <si>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</si>
  <si>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</si>
  <si>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</si>
  <si>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</si>
  <si>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</si>
  <si>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</si>
  <si>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</si>
  <si>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</si>
  <si>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</si>
  <si>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</si>
  <si>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</si>
  <si>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</si>
  <si>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</si>
  <si>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</si>
  <si>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</si>
  <si>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</si>
  <si>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</si>
  <si>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</si>
  <si>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</si>
  <si>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</si>
  <si>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</si>
  <si>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</si>
  <si>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</si>
  <si>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</si>
  <si>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</si>
  <si>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</si>
  <si>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</si>
  <si>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</si>
  <si>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</si>
  <si>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</si>
  <si>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</si>
  <si>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</si>
  <si>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</si>
  <si>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</si>
  <si>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</si>
  <si>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</si>
  <si>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</si>
  <si>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</si>
  <si>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</si>
  <si>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</si>
  <si>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</si>
  <si>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</si>
  <si>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</si>
  <si>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</si>
  <si>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</si>
  <si>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</si>
  <si>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</si>
  <si>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</si>
  <si>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</si>
  <si>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</si>
  <si>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</si>
  <si>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</si>
  <si>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</si>
  <si>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</si>
  <si>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</si>
  <si>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</si>
  <si>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</si>
  <si>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</si>
  <si>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</si>
  <si>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</si>
  <si>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</si>
  <si>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</si>
  <si>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</si>
  <si>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</si>
  <si>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</si>
  <si>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</si>
  <si>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</si>
  <si>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</si>
  <si>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</si>
  <si>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</si>
  <si>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</si>
  <si>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</si>
  <si>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</si>
  <si>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</si>
  <si>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</si>
  <si>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</si>
  <si>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</si>
  <si>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</si>
  <si>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</si>
  <si>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</si>
  <si>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</si>
  <si>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</si>
  <si>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</si>
  <si>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</si>
  <si>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</si>
  <si>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</si>
  <si>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</si>
  <si>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</si>
  <si>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</si>
  <si>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</si>
  <si>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</si>
  <si>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</si>
  <si>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</si>
  <si>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</si>
  <si>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</si>
  <si>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</si>
  <si>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</si>
  <si>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</si>
  <si>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</si>
  <si>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</si>
  <si>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</si>
  <si>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</si>
  <si>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</si>
  <si>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</si>
  <si>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</si>
  <si>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</si>
  <si>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</si>
  <si>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</si>
  <si>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</si>
  <si>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</si>
  <si>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</si>
  <si>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</si>
  <si>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</si>
  <si>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</si>
  <si>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</si>
  <si>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</si>
  <si>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</si>
  <si>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</si>
  <si>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</si>
  <si>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</si>
  <si>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</si>
  <si>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</si>
  <si>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</si>
  <si>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</si>
  <si>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</si>
  <si>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</si>
  <si>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</si>
  <si>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</si>
  <si>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</si>
  <si>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</si>
  <si>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</si>
  <si>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</si>
  <si>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</si>
  <si>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</si>
  <si>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</si>
  <si>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</si>
  <si>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</si>
  <si>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</si>
  <si>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</si>
  <si>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</si>
  <si>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</si>
  <si>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</si>
  <si>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</si>
  <si>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</si>
  <si>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</si>
  <si>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</si>
  <si>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</si>
  <si>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</si>
  <si>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</si>
  <si>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</si>
  <si>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</si>
  <si>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</si>
  <si>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</si>
  <si>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</si>
  <si>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</si>
  <si>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</si>
  <si>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</si>
  <si>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</si>
  <si>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</si>
  <si>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</si>
  <si>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</si>
  <si>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</si>
  <si>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</si>
  <si>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</si>
  <si>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</si>
  <si>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</si>
  <si>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</si>
  <si>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</si>
  <si>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</si>
  <si>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</si>
  <si>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</si>
  <si>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</si>
  <si>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</si>
  <si>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</si>
  <si>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</si>
  <si>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</si>
  <si>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</si>
  <si>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</si>
  <si>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</si>
  <si>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</si>
  <si>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</si>
  <si>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</si>
  <si>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</si>
  <si>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</si>
  <si>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</si>
  <si>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</si>
  <si>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</si>
  <si>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</si>
  <si>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</si>
  <si>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</si>
  <si>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</si>
  <si>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</si>
  <si>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</si>
  <si>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</si>
  <si>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</si>
  <si>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</si>
  <si>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</si>
  <si>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</si>
  <si>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</si>
  <si>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</si>
  <si>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</si>
  <si>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</si>
  <si>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</si>
  <si>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</si>
  <si>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</si>
  <si>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</si>
  <si>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</si>
  <si>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</si>
  <si>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</si>
  <si>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</si>
  <si>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</si>
  <si>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</si>
  <si>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</si>
  <si>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</si>
  <si>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</si>
  <si>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</si>
  <si>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</si>
  <si>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</si>
  <si>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</si>
  <si>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</si>
  <si>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</si>
  <si>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</si>
  <si>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</si>
  <si>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</si>
  <si>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</si>
  <si>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</si>
  <si>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</si>
  <si>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</si>
  <si>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</si>
  <si>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</si>
  <si>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</si>
  <si>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</si>
  <si>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</si>
  <si>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</si>
  <si>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</si>
  <si>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</si>
  <si>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</si>
  <si>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</si>
  <si>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</si>
  <si>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</si>
  <si>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</si>
  <si>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</si>
  <si>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</si>
  <si>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</si>
  <si>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</si>
  <si>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</si>
  <si>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</si>
  <si>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</si>
  <si>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</si>
  <si>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</si>
  <si>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</si>
  <si>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</si>
  <si>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</si>
  <si>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</si>
  <si>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</si>
  <si>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</si>
  <si>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</si>
  <si>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</si>
  <si>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</si>
  <si>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</si>
  <si>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</si>
  <si>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</si>
  <si>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</si>
  <si>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</si>
  <si>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</si>
  <si>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</si>
  <si>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</si>
  <si>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</si>
  <si>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</si>
  <si>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</si>
  <si>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</si>
  <si>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</si>
  <si>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</si>
  <si>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</si>
  <si>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</si>
  <si>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</si>
  <si>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</si>
  <si>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</si>
  <si>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</si>
  <si>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</si>
  <si>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</si>
  <si>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</si>
  <si>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</si>
  <si>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</si>
  <si>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</si>
  <si>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</si>
  <si>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</si>
  <si>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</si>
  <si>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</si>
  <si>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</si>
  <si>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</si>
  <si>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</si>
  <si>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</si>
  <si>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</si>
  <si>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</si>
  <si>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</si>
  <si>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</si>
  <si>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</si>
  <si>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</si>
  <si>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</si>
  <si>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</si>
  <si>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</si>
  <si>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</si>
  <si>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</si>
  <si>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</si>
  <si>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</si>
  <si>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</si>
  <si>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</si>
  <si>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</si>
  <si>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</si>
  <si>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</si>
  <si>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</si>
  <si>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</si>
  <si>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</si>
  <si>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</si>
  <si>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</si>
  <si>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</si>
  <si>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</si>
  <si>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</si>
  <si>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</si>
  <si>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</si>
  <si>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</si>
  <si>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</si>
  <si>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</si>
  <si>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</si>
  <si>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</si>
  <si>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</si>
  <si>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</si>
  <si>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</si>
  <si>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</si>
  <si>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</si>
  <si>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</si>
  <si>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</si>
  <si>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</si>
  <si>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</si>
  <si>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</si>
  <si>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</si>
  <si>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</si>
  <si>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</si>
  <si>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</si>
  <si>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</si>
  <si>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</si>
  <si>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</si>
  <si>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</si>
  <si>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</si>
  <si>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</si>
  <si>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</si>
  <si>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</si>
  <si>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</si>
  <si>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</si>
  <si>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</si>
  <si>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</si>
  <si>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</si>
  <si>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</si>
  <si>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</si>
  <si>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</si>
  <si>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</si>
  <si>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</si>
  <si>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</si>
  <si>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</si>
  <si>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</si>
  <si>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</si>
  <si>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</si>
  <si>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</si>
  <si>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</si>
  <si>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</si>
  <si>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</si>
  <si>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</si>
  <si>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</si>
  <si>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</si>
  <si>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</si>
  <si>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</si>
  <si>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</si>
  <si>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</si>
  <si>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</si>
  <si>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</si>
  <si>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</si>
  <si>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</si>
  <si>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</si>
  <si>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</si>
  <si>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</si>
  <si>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</si>
  <si>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</si>
  <si>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</si>
  <si>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</si>
  <si>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</si>
  <si>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</si>
  <si>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</si>
  <si>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</si>
  <si>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</si>
  <si>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</si>
  <si>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</si>
  <si>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</si>
  <si>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</si>
  <si>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</si>
  <si>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</si>
  <si>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</si>
  <si>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</si>
  <si>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</si>
  <si>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</si>
  <si>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</si>
  <si>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</si>
  <si>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</si>
  <si>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</si>
  <si>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</si>
  <si>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</si>
  <si>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</si>
  <si>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</si>
  <si>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</si>
  <si>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</si>
  <si>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</si>
  <si>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</si>
  <si>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</si>
  <si>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</si>
  <si>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</si>
  <si>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</si>
  <si>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</si>
  <si>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</si>
  <si>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</si>
  <si>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</si>
  <si>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</si>
  <si>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</si>
  <si>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</si>
  <si>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</si>
  <si>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</si>
  <si>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</si>
  <si>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</si>
  <si>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</si>
  <si>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</si>
  <si>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</si>
  <si>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</si>
  <si>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</si>
  <si>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</si>
  <si>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</si>
  <si>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</si>
  <si>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</si>
  <si>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</si>
  <si>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</si>
  <si>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</si>
  <si>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</si>
  <si>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</si>
  <si>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</si>
  <si>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</si>
  <si>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</si>
  <si>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</si>
  <si>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</si>
  <si>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</si>
  <si>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</si>
  <si>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</si>
  <si>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</si>
  <si>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</si>
  <si>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</si>
  <si>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</si>
  <si>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</si>
  <si>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</si>
  <si>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</si>
  <si>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</si>
  <si>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</si>
  <si>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</si>
  <si>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</si>
  <si>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</si>
  <si>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</si>
  <si>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</si>
  <si>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</si>
  <si>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</si>
  <si>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</si>
  <si>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</si>
  <si>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</si>
  <si>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</si>
  <si>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</si>
  <si>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</si>
  <si>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</si>
  <si>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</si>
  <si>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</si>
  <si>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</si>
  <si>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</si>
  <si>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</si>
  <si>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</si>
  <si>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</si>
  <si>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</si>
  <si>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</si>
  <si>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</si>
  <si>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</si>
  <si>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</si>
  <si>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</si>
  <si>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</si>
  <si>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</si>
  <si>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</si>
  <si>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</si>
  <si>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</si>
  <si>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</si>
  <si>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</si>
  <si>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</si>
  <si>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</si>
  <si>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</si>
  <si>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</si>
  <si>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</si>
  <si>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</si>
  <si>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</si>
  <si>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</si>
  <si>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</si>
  <si>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</si>
  <si>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</si>
  <si>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</si>
  <si>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</si>
  <si>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</si>
  <si>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</si>
  <si>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</si>
  <si>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</si>
  <si>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</si>
  <si>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</si>
  <si>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</si>
  <si>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</si>
  <si>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</si>
  <si>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</si>
  <si>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</si>
  <si>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</si>
  <si>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</si>
  <si>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</si>
  <si>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</si>
  <si>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</si>
  <si>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</si>
  <si>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</si>
  <si>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</si>
  <si>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</si>
  <si>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</si>
  <si>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</si>
  <si>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</si>
  <si>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</si>
  <si>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</si>
  <si>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</si>
  <si>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</si>
  <si>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</si>
  <si>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</si>
  <si>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</si>
  <si>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</si>
  <si>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</si>
  <si>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</si>
  <si>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</si>
  <si>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</si>
  <si>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</si>
  <si>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</si>
  <si>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</si>
  <si>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</si>
  <si>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</si>
  <si>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</si>
  <si>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</si>
  <si>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</si>
  <si>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</si>
  <si>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</si>
  <si>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</si>
  <si>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</si>
  <si>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</si>
  <si>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</si>
  <si>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</si>
  <si>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</si>
  <si>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</si>
  <si>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</si>
  <si>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</si>
  <si>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</si>
  <si>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</si>
  <si>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</si>
  <si>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</si>
  <si>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</si>
  <si>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</si>
  <si>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</si>
  <si>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</si>
  <si>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</si>
  <si>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</si>
  <si>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</si>
  <si>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</si>
  <si>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</si>
  <si>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</si>
  <si>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</si>
  <si>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</si>
  <si>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</si>
  <si>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</si>
  <si>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</si>
  <si>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</si>
  <si>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</si>
  <si>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</si>
  <si>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</si>
  <si>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</si>
  <si>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</si>
  <si>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</si>
  <si>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</si>
  <si>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</si>
  <si>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</si>
  <si>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</si>
  <si>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</si>
  <si>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</si>
  <si>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</si>
  <si>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</si>
  <si>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</si>
  <si>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</si>
  <si>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</si>
  <si>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</si>
  <si>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</si>
  <si>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</si>
  <si>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</si>
  <si>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</si>
  <si>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</si>
  <si>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</si>
  <si>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</si>
  <si>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</si>
  <si>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</si>
  <si>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</si>
  <si>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</si>
  <si>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</si>
  <si>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</si>
  <si>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</si>
  <si>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</si>
  <si>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</si>
  <si>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</si>
  <si>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</si>
  <si>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</si>
  <si>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</si>
  <si>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</si>
  <si>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</si>
  <si>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</si>
  <si>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</si>
  <si>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</si>
  <si>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</si>
  <si>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</si>
  <si>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</si>
  <si>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</si>
  <si>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</si>
  <si>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</si>
  <si>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</si>
  <si>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</si>
  <si>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</si>
  <si>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</si>
  <si>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</si>
  <si>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</si>
  <si>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</si>
  <si>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</si>
  <si>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</si>
  <si>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</si>
  <si>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</si>
  <si>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</si>
  <si>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</si>
  <si>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</si>
  <si>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</si>
  <si>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</si>
  <si>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</si>
  <si>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</si>
  <si>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</si>
  <si>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</si>
  <si>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</si>
  <si>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</si>
  <si>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</si>
  <si>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</si>
  <si>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</si>
  <si>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</si>
  <si>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</si>
  <si>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</si>
  <si>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</si>
  <si>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</si>
  <si>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</si>
  <si>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</si>
  <si>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</si>
  <si>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</si>
  <si>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</si>
  <si>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</si>
  <si>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</si>
  <si>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</si>
  <si>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</si>
  <si>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</si>
  <si>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</si>
  <si>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</si>
  <si>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</si>
  <si>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</si>
  <si>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</si>
  <si>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</si>
  <si>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</si>
  <si>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</si>
  <si>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</si>
  <si>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</si>
  <si>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</si>
  <si>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</si>
  <si>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</si>
  <si>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</si>
  <si>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</si>
  <si>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</si>
  <si>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</si>
  <si>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</si>
  <si>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</si>
  <si>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</si>
  <si>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</si>
  <si>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</si>
  <si>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</si>
  <si>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</si>
  <si>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</si>
  <si>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</si>
  <si>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</si>
  <si>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</si>
  <si>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</si>
  <si>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</si>
  <si>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</si>
  <si>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</si>
  <si>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</si>
  <si>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</si>
  <si>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</si>
  <si>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</si>
  <si>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</si>
  <si>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</si>
  <si>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</si>
  <si>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</si>
  <si>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</si>
  <si>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</si>
  <si>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</si>
  <si>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</si>
  <si>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</si>
  <si>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</si>
  <si>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</si>
  <si>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</si>
  <si>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</si>
  <si>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</si>
  <si>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</si>
  <si>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</si>
  <si>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</si>
  <si>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</si>
  <si>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</si>
  <si>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</si>
  <si>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</si>
  <si>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</si>
  <si>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</si>
  <si>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</si>
  <si>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</si>
  <si>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</si>
  <si>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</si>
  <si>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</si>
  <si>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</si>
  <si>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</si>
  <si>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</si>
  <si>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</si>
  <si>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</si>
  <si>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</si>
  <si>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</si>
  <si>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</si>
  <si>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</si>
  <si>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</si>
  <si>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</si>
  <si>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</si>
  <si>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</si>
  <si>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</si>
  <si>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</si>
  <si>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</si>
  <si>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</si>
  <si>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</si>
  <si>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</si>
  <si>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</si>
  <si>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</si>
  <si>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</si>
  <si>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</si>
  <si>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</si>
  <si>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</si>
  <si>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</si>
  <si>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</si>
  <si>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</si>
  <si>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</si>
  <si>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</si>
  <si>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</si>
  <si>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</si>
  <si>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</si>
  <si>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</si>
  <si>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</si>
  <si>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</si>
  <si>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</si>
  <si>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</si>
  <si>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</si>
  <si>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</si>
  <si>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</si>
  <si>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</si>
  <si>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</si>
  <si>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</si>
  <si>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</si>
  <si>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</si>
  <si>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</si>
  <si>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</si>
  <si>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</si>
  <si>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</si>
  <si>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</si>
  <si>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</si>
  <si>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</si>
  <si>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</si>
  <si>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</si>
  <si>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</si>
  <si>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</si>
  <si>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</si>
  <si>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</si>
  <si>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</si>
  <si>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</si>
  <si>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</si>
  <si>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</si>
  <si>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</si>
  <si>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</si>
  <si>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</si>
  <si>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</si>
  <si>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</si>
  <si>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</si>
  <si>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</si>
  <si>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</si>
  <si>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</si>
  <si>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</si>
  <si>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</si>
  <si>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</si>
  <si>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</si>
  <si>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</si>
  <si>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</si>
  <si>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</si>
  <si>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</si>
  <si>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</si>
  <si>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</si>
  <si>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</si>
  <si>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</si>
  <si>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</si>
  <si>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</si>
  <si>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</si>
  <si>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</si>
  <si>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</si>
  <si>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</si>
  <si>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</si>
  <si>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</si>
  <si>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</si>
  <si>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</si>
  <si>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</si>
  <si>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</si>
  <si>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</si>
  <si>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</si>
  <si>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</si>
  <si>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</si>
  <si>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</si>
  <si>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</si>
  <si>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</si>
  <si>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</si>
  <si>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</si>
  <si>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</si>
  <si>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</si>
  <si>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</si>
  <si>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</si>
  <si>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</si>
  <si>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</si>
  <si>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</si>
  <si>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</si>
  <si>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</si>
  <si>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</si>
  <si>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</si>
  <si>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</si>
  <si>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</si>
  <si>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</si>
  <si>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</si>
  <si>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</si>
  <si>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</si>
  <si>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</si>
  <si>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</si>
  <si>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</si>
  <si>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</si>
  <si>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</si>
  <si>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</si>
  <si>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</si>
  <si>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</si>
  <si>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</si>
  <si>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</si>
  <si>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</si>
  <si>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</si>
  <si>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</si>
  <si>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</si>
  <si>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</si>
  <si>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</si>
  <si>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</si>
  <si>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</si>
  <si>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</si>
  <si>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</si>
  <si>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</si>
  <si>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</si>
  <si>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</si>
  <si>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</si>
  <si>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</si>
  <si>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</si>
  <si>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</si>
  <si>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</si>
  <si>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</si>
  <si>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</si>
  <si>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</si>
  <si>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</si>
  <si>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</si>
  <si>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</si>
  <si>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</si>
  <si>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</si>
  <si>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</si>
  <si>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</si>
  <si>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</si>
  <si>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</si>
  <si>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</si>
  <si>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</si>
  <si>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</si>
  <si>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</si>
  <si>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</si>
  <si>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</si>
  <si>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</si>
  <si>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</si>
  <si>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</si>
  <si>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</si>
  <si>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</si>
  <si>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</si>
  <si>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</si>
  <si>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</si>
  <si>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</si>
  <si>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</si>
  <si>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</si>
  <si>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</si>
  <si>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</si>
  <si>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</si>
  <si>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</si>
  <si>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</si>
  <si>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</si>
  <si>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</si>
  <si>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</si>
  <si>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</si>
  <si>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</si>
  <si>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</si>
  <si>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</si>
  <si>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</si>
  <si>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</si>
  <si>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</si>
  <si>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</si>
  <si>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</si>
  <si>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</si>
  <si>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</si>
  <si>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</si>
  <si>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</si>
  <si>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</si>
  <si>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</si>
  <si>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</si>
  <si>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</si>
  <si>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</si>
  <si>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</si>
  <si>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</si>
  <si>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</si>
  <si>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</si>
  <si>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</si>
  <si>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</si>
  <si>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</si>
  <si>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</si>
  <si>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</si>
  <si>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</si>
  <si>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</si>
  <si>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</si>
  <si>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</si>
  <si>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</si>
  <si>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</si>
  <si>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</si>
  <si>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</si>
  <si>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</si>
  <si>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</si>
  <si>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</si>
  <si>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</si>
  <si>
    <t>Between Mitchell Rd and I-494</t>
  </si>
  <si>
    <t>212 E of Carver - 4 Lane Freeway</t>
  </si>
  <si>
    <t>212 E of Carver - 6 Lane Freeway</t>
  </si>
  <si>
    <t>Between Glencoe and Norwood Young America</t>
  </si>
  <si>
    <t>Between Hwy 5 and CR 53</t>
  </si>
  <si>
    <t>x</t>
  </si>
  <si>
    <t>Broadway Ave</t>
  </si>
  <si>
    <t>Costs (Year 2021$)</t>
  </si>
  <si>
    <t>Between Hwy 5 and CR 43</t>
  </si>
  <si>
    <t>Between Hutchinson and Rolling Acres Rd</t>
  </si>
  <si>
    <t>CR 110</t>
  </si>
  <si>
    <t>CR 92</t>
  </si>
  <si>
    <t>salem ave</t>
  </si>
  <si>
    <t>stewart</t>
  </si>
  <si>
    <t>tacoma ave</t>
  </si>
  <si>
    <t>s2</t>
  </si>
  <si>
    <t>Units 1 and 2 were both westbound on Highway 212.  Unit 2 had stopped to turn left on to Stewart Ave., but was waiting for oncoming traffic.  Unit 2 driver advised he had activated turn signal.  Unit 1 then drove into the rear of Unit 2. The Unit 1 driver advised she could not recall seeing Unit 2 prior to the crash.</t>
  </si>
  <si>
    <t>Unit 1 was travelling westbound on US TH212 at Stewart Ave in Norwood-Young America.  Unit 1 struck a deer that jumped out into the roadway.  The deer caused significant front-end damage requiring the vehicle be towed.  There were no human injuries. 
** the vehicle was recently purchased and no registration affixed or assigned yet **</t>
  </si>
  <si>
    <t>-CRASH OCCURRED HWY 212 JUST WEST OF STEWART RD
-DV1 SAID SOMETHING FELL OFF OF THE CAMPER IN FRONT OF HIM POSSIBLY A ROOF VENT AND STRUCK HIS WINDSHIELD
-HE LOST CONTROL OF HIS VEHICLE, CROSSED THE CENTERLINE, LEFT THE ROADWAY AND V1 ROLLED OVER</t>
  </si>
  <si>
    <t>Unit one was traveling southbound on Highway 212 near the intersection of Tacoma Ave. Unit one had a tire blow out and the vehicle spun in the lane. The vehicle struck a street sign in the median of the roadway. The sign belonged to the state of MN . MN DOT was notified. The vehicle sustained moderate damage to the passenger side. No injury and no tow. The driver was polite and cooperative no citation issued.</t>
  </si>
  <si>
    <t>EB HWY 212 / TACOMA AVE</t>
  </si>
  <si>
    <t>Unit two was traveling east on highway 212.  Unit one crossed over west 212 from Tacoma Ave. and was turning east onto highway 212.  Driver one was confused but the construction barrels when she struck unit two.</t>
  </si>
  <si>
    <t>Unit 1 was eastbound on MN Hwy 212 from Tacoma Ave when it lost control on the icy roadway.  Unit 1 slid across the westbound lane of traffic, entered the ditch, and then rolled.</t>
  </si>
  <si>
    <t>V1 going East on Hwy 212 is stopped in the through lane, making a left turn onto Salem to go North bound. V2 going East on 212 behind V1, said he looked to the gravel road going NB and didn't see V1 stopped in front of him, didn't see a turn signal on or brake lights. V2 blasted V1 out into the West bound lane of 212 where V1 was then hit by V3. V3 flipped over on its roof in the West bound lane. V2 continued East bound after hitting V1. V3 stated as he was traveling West bound approaching, he could see V1's front blinker operating as he was waiting to turn. All driver's transported to hospital's Via Ambulance. NOT TO SCALE.</t>
  </si>
  <si>
    <t>Vehicle 1 was stopped making a left turn off HWY 212 onto Salem Ave. Vehicle 2 was following Vehicle 1 and could not stop in time and rear ended Vehicle 1. Vehicle 3 was behind Vehicle 1 and 2 and swerved to the right to avoid rear ending Vehicle 2. Vehicle 3 side swiped Vehicle 2 in the right turn lane of Salem Ave.</t>
  </si>
  <si>
    <t>Vehicle 1 was stopped in traffic, eastbound on Hwy 212, waiting to make a left hand turn onto Salem Ave. Vehicle 2 was behind Vehicle 1, also eastbound on 212. Driver of Vehicle 2 stated he grabbed his cell phone to look at Google maps, and when he looked up from his phone, he rear ended Vehicle 1.
Driver of Vehicle 2 was cited for distracted driving.</t>
  </si>
  <si>
    <t>Unit 1 was traveling westbound on Highway 212 approaching Salem Avenue. Unit 1 stated that a deer ran out on to the roadway. It is unknown exactly where the deer from but it is believed to have come from the north side ditch. Unit 1 was unable to avoid a collision with the deer. Unit 1 suffered moderate damage to the front of the vehicle. Unit 1 was still able to be driven. No injuries or citations.</t>
  </si>
  <si>
    <t>Unit 1 was traveling eastbound on Highway 212 near Salem Ave in Benton Township.  Driver 1 stated he was driving up the hill when he lost control of his vehicle.  Driver 1 spun out due to the icy road conditions and entered into the westbound traffic lane.
Unit 2 was traveling westbound on Highway 212 east of Salem Ave.  Driver 2 stated after he crested the hill, he noticed unit 1 in his lane of traffic.  Driver 2 ran into unit 1 on Hwy 212, just east of Salem Ave.  The road was icy and covered in snow.
Medics arrived on scene and cleared both driver 1 and 2 (run #3996).  Driver 1 initially stated he may have been injured but was cleared by medics.
Unit 1 was towed to Colony Plaza due to disabling damage.  Unit 2 was towed to Smith Oil due to disabling damage.</t>
  </si>
  <si>
    <t>Unit 1 was westbound on Hwy 212, approaching Salem Ave., when its driver  had to slow suddenly for a line of vehicles in front of it.  Unit 1 spun out of control, crossed the eastbound lane, and then entered the ditch.  the front of Unit 1 struck an embankment, causing moderate damages.  Unit 1 was driven away from the scene.</t>
  </si>
  <si>
    <t>W/B USTH 212 / EAST OF TACOMA AVE</t>
  </si>
  <si>
    <t>BOTH VEHICLES TRAVELING W/B HWY 212 NEAR TACOMA AVE. V2 SLOWING WITH TRAFFIC DUE TO VEHICLE IN FRONT OF HER SLOWING TO TURN RIGHT. V1 CRASHED INTO THE BACK OF V2.
D1 STATED THAT V2 BRAKED AND SHE WAS NOT ABLE TO SLOW IN TIME.
D2 STATED THAT V1 HAD BEEN TAILGATING HER SINCE COLOGNE. D2 STATED THAT SHE BEGAN TO SLOW WITH TRAFFIC FOR VEHICLE IN FRONT OF HER THAT WAS SIGNALING A RIGHT TURN. V1 THEN REAR ENDED HER.
NO INJURIES
NO TOWS.
D1 CITED FOR "DUTY TO DRIVE WITH DUE CARE."
1 FEMALE PASSENGER IN V1, DECLINED TO BE ENTERED INTO CRASH REPORT.</t>
  </si>
  <si>
    <t>Unit 1 was eastbound on Hwy 212 between Tacoma Ave and Stewart Ave when, per its driver, a deer ran into the roadway.  The Unit 1 driver said he swerved to avoid striking the deer.  Unit 1 slid out of control, crossed the westbound lane, entered the ditch and rolled once.</t>
  </si>
  <si>
    <t>On 3/20/18 at 0830 hrs. I was dispatched to a car in the ditch. When I arrived at the location no one was in the vehicle or nearby. I ran the license plate through the state system, and it is registered to Jaclyn Ann Lopez DOB 7/02/79. I tried to call Lopez on the phone number that dispatch gave to me, Lopez did not answer her phone. I found an address out of NYA that she was claiming as her residence. When arriving I knocked on the door and Lopez answered, I asked her to tell me what happened. Lopez stated that she was going 45MPH on HWY212 heading Eastbound when she started to lose control of her vehicle. Lopez stated that she tried to correct her car but was unable to do so. The vehicle went into the Northbound ditch of HWY212, when the vehicle entered into the ditch it ripped both passenger tires from the rim and caused heavy front end damage. After Lopez told me this I asked to see her DL and proof of insurance, Lopez informed me that she currently does not have insurance for the vehicle. I asked Lopez if she knew that it is a crime to operate a motor vehicle without proper insurance, Lopez stated that she could not afford the insurance. I did not cite Lopez for no insurance. Since the car is not blocking the roadway I did not request a tow, Lopez stated that they will have a personal tow retrieve the vehicle at a later time.</t>
  </si>
  <si>
    <t>On 10/26/2019 at approximately 0340 hours, William James Backen DOB: 03/08/1957, was driving a white in color 2017 Chevrolet Traverse MN REG 664XGU westbound on Highway 212 approximately two miles east of the city of Norwood Young America. As Backen was travelling westbound he observed a deer cross Highway 212 from the north side of the highway. Backen slowed his speed at this time, and another deer entered the roadway from the north side of Highway 212. Backen was able to drive the vehicle to a nearby gas station. The vehicle has moderate damage to the front bumper on the right side. Deer was not located in roadway - no traffic hazard.</t>
  </si>
  <si>
    <t>Unit 1 was eastbound on Hwy 212, about 0.2 miles east of Stewart Ave., when a deer ran across the roadway.  The front right corner of Unit 1 struck the deer, causing minor damages.</t>
  </si>
  <si>
    <t>V1 was traveling eastbound on Hwy 212 near Salem Ave. V1 drifted off the road into the right ditch.  V1 traveled approximately 100ft in the ditch, then hitting and coming to rest on a drainage culvert. 
Driver stated she was traveling eastbound when she observed a semi truck approaching her in the westbound lane cross over the center line into the eastbound lane of traffic.  Driver stated she panicked and swerved to the right thinking the semi would hit her. 
V1 was removed from the ditch with damage to the front of the vehicle but was able to be driven from the scene.</t>
  </si>
  <si>
    <t>Unit 1 was eastbound on Hwy 212, near mile marker 133, when a deer ran out from the north side ditch and crossed the roadway.  The Unit 1 driver said the deer ran directly in front of his vehicle and he had no time to slow or avoid striking it with the vehicle's front end.</t>
  </si>
  <si>
    <t>V1 was traveling West on U.S. Highway 212 when it veered off the roadway into the North ditch. V1's side curtain air bags went off and the driver sustained no apparent injuries. the driver of V1 was able to get V1 out of the ditch on his own, by driving it out.V1 continued West on US Highway 212 and the driver made it back home to his residence. 
It was later determined the driver was intoxicated and was ultimately arrest for DWI. 
V1 was towed and impounded due to the DWI offense. 
No persons were injured as a result of the crash. Only a small amount of property damage was sustained.</t>
  </si>
  <si>
    <t>USTH 212 / JWO SALEM AVE</t>
  </si>
  <si>
    <t>Vehicle two was stopped eastbound 212 waiting to turn left into a driveway.  Vehicle one was traveling eastbound 212 when the driver was unable to stop before hitting vehicle two.  Vehicle two was pushed off the road to the left.</t>
  </si>
  <si>
    <t>Driver was traveling West on Hwy 212 just approaching 14105 Hwy 212 when a dog ran out into the roadway in front of V1. V1 was unable to maneuver around the dog and struck the dog with the front of his vehicle. There was extensive damage done to V1 as a result of the collision. V1 was not drivable after the collision and needed to be towed from the scene. There were no other vehicle or people involved with the crash.</t>
  </si>
  <si>
    <t>Unit 1 traveling westbound Hwy 212 near Salem ave.  Unit 2 traveling westbound behind Unit 1.  Unit 3 traveling westbound behind Unit 2.
Unit 4 traveling eastbound Hwy 212 near Salem Ave.
Unit 1 slowed down to avoid collision with vehicle in front of her.  Unit 2 struck the rear of Unit 1 then jackknifed into the south ditch.  Unit 3 swerved to avoid Unit 2 and struck embankment on south ditch.  
Unit 4 swerve to avoid unit 3 and struck embankment on south ditch.
all stated icy/windy conditions contributed to the crash.</t>
  </si>
  <si>
    <t>Unit 1 and Unit 2 were both eastbound on Hwy 212 with Unit 1 directly ahead of Unit 2.  About 1/4 mile east of Salem Avenue the front of Unit 2 struck the rear of Unit 1.  the Unit 2 driver claimed the Unit 1 driver slammed his brakes on, which caused her to have little time to avoid the crash.</t>
  </si>
  <si>
    <t>While i was following Unit 1 due to seeing it swerving from side to side on westbound Hwy 212 between CR 51 and Salem Ave, Unit 1 veered left, crossed into the eastbound lane, continued and struck the end of a cable guard rail.  Unit 1 continued west, through a clump of trees and then into a farm field.  The driver was found to be intoxicated and was arrested for such.</t>
  </si>
  <si>
    <t>WB 212 / JEO SALEM AVE</t>
  </si>
  <si>
    <t>Vehicle one traveling west on highway 212 crossed the center line then over corrected and went off the road to the right.</t>
  </si>
  <si>
    <t>Units 1 and 2 were both eastbound on Hwy 212 when they, and other eastbound vehicles, slowed and pulled to side due to a westbound emergency vehicle responding to an incident.  The Unit 1 driver said he pulled back on to the roadway and was accelerating when he was forced to slow for vehicles ahead of him that had suddenly slowed.  The Unit 1 driver said the front of Unit 2 then struck the rear of his vehicle.  The Unit 2 driver acknowledged running into the rear of Unit 1, but did not provide information that would have explained the reason for doing so.</t>
  </si>
  <si>
    <t>Units 1 and 2 slowing for traffic back up due to crash further west on Hwy 212. Unit 1 began to slide on downhill and crashed into Unit 2. Unit 1 suffered minor damage to front end and Unit 2 suffered damage to the rear end. Driver of Unit 1 stated she and husband just purchased the vehicle and they have not received their insurance cards in the mail. Driver of Unit 1 cited for no proof of insurance and no driver license in possession. White copies issued to both driver along with case information. Information exchange forms were emailed to the drivers. Both vehicles were driven away from scene.</t>
  </si>
  <si>
    <t>The crash occurred on USTH 212 near Carver County Road 51.  The mini-tanker truck was traveling westbound on USTH 212 and noted that the vehicles in front of him were starting to slow down.  The mini-tanker began to slow as well, but it began to slide on the ice.  The mini-tanker, maneuvered to the shoulder to avoid the car to the front.  The Dodge was traveling behind the mini-tanker and also attempted to slow.  The Dodge was following too close to the mini-tanker and also attempted to maneuver to the shoulder.  The Dodge hit the left rear of the mini-tanker.  The semi was traveling behind the Dodge.  The semi attempted to slow, and it also began to slide on the ice.  The semi driver stated that he didn't want to hit the vehicles in front of him, so he turned hard to the left and jack-knifed the semi and its trailer.  As the semi jack-knifed, the F-350 was traveling eastbound on USTH 212.  The F-350 attempted to maneuver away from the semi, but the semi hit the F-350.  The F-350 went off the road to the right.  As the trailer jack-knifed, it came around and hit the Dodge after the collision with the mini-tanker.  The driver of the Dodge complained of injuries, was checked on scene by paramedics, but refused transport.  All the vehicles required a tow assist.</t>
  </si>
  <si>
    <t>Vehicle #1 pulled was SB on Tacoma and pulled onto WB Hwy 212.  Vehicle #1 hit Vehicle #2.  Driver #1 stated he stopped at the stop sign and did not see vehicle #2 when he pulled onto the highway 212.  
Vehicle #2 was WB on Highway 212 when vehicle #1 pulled out from Tacoma and hit vehicle #2.  Driver #2 stated that driver #1 did not stop at the stop sign when he pulled onto Hwy 212.</t>
  </si>
  <si>
    <t>V1/Henderson east on USTH 212, V2/Hilgers had been west on USTH 212 and turned left in front of V1.  V1 braked to the point of skidding and steered right attempting to avoid V2.  V1 collided with the passenger side #2 and #3 tag axles of 6.  The offset tire mark shows the collision actually occurred in the east bound right turn lane.  This means that V2 was also turning well wide on the left turn improperly using the lane.  V2 had a yield sign and failed to do so. Hilgers was cited for fail to yield making a left turn.</t>
  </si>
  <si>
    <t>USTH 212 /TACOMA AVE</t>
  </si>
  <si>
    <t>Unit two was traveling west on highway 212.  Unit one was waiting east on 212 at Tacoma to turn north.  Driver one was distracted by a passenger and confused by the construction when she turned left and unit two was unable to stop before hitting unit one.</t>
  </si>
  <si>
    <t>Unit 1 was traveling eastbound on Hwy 212 approaching the intersection of Tacoma Ave. N.  Unit 1 began to slide to the left while rotating 180 Degrees.  Unit crossed into the center median just prior to the intersection striking two road signs on the passenger side of the vehicle.  Unit 1 then crossed over the westbound lanes of traffic and came to rest facing north in the west bound ditch.</t>
  </si>
  <si>
    <t>W19512222</t>
  </si>
  <si>
    <t>CRASH OCCURRED AT THE INTERSECTION OF USTH 212 AND TACOMA.
VEH1 (VAN)
VEH2 (TRUCK) 
VEH 1 WAS GOING SB ON TACOMA CROSSING USTH 212.    VEH 1 HAD A STOP SIGN BEFORE CROSSING 212 AND THEN A YIELD SIGN IN THE MEDIAN BEFORE CROSSING.   
VEH 2 WAS GOING EB ON USTH 212 APPROACHING TACOMA.   
VEH 1 DID NOT YIELD FOR VEH 2.   VEH 2 COLLIDED WITH VEH 1 IN THE RIGHT LANE.    THE FRONT OF VEH 2 COLLIDED WITH THE REAR RIGHT OF VEH 1.    
BOTH DRIVERS SUFFERED MINOR INJURIES.   DRIVER 1 WAS SORE BUT NOTHING SERIOUS.   DRIVER 2 HAD SIMILAR SORENESS.    BOTH DECLINED TRANSPORTATION.   RIDGEVIEW AMBULANCE WAS ON SCENE. 
FIRE RESCUE AND SCOTT CO DEPUTIES WERE ON SCENE.   SMITH TOWING TOWED VEH 1 WHICH WAS DISABLED.    
VEH 1 HAD RIGHT SIDE CURTAIN AIRBAGS DEPLOY.   VEH 2 HAD BOTH FRONT AIRBAGS DEPLOY.   BELTS WERE WORN.  
DRIVER 1 ISSUED CITATION FOR FAILING TO YIELD.   DRIVER 1 IS AT FAULT.   
DRIVER 1 STATED SHE WAS COMING SOUTHBOUND ON TACOMA.  SHE CROSSED BOTH LANES AND NEXT THING SHE KNOWS IS SHE WAS SPINNING.  DRIVER 2 STATED HE WAS GOING EB ON 212 WHEN HE SAW VEH 1 GO SB ACROSS 212.   HE THOUGHT SHE WAS GOING TO STOP IN THE MEDIAN BUT SHE DID NOT.   HE TRIED TO BRAKE BUT STILL COLLIDED WITH VEH 1.</t>
  </si>
  <si>
    <t>Unit 1 was called in for driving complaint of vehicle that had no working trailer lights. Deputy Klukas got behind vehicle and followed vehicle that was traveling westbound on Highway 212 for a safe traffic stop location as the vehicle did not have any trailer lights and was a serious hazard. 
The vehicle activated the left turn signal and started to turn from WB Highway 212 on to Tacoma Avenue to travel SB. The vehicle slid into the median that was not protected and the passenger rear quarter panel of the truck struck several traffic signs (Yellow Tag# 140761). 
Upon contact with Driver 1, Deputy Klukas realized Driver 1 had been stopped about a month ago for equipment violations. Driver 1 had not fixed any of the violations. Driver 1 was cited for No MN DL, No Proof of Insurance, Unsafe Tires, No trailer brakes, no trailer lights, and no registration on the trailer. Driver 1 was advised that he can't drive the truck or the pull the trailer until everything is corrected.</t>
  </si>
  <si>
    <t>The crash occurred at the intersection of USTH 212 and Tacoma Avenue.  The Ford was traveling eastbound on USTH 212 and stopped in the right turn lane to conduct a u-turn.  The Ford began making the u-turn, but didn't see the Dodge coming up behind in the eastbound lane.  The Ford hit the rear of the trailer that the Dodge was pulling.  The impact on the trailer caused the spare tire to be ejected off the trailer and it struck the Pontiac which was traveling westbound on USTH 212.  There were no reported injuries.  All the vehicles were drivable, but the trailer had to be towed from the scene.</t>
  </si>
  <si>
    <t>Unit 1 was facing eastbound on Highway 212 waiting to turn north onto County Road 34. Unit 2 was westbound on Highway 212. Unit 1 turned in front of Unit 2. Unit 2 struck Unit 1 in the passenger side rear panel. Both vehicles has disabling damage and were towed to smith oil. Driver of Unit 2 was transported to Ridgeview by Ridgeview.</t>
  </si>
  <si>
    <t>Unit 1 was traveling westbound on Hwy 212 and making a right turn to go north on Co Rd 34.  Unit 2 was stopped at the stop sign facing south on Co Rd 34 at the intersection of Hwy 212.  
Unit 1 began to slide while negotiating the right turn.  Unit 1 slid into the front driver side of Unit 2.</t>
  </si>
  <si>
    <t>Unit 1 was traveling eastbound no Hwy 212 approaching Co. Rd. 34 when Unit 2 pulled out in front of her.  Unit 2 caused Unit 1 to hit Unit 2 and because of this, Unit 1 then collided with Unit 3.  Unit 3 was waiting at the stop sign on Co. Rd. 34 south of Hwy 212.  The drivers of Unit 1 and Unit 3 stated Unit 2 traveled at a high rate of speed down Co. Rd. 34, barely stopped at the stop sign, crossed westbound Hwy 212, never yielded in the median, and pulled onto Hwy 212 eastbound colliding with Unit 1.  
All three vehicles were towed from the scene.  All drivers were checked out by paramedics on scene but were not transported.</t>
  </si>
  <si>
    <t>Unit 1 (Fire vehicle) parked at intersection of eastbound Hwy 212/Tacoma Ave.  
Unit 5 (Fire Unit)directing traffic in median of Hwy 212/Tacoma Ave.
Unit 6 (Fire Unit)directing traffic on south shoulder of Hwy 212/Tacoma Ave.
Unit 3 was eastbound on Hwy 212. slid and came to stop on the passenger side of Unit 1
Unit 2 was eastbound Hwy 212 swerved to avoid Unit 3/ struck Ped. Unit 5 on his right arm then struck driver side of Unit 1 causing Unit 1 to strike Ped. Unit 6 and Unit 3.
Unit 2 came to rest at north median dividing Hwy 212 east/west.
Unit 4 traveling eastbound Hwy 212 swerved to avoid Uint 2 and struck Unit 2 on the rear passenger side.  
Icy road conditions/speed contributed to crash. 
Unit 5 stated minor injury/ personal transport from scene.
Unit 6 reported no injury.</t>
  </si>
  <si>
    <t>Unit 1 was traveling north on Tacoma Ave when it failed to  see Unit 2 traveling eastbound on Hwy 212 when crossing the intersection. Unit 1 hit Unit 2 on the d passenger side of the vehicle. Driver of unit 2 was complaining of shoulder pain was transported to Ridgeview in Waconia, MN. I printed out driver information for both drivers.There was front end bumper damage to Unit 1 and passenger side damage to Unit 2. Unit 2 was towed by Smith Oil to their shop.</t>
  </si>
  <si>
    <t>Driver of Vehicle 1 was approaching two jackknifed semis on Hwy 212 near Salem Ave. There was a blizzard at the time and nearly zero visibility. Driver swerved to avoid the semis and took the ditch, which then caused his vehicle to roll over onto its roof after hitting the ditch.</t>
  </si>
  <si>
    <t>Unit 1 was driving eastbound on US Hwy 212. Driver of Unit 1 stated that he forgot to lower the dump bucket of his dump truck. The dump bucket made contact with a electrical wire that ran above and across the roadway. The wire was damaged causing power outage to the adjacent house (14105 HWY 212). The electrical wire was owned by Xcel Energy. no injuries, no tow, no citation.</t>
  </si>
  <si>
    <t>17-salem ave</t>
  </si>
  <si>
    <t>19-stewart ave</t>
  </si>
  <si>
    <t>21-tacoma ave</t>
  </si>
  <si>
    <t>Location (Cross street or driveway)</t>
  </si>
  <si>
    <t>Non-intersection US 212 Crashes (eastern half)</t>
  </si>
  <si>
    <t>Non-intersection US 212 Crashes (western half)</t>
  </si>
  <si>
    <t>ID</t>
  </si>
  <si>
    <t>Change in NOx 
($)(2)</t>
  </si>
  <si>
    <r>
      <t>Change in SO2
($)</t>
    </r>
    <r>
      <rPr>
        <vertAlign val="superscript"/>
        <sz val="9"/>
        <color theme="1"/>
        <rFont val="Calibri"/>
        <family val="2"/>
        <scheme val="minor"/>
      </rPr>
      <t>(2)</t>
    </r>
  </si>
  <si>
    <t>No Build AADT</t>
  </si>
  <si>
    <t>Build AADT</t>
  </si>
  <si>
    <t>Table 5 - AADT Summary</t>
  </si>
  <si>
    <t>No Build Users</t>
  </si>
  <si>
    <t>Additional Users</t>
  </si>
  <si>
    <t>TH 212 Corridor</t>
  </si>
  <si>
    <t>Total (CO2 + Other Emissions)</t>
  </si>
  <si>
    <r>
      <t>Change in C02</t>
    </r>
    <r>
      <rPr>
        <vertAlign val="superscript"/>
        <sz val="9"/>
        <color theme="1"/>
        <rFont val="Calibri"/>
        <family val="2"/>
        <scheme val="minor"/>
      </rPr>
      <t>3</t>
    </r>
    <r>
      <rPr>
        <sz val="9"/>
        <color theme="1"/>
        <rFont val="Calibri"/>
        <family val="2"/>
        <scheme val="minor"/>
      </rPr>
      <t xml:space="preserve"> (metric tons)</t>
    </r>
  </si>
  <si>
    <t>Change in Annual Network VMT</t>
  </si>
  <si>
    <t>Table 1 - Pollution Emission by Mode (g/VMT)</t>
  </si>
  <si>
    <t>Table 3 - Average Gallons of Fuel Consumed Per Hour Idle</t>
  </si>
  <si>
    <t>Automobile (gallons per hour)</t>
  </si>
  <si>
    <t>Source: U.S. Department of Energy</t>
  </si>
  <si>
    <t>*Note conservative estimate does not include trucks which  reflects an undercount in benefits.</t>
  </si>
  <si>
    <t>U.S. Department of Energy, Vehicle Technology Office</t>
  </si>
  <si>
    <t>Fact of the Week # 861</t>
  </si>
  <si>
    <t>Table4 - Average MPG for VMT Equivalent</t>
  </si>
  <si>
    <t>Type</t>
  </si>
  <si>
    <t>Average MPG</t>
  </si>
  <si>
    <t>Idle Consumption at Idle for Selected Gasoline and Diesel Vehicles</t>
  </si>
  <si>
    <t>Table 2 - Damage Costs for Emissions per metric ton</t>
  </si>
  <si>
    <t>Vehicle Type</t>
  </si>
  <si>
    <t>Fuel Type</t>
  </si>
  <si>
    <t>Engine Size (liter)</t>
  </si>
  <si>
    <t>Gross Vehicle Weight (GVW) (lb)</t>
  </si>
  <si>
    <t>Idling fuel use (Gal/hr with no load)</t>
  </si>
  <si>
    <t>Tractor-Semitrailer</t>
  </si>
  <si>
    <t>Diesel</t>
  </si>
  <si>
    <t>-</t>
  </si>
  <si>
    <t>Table 5 - VMT Equivalent</t>
  </si>
  <si>
    <t>Bucket Truck</t>
  </si>
  <si>
    <t>1 hour of delay is equivalent to</t>
  </si>
  <si>
    <t>Transit Bus</t>
  </si>
  <si>
    <t>Medium Heavy Truck</t>
  </si>
  <si>
    <t>6-10</t>
  </si>
  <si>
    <t>23,000-33,000</t>
  </si>
  <si>
    <t>Tow Truck</t>
  </si>
  <si>
    <t>Delivery Truck</t>
  </si>
  <si>
    <t>Gas</t>
  </si>
  <si>
    <t>5-7</t>
  </si>
  <si>
    <t>19,700-26,000</t>
  </si>
  <si>
    <t>Compact Sedan</t>
  </si>
  <si>
    <t>Large Sedan</t>
  </si>
  <si>
    <t xml:space="preserve">Source: Argonne National Laboratory, Idling Reduction Savings Calculator, </t>
  </si>
  <si>
    <t>http://www.transportation.anl.gov/pdfs/idling_worksheet.pdf</t>
  </si>
  <si>
    <t>Total change in emissions was valued in accordance with the Benefit Cost Analysis Guidance for Discretionary Grant Programs, dated March 2022.</t>
  </si>
  <si>
    <t>Emission Type</t>
  </si>
  <si>
    <t>Reduction</t>
  </si>
  <si>
    <t>CO2 (metric tons)</t>
  </si>
  <si>
    <t>*Damage costs for emissions in years beyond 2050 assume costs provided for year 2050.</t>
  </si>
  <si>
    <t>NOx (kg)</t>
  </si>
  <si>
    <t>SO2 (kg)</t>
  </si>
  <si>
    <t>PM2.5 (kg)</t>
  </si>
  <si>
    <t>Inflation from year 2020 to 2021 from GDP Deflators</t>
  </si>
  <si>
    <t>Capital Costs (2020$)</t>
  </si>
  <si>
    <t>Regional Travel Time Cost Savings</t>
  </si>
  <si>
    <t>Corridor Travel Time Cost Savings</t>
  </si>
  <si>
    <t>Non TH 212 Travel Time Cost Savings</t>
  </si>
  <si>
    <t>RAISE 2022 BCA SUMMARY - US 212 RURAL FREIGHT MOBILITY AND SAFETY PROJECT</t>
  </si>
  <si>
    <t>Year 2040 volume delta plot between the Build and No Build</t>
  </si>
  <si>
    <r>
      <t>Table 2 - Regional 212 Existing Crash Rates by Severity 2014-2020</t>
    </r>
    <r>
      <rPr>
        <b/>
        <vertAlign val="superscript"/>
        <sz val="11"/>
        <color theme="1"/>
        <rFont val="Calibri"/>
        <family val="2"/>
        <scheme val="minor"/>
      </rPr>
      <t>4</t>
    </r>
  </si>
  <si>
    <r>
      <t xml:space="preserve">Table 3 - Regional Crash Costs (Excluding TH 212 project extents) </t>
    </r>
    <r>
      <rPr>
        <b/>
        <vertAlign val="superscript"/>
        <sz val="11"/>
        <color theme="1"/>
        <rFont val="Calibri"/>
        <family val="2"/>
        <scheme val="minor"/>
      </rPr>
      <t>4</t>
    </r>
  </si>
  <si>
    <t>Travel time savings per veh (min)</t>
  </si>
  <si>
    <t>Table 6 - TH 212 Travel Time Savings per Vehicle</t>
  </si>
  <si>
    <t>Table 7 - Daily TH 212 Travel Time Savings (hours)</t>
  </si>
  <si>
    <t>Table 6 - Annual TH 212 Travel Time Savings</t>
  </si>
  <si>
    <t xml:space="preserve">Year 2014 and 2040 VMT and VHT from the Carver County Regional Travel Demand Model were summarized for the No Build and Build Alternative. The regional model captured trip impacts related to increased free-flow speed and capacity on US 212 and network trip diversion. Travel time savings per user along the approximately 5-mile project portion of US 212 was assumed to be 0.7 minutes. This savings was applied to existing and forecast year users under No Build conditions to determine travel time benefits for ‘existing’ users. The savings per user was also applied to additional users drawn to the corridor under Build conditions. Travel time savings for additional users were valued at half the value of time as existing users, however.
Microsimulation analysis was also conducted to evaluate the change in operations at the proposed US 212/CSAH 51 interchange. Macroscopic models are not suitable for analyzing changes in operations at the nodal level, so microsimulation was relied on to perform a more granular analysis. Synchro/SimTraffic models were developed for morning and afternoon peak hours to evaluate total user travel time under each operating condition. Year 2019 and year 2040 volumes were developed for both the No Build and Build Alternatives based on travel pattern shifts from the regional travel demand model. More trips were assumed to use the US 212/CSAH 51 junction under Build conditions, so benefit estimates based solely on total VHT from the microsimulation models likely underestimate user benefits for the interchange project component. Total network VHT was summarized for each year under both alternatives and added to US 212 VHT from the travel demand model.
Benefits for the years between 2014 and 2040 were interpolated based on model results using an annual growth rate. VMT and VHT for years beyond year 2040 were extrapolated using the same annual growth rate. Savings due to reduction of VMT and VHT were calculated using costs per mile and per hour that account for vehicle occupancy and different vehicle types. </t>
  </si>
  <si>
    <t>User travel time benefits were valued in accordance with the Benefit-Cost Analysis Guidance for Discretionary Grant Programs - March 2022. The recommended values for travel time were provided in year 2019 dollars.</t>
  </si>
  <si>
    <t>User travel time benefits were valued in accordance with the Benefit-Cost Analysis Guidance for Discretionary Grant Programs - March 2022. The recommended values for travel time were provided in year 2020 dollars.</t>
  </si>
  <si>
    <t>This analysis assumed that construction would take place from year 2024 to 2025. Initial capital cost were brought back to 2020 dollars to determine present value.</t>
  </si>
  <si>
    <t>Table 3 - Existing Three-Year Crashes by Severity from from year 2018-2020</t>
  </si>
  <si>
    <r>
      <t xml:space="preserve">Table 4 - Crash Modification Factor (CMF) Summary </t>
    </r>
    <r>
      <rPr>
        <b/>
        <vertAlign val="superscript"/>
        <sz val="11"/>
        <color theme="1"/>
        <rFont val="Calibri"/>
        <family val="2"/>
        <scheme val="minor"/>
      </rPr>
      <t>2</t>
    </r>
  </si>
  <si>
    <r>
      <t xml:space="preserve">Table 5 - TH 212 Crash Cost Savings By Location </t>
    </r>
    <r>
      <rPr>
        <b/>
        <vertAlign val="superscript"/>
        <sz val="11"/>
        <color theme="1"/>
        <rFont val="Calibri"/>
        <family val="2"/>
        <scheme val="minor"/>
      </rPr>
      <t>3</t>
    </r>
  </si>
  <si>
    <t>Table 6 - Total TH 212 Crash Cost Savings by Project Segment</t>
  </si>
  <si>
    <t>No Build Daily AADT</t>
  </si>
  <si>
    <t>Results</t>
  </si>
  <si>
    <t xml:space="preserve">Changes in emissions are expected to be impacted by the time vehicles spend idling in the project area. The change in emissions was quantified for vehicles entering the US 212/CSAH 51 junction under No Build and Build conditions. Intersection delay between No Build and Build conditions was obtained from the microsimulation modeling results and converted to equivalents of vehicle-miles traveled (VMT) by applying fuel consumption for idling vehicles to average miles per gallon for passenger cars. The change in VMT equivalents was then applied to emission rates by vehicle type. Average emission rates per vehicle type were obtained from the Environmental Protection Agency’s Motor Vehicle Emission Simulator (MOVES) version 3. </t>
  </si>
  <si>
    <t>Crashes were monetized using the values and procedures described in the Benefit-Cost Analysis Guidance for Discretionary Grant Programs - March 2022.</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</si>
  <si>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Vehicle miles traveled for regional users excluded those for users on the project portion of Highway 212.
Benefits for the years between 2014 and 2040 were interpolated based on model results using an annual growth rate. VMT for years beyond year 2040 were extrapolated using the same annual growth rate. Savings due to reduction of VMT were calculated using costs per mile and per hour that account for vehicle occupancy and different vehicle types. </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</si>
  <si>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Travel time benefits for regional users excluded benefits for users on the project portion of Highway 212.
Benefits for the years between 2014 and 2040 were interpolated based on model results using an annual growth rate. VHT for years beyond year 2040 were extrapolated using the same annual growth rate. Savings due to reduction of VHT were calculated using costs per mile and per hour that account for vehicle occupancy and different vehicle types. </t>
  </si>
  <si>
    <t>Emission costs were obtained from Benefit-Cost Analysis Guidance for Discretionary Grant Programs -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</si>
</sst>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 numFmtId="175" formatCode="#,##0.0"/>
  </numFmts>
  <fonts count="36"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rgb="FF00B0F0"/>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
      <sz val="12"/>
      <name val="Arial"/>
      <family val="2"/>
    </font>
    <font>
      <u/>
      <sz val="10"/>
      <color indexed="12"/>
      <name val="Arial"/>
      <family val="2"/>
    </font>
    <font>
      <u/>
      <sz val="12"/>
      <color indexed="12"/>
      <name val="Arial"/>
      <family val="2"/>
    </font>
    <font>
      <b/>
      <sz val="12"/>
      <name val="Arial"/>
      <family val="2"/>
    </font>
  </fonts>
  <fills count="4">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auto="1"/>
      </right>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0">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0" fontId="21" fillId="0" borderId="0" applyNumberFormat="0" applyFill="0" applyBorder="0" applyAlignment="0" applyProtection="0"/>
    <xf numFmtId="0" fontId="33" fillId="0" borderId="0" applyNumberFormat="0" applyFill="0" applyBorder="0" applyAlignment="0" applyProtection="0">
      <alignment vertical="top"/>
      <protection locked="0"/>
    </xf>
  </cellStyleXfs>
  <cellXfs count="599">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8" fillId="0" borderId="0" xfId="0" applyFont="1" applyFill="1" applyBorder="1" applyAlignment="1">
      <alignment horizontal="center"/>
    </xf>
    <xf numFmtId="0" fontId="9" fillId="0" borderId="26" xfId="0" applyFont="1" applyBorder="1" applyAlignment="1">
      <alignment vertical="center"/>
    </xf>
    <xf numFmtId="164" fontId="2" fillId="0" borderId="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0" fillId="0" borderId="0" xfId="0" applyFont="1" applyBorder="1" applyAlignment="1">
      <alignment horizontal="center"/>
    </xf>
    <xf numFmtId="0" fontId="11" fillId="0" borderId="0" xfId="0" applyFont="1"/>
    <xf numFmtId="164" fontId="12" fillId="0" borderId="0" xfId="0" applyNumberFormat="1" applyFont="1" applyFill="1" applyBorder="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0" fillId="0" borderId="0" xfId="0" applyFill="1"/>
    <xf numFmtId="0" fontId="0" fillId="0" borderId="0" xfId="0" applyFill="1" applyAlignment="1"/>
    <xf numFmtId="0" fontId="4" fillId="0" borderId="0" xfId="0" applyFont="1" applyFill="1"/>
    <xf numFmtId="0" fontId="2" fillId="0" borderId="13" xfId="0" applyFont="1" applyFill="1" applyBorder="1" applyAlignment="1">
      <alignment horizontal="center"/>
    </xf>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3" fillId="0" borderId="0" xfId="0" applyFont="1" applyFill="1"/>
    <xf numFmtId="164" fontId="2" fillId="0" borderId="0" xfId="0" applyNumberFormat="1" applyFont="1" applyFill="1" applyAlignment="1">
      <alignment horizontal="center"/>
    </xf>
    <xf numFmtId="0" fontId="0" fillId="0" borderId="0" xfId="0" applyFill="1" applyAlignment="1">
      <alignment wrapText="1"/>
    </xf>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Border="1"/>
    <xf numFmtId="0" fontId="4" fillId="0" borderId="0" xfId="0" applyFont="1" applyFill="1" applyBorder="1" applyAlignment="1">
      <alignment horizontal="left"/>
    </xf>
    <xf numFmtId="6" fontId="0" fillId="0" borderId="0" xfId="0" applyNumberFormat="1" applyFill="1" applyBorder="1" applyAlignment="1">
      <alignment horizontal="center"/>
    </xf>
    <xf numFmtId="0" fontId="0" fillId="0" borderId="0" xfId="0" applyBorder="1" applyAlignment="1">
      <alignment horizontal="center"/>
    </xf>
    <xf numFmtId="0" fontId="14" fillId="0" borderId="0" xfId="0" applyFont="1" applyFill="1" applyBorder="1" applyAlignment="1">
      <alignment horizontal="left"/>
    </xf>
    <xf numFmtId="0" fontId="15" fillId="0" borderId="0" xfId="0" applyFont="1"/>
    <xf numFmtId="0" fontId="0" fillId="0" borderId="4" xfId="0" applyBorder="1" applyAlignment="1">
      <alignment horizontal="center"/>
    </xf>
    <xf numFmtId="165" fontId="8" fillId="0" borderId="26" xfId="1" applyNumberFormat="1" applyFont="1" applyFill="1" applyBorder="1" applyAlignment="1">
      <alignment horizontal="center"/>
    </xf>
    <xf numFmtId="165" fontId="8" fillId="0" borderId="25"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1" xfId="0" applyBorder="1"/>
    <xf numFmtId="0" fontId="0" fillId="0" borderId="2" xfId="0" applyBorder="1" applyAlignment="1">
      <alignment horizontal="center"/>
    </xf>
    <xf numFmtId="0" fontId="0" fillId="0" borderId="33" xfId="0" applyBorder="1"/>
    <xf numFmtId="0" fontId="0" fillId="0" borderId="32" xfId="0" applyBorder="1"/>
    <xf numFmtId="0" fontId="0" fillId="0" borderId="46" xfId="0" applyBorder="1"/>
    <xf numFmtId="0" fontId="0" fillId="0" borderId="3" xfId="0" applyBorder="1"/>
    <xf numFmtId="0" fontId="0" fillId="0" borderId="30" xfId="0" applyBorder="1"/>
    <xf numFmtId="0" fontId="0" fillId="0" borderId="34" xfId="0" applyBorder="1"/>
    <xf numFmtId="0" fontId="0" fillId="0" borderId="39" xfId="0" applyBorder="1"/>
    <xf numFmtId="0" fontId="0" fillId="0" borderId="42" xfId="0" applyBorder="1"/>
    <xf numFmtId="0" fontId="4" fillId="0" borderId="36" xfId="0" applyFont="1" applyBorder="1"/>
    <xf numFmtId="0" fontId="4" fillId="0" borderId="17" xfId="0" applyFont="1" applyBorder="1"/>
    <xf numFmtId="167" fontId="4" fillId="0" borderId="0" xfId="15" applyNumberFormat="1" applyFont="1"/>
    <xf numFmtId="164" fontId="3" fillId="0" borderId="4" xfId="0" applyNumberFormat="1" applyFont="1" applyBorder="1" applyAlignment="1"/>
    <xf numFmtId="0" fontId="10" fillId="0" borderId="0" xfId="0" applyFont="1" applyAlignment="1">
      <alignment horizontal="left"/>
    </xf>
    <xf numFmtId="0" fontId="10" fillId="0" borderId="0" xfId="0" applyFont="1" applyBorder="1" applyAlignment="1">
      <alignment horizontal="left"/>
    </xf>
    <xf numFmtId="167"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0" fontId="0" fillId="0" borderId="0" xfId="0" applyBorder="1" applyAlignment="1"/>
    <xf numFmtId="9" fontId="4" fillId="0" borderId="0" xfId="0" applyNumberFormat="1" applyFont="1" applyFill="1" applyBorder="1" applyAlignment="1">
      <alignment horizontal="center"/>
    </xf>
    <xf numFmtId="9" fontId="17" fillId="0" borderId="18" xfId="0" applyNumberFormat="1" applyFont="1" applyBorder="1" applyAlignment="1">
      <alignment horizontal="center"/>
    </xf>
    <xf numFmtId="0" fontId="17" fillId="0" borderId="19" xfId="0" applyFont="1" applyBorder="1" applyAlignment="1">
      <alignment horizontal="center"/>
    </xf>
    <xf numFmtId="0" fontId="17" fillId="0" borderId="43" xfId="0" applyFont="1" applyBorder="1" applyAlignment="1">
      <alignment horizontal="center"/>
    </xf>
    <xf numFmtId="0" fontId="0" fillId="0" borderId="0" xfId="0" applyBorder="1" applyAlignment="1">
      <alignment vertical="top" wrapText="1"/>
    </xf>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Border="1" applyAlignment="1">
      <alignment horizontal="center" vertical="top" wrapText="1"/>
    </xf>
    <xf numFmtId="0" fontId="0" fillId="0" borderId="0" xfId="0" applyAlignment="1">
      <alignment horizontal="center" vertical="top" wrapText="1"/>
    </xf>
    <xf numFmtId="2" fontId="0" fillId="0" borderId="0" xfId="0" applyNumberFormat="1" applyFill="1" applyBorder="1" applyAlignment="1">
      <alignment horizontal="center"/>
    </xf>
    <xf numFmtId="0" fontId="0" fillId="0" borderId="0" xfId="0" applyAlignment="1">
      <alignment vertical="top"/>
    </xf>
    <xf numFmtId="164" fontId="20" fillId="0" borderId="0" xfId="0" applyNumberFormat="1" applyFont="1" applyBorder="1" applyAlignment="1">
      <alignment horizontal="center"/>
    </xf>
    <xf numFmtId="0" fontId="0" fillId="0" borderId="26" xfId="0" applyFont="1" applyFill="1" applyBorder="1" applyAlignment="1"/>
    <xf numFmtId="0" fontId="0" fillId="0" borderId="0" xfId="0" applyFont="1" applyFill="1" applyAlignment="1">
      <alignment horizontal="center"/>
    </xf>
    <xf numFmtId="164" fontId="3" fillId="0" borderId="0" xfId="0" applyNumberFormat="1" applyFont="1" applyBorder="1" applyAlignment="1"/>
    <xf numFmtId="165" fontId="2" fillId="0" borderId="0" xfId="1" applyNumberFormat="1" applyFont="1" applyBorder="1" applyAlignment="1">
      <alignment horizontal="center"/>
    </xf>
    <xf numFmtId="0" fontId="0" fillId="0" borderId="0" xfId="0" applyFill="1" applyAlignment="1">
      <alignment vertical="top"/>
    </xf>
    <xf numFmtId="37" fontId="2" fillId="0" borderId="0" xfId="0" applyNumberFormat="1" applyFont="1"/>
    <xf numFmtId="0" fontId="19" fillId="0" borderId="0" xfId="0" applyFont="1" applyAlignment="1">
      <alignment horizontal="center"/>
    </xf>
    <xf numFmtId="0" fontId="0" fillId="0" borderId="0" xfId="0"/>
    <xf numFmtId="0" fontId="0" fillId="0" borderId="0" xfId="0" applyFill="1" applyBorder="1" applyAlignment="1">
      <alignment horizontal="left"/>
    </xf>
    <xf numFmtId="167" fontId="0" fillId="0" borderId="0" xfId="0" applyNumberFormat="1" applyFill="1" applyBorder="1" applyAlignment="1">
      <alignment horizontal="center"/>
    </xf>
    <xf numFmtId="167"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0" fillId="0" borderId="0" xfId="0" applyAlignment="1">
      <alignment horizontal="left"/>
    </xf>
    <xf numFmtId="0" fontId="21" fillId="0" borderId="0" xfId="18" applyFill="1"/>
    <xf numFmtId="0" fontId="2" fillId="0" borderId="7" xfId="0" applyFont="1" applyBorder="1" applyAlignment="1">
      <alignment horizontal="center"/>
    </xf>
    <xf numFmtId="0" fontId="3" fillId="0" borderId="11" xfId="0" applyFont="1" applyFill="1" applyBorder="1" applyAlignment="1">
      <alignment horizontal="center" vertical="center"/>
    </xf>
    <xf numFmtId="0" fontId="0" fillId="0" borderId="0" xfId="0" applyFill="1" applyAlignment="1">
      <alignment horizontal="right"/>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Fill="1" applyBorder="1"/>
    <xf numFmtId="168" fontId="0" fillId="0" borderId="26" xfId="16" applyNumberFormat="1" applyFont="1" applyFill="1" applyBorder="1" applyAlignment="1">
      <alignment horizontal="center"/>
    </xf>
    <xf numFmtId="0" fontId="23" fillId="0" borderId="0" xfId="0" applyFont="1" applyFill="1"/>
    <xf numFmtId="167" fontId="0" fillId="0" borderId="0" xfId="0" applyNumberFormat="1" applyFill="1" applyAlignment="1"/>
    <xf numFmtId="0" fontId="0" fillId="0" borderId="26" xfId="0" applyFill="1" applyBorder="1" applyAlignment="1">
      <alignment horizontal="left"/>
    </xf>
    <xf numFmtId="169" fontId="0" fillId="0" borderId="26" xfId="0" applyNumberFormat="1" applyFont="1" applyFill="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170" fontId="0" fillId="0" borderId="0" xfId="0" applyNumberFormat="1"/>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13" xfId="0" applyNumberFormat="1" applyFont="1" applyBorder="1" applyAlignment="1">
      <alignment horizontal="right"/>
    </xf>
    <xf numFmtId="164" fontId="2" fillId="0" borderId="0" xfId="0" applyNumberFormat="1" applyFont="1" applyBorder="1" applyAlignment="1">
      <alignment horizontal="center" vertical="center"/>
    </xf>
    <xf numFmtId="0" fontId="2" fillId="0" borderId="32" xfId="0" applyFont="1" applyFill="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Fill="1" applyBorder="1" applyAlignment="1">
      <alignment horizontal="left"/>
    </xf>
    <xf numFmtId="0" fontId="9" fillId="0" borderId="26" xfId="2" applyFont="1" applyFill="1" applyBorder="1" applyAlignment="1">
      <alignment horizontal="left" vertical="center"/>
    </xf>
    <xf numFmtId="0" fontId="9" fillId="0" borderId="26" xfId="2" applyFont="1" applyFill="1" applyBorder="1" applyAlignment="1">
      <alignment horizontal="center" vertical="center"/>
    </xf>
    <xf numFmtId="37" fontId="0" fillId="0" borderId="0" xfId="15" applyNumberFormat="1" applyFont="1" applyFill="1" applyBorder="1" applyAlignment="1">
      <alignment horizontal="center"/>
    </xf>
    <xf numFmtId="0" fontId="24" fillId="0" borderId="26" xfId="0" applyFont="1" applyFill="1" applyBorder="1" applyAlignment="1">
      <alignment horizontal="center"/>
    </xf>
    <xf numFmtId="0" fontId="25" fillId="0" borderId="26" xfId="0" applyFont="1" applyFill="1" applyBorder="1" applyAlignment="1">
      <alignment horizontal="right"/>
    </xf>
    <xf numFmtId="0" fontId="24" fillId="0" borderId="26" xfId="0" applyFont="1" applyFill="1" applyBorder="1" applyAlignment="1">
      <alignment horizontal="right"/>
    </xf>
    <xf numFmtId="0" fontId="21" fillId="0" borderId="0" xfId="18"/>
    <xf numFmtId="0" fontId="22" fillId="0" borderId="0" xfId="0" applyFont="1"/>
    <xf numFmtId="0" fontId="22" fillId="0" borderId="0" xfId="0" quotePrefix="1" applyFont="1"/>
    <xf numFmtId="6" fontId="2" fillId="0" borderId="12" xfId="0" applyNumberFormat="1" applyFont="1" applyFill="1" applyBorder="1" applyAlignment="1">
      <alignment horizontal="right" indent="1"/>
    </xf>
    <xf numFmtId="0" fontId="0" fillId="0" borderId="26" xfId="0" applyBorder="1"/>
    <xf numFmtId="0" fontId="27"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Fill="1" applyBorder="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8" fillId="0" borderId="0" xfId="4" applyFont="1" applyFill="1" applyBorder="1" applyAlignment="1">
      <alignment horizontal="center" vertical="center"/>
    </xf>
    <xf numFmtId="165" fontId="9" fillId="0" borderId="0" xfId="1" applyNumberFormat="1" applyFont="1" applyFill="1" applyBorder="1" applyAlignment="1">
      <alignment horizontal="center"/>
    </xf>
    <xf numFmtId="0" fontId="4" fillId="0" borderId="26" xfId="0" applyFont="1" applyBorder="1"/>
    <xf numFmtId="2" fontId="9" fillId="0" borderId="26" xfId="0" applyNumberFormat="1" applyFont="1" applyFill="1" applyBorder="1" applyAlignment="1">
      <alignment horizontal="center"/>
    </xf>
    <xf numFmtId="0" fontId="4" fillId="0" borderId="0" xfId="0" applyFont="1" applyFill="1" applyBorder="1" applyAlignment="1">
      <alignment horizontal="left"/>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5"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6" xfId="0" applyNumberFormat="1" applyFont="1" applyFill="1" applyBorder="1" applyAlignment="1">
      <alignment horizontal="right"/>
    </xf>
    <xf numFmtId="164" fontId="2" fillId="0" borderId="8" xfId="0" applyNumberFormat="1" applyFont="1" applyFill="1" applyBorder="1" applyAlignment="1">
      <alignment horizontal="right"/>
    </xf>
    <xf numFmtId="164" fontId="2" fillId="0" borderId="14" xfId="0" applyNumberFormat="1" applyFont="1" applyBorder="1" applyAlignment="1">
      <alignment horizontal="right"/>
    </xf>
    <xf numFmtId="164" fontId="2" fillId="0" borderId="10" xfId="0" applyNumberFormat="1" applyFont="1" applyFill="1" applyBorder="1" applyAlignment="1">
      <alignment horizontal="right"/>
    </xf>
    <xf numFmtId="164" fontId="2" fillId="0" borderId="15"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34" xfId="0" applyNumberFormat="1" applyFont="1" applyBorder="1" applyAlignment="1">
      <alignment horizontal="right"/>
    </xf>
    <xf numFmtId="164" fontId="2" fillId="0" borderId="18" xfId="0" applyNumberFormat="1" applyFont="1" applyFill="1" applyBorder="1" applyAlignment="1">
      <alignment horizontal="right"/>
    </xf>
    <xf numFmtId="164" fontId="2" fillId="0" borderId="39" xfId="0" applyNumberFormat="1" applyFont="1" applyBorder="1" applyAlignment="1">
      <alignment horizontal="right"/>
    </xf>
    <xf numFmtId="164" fontId="2" fillId="0" borderId="35"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0" fontId="2" fillId="0" borderId="35" xfId="0" applyFont="1" applyBorder="1" applyAlignment="1">
      <alignment horizontal="center"/>
    </xf>
    <xf numFmtId="167" fontId="2" fillId="0" borderId="19" xfId="15" applyNumberFormat="1" applyFont="1" applyFill="1" applyBorder="1" applyAlignment="1">
      <alignment horizontal="right" indent="1"/>
    </xf>
    <xf numFmtId="167" fontId="23" fillId="0" borderId="26" xfId="7" applyNumberFormat="1" applyFont="1" applyFill="1" applyBorder="1" applyAlignment="1">
      <alignment horizontal="center"/>
    </xf>
    <xf numFmtId="0" fontId="24" fillId="0" borderId="26" xfId="0" applyFont="1" applyFill="1" applyBorder="1"/>
    <xf numFmtId="0" fontId="4" fillId="0" borderId="0" xfId="0" applyFont="1" applyAlignment="1"/>
    <xf numFmtId="164" fontId="2" fillId="0" borderId="47" xfId="15" applyNumberFormat="1" applyFont="1" applyBorder="1" applyAlignment="1">
      <alignment horizontal="right"/>
    </xf>
    <xf numFmtId="164" fontId="2" fillId="0" borderId="18" xfId="0" applyNumberFormat="1" applyFont="1" applyBorder="1" applyAlignment="1">
      <alignment horizontal="right"/>
    </xf>
    <xf numFmtId="164" fontId="2" fillId="0" borderId="26" xfId="15" applyNumberFormat="1" applyFont="1" applyBorder="1" applyAlignment="1">
      <alignment horizontal="right"/>
    </xf>
    <xf numFmtId="164" fontId="0" fillId="0" borderId="26" xfId="0" applyNumberFormat="1" applyBorder="1" applyAlignment="1">
      <alignment horizontal="right"/>
    </xf>
    <xf numFmtId="164" fontId="2" fillId="0" borderId="53" xfId="15" applyNumberFormat="1" applyFont="1" applyBorder="1" applyAlignment="1">
      <alignment horizontal="right"/>
    </xf>
    <xf numFmtId="38" fontId="3" fillId="0" borderId="0" xfId="0" applyNumberFormat="1" applyFont="1" applyFill="1"/>
    <xf numFmtId="38" fontId="2" fillId="0" borderId="12" xfId="0" applyNumberFormat="1" applyFont="1" applyFill="1" applyBorder="1" applyAlignment="1">
      <alignment horizontal="right" indent="1"/>
    </xf>
    <xf numFmtId="37" fontId="2" fillId="0" borderId="13" xfId="15" applyNumberFormat="1" applyFont="1" applyBorder="1" applyAlignment="1">
      <alignment horizontal="center"/>
    </xf>
    <xf numFmtId="37" fontId="2" fillId="0" borderId="14" xfId="15" applyNumberFormat="1" applyFont="1" applyBorder="1" applyAlignment="1">
      <alignment horizontal="center"/>
    </xf>
    <xf numFmtId="37" fontId="2" fillId="0" borderId="15" xfId="15" applyNumberFormat="1" applyFont="1" applyBorder="1" applyAlignment="1">
      <alignment horizontal="center"/>
    </xf>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39" xfId="0" applyNumberFormat="1" applyFont="1" applyFill="1" applyBorder="1" applyAlignment="1">
      <alignment horizontal="center"/>
    </xf>
    <xf numFmtId="6" fontId="2" fillId="0" borderId="14" xfId="0" applyNumberFormat="1" applyFont="1" applyBorder="1" applyAlignment="1">
      <alignment horizontal="center" vertical="center" wrapText="1"/>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6" fontId="2" fillId="0" borderId="35" xfId="0" applyNumberFormat="1" applyFont="1" applyFill="1" applyBorder="1" applyAlignment="1">
      <alignment horizontal="center"/>
    </xf>
    <xf numFmtId="6" fontId="2" fillId="0" borderId="15" xfId="0" applyNumberFormat="1" applyFont="1" applyBorder="1" applyAlignment="1">
      <alignment horizontal="center" vertical="center" wrapText="1"/>
    </xf>
    <xf numFmtId="6" fontId="2" fillId="0" borderId="9" xfId="0" applyNumberFormat="1" applyFont="1" applyBorder="1" applyAlignment="1">
      <alignment horizontal="center" vertical="center" wrapText="1"/>
    </xf>
    <xf numFmtId="6" fontId="2" fillId="0" borderId="15" xfId="0" applyNumberFormat="1" applyFont="1" applyBorder="1" applyAlignment="1">
      <alignment horizontal="center" vertical="center"/>
    </xf>
    <xf numFmtId="10" fontId="23"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8" fillId="0" borderId="0" xfId="0" applyNumberFormat="1" applyFont="1" applyBorder="1" applyAlignment="1">
      <alignment horizontal="center"/>
    </xf>
    <xf numFmtId="0" fontId="26" fillId="0" borderId="4" xfId="0" applyFont="1" applyFill="1" applyBorder="1" applyAlignment="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7" xfId="0" applyFont="1" applyFill="1" applyBorder="1"/>
    <xf numFmtId="2" fontId="4" fillId="0" borderId="58" xfId="0" applyNumberFormat="1" applyFont="1" applyFill="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Font="1" applyBorder="1"/>
    <xf numFmtId="164" fontId="0" fillId="0" borderId="50" xfId="0" applyNumberFormat="1" applyBorder="1"/>
    <xf numFmtId="0" fontId="0" fillId="0" borderId="26" xfId="0" applyBorder="1" applyAlignment="1">
      <alignment horizontal="left"/>
    </xf>
    <xf numFmtId="0" fontId="0" fillId="0" borderId="26" xfId="0" applyBorder="1" applyAlignment="1">
      <alignment horizontal="left" vertical="center"/>
    </xf>
    <xf numFmtId="0" fontId="0" fillId="0" borderId="26" xfId="0" applyBorder="1" applyAlignment="1">
      <alignment horizontal="center"/>
    </xf>
    <xf numFmtId="0" fontId="29" fillId="0" borderId="0" xfId="0" applyFont="1" applyAlignment="1">
      <alignment horizontal="center"/>
    </xf>
    <xf numFmtId="0" fontId="2" fillId="0" borderId="26" xfId="0" applyFont="1" applyFill="1" applyBorder="1" applyAlignment="1">
      <alignment horizontal="center"/>
    </xf>
    <xf numFmtId="0" fontId="0" fillId="0" borderId="0" xfId="0" applyAlignment="1">
      <alignment horizontal="right" vertical="top"/>
    </xf>
    <xf numFmtId="164" fontId="2" fillId="0" borderId="50" xfId="0" applyNumberFormat="1" applyFont="1" applyFill="1" applyBorder="1" applyAlignment="1">
      <alignment horizontal="right" indent="1"/>
    </xf>
    <xf numFmtId="0" fontId="21" fillId="0" borderId="26" xfId="18" applyBorder="1"/>
    <xf numFmtId="0" fontId="4" fillId="0" borderId="26" xfId="0" applyFont="1" applyBorder="1" applyAlignment="1">
      <alignment horizontal="center"/>
    </xf>
    <xf numFmtId="9" fontId="4" fillId="2" borderId="37" xfId="0" applyNumberFormat="1" applyFont="1" applyFill="1" applyBorder="1" applyAlignment="1">
      <alignment horizontal="center"/>
    </xf>
    <xf numFmtId="164" fontId="0" fillId="0" borderId="59"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0" xfId="0" applyFont="1" applyFill="1" applyBorder="1"/>
    <xf numFmtId="0" fontId="4" fillId="2" borderId="42" xfId="0" applyFont="1" applyFill="1" applyBorder="1"/>
    <xf numFmtId="0" fontId="4" fillId="2" borderId="61" xfId="0" applyFont="1" applyFill="1" applyBorder="1"/>
    <xf numFmtId="164" fontId="0" fillId="0" borderId="18" xfId="0" applyNumberFormat="1" applyBorder="1" applyAlignment="1">
      <alignment horizontal="center"/>
    </xf>
    <xf numFmtId="0" fontId="0" fillId="0" borderId="0" xfId="0"/>
    <xf numFmtId="0" fontId="4" fillId="0" borderId="0" xfId="0" applyFont="1"/>
    <xf numFmtId="0" fontId="0" fillId="0" borderId="0" xfId="0" applyAlignment="1">
      <alignment horizontal="center"/>
    </xf>
    <xf numFmtId="0" fontId="4" fillId="0" borderId="0" xfId="0" applyFont="1" applyAlignment="1">
      <alignment horizontal="center"/>
    </xf>
    <xf numFmtId="164" fontId="0" fillId="0" borderId="0" xfId="0" applyNumberFormat="1"/>
    <xf numFmtId="9" fontId="0" fillId="0" borderId="0" xfId="16" applyFont="1"/>
    <xf numFmtId="167" fontId="0" fillId="0" borderId="0" xfId="15" applyNumberFormat="1" applyFont="1"/>
    <xf numFmtId="171" fontId="0" fillId="0" borderId="0" xfId="0" applyNumberFormat="1" applyFill="1"/>
    <xf numFmtId="171" fontId="4" fillId="0" borderId="58" xfId="0" applyNumberFormat="1" applyFont="1" applyFill="1" applyBorder="1" applyAlignment="1">
      <alignment horizontal="left"/>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0" fontId="2" fillId="0" borderId="5"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64" fontId="2" fillId="0" borderId="5" xfId="15" applyNumberFormat="1" applyFont="1" applyBorder="1" applyAlignment="1">
      <alignment horizontal="right"/>
    </xf>
    <xf numFmtId="164" fontId="2" fillId="0" borderId="7" xfId="15" applyNumberFormat="1" applyFont="1" applyBorder="1" applyAlignment="1">
      <alignment horizontal="right"/>
    </xf>
    <xf numFmtId="164" fontId="2" fillId="0" borderId="9" xfId="15" applyNumberFormat="1" applyFont="1" applyBorder="1" applyAlignment="1">
      <alignment horizontal="right"/>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0" fillId="0" borderId="41" xfId="0" applyBorder="1" applyAlignment="1">
      <alignment horizontal="center"/>
    </xf>
    <xf numFmtId="0" fontId="0" fillId="0" borderId="29" xfId="0" applyBorder="1" applyAlignment="1">
      <alignment horizontal="center"/>
    </xf>
    <xf numFmtId="0" fontId="2" fillId="0" borderId="38" xfId="0" applyFont="1" applyFill="1" applyBorder="1" applyAlignment="1">
      <alignment horizontal="center" vertical="center" wrapText="1"/>
    </xf>
    <xf numFmtId="0" fontId="0" fillId="0" borderId="0" xfId="0" applyFill="1" applyAlignment="1">
      <alignment horizontal="left" vertical="top" wrapText="1"/>
    </xf>
    <xf numFmtId="0" fontId="2" fillId="0" borderId="4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4" fillId="0" borderId="27" xfId="0" applyFont="1" applyBorder="1" applyAlignment="1">
      <alignment horizontal="left"/>
    </xf>
    <xf numFmtId="0" fontId="4" fillId="0" borderId="26" xfId="0" applyFont="1" applyBorder="1" applyAlignment="1">
      <alignment horizontal="center"/>
    </xf>
    <xf numFmtId="0" fontId="26" fillId="0" borderId="0" xfId="0" applyFont="1" applyFill="1" applyBorder="1" applyAlignme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167" fontId="2" fillId="0" borderId="25" xfId="15" applyNumberFormat="1" applyFont="1" applyFill="1" applyBorder="1" applyAlignment="1">
      <alignment horizontal="right" indent="1"/>
    </xf>
    <xf numFmtId="37" fontId="2" fillId="0" borderId="34" xfId="15" applyNumberFormat="1" applyFont="1" applyFill="1" applyBorder="1" applyAlignment="1">
      <alignment horizontal="center"/>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39" xfId="15" applyNumberFormat="1" applyFont="1" applyFill="1" applyBorder="1" applyAlignment="1">
      <alignment horizontal="center"/>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35" xfId="15" applyNumberFormat="1" applyFont="1" applyFill="1" applyBorder="1" applyAlignment="1">
      <alignment horizontal="center"/>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37" fontId="2" fillId="0" borderId="0" xfId="0" applyNumberFormat="1" applyFont="1" applyFill="1"/>
    <xf numFmtId="0" fontId="0" fillId="0" borderId="55" xfId="0" applyFill="1" applyBorder="1" applyAlignment="1"/>
    <xf numFmtId="0" fontId="0" fillId="0" borderId="62" xfId="0" applyFill="1" applyBorder="1" applyAlignment="1"/>
    <xf numFmtId="0" fontId="0" fillId="0" borderId="37" xfId="0" applyFill="1" applyBorder="1" applyAlignment="1"/>
    <xf numFmtId="0" fontId="0" fillId="0" borderId="41" xfId="0" applyBorder="1" applyAlignment="1"/>
    <xf numFmtId="0" fontId="0" fillId="0" borderId="29" xfId="0" applyBorder="1" applyAlignment="1"/>
    <xf numFmtId="38" fontId="2" fillId="0" borderId="0" xfId="0" applyNumberFormat="1" applyFont="1" applyFill="1" applyBorder="1" applyAlignment="1">
      <alignment horizontal="right" indent="1"/>
    </xf>
    <xf numFmtId="0" fontId="9" fillId="0" borderId="0" xfId="0" applyFont="1" applyAlignment="1">
      <alignment vertical="center"/>
    </xf>
    <xf numFmtId="173" fontId="0" fillId="0" borderId="0" xfId="0" applyNumberFormat="1"/>
    <xf numFmtId="171" fontId="2" fillId="0" borderId="5" xfId="0" applyNumberFormat="1" applyFont="1" applyBorder="1" applyAlignment="1">
      <alignment horizontal="center"/>
    </xf>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0" fillId="0" borderId="0" xfId="0" applyAlignment="1">
      <alignment wrapText="1"/>
    </xf>
    <xf numFmtId="0" fontId="4" fillId="0" borderId="0" xfId="0" applyFont="1" applyAlignment="1">
      <alignment horizontal="center" vertical="center" textRotation="90" wrapText="1"/>
    </xf>
    <xf numFmtId="0" fontId="4" fillId="0" borderId="4" xfId="0" applyFont="1" applyBorder="1" applyAlignment="1"/>
    <xf numFmtId="164" fontId="2" fillId="0" borderId="12" xfId="0" applyNumberFormat="1" applyFont="1" applyFill="1" applyBorder="1" applyAlignment="1">
      <alignment horizontal="right" indent="1"/>
    </xf>
    <xf numFmtId="164" fontId="2" fillId="0" borderId="50" xfId="0" applyNumberFormat="1" applyFont="1" applyFill="1" applyBorder="1"/>
    <xf numFmtId="6" fontId="2" fillId="0" borderId="47" xfId="15" applyNumberFormat="1" applyFont="1" applyFill="1" applyBorder="1" applyAlignment="1">
      <alignment horizontal="right"/>
    </xf>
    <xf numFmtId="6" fontId="2" fillId="0" borderId="18" xfId="0" applyNumberFormat="1" applyFont="1" applyFill="1" applyBorder="1" applyAlignment="1">
      <alignment horizontal="right"/>
    </xf>
    <xf numFmtId="6" fontId="2" fillId="0" borderId="26" xfId="15" applyNumberFormat="1" applyFont="1" applyFill="1" applyBorder="1" applyAlignment="1">
      <alignment horizontal="right"/>
    </xf>
    <xf numFmtId="6" fontId="2" fillId="0" borderId="19" xfId="15" applyNumberFormat="1" applyFont="1" applyFill="1" applyBorder="1" applyAlignment="1">
      <alignment horizontal="right"/>
    </xf>
    <xf numFmtId="6" fontId="2" fillId="0" borderId="53" xfId="15" applyNumberFormat="1" applyFont="1" applyFill="1" applyBorder="1" applyAlignment="1">
      <alignment horizontal="right"/>
    </xf>
    <xf numFmtId="6" fontId="2" fillId="0" borderId="20" xfId="15" applyNumberFormat="1" applyFont="1" applyFill="1" applyBorder="1" applyAlignment="1">
      <alignment horizontal="right"/>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30" fillId="0" borderId="0" xfId="0" applyFont="1"/>
    <xf numFmtId="0" fontId="4" fillId="0" borderId="0" xfId="0" applyFont="1" applyAlignment="1">
      <alignment horizontal="left"/>
    </xf>
    <xf numFmtId="164" fontId="0" fillId="0" borderId="0" xfId="0" applyNumberFormat="1" applyAlignment="1">
      <alignment horizontal="center"/>
    </xf>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9" fillId="0" borderId="0" xfId="0" applyFont="1"/>
    <xf numFmtId="0" fontId="29" fillId="0" borderId="23" xfId="0" applyFont="1" applyBorder="1"/>
    <xf numFmtId="0" fontId="0" fillId="0" borderId="26" xfId="0" applyBorder="1" applyAlignment="1">
      <alignment horizontal="right"/>
    </xf>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6" fontId="2" fillId="0" borderId="12" xfId="0" applyNumberFormat="1" applyFont="1" applyBorder="1" applyAlignment="1">
      <alignment horizontal="right" indent="1"/>
    </xf>
    <xf numFmtId="0" fontId="0" fillId="0" borderId="26" xfId="0" applyBorder="1" applyAlignment="1">
      <alignment horizontal="right" vertical="center"/>
    </xf>
    <xf numFmtId="0" fontId="0" fillId="0" borderId="0" xfId="0" applyBorder="1" applyAlignment="1">
      <alignment horizontal="left" vertical="center"/>
    </xf>
    <xf numFmtId="164" fontId="0" fillId="0" borderId="0" xfId="0" applyNumberFormat="1" applyBorder="1" applyAlignment="1">
      <alignment horizontal="right"/>
    </xf>
    <xf numFmtId="0" fontId="0" fillId="0" borderId="21" xfId="0" applyBorder="1"/>
    <xf numFmtId="0" fontId="0" fillId="0" borderId="21" xfId="0" applyBorder="1" applyAlignment="1">
      <alignment horizontal="left"/>
    </xf>
    <xf numFmtId="170" fontId="0" fillId="0" borderId="26" xfId="0" applyNumberFormat="1" applyBorder="1" applyAlignment="1">
      <alignment horizontal="right"/>
    </xf>
    <xf numFmtId="170" fontId="0" fillId="0" borderId="26" xfId="0" applyNumberFormat="1" applyBorder="1"/>
    <xf numFmtId="0" fontId="4" fillId="0" borderId="26" xfId="0" applyFont="1" applyBorder="1" applyAlignment="1">
      <alignment horizontal="left" vertical="center"/>
    </xf>
    <xf numFmtId="44" fontId="0" fillId="0" borderId="0" xfId="0" applyNumberFormat="1"/>
    <xf numFmtId="169" fontId="0" fillId="0" borderId="26" xfId="0" applyNumberFormat="1" applyBorder="1" applyAlignment="1">
      <alignment horizontal="center"/>
    </xf>
    <xf numFmtId="164" fontId="0" fillId="0" borderId="26" xfId="0" applyNumberFormat="1" applyFill="1" applyBorder="1" applyAlignment="1">
      <alignment horizontal="center"/>
    </xf>
    <xf numFmtId="164" fontId="0" fillId="0" borderId="26" xfId="0" applyNumberFormat="1" applyFill="1" applyBorder="1"/>
    <xf numFmtId="0" fontId="4" fillId="0" borderId="23" xfId="0" applyFont="1" applyBorder="1" applyAlignment="1">
      <alignment horizontal="center"/>
    </xf>
    <xf numFmtId="0" fontId="4" fillId="0" borderId="0" xfId="0" applyFont="1" applyBorder="1" applyAlignment="1">
      <alignment horizontal="center"/>
    </xf>
    <xf numFmtId="0" fontId="4" fillId="0" borderId="0" xfId="0" applyFont="1" applyBorder="1" applyAlignment="1"/>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0" fontId="24" fillId="0" borderId="69" xfId="0" applyFont="1" applyFill="1" applyBorder="1" applyAlignment="1">
      <alignment horizontal="right"/>
    </xf>
    <xf numFmtId="10" fontId="23" fillId="0" borderId="69" xfId="16" applyNumberFormat="1" applyFont="1" applyFill="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37" fontId="2" fillId="0" borderId="64" xfId="15" applyNumberFormat="1" applyFont="1" applyFill="1" applyBorder="1" applyAlignment="1">
      <alignment horizontal="center"/>
    </xf>
    <xf numFmtId="37" fontId="2" fillId="0" borderId="56" xfId="15" applyNumberFormat="1" applyFont="1" applyFill="1" applyBorder="1" applyAlignment="1">
      <alignment horizontal="center"/>
    </xf>
    <xf numFmtId="37" fontId="2" fillId="0" borderId="65" xfId="15" applyNumberFormat="1" applyFont="1" applyFill="1" applyBorder="1" applyAlignment="1">
      <alignment horizontal="center"/>
    </xf>
    <xf numFmtId="6" fontId="2" fillId="0" borderId="34" xfId="0" applyNumberFormat="1" applyFont="1" applyBorder="1" applyAlignment="1">
      <alignment horizontal="right"/>
    </xf>
    <xf numFmtId="6" fontId="2" fillId="0" borderId="18" xfId="0" applyNumberFormat="1" applyFont="1" applyBorder="1" applyAlignment="1">
      <alignment horizontal="right"/>
    </xf>
    <xf numFmtId="6" fontId="2" fillId="0" borderId="60" xfId="0" applyNumberFormat="1" applyFont="1" applyBorder="1" applyAlignment="1">
      <alignment horizontal="right"/>
    </xf>
    <xf numFmtId="6" fontId="2" fillId="0" borderId="59" xfId="0" applyNumberFormat="1" applyFont="1" applyBorder="1" applyAlignment="1">
      <alignment horizontal="right"/>
    </xf>
    <xf numFmtId="6" fontId="2" fillId="0" borderId="35" xfId="0" applyNumberFormat="1" applyFont="1" applyBorder="1" applyAlignment="1">
      <alignment horizontal="right"/>
    </xf>
    <xf numFmtId="6" fontId="2" fillId="0" borderId="20" xfId="0" applyNumberFormat="1" applyFont="1" applyBorder="1" applyAlignment="1">
      <alignment horizontal="right"/>
    </xf>
    <xf numFmtId="6" fontId="2" fillId="0" borderId="6" xfId="0" applyNumberFormat="1" applyFont="1" applyBorder="1" applyAlignment="1">
      <alignment horizontal="right"/>
    </xf>
    <xf numFmtId="6" fontId="2" fillId="0" borderId="56" xfId="0" applyNumberFormat="1" applyFont="1" applyBorder="1" applyAlignment="1">
      <alignment horizontal="right"/>
    </xf>
    <xf numFmtId="6" fontId="2" fillId="0" borderId="26" xfId="0" applyNumberFormat="1" applyFont="1" applyBorder="1" applyAlignment="1">
      <alignment horizontal="right"/>
    </xf>
    <xf numFmtId="6" fontId="2" fillId="0" borderId="19" xfId="0" applyNumberFormat="1" applyFont="1" applyBorder="1" applyAlignment="1">
      <alignment horizontal="right"/>
    </xf>
    <xf numFmtId="6" fontId="2" fillId="0" borderId="8" xfId="0" applyNumberFormat="1" applyFont="1" applyBorder="1" applyAlignment="1">
      <alignment horizontal="right"/>
    </xf>
    <xf numFmtId="6" fontId="2" fillId="0" borderId="39" xfId="0" applyNumberFormat="1" applyFont="1" applyBorder="1" applyAlignment="1">
      <alignment horizontal="right"/>
    </xf>
    <xf numFmtId="6" fontId="2" fillId="0" borderId="65" xfId="0" applyNumberFormat="1" applyFont="1" applyBorder="1" applyAlignment="1">
      <alignment horizontal="right"/>
    </xf>
    <xf numFmtId="6" fontId="2" fillId="0" borderId="53" xfId="0" applyNumberFormat="1" applyFont="1" applyBorder="1" applyAlignment="1">
      <alignment horizontal="right"/>
    </xf>
    <xf numFmtId="6" fontId="2" fillId="0" borderId="10" xfId="0" applyNumberFormat="1" applyFont="1" applyBorder="1" applyAlignment="1">
      <alignment horizontal="right"/>
    </xf>
    <xf numFmtId="1" fontId="0" fillId="0" borderId="26" xfId="0" applyNumberFormat="1" applyBorder="1"/>
    <xf numFmtId="0" fontId="21" fillId="0" borderId="56" xfId="18" applyBorder="1"/>
    <xf numFmtId="0" fontId="0" fillId="0" borderId="72" xfId="0" applyBorder="1" applyAlignment="1">
      <alignment horizontal="center" vertical="center"/>
    </xf>
    <xf numFmtId="0" fontId="0" fillId="0" borderId="0" xfId="0" applyAlignment="1"/>
    <xf numFmtId="0" fontId="0" fillId="0" borderId="26" xfId="0" applyBorder="1" applyAlignment="1">
      <alignment horizontal="center"/>
    </xf>
    <xf numFmtId="0" fontId="0" fillId="0" borderId="26" xfId="0" applyFill="1" applyBorder="1"/>
    <xf numFmtId="0" fontId="0" fillId="0" borderId="26" xfId="0" applyFill="1" applyBorder="1" applyAlignment="1">
      <alignment horizontal="right" vertical="center"/>
    </xf>
    <xf numFmtId="0" fontId="0" fillId="0" borderId="26" xfId="0" applyFill="1" applyBorder="1" applyAlignment="1">
      <alignment horizontal="center"/>
    </xf>
    <xf numFmtId="0" fontId="11" fillId="0" borderId="0" xfId="0" applyFont="1" applyAlignment="1">
      <alignment horizontal="center"/>
    </xf>
    <xf numFmtId="0" fontId="24" fillId="0" borderId="26" xfId="0" applyFont="1" applyFill="1" applyBorder="1" applyAlignment="1">
      <alignment horizontal="center"/>
    </xf>
    <xf numFmtId="0" fontId="0" fillId="0" borderId="0" xfId="0" applyAlignment="1">
      <alignment horizontal="left" vertical="top" wrapText="1"/>
    </xf>
    <xf numFmtId="0" fontId="4" fillId="0" borderId="0" xfId="0" applyFont="1" applyBorder="1" applyAlignment="1">
      <alignment horizontal="left"/>
    </xf>
    <xf numFmtId="0" fontId="4" fillId="0" borderId="0" xfId="0" applyFont="1" applyFill="1" applyBorder="1" applyAlignment="1">
      <alignment horizontal="left"/>
    </xf>
    <xf numFmtId="0" fontId="0" fillId="0" borderId="26" xfId="0" applyBorder="1" applyAlignment="1">
      <alignment horizontal="center"/>
    </xf>
    <xf numFmtId="0" fontId="4" fillId="0" borderId="26" xfId="0" applyFont="1" applyBorder="1" applyAlignment="1">
      <alignment horizontal="center" vertical="center"/>
    </xf>
    <xf numFmtId="6" fontId="2" fillId="0" borderId="64" xfId="0" applyNumberFormat="1" applyFont="1" applyBorder="1" applyAlignment="1">
      <alignment horizontal="center"/>
    </xf>
    <xf numFmtId="6" fontId="2" fillId="0" borderId="47" xfId="0" applyNumberFormat="1" applyFont="1" applyBorder="1" applyAlignment="1">
      <alignment horizontal="center"/>
    </xf>
    <xf numFmtId="6" fontId="2" fillId="0" borderId="18" xfId="0" applyNumberFormat="1" applyFont="1" applyBorder="1" applyAlignment="1">
      <alignment horizontal="center"/>
    </xf>
    <xf numFmtId="169" fontId="0" fillId="0" borderId="0" xfId="0" applyNumberFormat="1" applyFont="1" applyFill="1" applyBorder="1" applyAlignment="1">
      <alignment horizontal="center"/>
    </xf>
    <xf numFmtId="168" fontId="0" fillId="0" borderId="0" xfId="16" applyNumberFormat="1" applyFont="1" applyFill="1" applyBorder="1" applyAlignment="1">
      <alignment horizontal="center"/>
    </xf>
    <xf numFmtId="2" fontId="0" fillId="0" borderId="0" xfId="16" applyNumberFormat="1" applyFont="1" applyFill="1" applyBorder="1" applyAlignment="1">
      <alignment horizontal="center"/>
    </xf>
    <xf numFmtId="0" fontId="4" fillId="0" borderId="26" xfId="0" applyFont="1" applyBorder="1" applyAlignment="1">
      <alignment horizontal="center" vertical="top" wrapText="1"/>
    </xf>
    <xf numFmtId="0" fontId="4" fillId="0" borderId="26" xfId="0" applyFont="1" applyBorder="1" applyAlignment="1">
      <alignment horizontal="center" vertical="top"/>
    </xf>
    <xf numFmtId="1" fontId="0" fillId="0" borderId="26" xfId="0" applyNumberFormat="1" applyBorder="1" applyAlignment="1">
      <alignment horizontal="center" vertical="top" wrapText="1"/>
    </xf>
    <xf numFmtId="164" fontId="0" fillId="0" borderId="26" xfId="0" applyNumberFormat="1" applyBorder="1" applyAlignment="1">
      <alignment horizontal="center" vertical="top" wrapText="1"/>
    </xf>
    <xf numFmtId="164" fontId="0" fillId="0" borderId="26" xfId="0" applyNumberFormat="1" applyBorder="1" applyAlignment="1">
      <alignment vertical="top" wrapText="1"/>
    </xf>
    <xf numFmtId="6" fontId="2" fillId="0" borderId="34"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60" xfId="0" applyNumberFormat="1" applyFont="1" applyBorder="1" applyAlignment="1">
      <alignment horizontal="center"/>
    </xf>
    <xf numFmtId="6" fontId="2" fillId="0" borderId="59" xfId="0" applyNumberFormat="1" applyFont="1" applyBorder="1" applyAlignment="1">
      <alignment horizontal="center"/>
    </xf>
    <xf numFmtId="6" fontId="2" fillId="0" borderId="56" xfId="0" applyNumberFormat="1" applyFont="1" applyBorder="1" applyAlignment="1">
      <alignment horizontal="center"/>
    </xf>
    <xf numFmtId="6" fontId="2" fillId="0" borderId="26" xfId="0" applyNumberFormat="1" applyFont="1" applyBorder="1" applyAlignment="1">
      <alignment horizontal="center"/>
    </xf>
    <xf numFmtId="6" fontId="2" fillId="0" borderId="8" xfId="0" applyNumberFormat="1" applyFont="1" applyBorder="1" applyAlignment="1">
      <alignment horizontal="center"/>
    </xf>
    <xf numFmtId="2" fontId="0" fillId="0" borderId="26" xfId="0" applyNumberFormat="1" applyBorder="1" applyAlignment="1">
      <alignment horizontal="center"/>
    </xf>
    <xf numFmtId="171" fontId="0" fillId="0" borderId="26" xfId="0" applyNumberFormat="1" applyBorder="1"/>
    <xf numFmtId="0" fontId="32" fillId="0" borderId="0" xfId="6" applyFont="1"/>
    <xf numFmtId="0" fontId="7" fillId="0" borderId="0" xfId="6"/>
    <xf numFmtId="0" fontId="34" fillId="0" borderId="0" xfId="19" applyFont="1" applyAlignment="1" applyProtection="1"/>
    <xf numFmtId="0" fontId="35" fillId="0" borderId="0" xfId="6" applyFont="1"/>
    <xf numFmtId="0" fontId="32" fillId="0" borderId="0" xfId="6" applyFont="1" applyAlignment="1">
      <alignment horizontal="center"/>
    </xf>
    <xf numFmtId="3" fontId="32" fillId="0" borderId="0" xfId="6" applyNumberFormat="1" applyFont="1" applyAlignment="1">
      <alignment horizontal="center"/>
    </xf>
    <xf numFmtId="2" fontId="32" fillId="0" borderId="0" xfId="6" applyNumberFormat="1" applyFont="1" applyAlignment="1">
      <alignment horizontal="center"/>
    </xf>
    <xf numFmtId="2" fontId="0" fillId="0" borderId="0" xfId="0" applyNumberFormat="1" applyAlignment="1">
      <alignment horizontal="center"/>
    </xf>
    <xf numFmtId="16" fontId="32" fillId="0" borderId="0" xfId="6" quotePrefix="1" applyNumberFormat="1" applyFont="1" applyAlignment="1">
      <alignment horizontal="center"/>
    </xf>
    <xf numFmtId="171" fontId="0" fillId="0" borderId="0" xfId="0" applyNumberFormat="1"/>
    <xf numFmtId="6" fontId="2" fillId="0" borderId="65" xfId="0" applyNumberFormat="1" applyFont="1" applyBorder="1" applyAlignment="1">
      <alignment horizontal="center"/>
    </xf>
    <xf numFmtId="6" fontId="2" fillId="0" borderId="53" xfId="0" applyNumberFormat="1" applyFont="1" applyBorder="1" applyAlignment="1">
      <alignment horizontal="center"/>
    </xf>
    <xf numFmtId="6" fontId="2" fillId="0" borderId="10" xfId="0" applyNumberFormat="1" applyFont="1" applyBorder="1" applyAlignment="1">
      <alignment horizontal="center"/>
    </xf>
    <xf numFmtId="171" fontId="4" fillId="0" borderId="26" xfId="0" applyNumberFormat="1" applyFont="1" applyBorder="1" applyAlignment="1">
      <alignment horizontal="center" vertical="center"/>
    </xf>
    <xf numFmtId="0" fontId="32" fillId="0" borderId="0" xfId="6" applyFont="1" applyAlignment="1">
      <alignment vertical="center"/>
    </xf>
    <xf numFmtId="3" fontId="2" fillId="0" borderId="0" xfId="0" applyNumberFormat="1" applyFont="1"/>
    <xf numFmtId="174" fontId="2" fillId="0" borderId="0" xfId="0" applyNumberFormat="1" applyFont="1"/>
    <xf numFmtId="171" fontId="0" fillId="0" borderId="26" xfId="0" applyNumberFormat="1" applyBorder="1" applyAlignment="1">
      <alignment horizontal="center" vertical="center"/>
    </xf>
    <xf numFmtId="0" fontId="21" fillId="0" borderId="0" xfId="18" applyAlignment="1" applyProtection="1"/>
    <xf numFmtId="0" fontId="0" fillId="0" borderId="51" xfId="0" applyBorder="1" applyAlignment="1">
      <alignment vertical="top"/>
    </xf>
    <xf numFmtId="0" fontId="0" fillId="0" borderId="28" xfId="0" applyBorder="1" applyAlignment="1">
      <alignment horizontal="center" vertical="top"/>
    </xf>
    <xf numFmtId="0" fontId="0" fillId="0" borderId="56" xfId="0" applyBorder="1" applyAlignment="1">
      <alignment vertical="top"/>
    </xf>
    <xf numFmtId="3" fontId="0" fillId="0" borderId="21" xfId="0" applyNumberFormat="1" applyBorder="1" applyAlignment="1">
      <alignment horizontal="center" vertical="top"/>
    </xf>
    <xf numFmtId="0" fontId="0" fillId="3" borderId="26" xfId="0" applyFill="1" applyBorder="1" applyAlignment="1">
      <alignment horizontal="center" vertical="center"/>
    </xf>
    <xf numFmtId="6" fontId="0" fillId="3" borderId="26" xfId="0" applyNumberFormat="1" applyFill="1" applyBorder="1"/>
    <xf numFmtId="0" fontId="0" fillId="0" borderId="73" xfId="0" applyBorder="1" applyAlignment="1">
      <alignment vertical="top"/>
    </xf>
    <xf numFmtId="3" fontId="0" fillId="0" borderId="74" xfId="0" applyNumberFormat="1" applyBorder="1" applyAlignment="1">
      <alignment horizontal="center" vertical="top"/>
    </xf>
    <xf numFmtId="0" fontId="3" fillId="0" borderId="40" xfId="0" applyFont="1" applyFill="1" applyBorder="1" applyAlignment="1">
      <alignment horizontal="center" vertical="center" wrapText="1"/>
    </xf>
    <xf numFmtId="0" fontId="24" fillId="0" borderId="41" xfId="0" applyFont="1" applyFill="1" applyBorder="1" applyAlignment="1">
      <alignment horizontal="center"/>
    </xf>
    <xf numFmtId="0" fontId="0" fillId="0" borderId="0" xfId="0"/>
    <xf numFmtId="0" fontId="0" fillId="0" borderId="0" xfId="0"/>
    <xf numFmtId="175" fontId="2" fillId="0" borderId="34" xfId="0" applyNumberFormat="1" applyFont="1" applyBorder="1" applyAlignment="1">
      <alignment horizontal="center"/>
    </xf>
    <xf numFmtId="164" fontId="2" fillId="0" borderId="75" xfId="15" applyNumberFormat="1" applyFont="1" applyFill="1" applyBorder="1" applyAlignment="1">
      <alignment horizontal="right"/>
    </xf>
    <xf numFmtId="164" fontId="2" fillId="0" borderId="21" xfId="15" applyNumberFormat="1" applyFont="1" applyFill="1" applyBorder="1" applyAlignment="1">
      <alignment horizontal="right"/>
    </xf>
    <xf numFmtId="164" fontId="2" fillId="0" borderId="76" xfId="15" applyNumberFormat="1" applyFont="1" applyFill="1" applyBorder="1" applyAlignment="1">
      <alignment horizontal="right"/>
    </xf>
    <xf numFmtId="6" fontId="2" fillId="0" borderId="64" xfId="0" applyNumberFormat="1" applyFont="1" applyBorder="1" applyAlignment="1">
      <alignment horizontal="right"/>
    </xf>
    <xf numFmtId="6" fontId="2" fillId="0" borderId="47" xfId="0" applyNumberFormat="1" applyFont="1" applyBorder="1" applyAlignment="1">
      <alignment horizontal="right"/>
    </xf>
    <xf numFmtId="0" fontId="0" fillId="0" borderId="0" xfId="0" applyNumberFormat="1" applyAlignment="1">
      <alignment horizontal="center"/>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3" fillId="0" borderId="40" xfId="0" applyFont="1" applyFill="1" applyBorder="1" applyAlignment="1">
      <alignment horizontal="center" vertical="center"/>
    </xf>
    <xf numFmtId="0" fontId="3" fillId="0" borderId="2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3" fillId="0" borderId="40" xfId="0" applyNumberFormat="1" applyFont="1" applyFill="1" applyBorder="1" applyAlignment="1">
      <alignment horizontal="center" vertical="center"/>
    </xf>
    <xf numFmtId="164" fontId="3" fillId="0" borderId="29" xfId="0" applyNumberFormat="1" applyFont="1" applyFill="1" applyBorder="1" applyAlignment="1">
      <alignment horizontal="center" vertical="center"/>
    </xf>
    <xf numFmtId="0" fontId="3" fillId="0" borderId="4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4" fillId="0" borderId="41" xfId="0" applyFont="1" applyFill="1" applyBorder="1" applyAlignment="1">
      <alignment horizontal="center"/>
    </xf>
    <xf numFmtId="0" fontId="24" fillId="0" borderId="29" xfId="0" applyFont="1" applyFill="1" applyBorder="1" applyAlignment="1">
      <alignment horizontal="center"/>
    </xf>
    <xf numFmtId="0" fontId="24" fillId="0" borderId="40" xfId="0" applyFont="1" applyFill="1" applyBorder="1" applyAlignment="1">
      <alignment horizontal="center"/>
    </xf>
    <xf numFmtId="0" fontId="0" fillId="0" borderId="0" xfId="0" applyAlignment="1">
      <alignment horizontal="left" vertical="top"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49"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4" fillId="0" borderId="0" xfId="0" applyFont="1" applyBorder="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4" fillId="0" borderId="0" xfId="0" applyFont="1" applyFill="1" applyBorder="1" applyAlignment="1">
      <alignment horizontal="left"/>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4" fillId="0" borderId="56" xfId="0" applyFont="1" applyBorder="1" applyAlignment="1">
      <alignment horizontal="center" vertical="center"/>
    </xf>
    <xf numFmtId="0" fontId="4" fillId="0" borderId="26" xfId="0" applyFont="1" applyBorder="1" applyAlignment="1">
      <alignment horizontal="center" vertical="center"/>
    </xf>
    <xf numFmtId="0" fontId="0" fillId="0" borderId="23" xfId="0" applyBorder="1" applyAlignment="1">
      <alignment horizontal="left" vertical="center" wrapText="1"/>
    </xf>
    <xf numFmtId="0" fontId="0" fillId="0" borderId="0" xfId="0" applyAlignment="1">
      <alignment horizontal="left" vertical="center" wrapText="1"/>
    </xf>
    <xf numFmtId="0" fontId="2" fillId="0" borderId="34" xfId="0" applyFont="1" applyBorder="1" applyAlignment="1">
      <alignment horizontal="center" vertical="center"/>
    </xf>
    <xf numFmtId="0" fontId="2" fillId="0" borderId="35"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0" fillId="0" borderId="0" xfId="0"/>
    <xf numFmtId="0" fontId="2" fillId="0" borderId="16"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0" fillId="0" borderId="40" xfId="0" applyBorder="1" applyAlignment="1">
      <alignment horizontal="center"/>
    </xf>
    <xf numFmtId="0" fontId="0" fillId="0" borderId="29"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2" xfId="4" applyFont="1" applyFill="1" applyBorder="1" applyAlignment="1">
      <alignment horizontal="center" vertical="center"/>
    </xf>
    <xf numFmtId="0" fontId="8" fillId="0" borderId="24" xfId="4" applyFont="1" applyFill="1" applyBorder="1" applyAlignment="1">
      <alignment horizontal="center" vertical="center"/>
    </xf>
    <xf numFmtId="0" fontId="8" fillId="0" borderId="25" xfId="4" applyFont="1" applyFill="1" applyBorder="1" applyAlignment="1">
      <alignment horizontal="center" vertical="center"/>
    </xf>
    <xf numFmtId="0" fontId="8" fillId="0" borderId="28" xfId="0" applyFont="1" applyFill="1" applyBorder="1" applyAlignment="1">
      <alignment horizontal="center" wrapText="1"/>
    </xf>
    <xf numFmtId="0" fontId="8" fillId="0" borderId="51" xfId="0" applyFont="1" applyFill="1" applyBorder="1" applyAlignment="1">
      <alignment horizontal="center" wrapText="1"/>
    </xf>
    <xf numFmtId="0" fontId="8" fillId="0" borderId="26" xfId="0" applyFont="1" applyFill="1" applyBorder="1" applyAlignment="1">
      <alignment horizontal="center" wrapText="1"/>
    </xf>
    <xf numFmtId="0" fontId="8" fillId="0" borderId="22" xfId="0" applyFont="1" applyFill="1" applyBorder="1" applyAlignment="1">
      <alignment horizontal="left" vertical="center"/>
    </xf>
    <xf numFmtId="0" fontId="8" fillId="0" borderId="24" xfId="0" applyFont="1" applyFill="1" applyBorder="1" applyAlignment="1">
      <alignment horizontal="left" vertical="center"/>
    </xf>
    <xf numFmtId="0" fontId="8" fillId="0" borderId="25" xfId="0" applyFont="1" applyFill="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0" fillId="0" borderId="0" xfId="0" applyFill="1" applyAlignment="1">
      <alignment horizontal="left" vertical="top" wrapText="1"/>
    </xf>
    <xf numFmtId="0" fontId="4" fillId="0" borderId="50" xfId="0" applyFont="1" applyBorder="1" applyAlignment="1">
      <alignment horizontal="center"/>
    </xf>
    <xf numFmtId="0" fontId="4" fillId="0" borderId="29" xfId="0" applyFont="1" applyBorder="1" applyAlignment="1">
      <alignment horizont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4" fillId="0" borderId="21" xfId="0" applyFont="1" applyFill="1" applyBorder="1" applyAlignment="1">
      <alignment horizontal="center"/>
    </xf>
    <xf numFmtId="0" fontId="24" fillId="0" borderId="8" xfId="0" applyFont="1" applyFill="1" applyBorder="1" applyAlignment="1">
      <alignment horizontal="center"/>
    </xf>
    <xf numFmtId="0" fontId="24" fillId="0" borderId="56" xfId="0" applyFont="1" applyFill="1" applyBorder="1" applyAlignment="1">
      <alignment horizontal="center"/>
    </xf>
    <xf numFmtId="0" fontId="2" fillId="0" borderId="1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4" fillId="0" borderId="26" xfId="0" applyFont="1" applyFill="1" applyBorder="1" applyAlignment="1">
      <alignment horizontal="center"/>
    </xf>
    <xf numFmtId="0" fontId="24" fillId="0" borderId="0" xfId="0" applyFont="1" applyFill="1" applyBorder="1" applyAlignment="1">
      <alignment horizontal="center"/>
    </xf>
    <xf numFmtId="0" fontId="23" fillId="0" borderId="34"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37" xfId="0" applyFont="1" applyFill="1" applyBorder="1" applyAlignment="1">
      <alignment horizontal="center" vertical="center"/>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0" fillId="0" borderId="26" xfId="0" applyBorder="1" applyAlignment="1">
      <alignment horizontal="center"/>
    </xf>
    <xf numFmtId="0" fontId="0" fillId="0" borderId="21" xfId="0" applyBorder="1" applyAlignment="1">
      <alignment horizontal="center"/>
    </xf>
    <xf numFmtId="0" fontId="0" fillId="0" borderId="8" xfId="0" applyBorder="1" applyAlignment="1">
      <alignment horizontal="center"/>
    </xf>
    <xf numFmtId="0" fontId="0" fillId="0" borderId="56" xfId="0" applyBorder="1" applyAlignment="1">
      <alignment horizontal="center"/>
    </xf>
    <xf numFmtId="49" fontId="2" fillId="0" borderId="16"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xf numFmtId="0" fontId="2" fillId="0" borderId="38" xfId="0" applyFont="1" applyBorder="1" applyAlignment="1">
      <alignment horizontal="center" vertical="center"/>
    </xf>
    <xf numFmtId="0" fontId="2" fillId="0" borderId="36" xfId="0" applyFont="1" applyBorder="1" applyAlignment="1">
      <alignment horizontal="center" vertical="center"/>
    </xf>
  </cellXfs>
  <cellStyles count="20">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Hyperlink 2" xfId="19" xr:uid="{95908C48-2AAB-453C-A416-661491E9F2A1}"/>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1">
    <dxf>
      <fill>
        <patternFill>
          <bgColor rgb="FFFF0000"/>
        </patternFill>
      </fill>
    </dxf>
  </dxfs>
  <tableStyles count="0" defaultTableStyle="TableStyleMedium2" defaultPivotStyle="PivotStyleLight16"/>
  <colors>
    <mruColors>
      <color rgb="FF0037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15</xdr:col>
      <xdr:colOff>1207033</xdr:colOff>
      <xdr:row>49</xdr:row>
      <xdr:rowOff>122464</xdr:rowOff>
    </xdr:from>
    <xdr:to>
      <xdr:col>21</xdr:col>
      <xdr:colOff>156059</xdr:colOff>
      <xdr:row>63</xdr:row>
      <xdr:rowOff>98090</xdr:rowOff>
    </xdr:to>
    <xdr:pic>
      <xdr:nvPicPr>
        <xdr:cNvPr id="2" name="Picture 1">
          <a:extLst>
            <a:ext uri="{FF2B5EF4-FFF2-40B4-BE49-F238E27FC236}">
              <a16:creationId xmlns:a16="http://schemas.microsoft.com/office/drawing/2014/main" id="{0C0741D5-DA3A-4E5E-B02D-8D76A182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51180" y="9905199"/>
          <a:ext cx="9168791" cy="2642626"/>
        </a:xfrm>
        <a:prstGeom prst="rect">
          <a:avLst/>
        </a:prstGeom>
      </xdr:spPr>
    </xdr:pic>
    <xdr:clientData/>
  </xdr:twoCellAnchor>
  <xdr:twoCellAnchor editAs="oneCell">
    <xdr:from>
      <xdr:col>16</xdr:col>
      <xdr:colOff>98451</xdr:colOff>
      <xdr:row>63</xdr:row>
      <xdr:rowOff>108057</xdr:rowOff>
    </xdr:from>
    <xdr:to>
      <xdr:col>20</xdr:col>
      <xdr:colOff>29936</xdr:colOff>
      <xdr:row>86</xdr:row>
      <xdr:rowOff>12314</xdr:rowOff>
    </xdr:to>
    <xdr:pic>
      <xdr:nvPicPr>
        <xdr:cNvPr id="3" name="Picture 2">
          <a:extLst>
            <a:ext uri="{FF2B5EF4-FFF2-40B4-BE49-F238E27FC236}">
              <a16:creationId xmlns:a16="http://schemas.microsoft.com/office/drawing/2014/main" id="{D0D94CAF-2AD7-4C97-87A1-720FCFF01E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364039" y="12557792"/>
          <a:ext cx="8324691" cy="4285757"/>
        </a:xfrm>
        <a:prstGeom prst="rect">
          <a:avLst/>
        </a:prstGeom>
      </xdr:spPr>
    </xdr:pic>
    <xdr:clientData/>
  </xdr:twoCellAnchor>
  <xdr:twoCellAnchor editAs="oneCell">
    <xdr:from>
      <xdr:col>16</xdr:col>
      <xdr:colOff>112059</xdr:colOff>
      <xdr:row>86</xdr:row>
      <xdr:rowOff>100854</xdr:rowOff>
    </xdr:from>
    <xdr:to>
      <xdr:col>19</xdr:col>
      <xdr:colOff>96371</xdr:colOff>
      <xdr:row>105</xdr:row>
      <xdr:rowOff>26726</xdr:rowOff>
    </xdr:to>
    <xdr:pic>
      <xdr:nvPicPr>
        <xdr:cNvPr id="5" name="Picture 4">
          <a:extLst>
            <a:ext uri="{FF2B5EF4-FFF2-40B4-BE49-F238E27FC236}">
              <a16:creationId xmlns:a16="http://schemas.microsoft.com/office/drawing/2014/main" id="{684E46DA-FF11-4D75-9B37-EC71F517A5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77647" y="16965707"/>
          <a:ext cx="7772400" cy="3567784"/>
        </a:xfrm>
        <a:prstGeom prst="rect">
          <a:avLst/>
        </a:prstGeom>
      </xdr:spPr>
    </xdr:pic>
    <xdr:clientData/>
  </xdr:twoCellAnchor>
  <xdr:twoCellAnchor editAs="oneCell">
    <xdr:from>
      <xdr:col>16</xdr:col>
      <xdr:colOff>156882</xdr:colOff>
      <xdr:row>105</xdr:row>
      <xdr:rowOff>156883</xdr:rowOff>
    </xdr:from>
    <xdr:to>
      <xdr:col>18</xdr:col>
      <xdr:colOff>222436</xdr:colOff>
      <xdr:row>118</xdr:row>
      <xdr:rowOff>71158</xdr:rowOff>
    </xdr:to>
    <xdr:pic>
      <xdr:nvPicPr>
        <xdr:cNvPr id="11" name="Picture 10">
          <a:extLst>
            <a:ext uri="{FF2B5EF4-FFF2-40B4-BE49-F238E27FC236}">
              <a16:creationId xmlns:a16="http://schemas.microsoft.com/office/drawing/2014/main" id="{2892FC03-E77F-4557-9585-A7CD422140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422470" y="20697265"/>
          <a:ext cx="7248525"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526676</xdr:colOff>
      <xdr:row>34</xdr:row>
      <xdr:rowOff>78442</xdr:rowOff>
    </xdr:from>
    <xdr:to>
      <xdr:col>17</xdr:col>
      <xdr:colOff>4853</xdr:colOff>
      <xdr:row>42</xdr:row>
      <xdr:rowOff>112414</xdr:rowOff>
    </xdr:to>
    <xdr:pic>
      <xdr:nvPicPr>
        <xdr:cNvPr id="4" name="Picture 3">
          <a:extLst>
            <a:ext uri="{FF2B5EF4-FFF2-40B4-BE49-F238E27FC236}">
              <a16:creationId xmlns:a16="http://schemas.microsoft.com/office/drawing/2014/main" id="{657C84D7-B2D0-4F72-BAA1-A32CA102590C}"/>
            </a:ext>
          </a:extLst>
        </xdr:cNvPr>
        <xdr:cNvPicPr>
          <a:picLocks noChangeAspect="1"/>
        </xdr:cNvPicPr>
      </xdr:nvPicPr>
      <xdr:blipFill>
        <a:blip xmlns:r="http://schemas.openxmlformats.org/officeDocument/2006/relationships" r:embed="rId1"/>
        <a:stretch>
          <a:fillRect/>
        </a:stretch>
      </xdr:blipFill>
      <xdr:spPr>
        <a:xfrm>
          <a:off x="12763500" y="6947648"/>
          <a:ext cx="6000000" cy="16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67235</xdr:colOff>
      <xdr:row>3</xdr:row>
      <xdr:rowOff>67235</xdr:rowOff>
    </xdr:from>
    <xdr:to>
      <xdr:col>34</xdr:col>
      <xdr:colOff>245478</xdr:colOff>
      <xdr:row>42</xdr:row>
      <xdr:rowOff>100397</xdr:rowOff>
    </xdr:to>
    <xdr:grpSp>
      <xdr:nvGrpSpPr>
        <xdr:cNvPr id="2" name="Group 1">
          <a:extLst>
            <a:ext uri="{FF2B5EF4-FFF2-40B4-BE49-F238E27FC236}">
              <a16:creationId xmlns:a16="http://schemas.microsoft.com/office/drawing/2014/main" id="{B52BFBCD-FB53-4427-BB99-02D5B758F828}"/>
            </a:ext>
          </a:extLst>
        </xdr:cNvPr>
        <xdr:cNvGrpSpPr/>
      </xdr:nvGrpSpPr>
      <xdr:grpSpPr>
        <a:xfrm>
          <a:off x="12886764" y="649941"/>
          <a:ext cx="12885714" cy="8090191"/>
          <a:chOff x="28250030" y="5737412"/>
          <a:chExt cx="12885714" cy="8123809"/>
        </a:xfrm>
      </xdr:grpSpPr>
      <xdr:pic>
        <xdr:nvPicPr>
          <xdr:cNvPr id="3" name="Picture 2">
            <a:extLst>
              <a:ext uri="{FF2B5EF4-FFF2-40B4-BE49-F238E27FC236}">
                <a16:creationId xmlns:a16="http://schemas.microsoft.com/office/drawing/2014/main" id="{46234C9C-27A7-4766-8F94-E86AB783304D}"/>
              </a:ext>
            </a:extLst>
          </xdr:cNvPr>
          <xdr:cNvPicPr>
            <a:picLocks noChangeAspect="1"/>
          </xdr:cNvPicPr>
        </xdr:nvPicPr>
        <xdr:blipFill>
          <a:blip xmlns:r="http://schemas.openxmlformats.org/officeDocument/2006/relationships" r:embed="rId1"/>
          <a:stretch>
            <a:fillRect/>
          </a:stretch>
        </xdr:blipFill>
        <xdr:spPr>
          <a:xfrm>
            <a:off x="28250030" y="5737412"/>
            <a:ext cx="12885714" cy="8123809"/>
          </a:xfrm>
          <a:prstGeom prst="rect">
            <a:avLst/>
          </a:prstGeom>
        </xdr:spPr>
      </xdr:pic>
      <xdr:sp macro="" textlink="">
        <xdr:nvSpPr>
          <xdr:cNvPr id="4" name="Rectangle 3">
            <a:extLst>
              <a:ext uri="{FF2B5EF4-FFF2-40B4-BE49-F238E27FC236}">
                <a16:creationId xmlns:a16="http://schemas.microsoft.com/office/drawing/2014/main" id="{7A17414C-7A19-4DDD-8C0A-27DB7A24FB87}"/>
              </a:ext>
            </a:extLst>
          </xdr:cNvPr>
          <xdr:cNvSpPr/>
        </xdr:nvSpPr>
        <xdr:spPr>
          <a:xfrm>
            <a:off x="30042971" y="8659442"/>
            <a:ext cx="268941" cy="24961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Rectangle 4">
            <a:extLst>
              <a:ext uri="{FF2B5EF4-FFF2-40B4-BE49-F238E27FC236}">
                <a16:creationId xmlns:a16="http://schemas.microsoft.com/office/drawing/2014/main" id="{B683FCA4-1FB5-417F-8A6C-299E4EFDE701}"/>
              </a:ext>
            </a:extLst>
          </xdr:cNvPr>
          <xdr:cNvSpPr/>
        </xdr:nvSpPr>
        <xdr:spPr>
          <a:xfrm rot="1999541">
            <a:off x="30011028" y="8689366"/>
            <a:ext cx="365355" cy="80058"/>
          </a:xfrm>
          <a:prstGeom prst="rect">
            <a:avLst/>
          </a:prstGeom>
          <a:solidFill>
            <a:srgbClr val="0037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22412</xdr:colOff>
      <xdr:row>28</xdr:row>
      <xdr:rowOff>22412</xdr:rowOff>
    </xdr:from>
    <xdr:to>
      <xdr:col>28</xdr:col>
      <xdr:colOff>637685</xdr:colOff>
      <xdr:row>70</xdr:row>
      <xdr:rowOff>44368</xdr:rowOff>
    </xdr:to>
    <xdr:grpSp>
      <xdr:nvGrpSpPr>
        <xdr:cNvPr id="4" name="Group 3">
          <a:extLst>
            <a:ext uri="{FF2B5EF4-FFF2-40B4-BE49-F238E27FC236}">
              <a16:creationId xmlns:a16="http://schemas.microsoft.com/office/drawing/2014/main" id="{19F3F7E3-A5E6-40C2-9450-560708AD48E0}"/>
            </a:ext>
          </a:extLst>
        </xdr:cNvPr>
        <xdr:cNvGrpSpPr/>
      </xdr:nvGrpSpPr>
      <xdr:grpSpPr>
        <a:xfrm>
          <a:off x="19016383" y="5771030"/>
          <a:ext cx="12885714" cy="8056573"/>
          <a:chOff x="28250030" y="5737412"/>
          <a:chExt cx="12885714" cy="8123809"/>
        </a:xfrm>
      </xdr:grpSpPr>
      <xdr:pic>
        <xdr:nvPicPr>
          <xdr:cNvPr id="5" name="Picture 4">
            <a:extLst>
              <a:ext uri="{FF2B5EF4-FFF2-40B4-BE49-F238E27FC236}">
                <a16:creationId xmlns:a16="http://schemas.microsoft.com/office/drawing/2014/main" id="{AA087293-7AE6-412E-A155-A9608155E560}"/>
              </a:ext>
            </a:extLst>
          </xdr:cNvPr>
          <xdr:cNvPicPr>
            <a:picLocks noChangeAspect="1"/>
          </xdr:cNvPicPr>
        </xdr:nvPicPr>
        <xdr:blipFill>
          <a:blip xmlns:r="http://schemas.openxmlformats.org/officeDocument/2006/relationships" r:embed="rId1"/>
          <a:stretch>
            <a:fillRect/>
          </a:stretch>
        </xdr:blipFill>
        <xdr:spPr>
          <a:xfrm>
            <a:off x="28250030" y="5737412"/>
            <a:ext cx="12885714" cy="8123809"/>
          </a:xfrm>
          <a:prstGeom prst="rect">
            <a:avLst/>
          </a:prstGeom>
        </xdr:spPr>
      </xdr:pic>
      <xdr:sp macro="" textlink="">
        <xdr:nvSpPr>
          <xdr:cNvPr id="6" name="Rectangle 5">
            <a:extLst>
              <a:ext uri="{FF2B5EF4-FFF2-40B4-BE49-F238E27FC236}">
                <a16:creationId xmlns:a16="http://schemas.microsoft.com/office/drawing/2014/main" id="{1EDBD14B-EFED-4A57-9F32-5405CF88415C}"/>
              </a:ext>
            </a:extLst>
          </xdr:cNvPr>
          <xdr:cNvSpPr/>
        </xdr:nvSpPr>
        <xdr:spPr>
          <a:xfrm>
            <a:off x="30042971" y="8659442"/>
            <a:ext cx="268941" cy="24961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EF6C67FD-C795-4C09-A770-A9A0C66F7B90}"/>
              </a:ext>
            </a:extLst>
          </xdr:cNvPr>
          <xdr:cNvSpPr/>
        </xdr:nvSpPr>
        <xdr:spPr>
          <a:xfrm rot="1999541">
            <a:off x="30011028" y="8689366"/>
            <a:ext cx="365355" cy="80058"/>
          </a:xfrm>
          <a:prstGeom prst="rect">
            <a:avLst/>
          </a:prstGeom>
          <a:solidFill>
            <a:srgbClr val="0037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ns/Grant%20Applications/2022%20Grants/RAISE/MnDOT%20Highway%2053/BCA/Attachment%20A%20-%20Hwy%2053%20BCA%20Workbook.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VMTVHT/TravelDemandModel_VMTVHT_breakdow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osts/11228.03-CostEst_TH%20212%20Bento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ata/VMTVHT/TravelDemandModel_VMTVHT_FullW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
      <sheetName val="Travel Time Savings "/>
      <sheetName val="Travel Time - Progress Ext"/>
      <sheetName val="Operating Cost-Roughness"/>
      <sheetName val="SafetyBenefits"/>
      <sheetName val="Air Quality"/>
      <sheetName val="Operating and Maintenance Costs"/>
      <sheetName val="Capital Cost and RCV Calc"/>
      <sheetName val="Travel Time - Detour"/>
      <sheetName val="Operating Costs - Detour"/>
    </sheetNames>
    <sheetDataSet>
      <sheetData sheetId="0">
        <row r="4">
          <cell r="D4">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area_Expanded"/>
      <sheetName val="TH212"/>
      <sheetName val="Subarea"/>
      <sheetName val="OLD_20190212"/>
      <sheetName val="Old Data"/>
    </sheetNames>
    <sheetDataSet>
      <sheetData sheetId="0"/>
      <sheetData sheetId="1">
        <row r="89">
          <cell r="C89">
            <v>10009.903999999999</v>
          </cell>
          <cell r="D89">
            <v>14494.678</v>
          </cell>
        </row>
        <row r="90">
          <cell r="C90">
            <v>12171.394</v>
          </cell>
          <cell r="D90">
            <v>18835.756000000001</v>
          </cell>
        </row>
      </sheetData>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sts (Contingecy method)"/>
      <sheetName val="Cost Sum for STP Appl"/>
      <sheetName val="Pavement Costs"/>
      <sheetName val="Per Mile Costs"/>
      <sheetName val="TS"/>
      <sheetName val="Costs (Risk method)"/>
    </sheetNames>
    <sheetDataSet>
      <sheetData sheetId="0"/>
      <sheetData sheetId="1">
        <row r="6">
          <cell r="AB6">
            <v>1619000</v>
          </cell>
        </row>
        <row r="7">
          <cell r="AB7">
            <v>1789627.8378627468</v>
          </cell>
        </row>
        <row r="8">
          <cell r="AB8">
            <v>22059844.40834887</v>
          </cell>
        </row>
        <row r="9">
          <cell r="AB9">
            <v>14219280.651088893</v>
          </cell>
        </row>
        <row r="10">
          <cell r="AB10">
            <v>1637131.3303554785</v>
          </cell>
        </row>
        <row r="11">
          <cell r="AB11">
            <v>19399150.772344016</v>
          </cell>
        </row>
      </sheetData>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area_Expanded"/>
    </sheetNames>
    <sheetDataSet>
      <sheetData sheetId="0">
        <row r="6">
          <cell r="C6">
            <v>7194763.4400000013</v>
          </cell>
          <cell r="D6">
            <v>154932.25</v>
          </cell>
          <cell r="G6">
            <v>7207379.2000000002</v>
          </cell>
          <cell r="H6">
            <v>154527.4</v>
          </cell>
        </row>
        <row r="30">
          <cell r="C30">
            <v>9383009.8600000013</v>
          </cell>
          <cell r="D30">
            <v>213832.06000000006</v>
          </cell>
          <cell r="G30">
            <v>9397261.2599999998</v>
          </cell>
          <cell r="H30">
            <v>213296.36999999994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mfclearinghouse.org/detail.cfm?facid=7570" TargetMode="External"/><Relationship Id="rId7" Type="http://schemas.openxmlformats.org/officeDocument/2006/relationships/printerSettings" Target="../printerSettings/printerSettings4.bin"/><Relationship Id="rId2" Type="http://schemas.openxmlformats.org/officeDocument/2006/relationships/hyperlink" Target="http://www.cmfclearinghouse.org/detail.cfm?facid=7571" TargetMode="External"/><Relationship Id="rId1" Type="http://schemas.openxmlformats.org/officeDocument/2006/relationships/hyperlink" Target="http://www.cmfclearinghouse.org/detail.cfm?facid=357" TargetMode="External"/><Relationship Id="rId6" Type="http://schemas.openxmlformats.org/officeDocument/2006/relationships/hyperlink" Target="https://www.dot.state.mn.us/roadwork/rci/docs/trafficsafetyatrcistudy.pdf" TargetMode="External"/><Relationship Id="rId5" Type="http://schemas.openxmlformats.org/officeDocument/2006/relationships/hyperlink" Target="http://www.cmfclearinghouse.org/detail.cfm?facid=459" TargetMode="External"/><Relationship Id="rId4" Type="http://schemas.openxmlformats.org/officeDocument/2006/relationships/hyperlink" Target="http://www.cmfclearinghouse.org/detail.cfm?facid=9821"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ansportation.anl.gov/pdfs/idling_worksheet.pdf" TargetMode="External"/><Relationship Id="rId1" Type="http://schemas.openxmlformats.org/officeDocument/2006/relationships/hyperlink" Target="http://energy.gov/eere/vehicles/fact-861-february-23-2015-idle-fuel-consumption-selected-gasoline-and-diesel-vehicl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zoomScaleNormal="100" zoomScaleSheetLayoutView="100" workbookViewId="0">
      <selection activeCell="C7" sqref="C7"/>
    </sheetView>
  </sheetViews>
  <sheetFormatPr defaultRowHeight="15" x14ac:dyDescent="0.25"/>
  <cols>
    <col min="2" max="2" width="35.140625" customWidth="1"/>
    <col min="3" max="3" width="13.42578125" customWidth="1"/>
  </cols>
  <sheetData>
    <row r="5" spans="2:5" x14ac:dyDescent="0.25">
      <c r="B5" s="26" t="s">
        <v>83</v>
      </c>
      <c r="C5" s="123"/>
      <c r="E5" s="131"/>
    </row>
    <row r="6" spans="2:5" x14ac:dyDescent="0.25">
      <c r="B6" s="124" t="s">
        <v>140</v>
      </c>
      <c r="C6" s="125">
        <v>2020</v>
      </c>
      <c r="E6" s="135"/>
    </row>
    <row r="7" spans="2:5" x14ac:dyDescent="0.25">
      <c r="B7" s="124" t="s">
        <v>128</v>
      </c>
      <c r="C7" s="125">
        <v>2024</v>
      </c>
      <c r="E7" s="132"/>
    </row>
    <row r="8" spans="2:5" x14ac:dyDescent="0.25">
      <c r="B8" s="124" t="s">
        <v>129</v>
      </c>
      <c r="C8" s="125">
        <v>2</v>
      </c>
      <c r="E8" s="135"/>
    </row>
    <row r="9" spans="2:5" x14ac:dyDescent="0.25">
      <c r="B9" s="124" t="s">
        <v>84</v>
      </c>
      <c r="C9" s="125">
        <v>20</v>
      </c>
      <c r="E9" s="132"/>
    </row>
    <row r="10" spans="2:5" x14ac:dyDescent="0.25">
      <c r="B10" s="124" t="s">
        <v>130</v>
      </c>
      <c r="C10" s="125">
        <f>C7+C8</f>
        <v>2026</v>
      </c>
    </row>
    <row r="11" spans="2:5" x14ac:dyDescent="0.25">
      <c r="B11" s="124" t="s">
        <v>85</v>
      </c>
      <c r="C11" s="125">
        <f>C10+20-1</f>
        <v>2045</v>
      </c>
    </row>
    <row r="12" spans="2:5" x14ac:dyDescent="0.25">
      <c r="B12" s="124" t="s">
        <v>131</v>
      </c>
      <c r="C12" s="125">
        <v>2040</v>
      </c>
    </row>
    <row r="13" spans="2:5" x14ac:dyDescent="0.25">
      <c r="B13" s="124" t="s">
        <v>88</v>
      </c>
      <c r="C13" s="125">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C182-3A50-4397-A81F-E7E15E3230AD}">
  <sheetPr>
    <tabColor theme="7" tint="0.39997558519241921"/>
    <pageSetUpPr fitToPage="1"/>
  </sheetPr>
  <dimension ref="A1:BA91"/>
  <sheetViews>
    <sheetView view="pageBreakPreview" topLeftCell="A10" zoomScale="85" zoomScaleNormal="85" zoomScaleSheetLayoutView="85" workbookViewId="0">
      <selection activeCell="A41" sqref="A41"/>
    </sheetView>
  </sheetViews>
  <sheetFormatPr defaultRowHeight="15" x14ac:dyDescent="0.25"/>
  <cols>
    <col min="1" max="1" width="5.42578125" style="238" customWidth="1"/>
    <col min="2" max="2" width="15.85546875" style="238" customWidth="1"/>
    <col min="3" max="4" width="15.85546875" style="238" hidden="1" customWidth="1"/>
    <col min="5" max="8" width="15.85546875" style="238" customWidth="1"/>
    <col min="9" max="9" width="10.85546875" style="238" customWidth="1"/>
    <col min="10" max="10" width="11.140625" style="238" customWidth="1"/>
    <col min="11" max="11" width="44.28515625" style="238" customWidth="1"/>
    <col min="12" max="16" width="18.28515625" style="238" customWidth="1"/>
    <col min="17" max="19" width="9.140625" style="238"/>
    <col min="20" max="20" width="15.28515625" style="238" bestFit="1" customWidth="1"/>
    <col min="21" max="21" width="23.28515625" style="238" customWidth="1"/>
    <col min="22" max="22" width="30.5703125" style="238" bestFit="1" customWidth="1"/>
    <col min="23" max="23" width="45.140625" style="238" customWidth="1"/>
    <col min="24" max="24" width="24.5703125" style="238" customWidth="1"/>
    <col min="25" max="25" width="14.28515625" style="238" customWidth="1"/>
    <col min="26" max="26" width="15.42578125" style="238" customWidth="1"/>
    <col min="27" max="31" width="15.28515625" style="238" bestFit="1" customWidth="1"/>
    <col min="32" max="32" width="9.5703125" style="238" customWidth="1"/>
    <col min="33" max="37" width="10.5703125" style="238" customWidth="1"/>
    <col min="38" max="43" width="9.140625" style="238"/>
    <col min="44" max="44" width="14.5703125" style="238" customWidth="1"/>
    <col min="45" max="48" width="9.140625" style="238"/>
    <col min="49" max="49" width="15.28515625" style="238" bestFit="1" customWidth="1"/>
    <col min="50" max="51" width="12.5703125" style="238" bestFit="1" customWidth="1"/>
    <col min="52" max="52" width="11.5703125" style="238" bestFit="1" customWidth="1"/>
    <col min="53" max="53" width="10.5703125" style="238" bestFit="1" customWidth="1"/>
    <col min="54" max="54" width="13.42578125" style="238" bestFit="1" customWidth="1"/>
    <col min="55" max="16384" width="9.140625" style="238"/>
  </cols>
  <sheetData>
    <row r="1" spans="2:53" x14ac:dyDescent="0.25">
      <c r="B1" s="238">
        <v>1</v>
      </c>
      <c r="C1" s="238">
        <f>B1+1</f>
        <v>2</v>
      </c>
      <c r="D1" s="238">
        <f t="shared" ref="D1:H1" si="0">C1+1</f>
        <v>3</v>
      </c>
      <c r="E1" s="238">
        <f t="shared" si="0"/>
        <v>4</v>
      </c>
      <c r="F1" s="238">
        <f t="shared" si="0"/>
        <v>5</v>
      </c>
      <c r="G1" s="238">
        <f t="shared" si="0"/>
        <v>6</v>
      </c>
      <c r="H1" s="238">
        <f t="shared" si="0"/>
        <v>7</v>
      </c>
    </row>
    <row r="2" spans="2:53" x14ac:dyDescent="0.25">
      <c r="B2" s="239" t="s">
        <v>114</v>
      </c>
    </row>
    <row r="3" spans="2:53" ht="15.75" thickBot="1" x14ac:dyDescent="0.3"/>
    <row r="4" spans="2:53" ht="29.25" customHeight="1" x14ac:dyDescent="0.25">
      <c r="B4" s="499" t="s">
        <v>0</v>
      </c>
      <c r="C4" s="501"/>
      <c r="D4" s="511"/>
      <c r="E4" s="501" t="s">
        <v>234</v>
      </c>
      <c r="F4" s="511" t="s">
        <v>1</v>
      </c>
      <c r="G4" s="499" t="s">
        <v>124</v>
      </c>
      <c r="H4" s="511" t="s">
        <v>1</v>
      </c>
    </row>
    <row r="5" spans="2:53" ht="29.25" customHeight="1" thickBot="1" x14ac:dyDescent="0.3">
      <c r="B5" s="500"/>
      <c r="C5" s="502"/>
      <c r="D5" s="512"/>
      <c r="E5" s="502"/>
      <c r="F5" s="512"/>
      <c r="G5" s="500"/>
      <c r="H5" s="512"/>
      <c r="K5" s="342" t="s">
        <v>146</v>
      </c>
      <c r="L5" s="343"/>
    </row>
    <row r="6" spans="2:53" x14ac:dyDescent="0.25">
      <c r="B6" s="344">
        <f>Assumptions!$C$10</f>
        <v>2026</v>
      </c>
      <c r="C6" s="150"/>
      <c r="D6" s="150"/>
      <c r="E6" s="150">
        <f>TREND($L$29:$L$30,$K$29:$K$30,$B6)</f>
        <v>2001913.8453192711</v>
      </c>
      <c r="F6" s="259">
        <f>E6*(1+0.07)^-($B6-Assumptions!$C$6)</f>
        <v>1333959.7235791089</v>
      </c>
      <c r="G6" s="345">
        <f>SUM(C6,E6)</f>
        <v>2001913.8453192711</v>
      </c>
      <c r="H6" s="107">
        <f>G6*(1+0.07)^-($B6-Assumptions!$C$6)</f>
        <v>1333959.7235791089</v>
      </c>
      <c r="I6" s="243"/>
      <c r="K6" s="346" t="s">
        <v>86</v>
      </c>
      <c r="L6" s="347" t="s">
        <v>51</v>
      </c>
      <c r="M6" s="347" t="s">
        <v>52</v>
      </c>
      <c r="N6" s="347" t="s">
        <v>53</v>
      </c>
      <c r="O6" s="273" t="s">
        <v>54</v>
      </c>
      <c r="P6" s="273" t="s">
        <v>82</v>
      </c>
    </row>
    <row r="7" spans="2:53" x14ac:dyDescent="0.25">
      <c r="B7" s="348">
        <f>B6+1</f>
        <v>2027</v>
      </c>
      <c r="C7" s="161"/>
      <c r="D7" s="161"/>
      <c r="E7" s="161">
        <f>TREND($L$29:$L$30,$K$29:$K$30,$B7)</f>
        <v>2025570.97905875</v>
      </c>
      <c r="F7" s="260">
        <f>E7*(1+0.07)^-($B7-Assumptions!$C$6)</f>
        <v>1261423.8043777549</v>
      </c>
      <c r="G7" s="349">
        <f t="shared" ref="G7:G25" si="1">SUM(C7,E7)</f>
        <v>2025570.97905875</v>
      </c>
      <c r="H7" s="147">
        <f>G7*(1+0.07)^-($B7-Assumptions!$C$6)</f>
        <v>1261423.8043777549</v>
      </c>
      <c r="K7" s="220" t="s">
        <v>44</v>
      </c>
      <c r="L7" s="350">
        <v>12837400</v>
      </c>
      <c r="M7" s="350">
        <v>554800</v>
      </c>
      <c r="N7" s="350">
        <v>151100</v>
      </c>
      <c r="O7" s="350">
        <v>77200</v>
      </c>
      <c r="P7" s="350">
        <v>4600</v>
      </c>
    </row>
    <row r="8" spans="2:53" x14ac:dyDescent="0.25">
      <c r="B8" s="348">
        <f t="shared" ref="B8:B25" si="2">B7+1</f>
        <v>2028</v>
      </c>
      <c r="C8" s="161"/>
      <c r="D8" s="161"/>
      <c r="E8" s="161">
        <f>TREND($L$29:$L$30,$K$29:$K$30,$B8)</f>
        <v>2049228.1127982289</v>
      </c>
      <c r="F8" s="260">
        <f>E8*(1+0.07)^-($B8-Assumptions!$C$6)</f>
        <v>1192669.4189792008</v>
      </c>
      <c r="G8" s="349">
        <f t="shared" si="1"/>
        <v>2049228.1127982289</v>
      </c>
      <c r="H8" s="147">
        <f>G8*(1+0.07)^-($B8-Assumptions!$C$6)</f>
        <v>1192669.4189792008</v>
      </c>
    </row>
    <row r="9" spans="2:53" x14ac:dyDescent="0.25">
      <c r="B9" s="348">
        <f t="shared" si="2"/>
        <v>2029</v>
      </c>
      <c r="C9" s="161"/>
      <c r="D9" s="161"/>
      <c r="E9" s="161">
        <f>TREND($L$29:$L$30,$K$29:$K$30,$B9)</f>
        <v>2072885.2465377152</v>
      </c>
      <c r="F9" s="260">
        <f>E9*(1+0.07)^-($B9-Assumptions!$C$6)</f>
        <v>1127512.2300967239</v>
      </c>
      <c r="G9" s="349">
        <f t="shared" si="1"/>
        <v>2072885.2465377152</v>
      </c>
      <c r="H9" s="147">
        <f>G9*(1+0.07)^-($B9-Assumptions!$C$6)</f>
        <v>1127512.2300967239</v>
      </c>
      <c r="L9" s="362"/>
      <c r="M9" s="362"/>
      <c r="O9" s="239"/>
    </row>
    <row r="10" spans="2:53" ht="15" customHeight="1" x14ac:dyDescent="0.25">
      <c r="B10" s="348">
        <f t="shared" si="2"/>
        <v>2030</v>
      </c>
      <c r="C10" s="161"/>
      <c r="D10" s="161"/>
      <c r="E10" s="161">
        <f>TREND($L$29:$L$30,$K$29:$K$30,$B10)</f>
        <v>2096542.3802771941</v>
      </c>
      <c r="F10" s="260">
        <f>E10*(1+0.07)^-($B10-Assumptions!$C$6)</f>
        <v>1065775.8349443479</v>
      </c>
      <c r="G10" s="349">
        <f t="shared" si="1"/>
        <v>2096542.3802771941</v>
      </c>
      <c r="H10" s="147">
        <f>G10*(1+0.07)^-($B10-Assumptions!$C$6)</f>
        <v>1065775.8349443479</v>
      </c>
      <c r="K10" s="342" t="s">
        <v>5209</v>
      </c>
      <c r="L10" s="362"/>
      <c r="M10" s="362"/>
    </row>
    <row r="11" spans="2:53" x14ac:dyDescent="0.25">
      <c r="B11" s="348">
        <f t="shared" si="2"/>
        <v>2031</v>
      </c>
      <c r="C11" s="161"/>
      <c r="D11" s="161"/>
      <c r="E11" s="161">
        <f>TREND($L$29:$L$30,$K$29:$K$30,$B11)</f>
        <v>2120199.5140166804</v>
      </c>
      <c r="F11" s="260">
        <f>E11*(1+0.07)^-($B11-Assumptions!$C$6)</f>
        <v>1007291.516013787</v>
      </c>
      <c r="G11" s="349">
        <f t="shared" si="1"/>
        <v>2120199.5140166804</v>
      </c>
      <c r="H11" s="147">
        <f>G11*(1+0.07)^-($B11-Assumptions!$C$6)</f>
        <v>1007291.516013787</v>
      </c>
      <c r="K11" s="367" t="s">
        <v>91</v>
      </c>
      <c r="L11" s="347" t="s">
        <v>51</v>
      </c>
      <c r="M11" s="347" t="s">
        <v>52</v>
      </c>
      <c r="N11" s="273" t="s">
        <v>53</v>
      </c>
      <c r="O11" s="273" t="s">
        <v>54</v>
      </c>
      <c r="P11" s="273" t="s">
        <v>82</v>
      </c>
    </row>
    <row r="12" spans="2:53" x14ac:dyDescent="0.25">
      <c r="B12" s="348">
        <f t="shared" si="2"/>
        <v>2032</v>
      </c>
      <c r="C12" s="161"/>
      <c r="D12" s="161"/>
      <c r="E12" s="161">
        <f>TREND($L$29:$L$30,$K$29:$K$30,$B12)</f>
        <v>2143856.6477561593</v>
      </c>
      <c r="F12" s="260">
        <f>E12*(1+0.07)^-($B12-Assumptions!$C$6)</f>
        <v>951897.99050148716</v>
      </c>
      <c r="G12" s="349">
        <f t="shared" si="1"/>
        <v>2143856.6477561593</v>
      </c>
      <c r="H12" s="147">
        <f>G12*(1+0.07)^-($B12-Assumptions!$C$6)</f>
        <v>951897.99050148716</v>
      </c>
      <c r="K12" s="363" t="s">
        <v>205</v>
      </c>
      <c r="L12" s="365">
        <f t="shared" ref="L12:P23" si="3">AG16</f>
        <v>0.78159753612319116</v>
      </c>
      <c r="M12" s="365">
        <f t="shared" si="3"/>
        <v>1.6748518631211238</v>
      </c>
      <c r="N12" s="365">
        <f t="shared" si="3"/>
        <v>6.2527802889855293</v>
      </c>
      <c r="O12" s="365">
        <f t="shared" si="3"/>
        <v>9.4908272243530352</v>
      </c>
      <c r="P12" s="365">
        <f t="shared" si="3"/>
        <v>43.099521277650254</v>
      </c>
      <c r="T12" s="368">
        <v>12837400</v>
      </c>
      <c r="AW12" s="368"/>
      <c r="AX12" s="368"/>
      <c r="AY12" s="368"/>
      <c r="AZ12" s="368"/>
      <c r="BA12" s="368"/>
    </row>
    <row r="13" spans="2:53" x14ac:dyDescent="0.25">
      <c r="B13" s="348">
        <f t="shared" si="2"/>
        <v>2033</v>
      </c>
      <c r="C13" s="161"/>
      <c r="D13" s="161"/>
      <c r="E13" s="161">
        <f>TREND($L$29:$L$30,$K$29:$K$30,$B13)</f>
        <v>2167513.7814956456</v>
      </c>
      <c r="F13" s="260">
        <f>E13*(1+0.07)^-($B13-Assumptions!$C$6)</f>
        <v>899441.15962913691</v>
      </c>
      <c r="G13" s="349">
        <f t="shared" si="1"/>
        <v>2167513.7814956456</v>
      </c>
      <c r="H13" s="147">
        <f>G13*(1+0.07)^-($B13-Assumptions!$C$6)</f>
        <v>899441.15962913691</v>
      </c>
      <c r="K13" s="363" t="s">
        <v>206</v>
      </c>
      <c r="L13" s="365">
        <f t="shared" si="3"/>
        <v>0.30641934744016514</v>
      </c>
      <c r="M13" s="365">
        <f t="shared" si="3"/>
        <v>0.91925804232049535</v>
      </c>
      <c r="N13" s="365">
        <f t="shared" si="3"/>
        <v>8.8861610757647878</v>
      </c>
      <c r="O13" s="365">
        <f t="shared" si="3"/>
        <v>7.6604836860041274</v>
      </c>
      <c r="P13" s="365">
        <f t="shared" si="3"/>
        <v>39.221676472341137</v>
      </c>
      <c r="T13" s="368">
        <v>554800</v>
      </c>
    </row>
    <row r="14" spans="2:53" x14ac:dyDescent="0.25">
      <c r="B14" s="348">
        <f t="shared" si="2"/>
        <v>2034</v>
      </c>
      <c r="C14" s="161"/>
      <c r="D14" s="161"/>
      <c r="E14" s="161">
        <f>TREND($L$29:$L$30,$K$29:$K$30,$B14)</f>
        <v>2191170.9152351245</v>
      </c>
      <c r="F14" s="260">
        <f>E14*(1+0.07)^-($B14-Assumptions!$C$6)</f>
        <v>849773.85894389264</v>
      </c>
      <c r="G14" s="349">
        <f t="shared" si="1"/>
        <v>2191170.9152351245</v>
      </c>
      <c r="H14" s="147">
        <f>G14*(1+0.07)^-($B14-Assumptions!$C$6)</f>
        <v>849773.85894389264</v>
      </c>
      <c r="K14" s="363" t="s">
        <v>207</v>
      </c>
      <c r="L14" s="365">
        <f t="shared" si="3"/>
        <v>0.64323009570700995</v>
      </c>
      <c r="M14" s="365">
        <f t="shared" si="3"/>
        <v>0.64323009570700995</v>
      </c>
      <c r="N14" s="365">
        <f t="shared" si="3"/>
        <v>5.7890708613630899</v>
      </c>
      <c r="O14" s="365">
        <f t="shared" si="3"/>
        <v>9.6484514356051498</v>
      </c>
      <c r="P14" s="365">
        <f t="shared" si="3"/>
        <v>41.809956220955648</v>
      </c>
      <c r="T14" s="368">
        <v>151100</v>
      </c>
      <c r="AA14" s="591" t="s">
        <v>240</v>
      </c>
      <c r="AB14" s="591"/>
      <c r="AC14" s="591"/>
      <c r="AD14" s="591"/>
      <c r="AE14" s="591"/>
      <c r="AG14" s="592" t="s">
        <v>241</v>
      </c>
      <c r="AH14" s="593"/>
      <c r="AI14" s="593"/>
      <c r="AJ14" s="593"/>
      <c r="AK14" s="594"/>
      <c r="AM14" s="592" t="s">
        <v>242</v>
      </c>
      <c r="AN14" s="593"/>
      <c r="AO14" s="593"/>
      <c r="AP14" s="593"/>
      <c r="AQ14" s="593"/>
      <c r="AR14" s="594"/>
    </row>
    <row r="15" spans="2:53" x14ac:dyDescent="0.25">
      <c r="B15" s="348">
        <f t="shared" si="2"/>
        <v>2035</v>
      </c>
      <c r="C15" s="161"/>
      <c r="D15" s="161"/>
      <c r="E15" s="161">
        <f>TREND($L$29:$L$30,$K$29:$K$30,$B15)</f>
        <v>2214828.0489746034</v>
      </c>
      <c r="F15" s="260">
        <f>E15*(1+0.07)^-($B15-Assumptions!$C$6)</f>
        <v>802755.6105430983</v>
      </c>
      <c r="G15" s="349">
        <f t="shared" si="1"/>
        <v>2214828.0489746034</v>
      </c>
      <c r="H15" s="147">
        <f>G15*(1+0.07)^-($B15-Assumptions!$C$6)</f>
        <v>802755.6105430983</v>
      </c>
      <c r="K15" s="363" t="s">
        <v>208</v>
      </c>
      <c r="L15" s="365">
        <f t="shared" si="3"/>
        <v>0</v>
      </c>
      <c r="M15" s="365">
        <f t="shared" si="3"/>
        <v>0.22462447701104188</v>
      </c>
      <c r="N15" s="365">
        <f t="shared" si="3"/>
        <v>1.9467454674290297</v>
      </c>
      <c r="O15" s="365">
        <f t="shared" si="3"/>
        <v>5.0914881455836163</v>
      </c>
      <c r="P15" s="365">
        <f t="shared" si="3"/>
        <v>29.051432360094751</v>
      </c>
      <c r="T15" s="368">
        <v>77200</v>
      </c>
      <c r="U15" s="414" t="s">
        <v>238</v>
      </c>
      <c r="V15" s="414" t="s">
        <v>237</v>
      </c>
      <c r="W15" s="414" t="s">
        <v>239</v>
      </c>
      <c r="X15" s="414" t="s">
        <v>220</v>
      </c>
      <c r="Y15" s="414" t="s">
        <v>221</v>
      </c>
      <c r="Z15" s="414" t="s">
        <v>222</v>
      </c>
      <c r="AA15" s="414" t="s">
        <v>215</v>
      </c>
      <c r="AB15" s="414" t="s">
        <v>216</v>
      </c>
      <c r="AC15" s="414" t="s">
        <v>217</v>
      </c>
      <c r="AD15" s="414" t="s">
        <v>218</v>
      </c>
      <c r="AE15" s="414" t="s">
        <v>219</v>
      </c>
      <c r="AG15" s="414" t="s">
        <v>215</v>
      </c>
      <c r="AH15" s="414" t="s">
        <v>216</v>
      </c>
      <c r="AI15" s="414" t="s">
        <v>217</v>
      </c>
      <c r="AJ15" s="414" t="s">
        <v>218</v>
      </c>
      <c r="AK15" s="414" t="s">
        <v>219</v>
      </c>
      <c r="AL15" s="240"/>
      <c r="AM15" s="414" t="s">
        <v>215</v>
      </c>
      <c r="AN15" s="414" t="s">
        <v>216</v>
      </c>
      <c r="AO15" s="414" t="s">
        <v>217</v>
      </c>
      <c r="AP15" s="414" t="s">
        <v>218</v>
      </c>
      <c r="AQ15" s="414" t="s">
        <v>219</v>
      </c>
      <c r="AR15" s="414" t="s">
        <v>243</v>
      </c>
    </row>
    <row r="16" spans="2:53" x14ac:dyDescent="0.25">
      <c r="B16" s="348">
        <f t="shared" si="2"/>
        <v>2036</v>
      </c>
      <c r="C16" s="161"/>
      <c r="D16" s="161"/>
      <c r="E16" s="161">
        <f>TREND($L$29:$L$30,$K$29:$K$30,$B16)</f>
        <v>2238485.1827140898</v>
      </c>
      <c r="F16" s="260">
        <f>E16*(1+0.07)^-($B16-Assumptions!$C$6)</f>
        <v>758252.37804030103</v>
      </c>
      <c r="G16" s="349">
        <f t="shared" si="1"/>
        <v>2238485.1827140898</v>
      </c>
      <c r="H16" s="147">
        <f>G16*(1+0.07)^-($B16-Assumptions!$C$6)</f>
        <v>758252.37804030103</v>
      </c>
      <c r="K16" s="363" t="s">
        <v>209</v>
      </c>
      <c r="L16" s="365">
        <f t="shared" si="3"/>
        <v>0.19092167438308433</v>
      </c>
      <c r="M16" s="365">
        <f t="shared" si="3"/>
        <v>0.57276502314925304</v>
      </c>
      <c r="N16" s="365">
        <f t="shared" si="3"/>
        <v>2.4819817669800965</v>
      </c>
      <c r="O16" s="365">
        <f t="shared" si="3"/>
        <v>4.7730418595771082</v>
      </c>
      <c r="P16" s="365">
        <f t="shared" si="3"/>
        <v>50.976087060283518</v>
      </c>
      <c r="T16" s="368">
        <v>4600</v>
      </c>
      <c r="U16" s="134">
        <f>AVERAGE(1000,800)</f>
        <v>900</v>
      </c>
      <c r="V16" s="220" t="s">
        <v>205</v>
      </c>
      <c r="W16" s="134" t="s">
        <v>5084</v>
      </c>
      <c r="X16" s="134">
        <v>35.299999999999997</v>
      </c>
      <c r="Y16" s="134">
        <v>9930</v>
      </c>
      <c r="Z16" s="134">
        <v>2019</v>
      </c>
      <c r="AA16" s="414">
        <v>7</v>
      </c>
      <c r="AB16" s="414">
        <v>15</v>
      </c>
      <c r="AC16" s="414">
        <v>56</v>
      </c>
      <c r="AD16" s="414">
        <v>85</v>
      </c>
      <c r="AE16" s="414">
        <v>386</v>
      </c>
      <c r="AG16" s="366">
        <f>AA16*100000000/($Y16*365*7*$X16)</f>
        <v>0.78159753612319116</v>
      </c>
      <c r="AH16" s="366">
        <f t="shared" ref="AH16:AK27" si="4">AB16*100000000/($Y16*365*7*$X16)</f>
        <v>1.6748518631211238</v>
      </c>
      <c r="AI16" s="366">
        <f t="shared" si="4"/>
        <v>6.2527802889855293</v>
      </c>
      <c r="AJ16" s="366">
        <f t="shared" si="4"/>
        <v>9.4908272243530352</v>
      </c>
      <c r="AK16" s="366">
        <f t="shared" si="4"/>
        <v>43.099521277650254</v>
      </c>
      <c r="AM16" s="336">
        <f t="shared" ref="AM16:AQ27" si="5">AG16*$U16*$X16*365/10^8</f>
        <v>9.0634441087613288E-2</v>
      </c>
      <c r="AN16" s="336">
        <f t="shared" si="5"/>
        <v>0.19421665947345704</v>
      </c>
      <c r="AO16" s="336">
        <f t="shared" si="5"/>
        <v>0.7250755287009063</v>
      </c>
      <c r="AP16" s="336">
        <f t="shared" si="5"/>
        <v>1.1005610703495903</v>
      </c>
      <c r="AQ16" s="336">
        <f t="shared" si="5"/>
        <v>4.9978420371169623</v>
      </c>
      <c r="AR16" s="162">
        <f>(SUMPRODUCT(AM16:AQ16,$L$7:$P$7))</f>
        <v>1488774.2770824342</v>
      </c>
    </row>
    <row r="17" spans="1:44" x14ac:dyDescent="0.25">
      <c r="B17" s="348">
        <f t="shared" si="2"/>
        <v>2037</v>
      </c>
      <c r="C17" s="161"/>
      <c r="D17" s="161"/>
      <c r="E17" s="161">
        <f>TREND($L$29:$L$30,$K$29:$K$30,$B17)</f>
        <v>2262142.3164535686</v>
      </c>
      <c r="F17" s="260">
        <f>E17*(1+0.07)^-($B17-Assumptions!$C$6)</f>
        <v>716136.32497435878</v>
      </c>
      <c r="G17" s="349">
        <f t="shared" si="1"/>
        <v>2262142.3164535686</v>
      </c>
      <c r="H17" s="147">
        <f>G17*(1+0.07)^-($B17-Assumptions!$C$6)</f>
        <v>716136.32497435878</v>
      </c>
      <c r="K17" s="363" t="s">
        <v>210</v>
      </c>
      <c r="L17" s="365">
        <f t="shared" si="3"/>
        <v>0</v>
      </c>
      <c r="M17" s="365">
        <f t="shared" si="3"/>
        <v>3.8913246419300349</v>
      </c>
      <c r="N17" s="365">
        <f t="shared" si="3"/>
        <v>31.130597135440279</v>
      </c>
      <c r="O17" s="365">
        <f t="shared" si="3"/>
        <v>3.8913246419300349</v>
      </c>
      <c r="P17" s="365">
        <f t="shared" si="3"/>
        <v>27.239272493510242</v>
      </c>
      <c r="U17" s="134">
        <v>-1100</v>
      </c>
      <c r="V17" s="220" t="s">
        <v>206</v>
      </c>
      <c r="W17" s="134" t="s">
        <v>5078</v>
      </c>
      <c r="X17" s="134">
        <v>10.6</v>
      </c>
      <c r="Y17" s="134">
        <v>12050</v>
      </c>
      <c r="Z17" s="134">
        <v>2019</v>
      </c>
      <c r="AA17" s="414">
        <v>1</v>
      </c>
      <c r="AB17" s="414">
        <v>3</v>
      </c>
      <c r="AC17" s="414">
        <v>29</v>
      </c>
      <c r="AD17" s="414">
        <v>25</v>
      </c>
      <c r="AE17" s="414">
        <v>128</v>
      </c>
      <c r="AG17" s="366">
        <f t="shared" ref="AG17:AG27" si="6">AA17*100000000/($Y17*365*7*$X17)</f>
        <v>0.30641934744016514</v>
      </c>
      <c r="AH17" s="366">
        <f t="shared" si="4"/>
        <v>0.91925804232049535</v>
      </c>
      <c r="AI17" s="366">
        <f t="shared" si="4"/>
        <v>8.8861610757647878</v>
      </c>
      <c r="AJ17" s="366">
        <f t="shared" si="4"/>
        <v>7.6604836860041274</v>
      </c>
      <c r="AK17" s="366">
        <f t="shared" si="4"/>
        <v>39.221676472341137</v>
      </c>
      <c r="AM17" s="336">
        <f t="shared" si="5"/>
        <v>-1.3040901007705987E-2</v>
      </c>
      <c r="AN17" s="336">
        <f t="shared" si="5"/>
        <v>-3.9122703023117961E-2</v>
      </c>
      <c r="AO17" s="336">
        <f t="shared" si="5"/>
        <v>-0.37818612922347361</v>
      </c>
      <c r="AP17" s="336">
        <f t="shared" si="5"/>
        <v>-0.32602252519264968</v>
      </c>
      <c r="AQ17" s="336">
        <f t="shared" si="5"/>
        <v>-1.6692353289863664</v>
      </c>
      <c r="AR17" s="162">
        <f t="shared" ref="AR17:AR27" si="7">(SUMPRODUCT(AM17:AQ17,$L$7:$P$7))</f>
        <v>-279107.88381742733</v>
      </c>
    </row>
    <row r="18" spans="1:44" x14ac:dyDescent="0.25">
      <c r="B18" s="348">
        <f t="shared" si="2"/>
        <v>2038</v>
      </c>
      <c r="C18" s="161"/>
      <c r="D18" s="161"/>
      <c r="E18" s="161">
        <f>TREND($L$29:$L$30,$K$29:$K$30,$B18)</f>
        <v>2285799.450193055</v>
      </c>
      <c r="F18" s="260">
        <f>E18*(1+0.07)^-($B18-Assumptions!$C$6)</f>
        <v>676285.57725987327</v>
      </c>
      <c r="G18" s="349">
        <f t="shared" si="1"/>
        <v>2285799.450193055</v>
      </c>
      <c r="H18" s="147">
        <f>G18*(1+0.07)^-($B18-Assumptions!$C$6)</f>
        <v>676285.57725987327</v>
      </c>
      <c r="K18" s="363" t="s">
        <v>211</v>
      </c>
      <c r="L18" s="365">
        <f t="shared" si="3"/>
        <v>0.31934516358136661</v>
      </c>
      <c r="M18" s="365">
        <f t="shared" si="3"/>
        <v>1.9160709814881995</v>
      </c>
      <c r="N18" s="365">
        <f t="shared" si="3"/>
        <v>12.13511621609193</v>
      </c>
      <c r="O18" s="365">
        <f t="shared" si="3"/>
        <v>19.799400142044728</v>
      </c>
      <c r="P18" s="365">
        <f t="shared" si="3"/>
        <v>92.610097438596313</v>
      </c>
      <c r="U18" s="134">
        <v>-1000</v>
      </c>
      <c r="V18" s="220" t="s">
        <v>574</v>
      </c>
      <c r="W18" s="134" t="s">
        <v>223</v>
      </c>
      <c r="X18" s="134">
        <v>13.3</v>
      </c>
      <c r="Y18" s="134">
        <v>4575</v>
      </c>
      <c r="Z18" s="134">
        <v>2019</v>
      </c>
      <c r="AA18" s="414">
        <v>1</v>
      </c>
      <c r="AB18" s="414">
        <v>1</v>
      </c>
      <c r="AC18" s="414">
        <v>9</v>
      </c>
      <c r="AD18" s="414">
        <v>15</v>
      </c>
      <c r="AE18" s="414">
        <v>65</v>
      </c>
      <c r="AG18" s="366">
        <f t="shared" si="6"/>
        <v>0.64323009570700995</v>
      </c>
      <c r="AH18" s="366">
        <f t="shared" si="4"/>
        <v>0.64323009570700995</v>
      </c>
      <c r="AI18" s="366">
        <f t="shared" si="4"/>
        <v>5.7890708613630899</v>
      </c>
      <c r="AJ18" s="366">
        <f t="shared" si="4"/>
        <v>9.6484514356051498</v>
      </c>
      <c r="AK18" s="366">
        <f t="shared" si="4"/>
        <v>41.809956220955648</v>
      </c>
      <c r="AM18" s="336">
        <f t="shared" si="5"/>
        <v>-3.1225604996096799E-2</v>
      </c>
      <c r="AN18" s="336">
        <f t="shared" si="5"/>
        <v>-3.1225604996096799E-2</v>
      </c>
      <c r="AO18" s="336">
        <f t="shared" si="5"/>
        <v>-0.28103044496487117</v>
      </c>
      <c r="AP18" s="336">
        <f t="shared" si="5"/>
        <v>-0.46838407494145201</v>
      </c>
      <c r="AQ18" s="336">
        <f t="shared" si="5"/>
        <v>-2.0296643247462924</v>
      </c>
      <c r="AR18" s="162">
        <f t="shared" si="7"/>
        <v>-506138.95394223265</v>
      </c>
    </row>
    <row r="19" spans="1:44" x14ac:dyDescent="0.25">
      <c r="B19" s="348">
        <f t="shared" si="2"/>
        <v>2039</v>
      </c>
      <c r="C19" s="161"/>
      <c r="D19" s="161"/>
      <c r="E19" s="161">
        <f>TREND($L$29:$L$30,$K$29:$K$30,$B19)</f>
        <v>2309456.5839325339</v>
      </c>
      <c r="F19" s="260">
        <f>E19*(1+0.07)^-($B19-Assumptions!$C$6)</f>
        <v>638583.99018409289</v>
      </c>
      <c r="G19" s="349">
        <f t="shared" si="1"/>
        <v>2309456.5839325339</v>
      </c>
      <c r="H19" s="147">
        <f>G19*(1+0.07)^-($B19-Assumptions!$C$6)</f>
        <v>638583.99018409289</v>
      </c>
      <c r="K19" s="364">
        <v>110</v>
      </c>
      <c r="L19" s="365">
        <f t="shared" si="3"/>
        <v>1.6654869467460549</v>
      </c>
      <c r="M19" s="365">
        <f t="shared" si="3"/>
        <v>8.327434733730275</v>
      </c>
      <c r="N19" s="365">
        <f t="shared" si="3"/>
        <v>18.320356414206604</v>
      </c>
      <c r="O19" s="365">
        <f t="shared" si="3"/>
        <v>21.651330307698714</v>
      </c>
      <c r="P19" s="365">
        <f t="shared" si="3"/>
        <v>109.92213848523963</v>
      </c>
      <c r="U19" s="134">
        <v>-900</v>
      </c>
      <c r="V19" s="220" t="s">
        <v>5076</v>
      </c>
      <c r="W19" s="134" t="s">
        <v>224</v>
      </c>
      <c r="X19" s="134">
        <v>10.3</v>
      </c>
      <c r="Y19" s="134">
        <v>50750</v>
      </c>
      <c r="Z19" s="134">
        <v>2019</v>
      </c>
      <c r="AA19" s="414">
        <v>0</v>
      </c>
      <c r="AB19" s="414">
        <v>3</v>
      </c>
      <c r="AC19" s="414">
        <v>26</v>
      </c>
      <c r="AD19" s="414">
        <v>68</v>
      </c>
      <c r="AE19" s="414">
        <v>388</v>
      </c>
      <c r="AG19" s="366">
        <f t="shared" si="6"/>
        <v>0</v>
      </c>
      <c r="AH19" s="366">
        <f t="shared" si="4"/>
        <v>0.22462447701104188</v>
      </c>
      <c r="AI19" s="366">
        <f t="shared" si="4"/>
        <v>1.9467454674290297</v>
      </c>
      <c r="AJ19" s="366">
        <f t="shared" si="4"/>
        <v>5.0914881455836163</v>
      </c>
      <c r="AK19" s="366">
        <f t="shared" si="4"/>
        <v>29.051432360094751</v>
      </c>
      <c r="AM19" s="336">
        <f t="shared" si="5"/>
        <v>0</v>
      </c>
      <c r="AN19" s="336">
        <f t="shared" si="5"/>
        <v>-7.6002814919071083E-3</v>
      </c>
      <c r="AO19" s="336">
        <f t="shared" si="5"/>
        <v>-6.5869106263194935E-2</v>
      </c>
      <c r="AP19" s="336">
        <f t="shared" si="5"/>
        <v>-0.17227304714989447</v>
      </c>
      <c r="AQ19" s="336">
        <f t="shared" si="5"/>
        <v>-0.98296973961998602</v>
      </c>
      <c r="AR19" s="162">
        <f t="shared" si="7"/>
        <v>-31990.598170302608</v>
      </c>
    </row>
    <row r="20" spans="1:44" x14ac:dyDescent="0.25">
      <c r="B20" s="348">
        <f t="shared" si="2"/>
        <v>2040</v>
      </c>
      <c r="C20" s="161"/>
      <c r="D20" s="161"/>
      <c r="E20" s="161">
        <f>TREND($L$29:$L$30,$K$29:$K$30,$B20)</f>
        <v>2333113.7176720202</v>
      </c>
      <c r="F20" s="260">
        <f>E20*(1+0.07)^-($B20-Assumptions!$C$6)</f>
        <v>602920.92037216143</v>
      </c>
      <c r="G20" s="349">
        <f t="shared" si="1"/>
        <v>2333113.7176720202</v>
      </c>
      <c r="H20" s="147">
        <f>G20*(1+0.07)^-($B20-Assumptions!$C$6)</f>
        <v>602920.92037216143</v>
      </c>
      <c r="K20" s="364">
        <v>92</v>
      </c>
      <c r="L20" s="365">
        <f t="shared" si="3"/>
        <v>0</v>
      </c>
      <c r="M20" s="365">
        <f t="shared" si="3"/>
        <v>0</v>
      </c>
      <c r="N20" s="365">
        <f t="shared" si="3"/>
        <v>9.9463642308849529</v>
      </c>
      <c r="O20" s="365">
        <f t="shared" si="3"/>
        <v>24.865910577212382</v>
      </c>
      <c r="P20" s="365">
        <f t="shared" si="3"/>
        <v>104.436824424292</v>
      </c>
      <c r="U20" s="134">
        <v>-900</v>
      </c>
      <c r="V20" s="220" t="s">
        <v>5077</v>
      </c>
      <c r="W20" s="134" t="s">
        <v>5075</v>
      </c>
      <c r="X20" s="134">
        <v>2</v>
      </c>
      <c r="Y20" s="134">
        <v>102500</v>
      </c>
      <c r="Z20" s="134">
        <v>2019</v>
      </c>
      <c r="AA20" s="414">
        <v>1</v>
      </c>
      <c r="AB20" s="414">
        <v>3</v>
      </c>
      <c r="AC20" s="414">
        <v>13</v>
      </c>
      <c r="AD20" s="414">
        <v>25</v>
      </c>
      <c r="AE20" s="414">
        <v>267</v>
      </c>
      <c r="AG20" s="366">
        <f t="shared" si="6"/>
        <v>0.19092167438308433</v>
      </c>
      <c r="AH20" s="366">
        <f t="shared" si="4"/>
        <v>0.57276502314925304</v>
      </c>
      <c r="AI20" s="366">
        <f t="shared" si="4"/>
        <v>2.4819817669800965</v>
      </c>
      <c r="AJ20" s="366">
        <f t="shared" si="4"/>
        <v>4.7730418595771082</v>
      </c>
      <c r="AK20" s="366">
        <f t="shared" si="4"/>
        <v>50.976087060283518</v>
      </c>
      <c r="AM20" s="336">
        <f t="shared" si="5"/>
        <v>-1.2543554006968639E-3</v>
      </c>
      <c r="AN20" s="336">
        <f t="shared" si="5"/>
        <v>-3.7630662020905923E-3</v>
      </c>
      <c r="AO20" s="336">
        <f t="shared" si="5"/>
        <v>-1.6306620209059236E-2</v>
      </c>
      <c r="AP20" s="336">
        <f t="shared" si="5"/>
        <v>-3.1358885017421602E-2</v>
      </c>
      <c r="AQ20" s="336">
        <f t="shared" si="5"/>
        <v>-0.33491289198606272</v>
      </c>
      <c r="AR20" s="162">
        <f t="shared" si="7"/>
        <v>-24615.846689895468</v>
      </c>
    </row>
    <row r="21" spans="1:44" x14ac:dyDescent="0.25">
      <c r="B21" s="348">
        <f t="shared" si="2"/>
        <v>2041</v>
      </c>
      <c r="C21" s="161"/>
      <c r="D21" s="161"/>
      <c r="E21" s="161">
        <f>TREND($L$29:$L$30,$K$29:$K$30,$B21)</f>
        <v>2356770.8514114991</v>
      </c>
      <c r="F21" s="260">
        <f>E21*(1+0.07)^-($B21-Assumptions!$C$6)</f>
        <v>569191.00306780555</v>
      </c>
      <c r="G21" s="349">
        <f t="shared" si="1"/>
        <v>2356770.8514114991</v>
      </c>
      <c r="H21" s="147">
        <f>G21*(1+0.07)^-($B21-Assumptions!$C$6)</f>
        <v>569191.00306780555</v>
      </c>
      <c r="K21" s="363" t="s">
        <v>212</v>
      </c>
      <c r="L21" s="365">
        <f t="shared" si="3"/>
        <v>0</v>
      </c>
      <c r="M21" s="365">
        <f t="shared" si="3"/>
        <v>2.453852241287291</v>
      </c>
      <c r="N21" s="365">
        <f t="shared" si="3"/>
        <v>7.3615567238618729</v>
      </c>
      <c r="O21" s="365">
        <f t="shared" si="3"/>
        <v>12.269261206436454</v>
      </c>
      <c r="P21" s="365">
        <f t="shared" si="3"/>
        <v>29.446226895447492</v>
      </c>
      <c r="U21" s="134">
        <f>AVERAGE(1600,2900)</f>
        <v>2250</v>
      </c>
      <c r="V21" s="220" t="s">
        <v>5081</v>
      </c>
      <c r="W21" s="134" t="s">
        <v>5079</v>
      </c>
      <c r="X21" s="134">
        <v>9.4</v>
      </c>
      <c r="Y21" s="134">
        <v>1070</v>
      </c>
      <c r="Z21" s="134">
        <v>2018</v>
      </c>
      <c r="AA21" s="414">
        <v>0</v>
      </c>
      <c r="AB21" s="414">
        <v>1</v>
      </c>
      <c r="AC21" s="414">
        <v>8</v>
      </c>
      <c r="AD21" s="414">
        <v>1</v>
      </c>
      <c r="AE21" s="414">
        <v>7</v>
      </c>
      <c r="AG21" s="366">
        <f t="shared" si="6"/>
        <v>0</v>
      </c>
      <c r="AH21" s="366">
        <f t="shared" si="4"/>
        <v>3.8913246419300349</v>
      </c>
      <c r="AI21" s="366">
        <f t="shared" si="4"/>
        <v>31.130597135440279</v>
      </c>
      <c r="AJ21" s="366">
        <f t="shared" si="4"/>
        <v>3.8913246419300349</v>
      </c>
      <c r="AK21" s="366">
        <f t="shared" si="4"/>
        <v>27.239272493510242</v>
      </c>
      <c r="AM21" s="336">
        <f t="shared" si="5"/>
        <v>0</v>
      </c>
      <c r="AN21" s="336">
        <f t="shared" si="5"/>
        <v>0.30040053404539385</v>
      </c>
      <c r="AO21" s="336">
        <f t="shared" si="5"/>
        <v>2.4032042723631508</v>
      </c>
      <c r="AP21" s="336">
        <f t="shared" si="5"/>
        <v>0.30040053404539385</v>
      </c>
      <c r="AQ21" s="336">
        <f t="shared" si="5"/>
        <v>2.1028037383177569</v>
      </c>
      <c r="AR21" s="162">
        <f t="shared" si="7"/>
        <v>562650.20026702259</v>
      </c>
    </row>
    <row r="22" spans="1:44" ht="14.25" customHeight="1" x14ac:dyDescent="0.25">
      <c r="B22" s="348">
        <f t="shared" si="2"/>
        <v>2042</v>
      </c>
      <c r="C22" s="161"/>
      <c r="D22" s="161"/>
      <c r="E22" s="161">
        <f>TREND($L$29:$L$30,$K$29:$K$30,$B22)</f>
        <v>2380427.985150978</v>
      </c>
      <c r="F22" s="260">
        <f>E22*(1+0.07)^-($B22-Assumptions!$C$6)</f>
        <v>537293.93500999419</v>
      </c>
      <c r="G22" s="349">
        <f t="shared" si="1"/>
        <v>2380427.985150978</v>
      </c>
      <c r="H22" s="147">
        <f>G22*(1+0.07)^-($B22-Assumptions!$C$6)</f>
        <v>537293.93500999419</v>
      </c>
      <c r="K22" s="363" t="s">
        <v>213</v>
      </c>
      <c r="L22" s="365">
        <f t="shared" si="3"/>
        <v>0</v>
      </c>
      <c r="M22" s="365">
        <f t="shared" si="3"/>
        <v>4.9246861589848745</v>
      </c>
      <c r="N22" s="365">
        <f t="shared" si="3"/>
        <v>12.311715397462185</v>
      </c>
      <c r="O22" s="365">
        <f t="shared" si="3"/>
        <v>14.774058476954623</v>
      </c>
      <c r="P22" s="365">
        <f t="shared" si="3"/>
        <v>105.88075241817479</v>
      </c>
      <c r="T22" s="238" t="s">
        <v>5080</v>
      </c>
      <c r="U22" s="134"/>
      <c r="V22" s="220" t="s">
        <v>211</v>
      </c>
      <c r="W22" s="134" t="s">
        <v>225</v>
      </c>
      <c r="X22" s="134">
        <v>8</v>
      </c>
      <c r="Y22" s="134">
        <v>15320</v>
      </c>
      <c r="Z22" s="134">
        <v>2018</v>
      </c>
      <c r="AA22" s="414">
        <v>1</v>
      </c>
      <c r="AB22" s="414">
        <v>6</v>
      </c>
      <c r="AC22" s="414">
        <v>38</v>
      </c>
      <c r="AD22" s="414">
        <v>62</v>
      </c>
      <c r="AE22" s="414">
        <v>290</v>
      </c>
      <c r="AG22" s="366">
        <f t="shared" si="6"/>
        <v>0.31934516358136661</v>
      </c>
      <c r="AH22" s="366">
        <f t="shared" si="4"/>
        <v>1.9160709814881995</v>
      </c>
      <c r="AI22" s="366">
        <f t="shared" si="4"/>
        <v>12.13511621609193</v>
      </c>
      <c r="AJ22" s="366">
        <f t="shared" si="4"/>
        <v>19.799400142044728</v>
      </c>
      <c r="AK22" s="366">
        <f t="shared" si="4"/>
        <v>92.610097438596313</v>
      </c>
      <c r="AM22" s="336">
        <f t="shared" si="5"/>
        <v>0</v>
      </c>
      <c r="AN22" s="336">
        <f t="shared" si="5"/>
        <v>0</v>
      </c>
      <c r="AO22" s="336">
        <f t="shared" si="5"/>
        <v>0</v>
      </c>
      <c r="AP22" s="336">
        <f t="shared" si="5"/>
        <v>0</v>
      </c>
      <c r="AQ22" s="336">
        <f t="shared" si="5"/>
        <v>0</v>
      </c>
      <c r="AR22" s="162">
        <f t="shared" si="7"/>
        <v>0</v>
      </c>
    </row>
    <row r="23" spans="1:44" x14ac:dyDescent="0.25">
      <c r="B23" s="348">
        <f t="shared" si="2"/>
        <v>2043</v>
      </c>
      <c r="C23" s="161"/>
      <c r="D23" s="161"/>
      <c r="E23" s="161">
        <f>TREND($L$29:$L$30,$K$29:$K$30,$B23)</f>
        <v>2404085.1188904643</v>
      </c>
      <c r="F23" s="260">
        <f>E23*(1+0.07)^-($B23-Assumptions!$C$6)</f>
        <v>507134.26312654716</v>
      </c>
      <c r="G23" s="349">
        <f t="shared" si="1"/>
        <v>2404085.1188904643</v>
      </c>
      <c r="H23" s="147">
        <f>G23*(1+0.07)^-($B23-Assumptions!$C$6)</f>
        <v>507134.26312654716</v>
      </c>
      <c r="K23" s="363" t="s">
        <v>214</v>
      </c>
      <c r="L23" s="365">
        <f t="shared" si="3"/>
        <v>0.49660516981376535</v>
      </c>
      <c r="M23" s="365">
        <f t="shared" si="3"/>
        <v>0.99321033962753069</v>
      </c>
      <c r="N23" s="365">
        <f t="shared" si="3"/>
        <v>8.9388930566477764</v>
      </c>
      <c r="O23" s="365">
        <f t="shared" si="3"/>
        <v>16.884575773668022</v>
      </c>
      <c r="P23" s="365">
        <f t="shared" si="3"/>
        <v>76.477196151319859</v>
      </c>
      <c r="T23" s="238" t="s">
        <v>5080</v>
      </c>
      <c r="U23" s="134"/>
      <c r="V23" s="220" t="s">
        <v>5085</v>
      </c>
      <c r="W23" s="134" t="s">
        <v>226</v>
      </c>
      <c r="X23" s="134">
        <v>4.7</v>
      </c>
      <c r="Y23" s="134">
        <v>5000</v>
      </c>
      <c r="Z23" s="134">
        <v>2018</v>
      </c>
      <c r="AA23" s="414">
        <v>1</v>
      </c>
      <c r="AB23" s="414">
        <v>5</v>
      </c>
      <c r="AC23" s="414">
        <v>11</v>
      </c>
      <c r="AD23" s="414">
        <v>13</v>
      </c>
      <c r="AE23" s="414">
        <v>66</v>
      </c>
      <c r="AG23" s="366">
        <f t="shared" si="6"/>
        <v>1.6654869467460549</v>
      </c>
      <c r="AH23" s="366">
        <f t="shared" si="4"/>
        <v>8.327434733730275</v>
      </c>
      <c r="AI23" s="366">
        <f t="shared" si="4"/>
        <v>18.320356414206604</v>
      </c>
      <c r="AJ23" s="366">
        <f t="shared" si="4"/>
        <v>21.651330307698714</v>
      </c>
      <c r="AK23" s="366">
        <f t="shared" si="4"/>
        <v>109.92213848523963</v>
      </c>
      <c r="AM23" s="336">
        <f t="shared" si="5"/>
        <v>0</v>
      </c>
      <c r="AN23" s="336">
        <f t="shared" si="5"/>
        <v>0</v>
      </c>
      <c r="AO23" s="336">
        <f t="shared" si="5"/>
        <v>0</v>
      </c>
      <c r="AP23" s="336">
        <f t="shared" si="5"/>
        <v>0</v>
      </c>
      <c r="AQ23" s="336">
        <f t="shared" si="5"/>
        <v>0</v>
      </c>
      <c r="AR23" s="162">
        <f t="shared" si="7"/>
        <v>0</v>
      </c>
    </row>
    <row r="24" spans="1:44" x14ac:dyDescent="0.25">
      <c r="B24" s="348">
        <f t="shared" si="2"/>
        <v>2044</v>
      </c>
      <c r="C24" s="161"/>
      <c r="D24" s="161"/>
      <c r="E24" s="161">
        <f>TREND($L$29:$L$30,$K$29:$K$30,$B24)</f>
        <v>2427742.2526299432</v>
      </c>
      <c r="F24" s="260">
        <f>E24*(1+0.07)^-($B24-Assumptions!$C$6)</f>
        <v>478621.17921287019</v>
      </c>
      <c r="G24" s="349">
        <f t="shared" si="1"/>
        <v>2427742.2526299432</v>
      </c>
      <c r="H24" s="147">
        <f>G24*(1+0.07)^-($B24-Assumptions!$C$6)</f>
        <v>478621.17921287019</v>
      </c>
      <c r="K24" s="361"/>
      <c r="L24" s="362"/>
      <c r="M24" s="362"/>
      <c r="T24" s="238" t="s">
        <v>5080</v>
      </c>
      <c r="U24" s="134"/>
      <c r="V24" s="220" t="s">
        <v>5086</v>
      </c>
      <c r="W24" s="134" t="s">
        <v>227</v>
      </c>
      <c r="X24" s="134">
        <v>1</v>
      </c>
      <c r="Y24" s="134">
        <v>7870</v>
      </c>
      <c r="Z24" s="134">
        <v>2018</v>
      </c>
      <c r="AA24" s="414">
        <v>0</v>
      </c>
      <c r="AB24" s="414">
        <v>0</v>
      </c>
      <c r="AC24" s="414">
        <v>2</v>
      </c>
      <c r="AD24" s="414">
        <v>5</v>
      </c>
      <c r="AE24" s="414">
        <v>21</v>
      </c>
      <c r="AG24" s="366">
        <f t="shared" si="6"/>
        <v>0</v>
      </c>
      <c r="AH24" s="366">
        <f t="shared" si="4"/>
        <v>0</v>
      </c>
      <c r="AI24" s="366">
        <f t="shared" si="4"/>
        <v>9.9463642308849529</v>
      </c>
      <c r="AJ24" s="366">
        <f t="shared" si="4"/>
        <v>24.865910577212382</v>
      </c>
      <c r="AK24" s="366">
        <f t="shared" si="4"/>
        <v>104.436824424292</v>
      </c>
      <c r="AM24" s="336">
        <f t="shared" si="5"/>
        <v>0</v>
      </c>
      <c r="AN24" s="336">
        <f t="shared" si="5"/>
        <v>0</v>
      </c>
      <c r="AO24" s="336">
        <f t="shared" si="5"/>
        <v>0</v>
      </c>
      <c r="AP24" s="336">
        <f t="shared" si="5"/>
        <v>0</v>
      </c>
      <c r="AQ24" s="336">
        <f t="shared" si="5"/>
        <v>0</v>
      </c>
      <c r="AR24" s="162">
        <f t="shared" si="7"/>
        <v>0</v>
      </c>
    </row>
    <row r="25" spans="1:44" ht="15.75" thickBot="1" x14ac:dyDescent="0.3">
      <c r="B25" s="356">
        <f t="shared" si="2"/>
        <v>2045</v>
      </c>
      <c r="C25" s="213"/>
      <c r="D25" s="213"/>
      <c r="E25" s="213">
        <f>TREND($L$29:$L$30,$K$29:$K$30,$B25)</f>
        <v>2451399.3863694295</v>
      </c>
      <c r="F25" s="261">
        <f>E25*(1+0.07)^-($B25-Assumptions!$C$6)</f>
        <v>451668.32071709016</v>
      </c>
      <c r="G25" s="357">
        <f t="shared" si="1"/>
        <v>2451399.3863694295</v>
      </c>
      <c r="H25" s="148">
        <f>G25*(1+0.07)^-($B25-Assumptions!$C$6)</f>
        <v>451668.32071709016</v>
      </c>
      <c r="K25" s="361"/>
      <c r="L25" s="362"/>
      <c r="M25" s="362"/>
      <c r="U25" s="401">
        <f>AVERAGE(2600,4000,800)</f>
        <v>2466.6666666666665</v>
      </c>
      <c r="V25" s="220" t="s">
        <v>212</v>
      </c>
      <c r="W25" s="134" t="s">
        <v>5083</v>
      </c>
      <c r="X25" s="134">
        <v>14.5</v>
      </c>
      <c r="Y25" s="134">
        <v>1100</v>
      </c>
      <c r="Z25" s="134">
        <v>2019</v>
      </c>
      <c r="AA25" s="414">
        <v>0</v>
      </c>
      <c r="AB25" s="414">
        <v>1</v>
      </c>
      <c r="AC25" s="414">
        <v>3</v>
      </c>
      <c r="AD25" s="414">
        <v>5</v>
      </c>
      <c r="AE25" s="414">
        <v>12</v>
      </c>
      <c r="AG25" s="366">
        <f t="shared" si="6"/>
        <v>0</v>
      </c>
      <c r="AH25" s="366">
        <f t="shared" si="4"/>
        <v>2.453852241287291</v>
      </c>
      <c r="AI25" s="366">
        <f t="shared" si="4"/>
        <v>7.3615567238618729</v>
      </c>
      <c r="AJ25" s="366">
        <f t="shared" si="4"/>
        <v>12.269261206436454</v>
      </c>
      <c r="AK25" s="366">
        <f t="shared" si="4"/>
        <v>29.446226895447492</v>
      </c>
      <c r="AM25" s="336">
        <f t="shared" si="5"/>
        <v>0</v>
      </c>
      <c r="AN25" s="336">
        <f t="shared" si="5"/>
        <v>0.32034632034632032</v>
      </c>
      <c r="AO25" s="336">
        <f t="shared" si="5"/>
        <v>0.96103896103896091</v>
      </c>
      <c r="AP25" s="336">
        <f t="shared" si="5"/>
        <v>1.6017316017316017</v>
      </c>
      <c r="AQ25" s="336">
        <f t="shared" si="5"/>
        <v>3.8441558441558437</v>
      </c>
      <c r="AR25" s="162">
        <f t="shared" si="7"/>
        <v>464277.92207792209</v>
      </c>
    </row>
    <row r="26" spans="1:44" ht="15.75" thickBot="1" x14ac:dyDescent="0.3">
      <c r="B26" s="4"/>
      <c r="C26" s="358"/>
      <c r="D26" s="358"/>
      <c r="E26" s="358"/>
      <c r="F26" s="358">
        <f>SUM(F6:F25)</f>
        <v>16428589.039573632</v>
      </c>
      <c r="G26" s="320" t="s">
        <v>2</v>
      </c>
      <c r="H26" s="359">
        <f>SUM(H6:H25)</f>
        <v>16428589.039573632</v>
      </c>
      <c r="U26" s="134">
        <v>-500</v>
      </c>
      <c r="V26" s="220" t="s">
        <v>213</v>
      </c>
      <c r="W26" s="134" t="s">
        <v>228</v>
      </c>
      <c r="X26" s="134">
        <v>8.5</v>
      </c>
      <c r="Y26" s="134">
        <v>1870</v>
      </c>
      <c r="Z26" s="134">
        <v>2019</v>
      </c>
      <c r="AA26" s="414">
        <v>0</v>
      </c>
      <c r="AB26" s="414">
        <v>2</v>
      </c>
      <c r="AC26" s="414">
        <v>5</v>
      </c>
      <c r="AD26" s="414">
        <v>6</v>
      </c>
      <c r="AE26" s="414">
        <v>43</v>
      </c>
      <c r="AG26" s="366">
        <f t="shared" si="6"/>
        <v>0</v>
      </c>
      <c r="AH26" s="366">
        <f t="shared" si="4"/>
        <v>4.9246861589848745</v>
      </c>
      <c r="AI26" s="366">
        <f t="shared" si="4"/>
        <v>12.311715397462185</v>
      </c>
      <c r="AJ26" s="366">
        <f t="shared" si="4"/>
        <v>14.774058476954623</v>
      </c>
      <c r="AK26" s="366">
        <f t="shared" si="4"/>
        <v>105.88075241817479</v>
      </c>
      <c r="AM26" s="336">
        <f t="shared" si="5"/>
        <v>0</v>
      </c>
      <c r="AN26" s="336">
        <f t="shared" si="5"/>
        <v>-7.6394194041252847E-2</v>
      </c>
      <c r="AO26" s="336">
        <f t="shared" si="5"/>
        <v>-0.19098548510313215</v>
      </c>
      <c r="AP26" s="336">
        <f t="shared" si="5"/>
        <v>-0.22918258212375861</v>
      </c>
      <c r="AQ26" s="336">
        <f t="shared" si="5"/>
        <v>-1.6424751718869364</v>
      </c>
      <c r="AR26" s="162">
        <f t="shared" si="7"/>
        <v>-96489.686783804413</v>
      </c>
    </row>
    <row r="27" spans="1:44" ht="17.25" x14ac:dyDescent="0.25">
      <c r="K27" s="239" t="s">
        <v>5210</v>
      </c>
      <c r="N27" s="101"/>
      <c r="O27" s="410" t="s">
        <v>235</v>
      </c>
      <c r="U27" s="134">
        <v>700</v>
      </c>
      <c r="V27" s="220" t="s">
        <v>214</v>
      </c>
      <c r="W27" s="134" t="s">
        <v>229</v>
      </c>
      <c r="X27" s="134">
        <v>8.34</v>
      </c>
      <c r="Y27" s="134">
        <v>9450</v>
      </c>
      <c r="Z27" s="134">
        <v>2019</v>
      </c>
      <c r="AA27" s="414">
        <v>1</v>
      </c>
      <c r="AB27" s="414">
        <v>2</v>
      </c>
      <c r="AC27" s="414">
        <v>18</v>
      </c>
      <c r="AD27" s="414">
        <v>34</v>
      </c>
      <c r="AE27" s="414">
        <v>154</v>
      </c>
      <c r="AG27" s="366">
        <f t="shared" si="6"/>
        <v>0.49660516981376535</v>
      </c>
      <c r="AH27" s="366">
        <f t="shared" si="4"/>
        <v>0.99321033962753069</v>
      </c>
      <c r="AI27" s="366">
        <f t="shared" si="4"/>
        <v>8.9388930566477764</v>
      </c>
      <c r="AJ27" s="366">
        <f t="shared" si="4"/>
        <v>16.884575773668022</v>
      </c>
      <c r="AK27" s="366">
        <f t="shared" si="4"/>
        <v>76.477196151319859</v>
      </c>
      <c r="AM27" s="336">
        <f t="shared" si="5"/>
        <v>1.0582010582010581E-2</v>
      </c>
      <c r="AN27" s="336">
        <f t="shared" si="5"/>
        <v>2.1164021164021163E-2</v>
      </c>
      <c r="AO27" s="336">
        <f t="shared" si="5"/>
        <v>0.19047619047619049</v>
      </c>
      <c r="AP27" s="336">
        <f t="shared" si="5"/>
        <v>0.35978835978835971</v>
      </c>
      <c r="AQ27" s="336">
        <f t="shared" si="5"/>
        <v>1.6296296296296293</v>
      </c>
      <c r="AR27" s="162">
        <f t="shared" si="7"/>
        <v>211640.21164021164</v>
      </c>
    </row>
    <row r="28" spans="1:44" x14ac:dyDescent="0.25">
      <c r="B28" s="239" t="s">
        <v>3</v>
      </c>
      <c r="K28" s="273" t="s">
        <v>92</v>
      </c>
      <c r="L28" s="273" t="s">
        <v>127</v>
      </c>
      <c r="N28" s="174" t="s">
        <v>92</v>
      </c>
      <c r="O28" s="410" t="s">
        <v>45</v>
      </c>
      <c r="AR28" s="242">
        <f>SUM(AR16:AR27)</f>
        <v>1788999.6416639281</v>
      </c>
    </row>
    <row r="29" spans="1:44" ht="15" customHeight="1" x14ac:dyDescent="0.25">
      <c r="A29" s="7" t="s">
        <v>32</v>
      </c>
      <c r="B29" s="498" t="s">
        <v>248</v>
      </c>
      <c r="C29" s="498"/>
      <c r="D29" s="498"/>
      <c r="E29" s="498"/>
      <c r="F29" s="498"/>
      <c r="G29" s="498"/>
      <c r="H29" s="498"/>
      <c r="K29" s="273">
        <v>2017</v>
      </c>
      <c r="L29" s="162">
        <f>SUM($AR$16:$AR$27)</f>
        <v>1788999.6416639281</v>
      </c>
      <c r="N29" s="128">
        <v>2014</v>
      </c>
      <c r="O29" s="173">
        <f>'Annualized Operations'!C5</f>
        <v>7194763.4400000013</v>
      </c>
    </row>
    <row r="30" spans="1:44" x14ac:dyDescent="0.25">
      <c r="B30" s="498"/>
      <c r="C30" s="498"/>
      <c r="D30" s="498"/>
      <c r="E30" s="498"/>
      <c r="F30" s="498"/>
      <c r="G30" s="498"/>
      <c r="H30" s="498"/>
      <c r="K30" s="273">
        <v>2040</v>
      </c>
      <c r="L30" s="371">
        <f>L29*O30/O29</f>
        <v>2333113.717672016</v>
      </c>
      <c r="N30" s="128">
        <v>2040</v>
      </c>
      <c r="O30" s="173">
        <f>'Annualized Operations'!C6</f>
        <v>9383009.8600000013</v>
      </c>
    </row>
    <row r="31" spans="1:44" x14ac:dyDescent="0.25">
      <c r="A31" s="7"/>
      <c r="B31" s="498"/>
      <c r="C31" s="498"/>
      <c r="D31" s="498"/>
      <c r="E31" s="498"/>
      <c r="F31" s="498"/>
      <c r="G31" s="498"/>
      <c r="H31" s="498"/>
      <c r="N31" s="378"/>
      <c r="O31" s="379"/>
    </row>
    <row r="32" spans="1:44" x14ac:dyDescent="0.25">
      <c r="B32" s="498"/>
      <c r="C32" s="498"/>
      <c r="D32" s="498"/>
      <c r="E32" s="498"/>
      <c r="F32" s="498"/>
      <c r="G32" s="498"/>
      <c r="H32" s="498"/>
    </row>
    <row r="33" spans="1:16" x14ac:dyDescent="0.25">
      <c r="B33" s="498"/>
      <c r="C33" s="498"/>
      <c r="D33" s="498"/>
      <c r="E33" s="498"/>
      <c r="F33" s="498"/>
      <c r="G33" s="498"/>
      <c r="H33" s="498"/>
    </row>
    <row r="34" spans="1:16" x14ac:dyDescent="0.25">
      <c r="B34" s="498"/>
      <c r="C34" s="498"/>
      <c r="D34" s="498"/>
      <c r="E34" s="498"/>
      <c r="F34" s="498"/>
      <c r="G34" s="498"/>
      <c r="H34" s="498"/>
      <c r="L34" s="240"/>
      <c r="M34" s="240"/>
      <c r="N34" s="240"/>
      <c r="O34" s="240"/>
      <c r="P34" s="240"/>
    </row>
    <row r="35" spans="1:16" ht="15" customHeight="1" x14ac:dyDescent="0.25">
      <c r="B35" s="498"/>
      <c r="C35" s="498"/>
      <c r="D35" s="498"/>
      <c r="E35" s="498"/>
      <c r="F35" s="498"/>
      <c r="G35" s="498"/>
      <c r="H35" s="498"/>
      <c r="L35" s="240"/>
      <c r="M35" s="240"/>
      <c r="N35" s="240"/>
      <c r="O35" s="240"/>
      <c r="P35" s="240"/>
    </row>
    <row r="36" spans="1:16" x14ac:dyDescent="0.25">
      <c r="B36" s="498"/>
      <c r="C36" s="498"/>
      <c r="D36" s="498"/>
      <c r="E36" s="498"/>
      <c r="F36" s="498"/>
      <c r="G36" s="498"/>
      <c r="H36" s="498"/>
    </row>
    <row r="37" spans="1:16" ht="15" customHeight="1" x14ac:dyDescent="0.25">
      <c r="B37" s="498"/>
      <c r="C37" s="498"/>
      <c r="D37" s="498"/>
      <c r="E37" s="498"/>
      <c r="F37" s="498"/>
      <c r="G37" s="498"/>
      <c r="H37" s="498"/>
    </row>
    <row r="38" spans="1:16" ht="15" customHeight="1" x14ac:dyDescent="0.25">
      <c r="B38" s="498"/>
      <c r="C38" s="498"/>
      <c r="D38" s="498"/>
      <c r="E38" s="498"/>
      <c r="F38" s="498"/>
      <c r="G38" s="498"/>
      <c r="H38" s="498"/>
    </row>
    <row r="40" spans="1:16" x14ac:dyDescent="0.25">
      <c r="A40" s="7" t="s">
        <v>31</v>
      </c>
      <c r="B40" s="498" t="s">
        <v>5226</v>
      </c>
      <c r="C40" s="498"/>
      <c r="D40" s="498"/>
      <c r="E40" s="498"/>
      <c r="F40" s="498"/>
      <c r="G40" s="498"/>
      <c r="H40" s="498"/>
    </row>
    <row r="41" spans="1:16" ht="17.25" customHeight="1" x14ac:dyDescent="0.25">
      <c r="B41" s="498"/>
      <c r="C41" s="498"/>
      <c r="D41" s="498"/>
      <c r="E41" s="498"/>
      <c r="F41" s="498"/>
      <c r="G41" s="498"/>
      <c r="H41" s="498"/>
    </row>
    <row r="42" spans="1:16" ht="15" customHeight="1" x14ac:dyDescent="0.25">
      <c r="B42" s="33"/>
      <c r="C42" s="33"/>
      <c r="D42" s="33"/>
    </row>
    <row r="43" spans="1:16" x14ac:dyDescent="0.25">
      <c r="B43" s="33"/>
      <c r="C43" s="33"/>
      <c r="D43" s="33"/>
    </row>
    <row r="44" spans="1:16" ht="15" customHeight="1" x14ac:dyDescent="0.25">
      <c r="B44" s="33"/>
      <c r="C44" s="33"/>
      <c r="D44" s="33"/>
    </row>
    <row r="45" spans="1:16" ht="15" customHeight="1" x14ac:dyDescent="0.25"/>
    <row r="47" spans="1:16" x14ac:dyDescent="0.25">
      <c r="K47" s="7"/>
    </row>
    <row r="54" spans="11:11" ht="15" customHeight="1" x14ac:dyDescent="0.25"/>
    <row r="58" spans="11:11" x14ac:dyDescent="0.25">
      <c r="K58" s="7"/>
    </row>
    <row r="72" spans="11:11" x14ac:dyDescent="0.25">
      <c r="K72" s="7"/>
    </row>
    <row r="83" spans="11:11" x14ac:dyDescent="0.25">
      <c r="K83" s="7"/>
    </row>
    <row r="89" spans="11:11" ht="15.75" customHeight="1" x14ac:dyDescent="0.25"/>
    <row r="91" spans="11:11" ht="15.75" customHeight="1" x14ac:dyDescent="0.25"/>
  </sheetData>
  <mergeCells count="12">
    <mergeCell ref="AA14:AE14"/>
    <mergeCell ref="AG14:AK14"/>
    <mergeCell ref="AM14:AR14"/>
    <mergeCell ref="B40:H41"/>
    <mergeCell ref="H4:H5"/>
    <mergeCell ref="B4:B5"/>
    <mergeCell ref="C4:C5"/>
    <mergeCell ref="D4:D5"/>
    <mergeCell ref="E4:E5"/>
    <mergeCell ref="F4:F5"/>
    <mergeCell ref="G4:G5"/>
    <mergeCell ref="B29:H38"/>
  </mergeCells>
  <pageMargins left="0.7" right="0.7" top="0.75" bottom="0.75" header="0.3" footer="0.3"/>
  <pageSetup scale="28" orientation="landscape" horizontalDpi="1200" verticalDpi="1200"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fitToPage="1"/>
  </sheetPr>
  <dimension ref="A1:L43"/>
  <sheetViews>
    <sheetView view="pageBreakPreview" topLeftCell="A13" zoomScale="85" zoomScaleNormal="85" zoomScaleSheetLayoutView="85" workbookViewId="0">
      <selection activeCell="B39" sqref="B39"/>
    </sheetView>
  </sheetViews>
  <sheetFormatPr defaultColWidth="9.140625" defaultRowHeight="15" x14ac:dyDescent="0.25"/>
  <cols>
    <col min="1" max="1" width="3.7109375" style="85" customWidth="1"/>
    <col min="2" max="3" width="15.85546875" style="85" customWidth="1"/>
    <col min="4" max="7" width="15.85546875" style="238" customWidth="1"/>
    <col min="8" max="8" width="5.7109375" style="85" customWidth="1"/>
    <col min="9" max="9" width="10.7109375" style="85" customWidth="1"/>
    <col min="10" max="10" width="32" style="85" customWidth="1"/>
    <col min="11" max="12" width="20" style="85" customWidth="1"/>
    <col min="13" max="16384" width="9.140625" style="85"/>
  </cols>
  <sheetData>
    <row r="1" spans="1:12" x14ac:dyDescent="0.25">
      <c r="A1" s="19"/>
      <c r="B1" s="19">
        <v>1</v>
      </c>
      <c r="C1" s="19">
        <f>B1+1</f>
        <v>2</v>
      </c>
      <c r="D1" s="19">
        <f t="shared" ref="D1:G1" si="0">C1+1</f>
        <v>3</v>
      </c>
      <c r="E1" s="19">
        <f t="shared" si="0"/>
        <v>4</v>
      </c>
      <c r="F1" s="19">
        <f t="shared" si="0"/>
        <v>5</v>
      </c>
      <c r="G1" s="19">
        <f t="shared" si="0"/>
        <v>6</v>
      </c>
    </row>
    <row r="2" spans="1:12" x14ac:dyDescent="0.25">
      <c r="B2" s="6" t="s">
        <v>113</v>
      </c>
    </row>
    <row r="3" spans="1:12" ht="15.75" thickBot="1" x14ac:dyDescent="0.3">
      <c r="B3" s="6"/>
    </row>
    <row r="4" spans="1:12" ht="15.75" thickBot="1" x14ac:dyDescent="0.3">
      <c r="C4" s="70"/>
      <c r="D4" s="297"/>
      <c r="E4" s="298"/>
      <c r="F4" s="298"/>
      <c r="G4" s="299"/>
    </row>
    <row r="5" spans="1:12" ht="35.1" customHeight="1" x14ac:dyDescent="0.25">
      <c r="B5" s="499" t="s">
        <v>0</v>
      </c>
      <c r="C5" s="499" t="s">
        <v>154</v>
      </c>
      <c r="D5" s="574" t="s">
        <v>155</v>
      </c>
      <c r="E5" s="503" t="s">
        <v>69</v>
      </c>
      <c r="F5" s="503" t="s">
        <v>75</v>
      </c>
      <c r="G5" s="493" t="s">
        <v>1</v>
      </c>
    </row>
    <row r="6" spans="1:12" ht="43.5" customHeight="1" thickBot="1" x14ac:dyDescent="0.3">
      <c r="B6" s="500"/>
      <c r="C6" s="500"/>
      <c r="D6" s="575"/>
      <c r="E6" s="504"/>
      <c r="F6" s="504"/>
      <c r="G6" s="494"/>
      <c r="J6" s="505" t="s">
        <v>156</v>
      </c>
      <c r="K6" s="505"/>
    </row>
    <row r="7" spans="1:12" ht="18" customHeight="1" x14ac:dyDescent="0.25">
      <c r="B7" s="1">
        <f>Assumptions!C10</f>
        <v>2026</v>
      </c>
      <c r="C7" s="183">
        <f>IFERROR(VLOOKUP($B7,'Annualized Operations'!$B$13:$J$32,'Annualized Operations'!C$1,FALSE),0)</f>
        <v>2994724014.046164</v>
      </c>
      <c r="D7" s="285">
        <f>IFERROR(VLOOKUP($B7,'Annualized Operations'!$B$13:$J$32,'Annualized Operations'!D$1,FALSE),0)</f>
        <v>2999604308.8769164</v>
      </c>
      <c r="E7" s="286">
        <f>$C7-D7</f>
        <v>-4880294.8307523727</v>
      </c>
      <c r="F7" s="327">
        <f>E7*$K$15</f>
        <v>-1572723.8121582596</v>
      </c>
      <c r="G7" s="328">
        <f>F7*(1+0.07)^-($B7-Assumptions!$C$6)</f>
        <v>-1047972.2824427178</v>
      </c>
      <c r="J7" s="103" t="s">
        <v>58</v>
      </c>
      <c r="K7" s="369">
        <v>0.27</v>
      </c>
    </row>
    <row r="8" spans="1:12" x14ac:dyDescent="0.25">
      <c r="B8" s="2">
        <f>B7+1</f>
        <v>2027</v>
      </c>
      <c r="C8" s="184">
        <f>IFERROR(VLOOKUP($B8,'Annualized Operations'!$B$13:$J$32,'Annualized Operations'!C$1,FALSE),0)</f>
        <v>3025443627.2500024</v>
      </c>
      <c r="D8" s="288">
        <f>IFERROR(VLOOKUP($B8,'Annualized Operations'!$B$13:$J$32,'Annualized Operations'!D$1,FALSE),0)</f>
        <v>3030346883.949996</v>
      </c>
      <c r="E8" s="289">
        <f t="shared" ref="E8:E26" si="1">$C8-D8</f>
        <v>-4903256.6999936104</v>
      </c>
      <c r="F8" s="329">
        <f t="shared" ref="F8:F26" si="2">E8*$K$15</f>
        <v>-1580123.504139941</v>
      </c>
      <c r="G8" s="330">
        <f>F8*(1+0.07)^-($B8-Assumptions!$C$6)</f>
        <v>-984021.5043489238</v>
      </c>
      <c r="J8" s="103" t="s">
        <v>59</v>
      </c>
      <c r="K8" s="105">
        <v>0.66</v>
      </c>
    </row>
    <row r="9" spans="1:12" x14ac:dyDescent="0.25">
      <c r="B9" s="2">
        <f t="shared" ref="B9:B26" si="3">B8+1</f>
        <v>2028</v>
      </c>
      <c r="C9" s="184">
        <f>IFERROR(VLOOKUP($B9,'Annualized Operations'!$B$13:$J$32,'Annualized Operations'!C$1,FALSE),0)</f>
        <v>3056163240.4538512</v>
      </c>
      <c r="D9" s="288">
        <f>IFERROR(VLOOKUP($B9,'Annualized Operations'!$B$13:$J$32,'Annualized Operations'!D$1,FALSE),0)</f>
        <v>3061089459.0230756</v>
      </c>
      <c r="E9" s="289">
        <f t="shared" si="1"/>
        <v>-4926218.5692243576</v>
      </c>
      <c r="F9" s="329">
        <f t="shared" si="2"/>
        <v>-1587523.1961182414</v>
      </c>
      <c r="G9" s="330">
        <f>F9*(1+0.07)^-($B9-Assumptions!$C$6)</f>
        <v>-923952.95384900551</v>
      </c>
      <c r="H9" s="96"/>
      <c r="I9" s="96"/>
      <c r="J9" s="86"/>
      <c r="K9" s="98"/>
      <c r="L9" s="96"/>
    </row>
    <row r="10" spans="1:12" ht="14.25" customHeight="1" x14ac:dyDescent="0.25">
      <c r="B10" s="2">
        <f t="shared" si="3"/>
        <v>2029</v>
      </c>
      <c r="C10" s="184">
        <f>IFERROR(VLOOKUP($B10,'Annualized Operations'!$B$13:$J$32,'Annualized Operations'!C$1,FALSE),0)</f>
        <v>3086882853.6577001</v>
      </c>
      <c r="D10" s="288">
        <f>IFERROR(VLOOKUP($B10,'Annualized Operations'!$B$13:$J$32,'Annualized Operations'!D$1,FALSE),0)</f>
        <v>3091832034.0961442</v>
      </c>
      <c r="E10" s="289">
        <f t="shared" si="1"/>
        <v>-4949180.4384441376</v>
      </c>
      <c r="F10" s="329">
        <f t="shared" si="2"/>
        <v>-1594922.8880930077</v>
      </c>
      <c r="G10" s="330">
        <f>F10*(1+0.07)^-($B10-Assumptions!$C$6)</f>
        <v>-867532.37565354805</v>
      </c>
      <c r="J10" s="505" t="s">
        <v>153</v>
      </c>
      <c r="K10" s="505"/>
    </row>
    <row r="11" spans="1:12" x14ac:dyDescent="0.25">
      <c r="B11" s="2">
        <f t="shared" si="3"/>
        <v>2030</v>
      </c>
      <c r="C11" s="184">
        <f>IFERROR(VLOOKUP($B11,'Annualized Operations'!$B$13:$J$32,'Annualized Operations'!C$1,FALSE),0)</f>
        <v>3117602466.8615489</v>
      </c>
      <c r="D11" s="288">
        <f>IFERROR(VLOOKUP($B11,'Annualized Operations'!$B$13:$J$32,'Annualized Operations'!D$1,FALSE),0)</f>
        <v>3122574609.1692238</v>
      </c>
      <c r="E11" s="289">
        <f t="shared" si="1"/>
        <v>-4972142.3076748848</v>
      </c>
      <c r="F11" s="329">
        <f t="shared" si="2"/>
        <v>-1602322.5800713084</v>
      </c>
      <c r="G11" s="330">
        <f>F11*(1+0.07)^-($B11-Assumptions!$C$6)</f>
        <v>-814539.54935072432</v>
      </c>
      <c r="J11" s="103" t="s">
        <v>60</v>
      </c>
      <c r="K11" s="100">
        <f>1-K12</f>
        <v>0.86599999999999999</v>
      </c>
    </row>
    <row r="12" spans="1:12" x14ac:dyDescent="0.25">
      <c r="B12" s="2">
        <f t="shared" si="3"/>
        <v>2031</v>
      </c>
      <c r="C12" s="184">
        <f>IFERROR(VLOOKUP($B12,'Annualized Operations'!$B$13:$J$32,'Annualized Operations'!C$1,FALSE),0)</f>
        <v>3148322080.0653868</v>
      </c>
      <c r="D12" s="288">
        <f>IFERROR(VLOOKUP($B12,'Annualized Operations'!$B$13:$J$32,'Annualized Operations'!D$1,FALSE),0)</f>
        <v>3153317184.2423029</v>
      </c>
      <c r="E12" s="289">
        <f t="shared" si="1"/>
        <v>-4995104.1769161224</v>
      </c>
      <c r="F12" s="329">
        <f t="shared" si="2"/>
        <v>-1609722.2720529896</v>
      </c>
      <c r="G12" s="330">
        <f>F12*(1+0.07)^-($B12-Assumptions!$C$6)</f>
        <v>-764767.45563703438</v>
      </c>
      <c r="J12" s="103" t="s">
        <v>61</v>
      </c>
      <c r="K12" s="100">
        <f>'Travel Time Cost Savings'!N12</f>
        <v>0.13400000000000001</v>
      </c>
    </row>
    <row r="13" spans="1:12" x14ac:dyDescent="0.25">
      <c r="B13" s="2">
        <f t="shared" si="3"/>
        <v>2032</v>
      </c>
      <c r="C13" s="184">
        <f>IFERROR(VLOOKUP($B13,'Annualized Operations'!$B$13:$J$32,'Annualized Operations'!C$1,FALSE),0)</f>
        <v>3179041693.2692356</v>
      </c>
      <c r="D13" s="288">
        <f>IFERROR(VLOOKUP($B13,'Annualized Operations'!$B$13:$J$32,'Annualized Operations'!D$1,FALSE),0)</f>
        <v>3184059759.3153825</v>
      </c>
      <c r="E13" s="289">
        <f t="shared" si="1"/>
        <v>-5018066.0461468697</v>
      </c>
      <c r="F13" s="329">
        <f t="shared" si="2"/>
        <v>-1617121.9640312903</v>
      </c>
      <c r="G13" s="330">
        <f>F13*(1+0.07)^-($B13-Assumptions!$C$6)</f>
        <v>-718021.49158075906</v>
      </c>
      <c r="J13" s="86"/>
      <c r="K13" s="89"/>
    </row>
    <row r="14" spans="1:12" ht="15" customHeight="1" x14ac:dyDescent="0.25">
      <c r="B14" s="2">
        <f t="shared" si="3"/>
        <v>2033</v>
      </c>
      <c r="C14" s="184">
        <f>IFERROR(VLOOKUP($B14,'Annualized Operations'!$B$13:$J$32,'Annualized Operations'!C$1,FALSE),0)</f>
        <v>3209761306.4730844</v>
      </c>
      <c r="D14" s="288">
        <f>IFERROR(VLOOKUP($B14,'Annualized Operations'!$B$13:$J$32,'Annualized Operations'!D$1,FALSE),0)</f>
        <v>3214802334.3884621</v>
      </c>
      <c r="E14" s="289">
        <f t="shared" si="1"/>
        <v>-5041027.9153776169</v>
      </c>
      <c r="F14" s="329">
        <f t="shared" si="2"/>
        <v>-1624521.6560095907</v>
      </c>
      <c r="G14" s="330">
        <f>F14*(1+0.07)^-($B14-Assumptions!$C$6)</f>
        <v>-674118.73206899257</v>
      </c>
      <c r="J14" s="145" t="s">
        <v>62</v>
      </c>
      <c r="K14" s="79"/>
    </row>
    <row r="15" spans="1:12" x14ac:dyDescent="0.25">
      <c r="B15" s="2">
        <f t="shared" si="3"/>
        <v>2034</v>
      </c>
      <c r="C15" s="184">
        <f>IFERROR(VLOOKUP($B15,'Annualized Operations'!$B$13:$J$32,'Annualized Operations'!C$1,FALSE),0)</f>
        <v>3240480919.6769338</v>
      </c>
      <c r="D15" s="288">
        <f>IFERROR(VLOOKUP($B15,'Annualized Operations'!$B$13:$J$32,'Annualized Operations'!D$1,FALSE),0)</f>
        <v>3245544909.4615307</v>
      </c>
      <c r="E15" s="289">
        <f t="shared" si="1"/>
        <v>-5063989.78459692</v>
      </c>
      <c r="F15" s="329">
        <f t="shared" si="2"/>
        <v>-1631921.3479842034</v>
      </c>
      <c r="G15" s="330">
        <f>F15*(1+0.07)^-($B15-Assumptions!$C$6)</f>
        <v>-632887.2347325075</v>
      </c>
      <c r="J15" s="78" t="s">
        <v>63</v>
      </c>
      <c r="K15" s="105">
        <f>K11*K7+K12*K8</f>
        <v>0.32225999999999999</v>
      </c>
    </row>
    <row r="16" spans="1:12" x14ac:dyDescent="0.25">
      <c r="B16" s="2">
        <f t="shared" si="3"/>
        <v>2035</v>
      </c>
      <c r="C16" s="184">
        <f>IFERROR(VLOOKUP($B16,'Annualized Operations'!$B$13:$J$32,'Annualized Operations'!C$1,FALSE),0)</f>
        <v>3271200532.8807716</v>
      </c>
      <c r="D16" s="288">
        <f>IFERROR(VLOOKUP($B16,'Annualized Operations'!$B$13:$J$32,'Annualized Operations'!D$1,FALSE),0)</f>
        <v>3276287484.5346103</v>
      </c>
      <c r="E16" s="289">
        <f t="shared" si="1"/>
        <v>-5086951.6538386345</v>
      </c>
      <c r="F16" s="329">
        <f t="shared" si="2"/>
        <v>-1639321.0399660382</v>
      </c>
      <c r="G16" s="330">
        <f>F16*(1+0.07)^-($B16-Assumptions!$C$6)</f>
        <v>-594165.38585166412</v>
      </c>
    </row>
    <row r="17" spans="1:9" x14ac:dyDescent="0.25">
      <c r="B17" s="2">
        <f t="shared" si="3"/>
        <v>2036</v>
      </c>
      <c r="C17" s="184">
        <f>IFERROR(VLOOKUP($B17,'Annualized Operations'!$B$13:$J$32,'Annualized Operations'!C$1,FALSE),0)</f>
        <v>3301920146.0846205</v>
      </c>
      <c r="D17" s="288">
        <f>IFERROR(VLOOKUP($B17,'Annualized Operations'!$B$13:$J$32,'Annualized Operations'!D$1,FALSE),0)</f>
        <v>3307030059.6076894</v>
      </c>
      <c r="E17" s="289">
        <f t="shared" si="1"/>
        <v>-5109913.5230689049</v>
      </c>
      <c r="F17" s="329">
        <f t="shared" si="2"/>
        <v>-1646720.7319441852</v>
      </c>
      <c r="G17" s="330">
        <f>F17*(1+0.07)^-($B17-Assumptions!$C$6)</f>
        <v>-557801.28481843288</v>
      </c>
    </row>
    <row r="18" spans="1:9" x14ac:dyDescent="0.25">
      <c r="B18" s="2">
        <f t="shared" si="3"/>
        <v>2037</v>
      </c>
      <c r="C18" s="184">
        <f>IFERROR(VLOOKUP($B18,'Annualized Operations'!$B$13:$J$32,'Annualized Operations'!C$1,FALSE),0)</f>
        <v>3332639759.2884693</v>
      </c>
      <c r="D18" s="288">
        <f>IFERROR(VLOOKUP($B18,'Annualized Operations'!$B$13:$J$32,'Annualized Operations'!D$1,FALSE),0)</f>
        <v>3337772634.680769</v>
      </c>
      <c r="E18" s="289">
        <f t="shared" si="1"/>
        <v>-5132875.3922996521</v>
      </c>
      <c r="F18" s="329">
        <f t="shared" si="2"/>
        <v>-1654120.4239224859</v>
      </c>
      <c r="G18" s="330">
        <f>F18*(1+0.07)^-($B18-Assumptions!$C$6)</f>
        <v>-523652.16495749651</v>
      </c>
    </row>
    <row r="19" spans="1:9" x14ac:dyDescent="0.25">
      <c r="B19" s="2">
        <f t="shared" si="3"/>
        <v>2038</v>
      </c>
      <c r="C19" s="184">
        <f>IFERROR(VLOOKUP($B19,'Annualized Operations'!$B$13:$J$32,'Annualized Operations'!C$1,FALSE),0)</f>
        <v>3363359372.4923182</v>
      </c>
      <c r="D19" s="288">
        <f>IFERROR(VLOOKUP($B19,'Annualized Operations'!$B$13:$J$32,'Annualized Operations'!D$1,FALSE),0)</f>
        <v>3368515209.7538376</v>
      </c>
      <c r="E19" s="289">
        <f t="shared" si="1"/>
        <v>-5155837.2615194321</v>
      </c>
      <c r="F19" s="329">
        <f t="shared" si="2"/>
        <v>-1661520.1158972522</v>
      </c>
      <c r="G19" s="330">
        <f>F19*(1+0.07)^-($B19-Assumptions!$C$6)</f>
        <v>-491583.84853647684</v>
      </c>
    </row>
    <row r="20" spans="1:9" x14ac:dyDescent="0.25">
      <c r="B20" s="2">
        <f t="shared" si="3"/>
        <v>2039</v>
      </c>
      <c r="C20" s="184">
        <f>IFERROR(VLOOKUP($B20,'Annualized Operations'!$B$13:$J$32,'Annualized Operations'!C$1,FALSE),0)</f>
        <v>3394078985.6961565</v>
      </c>
      <c r="D20" s="288">
        <f>IFERROR(VLOOKUP($B20,'Annualized Operations'!$B$13:$J$32,'Annualized Operations'!D$1,FALSE),0)</f>
        <v>3399257784.8269172</v>
      </c>
      <c r="E20" s="289">
        <f t="shared" si="1"/>
        <v>-5178799.1307606697</v>
      </c>
      <c r="F20" s="329">
        <f t="shared" si="2"/>
        <v>-1668919.8078789334</v>
      </c>
      <c r="G20" s="330">
        <f>F20*(1+0.07)^-($B20-Assumptions!$C$6)</f>
        <v>-461470.23400537437</v>
      </c>
    </row>
    <row r="21" spans="1:9" ht="14.25" customHeight="1" x14ac:dyDescent="0.25">
      <c r="B21" s="2">
        <f t="shared" si="3"/>
        <v>2040</v>
      </c>
      <c r="C21" s="184">
        <f>IFERROR(VLOOKUP($B21,'Annualized Operations'!$B$13:$J$32,'Annualized Operations'!C$1,FALSE),0)</f>
        <v>3424798598.9000053</v>
      </c>
      <c r="D21" s="288">
        <f>IFERROR(VLOOKUP($B21,'Annualized Operations'!$B$13:$J$32,'Annualized Operations'!D$1,FALSE),0)</f>
        <v>3430000359.8999968</v>
      </c>
      <c r="E21" s="289">
        <f t="shared" si="1"/>
        <v>-5201760.9999914169</v>
      </c>
      <c r="F21" s="329">
        <f t="shared" si="2"/>
        <v>-1676319.4998572341</v>
      </c>
      <c r="G21" s="330">
        <f>F21*(1+0.07)^-($B21-Assumptions!$C$6)</f>
        <v>-433192.81355054956</v>
      </c>
    </row>
    <row r="22" spans="1:9" x14ac:dyDescent="0.25">
      <c r="B22" s="2">
        <f t="shared" si="3"/>
        <v>2041</v>
      </c>
      <c r="C22" s="184">
        <f>IFERROR(VLOOKUP($B22,'Annualized Operations'!$B$13:$J$32,'Annualized Operations'!C$1,FALSE),0)</f>
        <v>3455518212.1038542</v>
      </c>
      <c r="D22" s="288">
        <f>IFERROR(VLOOKUP($B22,'Annualized Operations'!$B$13:$J$32,'Annualized Operations'!D$1,FALSE),0)</f>
        <v>3460742934.9730759</v>
      </c>
      <c r="E22" s="289">
        <f t="shared" si="1"/>
        <v>-5224722.8692216873</v>
      </c>
      <c r="F22" s="329">
        <f t="shared" si="2"/>
        <v>-1683719.1918353809</v>
      </c>
      <c r="G22" s="330">
        <f>F22*(1+0.07)^-($B22-Assumptions!$C$6)</f>
        <v>-406640.2192267963</v>
      </c>
    </row>
    <row r="23" spans="1:9" x14ac:dyDescent="0.25">
      <c r="B23" s="2">
        <f t="shared" si="3"/>
        <v>2042</v>
      </c>
      <c r="C23" s="184">
        <f>IFERROR(VLOOKUP($B23,'Annualized Operations'!$B$13:$J$32,'Annualized Operations'!C$1,FALSE),0)</f>
        <v>3486237825.307703</v>
      </c>
      <c r="D23" s="288">
        <f>IFERROR(VLOOKUP($B23,'Annualized Operations'!$B$13:$J$32,'Annualized Operations'!D$1,FALSE),0)</f>
        <v>3491485510.0461445</v>
      </c>
      <c r="E23" s="289">
        <f t="shared" si="1"/>
        <v>-5247684.7384414673</v>
      </c>
      <c r="F23" s="329">
        <f t="shared" si="2"/>
        <v>-1691118.8838101472</v>
      </c>
      <c r="G23" s="330">
        <f>F23*(1+0.07)^-($B23-Assumptions!$C$6)</f>
        <v>-381707.79595940339</v>
      </c>
    </row>
    <row r="24" spans="1:9" x14ac:dyDescent="0.25">
      <c r="B24" s="2">
        <f t="shared" si="3"/>
        <v>2043</v>
      </c>
      <c r="C24" s="184">
        <f>IFERROR(VLOOKUP($B24,'Annualized Operations'!$B$13:$J$32,'Annualized Operations'!C$1,FALSE),0)</f>
        <v>3516957438.5115409</v>
      </c>
      <c r="D24" s="288">
        <f>IFERROR(VLOOKUP($B24,'Annualized Operations'!$B$13:$J$32,'Annualized Operations'!D$1,FALSE),0)</f>
        <v>3522228085.1192241</v>
      </c>
      <c r="E24" s="289">
        <f t="shared" si="1"/>
        <v>-5270646.6076831818</v>
      </c>
      <c r="F24" s="329">
        <f t="shared" si="2"/>
        <v>-1698518.575791982</v>
      </c>
      <c r="G24" s="330">
        <f>F24*(1+0.07)^-($B24-Assumptions!$C$6)</f>
        <v>-358297.19986726705</v>
      </c>
    </row>
    <row r="25" spans="1:9" x14ac:dyDescent="0.25">
      <c r="B25" s="2">
        <f t="shared" si="3"/>
        <v>2044</v>
      </c>
      <c r="C25" s="184">
        <f>IFERROR(VLOOKUP($B25,'Annualized Operations'!$B$13:$J$32,'Annualized Operations'!C$1,FALSE),0)</f>
        <v>3547677051.7153897</v>
      </c>
      <c r="D25" s="288">
        <f>IFERROR(VLOOKUP($B25,'Annualized Operations'!$B$13:$J$32,'Annualized Operations'!D$1,FALSE),0)</f>
        <v>3552970660.1923037</v>
      </c>
      <c r="E25" s="289">
        <f t="shared" si="1"/>
        <v>-5293608.476913929</v>
      </c>
      <c r="F25" s="329">
        <f t="shared" si="2"/>
        <v>-1705918.2677702827</v>
      </c>
      <c r="G25" s="330">
        <f>F25*(1+0.07)^-($B25-Assumptions!$C$6)</f>
        <v>-336316.02039981697</v>
      </c>
    </row>
    <row r="26" spans="1:9" ht="15" customHeight="1" thickBot="1" x14ac:dyDescent="0.3">
      <c r="B26" s="3">
        <f t="shared" si="3"/>
        <v>2045</v>
      </c>
      <c r="C26" s="185">
        <f>IFERROR(VLOOKUP($B26,'Annualized Operations'!$B$13:$J$32,'Annualized Operations'!C$1,FALSE),0)</f>
        <v>3578396664.919239</v>
      </c>
      <c r="D26" s="292">
        <f>IFERROR(VLOOKUP($B26,'Annualized Operations'!$B$13:$J$32,'Annualized Operations'!D$1,FALSE),0)</f>
        <v>3583713235.2653828</v>
      </c>
      <c r="E26" s="293">
        <f t="shared" si="1"/>
        <v>-5316570.3461437225</v>
      </c>
      <c r="F26" s="331">
        <f t="shared" si="2"/>
        <v>-1713317.959748276</v>
      </c>
      <c r="G26" s="332">
        <f>F26*(1+0.07)^-($B26-Assumptions!$C$6)</f>
        <v>-315677.4249177014</v>
      </c>
    </row>
    <row r="27" spans="1:9" ht="15" customHeight="1" thickBot="1" x14ac:dyDescent="0.3">
      <c r="B27" s="4"/>
      <c r="C27" s="83"/>
      <c r="D27" s="296"/>
      <c r="E27" s="181" t="s">
        <v>2</v>
      </c>
      <c r="F27" s="265">
        <f>SUM(F7:F26)</f>
        <v>-32860417.719081033</v>
      </c>
      <c r="G27" s="133">
        <f>SUM(G7:G26)</f>
        <v>-12288317.971755194</v>
      </c>
    </row>
    <row r="28" spans="1:9" ht="15" customHeight="1" x14ac:dyDescent="0.25"/>
    <row r="29" spans="1:9" x14ac:dyDescent="0.25">
      <c r="A29" s="238"/>
      <c r="B29" s="21" t="s">
        <v>3</v>
      </c>
      <c r="C29" s="238"/>
    </row>
    <row r="30" spans="1:9" ht="15" customHeight="1" x14ac:dyDescent="0.25">
      <c r="A30" s="7" t="s">
        <v>32</v>
      </c>
      <c r="B30" s="498" t="s">
        <v>5227</v>
      </c>
      <c r="C30" s="498"/>
      <c r="D30" s="498"/>
      <c r="E30" s="498"/>
      <c r="F30" s="498"/>
      <c r="G30" s="498"/>
      <c r="H30" s="498"/>
      <c r="I30" s="498"/>
    </row>
    <row r="31" spans="1:9" x14ac:dyDescent="0.25">
      <c r="A31" s="238"/>
      <c r="B31" s="498"/>
      <c r="C31" s="498"/>
      <c r="D31" s="498"/>
      <c r="E31" s="498"/>
      <c r="F31" s="498"/>
      <c r="G31" s="498"/>
      <c r="H31" s="498"/>
      <c r="I31" s="498"/>
    </row>
    <row r="32" spans="1:9" x14ac:dyDescent="0.25">
      <c r="A32" s="238"/>
      <c r="B32" s="498"/>
      <c r="C32" s="498"/>
      <c r="D32" s="498"/>
      <c r="E32" s="498"/>
      <c r="F32" s="498"/>
      <c r="G32" s="498"/>
      <c r="H32" s="498"/>
      <c r="I32" s="498"/>
    </row>
    <row r="33" spans="1:9" x14ac:dyDescent="0.25">
      <c r="A33" s="238"/>
      <c r="B33" s="498"/>
      <c r="C33" s="498"/>
      <c r="D33" s="498"/>
      <c r="E33" s="498"/>
      <c r="F33" s="498"/>
      <c r="G33" s="498"/>
      <c r="H33" s="498"/>
      <c r="I33" s="498"/>
    </row>
    <row r="34" spans="1:9" ht="15" customHeight="1" x14ac:dyDescent="0.25">
      <c r="B34" s="498"/>
      <c r="C34" s="498"/>
      <c r="D34" s="498"/>
      <c r="E34" s="498"/>
      <c r="F34" s="498"/>
      <c r="G34" s="498"/>
      <c r="H34" s="498"/>
      <c r="I34" s="498"/>
    </row>
    <row r="35" spans="1:9" x14ac:dyDescent="0.25">
      <c r="B35" s="498"/>
      <c r="C35" s="498"/>
      <c r="D35" s="498"/>
      <c r="E35" s="498"/>
      <c r="F35" s="498"/>
      <c r="G35" s="498"/>
      <c r="H35" s="498"/>
      <c r="I35" s="498"/>
    </row>
    <row r="36" spans="1:9" x14ac:dyDescent="0.25">
      <c r="B36" s="498"/>
      <c r="C36" s="498"/>
      <c r="D36" s="498"/>
      <c r="E36" s="498"/>
      <c r="F36" s="498"/>
      <c r="G36" s="498"/>
      <c r="H36" s="498"/>
      <c r="I36" s="498"/>
    </row>
    <row r="37" spans="1:9" ht="15" customHeight="1" x14ac:dyDescent="0.25">
      <c r="B37" s="498"/>
      <c r="C37" s="498"/>
      <c r="D37" s="498"/>
      <c r="E37" s="498"/>
      <c r="F37" s="498"/>
      <c r="G37" s="498"/>
      <c r="H37" s="498"/>
      <c r="I37" s="498"/>
    </row>
    <row r="38" spans="1:9" x14ac:dyDescent="0.25">
      <c r="B38" s="498"/>
      <c r="C38" s="498"/>
      <c r="D38" s="498"/>
      <c r="E38" s="498"/>
      <c r="F38" s="498"/>
      <c r="G38" s="498"/>
      <c r="H38" s="498"/>
      <c r="I38" s="498"/>
    </row>
    <row r="39" spans="1:9" x14ac:dyDescent="0.25">
      <c r="B39" s="467"/>
      <c r="C39" s="467"/>
      <c r="D39" s="467"/>
      <c r="E39" s="467"/>
      <c r="F39" s="467"/>
      <c r="G39" s="467"/>
      <c r="H39" s="467"/>
      <c r="I39" s="467"/>
    </row>
    <row r="40" spans="1:9" ht="15" customHeight="1" x14ac:dyDescent="0.25">
      <c r="A40" s="7" t="s">
        <v>31</v>
      </c>
      <c r="B40" s="498" t="s">
        <v>5216</v>
      </c>
      <c r="C40" s="498"/>
      <c r="D40" s="498"/>
      <c r="E40" s="498"/>
      <c r="F40" s="498"/>
      <c r="G40" s="498"/>
      <c r="H40" s="498"/>
      <c r="I40" s="498"/>
    </row>
    <row r="41" spans="1:9" x14ac:dyDescent="0.25">
      <c r="A41" s="238"/>
      <c r="B41" s="498"/>
      <c r="C41" s="498"/>
      <c r="D41" s="498"/>
      <c r="E41" s="498"/>
      <c r="F41" s="498"/>
      <c r="G41" s="498"/>
      <c r="H41" s="498"/>
      <c r="I41" s="498"/>
    </row>
    <row r="42" spans="1:9" x14ac:dyDescent="0.25">
      <c r="A42" s="238"/>
      <c r="B42" s="467"/>
      <c r="C42" s="467"/>
      <c r="D42" s="467"/>
      <c r="E42" s="467"/>
      <c r="F42" s="467"/>
      <c r="G42" s="467"/>
      <c r="H42" s="467"/>
      <c r="I42" s="467"/>
    </row>
    <row r="43" spans="1:9" x14ac:dyDescent="0.25">
      <c r="A43" s="7" t="s">
        <v>135</v>
      </c>
      <c r="B43" s="467" t="s">
        <v>152</v>
      </c>
      <c r="C43" s="467"/>
      <c r="D43" s="467"/>
      <c r="E43" s="467"/>
      <c r="F43" s="467"/>
      <c r="G43" s="467"/>
      <c r="H43" s="467"/>
      <c r="I43" s="467"/>
    </row>
  </sheetData>
  <mergeCells count="10">
    <mergeCell ref="B40:I41"/>
    <mergeCell ref="J6:K6"/>
    <mergeCell ref="J10:K10"/>
    <mergeCell ref="B5:B6"/>
    <mergeCell ref="C5:C6"/>
    <mergeCell ref="D5:D6"/>
    <mergeCell ref="E5:E6"/>
    <mergeCell ref="F5:F6"/>
    <mergeCell ref="G5:G6"/>
    <mergeCell ref="B30:I38"/>
  </mergeCells>
  <pageMargins left="0.25" right="0.25" top="0.75" bottom="0.75" header="0.3" footer="0.3"/>
  <pageSetup paperSize="11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7" tint="0.39997558519241921"/>
    <pageSetUpPr fitToPage="1"/>
  </sheetPr>
  <dimension ref="A1:AE74"/>
  <sheetViews>
    <sheetView view="pageBreakPreview" zoomScale="85" zoomScaleNormal="85" zoomScaleSheetLayoutView="85" workbookViewId="0">
      <selection activeCell="B40" sqref="B40:M42"/>
    </sheetView>
  </sheetViews>
  <sheetFormatPr defaultRowHeight="15" x14ac:dyDescent="0.25"/>
  <cols>
    <col min="1" max="1" width="4.140625" style="238" customWidth="1"/>
    <col min="2" max="3" width="15.7109375" style="238" customWidth="1"/>
    <col min="4" max="5" width="18.5703125" style="238" customWidth="1"/>
    <col min="6" max="15" width="15.7109375" style="238" customWidth="1"/>
    <col min="16" max="16" width="17.7109375" style="238" customWidth="1"/>
    <col min="17" max="17" width="8.5703125" style="238" customWidth="1"/>
    <col min="18" max="22" width="15.42578125" style="238" customWidth="1"/>
    <col min="23" max="24" width="9.28515625" style="238" customWidth="1"/>
    <col min="25" max="25" width="12.28515625" style="238" customWidth="1"/>
    <col min="26" max="26" width="19.140625" style="238" customWidth="1"/>
    <col min="27" max="27" width="13.85546875" style="238" customWidth="1"/>
    <col min="28" max="31" width="13.140625" style="238" customWidth="1"/>
    <col min="32" max="16384" width="9.140625" style="238"/>
  </cols>
  <sheetData>
    <row r="1" spans="2:31" x14ac:dyDescent="0.25">
      <c r="B1" s="238">
        <v>1</v>
      </c>
      <c r="C1" s="238">
        <f>B1+1</f>
        <v>2</v>
      </c>
      <c r="D1" s="238">
        <f t="shared" ref="D1:P1" si="0">C1+1</f>
        <v>3</v>
      </c>
      <c r="E1" s="238">
        <f t="shared" si="0"/>
        <v>4</v>
      </c>
      <c r="F1" s="238">
        <f t="shared" si="0"/>
        <v>5</v>
      </c>
      <c r="G1" s="238">
        <f t="shared" si="0"/>
        <v>6</v>
      </c>
      <c r="H1" s="238">
        <f t="shared" si="0"/>
        <v>7</v>
      </c>
      <c r="I1" s="238">
        <f t="shared" si="0"/>
        <v>8</v>
      </c>
      <c r="J1" s="238">
        <f t="shared" si="0"/>
        <v>9</v>
      </c>
      <c r="K1" s="238">
        <f t="shared" si="0"/>
        <v>10</v>
      </c>
      <c r="L1" s="238">
        <f t="shared" si="0"/>
        <v>11</v>
      </c>
      <c r="M1" s="238">
        <f t="shared" si="0"/>
        <v>12</v>
      </c>
      <c r="N1" s="238">
        <f t="shared" si="0"/>
        <v>13</v>
      </c>
      <c r="O1" s="238">
        <f t="shared" si="0"/>
        <v>14</v>
      </c>
      <c r="P1" s="238">
        <f t="shared" si="0"/>
        <v>15</v>
      </c>
    </row>
    <row r="2" spans="2:31" ht="15.75" thickBot="1" x14ac:dyDescent="0.3">
      <c r="B2" s="239" t="s">
        <v>25</v>
      </c>
      <c r="C2" s="239"/>
      <c r="D2" s="239"/>
      <c r="E2" s="239"/>
    </row>
    <row r="3" spans="2:31" ht="35.1" customHeight="1" thickBot="1" x14ac:dyDescent="0.3">
      <c r="C3" s="529" t="s">
        <v>161</v>
      </c>
      <c r="D3" s="530"/>
      <c r="E3" s="531"/>
      <c r="F3" s="532" t="s">
        <v>179</v>
      </c>
      <c r="G3" s="533"/>
      <c r="H3" s="533"/>
      <c r="I3" s="533"/>
      <c r="J3" s="533"/>
      <c r="K3" s="533"/>
      <c r="L3" s="533"/>
      <c r="M3" s="533"/>
      <c r="N3" s="562"/>
      <c r="O3" s="532" t="s">
        <v>162</v>
      </c>
      <c r="P3" s="562"/>
    </row>
    <row r="4" spans="2:31" ht="35.1" customHeight="1" x14ac:dyDescent="0.25">
      <c r="B4" s="499" t="s">
        <v>0</v>
      </c>
      <c r="C4" s="499" t="s">
        <v>247</v>
      </c>
      <c r="D4" s="501" t="s">
        <v>163</v>
      </c>
      <c r="E4" s="506" t="s">
        <v>164</v>
      </c>
      <c r="F4" s="499" t="s">
        <v>246</v>
      </c>
      <c r="G4" s="501" t="s">
        <v>165</v>
      </c>
      <c r="H4" s="509" t="s">
        <v>166</v>
      </c>
      <c r="I4" s="522" t="s">
        <v>167</v>
      </c>
      <c r="J4" s="501" t="s">
        <v>5147</v>
      </c>
      <c r="K4" s="509" t="s">
        <v>5148</v>
      </c>
      <c r="L4" s="522" t="s">
        <v>168</v>
      </c>
      <c r="M4" s="499" t="s">
        <v>169</v>
      </c>
      <c r="N4" s="511" t="s">
        <v>1</v>
      </c>
      <c r="O4" s="597" t="s">
        <v>160</v>
      </c>
      <c r="P4" s="595" t="s">
        <v>170</v>
      </c>
      <c r="R4" s="92"/>
    </row>
    <row r="5" spans="2:31" ht="15.75" thickBot="1" x14ac:dyDescent="0.3">
      <c r="B5" s="500"/>
      <c r="C5" s="500"/>
      <c r="D5" s="502"/>
      <c r="E5" s="507"/>
      <c r="F5" s="500"/>
      <c r="G5" s="502"/>
      <c r="H5" s="510"/>
      <c r="I5" s="544"/>
      <c r="J5" s="502"/>
      <c r="K5" s="510"/>
      <c r="L5" s="544"/>
      <c r="M5" s="500"/>
      <c r="N5" s="512"/>
      <c r="O5" s="598"/>
      <c r="P5" s="596"/>
    </row>
    <row r="6" spans="2:31" ht="17.25" x14ac:dyDescent="0.25">
      <c r="B6" s="1">
        <v>2026</v>
      </c>
      <c r="C6" s="305">
        <f>($F6*$V$8*'Travel Time Cost Savings'!$N$11+$F6*$V$9*'Travel Time Cost Savings'!$N$12)/10^6</f>
        <v>2150.7781866908913</v>
      </c>
      <c r="D6" s="386">
        <f>C6*-_xlfn.XLOOKUP($B6,$R$14:$R$44,$V$14:$V$44)</f>
        <v>-122594.3566413808</v>
      </c>
      <c r="E6" s="387">
        <f>D6*(1+0.03)^-($B6-Assumptions!$C$6)</f>
        <v>-102670.84364541764</v>
      </c>
      <c r="F6" s="333">
        <f>IFERROR(_xlfn.XLOOKUP($B6,'Annualized Operations'!$B$13:$B$32,'Annualized Operations'!$E$13:$E$32),0)</f>
        <v>4880294.8307523727</v>
      </c>
      <c r="G6" s="306">
        <f>($F6*S$8*'Reg Operating Cost Savings'!$K$11+$F6*S$9*'Reg Operating Cost Savings'!$K$12)/10^6</f>
        <v>2.3362011291965428</v>
      </c>
      <c r="H6" s="307">
        <f>($F6*T$8*'Reg Operating Cost Savings'!$K$11+$F6*T$9*'Reg Operating Cost Savings'!$K$12)/10^6</f>
        <v>1.1877814631699865E-2</v>
      </c>
      <c r="I6" s="308">
        <f>($F6*U$8*'Reg Operating Cost Savings'!$K$11+$F6*U$9*'Reg Operating Cost Savings'!$K$12)/10^6</f>
        <v>4.5846262983957366E-2</v>
      </c>
      <c r="J6" s="472">
        <f>-G6*_xlfn.XLOOKUP($B6,$R$13:$R$48,$S$13:$S$48)</f>
        <v>-39248.178970501918</v>
      </c>
      <c r="K6" s="473">
        <f>-H6*_xlfn.XLOOKUP($B6,$R$13:$R$48,$T$13:$T$48)</f>
        <v>-542.81612866868386</v>
      </c>
      <c r="L6" s="387">
        <f>-I6*_xlfn.XLOOKUP($B6,$R$13:$R$48,$U$13:$U$48)</f>
        <v>-37341.781200433274</v>
      </c>
      <c r="M6" s="345">
        <f t="shared" ref="M6:M29" si="1">SUM(J6:L6)</f>
        <v>-77132.776299603865</v>
      </c>
      <c r="N6" s="392">
        <f>M6*(1+0.07)^-($B6-Assumptions!$C$6)</f>
        <v>-51396.825688619632</v>
      </c>
      <c r="O6" s="388">
        <f t="shared" ref="O6:P29" si="2">M6+D6</f>
        <v>-199727.13294098468</v>
      </c>
      <c r="P6" s="389">
        <f t="shared" si="2"/>
        <v>-154067.66933403729</v>
      </c>
      <c r="R6" s="272" t="s">
        <v>171</v>
      </c>
      <c r="S6" s="272"/>
      <c r="T6" s="272"/>
      <c r="U6" s="272"/>
      <c r="V6" s="272"/>
      <c r="Y6" s="239" t="s">
        <v>180</v>
      </c>
    </row>
    <row r="7" spans="2:31" x14ac:dyDescent="0.25">
      <c r="B7" s="2">
        <f t="shared" ref="B7:B29" si="3">+B6+1</f>
        <v>2027</v>
      </c>
      <c r="C7" s="309">
        <f>($F7*$V$8*'Travel Time Cost Savings'!$N$11+$F7*$V$9*'Travel Time Cost Savings'!$N$12)/10^6</f>
        <v>2160.8976342247793</v>
      </c>
      <c r="D7" s="388">
        <f t="shared" ref="D7:D29" si="4">C7*-_xlfn.XLOOKUP($B7,$R$14:$R$44,$V$14:$V$44)</f>
        <v>-125332.0627850372</v>
      </c>
      <c r="E7" s="389">
        <f>D7*(1+0.03)^-($B7-Assumptions!$C$6)</f>
        <v>-101906.43634966599</v>
      </c>
      <c r="F7" s="334">
        <f>IFERROR(_xlfn.XLOOKUP($B7,'Annualized Operations'!$B$13:$B$32,'Annualized Operations'!$E$13:$E$32),0)</f>
        <v>4903256.6999936104</v>
      </c>
      <c r="G7" s="310">
        <f>($F7*S$8*'Reg Operating Cost Savings'!$K$11+$F7*S$9*'Reg Operating Cost Savings'!$K$12)/10^6</f>
        <v>2.3471929947928207</v>
      </c>
      <c r="H7" s="311">
        <f>($F7*T$8*'Reg Operating Cost Savings'!$K$11+$F7*T$9*'Reg Operating Cost Savings'!$K$12)/10^6</f>
        <v>1.1933699949268411E-2</v>
      </c>
      <c r="I7" s="312">
        <f>($F7*U$8*'Reg Operating Cost Savings'!$K$11+$F7*U$9*'Reg Operating Cost Savings'!$K$12)/10^6</f>
        <v>4.6061970422205459E-2</v>
      </c>
      <c r="J7" s="393">
        <f t="shared" ref="J7:J29" si="5">-G7*_xlfn.XLOOKUP($B7,$R$13:$R$48,$S$13:$S$48)</f>
        <v>-40137.000210957238</v>
      </c>
      <c r="K7" s="394">
        <f t="shared" ref="K7:K29" si="6">-H7*_xlfn.XLOOKUP($B7,$R$13:$R$48,$T$13:$T$48)</f>
        <v>-554.91704764098108</v>
      </c>
      <c r="L7" s="395">
        <f t="shared" ref="L7:L29" si="7">-I7*_xlfn.XLOOKUP($B7,$R$13:$R$48,$U$13:$U$48)</f>
        <v>-38111.674327332796</v>
      </c>
      <c r="M7" s="349">
        <f t="shared" si="1"/>
        <v>-78803.591585931019</v>
      </c>
      <c r="N7" s="396">
        <f>M7*(1+0.07)^-($B7-Assumptions!$C$6)</f>
        <v>-49074.916319717275</v>
      </c>
      <c r="O7" s="397">
        <f t="shared" si="2"/>
        <v>-204135.65437096823</v>
      </c>
      <c r="P7" s="395">
        <f t="shared" si="2"/>
        <v>-150981.35266938328</v>
      </c>
      <c r="R7" s="143" t="s">
        <v>181</v>
      </c>
      <c r="S7" s="415" t="s">
        <v>175</v>
      </c>
      <c r="T7" s="415" t="s">
        <v>172</v>
      </c>
      <c r="U7" s="415" t="s">
        <v>176</v>
      </c>
      <c r="V7" s="415" t="s">
        <v>173</v>
      </c>
      <c r="Y7" s="134" t="s">
        <v>182</v>
      </c>
      <c r="Z7" s="134" t="s">
        <v>183</v>
      </c>
      <c r="AA7" s="134" t="s">
        <v>184</v>
      </c>
      <c r="AB7" s="414" t="s">
        <v>175</v>
      </c>
      <c r="AC7" s="414" t="s">
        <v>172</v>
      </c>
      <c r="AD7" s="414" t="s">
        <v>176</v>
      </c>
      <c r="AE7" s="414" t="s">
        <v>173</v>
      </c>
    </row>
    <row r="8" spans="2:31" x14ac:dyDescent="0.25">
      <c r="B8" s="2">
        <f t="shared" si="3"/>
        <v>2028</v>
      </c>
      <c r="C8" s="309">
        <f>($F8*$V$8*'Travel Time Cost Savings'!$N$11+$F8*$V$9*'Travel Time Cost Savings'!$N$12)/10^6</f>
        <v>2171.0170817540434</v>
      </c>
      <c r="D8" s="388">
        <f t="shared" si="4"/>
        <v>-130261.02490524261</v>
      </c>
      <c r="E8" s="389">
        <f>D8*(1+0.03)^-($B8-Assumptions!$C$6)</f>
        <v>-102829.25593139608</v>
      </c>
      <c r="F8" s="334">
        <f>IFERROR(_xlfn.XLOOKUP($B8,'Annualized Operations'!$B$13:$B$32,'Annualized Operations'!$E$13:$E$32),0)</f>
        <v>4926218.5692243576</v>
      </c>
      <c r="G8" s="310">
        <f>($F8*S$8*'Reg Operating Cost Savings'!$K$11+$F8*S$9*'Reg Operating Cost Savings'!$K$12)/10^6</f>
        <v>2.3581848603840778</v>
      </c>
      <c r="H8" s="311">
        <f>($F8*T$8*'Reg Operating Cost Savings'!$K$11+$F8*T$9*'Reg Operating Cost Savings'!$K$12)/10^6</f>
        <v>1.1989585266811431E-2</v>
      </c>
      <c r="I8" s="312">
        <f>($F8*U$8*'Reg Operating Cost Savings'!$K$11+$F8*U$9*'Reg Operating Cost Savings'!$K$12)/10^6</f>
        <v>4.6277677860355006E-2</v>
      </c>
      <c r="J8" s="393">
        <f t="shared" si="5"/>
        <v>-41032.416570682952</v>
      </c>
      <c r="K8" s="394">
        <f t="shared" si="6"/>
        <v>-567.10738312018066</v>
      </c>
      <c r="L8" s="395">
        <f t="shared" si="7"/>
        <v>-38901.016009414416</v>
      </c>
      <c r="M8" s="349">
        <f t="shared" si="1"/>
        <v>-80500.539963217539</v>
      </c>
      <c r="N8" s="396">
        <f>M8*(1+0.07)^-($B8-Assumptions!$C$6)</f>
        <v>-46852.047180994326</v>
      </c>
      <c r="O8" s="397">
        <f t="shared" si="2"/>
        <v>-210761.56486846015</v>
      </c>
      <c r="P8" s="395">
        <f t="shared" si="2"/>
        <v>-149681.30311239039</v>
      </c>
      <c r="R8" s="143" t="s">
        <v>185</v>
      </c>
      <c r="S8" s="335">
        <f>AB26</f>
        <v>0.22790983982547491</v>
      </c>
      <c r="T8" s="335">
        <f t="shared" ref="T8:V8" si="8">AC26</f>
        <v>2.0699004398994176E-3</v>
      </c>
      <c r="U8" s="335">
        <f t="shared" si="8"/>
        <v>5.8180715878192544E-3</v>
      </c>
      <c r="V8" s="335">
        <f t="shared" si="8"/>
        <v>317.22468262036</v>
      </c>
      <c r="Y8" s="414">
        <v>11</v>
      </c>
      <c r="Z8" s="134" t="s">
        <v>186</v>
      </c>
      <c r="AA8" s="134" t="s">
        <v>187</v>
      </c>
      <c r="AB8" s="336">
        <v>0.73690802096518104</v>
      </c>
      <c r="AC8" s="336">
        <v>2.4081927794970298E-3</v>
      </c>
      <c r="AD8" s="336">
        <v>1.78605259703664E-2</v>
      </c>
      <c r="AE8" s="336">
        <v>362.51238716242</v>
      </c>
    </row>
    <row r="9" spans="2:31" x14ac:dyDescent="0.25">
      <c r="B9" s="2">
        <f t="shared" si="3"/>
        <v>2029</v>
      </c>
      <c r="C9" s="309">
        <f>($F9*$V$8*'Travel Time Cost Savings'!$N$11+$F9*$V$9*'Travel Time Cost Savings'!$N$12)/10^6</f>
        <v>2181.1365292784749</v>
      </c>
      <c r="D9" s="388">
        <f t="shared" si="4"/>
        <v>-133049.32828598697</v>
      </c>
      <c r="E9" s="389">
        <f>D9*(1+0.03)^-($B9-Assumptions!$C$6)</f>
        <v>-101971.23142546063</v>
      </c>
      <c r="F9" s="334">
        <f>IFERROR(_xlfn.XLOOKUP($B9,'Annualized Operations'!$B$13:$B$32,'Annualized Operations'!$E$13:$E$32),0)</f>
        <v>4949180.4384441376</v>
      </c>
      <c r="G9" s="310">
        <f>($F9*S$8*'Reg Operating Cost Savings'!$K$11+$F9*S$9*'Reg Operating Cost Savings'!$K$12)/10^6</f>
        <v>2.3691767259700844</v>
      </c>
      <c r="H9" s="311">
        <f>($F9*T$8*'Reg Operating Cost Savings'!$K$11+$F9*T$9*'Reg Operating Cost Savings'!$K$12)/10^6</f>
        <v>1.2045470584327759E-2</v>
      </c>
      <c r="I9" s="312">
        <f>($F9*U$8*'Reg Operating Cost Savings'!$K$11+$F9*U$9*'Reg Operating Cost Savings'!$K$12)/10^6</f>
        <v>4.6493385298401524E-2</v>
      </c>
      <c r="J9" s="393">
        <f t="shared" si="5"/>
        <v>-41934.428049670496</v>
      </c>
      <c r="K9" s="394">
        <f t="shared" si="6"/>
        <v>-580.59168216459796</v>
      </c>
      <c r="L9" s="395">
        <f t="shared" si="7"/>
        <v>-39705.351044834904</v>
      </c>
      <c r="M9" s="349">
        <f t="shared" si="1"/>
        <v>-82220.370776669995</v>
      </c>
      <c r="N9" s="396">
        <f>M9*(1+0.07)^-($B9-Assumptions!$C$6)</f>
        <v>-44722.433993210427</v>
      </c>
      <c r="O9" s="397">
        <f t="shared" si="2"/>
        <v>-215269.69906265696</v>
      </c>
      <c r="P9" s="395">
        <f t="shared" si="2"/>
        <v>-146693.66541867107</v>
      </c>
      <c r="R9" s="143" t="s">
        <v>188</v>
      </c>
      <c r="S9" s="335">
        <f t="shared" ref="S9:V9" si="9">AB27</f>
        <v>2.099484306313415</v>
      </c>
      <c r="T9" s="335">
        <f t="shared" si="9"/>
        <v>4.7858028693373951E-3</v>
      </c>
      <c r="U9" s="335">
        <f t="shared" si="9"/>
        <v>3.2505287070740692E-2</v>
      </c>
      <c r="V9" s="335">
        <f t="shared" si="9"/>
        <v>1238.7315972924489</v>
      </c>
      <c r="Y9" s="414">
        <v>21</v>
      </c>
      <c r="Z9" s="134" t="s">
        <v>189</v>
      </c>
      <c r="AA9" s="134" t="s">
        <v>187</v>
      </c>
      <c r="AB9" s="336">
        <v>3.7528759722247264E-2</v>
      </c>
      <c r="AC9" s="336">
        <v>1.6122938930079201E-3</v>
      </c>
      <c r="AD9" s="336">
        <v>1.1798384221972261E-3</v>
      </c>
      <c r="AE9" s="336">
        <v>243.79125643460799</v>
      </c>
    </row>
    <row r="10" spans="2:31" ht="15" customHeight="1" x14ac:dyDescent="0.25">
      <c r="B10" s="2">
        <f t="shared" si="3"/>
        <v>2030</v>
      </c>
      <c r="C10" s="309">
        <f>($F10*$V$8*'Travel Time Cost Savings'!$N$11+$F10*$V$9*'Travel Time Cost Savings'!$N$12)/10^6</f>
        <v>2191.2559768077394</v>
      </c>
      <c r="D10" s="388">
        <f t="shared" si="4"/>
        <v>-135857.87056207986</v>
      </c>
      <c r="E10" s="389">
        <f>D10*(1+0.03)^-($B10-Assumptions!$C$6)</f>
        <v>-101091.01477607056</v>
      </c>
      <c r="F10" s="334">
        <f>IFERROR(_xlfn.XLOOKUP($B10,'Annualized Operations'!$B$13:$B$32,'Annualized Operations'!$E$13:$E$32),0)</f>
        <v>4972142.3076748848</v>
      </c>
      <c r="G10" s="310">
        <f>($F10*S$8*'Reg Operating Cost Savings'!$K$11+$F10*S$9*'Reg Operating Cost Savings'!$K$12)/10^6</f>
        <v>2.3801685915613411</v>
      </c>
      <c r="H10" s="311">
        <f>($F10*T$8*'Reg Operating Cost Savings'!$K$11+$F10*T$9*'Reg Operating Cost Savings'!$K$12)/10^6</f>
        <v>1.2101355901870777E-2</v>
      </c>
      <c r="I10" s="312">
        <f>($F10*U$8*'Reg Operating Cost Savings'!$K$11+$F10*U$9*'Reg Operating Cost Savings'!$K$12)/10^6</f>
        <v>4.6709092736551071E-2</v>
      </c>
      <c r="J10" s="393">
        <f t="shared" si="5"/>
        <v>-43081.051507260272</v>
      </c>
      <c r="K10" s="394">
        <f t="shared" si="6"/>
        <v>-594.17657478185515</v>
      </c>
      <c r="L10" s="395">
        <f t="shared" si="7"/>
        <v>-40524.808858231707</v>
      </c>
      <c r="M10" s="349">
        <f t="shared" si="1"/>
        <v>-84200.036940273829</v>
      </c>
      <c r="N10" s="396">
        <f>M10*(1+0.07)^-($B10-Assumptions!$C$6)</f>
        <v>-42803.029176305288</v>
      </c>
      <c r="O10" s="397">
        <f t="shared" si="2"/>
        <v>-220057.90750235369</v>
      </c>
      <c r="P10" s="395">
        <f t="shared" si="2"/>
        <v>-143894.04395237585</v>
      </c>
      <c r="R10" s="239"/>
      <c r="S10" s="337"/>
      <c r="T10" s="338"/>
      <c r="U10" s="337"/>
      <c r="V10" s="339"/>
      <c r="Y10" s="414">
        <v>31</v>
      </c>
      <c r="Z10" s="134" t="s">
        <v>189</v>
      </c>
      <c r="AA10" s="134" t="s">
        <v>187</v>
      </c>
      <c r="AB10" s="336">
        <v>5.602001301010253E-2</v>
      </c>
      <c r="AC10" s="336">
        <v>2.0534055761767299E-3</v>
      </c>
      <c r="AD10" s="336">
        <v>1.6834690354423085E-3</v>
      </c>
      <c r="AE10" s="336">
        <v>318.590574637288</v>
      </c>
    </row>
    <row r="11" spans="2:31" x14ac:dyDescent="0.25">
      <c r="B11" s="2">
        <f t="shared" si="3"/>
        <v>2031</v>
      </c>
      <c r="C11" s="309">
        <f>($F11*$V$8*'Travel Time Cost Savings'!$N$11+$F11*$V$9*'Travel Time Cost Savings'!$N$12)/10^6</f>
        <v>2201.375424341627</v>
      </c>
      <c r="D11" s="388">
        <f t="shared" si="4"/>
        <v>-138686.65173352251</v>
      </c>
      <c r="E11" s="389">
        <f>D11*(1+0.03)^-($B11-Assumptions!$C$6)</f>
        <v>-100190.18799253929</v>
      </c>
      <c r="F11" s="334">
        <f>IFERROR(_xlfn.XLOOKUP($B11,'Annualized Operations'!$B$13:$B$32,'Annualized Operations'!$E$13:$E$32),0)</f>
        <v>4995104.1769161224</v>
      </c>
      <c r="G11" s="310">
        <f>($F11*S$8*'Reg Operating Cost Savings'!$K$11+$F11*S$9*'Reg Operating Cost Savings'!$K$12)/10^6</f>
        <v>2.3911604571576195</v>
      </c>
      <c r="H11" s="311">
        <f>($F11*T$8*'Reg Operating Cost Savings'!$K$11+$F11*T$9*'Reg Operating Cost Savings'!$K$12)/10^6</f>
        <v>1.2157241219439325E-2</v>
      </c>
      <c r="I11" s="312">
        <f>($F11*U$8*'Reg Operating Cost Savings'!$K$11+$F11*U$9*'Reg Operating Cost Savings'!$K$12)/10^6</f>
        <v>4.6924800174799171E-2</v>
      </c>
      <c r="J11" s="393">
        <f t="shared" si="5"/>
        <v>-43280.004274552914</v>
      </c>
      <c r="K11" s="394">
        <f t="shared" si="6"/>
        <v>-596.92054387447092</v>
      </c>
      <c r="L11" s="395">
        <f t="shared" si="7"/>
        <v>-40711.956631655761</v>
      </c>
      <c r="M11" s="349">
        <f t="shared" si="1"/>
        <v>-84588.881450083136</v>
      </c>
      <c r="N11" s="396">
        <f>M11*(1+0.07)^-($B11-Assumptions!$C$6)</f>
        <v>-40187.568231418052</v>
      </c>
      <c r="O11" s="397">
        <f t="shared" si="2"/>
        <v>-223275.53318360564</v>
      </c>
      <c r="P11" s="395">
        <f t="shared" si="2"/>
        <v>-140377.75622395735</v>
      </c>
      <c r="S11" s="240"/>
      <c r="T11" s="240"/>
      <c r="U11" s="240"/>
      <c r="V11" s="240"/>
      <c r="Y11" s="414">
        <v>32</v>
      </c>
      <c r="Z11" s="134" t="s">
        <v>189</v>
      </c>
      <c r="AA11" s="134" t="s">
        <v>187</v>
      </c>
      <c r="AB11" s="336">
        <v>8.1182565604368817E-2</v>
      </c>
      <c r="AC11" s="336">
        <v>2.2057095109159902E-3</v>
      </c>
      <c r="AD11" s="336">
        <v>2.5484529232710825E-3</v>
      </c>
      <c r="AE11" s="336">
        <v>344.00451224712401</v>
      </c>
    </row>
    <row r="12" spans="2:31" ht="17.25" x14ac:dyDescent="0.25">
      <c r="B12" s="2">
        <f t="shared" si="3"/>
        <v>2032</v>
      </c>
      <c r="C12" s="309">
        <f>($F12*$V$8*'Travel Time Cost Savings'!$N$11+$F12*$V$9*'Travel Time Cost Savings'!$N$12)/10^6</f>
        <v>2211.494871870892</v>
      </c>
      <c r="D12" s="388">
        <f t="shared" si="4"/>
        <v>-141535.67179973709</v>
      </c>
      <c r="E12" s="389">
        <f>D12*(1+0.03)^-($B12-Assumptions!$C$6)</f>
        <v>-99270.272529931579</v>
      </c>
      <c r="F12" s="334">
        <f>IFERROR(_xlfn.XLOOKUP($B12,'Annualized Operations'!$B$13:$B$32,'Annualized Operations'!$E$13:$E$32),0)</f>
        <v>5018066.0461468697</v>
      </c>
      <c r="G12" s="310">
        <f>($F12*S$8*'Reg Operating Cost Savings'!$K$11+$F12*S$9*'Reg Operating Cost Savings'!$K$12)/10^6</f>
        <v>2.4021523227488761</v>
      </c>
      <c r="H12" s="311">
        <f>($F12*T$8*'Reg Operating Cost Savings'!$K$11+$F12*T$9*'Reg Operating Cost Savings'!$K$12)/10^6</f>
        <v>1.2213126536982345E-2</v>
      </c>
      <c r="I12" s="312">
        <f>($F12*U$8*'Reg Operating Cost Savings'!$K$11+$F12*U$9*'Reg Operating Cost Savings'!$K$12)/10^6</f>
        <v>4.7140507612948725E-2</v>
      </c>
      <c r="J12" s="393">
        <f t="shared" si="5"/>
        <v>-43478.957041754657</v>
      </c>
      <c r="K12" s="394">
        <f t="shared" si="6"/>
        <v>-599.66451296583318</v>
      </c>
      <c r="L12" s="395">
        <f t="shared" si="7"/>
        <v>-40899.104404994316</v>
      </c>
      <c r="M12" s="349">
        <f t="shared" si="1"/>
        <v>-84977.725959714808</v>
      </c>
      <c r="N12" s="396">
        <f>M12*(1+0.07)^-($B12-Assumptions!$C$6)</f>
        <v>-37731.126595195266</v>
      </c>
      <c r="O12" s="397">
        <f t="shared" si="2"/>
        <v>-226513.39775945188</v>
      </c>
      <c r="P12" s="395">
        <f t="shared" si="2"/>
        <v>-137001.39912512683</v>
      </c>
      <c r="R12" s="239" t="s">
        <v>174</v>
      </c>
      <c r="Y12" s="414">
        <v>41</v>
      </c>
      <c r="Z12" s="134" t="s">
        <v>190</v>
      </c>
      <c r="AA12" s="134" t="s">
        <v>191</v>
      </c>
      <c r="AB12" s="336">
        <v>2.237602310868759</v>
      </c>
      <c r="AC12" s="336">
        <v>5.5717265564873301E-3</v>
      </c>
      <c r="AD12" s="336">
        <v>1.658066855283262E-2</v>
      </c>
      <c r="AE12" s="336">
        <v>1406.7823013201701</v>
      </c>
    </row>
    <row r="13" spans="2:31" x14ac:dyDescent="0.25">
      <c r="B13" s="2">
        <f t="shared" si="3"/>
        <v>2033</v>
      </c>
      <c r="C13" s="309">
        <f>($F13*$V$8*'Travel Time Cost Savings'!$N$11+$F13*$V$9*'Travel Time Cost Savings'!$N$12)/10^6</f>
        <v>2221.6143194001565</v>
      </c>
      <c r="D13" s="388">
        <f t="shared" si="4"/>
        <v>-144404.93076101018</v>
      </c>
      <c r="E13" s="389">
        <f>D13*(1+0.03)^-($B13-Assumptions!$C$6)</f>
        <v>-98332.731103331957</v>
      </c>
      <c r="F13" s="334">
        <f>IFERROR(_xlfn.XLOOKUP($B13,'Annualized Operations'!$B$13:$B$32,'Annualized Operations'!$E$13:$E$32),0)</f>
        <v>5041027.9153776169</v>
      </c>
      <c r="G13" s="310">
        <f>($F13*S$8*'Reg Operating Cost Savings'!$K$11+$F13*S$9*'Reg Operating Cost Savings'!$K$12)/10^6</f>
        <v>2.4131441883401332</v>
      </c>
      <c r="H13" s="311">
        <f>($F13*T$8*'Reg Operating Cost Savings'!$K$11+$F13*T$9*'Reg Operating Cost Savings'!$K$12)/10^6</f>
        <v>1.2269011854525365E-2</v>
      </c>
      <c r="I13" s="312">
        <f>($F13*U$8*'Reg Operating Cost Savings'!$K$11+$F13*U$9*'Reg Operating Cost Savings'!$K$12)/10^6</f>
        <v>4.7356215051098272E-2</v>
      </c>
      <c r="J13" s="393">
        <f t="shared" si="5"/>
        <v>-43677.909808956414</v>
      </c>
      <c r="K13" s="394">
        <f t="shared" si="6"/>
        <v>-602.40848205719544</v>
      </c>
      <c r="L13" s="395">
        <f t="shared" si="7"/>
        <v>-41086.252178332863</v>
      </c>
      <c r="M13" s="349">
        <f t="shared" si="1"/>
        <v>-85366.57046934648</v>
      </c>
      <c r="N13" s="396">
        <f>M13*(1+0.07)^-($B13-Assumptions!$C$6)</f>
        <v>-35424.091782950301</v>
      </c>
      <c r="O13" s="397">
        <f t="shared" si="2"/>
        <v>-229771.50123035666</v>
      </c>
      <c r="P13" s="395">
        <f t="shared" si="2"/>
        <v>-133756.82288628226</v>
      </c>
      <c r="R13" s="313" t="s">
        <v>92</v>
      </c>
      <c r="S13" s="273" t="s">
        <v>175</v>
      </c>
      <c r="T13" s="273" t="s">
        <v>172</v>
      </c>
      <c r="U13" s="273" t="s">
        <v>176</v>
      </c>
      <c r="V13" s="273" t="s">
        <v>173</v>
      </c>
      <c r="Y13" s="414">
        <v>42</v>
      </c>
      <c r="Z13" s="134" t="s">
        <v>190</v>
      </c>
      <c r="AA13" s="134" t="s">
        <v>191</v>
      </c>
      <c r="AB13" s="336">
        <v>1.9658170115512426</v>
      </c>
      <c r="AC13" s="336">
        <v>5.4889920561794897E-3</v>
      </c>
      <c r="AD13" s="336">
        <v>1.2308421676718551E-2</v>
      </c>
      <c r="AE13" s="336">
        <v>1391.9649569298599</v>
      </c>
    </row>
    <row r="14" spans="2:31" ht="15" customHeight="1" x14ac:dyDescent="0.25">
      <c r="B14" s="2">
        <f t="shared" si="3"/>
        <v>2034</v>
      </c>
      <c r="C14" s="309">
        <f>($F14*$V$8*'Travel Time Cost Savings'!$N$11+$F14*$V$9*'Travel Time Cost Savings'!$N$12)/10^6</f>
        <v>2231.7337669243775</v>
      </c>
      <c r="D14" s="388">
        <f t="shared" si="4"/>
        <v>-147294.4286170089</v>
      </c>
      <c r="E14" s="389">
        <f>D14*(1+0.03)^-($B14-Assumptions!$C$6)</f>
        <v>-97378.969456584164</v>
      </c>
      <c r="F14" s="334">
        <f>IFERROR(_xlfn.XLOOKUP($B14,'Annualized Operations'!$B$13:$B$32,'Annualized Operations'!$E$13:$E$32),0)</f>
        <v>5063989.78459692</v>
      </c>
      <c r="G14" s="310">
        <f>($F14*S$8*'Reg Operating Cost Savings'!$K$11+$F14*S$9*'Reg Operating Cost Savings'!$K$12)/10^6</f>
        <v>2.4241360539259116</v>
      </c>
      <c r="H14" s="311">
        <f>($F14*T$8*'Reg Operating Cost Savings'!$K$11+$F14*T$9*'Reg Operating Cost Savings'!$K$12)/10^6</f>
        <v>1.2324897172040527E-2</v>
      </c>
      <c r="I14" s="312">
        <f>($F14*U$8*'Reg Operating Cost Savings'!$K$11+$F14*U$9*'Reg Operating Cost Savings'!$K$12)/10^6</f>
        <v>4.7571922489140314E-2</v>
      </c>
      <c r="J14" s="393">
        <f t="shared" si="5"/>
        <v>-43876.862576059</v>
      </c>
      <c r="K14" s="394">
        <f t="shared" si="6"/>
        <v>-605.15245114718994</v>
      </c>
      <c r="L14" s="395">
        <f t="shared" si="7"/>
        <v>-41273.39995157814</v>
      </c>
      <c r="M14" s="349">
        <f t="shared" si="1"/>
        <v>-85755.414978784334</v>
      </c>
      <c r="N14" s="396">
        <f>M14*(1+0.07)^-($B14-Assumptions!$C$6)</f>
        <v>-33257.428439367919</v>
      </c>
      <c r="O14" s="397">
        <f t="shared" si="2"/>
        <v>-233049.84359579324</v>
      </c>
      <c r="P14" s="395">
        <f t="shared" si="2"/>
        <v>-130636.39789595208</v>
      </c>
      <c r="R14" s="314">
        <v>2021</v>
      </c>
      <c r="S14" s="315">
        <v>15600</v>
      </c>
      <c r="T14" s="315">
        <v>41500</v>
      </c>
      <c r="U14" s="315">
        <v>748600</v>
      </c>
      <c r="V14" s="315">
        <v>52</v>
      </c>
      <c r="Y14" s="414">
        <v>43</v>
      </c>
      <c r="Z14" s="134" t="s">
        <v>190</v>
      </c>
      <c r="AA14" s="134" t="s">
        <v>191</v>
      </c>
      <c r="AB14" s="336">
        <v>1.9469017025302577</v>
      </c>
      <c r="AC14" s="336">
        <v>3.66910948950592E-3</v>
      </c>
      <c r="AD14" s="336">
        <v>5.5096995199883071E-2</v>
      </c>
      <c r="AE14" s="336">
        <v>1071.1129065416801</v>
      </c>
    </row>
    <row r="15" spans="2:31" x14ac:dyDescent="0.25">
      <c r="B15" s="2">
        <f t="shared" si="3"/>
        <v>2035</v>
      </c>
      <c r="C15" s="309">
        <f>($F15*$V$8*'Travel Time Cost Savings'!$N$11+$F15*$V$9*'Travel Time Cost Savings'!$N$12)/10^6</f>
        <v>2241.8532144584756</v>
      </c>
      <c r="D15" s="388">
        <f t="shared" si="4"/>
        <v>-150204.16536871786</v>
      </c>
      <c r="E15" s="389">
        <f>D15*(1+0.03)^-($B15-Assumptions!$C$6)</f>
        <v>-96410.338090663863</v>
      </c>
      <c r="F15" s="334">
        <f>IFERROR(_xlfn.XLOOKUP($B15,'Annualized Operations'!$B$13:$B$32,'Annualized Operations'!$E$13:$E$32),0)</f>
        <v>5086951.6538386345</v>
      </c>
      <c r="G15" s="310">
        <f>($F15*S$8*'Reg Operating Cost Savings'!$K$11+$F15*S$9*'Reg Operating Cost Savings'!$K$12)/10^6</f>
        <v>2.4351279195224178</v>
      </c>
      <c r="H15" s="311">
        <f>($F15*T$8*'Reg Operating Cost Savings'!$K$11+$F15*T$9*'Reg Operating Cost Savings'!$K$12)/10^6</f>
        <v>1.2380782489610239E-2</v>
      </c>
      <c r="I15" s="312">
        <f>($F15*U$8*'Reg Operating Cost Savings'!$K$11+$F15*U$9*'Reg Operating Cost Savings'!$K$12)/10^6</f>
        <v>4.778762992739289E-2</v>
      </c>
      <c r="J15" s="393">
        <f t="shared" si="5"/>
        <v>-44075.81534335576</v>
      </c>
      <c r="K15" s="394">
        <f t="shared" si="6"/>
        <v>-607.89642023986278</v>
      </c>
      <c r="L15" s="395">
        <f t="shared" si="7"/>
        <v>-41460.547725006072</v>
      </c>
      <c r="M15" s="349">
        <f t="shared" si="1"/>
        <v>-86144.259488601703</v>
      </c>
      <c r="N15" s="396">
        <f>M15*(1+0.07)^-($B15-Assumptions!$C$6)</f>
        <v>-31222.643966682263</v>
      </c>
      <c r="O15" s="397">
        <f t="shared" si="2"/>
        <v>-236348.42485731957</v>
      </c>
      <c r="P15" s="395">
        <f t="shared" si="2"/>
        <v>-127632.98205734612</v>
      </c>
      <c r="R15" s="314">
        <v>2022</v>
      </c>
      <c r="S15" s="315">
        <v>15800</v>
      </c>
      <c r="T15" s="315">
        <v>42300</v>
      </c>
      <c r="U15" s="315">
        <v>761600</v>
      </c>
      <c r="V15" s="315">
        <v>53</v>
      </c>
      <c r="Y15" s="414">
        <v>51</v>
      </c>
      <c r="Z15" s="134" t="s">
        <v>192</v>
      </c>
      <c r="AA15" s="134" t="s">
        <v>191</v>
      </c>
      <c r="AB15" s="336">
        <v>2.48942987946789</v>
      </c>
      <c r="AC15" s="336">
        <v>5.2833773025508703E-3</v>
      </c>
      <c r="AD15" s="336">
        <v>3.4321389281753531E-2</v>
      </c>
      <c r="AE15" s="336">
        <v>1427.83446247497</v>
      </c>
    </row>
    <row r="16" spans="2:31" x14ac:dyDescent="0.25">
      <c r="B16" s="2">
        <f t="shared" si="3"/>
        <v>2036</v>
      </c>
      <c r="C16" s="309">
        <f>($F16*$V$8*'Travel Time Cost Savings'!$N$11+$F16*$V$9*'Travel Time Cost Savings'!$N$12)/10^6</f>
        <v>2251.97266198753</v>
      </c>
      <c r="D16" s="388">
        <f t="shared" si="4"/>
        <v>-155386.11367713957</v>
      </c>
      <c r="E16" s="389">
        <f>D16*(1+0.03)^-($B16-Assumptions!$C$6)</f>
        <v>-96831.488857491815</v>
      </c>
      <c r="F16" s="334">
        <f>IFERROR(_xlfn.XLOOKUP($B16,'Annualized Operations'!$B$13:$B$32,'Annualized Operations'!$E$13:$E$32),0)</f>
        <v>5109913.5230689049</v>
      </c>
      <c r="G16" s="310">
        <f>($F16*S$8*'Reg Operating Cost Savings'!$K$11+$F16*S$9*'Reg Operating Cost Savings'!$K$12)/10^6</f>
        <v>2.4461197851134466</v>
      </c>
      <c r="H16" s="311">
        <f>($F16*T$8*'Reg Operating Cost Savings'!$K$11+$F16*T$9*'Reg Operating Cost Savings'!$K$12)/10^6</f>
        <v>1.2436667807152099E-2</v>
      </c>
      <c r="I16" s="312">
        <f>($F16*U$8*'Reg Operating Cost Savings'!$K$11+$F16*U$9*'Reg Operating Cost Savings'!$K$12)/10^6</f>
        <v>4.8003337365537954E-2</v>
      </c>
      <c r="J16" s="393">
        <f t="shared" si="5"/>
        <v>-44274.768110553385</v>
      </c>
      <c r="K16" s="394">
        <f t="shared" si="6"/>
        <v>-610.64038933116808</v>
      </c>
      <c r="L16" s="395">
        <f t="shared" si="7"/>
        <v>-41647.695498340727</v>
      </c>
      <c r="M16" s="349">
        <f t="shared" si="1"/>
        <v>-86533.10399822527</v>
      </c>
      <c r="N16" s="396">
        <f>M16*(1+0.07)^-($B16-Assumptions!$C$6)</f>
        <v>-29311.756178930013</v>
      </c>
      <c r="O16" s="397">
        <f t="shared" si="2"/>
        <v>-241919.21767536484</v>
      </c>
      <c r="P16" s="395">
        <f t="shared" si="2"/>
        <v>-126143.24503642182</v>
      </c>
      <c r="R16" s="314">
        <v>2023</v>
      </c>
      <c r="S16" s="315">
        <v>16000</v>
      </c>
      <c r="T16" s="315">
        <v>43100</v>
      </c>
      <c r="U16" s="315">
        <v>774700</v>
      </c>
      <c r="V16" s="315">
        <v>54</v>
      </c>
      <c r="Y16" s="414">
        <v>52</v>
      </c>
      <c r="Z16" s="134" t="s">
        <v>192</v>
      </c>
      <c r="AA16" s="134" t="s">
        <v>191</v>
      </c>
      <c r="AB16" s="336">
        <v>0.95074648895471525</v>
      </c>
      <c r="AC16" s="336">
        <v>3.5321878667988801E-3</v>
      </c>
      <c r="AD16" s="336">
        <v>1.5158170819293781E-2</v>
      </c>
      <c r="AE16" s="336">
        <v>862.616489254057</v>
      </c>
    </row>
    <row r="17" spans="2:31" x14ac:dyDescent="0.25">
      <c r="B17" s="2">
        <f t="shared" si="3"/>
        <v>2037</v>
      </c>
      <c r="C17" s="309">
        <f>($F17*$V$8*'Travel Time Cost Savings'!$N$11+$F17*$V$9*'Travel Time Cost Savings'!$N$12)/10^6</f>
        <v>2262.0921095167946</v>
      </c>
      <c r="D17" s="388">
        <f t="shared" si="4"/>
        <v>-158346.44766617563</v>
      </c>
      <c r="E17" s="389">
        <f>D17*(1+0.03)^-($B17-Assumptions!$C$6)</f>
        <v>-95802.204979134651</v>
      </c>
      <c r="F17" s="334">
        <f>IFERROR(_xlfn.XLOOKUP($B17,'Annualized Operations'!$B$13:$B$32,'Annualized Operations'!$E$13:$E$32),0)</f>
        <v>5132875.3922996521</v>
      </c>
      <c r="G17" s="310">
        <f>($F17*S$8*'Reg Operating Cost Savings'!$K$11+$F17*S$9*'Reg Operating Cost Savings'!$K$12)/10^6</f>
        <v>2.4571116507047033</v>
      </c>
      <c r="H17" s="311">
        <f>($F17*T$8*'Reg Operating Cost Savings'!$K$11+$F17*T$9*'Reg Operating Cost Savings'!$K$12)/10^6</f>
        <v>1.2492553124695115E-2</v>
      </c>
      <c r="I17" s="312">
        <f>($F17*U$8*'Reg Operating Cost Savings'!$K$11+$F17*U$9*'Reg Operating Cost Savings'!$K$12)/10^6</f>
        <v>4.8219044803687501E-2</v>
      </c>
      <c r="J17" s="393">
        <f t="shared" si="5"/>
        <v>-44473.720877755128</v>
      </c>
      <c r="K17" s="394">
        <f t="shared" si="6"/>
        <v>-613.38435842253011</v>
      </c>
      <c r="L17" s="395">
        <f t="shared" si="7"/>
        <v>-41834.843271679274</v>
      </c>
      <c r="M17" s="349">
        <f t="shared" si="1"/>
        <v>-86921.948507856927</v>
      </c>
      <c r="N17" s="396">
        <f>M17*(1+0.07)^-($B17-Assumptions!$C$6)</f>
        <v>-27517.262866827579</v>
      </c>
      <c r="O17" s="397">
        <f t="shared" si="2"/>
        <v>-245268.39617403256</v>
      </c>
      <c r="P17" s="395">
        <f t="shared" si="2"/>
        <v>-123319.46784596224</v>
      </c>
      <c r="R17" s="314">
        <v>2024</v>
      </c>
      <c r="S17" s="315">
        <v>16200</v>
      </c>
      <c r="T17" s="315">
        <v>44000</v>
      </c>
      <c r="U17" s="315">
        <v>788100</v>
      </c>
      <c r="V17" s="315">
        <v>55</v>
      </c>
      <c r="Y17" s="414">
        <v>53</v>
      </c>
      <c r="Z17" s="134" t="s">
        <v>192</v>
      </c>
      <c r="AA17" s="134" t="s">
        <v>191</v>
      </c>
      <c r="AB17" s="336">
        <v>0.89067775827536644</v>
      </c>
      <c r="AC17" s="336">
        <v>3.4020765235606102E-3</v>
      </c>
      <c r="AD17" s="336">
        <v>1.349939126139434E-2</v>
      </c>
      <c r="AE17" s="336">
        <v>829.46088804247995</v>
      </c>
    </row>
    <row r="18" spans="2:31" x14ac:dyDescent="0.25">
      <c r="B18" s="2">
        <f t="shared" si="3"/>
        <v>2038</v>
      </c>
      <c r="C18" s="309">
        <f>($F18*$V$8*'Travel Time Cost Savings'!$N$11+$F18*$V$9*'Travel Time Cost Savings'!$N$12)/10^6</f>
        <v>2272.2115570412261</v>
      </c>
      <c r="D18" s="388">
        <f t="shared" si="4"/>
        <v>-161327.02054992705</v>
      </c>
      <c r="E18" s="389">
        <f>D18*(1+0.03)^-($B18-Assumptions!$C$6)</f>
        <v>-94762.621933828384</v>
      </c>
      <c r="F18" s="334">
        <f>IFERROR(_xlfn.XLOOKUP($B18,'Annualized Operations'!$B$13:$B$32,'Annualized Operations'!$E$13:$E$32),0)</f>
        <v>5155837.2615194321</v>
      </c>
      <c r="G18" s="310">
        <f>($F18*S$8*'Reg Operating Cost Savings'!$K$11+$F18*S$9*'Reg Operating Cost Savings'!$K$12)/10^6</f>
        <v>2.4681035162907103</v>
      </c>
      <c r="H18" s="311">
        <f>($F18*T$8*'Reg Operating Cost Savings'!$K$11+$F18*T$9*'Reg Operating Cost Savings'!$K$12)/10^6</f>
        <v>1.2548438442211443E-2</v>
      </c>
      <c r="I18" s="312">
        <f>($F18*U$8*'Reg Operating Cost Savings'!$K$11+$F18*U$9*'Reg Operating Cost Savings'!$K$12)/10^6</f>
        <v>4.8434752241734019E-2</v>
      </c>
      <c r="J18" s="393">
        <f t="shared" si="5"/>
        <v>-44672.673644861854</v>
      </c>
      <c r="K18" s="394">
        <f t="shared" si="6"/>
        <v>-616.1283275125819</v>
      </c>
      <c r="L18" s="395">
        <f t="shared" si="7"/>
        <v>-42021.991044928436</v>
      </c>
      <c r="M18" s="349">
        <f t="shared" si="1"/>
        <v>-87310.793017302873</v>
      </c>
      <c r="N18" s="396">
        <f>M18*(1+0.07)^-($B18-Assumptions!$C$6)</f>
        <v>-25832.113159243683</v>
      </c>
      <c r="O18" s="397">
        <f t="shared" si="2"/>
        <v>-248637.81356722992</v>
      </c>
      <c r="P18" s="395">
        <f t="shared" si="2"/>
        <v>-120594.73509307207</v>
      </c>
      <c r="R18" s="314">
        <v>2025</v>
      </c>
      <c r="S18" s="315">
        <v>16500</v>
      </c>
      <c r="T18" s="315">
        <v>44900</v>
      </c>
      <c r="U18" s="315">
        <v>801700</v>
      </c>
      <c r="V18" s="315">
        <v>56</v>
      </c>
      <c r="Y18" s="414">
        <v>54</v>
      </c>
      <c r="Z18" s="134" t="s">
        <v>192</v>
      </c>
      <c r="AA18" s="134" t="s">
        <v>191</v>
      </c>
      <c r="AB18" s="336">
        <v>1.6481032166429217</v>
      </c>
      <c r="AC18" s="336">
        <v>6.0326542026046303E-3</v>
      </c>
      <c r="AD18" s="336">
        <v>4.2864875162321965E-2</v>
      </c>
      <c r="AE18" s="336">
        <v>1166.1048437433201</v>
      </c>
    </row>
    <row r="19" spans="2:31" x14ac:dyDescent="0.25">
      <c r="B19" s="2">
        <f t="shared" si="3"/>
        <v>2039</v>
      </c>
      <c r="C19" s="309">
        <f>($F19*$V$8*'Travel Time Cost Savings'!$N$11+$F19*$V$9*'Travel Time Cost Savings'!$N$12)/10^6</f>
        <v>2282.3310045751136</v>
      </c>
      <c r="D19" s="388">
        <f t="shared" si="4"/>
        <v>-164327.83232940818</v>
      </c>
      <c r="E19" s="389">
        <f>D19*(1+0.03)^-($B19-Assumptions!$C$6)</f>
        <v>-93713.866593754385</v>
      </c>
      <c r="F19" s="334">
        <f>IFERROR(_xlfn.XLOOKUP($B19,'Annualized Operations'!$B$13:$B$32,'Annualized Operations'!$E$13:$E$32),0)</f>
        <v>5178799.1307606697</v>
      </c>
      <c r="G19" s="310">
        <f>($F19*S$8*'Reg Operating Cost Savings'!$K$11+$F19*S$9*'Reg Operating Cost Savings'!$K$12)/10^6</f>
        <v>2.4790953818869883</v>
      </c>
      <c r="H19" s="311">
        <f>($F19*T$8*'Reg Operating Cost Savings'!$K$11+$F19*T$9*'Reg Operating Cost Savings'!$K$12)/10^6</f>
        <v>1.2604323759779993E-2</v>
      </c>
      <c r="I19" s="312">
        <f>($F19*U$8*'Reg Operating Cost Savings'!$K$11+$F19*U$9*'Reg Operating Cost Savings'!$K$12)/10^6</f>
        <v>4.8650459679982112E-2</v>
      </c>
      <c r="J19" s="393">
        <f t="shared" si="5"/>
        <v>-44871.626412154488</v>
      </c>
      <c r="K19" s="394">
        <f t="shared" si="6"/>
        <v>-618.87229660519768</v>
      </c>
      <c r="L19" s="395">
        <f t="shared" si="7"/>
        <v>-42209.138818352483</v>
      </c>
      <c r="M19" s="349">
        <f t="shared" si="1"/>
        <v>-87699.63752711218</v>
      </c>
      <c r="N19" s="396">
        <f>M19*(1+0.07)^-($B19-Assumptions!$C$6)</f>
        <v>-24249.68057827665</v>
      </c>
      <c r="O19" s="397">
        <f t="shared" si="2"/>
        <v>-252027.46985652036</v>
      </c>
      <c r="P19" s="395">
        <f t="shared" si="2"/>
        <v>-117963.54717203103</v>
      </c>
      <c r="R19" s="314">
        <v>2026</v>
      </c>
      <c r="S19" s="315">
        <v>16800</v>
      </c>
      <c r="T19" s="315">
        <v>45700</v>
      </c>
      <c r="U19" s="315">
        <v>814500</v>
      </c>
      <c r="V19" s="315">
        <v>57</v>
      </c>
      <c r="Y19" s="414">
        <v>61</v>
      </c>
      <c r="Z19" s="134" t="s">
        <v>193</v>
      </c>
      <c r="AA19" s="134" t="s">
        <v>191</v>
      </c>
      <c r="AB19" s="336">
        <v>3.0234078113615883</v>
      </c>
      <c r="AC19" s="336">
        <v>4.9760807160904204E-3</v>
      </c>
      <c r="AD19" s="336">
        <v>4.3407648080982714E-2</v>
      </c>
      <c r="AE19" s="336">
        <v>1463.90880302132</v>
      </c>
    </row>
    <row r="20" spans="2:31" x14ac:dyDescent="0.25">
      <c r="B20" s="2">
        <f t="shared" si="3"/>
        <v>2040</v>
      </c>
      <c r="C20" s="309">
        <f>($F20*$V$8*'Travel Time Cost Savings'!$N$11+$F20*$V$9*'Travel Time Cost Savings'!$N$12)/10^6</f>
        <v>2292.4504521043782</v>
      </c>
      <c r="D20" s="388">
        <f t="shared" si="4"/>
        <v>-167348.88300361962</v>
      </c>
      <c r="E20" s="389">
        <f>D20*(1+0.03)^-($B20-Assumptions!$C$6)</f>
        <v>-92657.019009269818</v>
      </c>
      <c r="F20" s="334">
        <f>IFERROR(_xlfn.XLOOKUP($B20,'Annualized Operations'!$B$13:$B$32,'Annualized Operations'!$E$13:$E$32),0)</f>
        <v>5201760.9999914169</v>
      </c>
      <c r="G20" s="310">
        <f>($F20*S$8*'Reg Operating Cost Savings'!$K$11+$F20*S$9*'Reg Operating Cost Savings'!$K$12)/10^6</f>
        <v>2.4900872474782449</v>
      </c>
      <c r="H20" s="311">
        <f>($F20*T$8*'Reg Operating Cost Savings'!$K$11+$F20*T$9*'Reg Operating Cost Savings'!$K$12)/10^6</f>
        <v>1.2660209077323011E-2</v>
      </c>
      <c r="I20" s="312">
        <f>($F20*U$8*'Reg Operating Cost Savings'!$K$11+$F20*U$9*'Reg Operating Cost Savings'!$K$12)/10^6</f>
        <v>4.8866167118131666E-2</v>
      </c>
      <c r="J20" s="393">
        <f t="shared" si="5"/>
        <v>-45070.579179356231</v>
      </c>
      <c r="K20" s="394">
        <f t="shared" si="6"/>
        <v>-621.61626569655982</v>
      </c>
      <c r="L20" s="395">
        <f t="shared" si="7"/>
        <v>-42396.28659169103</v>
      </c>
      <c r="M20" s="349">
        <f t="shared" si="1"/>
        <v>-88088.482036743822</v>
      </c>
      <c r="N20" s="396">
        <f>M20*(1+0.07)^-($B20-Assumptions!$C$6)</f>
        <v>-22763.737687322726</v>
      </c>
      <c r="O20" s="397">
        <f t="shared" si="2"/>
        <v>-255437.36504036345</v>
      </c>
      <c r="P20" s="395">
        <f t="shared" si="2"/>
        <v>-115420.75669659255</v>
      </c>
      <c r="R20" s="314">
        <v>2027</v>
      </c>
      <c r="S20" s="315">
        <v>17100</v>
      </c>
      <c r="T20" s="315">
        <v>46500</v>
      </c>
      <c r="U20" s="315">
        <v>827400</v>
      </c>
      <c r="V20" s="315">
        <v>58</v>
      </c>
      <c r="Y20" s="414">
        <v>62</v>
      </c>
      <c r="Z20" s="134" t="s">
        <v>193</v>
      </c>
      <c r="AA20" s="134" t="s">
        <v>191</v>
      </c>
      <c r="AB20" s="336">
        <v>3.7426725771679936</v>
      </c>
      <c r="AC20" s="336">
        <v>5.1160211102583997E-3</v>
      </c>
      <c r="AD20" s="336">
        <v>5.9310023601485649E-2</v>
      </c>
      <c r="AE20" s="336">
        <v>1528.79872430418</v>
      </c>
    </row>
    <row r="21" spans="2:31" x14ac:dyDescent="0.25">
      <c r="B21" s="2">
        <f t="shared" si="3"/>
        <v>2041</v>
      </c>
      <c r="C21" s="309">
        <f>($F21*$V$8*'Travel Time Cost Savings'!$N$11+$F21*$V$9*'Travel Time Cost Savings'!$N$12)/10^6</f>
        <v>2302.5698996334327</v>
      </c>
      <c r="D21" s="388">
        <f t="shared" si="4"/>
        <v>-170390.17257287403</v>
      </c>
      <c r="E21" s="389">
        <f>D21*(1+0.03)^-($B21-Assumptions!$C$6)</f>
        <v>-91593.11388856874</v>
      </c>
      <c r="F21" s="334">
        <f>IFERROR(_xlfn.XLOOKUP($B21,'Annualized Operations'!$B$13:$B$32,'Annualized Operations'!$E$13:$E$32),0)</f>
        <v>5224722.8692216873</v>
      </c>
      <c r="G21" s="310">
        <f>($F21*S$8*'Reg Operating Cost Savings'!$K$11+$F21*S$9*'Reg Operating Cost Savings'!$K$12)/10^6</f>
        <v>2.5010791130692733</v>
      </c>
      <c r="H21" s="311">
        <f>($F21*T$8*'Reg Operating Cost Savings'!$K$11+$F21*T$9*'Reg Operating Cost Savings'!$K$12)/10^6</f>
        <v>1.2716094394864869E-2</v>
      </c>
      <c r="I21" s="312">
        <f>($F21*U$8*'Reg Operating Cost Savings'!$K$11+$F21*U$9*'Reg Operating Cost Savings'!$K$12)/10^6</f>
        <v>4.9081874556276738E-2</v>
      </c>
      <c r="J21" s="393">
        <f t="shared" si="5"/>
        <v>-45269.531946553849</v>
      </c>
      <c r="K21" s="394">
        <f t="shared" si="6"/>
        <v>-624.36023478786501</v>
      </c>
      <c r="L21" s="395">
        <f t="shared" si="7"/>
        <v>-42583.4343650257</v>
      </c>
      <c r="M21" s="349">
        <f t="shared" si="1"/>
        <v>-88477.326546367403</v>
      </c>
      <c r="N21" s="396">
        <f>M21*(1+0.07)^-($B21-Assumptions!$C$6)</f>
        <v>-21368.432240887196</v>
      </c>
      <c r="O21" s="397">
        <f t="shared" si="2"/>
        <v>-258867.49911924143</v>
      </c>
      <c r="P21" s="395">
        <f t="shared" si="2"/>
        <v>-112961.54612945594</v>
      </c>
      <c r="R21" s="314">
        <v>2028</v>
      </c>
      <c r="S21" s="315">
        <v>17400</v>
      </c>
      <c r="T21" s="315">
        <v>47300</v>
      </c>
      <c r="U21" s="315">
        <v>840600</v>
      </c>
      <c r="V21" s="315">
        <v>60</v>
      </c>
    </row>
    <row r="22" spans="2:31" x14ac:dyDescent="0.25">
      <c r="B22" s="2">
        <f t="shared" si="3"/>
        <v>2042</v>
      </c>
      <c r="C22" s="309">
        <f>($F22*$V$8*'Travel Time Cost Savings'!$N$11+$F22*$V$9*'Travel Time Cost Savings'!$N$12)/10^6</f>
        <v>2312.6893471578642</v>
      </c>
      <c r="D22" s="388">
        <f t="shared" si="4"/>
        <v>-173451.7010368398</v>
      </c>
      <c r="E22" s="389">
        <f>D22*(1+0.03)^-($B22-Assumptions!$C$6)</f>
        <v>-90523.142036454883</v>
      </c>
      <c r="F22" s="334">
        <f>IFERROR(_xlfn.XLOOKUP($B22,'Annualized Operations'!$B$13:$B$32,'Annualized Operations'!$E$13:$E$32),0)</f>
        <v>5247684.7384414673</v>
      </c>
      <c r="G22" s="310">
        <f>($F22*S$8*'Reg Operating Cost Savings'!$K$11+$F22*S$9*'Reg Operating Cost Savings'!$K$12)/10^6</f>
        <v>2.5120709786552804</v>
      </c>
      <c r="H22" s="311">
        <f>($F22*T$8*'Reg Operating Cost Savings'!$K$11+$F22*T$9*'Reg Operating Cost Savings'!$K$12)/10^6</f>
        <v>1.2771979712381195E-2</v>
      </c>
      <c r="I22" s="312">
        <f>($F22*U$8*'Reg Operating Cost Savings'!$K$11+$F22*U$9*'Reg Operating Cost Savings'!$K$12)/10^6</f>
        <v>4.9297581994323256E-2</v>
      </c>
      <c r="J22" s="393">
        <f t="shared" si="5"/>
        <v>-45468.484713660575</v>
      </c>
      <c r="K22" s="394">
        <f t="shared" si="6"/>
        <v>-627.10420387791669</v>
      </c>
      <c r="L22" s="395">
        <f t="shared" si="7"/>
        <v>-42770.582138274855</v>
      </c>
      <c r="M22" s="349">
        <f t="shared" si="1"/>
        <v>-88866.171055813349</v>
      </c>
      <c r="N22" s="396">
        <f>M22*(1+0.07)^-($B22-Assumptions!$C$6)</f>
        <v>-20058.264746379569</v>
      </c>
      <c r="O22" s="397">
        <f t="shared" si="2"/>
        <v>-262317.87209265318</v>
      </c>
      <c r="P22" s="395">
        <f t="shared" si="2"/>
        <v>-110581.40678283446</v>
      </c>
      <c r="R22" s="314">
        <v>2029</v>
      </c>
      <c r="S22" s="315">
        <v>17700</v>
      </c>
      <c r="T22" s="315">
        <v>48200</v>
      </c>
      <c r="U22" s="315">
        <v>854000</v>
      </c>
      <c r="V22" s="315">
        <v>61</v>
      </c>
    </row>
    <row r="23" spans="2:31" x14ac:dyDescent="0.25">
      <c r="B23" s="2">
        <f t="shared" si="3"/>
        <v>2043</v>
      </c>
      <c r="C23" s="309">
        <f>($F23*$V$8*'Travel Time Cost Savings'!$N$11+$F23*$V$9*'Travel Time Cost Savings'!$N$12)/10^6</f>
        <v>2322.8087946919618</v>
      </c>
      <c r="D23" s="388">
        <f t="shared" si="4"/>
        <v>-178856.27719128106</v>
      </c>
      <c r="E23" s="389">
        <f>D23*(1+0.03)^-($B23-Assumptions!$C$6)</f>
        <v>-90624.999807676315</v>
      </c>
      <c r="F23" s="334">
        <f>IFERROR(_xlfn.XLOOKUP($B23,'Annualized Operations'!$B$13:$B$32,'Annualized Operations'!$E$13:$E$32),0)</f>
        <v>5270646.6076831818</v>
      </c>
      <c r="G23" s="310">
        <f>($F23*S$8*'Reg Operating Cost Savings'!$K$11+$F23*S$9*'Reg Operating Cost Savings'!$K$12)/10^6</f>
        <v>2.5230628442517875</v>
      </c>
      <c r="H23" s="311">
        <f>($F23*T$8*'Reg Operating Cost Savings'!$K$11+$F23*T$9*'Reg Operating Cost Savings'!$K$12)/10^6</f>
        <v>1.2827865029950907E-2</v>
      </c>
      <c r="I23" s="312">
        <f>($F23*U$8*'Reg Operating Cost Savings'!$K$11+$F23*U$9*'Reg Operating Cost Savings'!$K$12)/10^6</f>
        <v>4.9513289432575831E-2</v>
      </c>
      <c r="J23" s="393">
        <f t="shared" si="5"/>
        <v>-45667.437480957356</v>
      </c>
      <c r="K23" s="394">
        <f t="shared" si="6"/>
        <v>-629.84817297058953</v>
      </c>
      <c r="L23" s="395">
        <f t="shared" si="7"/>
        <v>-42957.729911702794</v>
      </c>
      <c r="M23" s="349">
        <f t="shared" si="1"/>
        <v>-89255.015565630747</v>
      </c>
      <c r="N23" s="396">
        <f>M23*(1+0.07)^-($B23-Assumptions!$C$6)</f>
        <v>-18828.067356498199</v>
      </c>
      <c r="O23" s="397">
        <f t="shared" si="2"/>
        <v>-268111.29275691183</v>
      </c>
      <c r="P23" s="395">
        <f t="shared" si="2"/>
        <v>-109453.06716417451</v>
      </c>
      <c r="R23" s="314">
        <v>2030</v>
      </c>
      <c r="S23" s="315">
        <v>18100</v>
      </c>
      <c r="T23" s="315">
        <v>49100</v>
      </c>
      <c r="U23" s="315">
        <v>867600</v>
      </c>
      <c r="V23" s="315">
        <v>62</v>
      </c>
    </row>
    <row r="24" spans="2:31" x14ac:dyDescent="0.25">
      <c r="B24" s="2">
        <f t="shared" si="3"/>
        <v>2044</v>
      </c>
      <c r="C24" s="309">
        <f>($F24*$V$8*'Travel Time Cost Savings'!$N$11+$F24*$V$9*'Travel Time Cost Savings'!$N$12)/10^6</f>
        <v>2332.9282422212268</v>
      </c>
      <c r="D24" s="388">
        <f t="shared" si="4"/>
        <v>-181968.4028932557</v>
      </c>
      <c r="E24" s="389">
        <f>D24*(1+0.03)^-($B24-Assumptions!$C$6)</f>
        <v>-89516.396331012467</v>
      </c>
      <c r="F24" s="334">
        <f>IFERROR(_xlfn.XLOOKUP($B24,'Annualized Operations'!$B$13:$B$32,'Annualized Operations'!$E$13:$E$32),0)</f>
        <v>5293608.476913929</v>
      </c>
      <c r="G24" s="310">
        <f>($F24*S$8*'Reg Operating Cost Savings'!$K$11+$F24*S$9*'Reg Operating Cost Savings'!$K$12)/10^6</f>
        <v>2.5340547098430442</v>
      </c>
      <c r="H24" s="311">
        <f>($F24*T$8*'Reg Operating Cost Savings'!$K$11+$F24*T$9*'Reg Operating Cost Savings'!$K$12)/10^6</f>
        <v>1.2883750347493925E-2</v>
      </c>
      <c r="I24" s="312">
        <f>($F24*U$8*'Reg Operating Cost Savings'!$K$11+$F24*U$9*'Reg Operating Cost Savings'!$K$12)/10^6</f>
        <v>4.9728996870725378E-2</v>
      </c>
      <c r="J24" s="393">
        <f t="shared" si="5"/>
        <v>-45866.390248159099</v>
      </c>
      <c r="K24" s="394">
        <f t="shared" si="6"/>
        <v>-632.59214206195179</v>
      </c>
      <c r="L24" s="395">
        <f t="shared" si="7"/>
        <v>-43144.877685041341</v>
      </c>
      <c r="M24" s="349">
        <f t="shared" si="1"/>
        <v>-89643.86007526239</v>
      </c>
      <c r="N24" s="396">
        <f>M24*(1+0.07)^-($B24-Assumptions!$C$6)</f>
        <v>-17672.984013000834</v>
      </c>
      <c r="O24" s="397">
        <f t="shared" si="2"/>
        <v>-271612.26296851807</v>
      </c>
      <c r="P24" s="395">
        <f t="shared" si="2"/>
        <v>-107189.38034401331</v>
      </c>
      <c r="R24" s="314">
        <v>2031</v>
      </c>
      <c r="S24" s="315">
        <v>18100</v>
      </c>
      <c r="T24" s="315">
        <v>49100</v>
      </c>
      <c r="U24" s="315">
        <v>867600</v>
      </c>
      <c r="V24" s="315">
        <v>63</v>
      </c>
    </row>
    <row r="25" spans="2:31" ht="15" customHeight="1" x14ac:dyDescent="0.25">
      <c r="B25" s="2">
        <f t="shared" si="3"/>
        <v>2045</v>
      </c>
      <c r="C25" s="309">
        <f>($F25*$V$8*'Travel Time Cost Savings'!$N$11+$F25*$V$9*'Travel Time Cost Savings'!$N$12)/10^6</f>
        <v>2343.0476897500712</v>
      </c>
      <c r="D25" s="388">
        <f t="shared" si="4"/>
        <v>-185100.76749025562</v>
      </c>
      <c r="E25" s="389">
        <f>D25*(1+0.03)^-($B25-Assumptions!$C$6)</f>
        <v>-88405.157427953643</v>
      </c>
      <c r="F25" s="334">
        <f>IFERROR(_xlfn.XLOOKUP($B25,'Annualized Operations'!$B$13:$B$32,'Annualized Operations'!$E$13:$E$32),0)</f>
        <v>5316570.3461437225</v>
      </c>
      <c r="G25" s="310">
        <f>($F25*S$8*'Reg Operating Cost Savings'!$K$11+$F25*S$9*'Reg Operating Cost Savings'!$K$12)/10^6</f>
        <v>2.5450465754338438</v>
      </c>
      <c r="H25" s="311">
        <f>($F25*T$8*'Reg Operating Cost Savings'!$K$11+$F25*T$9*'Reg Operating Cost Savings'!$K$12)/10^6</f>
        <v>1.2939635665034623E-2</v>
      </c>
      <c r="I25" s="312">
        <f>($F25*U$8*'Reg Operating Cost Savings'!$K$11+$F25*U$9*'Reg Operating Cost Savings'!$K$12)/10^6</f>
        <v>4.9944704308865967E-2</v>
      </c>
      <c r="J25" s="393">
        <f t="shared" si="5"/>
        <v>-46065.34301535257</v>
      </c>
      <c r="K25" s="394">
        <f t="shared" si="6"/>
        <v>-635.33611115320002</v>
      </c>
      <c r="L25" s="395">
        <f t="shared" si="7"/>
        <v>-43332.025458372111</v>
      </c>
      <c r="M25" s="349">
        <f t="shared" si="1"/>
        <v>-90032.70458487788</v>
      </c>
      <c r="N25" s="396">
        <f>M25*(1+0.07)^-($B25-Assumptions!$C$6)</f>
        <v>-16588.451769866519</v>
      </c>
      <c r="O25" s="397">
        <f t="shared" si="2"/>
        <v>-275133.47207513347</v>
      </c>
      <c r="P25" s="395">
        <f t="shared" si="2"/>
        <v>-104993.60919782016</v>
      </c>
      <c r="R25" s="314">
        <v>2032</v>
      </c>
      <c r="S25" s="315">
        <v>18100</v>
      </c>
      <c r="T25" s="315">
        <v>49100</v>
      </c>
      <c r="U25" s="315">
        <v>867600</v>
      </c>
      <c r="V25" s="315">
        <v>64</v>
      </c>
      <c r="AA25" s="143" t="s">
        <v>181</v>
      </c>
      <c r="AB25" s="415" t="s">
        <v>175</v>
      </c>
      <c r="AC25" s="415" t="s">
        <v>172</v>
      </c>
      <c r="AD25" s="415" t="s">
        <v>176</v>
      </c>
      <c r="AE25" s="415" t="s">
        <v>173</v>
      </c>
    </row>
    <row r="26" spans="2:31" x14ac:dyDescent="0.25">
      <c r="B26" s="2">
        <f t="shared" si="3"/>
        <v>2046</v>
      </c>
      <c r="C26" s="309">
        <f>($F26*$V$8*'Travel Time Cost Savings'!$N$11+$F26*$V$9*'Travel Time Cost Savings'!$N$12)/10^6</f>
        <v>0</v>
      </c>
      <c r="D26" s="388">
        <f t="shared" si="4"/>
        <v>0</v>
      </c>
      <c r="E26" s="389">
        <f>D26*(1+0.03)^-($B26-Assumptions!$C$6)</f>
        <v>0</v>
      </c>
      <c r="F26" s="334">
        <f>IFERROR(_xlfn.XLOOKUP($B26,'Annualized Operations'!$B$13:$B$32,'Annualized Operations'!$E$13:$E$32),0)</f>
        <v>0</v>
      </c>
      <c r="G26" s="310">
        <f>($F26*S$8*'Reg Operating Cost Savings'!$K$11+$F26*S$9*'Reg Operating Cost Savings'!$K$12)/10^6</f>
        <v>0</v>
      </c>
      <c r="H26" s="311">
        <f>($F26*T$8*'Reg Operating Cost Savings'!$K$11+$F26*T$9*'Reg Operating Cost Savings'!$K$12)/10^6</f>
        <v>0</v>
      </c>
      <c r="I26" s="312">
        <f>($F26*U$8*'Reg Operating Cost Savings'!$K$11+$F26*U$9*'Reg Operating Cost Savings'!$K$12)/10^6</f>
        <v>0</v>
      </c>
      <c r="J26" s="393">
        <f t="shared" si="5"/>
        <v>0</v>
      </c>
      <c r="K26" s="394">
        <f t="shared" si="6"/>
        <v>0</v>
      </c>
      <c r="L26" s="395">
        <f t="shared" si="7"/>
        <v>0</v>
      </c>
      <c r="M26" s="349">
        <f t="shared" si="1"/>
        <v>0</v>
      </c>
      <c r="N26" s="396">
        <f>M26*(1+0.07)^-($B26-Assumptions!$C$6)</f>
        <v>0</v>
      </c>
      <c r="O26" s="397">
        <f t="shared" si="2"/>
        <v>0</v>
      </c>
      <c r="P26" s="395">
        <f t="shared" si="2"/>
        <v>0</v>
      </c>
      <c r="R26" s="314">
        <v>2033</v>
      </c>
      <c r="S26" s="315">
        <v>18100</v>
      </c>
      <c r="T26" s="315">
        <v>49100</v>
      </c>
      <c r="U26" s="315">
        <v>867600</v>
      </c>
      <c r="V26" s="315">
        <v>65</v>
      </c>
      <c r="AA26" s="143" t="s">
        <v>185</v>
      </c>
      <c r="AB26" s="335">
        <f>AVERAGE(AB8:AB11)</f>
        <v>0.22790983982547491</v>
      </c>
      <c r="AC26" s="335">
        <f t="shared" ref="AC26:AE26" si="10">AVERAGE(AC8:AC11)</f>
        <v>2.0699004398994176E-3</v>
      </c>
      <c r="AD26" s="335">
        <f t="shared" si="10"/>
        <v>5.8180715878192544E-3</v>
      </c>
      <c r="AE26" s="335">
        <f t="shared" si="10"/>
        <v>317.22468262036</v>
      </c>
    </row>
    <row r="27" spans="2:31" x14ac:dyDescent="0.25">
      <c r="B27" s="2">
        <f t="shared" si="3"/>
        <v>2047</v>
      </c>
      <c r="C27" s="309">
        <f>($F27*$V$8*'Travel Time Cost Savings'!$N$11+$F27*$V$9*'Travel Time Cost Savings'!$N$12)/10^6</f>
        <v>0</v>
      </c>
      <c r="D27" s="388">
        <f t="shared" si="4"/>
        <v>0</v>
      </c>
      <c r="E27" s="389">
        <f>D27*(1+0.03)^-($B27-Assumptions!$C$6)</f>
        <v>0</v>
      </c>
      <c r="F27" s="334">
        <f>IFERROR(_xlfn.XLOOKUP($B27,'Annualized Operations'!$B$13:$B$32,'Annualized Operations'!$E$13:$E$32),0)</f>
        <v>0</v>
      </c>
      <c r="G27" s="310">
        <f>($F27*S$8*'Reg Operating Cost Savings'!$K$11+$F27*S$9*'Reg Operating Cost Savings'!$K$12)/10^6</f>
        <v>0</v>
      </c>
      <c r="H27" s="311">
        <f>($F27*T$8*'Reg Operating Cost Savings'!$K$11+$F27*T$9*'Reg Operating Cost Savings'!$K$12)/10^6</f>
        <v>0</v>
      </c>
      <c r="I27" s="312">
        <f>($F27*U$8*'Reg Operating Cost Savings'!$K$11+$F27*U$9*'Reg Operating Cost Savings'!$K$12)/10^6</f>
        <v>0</v>
      </c>
      <c r="J27" s="393">
        <f t="shared" si="5"/>
        <v>0</v>
      </c>
      <c r="K27" s="394">
        <f t="shared" si="6"/>
        <v>0</v>
      </c>
      <c r="L27" s="395">
        <f t="shared" si="7"/>
        <v>0</v>
      </c>
      <c r="M27" s="349">
        <f t="shared" si="1"/>
        <v>0</v>
      </c>
      <c r="N27" s="396">
        <f>M27*(1+0.07)^-($B27-Assumptions!$C$6)</f>
        <v>0</v>
      </c>
      <c r="O27" s="397">
        <f t="shared" si="2"/>
        <v>0</v>
      </c>
      <c r="P27" s="395">
        <f t="shared" si="2"/>
        <v>0</v>
      </c>
      <c r="R27" s="314">
        <v>2034</v>
      </c>
      <c r="S27" s="315">
        <v>18100</v>
      </c>
      <c r="T27" s="315">
        <v>49100</v>
      </c>
      <c r="U27" s="315">
        <v>867600</v>
      </c>
      <c r="V27" s="315">
        <v>66</v>
      </c>
      <c r="AA27" s="143" t="s">
        <v>188</v>
      </c>
      <c r="AB27" s="335">
        <f>AVERAGE(AB12:AB20)</f>
        <v>2.099484306313415</v>
      </c>
      <c r="AC27" s="335">
        <f t="shared" ref="AC27:AE27" si="11">AVERAGE(AC12:AC20)</f>
        <v>4.7858028693373951E-3</v>
      </c>
      <c r="AD27" s="335">
        <f t="shared" si="11"/>
        <v>3.2505287070740692E-2</v>
      </c>
      <c r="AE27" s="335">
        <f t="shared" si="11"/>
        <v>1238.7315972924489</v>
      </c>
    </row>
    <row r="28" spans="2:31" x14ac:dyDescent="0.25">
      <c r="B28" s="2">
        <f t="shared" si="3"/>
        <v>2048</v>
      </c>
      <c r="C28" s="309">
        <f>($F28*$V$8*'Travel Time Cost Savings'!$N$11+$F28*$V$9*'Travel Time Cost Savings'!$N$12)/10^6</f>
        <v>0</v>
      </c>
      <c r="D28" s="388">
        <f t="shared" si="4"/>
        <v>0</v>
      </c>
      <c r="E28" s="389">
        <f>D28*(1+0.03)^-($B28-Assumptions!$C$6)</f>
        <v>0</v>
      </c>
      <c r="F28" s="334">
        <f>IFERROR(_xlfn.XLOOKUP($B28,'Annualized Operations'!$B$13:$B$32,'Annualized Operations'!$E$13:$E$32),0)</f>
        <v>0</v>
      </c>
      <c r="G28" s="310">
        <f>($F28*S$8*'Reg Operating Cost Savings'!$K$11+$F28*S$9*'Reg Operating Cost Savings'!$K$12)/10^6</f>
        <v>0</v>
      </c>
      <c r="H28" s="311">
        <f>($F28*T$8*'Reg Operating Cost Savings'!$K$11+$F28*T$9*'Reg Operating Cost Savings'!$K$12)/10^6</f>
        <v>0</v>
      </c>
      <c r="I28" s="312">
        <f>($F28*U$8*'Reg Operating Cost Savings'!$K$11+$F28*U$9*'Reg Operating Cost Savings'!$K$12)/10^6</f>
        <v>0</v>
      </c>
      <c r="J28" s="393">
        <f t="shared" si="5"/>
        <v>0</v>
      </c>
      <c r="K28" s="394">
        <f t="shared" si="6"/>
        <v>0</v>
      </c>
      <c r="L28" s="395">
        <f t="shared" si="7"/>
        <v>0</v>
      </c>
      <c r="M28" s="349">
        <f t="shared" si="1"/>
        <v>0</v>
      </c>
      <c r="N28" s="396">
        <f>M28*(1+0.07)^-($B28-Assumptions!$C$6)</f>
        <v>0</v>
      </c>
      <c r="O28" s="397">
        <f t="shared" si="2"/>
        <v>0</v>
      </c>
      <c r="P28" s="395">
        <f t="shared" si="2"/>
        <v>0</v>
      </c>
      <c r="R28" s="314">
        <v>2035</v>
      </c>
      <c r="S28" s="315">
        <v>18100</v>
      </c>
      <c r="T28" s="315">
        <v>49100</v>
      </c>
      <c r="U28" s="315">
        <v>867600</v>
      </c>
      <c r="V28" s="315">
        <v>67</v>
      </c>
    </row>
    <row r="29" spans="2:31" ht="15.75" thickBot="1" x14ac:dyDescent="0.3">
      <c r="B29" s="3">
        <f t="shared" si="3"/>
        <v>2049</v>
      </c>
      <c r="C29" s="316">
        <f>($F29*$V$8*'Travel Time Cost Savings'!$N$11+$F29*$V$9*'Travel Time Cost Savings'!$N$12)/10^6</f>
        <v>0</v>
      </c>
      <c r="D29" s="390">
        <f t="shared" si="4"/>
        <v>0</v>
      </c>
      <c r="E29" s="391">
        <f>D29*(1+0.03)^-($B29-Assumptions!$C$6)</f>
        <v>0</v>
      </c>
      <c r="F29" s="340">
        <f>IFERROR(_xlfn.XLOOKUP($B29,'Annualized Operations'!$B$13:$B$32,'Annualized Operations'!$E$13:$E$32),0)</f>
        <v>0</v>
      </c>
      <c r="G29" s="317">
        <f>($F29*S$8*'Reg Operating Cost Savings'!$K$11+$F29*S$9*'Reg Operating Cost Savings'!$K$12)/10^6</f>
        <v>0</v>
      </c>
      <c r="H29" s="318">
        <f>($F29*T$8*'Reg Operating Cost Savings'!$K$11+$F29*T$9*'Reg Operating Cost Savings'!$K$12)/10^6</f>
        <v>0</v>
      </c>
      <c r="I29" s="319">
        <f>($F29*U$8*'Reg Operating Cost Savings'!$K$11+$F29*U$9*'Reg Operating Cost Savings'!$K$12)/10^6</f>
        <v>0</v>
      </c>
      <c r="J29" s="398">
        <f t="shared" si="5"/>
        <v>0</v>
      </c>
      <c r="K29" s="399">
        <f t="shared" si="6"/>
        <v>0</v>
      </c>
      <c r="L29" s="391">
        <f t="shared" si="7"/>
        <v>0</v>
      </c>
      <c r="M29" s="357">
        <f t="shared" si="1"/>
        <v>0</v>
      </c>
      <c r="N29" s="400">
        <f>M29*(1+0.07)^-($B29-Assumptions!$C$6)</f>
        <v>0</v>
      </c>
      <c r="O29" s="390">
        <f t="shared" si="2"/>
        <v>0</v>
      </c>
      <c r="P29" s="391">
        <f t="shared" si="2"/>
        <v>0</v>
      </c>
      <c r="R29" s="314">
        <v>2036</v>
      </c>
      <c r="S29" s="315">
        <v>18100</v>
      </c>
      <c r="T29" s="315">
        <v>49100</v>
      </c>
      <c r="U29" s="315">
        <v>867600</v>
      </c>
      <c r="V29" s="315">
        <v>69</v>
      </c>
    </row>
    <row r="30" spans="2:31" x14ac:dyDescent="0.25">
      <c r="B30" s="4"/>
      <c r="C30" s="4"/>
      <c r="D30" s="320" t="s">
        <v>2</v>
      </c>
      <c r="E30" s="321">
        <f>SUM(E6:E29)</f>
        <v>-1926481.292166207</v>
      </c>
      <c r="F30" s="341"/>
      <c r="G30" s="4"/>
      <c r="H30" s="4"/>
      <c r="I30" s="4"/>
      <c r="J30" s="4"/>
      <c r="K30" s="4"/>
      <c r="L30" s="4"/>
      <c r="M30" s="320" t="s">
        <v>2</v>
      </c>
      <c r="N30" s="321">
        <f>SUM(N6:N29)</f>
        <v>-636862.8619716937</v>
      </c>
      <c r="O30" s="321">
        <f>SUM(O6:O29)</f>
        <v>-4778243.3206979195</v>
      </c>
      <c r="P30" s="321">
        <f>SUM(P6:P29)</f>
        <v>-2563344.1541379001</v>
      </c>
      <c r="R30" s="314">
        <v>2037</v>
      </c>
      <c r="S30" s="315">
        <v>18100</v>
      </c>
      <c r="T30" s="315">
        <v>49100</v>
      </c>
      <c r="U30" s="315">
        <v>867600</v>
      </c>
      <c r="V30" s="315">
        <v>70</v>
      </c>
    </row>
    <row r="31" spans="2:31" x14ac:dyDescent="0.25">
      <c r="R31" s="314">
        <v>2038</v>
      </c>
      <c r="S31" s="315">
        <v>18100</v>
      </c>
      <c r="T31" s="315">
        <v>49100</v>
      </c>
      <c r="U31" s="315">
        <v>867600</v>
      </c>
      <c r="V31" s="315">
        <v>71</v>
      </c>
    </row>
    <row r="32" spans="2:31" x14ac:dyDescent="0.25">
      <c r="B32" s="239" t="s">
        <v>3</v>
      </c>
      <c r="C32" s="239"/>
      <c r="D32" s="239"/>
      <c r="E32" s="239"/>
      <c r="R32" s="314">
        <v>2039</v>
      </c>
      <c r="S32" s="315">
        <v>18100</v>
      </c>
      <c r="T32" s="315">
        <v>49100</v>
      </c>
      <c r="U32" s="315">
        <v>867600</v>
      </c>
      <c r="V32" s="315">
        <v>72</v>
      </c>
    </row>
    <row r="33" spans="1:22" x14ac:dyDescent="0.25">
      <c r="A33" s="7" t="s">
        <v>32</v>
      </c>
      <c r="B33" s="498" t="s">
        <v>177</v>
      </c>
      <c r="C33" s="498"/>
      <c r="D33" s="498"/>
      <c r="E33" s="498"/>
      <c r="F33" s="498"/>
      <c r="G33" s="498"/>
      <c r="H33" s="498"/>
      <c r="I33" s="498"/>
      <c r="J33" s="498"/>
      <c r="K33" s="498"/>
      <c r="L33" s="498"/>
      <c r="M33" s="498"/>
      <c r="R33" s="314">
        <v>2040</v>
      </c>
      <c r="S33" s="315">
        <v>18100</v>
      </c>
      <c r="T33" s="315">
        <v>49100</v>
      </c>
      <c r="U33" s="315">
        <v>867600</v>
      </c>
      <c r="V33" s="315">
        <v>73</v>
      </c>
    </row>
    <row r="34" spans="1:22" x14ac:dyDescent="0.25">
      <c r="B34" s="498"/>
      <c r="C34" s="498"/>
      <c r="D34" s="498"/>
      <c r="E34" s="498"/>
      <c r="F34" s="498"/>
      <c r="G34" s="498"/>
      <c r="H34" s="498"/>
      <c r="I34" s="498"/>
      <c r="J34" s="498"/>
      <c r="K34" s="498"/>
      <c r="L34" s="498"/>
      <c r="M34" s="498"/>
      <c r="R34" s="314">
        <v>2041</v>
      </c>
      <c r="S34" s="315">
        <v>18100</v>
      </c>
      <c r="T34" s="315">
        <v>49100</v>
      </c>
      <c r="U34" s="315">
        <v>867600</v>
      </c>
      <c r="V34" s="315">
        <v>74</v>
      </c>
    </row>
    <row r="35" spans="1:22" x14ac:dyDescent="0.25">
      <c r="B35" s="498"/>
      <c r="C35" s="498"/>
      <c r="D35" s="498"/>
      <c r="E35" s="498"/>
      <c r="F35" s="498"/>
      <c r="G35" s="498"/>
      <c r="H35" s="498"/>
      <c r="I35" s="498"/>
      <c r="J35" s="498"/>
      <c r="K35" s="498"/>
      <c r="L35" s="498"/>
      <c r="M35" s="498"/>
      <c r="R35" s="314">
        <v>2042</v>
      </c>
      <c r="S35" s="315">
        <v>18100</v>
      </c>
      <c r="T35" s="315">
        <v>49100</v>
      </c>
      <c r="U35" s="315">
        <v>867600</v>
      </c>
      <c r="V35" s="315">
        <v>75</v>
      </c>
    </row>
    <row r="36" spans="1:22" x14ac:dyDescent="0.25">
      <c r="B36" s="239"/>
      <c r="C36" s="239"/>
      <c r="D36" s="239"/>
      <c r="E36" s="239"/>
      <c r="Q36" s="322"/>
      <c r="R36" s="314">
        <v>2043</v>
      </c>
      <c r="S36" s="315">
        <v>18100</v>
      </c>
      <c r="T36" s="315">
        <v>49100</v>
      </c>
      <c r="U36" s="315">
        <v>867600</v>
      </c>
      <c r="V36" s="315">
        <v>77</v>
      </c>
    </row>
    <row r="37" spans="1:22" x14ac:dyDescent="0.25">
      <c r="A37" s="7" t="s">
        <v>31</v>
      </c>
      <c r="B37" s="498" t="s">
        <v>5229</v>
      </c>
      <c r="C37" s="498"/>
      <c r="D37" s="498"/>
      <c r="E37" s="498"/>
      <c r="F37" s="498"/>
      <c r="G37" s="498"/>
      <c r="H37" s="498"/>
      <c r="I37" s="498"/>
      <c r="J37" s="498"/>
      <c r="K37" s="498"/>
      <c r="L37" s="498"/>
      <c r="M37" s="498"/>
      <c r="Q37" s="322"/>
      <c r="R37" s="314">
        <v>2044</v>
      </c>
      <c r="S37" s="315">
        <v>18100</v>
      </c>
      <c r="T37" s="315">
        <v>49100</v>
      </c>
      <c r="U37" s="315">
        <v>867600</v>
      </c>
      <c r="V37" s="315">
        <v>78</v>
      </c>
    </row>
    <row r="38" spans="1:22" x14ac:dyDescent="0.25">
      <c r="B38" s="498"/>
      <c r="C38" s="498"/>
      <c r="D38" s="498"/>
      <c r="E38" s="498"/>
      <c r="F38" s="498"/>
      <c r="G38" s="498"/>
      <c r="H38" s="498"/>
      <c r="I38" s="498"/>
      <c r="J38" s="498"/>
      <c r="K38" s="498"/>
      <c r="L38" s="498"/>
      <c r="M38" s="498"/>
      <c r="R38" s="314">
        <v>2045</v>
      </c>
      <c r="S38" s="315">
        <v>18100</v>
      </c>
      <c r="T38" s="315">
        <v>49100</v>
      </c>
      <c r="U38" s="315">
        <v>867600</v>
      </c>
      <c r="V38" s="315">
        <v>79</v>
      </c>
    </row>
    <row r="39" spans="1:22" ht="15" customHeight="1" x14ac:dyDescent="0.25">
      <c r="A39" s="7"/>
      <c r="B39" s="76"/>
      <c r="C39" s="76"/>
      <c r="D39" s="76"/>
      <c r="E39" s="76"/>
      <c r="F39" s="33"/>
      <c r="G39" s="322"/>
      <c r="H39" s="322"/>
      <c r="I39" s="33"/>
      <c r="R39" s="314">
        <v>2046</v>
      </c>
      <c r="S39" s="315">
        <v>18100</v>
      </c>
      <c r="T39" s="315">
        <v>49100</v>
      </c>
      <c r="U39" s="315">
        <v>867600</v>
      </c>
      <c r="V39" s="315">
        <v>80</v>
      </c>
    </row>
    <row r="40" spans="1:22" x14ac:dyDescent="0.25">
      <c r="A40" s="7" t="s">
        <v>135</v>
      </c>
      <c r="B40" s="498" t="s">
        <v>245</v>
      </c>
      <c r="C40" s="498"/>
      <c r="D40" s="498"/>
      <c r="E40" s="498"/>
      <c r="F40" s="498"/>
      <c r="G40" s="498"/>
      <c r="H40" s="498"/>
      <c r="I40" s="498"/>
      <c r="J40" s="498"/>
      <c r="K40" s="498"/>
      <c r="L40" s="498"/>
      <c r="M40" s="498"/>
      <c r="R40" s="314">
        <v>2047</v>
      </c>
      <c r="S40" s="315">
        <v>18100</v>
      </c>
      <c r="T40" s="315">
        <v>49100</v>
      </c>
      <c r="U40" s="315">
        <v>867600</v>
      </c>
      <c r="V40" s="315">
        <v>81</v>
      </c>
    </row>
    <row r="41" spans="1:22" x14ac:dyDescent="0.25">
      <c r="B41" s="498"/>
      <c r="C41" s="498"/>
      <c r="D41" s="498"/>
      <c r="E41" s="498"/>
      <c r="F41" s="498"/>
      <c r="G41" s="498"/>
      <c r="H41" s="498"/>
      <c r="I41" s="498"/>
      <c r="J41" s="498"/>
      <c r="K41" s="498"/>
      <c r="L41" s="498"/>
      <c r="M41" s="498"/>
      <c r="R41" s="314">
        <v>2048</v>
      </c>
      <c r="S41" s="315">
        <v>18100</v>
      </c>
      <c r="T41" s="315">
        <v>49100</v>
      </c>
      <c r="U41" s="315">
        <v>867600</v>
      </c>
      <c r="V41" s="315">
        <v>82</v>
      </c>
    </row>
    <row r="42" spans="1:22" x14ac:dyDescent="0.25">
      <c r="B42" s="498"/>
      <c r="C42" s="498"/>
      <c r="D42" s="498"/>
      <c r="E42" s="498"/>
      <c r="F42" s="498"/>
      <c r="G42" s="498"/>
      <c r="H42" s="498"/>
      <c r="I42" s="498"/>
      <c r="J42" s="498"/>
      <c r="K42" s="498"/>
      <c r="L42" s="498"/>
      <c r="M42" s="498"/>
      <c r="R42" s="314">
        <v>2049</v>
      </c>
      <c r="S42" s="315">
        <v>18100</v>
      </c>
      <c r="T42" s="315">
        <v>49100</v>
      </c>
      <c r="U42" s="315">
        <v>867600</v>
      </c>
      <c r="V42" s="315">
        <v>83</v>
      </c>
    </row>
    <row r="43" spans="1:22" ht="15.75" customHeight="1" x14ac:dyDescent="0.25">
      <c r="B43" s="411"/>
      <c r="C43" s="411"/>
      <c r="D43" s="411"/>
      <c r="E43" s="411"/>
      <c r="F43" s="411"/>
      <c r="G43" s="411"/>
      <c r="H43" s="411"/>
      <c r="I43" s="411"/>
      <c r="R43" s="314">
        <v>2050</v>
      </c>
      <c r="S43" s="315">
        <v>18100</v>
      </c>
      <c r="T43" s="315">
        <v>49100</v>
      </c>
      <c r="U43" s="315">
        <v>867600</v>
      </c>
      <c r="V43" s="315">
        <v>85</v>
      </c>
    </row>
    <row r="44" spans="1:22" ht="15" customHeight="1" x14ac:dyDescent="0.25">
      <c r="B44" s="411"/>
      <c r="C44" s="411"/>
      <c r="D44" s="411"/>
      <c r="E44" s="411"/>
      <c r="F44" s="411"/>
      <c r="G44" s="411"/>
      <c r="H44" s="411"/>
      <c r="I44" s="411"/>
      <c r="R44" s="314">
        <v>2050</v>
      </c>
      <c r="S44" s="315">
        <v>18000</v>
      </c>
      <c r="T44" s="315">
        <v>48200</v>
      </c>
      <c r="U44" s="315">
        <v>852700</v>
      </c>
      <c r="V44" s="315">
        <v>84</v>
      </c>
    </row>
    <row r="45" spans="1:22" x14ac:dyDescent="0.25">
      <c r="B45" s="411"/>
      <c r="C45" s="411"/>
      <c r="D45" s="411"/>
      <c r="E45" s="411"/>
      <c r="F45" s="411"/>
      <c r="G45" s="411"/>
      <c r="H45" s="411"/>
      <c r="I45" s="411"/>
    </row>
    <row r="46" spans="1:22" ht="15" customHeight="1" x14ac:dyDescent="0.25">
      <c r="B46" s="411"/>
      <c r="C46" s="411"/>
      <c r="D46" s="411"/>
      <c r="E46" s="411"/>
      <c r="F46" s="411"/>
      <c r="G46" s="411"/>
      <c r="H46" s="411"/>
      <c r="I46" s="411"/>
    </row>
    <row r="47" spans="1:22" x14ac:dyDescent="0.25">
      <c r="B47" s="411"/>
      <c r="C47" s="411"/>
      <c r="D47" s="411"/>
      <c r="E47" s="411"/>
      <c r="F47" s="411"/>
      <c r="G47" s="411"/>
      <c r="H47" s="411"/>
      <c r="I47" s="411"/>
    </row>
    <row r="48" spans="1:22" x14ac:dyDescent="0.25">
      <c r="A48" s="7"/>
      <c r="B48" s="76"/>
      <c r="C48" s="76"/>
      <c r="D48" s="76"/>
      <c r="E48" s="76"/>
      <c r="F48" s="33"/>
      <c r="G48" s="33"/>
      <c r="H48" s="33"/>
      <c r="I48" s="33"/>
      <c r="N48" s="323"/>
      <c r="O48" s="323"/>
      <c r="P48" s="323"/>
    </row>
    <row r="49" spans="1:16" x14ac:dyDescent="0.25">
      <c r="A49" s="7"/>
      <c r="B49" s="76"/>
      <c r="C49" s="76"/>
      <c r="D49" s="76"/>
      <c r="E49" s="76"/>
      <c r="F49" s="33"/>
      <c r="G49" s="33"/>
      <c r="H49" s="33"/>
      <c r="I49" s="33"/>
      <c r="N49" s="323"/>
      <c r="O49" s="323"/>
      <c r="P49" s="323"/>
    </row>
    <row r="50" spans="1:16" x14ac:dyDescent="0.25">
      <c r="A50" s="7"/>
      <c r="B50" s="76"/>
      <c r="C50" s="76"/>
      <c r="D50" s="76"/>
      <c r="E50" s="76"/>
      <c r="F50" s="33"/>
      <c r="G50" s="33"/>
      <c r="H50" s="33"/>
      <c r="I50" s="33"/>
      <c r="J50" s="131"/>
      <c r="L50" s="322"/>
      <c r="M50" s="322"/>
      <c r="N50" s="323"/>
      <c r="O50" s="323"/>
      <c r="P50" s="323"/>
    </row>
    <row r="51" spans="1:16" x14ac:dyDescent="0.25">
      <c r="A51" s="7"/>
      <c r="B51" s="76"/>
      <c r="C51" s="76"/>
      <c r="D51" s="76"/>
      <c r="E51" s="76"/>
      <c r="F51" s="33"/>
      <c r="G51" s="33"/>
      <c r="H51" s="33"/>
      <c r="I51" s="33"/>
      <c r="J51" s="131"/>
      <c r="L51" s="322"/>
      <c r="M51" s="322"/>
    </row>
    <row r="52" spans="1:16" x14ac:dyDescent="0.25">
      <c r="A52" s="7"/>
      <c r="B52" s="76"/>
      <c r="C52" s="76"/>
      <c r="D52" s="76"/>
      <c r="E52" s="76"/>
      <c r="F52" s="33"/>
      <c r="G52" s="33"/>
      <c r="H52" s="33"/>
      <c r="I52" s="33"/>
      <c r="L52" s="322"/>
      <c r="M52" s="322"/>
    </row>
    <row r="53" spans="1:16" x14ac:dyDescent="0.25">
      <c r="A53" s="7"/>
      <c r="B53" s="76"/>
      <c r="C53" s="76"/>
      <c r="D53" s="76"/>
      <c r="E53" s="76"/>
      <c r="F53" s="33"/>
      <c r="G53" s="33"/>
      <c r="H53" s="33"/>
      <c r="I53" s="33"/>
      <c r="L53" s="322"/>
      <c r="M53" s="322"/>
    </row>
    <row r="54" spans="1:16" x14ac:dyDescent="0.25">
      <c r="A54" s="7"/>
      <c r="B54" s="76"/>
      <c r="C54" s="76"/>
      <c r="D54" s="76"/>
      <c r="E54" s="76"/>
      <c r="F54" s="33"/>
      <c r="G54" s="33"/>
      <c r="H54" s="33"/>
      <c r="I54" s="33"/>
      <c r="J54" s="322"/>
      <c r="K54" s="322"/>
      <c r="L54" s="322"/>
      <c r="M54" s="322"/>
    </row>
    <row r="55" spans="1:16" x14ac:dyDescent="0.25">
      <c r="B55" s="76"/>
      <c r="C55" s="76"/>
      <c r="D55" s="76"/>
      <c r="E55" s="76"/>
      <c r="F55" s="33"/>
      <c r="G55" s="33"/>
      <c r="H55" s="33"/>
      <c r="I55" s="33"/>
      <c r="K55" s="322"/>
      <c r="L55" s="322"/>
      <c r="M55" s="322"/>
    </row>
    <row r="56" spans="1:16" x14ac:dyDescent="0.25">
      <c r="B56" s="76"/>
      <c r="C56" s="76"/>
      <c r="D56" s="76"/>
      <c r="E56" s="76"/>
      <c r="F56" s="33"/>
      <c r="G56" s="33"/>
      <c r="H56" s="33"/>
      <c r="I56" s="33"/>
      <c r="J56" s="33"/>
      <c r="L56" s="322"/>
      <c r="M56" s="322"/>
    </row>
    <row r="57" spans="1:16" x14ac:dyDescent="0.25">
      <c r="B57" s="76"/>
      <c r="C57" s="76"/>
      <c r="D57" s="76"/>
      <c r="E57" s="76"/>
      <c r="F57" s="33"/>
      <c r="G57" s="33"/>
      <c r="H57" s="33"/>
      <c r="I57" s="33"/>
      <c r="J57" s="33"/>
    </row>
    <row r="58" spans="1:16" x14ac:dyDescent="0.25">
      <c r="A58" s="7"/>
      <c r="B58" s="76"/>
      <c r="C58" s="76"/>
      <c r="D58" s="76"/>
      <c r="E58" s="76"/>
      <c r="F58" s="33"/>
      <c r="G58" s="33"/>
      <c r="H58" s="33"/>
      <c r="I58" s="33"/>
      <c r="J58" s="33"/>
      <c r="K58" s="33"/>
    </row>
    <row r="59" spans="1:16" x14ac:dyDescent="0.25">
      <c r="B59" s="76"/>
      <c r="C59" s="76"/>
      <c r="D59" s="76"/>
      <c r="E59" s="76"/>
      <c r="F59" s="33"/>
      <c r="G59" s="33"/>
      <c r="H59" s="33"/>
      <c r="I59" s="33"/>
      <c r="J59" s="33"/>
      <c r="K59" s="33"/>
    </row>
    <row r="60" spans="1:16" x14ac:dyDescent="0.25">
      <c r="B60" s="76"/>
      <c r="C60" s="76"/>
      <c r="D60" s="76"/>
      <c r="E60" s="76"/>
      <c r="F60" s="33"/>
      <c r="G60" s="33"/>
      <c r="H60" s="33"/>
      <c r="I60" s="33"/>
      <c r="J60" s="33"/>
      <c r="K60" s="33"/>
    </row>
    <row r="61" spans="1:16" x14ac:dyDescent="0.25">
      <c r="J61" s="33"/>
      <c r="K61" s="33"/>
    </row>
    <row r="62" spans="1:16" x14ac:dyDescent="0.25">
      <c r="F62" s="322"/>
      <c r="I62" s="322"/>
      <c r="J62" s="33"/>
      <c r="K62" s="33"/>
    </row>
    <row r="63" spans="1:16" x14ac:dyDescent="0.25">
      <c r="B63" s="322"/>
      <c r="C63" s="322"/>
      <c r="D63" s="322"/>
      <c r="E63" s="322"/>
      <c r="F63" s="322"/>
      <c r="I63" s="322"/>
      <c r="J63" s="33"/>
      <c r="K63" s="33"/>
    </row>
    <row r="64" spans="1:16" x14ac:dyDescent="0.25">
      <c r="J64" s="33"/>
      <c r="K64" s="33"/>
    </row>
    <row r="65" spans="1:12" x14ac:dyDescent="0.25">
      <c r="B65" s="33"/>
      <c r="C65" s="33"/>
      <c r="D65" s="33"/>
      <c r="E65" s="33"/>
      <c r="F65" s="33"/>
      <c r="G65" s="33"/>
      <c r="H65" s="33"/>
      <c r="I65" s="33"/>
      <c r="J65" s="33"/>
      <c r="K65" s="33"/>
    </row>
    <row r="66" spans="1:12" x14ac:dyDescent="0.25">
      <c r="A66" s="7"/>
      <c r="B66" s="33"/>
      <c r="C66" s="33"/>
      <c r="D66" s="33"/>
      <c r="E66" s="33"/>
      <c r="F66" s="33"/>
      <c r="G66" s="33"/>
      <c r="H66" s="33"/>
      <c r="J66" s="33"/>
      <c r="K66" s="33"/>
    </row>
    <row r="67" spans="1:12" x14ac:dyDescent="0.25">
      <c r="J67" s="33"/>
      <c r="K67" s="33"/>
    </row>
    <row r="68" spans="1:12" x14ac:dyDescent="0.25">
      <c r="J68" s="33"/>
      <c r="K68" s="33"/>
    </row>
    <row r="69" spans="1:12" x14ac:dyDescent="0.25">
      <c r="J69" s="33"/>
      <c r="K69" s="33"/>
    </row>
    <row r="71" spans="1:12" x14ac:dyDescent="0.25">
      <c r="A71" s="7"/>
      <c r="J71" s="322"/>
    </row>
    <row r="72" spans="1:12" x14ac:dyDescent="0.25">
      <c r="J72" s="322"/>
      <c r="L72" s="33"/>
    </row>
    <row r="74" spans="1:12" x14ac:dyDescent="0.25">
      <c r="A74" s="7"/>
      <c r="J74" s="33"/>
      <c r="K74" s="33"/>
    </row>
  </sheetData>
  <mergeCells count="21">
    <mergeCell ref="K4:K5"/>
    <mergeCell ref="L4:L5"/>
    <mergeCell ref="M4:M5"/>
    <mergeCell ref="N4:N5"/>
    <mergeCell ref="O4:O5"/>
    <mergeCell ref="P4:P5"/>
    <mergeCell ref="B33:M35"/>
    <mergeCell ref="B37:M38"/>
    <mergeCell ref="B40:M42"/>
    <mergeCell ref="C3:E3"/>
    <mergeCell ref="F3:N3"/>
    <mergeCell ref="O3:P3"/>
    <mergeCell ref="B4:B5"/>
    <mergeCell ref="C4:C5"/>
    <mergeCell ref="D4:D5"/>
    <mergeCell ref="E4:E5"/>
    <mergeCell ref="F4:F5"/>
    <mergeCell ref="G4:G5"/>
    <mergeCell ref="H4:H5"/>
    <mergeCell ref="I4:I5"/>
    <mergeCell ref="J4:J5"/>
  </mergeCells>
  <pageMargins left="0.25" right="0.25" top="0.75" bottom="0.75" header="0.3" footer="0.3"/>
  <pageSetup paperSize="119"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tint="-0.34998626667073579"/>
  </sheetPr>
  <dimension ref="B2:I14"/>
  <sheetViews>
    <sheetView workbookViewId="0">
      <selection activeCell="G6" sqref="G6"/>
    </sheetView>
  </sheetViews>
  <sheetFormatPr defaultRowHeight="15" x14ac:dyDescent="0.25"/>
  <cols>
    <col min="2" max="2" width="23.140625" bestFit="1" customWidth="1"/>
    <col min="3" max="3" width="4.42578125" customWidth="1"/>
    <col min="4" max="4" width="20.5703125" customWidth="1"/>
  </cols>
  <sheetData>
    <row r="2" spans="2:9" ht="15.75" thickBot="1" x14ac:dyDescent="0.3">
      <c r="B2" s="6" t="s">
        <v>7</v>
      </c>
      <c r="G2" s="6" t="s">
        <v>33</v>
      </c>
    </row>
    <row r="3" spans="2:9" x14ac:dyDescent="0.25">
      <c r="B3" s="44" t="s">
        <v>8</v>
      </c>
      <c r="C3" s="45" t="s">
        <v>9</v>
      </c>
      <c r="D3" s="46">
        <f>(1+G3)^G4</f>
        <v>3.8696844624861795</v>
      </c>
      <c r="F3" s="51" t="s">
        <v>15</v>
      </c>
      <c r="G3" s="65">
        <v>7.0000000000000007E-2</v>
      </c>
      <c r="I3" t="s">
        <v>10</v>
      </c>
    </row>
    <row r="4" spans="2:9" x14ac:dyDescent="0.25">
      <c r="B4" s="47" t="s">
        <v>11</v>
      </c>
      <c r="C4" s="37" t="s">
        <v>9</v>
      </c>
      <c r="D4" s="48">
        <f>((1+G3)^G5-1)/(G3*(1+G3)^G5)</f>
        <v>14.269250709007474</v>
      </c>
      <c r="F4" s="52" t="s">
        <v>16</v>
      </c>
      <c r="G4" s="66">
        <v>20</v>
      </c>
      <c r="I4" t="s">
        <v>12</v>
      </c>
    </row>
    <row r="5" spans="2:9" ht="15.75" thickBot="1" x14ac:dyDescent="0.3">
      <c r="B5" s="49" t="s">
        <v>13</v>
      </c>
      <c r="C5" s="40" t="s">
        <v>9</v>
      </c>
      <c r="D5" s="50">
        <f>((1+G3)^G4-1)/(G3*(1+G3)^G4)</f>
        <v>10.59401424551616</v>
      </c>
      <c r="F5" s="53" t="s">
        <v>17</v>
      </c>
      <c r="G5" s="67">
        <v>100</v>
      </c>
      <c r="I5" t="s">
        <v>14</v>
      </c>
    </row>
    <row r="6" spans="2:9" ht="15.75" thickBot="1" x14ac:dyDescent="0.3">
      <c r="F6" s="54" t="s">
        <v>18</v>
      </c>
      <c r="G6" s="55">
        <f>D3*(D4-D5)/D4</f>
        <v>0.99668901533542642</v>
      </c>
    </row>
    <row r="9" spans="2:9" x14ac:dyDescent="0.25">
      <c r="E9">
        <v>3</v>
      </c>
      <c r="F9">
        <v>7</v>
      </c>
    </row>
    <row r="10" spans="2:9" x14ac:dyDescent="0.25">
      <c r="D10">
        <v>100</v>
      </c>
      <c r="E10" s="114">
        <v>0.95575347064936278</v>
      </c>
      <c r="F10" s="114">
        <v>0.99668901533542642</v>
      </c>
    </row>
    <row r="11" spans="2:9" x14ac:dyDescent="0.25">
      <c r="D11">
        <v>60</v>
      </c>
      <c r="E11" s="114">
        <v>0.83520510198329501</v>
      </c>
      <c r="F11" s="114">
        <v>0.94960729545289124</v>
      </c>
    </row>
    <row r="12" spans="2:9" x14ac:dyDescent="0.25">
      <c r="D12">
        <v>50</v>
      </c>
      <c r="E12" s="114">
        <v>0.76178084432220416</v>
      </c>
      <c r="F12" s="114">
        <v>0.89915725708762961</v>
      </c>
    </row>
    <row r="13" spans="2:9" x14ac:dyDescent="0.25">
      <c r="D13">
        <v>40</v>
      </c>
      <c r="E13" s="114">
        <v>0.6436349394688875</v>
      </c>
      <c r="F13" s="114">
        <v>0.79464788577092815</v>
      </c>
    </row>
    <row r="14" spans="2:9" x14ac:dyDescent="0.25">
      <c r="D14">
        <v>25</v>
      </c>
      <c r="E14" s="114">
        <v>0.26300283374317435</v>
      </c>
      <c r="F14" s="114">
        <v>0.35184006268551071</v>
      </c>
    </row>
  </sheetData>
  <pageMargins left="0.7" right="0.7" top="0.75" bottom="0.75" header="0.3" footer="0.3"/>
  <pageSetup paperSize="11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A9BA-2639-4458-88C4-3D770C397AB1}">
  <sheetPr>
    <tabColor theme="2" tint="-0.499984740745262"/>
  </sheetPr>
  <dimension ref="A1:DA123"/>
  <sheetViews>
    <sheetView zoomScale="85" zoomScaleNormal="85" workbookViewId="0">
      <selection activeCell="G15" sqref="G15"/>
    </sheetView>
  </sheetViews>
  <sheetFormatPr defaultRowHeight="15" x14ac:dyDescent="0.25"/>
  <sheetData>
    <row r="1" spans="1:105" x14ac:dyDescent="0.25">
      <c r="A1" s="238"/>
      <c r="B1" s="7" t="s">
        <v>249</v>
      </c>
      <c r="C1" s="238" t="s">
        <v>250</v>
      </c>
      <c r="D1" s="238" t="s">
        <v>251</v>
      </c>
      <c r="E1" s="238" t="s">
        <v>252</v>
      </c>
      <c r="F1" s="238" t="s">
        <v>253</v>
      </c>
      <c r="G1" s="238" t="s">
        <v>254</v>
      </c>
      <c r="H1" s="238" t="s">
        <v>255</v>
      </c>
      <c r="I1" s="238" t="s">
        <v>256</v>
      </c>
      <c r="J1" s="238" t="s">
        <v>257</v>
      </c>
      <c r="K1" s="238" t="s">
        <v>258</v>
      </c>
      <c r="L1" s="238" t="s">
        <v>259</v>
      </c>
      <c r="M1" s="238" t="s">
        <v>260</v>
      </c>
      <c r="N1" s="238" t="s">
        <v>261</v>
      </c>
      <c r="O1" s="238" t="s">
        <v>262</v>
      </c>
      <c r="P1" s="238" t="s">
        <v>263</v>
      </c>
      <c r="Q1" s="238" t="s">
        <v>264</v>
      </c>
      <c r="R1" s="238" t="s">
        <v>265</v>
      </c>
      <c r="S1" s="238" t="s">
        <v>266</v>
      </c>
      <c r="T1" s="238" t="s">
        <v>267</v>
      </c>
      <c r="U1" s="238" t="s">
        <v>268</v>
      </c>
      <c r="V1" s="238" t="s">
        <v>269</v>
      </c>
      <c r="W1" s="238" t="s">
        <v>270</v>
      </c>
      <c r="X1" s="238" t="s">
        <v>271</v>
      </c>
      <c r="Y1" s="238" t="s">
        <v>272</v>
      </c>
      <c r="Z1" s="238" t="s">
        <v>273</v>
      </c>
      <c r="AA1" s="238" t="s">
        <v>274</v>
      </c>
      <c r="AB1" s="238" t="s">
        <v>275</v>
      </c>
      <c r="AC1" s="238" t="s">
        <v>276</v>
      </c>
      <c r="AD1" s="238" t="s">
        <v>277</v>
      </c>
      <c r="AE1" s="238" t="s">
        <v>278</v>
      </c>
      <c r="AF1" s="238" t="s">
        <v>279</v>
      </c>
      <c r="AG1" s="238" t="s">
        <v>280</v>
      </c>
      <c r="AH1" s="238" t="s">
        <v>281</v>
      </c>
      <c r="AI1" s="238" t="s">
        <v>282</v>
      </c>
      <c r="AJ1" s="238" t="s">
        <v>283</v>
      </c>
      <c r="AK1" s="238" t="s">
        <v>284</v>
      </c>
      <c r="AL1" s="238" t="s">
        <v>285</v>
      </c>
      <c r="AM1" s="238" t="s">
        <v>286</v>
      </c>
      <c r="AN1" s="238" t="s">
        <v>287</v>
      </c>
      <c r="AO1" s="238" t="s">
        <v>288</v>
      </c>
      <c r="AP1" s="238" t="s">
        <v>289</v>
      </c>
      <c r="AQ1" s="238" t="s">
        <v>290</v>
      </c>
      <c r="AR1" s="238" t="s">
        <v>291</v>
      </c>
      <c r="AS1" s="238" t="s">
        <v>292</v>
      </c>
      <c r="AT1" s="238" t="s">
        <v>293</v>
      </c>
      <c r="AU1" s="238" t="s">
        <v>294</v>
      </c>
      <c r="AV1" s="238" t="s">
        <v>295</v>
      </c>
      <c r="AW1" s="238" t="s">
        <v>296</v>
      </c>
      <c r="AX1" s="238" t="s">
        <v>297</v>
      </c>
      <c r="AY1" s="238" t="s">
        <v>298</v>
      </c>
      <c r="AZ1" s="238" t="s">
        <v>299</v>
      </c>
      <c r="BA1" s="238" t="s">
        <v>300</v>
      </c>
      <c r="BB1" s="238" t="s">
        <v>301</v>
      </c>
      <c r="BC1" s="238" t="s">
        <v>302</v>
      </c>
      <c r="BD1" s="238" t="s">
        <v>303</v>
      </c>
      <c r="BE1" s="238" t="s">
        <v>304</v>
      </c>
      <c r="BF1" s="238" t="s">
        <v>305</v>
      </c>
      <c r="BG1" s="238" t="s">
        <v>306</v>
      </c>
      <c r="BH1" s="238" t="s">
        <v>307</v>
      </c>
      <c r="BI1" s="238" t="s">
        <v>308</v>
      </c>
      <c r="BJ1" s="238" t="s">
        <v>309</v>
      </c>
      <c r="BK1" s="238" t="s">
        <v>310</v>
      </c>
      <c r="BL1" s="238" t="s">
        <v>311</v>
      </c>
      <c r="BM1" s="238" t="s">
        <v>312</v>
      </c>
      <c r="BN1" s="238" t="s">
        <v>313</v>
      </c>
      <c r="BO1" s="238" t="s">
        <v>314</v>
      </c>
      <c r="BP1" s="238" t="s">
        <v>315</v>
      </c>
      <c r="BQ1" s="238" t="s">
        <v>316</v>
      </c>
      <c r="BR1" s="238" t="s">
        <v>317</v>
      </c>
      <c r="BS1" s="238" t="s">
        <v>318</v>
      </c>
      <c r="BT1" s="238" t="s">
        <v>319</v>
      </c>
      <c r="BU1" s="238" t="s">
        <v>320</v>
      </c>
      <c r="BV1" s="238" t="s">
        <v>321</v>
      </c>
      <c r="BW1" s="238" t="s">
        <v>322</v>
      </c>
      <c r="BX1" s="238" t="s">
        <v>323</v>
      </c>
      <c r="BY1" s="238" t="s">
        <v>324</v>
      </c>
      <c r="BZ1" s="238" t="s">
        <v>325</v>
      </c>
      <c r="CA1" s="238" t="s">
        <v>326</v>
      </c>
      <c r="CB1" s="238" t="s">
        <v>327</v>
      </c>
      <c r="CC1" s="238" t="s">
        <v>328</v>
      </c>
      <c r="CD1" s="238" t="s">
        <v>329</v>
      </c>
      <c r="CE1" s="238" t="s">
        <v>330</v>
      </c>
      <c r="CF1" s="238" t="s">
        <v>331</v>
      </c>
      <c r="CG1" s="238" t="s">
        <v>332</v>
      </c>
      <c r="CH1" s="238" t="s">
        <v>333</v>
      </c>
      <c r="CI1" s="238" t="s">
        <v>334</v>
      </c>
      <c r="CJ1" s="238" t="s">
        <v>335</v>
      </c>
      <c r="CK1" s="238" t="s">
        <v>336</v>
      </c>
      <c r="CL1" s="238" t="s">
        <v>337</v>
      </c>
      <c r="CM1" s="238" t="s">
        <v>338</v>
      </c>
      <c r="CN1" s="238" t="s">
        <v>339</v>
      </c>
      <c r="CO1" s="238" t="s">
        <v>340</v>
      </c>
      <c r="CP1" s="238" t="s">
        <v>341</v>
      </c>
      <c r="CQ1" s="238" t="s">
        <v>342</v>
      </c>
      <c r="CR1" s="238" t="s">
        <v>343</v>
      </c>
      <c r="CS1" s="238" t="s">
        <v>344</v>
      </c>
      <c r="CT1" s="238" t="s">
        <v>345</v>
      </c>
      <c r="CU1" s="238" t="s">
        <v>346</v>
      </c>
      <c r="CV1" s="238" t="s">
        <v>347</v>
      </c>
      <c r="CW1" s="238" t="s">
        <v>348</v>
      </c>
      <c r="CX1" s="238" t="s">
        <v>349</v>
      </c>
      <c r="CY1" s="238" t="s">
        <v>350</v>
      </c>
      <c r="CZ1" s="238" t="s">
        <v>351</v>
      </c>
      <c r="DA1" s="238" t="s">
        <v>352</v>
      </c>
    </row>
    <row r="2" spans="1:105" x14ac:dyDescent="0.25">
      <c r="A2" s="238">
        <v>1</v>
      </c>
      <c r="B2" s="7">
        <v>1</v>
      </c>
      <c r="C2" s="238">
        <v>636602</v>
      </c>
      <c r="D2" s="238">
        <v>2</v>
      </c>
      <c r="E2" s="238">
        <v>212</v>
      </c>
      <c r="F2" s="238">
        <v>134.13999999999999</v>
      </c>
      <c r="G2" s="238">
        <v>10</v>
      </c>
      <c r="H2" s="238"/>
      <c r="I2" s="238" t="s">
        <v>353</v>
      </c>
      <c r="J2" s="238" t="s">
        <v>354</v>
      </c>
      <c r="K2" s="238">
        <v>25</v>
      </c>
      <c r="L2" s="238"/>
      <c r="M2" s="238">
        <v>18029739</v>
      </c>
      <c r="N2" s="238"/>
      <c r="O2" s="238">
        <v>9</v>
      </c>
      <c r="P2" s="238">
        <v>19</v>
      </c>
      <c r="Q2" s="238">
        <v>2018</v>
      </c>
      <c r="R2" s="238" t="s">
        <v>355</v>
      </c>
      <c r="S2" s="238">
        <v>19</v>
      </c>
      <c r="T2" s="238" t="s">
        <v>356</v>
      </c>
      <c r="U2" s="238">
        <v>5</v>
      </c>
      <c r="V2" s="238">
        <v>0</v>
      </c>
      <c r="W2" s="238">
        <v>1</v>
      </c>
      <c r="X2" s="238"/>
      <c r="Y2" s="238">
        <v>16</v>
      </c>
      <c r="Z2" s="238">
        <v>2</v>
      </c>
      <c r="AA2" s="238">
        <v>6</v>
      </c>
      <c r="AB2" s="238">
        <v>3</v>
      </c>
      <c r="AC2" s="238"/>
      <c r="AD2" s="238">
        <v>2</v>
      </c>
      <c r="AE2" s="238">
        <v>98</v>
      </c>
      <c r="AF2" s="238" t="s">
        <v>357</v>
      </c>
      <c r="AG2" s="238"/>
      <c r="AH2" s="238" t="s">
        <v>358</v>
      </c>
      <c r="AI2" s="238">
        <v>4</v>
      </c>
      <c r="AJ2" s="238">
        <v>2</v>
      </c>
      <c r="AK2" s="238">
        <v>2</v>
      </c>
      <c r="AL2" s="238">
        <v>4</v>
      </c>
      <c r="AM2" s="238">
        <v>21</v>
      </c>
      <c r="AN2" s="238">
        <v>63</v>
      </c>
      <c r="AO2" s="238" t="s">
        <v>354</v>
      </c>
      <c r="AP2" s="238">
        <v>5</v>
      </c>
      <c r="AQ2" s="238">
        <v>1</v>
      </c>
      <c r="AR2" s="238"/>
      <c r="AS2" s="238"/>
      <c r="AT2" s="238"/>
      <c r="AU2" s="238">
        <v>14</v>
      </c>
      <c r="AV2" s="238">
        <v>9</v>
      </c>
      <c r="AW2" s="238">
        <v>60</v>
      </c>
      <c r="AX2" s="238">
        <v>11</v>
      </c>
      <c r="AY2" s="238">
        <v>21</v>
      </c>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v>431625.265708844</v>
      </c>
      <c r="CW2" s="238">
        <v>4957525.9332274301</v>
      </c>
      <c r="CX2" s="238">
        <v>44.767857540000001</v>
      </c>
      <c r="CY2" s="238">
        <v>-93.864049030000004</v>
      </c>
      <c r="CZ2" s="238" t="s">
        <v>359</v>
      </c>
      <c r="DA2" s="238" t="s">
        <v>360</v>
      </c>
    </row>
    <row r="3" spans="1:105" x14ac:dyDescent="0.25">
      <c r="A3" s="238">
        <v>1</v>
      </c>
      <c r="B3" s="7" t="s">
        <v>196</v>
      </c>
      <c r="C3" s="238">
        <v>590835</v>
      </c>
      <c r="D3" s="238">
        <v>2</v>
      </c>
      <c r="E3" s="238">
        <v>212</v>
      </c>
      <c r="F3" s="238">
        <v>134.274</v>
      </c>
      <c r="G3" s="238">
        <v>10</v>
      </c>
      <c r="H3" s="238"/>
      <c r="I3" s="238" t="s">
        <v>353</v>
      </c>
      <c r="J3" s="238" t="s">
        <v>354</v>
      </c>
      <c r="K3" s="238">
        <v>25</v>
      </c>
      <c r="L3" s="238"/>
      <c r="M3" s="238">
        <v>18010902</v>
      </c>
      <c r="N3" s="238"/>
      <c r="O3" s="238">
        <v>4</v>
      </c>
      <c r="P3" s="238">
        <v>14</v>
      </c>
      <c r="Q3" s="238">
        <v>2018</v>
      </c>
      <c r="R3" s="238" t="s">
        <v>364</v>
      </c>
      <c r="S3" s="238">
        <v>12</v>
      </c>
      <c r="T3" s="238"/>
      <c r="U3" s="238">
        <v>5</v>
      </c>
      <c r="V3" s="238">
        <v>0</v>
      </c>
      <c r="W3" s="238">
        <v>2</v>
      </c>
      <c r="X3" s="238">
        <v>12</v>
      </c>
      <c r="Y3" s="238">
        <v>10</v>
      </c>
      <c r="Z3" s="238">
        <v>2</v>
      </c>
      <c r="AA3" s="238">
        <v>1</v>
      </c>
      <c r="AB3" s="238">
        <v>7</v>
      </c>
      <c r="AC3" s="238"/>
      <c r="AD3" s="238">
        <v>5</v>
      </c>
      <c r="AE3" s="238">
        <v>98</v>
      </c>
      <c r="AF3" s="238" t="s">
        <v>357</v>
      </c>
      <c r="AG3" s="238"/>
      <c r="AH3" s="238" t="s">
        <v>358</v>
      </c>
      <c r="AI3" s="238">
        <v>7</v>
      </c>
      <c r="AJ3" s="238">
        <v>2</v>
      </c>
      <c r="AK3" s="238">
        <v>2</v>
      </c>
      <c r="AL3" s="238">
        <v>4</v>
      </c>
      <c r="AM3" s="238">
        <v>27</v>
      </c>
      <c r="AN3" s="238">
        <v>34</v>
      </c>
      <c r="AO3" s="238" t="s">
        <v>354</v>
      </c>
      <c r="AP3" s="238">
        <v>5</v>
      </c>
      <c r="AQ3" s="238">
        <v>71</v>
      </c>
      <c r="AR3" s="238">
        <v>72</v>
      </c>
      <c r="AS3" s="238"/>
      <c r="AT3" s="238"/>
      <c r="AU3" s="238">
        <v>12</v>
      </c>
      <c r="AV3" s="238">
        <v>9</v>
      </c>
      <c r="AW3" s="238">
        <v>60</v>
      </c>
      <c r="AX3" s="238">
        <v>11</v>
      </c>
      <c r="AY3" s="238">
        <v>21</v>
      </c>
      <c r="AZ3" s="238">
        <v>2</v>
      </c>
      <c r="BA3" s="238">
        <v>3</v>
      </c>
      <c r="BB3" s="238">
        <v>4</v>
      </c>
      <c r="BC3" s="238">
        <v>20</v>
      </c>
      <c r="BD3" s="238">
        <v>51</v>
      </c>
      <c r="BE3" s="238" t="s">
        <v>354</v>
      </c>
      <c r="BF3" s="238">
        <v>5</v>
      </c>
      <c r="BG3" s="238">
        <v>1</v>
      </c>
      <c r="BH3" s="238"/>
      <c r="BI3" s="238"/>
      <c r="BJ3" s="238"/>
      <c r="BK3" s="238">
        <v>12</v>
      </c>
      <c r="BL3" s="238">
        <v>9</v>
      </c>
      <c r="BM3" s="238">
        <v>60</v>
      </c>
      <c r="BN3" s="238">
        <v>11</v>
      </c>
      <c r="BO3" s="238">
        <v>21</v>
      </c>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v>431840.30560939002</v>
      </c>
      <c r="CW3" s="238">
        <v>4957523.9537272397</v>
      </c>
      <c r="CX3" s="238">
        <v>44.767860239999997</v>
      </c>
      <c r="CY3" s="238">
        <v>-93.861331620000001</v>
      </c>
      <c r="CZ3" s="238" t="s">
        <v>359</v>
      </c>
      <c r="DA3" s="238" t="s">
        <v>365</v>
      </c>
    </row>
    <row r="4" spans="1:105" x14ac:dyDescent="0.25">
      <c r="A4" s="238">
        <v>1</v>
      </c>
      <c r="B4" s="7">
        <v>2</v>
      </c>
      <c r="C4" s="238">
        <v>766915</v>
      </c>
      <c r="D4" s="238">
        <v>2</v>
      </c>
      <c r="E4" s="238">
        <v>212</v>
      </c>
      <c r="F4" s="238">
        <v>134.32</v>
      </c>
      <c r="G4" s="238">
        <v>10</v>
      </c>
      <c r="H4" s="238"/>
      <c r="I4" s="238" t="s">
        <v>353</v>
      </c>
      <c r="J4" s="238" t="s">
        <v>354</v>
      </c>
      <c r="K4" s="238">
        <v>25</v>
      </c>
      <c r="L4" s="238"/>
      <c r="M4" s="238">
        <v>19035887</v>
      </c>
      <c r="N4" s="238"/>
      <c r="O4" s="238">
        <v>12</v>
      </c>
      <c r="P4" s="238">
        <v>1</v>
      </c>
      <c r="Q4" s="238">
        <v>2019</v>
      </c>
      <c r="R4" s="238" t="s">
        <v>366</v>
      </c>
      <c r="S4" s="238">
        <v>14</v>
      </c>
      <c r="T4" s="238"/>
      <c r="U4" s="238">
        <v>5</v>
      </c>
      <c r="V4" s="238">
        <v>0</v>
      </c>
      <c r="W4" s="238">
        <v>1</v>
      </c>
      <c r="X4" s="238"/>
      <c r="Y4" s="238">
        <v>49</v>
      </c>
      <c r="Z4" s="238">
        <v>2</v>
      </c>
      <c r="AA4" s="238">
        <v>1</v>
      </c>
      <c r="AB4" s="238">
        <v>2</v>
      </c>
      <c r="AC4" s="238"/>
      <c r="AD4" s="238">
        <v>5</v>
      </c>
      <c r="AE4" s="238">
        <v>98</v>
      </c>
      <c r="AF4" s="238" t="s">
        <v>357</v>
      </c>
      <c r="AG4" s="238"/>
      <c r="AH4" s="238" t="s">
        <v>358</v>
      </c>
      <c r="AI4" s="238">
        <v>3</v>
      </c>
      <c r="AJ4" s="238">
        <v>2</v>
      </c>
      <c r="AK4" s="238">
        <v>4</v>
      </c>
      <c r="AL4" s="238">
        <v>3</v>
      </c>
      <c r="AM4" s="238">
        <v>21</v>
      </c>
      <c r="AN4" s="238">
        <v>37</v>
      </c>
      <c r="AO4" s="238" t="s">
        <v>363</v>
      </c>
      <c r="AP4" s="238">
        <v>5</v>
      </c>
      <c r="AQ4" s="238">
        <v>1</v>
      </c>
      <c r="AR4" s="238"/>
      <c r="AS4" s="238"/>
      <c r="AT4" s="238"/>
      <c r="AU4" s="238">
        <v>12</v>
      </c>
      <c r="AV4" s="238">
        <v>9</v>
      </c>
      <c r="AW4" s="238">
        <v>60</v>
      </c>
      <c r="AX4" s="238">
        <v>11</v>
      </c>
      <c r="AY4" s="238">
        <v>21</v>
      </c>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v>431914.38659089</v>
      </c>
      <c r="CW4" s="238">
        <v>4957519.5471447799</v>
      </c>
      <c r="CX4" s="238">
        <v>44.76782764</v>
      </c>
      <c r="CY4" s="238">
        <v>-93.860394979999995</v>
      </c>
      <c r="CZ4" s="238" t="s">
        <v>359</v>
      </c>
      <c r="DA4" s="238" t="s">
        <v>367</v>
      </c>
    </row>
    <row r="5" spans="1:105" x14ac:dyDescent="0.25">
      <c r="A5" s="238">
        <v>1</v>
      </c>
      <c r="B5" s="7">
        <v>3</v>
      </c>
      <c r="C5" s="238">
        <v>663727</v>
      </c>
      <c r="D5" s="238">
        <v>2</v>
      </c>
      <c r="E5" s="238">
        <v>212</v>
      </c>
      <c r="F5" s="238">
        <v>134.53899999999999</v>
      </c>
      <c r="G5" s="238">
        <v>10</v>
      </c>
      <c r="H5" s="238"/>
      <c r="I5" s="238" t="s">
        <v>353</v>
      </c>
      <c r="J5" s="238" t="s">
        <v>354</v>
      </c>
      <c r="K5" s="238">
        <v>25</v>
      </c>
      <c r="L5" s="238"/>
      <c r="M5" s="238">
        <v>18036939</v>
      </c>
      <c r="N5" s="238"/>
      <c r="O5" s="238">
        <v>11</v>
      </c>
      <c r="P5" s="238">
        <v>28</v>
      </c>
      <c r="Q5" s="238">
        <v>2018</v>
      </c>
      <c r="R5" s="238" t="s">
        <v>355</v>
      </c>
      <c r="S5" s="238">
        <v>22</v>
      </c>
      <c r="T5" s="238" t="s">
        <v>356</v>
      </c>
      <c r="U5" s="238">
        <v>5</v>
      </c>
      <c r="V5" s="238">
        <v>0</v>
      </c>
      <c r="W5" s="238">
        <v>1</v>
      </c>
      <c r="X5" s="238"/>
      <c r="Y5" s="238">
        <v>28</v>
      </c>
      <c r="Z5" s="238">
        <v>2</v>
      </c>
      <c r="AA5" s="238">
        <v>6</v>
      </c>
      <c r="AB5" s="238">
        <v>4</v>
      </c>
      <c r="AC5" s="238"/>
      <c r="AD5" s="238">
        <v>3</v>
      </c>
      <c r="AE5" s="238">
        <v>98</v>
      </c>
      <c r="AF5" s="238" t="s">
        <v>357</v>
      </c>
      <c r="AG5" s="238"/>
      <c r="AH5" s="238" t="s">
        <v>358</v>
      </c>
      <c r="AI5" s="238">
        <v>3</v>
      </c>
      <c r="AJ5" s="238">
        <v>2</v>
      </c>
      <c r="AK5" s="238">
        <v>4</v>
      </c>
      <c r="AL5" s="238">
        <v>4</v>
      </c>
      <c r="AM5" s="238">
        <v>21</v>
      </c>
      <c r="AN5" s="238">
        <v>29</v>
      </c>
      <c r="AO5" s="238" t="s">
        <v>363</v>
      </c>
      <c r="AP5" s="238">
        <v>5</v>
      </c>
      <c r="AQ5" s="238">
        <v>90</v>
      </c>
      <c r="AR5" s="238"/>
      <c r="AS5" s="238"/>
      <c r="AT5" s="238"/>
      <c r="AU5" s="238">
        <v>12</v>
      </c>
      <c r="AV5" s="238">
        <v>9</v>
      </c>
      <c r="AW5" s="238">
        <v>60</v>
      </c>
      <c r="AX5" s="238">
        <v>11</v>
      </c>
      <c r="AY5" s="238">
        <v>21</v>
      </c>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v>432267.27765347098</v>
      </c>
      <c r="CW5" s="238">
        <v>4957506.9794735201</v>
      </c>
      <c r="CX5" s="238">
        <v>44.767748019999999</v>
      </c>
      <c r="CY5" s="238">
        <v>-93.855934340000005</v>
      </c>
      <c r="CZ5" s="238" t="s">
        <v>359</v>
      </c>
      <c r="DA5" s="238" t="s">
        <v>370</v>
      </c>
    </row>
    <row r="6" spans="1:105" x14ac:dyDescent="0.25">
      <c r="A6" s="238">
        <v>1</v>
      </c>
      <c r="B6" s="7" t="s">
        <v>196</v>
      </c>
      <c r="C6" s="238">
        <v>797456</v>
      </c>
      <c r="D6" s="238">
        <v>2</v>
      </c>
      <c r="E6" s="238">
        <v>212</v>
      </c>
      <c r="F6" s="238">
        <v>134.61600000000001</v>
      </c>
      <c r="G6" s="238">
        <v>10</v>
      </c>
      <c r="H6" s="238"/>
      <c r="I6" s="238" t="s">
        <v>353</v>
      </c>
      <c r="J6" s="238" t="s">
        <v>354</v>
      </c>
      <c r="K6" s="238">
        <v>25</v>
      </c>
      <c r="L6" s="238"/>
      <c r="M6" s="238">
        <v>20004272</v>
      </c>
      <c r="N6" s="238">
        <v>200430246</v>
      </c>
      <c r="O6" s="238">
        <v>2</v>
      </c>
      <c r="P6" s="238">
        <v>12</v>
      </c>
      <c r="Q6" s="238">
        <v>2020</v>
      </c>
      <c r="R6" s="238" t="s">
        <v>355</v>
      </c>
      <c r="S6" s="238">
        <v>15</v>
      </c>
      <c r="T6" s="238" t="s">
        <v>356</v>
      </c>
      <c r="U6" s="238">
        <v>5</v>
      </c>
      <c r="V6" s="238">
        <v>0</v>
      </c>
      <c r="W6" s="238">
        <v>1</v>
      </c>
      <c r="X6" s="238"/>
      <c r="Y6" s="238">
        <v>67</v>
      </c>
      <c r="Z6" s="238">
        <v>2</v>
      </c>
      <c r="AA6" s="238">
        <v>1</v>
      </c>
      <c r="AB6" s="238">
        <v>1</v>
      </c>
      <c r="AC6" s="238"/>
      <c r="AD6" s="238">
        <v>5</v>
      </c>
      <c r="AE6" s="238">
        <v>98</v>
      </c>
      <c r="AF6" s="238" t="s">
        <v>357</v>
      </c>
      <c r="AG6" s="238"/>
      <c r="AH6" s="238" t="s">
        <v>358</v>
      </c>
      <c r="AI6" s="238">
        <v>3</v>
      </c>
      <c r="AJ6" s="238">
        <v>2</v>
      </c>
      <c r="AK6" s="238">
        <v>3</v>
      </c>
      <c r="AL6" s="238">
        <v>4</v>
      </c>
      <c r="AM6" s="238">
        <v>21</v>
      </c>
      <c r="AN6" s="238">
        <v>25</v>
      </c>
      <c r="AO6" s="238" t="s">
        <v>363</v>
      </c>
      <c r="AP6" s="238">
        <v>5</v>
      </c>
      <c r="AQ6" s="238">
        <v>72</v>
      </c>
      <c r="AR6" s="238"/>
      <c r="AS6" s="238"/>
      <c r="AT6" s="238"/>
      <c r="AU6" s="238">
        <v>12</v>
      </c>
      <c r="AV6" s="238">
        <v>98</v>
      </c>
      <c r="AW6" s="238">
        <v>60</v>
      </c>
      <c r="AX6" s="238">
        <v>11</v>
      </c>
      <c r="AY6" s="238">
        <v>21</v>
      </c>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v>432390.573733397</v>
      </c>
      <c r="CW6" s="238">
        <v>4957506.45079026</v>
      </c>
      <c r="CX6" s="238">
        <v>44.767754930000002</v>
      </c>
      <c r="CY6" s="238">
        <v>-93.854376360000003</v>
      </c>
      <c r="CZ6" s="238" t="s">
        <v>359</v>
      </c>
      <c r="DA6" s="238" t="s">
        <v>373</v>
      </c>
    </row>
    <row r="7" spans="1:105" x14ac:dyDescent="0.25">
      <c r="A7" s="238">
        <v>1</v>
      </c>
      <c r="B7" s="7">
        <v>4</v>
      </c>
      <c r="C7" s="238">
        <v>591264</v>
      </c>
      <c r="D7" s="238">
        <v>2</v>
      </c>
      <c r="E7" s="238">
        <v>212</v>
      </c>
      <c r="F7" s="238">
        <v>134.81200000000001</v>
      </c>
      <c r="G7" s="238">
        <v>10</v>
      </c>
      <c r="H7" s="238"/>
      <c r="I7" s="238" t="s">
        <v>353</v>
      </c>
      <c r="J7" s="238" t="s">
        <v>354</v>
      </c>
      <c r="K7" s="238">
        <v>25</v>
      </c>
      <c r="L7" s="238"/>
      <c r="M7" s="238">
        <v>18011098</v>
      </c>
      <c r="N7" s="238"/>
      <c r="O7" s="238">
        <v>4</v>
      </c>
      <c r="P7" s="238">
        <v>15</v>
      </c>
      <c r="Q7" s="238">
        <v>2018</v>
      </c>
      <c r="R7" s="238" t="s">
        <v>366</v>
      </c>
      <c r="S7" s="238">
        <v>22</v>
      </c>
      <c r="T7" s="238"/>
      <c r="U7" s="238">
        <v>1</v>
      </c>
      <c r="V7" s="238">
        <v>1</v>
      </c>
      <c r="W7" s="238">
        <v>1</v>
      </c>
      <c r="X7" s="238"/>
      <c r="Y7" s="238">
        <v>48</v>
      </c>
      <c r="Z7" s="238">
        <v>2</v>
      </c>
      <c r="AA7" s="238">
        <v>6</v>
      </c>
      <c r="AB7" s="238">
        <v>4</v>
      </c>
      <c r="AC7" s="238">
        <v>7</v>
      </c>
      <c r="AD7" s="238">
        <v>5</v>
      </c>
      <c r="AE7" s="238">
        <v>98</v>
      </c>
      <c r="AF7" s="238" t="s">
        <v>357</v>
      </c>
      <c r="AG7" s="238"/>
      <c r="AH7" s="238" t="s">
        <v>358</v>
      </c>
      <c r="AI7" s="238">
        <v>3</v>
      </c>
      <c r="AJ7" s="238">
        <v>2</v>
      </c>
      <c r="AK7" s="238">
        <v>4</v>
      </c>
      <c r="AL7" s="238">
        <v>3</v>
      </c>
      <c r="AM7" s="238">
        <v>21</v>
      </c>
      <c r="AN7" s="238">
        <v>46</v>
      </c>
      <c r="AO7" s="238" t="s">
        <v>363</v>
      </c>
      <c r="AP7" s="238">
        <v>5</v>
      </c>
      <c r="AQ7" s="238">
        <v>62</v>
      </c>
      <c r="AR7" s="238"/>
      <c r="AS7" s="238"/>
      <c r="AT7" s="238"/>
      <c r="AU7" s="238">
        <v>12</v>
      </c>
      <c r="AV7" s="238">
        <v>9</v>
      </c>
      <c r="AW7" s="238">
        <v>60</v>
      </c>
      <c r="AX7" s="238">
        <v>11</v>
      </c>
      <c r="AY7" s="238">
        <v>21</v>
      </c>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v>432705.58827156201</v>
      </c>
      <c r="CW7" s="238">
        <v>4957496.3523852099</v>
      </c>
      <c r="CX7" s="238">
        <v>44.767693739999999</v>
      </c>
      <c r="CY7" s="238">
        <v>-93.850394640000005</v>
      </c>
      <c r="CZ7" s="238" t="s">
        <v>359</v>
      </c>
      <c r="DA7" s="238" t="s">
        <v>378</v>
      </c>
    </row>
    <row r="8" spans="1:105" x14ac:dyDescent="0.25">
      <c r="A8" s="238">
        <v>1</v>
      </c>
      <c r="B8" s="7">
        <v>4</v>
      </c>
      <c r="C8" s="238">
        <v>657261</v>
      </c>
      <c r="D8" s="238">
        <v>2</v>
      </c>
      <c r="E8" s="238">
        <v>212</v>
      </c>
      <c r="F8" s="238">
        <v>134.857</v>
      </c>
      <c r="G8" s="238">
        <v>10</v>
      </c>
      <c r="H8" s="238"/>
      <c r="I8" s="238" t="s">
        <v>353</v>
      </c>
      <c r="J8" s="238" t="s">
        <v>354</v>
      </c>
      <c r="K8" s="238">
        <v>25</v>
      </c>
      <c r="L8" s="238"/>
      <c r="M8" s="238">
        <v>18513101</v>
      </c>
      <c r="N8" s="238"/>
      <c r="O8" s="238">
        <v>11</v>
      </c>
      <c r="P8" s="238">
        <v>6</v>
      </c>
      <c r="Q8" s="238">
        <v>2018</v>
      </c>
      <c r="R8" s="238" t="s">
        <v>368</v>
      </c>
      <c r="S8" s="238">
        <v>11</v>
      </c>
      <c r="T8" s="238" t="s">
        <v>369</v>
      </c>
      <c r="U8" s="238">
        <v>5</v>
      </c>
      <c r="V8" s="238">
        <v>0</v>
      </c>
      <c r="W8" s="238">
        <v>2</v>
      </c>
      <c r="X8" s="238">
        <v>12</v>
      </c>
      <c r="Y8" s="238">
        <v>10</v>
      </c>
      <c r="Z8" s="238">
        <v>2</v>
      </c>
      <c r="AA8" s="238">
        <v>1</v>
      </c>
      <c r="AB8" s="238">
        <v>1</v>
      </c>
      <c r="AC8" s="238"/>
      <c r="AD8" s="238">
        <v>1</v>
      </c>
      <c r="AE8" s="238">
        <v>98</v>
      </c>
      <c r="AF8" s="238" t="s">
        <v>357</v>
      </c>
      <c r="AG8" s="238"/>
      <c r="AH8" s="238" t="s">
        <v>358</v>
      </c>
      <c r="AI8" s="238">
        <v>7</v>
      </c>
      <c r="AJ8" s="238">
        <v>2</v>
      </c>
      <c r="AK8" s="238">
        <v>49</v>
      </c>
      <c r="AL8" s="238">
        <v>3</v>
      </c>
      <c r="AM8" s="238">
        <v>27</v>
      </c>
      <c r="AN8" s="238">
        <v>37</v>
      </c>
      <c r="AO8" s="238" t="s">
        <v>354</v>
      </c>
      <c r="AP8" s="238">
        <v>5</v>
      </c>
      <c r="AQ8" s="238">
        <v>68</v>
      </c>
      <c r="AR8" s="238"/>
      <c r="AS8" s="238"/>
      <c r="AT8" s="238"/>
      <c r="AU8" s="238">
        <v>12</v>
      </c>
      <c r="AV8" s="238">
        <v>9</v>
      </c>
      <c r="AW8" s="238">
        <v>60</v>
      </c>
      <c r="AX8" s="238">
        <v>11</v>
      </c>
      <c r="AY8" s="238">
        <v>21</v>
      </c>
      <c r="AZ8" s="238">
        <v>2</v>
      </c>
      <c r="BA8" s="238">
        <v>2</v>
      </c>
      <c r="BB8" s="238">
        <v>3</v>
      </c>
      <c r="BC8" s="238">
        <v>34</v>
      </c>
      <c r="BD8" s="238">
        <v>52</v>
      </c>
      <c r="BE8" s="238" t="s">
        <v>354</v>
      </c>
      <c r="BF8" s="238">
        <v>5</v>
      </c>
      <c r="BG8" s="238">
        <v>1</v>
      </c>
      <c r="BH8" s="238"/>
      <c r="BI8" s="238"/>
      <c r="BJ8" s="238"/>
      <c r="BK8" s="238">
        <v>12</v>
      </c>
      <c r="BL8" s="238">
        <v>9</v>
      </c>
      <c r="BM8" s="238">
        <v>60</v>
      </c>
      <c r="BN8" s="238">
        <v>11</v>
      </c>
      <c r="BO8" s="238">
        <v>21</v>
      </c>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v>432778.77402421599</v>
      </c>
      <c r="CW8" s="238">
        <v>4957476.8520870404</v>
      </c>
      <c r="CX8" s="238">
        <v>44.767525089999999</v>
      </c>
      <c r="CY8" s="238">
        <v>-93.849467329999996</v>
      </c>
      <c r="CZ8" s="238" t="s">
        <v>359</v>
      </c>
      <c r="DA8" s="238" t="s">
        <v>379</v>
      </c>
    </row>
    <row r="9" spans="1:105" x14ac:dyDescent="0.25">
      <c r="A9" s="238">
        <v>1</v>
      </c>
      <c r="B9" s="7">
        <v>4</v>
      </c>
      <c r="C9" s="238">
        <v>630875</v>
      </c>
      <c r="D9" s="238">
        <v>2</v>
      </c>
      <c r="E9" s="238">
        <v>212</v>
      </c>
      <c r="F9" s="238">
        <v>134.88300000000001</v>
      </c>
      <c r="G9" s="238">
        <v>10</v>
      </c>
      <c r="H9" s="238" t="s">
        <v>380</v>
      </c>
      <c r="I9" s="238"/>
      <c r="J9" s="238" t="s">
        <v>354</v>
      </c>
      <c r="K9" s="238">
        <v>25</v>
      </c>
      <c r="L9" s="238"/>
      <c r="M9" s="238">
        <v>18510274</v>
      </c>
      <c r="N9" s="238"/>
      <c r="O9" s="238">
        <v>8</v>
      </c>
      <c r="P9" s="238">
        <v>28</v>
      </c>
      <c r="Q9" s="238">
        <v>2018</v>
      </c>
      <c r="R9" s="238" t="s">
        <v>368</v>
      </c>
      <c r="S9" s="238">
        <v>7</v>
      </c>
      <c r="T9" s="238" t="s">
        <v>356</v>
      </c>
      <c r="U9" s="238">
        <v>1</v>
      </c>
      <c r="V9" s="238">
        <v>1</v>
      </c>
      <c r="W9" s="238">
        <v>2</v>
      </c>
      <c r="X9" s="238">
        <v>5</v>
      </c>
      <c r="Y9" s="238">
        <v>10</v>
      </c>
      <c r="Z9" s="238">
        <v>3</v>
      </c>
      <c r="AA9" s="238">
        <v>1</v>
      </c>
      <c r="AB9" s="238">
        <v>2</v>
      </c>
      <c r="AC9" s="238">
        <v>3</v>
      </c>
      <c r="AD9" s="238">
        <v>2</v>
      </c>
      <c r="AE9" s="238">
        <v>98</v>
      </c>
      <c r="AF9" s="238" t="s">
        <v>357</v>
      </c>
      <c r="AG9" s="238"/>
      <c r="AH9" s="238" t="s">
        <v>358</v>
      </c>
      <c r="AI9" s="238">
        <v>10</v>
      </c>
      <c r="AJ9" s="238">
        <v>2</v>
      </c>
      <c r="AK9" s="238">
        <v>49</v>
      </c>
      <c r="AL9" s="238">
        <v>4</v>
      </c>
      <c r="AM9" s="238">
        <v>21</v>
      </c>
      <c r="AN9" s="238">
        <v>52</v>
      </c>
      <c r="AO9" s="238" t="s">
        <v>354</v>
      </c>
      <c r="AP9" s="238">
        <v>5</v>
      </c>
      <c r="AQ9" s="238">
        <v>1</v>
      </c>
      <c r="AR9" s="238"/>
      <c r="AS9" s="238"/>
      <c r="AT9" s="238"/>
      <c r="AU9" s="238">
        <v>12</v>
      </c>
      <c r="AV9" s="238">
        <v>9</v>
      </c>
      <c r="AW9" s="238">
        <v>60</v>
      </c>
      <c r="AX9" s="238">
        <v>11</v>
      </c>
      <c r="AY9" s="238">
        <v>21</v>
      </c>
      <c r="AZ9" s="238">
        <v>2</v>
      </c>
      <c r="BA9" s="238">
        <v>4</v>
      </c>
      <c r="BB9" s="238">
        <v>1</v>
      </c>
      <c r="BC9" s="238">
        <v>21</v>
      </c>
      <c r="BD9" s="238">
        <v>20</v>
      </c>
      <c r="BE9" s="238" t="s">
        <v>363</v>
      </c>
      <c r="BF9" s="238">
        <v>99</v>
      </c>
      <c r="BG9" s="238">
        <v>2</v>
      </c>
      <c r="BH9" s="238"/>
      <c r="BI9" s="238"/>
      <c r="BJ9" s="238"/>
      <c r="BK9" s="238">
        <v>12</v>
      </c>
      <c r="BL9" s="238">
        <v>23</v>
      </c>
      <c r="BM9" s="238">
        <v>60</v>
      </c>
      <c r="BN9" s="238">
        <v>11</v>
      </c>
      <c r="BO9" s="238">
        <v>21</v>
      </c>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v>432821.10744221503</v>
      </c>
      <c r="CW9" s="238">
        <v>4957493.7854542397</v>
      </c>
      <c r="CX9" s="238">
        <v>44.767681490000001</v>
      </c>
      <c r="CY9" s="238">
        <v>-93.848934659999998</v>
      </c>
      <c r="CZ9" s="238" t="s">
        <v>359</v>
      </c>
      <c r="DA9" s="238" t="s">
        <v>381</v>
      </c>
    </row>
    <row r="10" spans="1:105" x14ac:dyDescent="0.25">
      <c r="A10" s="238">
        <v>1</v>
      </c>
      <c r="B10" s="7">
        <v>4</v>
      </c>
      <c r="C10" s="238">
        <v>543109</v>
      </c>
      <c r="D10" s="238">
        <v>2</v>
      </c>
      <c r="E10" s="238">
        <v>212</v>
      </c>
      <c r="F10" s="238">
        <v>134.88499999999999</v>
      </c>
      <c r="G10" s="238">
        <v>10</v>
      </c>
      <c r="H10" s="238"/>
      <c r="I10" s="238" t="s">
        <v>353</v>
      </c>
      <c r="J10" s="238" t="s">
        <v>354</v>
      </c>
      <c r="K10" s="238">
        <v>25</v>
      </c>
      <c r="L10" s="238"/>
      <c r="M10" s="238">
        <v>18003699</v>
      </c>
      <c r="N10" s="238"/>
      <c r="O10" s="238">
        <v>2</v>
      </c>
      <c r="P10" s="238">
        <v>5</v>
      </c>
      <c r="Q10" s="238">
        <v>2018</v>
      </c>
      <c r="R10" s="238" t="s">
        <v>361</v>
      </c>
      <c r="S10" s="238">
        <v>9</v>
      </c>
      <c r="T10" s="238"/>
      <c r="U10" s="238">
        <v>5</v>
      </c>
      <c r="V10" s="238">
        <v>0</v>
      </c>
      <c r="W10" s="238">
        <v>2</v>
      </c>
      <c r="X10" s="238">
        <v>12</v>
      </c>
      <c r="Y10" s="238">
        <v>10</v>
      </c>
      <c r="Z10" s="238">
        <v>3</v>
      </c>
      <c r="AA10" s="238">
        <v>1</v>
      </c>
      <c r="AB10" s="238">
        <v>1</v>
      </c>
      <c r="AC10" s="238"/>
      <c r="AD10" s="238">
        <v>1</v>
      </c>
      <c r="AE10" s="238">
        <v>98</v>
      </c>
      <c r="AF10" s="238" t="s">
        <v>357</v>
      </c>
      <c r="AG10" s="238" t="s">
        <v>375</v>
      </c>
      <c r="AH10" s="238" t="s">
        <v>358</v>
      </c>
      <c r="AI10" s="238">
        <v>7</v>
      </c>
      <c r="AJ10" s="238">
        <v>2</v>
      </c>
      <c r="AK10" s="238">
        <v>2</v>
      </c>
      <c r="AL10" s="238">
        <v>3</v>
      </c>
      <c r="AM10" s="238">
        <v>21</v>
      </c>
      <c r="AN10" s="238">
        <v>26</v>
      </c>
      <c r="AO10" s="238" t="s">
        <v>363</v>
      </c>
      <c r="AP10" s="238">
        <v>5</v>
      </c>
      <c r="AQ10" s="238">
        <v>1</v>
      </c>
      <c r="AR10" s="238"/>
      <c r="AS10" s="238"/>
      <c r="AT10" s="238"/>
      <c r="AU10" s="238">
        <v>12</v>
      </c>
      <c r="AV10" s="238">
        <v>9</v>
      </c>
      <c r="AW10" s="238">
        <v>60</v>
      </c>
      <c r="AX10" s="238">
        <v>11</v>
      </c>
      <c r="AY10" s="238">
        <v>21</v>
      </c>
      <c r="AZ10" s="238">
        <v>2</v>
      </c>
      <c r="BA10" s="238">
        <v>4</v>
      </c>
      <c r="BB10" s="238">
        <v>3</v>
      </c>
      <c r="BC10" s="238">
        <v>21</v>
      </c>
      <c r="BD10" s="238">
        <v>39</v>
      </c>
      <c r="BE10" s="238" t="s">
        <v>354</v>
      </c>
      <c r="BF10" s="238">
        <v>5</v>
      </c>
      <c r="BG10" s="238">
        <v>1</v>
      </c>
      <c r="BH10" s="238"/>
      <c r="BI10" s="238"/>
      <c r="BJ10" s="238"/>
      <c r="BK10" s="238">
        <v>12</v>
      </c>
      <c r="BL10" s="238">
        <v>9</v>
      </c>
      <c r="BM10" s="238">
        <v>60</v>
      </c>
      <c r="BN10" s="238">
        <v>11</v>
      </c>
      <c r="BO10" s="238">
        <v>21</v>
      </c>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v>432824.028410169</v>
      </c>
      <c r="CW10" s="238">
        <v>4957494.2094157999</v>
      </c>
      <c r="CX10" s="238">
        <v>44.767685579999998</v>
      </c>
      <c r="CY10" s="238">
        <v>-93.848897800000003</v>
      </c>
      <c r="CZ10" s="238" t="s">
        <v>359</v>
      </c>
      <c r="DA10" s="238" t="s">
        <v>382</v>
      </c>
    </row>
    <row r="11" spans="1:105" x14ac:dyDescent="0.25">
      <c r="A11" s="238">
        <v>1</v>
      </c>
      <c r="B11" s="7">
        <v>4</v>
      </c>
      <c r="C11" s="238">
        <v>759880</v>
      </c>
      <c r="D11" s="238">
        <v>2</v>
      </c>
      <c r="E11" s="238">
        <v>212</v>
      </c>
      <c r="F11" s="238">
        <v>134.88900000000001</v>
      </c>
      <c r="G11" s="238">
        <v>10</v>
      </c>
      <c r="H11" s="238"/>
      <c r="I11" s="238" t="s">
        <v>353</v>
      </c>
      <c r="J11" s="238" t="s">
        <v>354</v>
      </c>
      <c r="K11" s="238">
        <v>25</v>
      </c>
      <c r="L11" s="238"/>
      <c r="M11" s="238">
        <v>19032983</v>
      </c>
      <c r="N11" s="238"/>
      <c r="O11" s="238">
        <v>11</v>
      </c>
      <c r="P11" s="238">
        <v>3</v>
      </c>
      <c r="Q11" s="238">
        <v>2019</v>
      </c>
      <c r="R11" s="238" t="s">
        <v>366</v>
      </c>
      <c r="S11" s="238">
        <v>2</v>
      </c>
      <c r="T11" s="238"/>
      <c r="U11" s="238">
        <v>5</v>
      </c>
      <c r="V11" s="238">
        <v>0</v>
      </c>
      <c r="W11" s="238">
        <v>1</v>
      </c>
      <c r="X11" s="238"/>
      <c r="Y11" s="238">
        <v>48</v>
      </c>
      <c r="Z11" s="238">
        <v>3</v>
      </c>
      <c r="AA11" s="238">
        <v>6</v>
      </c>
      <c r="AB11" s="238">
        <v>1</v>
      </c>
      <c r="AC11" s="238"/>
      <c r="AD11" s="238">
        <v>1</v>
      </c>
      <c r="AE11" s="238">
        <v>98</v>
      </c>
      <c r="AF11" s="238" t="s">
        <v>357</v>
      </c>
      <c r="AG11" s="238"/>
      <c r="AH11" s="238" t="s">
        <v>358</v>
      </c>
      <c r="AI11" s="238">
        <v>3</v>
      </c>
      <c r="AJ11" s="238">
        <v>2</v>
      </c>
      <c r="AK11" s="238">
        <v>2</v>
      </c>
      <c r="AL11" s="238">
        <v>4</v>
      </c>
      <c r="AM11" s="238">
        <v>21</v>
      </c>
      <c r="AN11" s="238">
        <v>26</v>
      </c>
      <c r="AO11" s="238" t="s">
        <v>354</v>
      </c>
      <c r="AP11" s="238">
        <v>5</v>
      </c>
      <c r="AQ11" s="238">
        <v>1</v>
      </c>
      <c r="AR11" s="238"/>
      <c r="AS11" s="238"/>
      <c r="AT11" s="238"/>
      <c r="AU11" s="238">
        <v>12</v>
      </c>
      <c r="AV11" s="238">
        <v>9</v>
      </c>
      <c r="AW11" s="238"/>
      <c r="AX11" s="238">
        <v>11</v>
      </c>
      <c r="AY11" s="238">
        <v>21</v>
      </c>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v>432830.84128059901</v>
      </c>
      <c r="CW11" s="238">
        <v>4957496.6614295803</v>
      </c>
      <c r="CX11" s="238">
        <v>44.767708290000002</v>
      </c>
      <c r="CY11" s="238">
        <v>-93.848812039999999</v>
      </c>
      <c r="CZ11" s="238" t="s">
        <v>359</v>
      </c>
      <c r="DA11" s="238" t="s">
        <v>385</v>
      </c>
    </row>
    <row r="12" spans="1:105" x14ac:dyDescent="0.25">
      <c r="A12" s="238">
        <v>1</v>
      </c>
      <c r="B12" s="7">
        <v>4</v>
      </c>
      <c r="C12" s="238">
        <v>651290</v>
      </c>
      <c r="D12" s="238">
        <v>2</v>
      </c>
      <c r="E12" s="238">
        <v>212</v>
      </c>
      <c r="F12" s="238">
        <v>135.14599999999999</v>
      </c>
      <c r="G12" s="238">
        <v>10</v>
      </c>
      <c r="H12" s="238"/>
      <c r="I12" s="238" t="s">
        <v>353</v>
      </c>
      <c r="J12" s="238" t="s">
        <v>354</v>
      </c>
      <c r="K12" s="238">
        <v>25</v>
      </c>
      <c r="L12" s="238"/>
      <c r="M12" s="238">
        <v>18512065</v>
      </c>
      <c r="N12" s="238"/>
      <c r="O12" s="238">
        <v>10</v>
      </c>
      <c r="P12" s="238">
        <v>11</v>
      </c>
      <c r="Q12" s="238">
        <v>2018</v>
      </c>
      <c r="R12" s="238" t="s">
        <v>384</v>
      </c>
      <c r="S12" s="238">
        <v>19</v>
      </c>
      <c r="T12" s="238">
        <v>98</v>
      </c>
      <c r="U12" s="238">
        <v>5</v>
      </c>
      <c r="V12" s="238">
        <v>0</v>
      </c>
      <c r="W12" s="238">
        <v>1</v>
      </c>
      <c r="X12" s="238"/>
      <c r="Y12" s="238">
        <v>83</v>
      </c>
      <c r="Z12" s="238">
        <v>2</v>
      </c>
      <c r="AA12" s="238">
        <v>6</v>
      </c>
      <c r="AB12" s="238">
        <v>2</v>
      </c>
      <c r="AC12" s="238"/>
      <c r="AD12" s="238">
        <v>1</v>
      </c>
      <c r="AE12" s="238">
        <v>98</v>
      </c>
      <c r="AF12" s="238" t="s">
        <v>357</v>
      </c>
      <c r="AG12" s="238"/>
      <c r="AH12" s="238" t="s">
        <v>358</v>
      </c>
      <c r="AI12" s="238">
        <v>3</v>
      </c>
      <c r="AJ12" s="238">
        <v>2</v>
      </c>
      <c r="AK12" s="238">
        <v>3</v>
      </c>
      <c r="AL12" s="238">
        <v>4</v>
      </c>
      <c r="AM12" s="238">
        <v>29</v>
      </c>
      <c r="AN12" s="238">
        <v>20</v>
      </c>
      <c r="AO12" s="238" t="s">
        <v>354</v>
      </c>
      <c r="AP12" s="238">
        <v>5</v>
      </c>
      <c r="AQ12" s="238">
        <v>70</v>
      </c>
      <c r="AR12" s="238"/>
      <c r="AS12" s="238"/>
      <c r="AT12" s="238"/>
      <c r="AU12" s="238">
        <v>12</v>
      </c>
      <c r="AV12" s="238">
        <v>9</v>
      </c>
      <c r="AW12" s="238">
        <v>60</v>
      </c>
      <c r="AX12" s="238">
        <v>11</v>
      </c>
      <c r="AY12" s="238">
        <v>21</v>
      </c>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v>433244.44162221701</v>
      </c>
      <c r="CW12" s="238">
        <v>4957493.7854542397</v>
      </c>
      <c r="CX12" s="238">
        <v>44.767721129999998</v>
      </c>
      <c r="CY12" s="238">
        <v>-93.843585590000004</v>
      </c>
      <c r="CZ12" s="238" t="s">
        <v>359</v>
      </c>
      <c r="DA12" s="238" t="s">
        <v>387</v>
      </c>
    </row>
    <row r="13" spans="1:105" x14ac:dyDescent="0.25">
      <c r="A13" s="238">
        <v>1</v>
      </c>
      <c r="B13" s="7" t="s">
        <v>196</v>
      </c>
      <c r="C13" s="238">
        <v>870199</v>
      </c>
      <c r="D13" s="238">
        <v>2</v>
      </c>
      <c r="E13" s="238">
        <v>212</v>
      </c>
      <c r="F13" s="238">
        <v>135.21700000000001</v>
      </c>
      <c r="G13" s="238">
        <v>10</v>
      </c>
      <c r="H13" s="238"/>
      <c r="I13" s="238" t="s">
        <v>353</v>
      </c>
      <c r="J13" s="238" t="s">
        <v>354</v>
      </c>
      <c r="K13" s="238">
        <v>25</v>
      </c>
      <c r="L13" s="238"/>
      <c r="M13" s="238">
        <v>20038052</v>
      </c>
      <c r="N13" s="238">
        <v>203590201</v>
      </c>
      <c r="O13" s="238">
        <v>12</v>
      </c>
      <c r="P13" s="238">
        <v>24</v>
      </c>
      <c r="Q13" s="238">
        <v>2020</v>
      </c>
      <c r="R13" s="238" t="s">
        <v>384</v>
      </c>
      <c r="S13" s="238">
        <v>10</v>
      </c>
      <c r="T13" s="238">
        <v>98</v>
      </c>
      <c r="U13" s="238">
        <v>3</v>
      </c>
      <c r="V13" s="238">
        <v>0</v>
      </c>
      <c r="W13" s="238">
        <v>1</v>
      </c>
      <c r="X13" s="238"/>
      <c r="Y13" s="238">
        <v>83</v>
      </c>
      <c r="Z13" s="238">
        <v>2</v>
      </c>
      <c r="AA13" s="238">
        <v>1</v>
      </c>
      <c r="AB13" s="238">
        <v>1</v>
      </c>
      <c r="AC13" s="238"/>
      <c r="AD13" s="238">
        <v>5</v>
      </c>
      <c r="AE13" s="238">
        <v>98</v>
      </c>
      <c r="AF13" s="238" t="s">
        <v>357</v>
      </c>
      <c r="AG13" s="238"/>
      <c r="AH13" s="238" t="s">
        <v>358</v>
      </c>
      <c r="AI13" s="238">
        <v>3</v>
      </c>
      <c r="AJ13" s="238">
        <v>2</v>
      </c>
      <c r="AK13" s="238">
        <v>3</v>
      </c>
      <c r="AL13" s="238">
        <v>3</v>
      </c>
      <c r="AM13" s="238">
        <v>21</v>
      </c>
      <c r="AN13" s="238">
        <v>32</v>
      </c>
      <c r="AO13" s="238" t="s">
        <v>354</v>
      </c>
      <c r="AP13" s="238">
        <v>10</v>
      </c>
      <c r="AQ13" s="238">
        <v>75</v>
      </c>
      <c r="AR13" s="238"/>
      <c r="AS13" s="238"/>
      <c r="AT13" s="238"/>
      <c r="AU13" s="238">
        <v>12</v>
      </c>
      <c r="AV13" s="238">
        <v>9</v>
      </c>
      <c r="AW13" s="238">
        <v>60</v>
      </c>
      <c r="AX13" s="238">
        <v>11</v>
      </c>
      <c r="AY13" s="238">
        <v>21</v>
      </c>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v>433358.65581716399</v>
      </c>
      <c r="CW13" s="238">
        <v>4957491.7805621</v>
      </c>
      <c r="CX13" s="238">
        <v>44.767713729999997</v>
      </c>
      <c r="CY13" s="238">
        <v>-93.842142170000002</v>
      </c>
      <c r="CZ13" s="238" t="s">
        <v>359</v>
      </c>
      <c r="DA13" s="238" t="s">
        <v>388</v>
      </c>
    </row>
    <row r="14" spans="1:105" x14ac:dyDescent="0.25">
      <c r="A14" s="238">
        <v>1</v>
      </c>
      <c r="B14" s="7">
        <v>5</v>
      </c>
      <c r="C14" s="238">
        <v>847457</v>
      </c>
      <c r="D14" s="238">
        <v>2</v>
      </c>
      <c r="E14" s="238">
        <v>212</v>
      </c>
      <c r="F14" s="238">
        <v>135.523</v>
      </c>
      <c r="G14" s="238">
        <v>10</v>
      </c>
      <c r="H14" s="238"/>
      <c r="I14" s="238" t="s">
        <v>353</v>
      </c>
      <c r="J14" s="238" t="s">
        <v>354</v>
      </c>
      <c r="K14" s="238">
        <v>25</v>
      </c>
      <c r="L14" s="238"/>
      <c r="M14" s="238">
        <v>20031339</v>
      </c>
      <c r="N14" s="238">
        <v>202940047</v>
      </c>
      <c r="O14" s="238">
        <v>10</v>
      </c>
      <c r="P14" s="238">
        <v>20</v>
      </c>
      <c r="Q14" s="238">
        <v>2020</v>
      </c>
      <c r="R14" s="238" t="s">
        <v>368</v>
      </c>
      <c r="S14" s="238">
        <v>11</v>
      </c>
      <c r="T14" s="238"/>
      <c r="U14" s="238">
        <v>4</v>
      </c>
      <c r="V14" s="238">
        <v>0</v>
      </c>
      <c r="W14" s="238">
        <v>1</v>
      </c>
      <c r="X14" s="238"/>
      <c r="Y14" s="238">
        <v>48</v>
      </c>
      <c r="Z14" s="238">
        <v>2</v>
      </c>
      <c r="AA14" s="238">
        <v>1</v>
      </c>
      <c r="AB14" s="238">
        <v>4</v>
      </c>
      <c r="AC14" s="238"/>
      <c r="AD14" s="238">
        <v>4</v>
      </c>
      <c r="AE14" s="238">
        <v>98</v>
      </c>
      <c r="AF14" s="238" t="s">
        <v>357</v>
      </c>
      <c r="AG14" s="238"/>
      <c r="AH14" s="238" t="s">
        <v>358</v>
      </c>
      <c r="AI14" s="238">
        <v>3</v>
      </c>
      <c r="AJ14" s="238">
        <v>2</v>
      </c>
      <c r="AK14" s="238">
        <v>3</v>
      </c>
      <c r="AL14" s="238">
        <v>4</v>
      </c>
      <c r="AM14" s="238">
        <v>21</v>
      </c>
      <c r="AN14" s="238">
        <v>64</v>
      </c>
      <c r="AO14" s="238" t="s">
        <v>354</v>
      </c>
      <c r="AP14" s="238">
        <v>5</v>
      </c>
      <c r="AQ14" s="238">
        <v>1</v>
      </c>
      <c r="AR14" s="238"/>
      <c r="AS14" s="238"/>
      <c r="AT14" s="238"/>
      <c r="AU14" s="238">
        <v>12</v>
      </c>
      <c r="AV14" s="238">
        <v>9</v>
      </c>
      <c r="AW14" s="238">
        <v>60</v>
      </c>
      <c r="AX14" s="238">
        <v>11</v>
      </c>
      <c r="AY14" s="238">
        <v>21</v>
      </c>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v>433850.08462894801</v>
      </c>
      <c r="CW14" s="238">
        <v>4957487.5472203</v>
      </c>
      <c r="CX14" s="238">
        <v>44.767721250000001</v>
      </c>
      <c r="CY14" s="238">
        <v>-93.835932130000003</v>
      </c>
      <c r="CZ14" s="238" t="s">
        <v>359</v>
      </c>
      <c r="DA14" s="238" t="s">
        <v>390</v>
      </c>
    </row>
    <row r="15" spans="1:105" x14ac:dyDescent="0.25">
      <c r="A15" s="238">
        <v>1</v>
      </c>
      <c r="B15" s="7" t="s">
        <v>196</v>
      </c>
      <c r="C15" s="238">
        <v>799317</v>
      </c>
      <c r="D15" s="238">
        <v>2</v>
      </c>
      <c r="E15" s="238">
        <v>212</v>
      </c>
      <c r="F15" s="238">
        <v>135.79400000000001</v>
      </c>
      <c r="G15" s="238">
        <v>10</v>
      </c>
      <c r="H15" s="238"/>
      <c r="I15" s="238" t="s">
        <v>353</v>
      </c>
      <c r="J15" s="238" t="s">
        <v>354</v>
      </c>
      <c r="K15" s="238">
        <v>25</v>
      </c>
      <c r="L15" s="238"/>
      <c r="M15" s="238">
        <v>20501945</v>
      </c>
      <c r="N15" s="238">
        <v>200480480</v>
      </c>
      <c r="O15" s="238">
        <v>2</v>
      </c>
      <c r="P15" s="238">
        <v>17</v>
      </c>
      <c r="Q15" s="238">
        <v>2020</v>
      </c>
      <c r="R15" s="238" t="s">
        <v>361</v>
      </c>
      <c r="S15" s="238">
        <v>17</v>
      </c>
      <c r="T15" s="238" t="s">
        <v>356</v>
      </c>
      <c r="U15" s="238">
        <v>5</v>
      </c>
      <c r="V15" s="238">
        <v>0</v>
      </c>
      <c r="W15" s="238">
        <v>2</v>
      </c>
      <c r="X15" s="238">
        <v>12</v>
      </c>
      <c r="Y15" s="238">
        <v>10</v>
      </c>
      <c r="Z15" s="238">
        <v>2</v>
      </c>
      <c r="AA15" s="238">
        <v>6</v>
      </c>
      <c r="AB15" s="238">
        <v>4</v>
      </c>
      <c r="AC15" s="238"/>
      <c r="AD15" s="238">
        <v>3</v>
      </c>
      <c r="AE15" s="238">
        <v>98</v>
      </c>
      <c r="AF15" s="238" t="s">
        <v>357</v>
      </c>
      <c r="AG15" s="238"/>
      <c r="AH15" s="238" t="s">
        <v>358</v>
      </c>
      <c r="AI15" s="238">
        <v>7</v>
      </c>
      <c r="AJ15" s="238">
        <v>2</v>
      </c>
      <c r="AK15" s="238">
        <v>2</v>
      </c>
      <c r="AL15" s="238">
        <v>4</v>
      </c>
      <c r="AM15" s="238">
        <v>21</v>
      </c>
      <c r="AN15" s="238">
        <v>34</v>
      </c>
      <c r="AO15" s="238" t="s">
        <v>363</v>
      </c>
      <c r="AP15" s="238">
        <v>5</v>
      </c>
      <c r="AQ15" s="238">
        <v>4</v>
      </c>
      <c r="AR15" s="238"/>
      <c r="AS15" s="238"/>
      <c r="AT15" s="238"/>
      <c r="AU15" s="238">
        <v>12</v>
      </c>
      <c r="AV15" s="238">
        <v>9</v>
      </c>
      <c r="AW15" s="238">
        <v>60</v>
      </c>
      <c r="AX15" s="238">
        <v>11</v>
      </c>
      <c r="AY15" s="238">
        <v>21</v>
      </c>
      <c r="AZ15" s="238">
        <v>2</v>
      </c>
      <c r="BA15" s="238">
        <v>2</v>
      </c>
      <c r="BB15" s="238">
        <v>4</v>
      </c>
      <c r="BC15" s="238">
        <v>21</v>
      </c>
      <c r="BD15" s="238">
        <v>61</v>
      </c>
      <c r="BE15" s="238" t="s">
        <v>354</v>
      </c>
      <c r="BF15" s="238">
        <v>5</v>
      </c>
      <c r="BG15" s="238">
        <v>1</v>
      </c>
      <c r="BH15" s="238"/>
      <c r="BI15" s="238"/>
      <c r="BJ15" s="238"/>
      <c r="BK15" s="238">
        <v>12</v>
      </c>
      <c r="BL15" s="238">
        <v>9</v>
      </c>
      <c r="BM15" s="238">
        <v>60</v>
      </c>
      <c r="BN15" s="238">
        <v>11</v>
      </c>
      <c r="BO15" s="238">
        <v>21</v>
      </c>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v>434285.84370502201</v>
      </c>
      <c r="CW15" s="238">
        <v>4957481.0854288395</v>
      </c>
      <c r="CX15" s="238">
        <v>44.767703259999998</v>
      </c>
      <c r="CY15" s="238">
        <v>-93.830425219999995</v>
      </c>
      <c r="CZ15" s="238" t="s">
        <v>359</v>
      </c>
      <c r="DA15" s="238" t="s">
        <v>392</v>
      </c>
    </row>
    <row r="16" spans="1:105" x14ac:dyDescent="0.25">
      <c r="A16" s="238">
        <v>1</v>
      </c>
      <c r="B16" s="7">
        <v>6</v>
      </c>
      <c r="C16" s="238">
        <v>648096</v>
      </c>
      <c r="D16" s="238">
        <v>2</v>
      </c>
      <c r="E16" s="238">
        <v>212</v>
      </c>
      <c r="F16" s="238">
        <v>135.86199999999999</v>
      </c>
      <c r="G16" s="238">
        <v>10</v>
      </c>
      <c r="H16" s="238"/>
      <c r="I16" s="238" t="s">
        <v>353</v>
      </c>
      <c r="J16" s="238" t="s">
        <v>354</v>
      </c>
      <c r="K16" s="238">
        <v>25</v>
      </c>
      <c r="L16" s="238"/>
      <c r="M16" s="238">
        <v>18030734</v>
      </c>
      <c r="N16" s="238"/>
      <c r="O16" s="238">
        <v>9</v>
      </c>
      <c r="P16" s="238">
        <v>28</v>
      </c>
      <c r="Q16" s="238">
        <v>2018</v>
      </c>
      <c r="R16" s="238" t="s">
        <v>362</v>
      </c>
      <c r="S16" s="238">
        <v>15</v>
      </c>
      <c r="T16" s="238">
        <v>98</v>
      </c>
      <c r="U16" s="238">
        <v>5</v>
      </c>
      <c r="V16" s="238">
        <v>0</v>
      </c>
      <c r="W16" s="238">
        <v>2</v>
      </c>
      <c r="X16" s="238">
        <v>12</v>
      </c>
      <c r="Y16" s="238">
        <v>10</v>
      </c>
      <c r="Z16" s="238">
        <v>3</v>
      </c>
      <c r="AA16" s="238">
        <v>1</v>
      </c>
      <c r="AB16" s="238">
        <v>1</v>
      </c>
      <c r="AC16" s="238"/>
      <c r="AD16" s="238">
        <v>1</v>
      </c>
      <c r="AE16" s="238">
        <v>98</v>
      </c>
      <c r="AF16" s="238" t="s">
        <v>357</v>
      </c>
      <c r="AG16" s="238"/>
      <c r="AH16" s="238" t="s">
        <v>358</v>
      </c>
      <c r="AI16" s="238">
        <v>7</v>
      </c>
      <c r="AJ16" s="238">
        <v>2</v>
      </c>
      <c r="AK16" s="238">
        <v>2</v>
      </c>
      <c r="AL16" s="238">
        <v>3</v>
      </c>
      <c r="AM16" s="238">
        <v>21</v>
      </c>
      <c r="AN16" s="238">
        <v>17</v>
      </c>
      <c r="AO16" s="238" t="s">
        <v>354</v>
      </c>
      <c r="AP16" s="238">
        <v>5</v>
      </c>
      <c r="AQ16" s="238">
        <v>74</v>
      </c>
      <c r="AR16" s="238"/>
      <c r="AS16" s="238"/>
      <c r="AT16" s="238"/>
      <c r="AU16" s="238">
        <v>12</v>
      </c>
      <c r="AV16" s="238">
        <v>9</v>
      </c>
      <c r="AW16" s="238">
        <v>60</v>
      </c>
      <c r="AX16" s="238">
        <v>11</v>
      </c>
      <c r="AY16" s="238">
        <v>21</v>
      </c>
      <c r="AZ16" s="238">
        <v>2</v>
      </c>
      <c r="BA16" s="238">
        <v>2</v>
      </c>
      <c r="BB16" s="238">
        <v>3</v>
      </c>
      <c r="BC16" s="238">
        <v>26</v>
      </c>
      <c r="BD16" s="238">
        <v>43</v>
      </c>
      <c r="BE16" s="238" t="s">
        <v>354</v>
      </c>
      <c r="BF16" s="238">
        <v>5</v>
      </c>
      <c r="BG16" s="238">
        <v>1</v>
      </c>
      <c r="BH16" s="238"/>
      <c r="BI16" s="238"/>
      <c r="BJ16" s="238"/>
      <c r="BK16" s="238">
        <v>12</v>
      </c>
      <c r="BL16" s="238">
        <v>9</v>
      </c>
      <c r="BM16" s="238">
        <v>60</v>
      </c>
      <c r="BN16" s="238">
        <v>11</v>
      </c>
      <c r="BO16" s="238">
        <v>21</v>
      </c>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v>434395.12738570001</v>
      </c>
      <c r="CW16" s="238">
        <v>4957472.9843849801</v>
      </c>
      <c r="CX16" s="238">
        <v>44.767640370000002</v>
      </c>
      <c r="CY16" s="238">
        <v>-93.829043310000003</v>
      </c>
      <c r="CZ16" s="238" t="s">
        <v>359</v>
      </c>
      <c r="DA16" s="238" t="s">
        <v>393</v>
      </c>
    </row>
    <row r="17" spans="1:105" x14ac:dyDescent="0.25">
      <c r="A17" s="238">
        <v>1</v>
      </c>
      <c r="B17" s="7">
        <v>6</v>
      </c>
      <c r="C17" s="238">
        <v>818130</v>
      </c>
      <c r="D17" s="238">
        <v>2</v>
      </c>
      <c r="E17" s="238">
        <v>212</v>
      </c>
      <c r="F17" s="238">
        <v>135.93</v>
      </c>
      <c r="G17" s="238">
        <v>10</v>
      </c>
      <c r="H17" s="238"/>
      <c r="I17" s="238" t="s">
        <v>353</v>
      </c>
      <c r="J17" s="238" t="s">
        <v>354</v>
      </c>
      <c r="K17" s="238">
        <v>25</v>
      </c>
      <c r="L17" s="238"/>
      <c r="M17" s="238">
        <v>20505376</v>
      </c>
      <c r="N17" s="238">
        <v>201880031</v>
      </c>
      <c r="O17" s="238">
        <v>7</v>
      </c>
      <c r="P17" s="238">
        <v>6</v>
      </c>
      <c r="Q17" s="238">
        <v>2020</v>
      </c>
      <c r="R17" s="238" t="s">
        <v>361</v>
      </c>
      <c r="S17" s="238">
        <v>13</v>
      </c>
      <c r="T17" s="238" t="s">
        <v>356</v>
      </c>
      <c r="U17" s="238">
        <v>5</v>
      </c>
      <c r="V17" s="238">
        <v>0</v>
      </c>
      <c r="W17" s="238">
        <v>2</v>
      </c>
      <c r="X17" s="238">
        <v>12</v>
      </c>
      <c r="Y17" s="238">
        <v>10</v>
      </c>
      <c r="Z17" s="238">
        <v>2</v>
      </c>
      <c r="AA17" s="238">
        <v>1</v>
      </c>
      <c r="AB17" s="238">
        <v>1</v>
      </c>
      <c r="AC17" s="238"/>
      <c r="AD17" s="238">
        <v>1</v>
      </c>
      <c r="AE17" s="238">
        <v>98</v>
      </c>
      <c r="AF17" s="238" t="s">
        <v>357</v>
      </c>
      <c r="AG17" s="238"/>
      <c r="AH17" s="238" t="s">
        <v>358</v>
      </c>
      <c r="AI17" s="238">
        <v>7</v>
      </c>
      <c r="AJ17" s="238">
        <v>2</v>
      </c>
      <c r="AK17" s="238">
        <v>4</v>
      </c>
      <c r="AL17" s="238">
        <v>4</v>
      </c>
      <c r="AM17" s="238">
        <v>21</v>
      </c>
      <c r="AN17" s="238">
        <v>18</v>
      </c>
      <c r="AO17" s="238" t="s">
        <v>363</v>
      </c>
      <c r="AP17" s="238">
        <v>5</v>
      </c>
      <c r="AQ17" s="238">
        <v>4</v>
      </c>
      <c r="AR17" s="238">
        <v>65</v>
      </c>
      <c r="AS17" s="238"/>
      <c r="AT17" s="238"/>
      <c r="AU17" s="238">
        <v>12</v>
      </c>
      <c r="AV17" s="238">
        <v>25</v>
      </c>
      <c r="AW17" s="238">
        <v>45</v>
      </c>
      <c r="AX17" s="238">
        <v>11</v>
      </c>
      <c r="AY17" s="238">
        <v>21</v>
      </c>
      <c r="AZ17" s="238">
        <v>2</v>
      </c>
      <c r="BA17" s="238">
        <v>4</v>
      </c>
      <c r="BB17" s="238">
        <v>4</v>
      </c>
      <c r="BC17" s="238">
        <v>34</v>
      </c>
      <c r="BD17" s="238">
        <v>33</v>
      </c>
      <c r="BE17" s="238" t="s">
        <v>363</v>
      </c>
      <c r="BF17" s="238">
        <v>5</v>
      </c>
      <c r="BG17" s="238">
        <v>1</v>
      </c>
      <c r="BH17" s="238"/>
      <c r="BI17" s="238"/>
      <c r="BJ17" s="238"/>
      <c r="BK17" s="238">
        <v>12</v>
      </c>
      <c r="BL17" s="238">
        <v>25</v>
      </c>
      <c r="BM17" s="238">
        <v>45</v>
      </c>
      <c r="BN17" s="238">
        <v>11</v>
      </c>
      <c r="BO17" s="238">
        <v>21</v>
      </c>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v>434505.97747862199</v>
      </c>
      <c r="CW17" s="238">
        <v>4957476.8520870404</v>
      </c>
      <c r="CX17" s="238">
        <v>44.76768534</v>
      </c>
      <c r="CY17" s="238">
        <v>-93.82764315</v>
      </c>
      <c r="CZ17" s="238" t="s">
        <v>359</v>
      </c>
      <c r="DA17" s="238" t="s">
        <v>394</v>
      </c>
    </row>
    <row r="18" spans="1:105" x14ac:dyDescent="0.25">
      <c r="A18" s="238">
        <v>1</v>
      </c>
      <c r="B18" s="7">
        <v>6</v>
      </c>
      <c r="C18" s="238">
        <v>745768</v>
      </c>
      <c r="D18" s="238">
        <v>2</v>
      </c>
      <c r="E18" s="238">
        <v>212</v>
      </c>
      <c r="F18" s="238">
        <v>135.97800000000001</v>
      </c>
      <c r="G18" s="238">
        <v>10</v>
      </c>
      <c r="H18" s="238"/>
      <c r="I18" s="238" t="s">
        <v>353</v>
      </c>
      <c r="J18" s="238" t="s">
        <v>354</v>
      </c>
      <c r="K18" s="238">
        <v>25</v>
      </c>
      <c r="L18" s="238"/>
      <c r="M18" s="238">
        <v>19026906</v>
      </c>
      <c r="N18" s="238"/>
      <c r="O18" s="238">
        <v>9</v>
      </c>
      <c r="P18" s="238">
        <v>8</v>
      </c>
      <c r="Q18" s="238">
        <v>2019</v>
      </c>
      <c r="R18" s="238" t="s">
        <v>366</v>
      </c>
      <c r="S18" s="238">
        <v>7</v>
      </c>
      <c r="T18" s="238"/>
      <c r="U18" s="238">
        <v>5</v>
      </c>
      <c r="V18" s="238">
        <v>0</v>
      </c>
      <c r="W18" s="238">
        <v>1</v>
      </c>
      <c r="X18" s="238"/>
      <c r="Y18" s="238">
        <v>16</v>
      </c>
      <c r="Z18" s="238">
        <v>2</v>
      </c>
      <c r="AA18" s="238">
        <v>1</v>
      </c>
      <c r="AB18" s="238">
        <v>2</v>
      </c>
      <c r="AC18" s="238"/>
      <c r="AD18" s="238">
        <v>2</v>
      </c>
      <c r="AE18" s="238">
        <v>98</v>
      </c>
      <c r="AF18" s="238" t="s">
        <v>357</v>
      </c>
      <c r="AG18" s="238"/>
      <c r="AH18" s="238" t="s">
        <v>358</v>
      </c>
      <c r="AI18" s="238">
        <v>4</v>
      </c>
      <c r="AJ18" s="238">
        <v>2</v>
      </c>
      <c r="AK18" s="238">
        <v>2</v>
      </c>
      <c r="AL18" s="238">
        <v>3</v>
      </c>
      <c r="AM18" s="238">
        <v>21</v>
      </c>
      <c r="AN18" s="238">
        <v>58</v>
      </c>
      <c r="AO18" s="238" t="s">
        <v>363</v>
      </c>
      <c r="AP18" s="238">
        <v>5</v>
      </c>
      <c r="AQ18" s="238">
        <v>1</v>
      </c>
      <c r="AR18" s="238"/>
      <c r="AS18" s="238"/>
      <c r="AT18" s="238"/>
      <c r="AU18" s="238">
        <v>12</v>
      </c>
      <c r="AV18" s="238">
        <v>98</v>
      </c>
      <c r="AW18" s="238">
        <v>60</v>
      </c>
      <c r="AX18" s="238">
        <v>11</v>
      </c>
      <c r="AY18" s="238">
        <v>21</v>
      </c>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v>434582.45026035002</v>
      </c>
      <c r="CW18" s="238">
        <v>4957470.6521632699</v>
      </c>
      <c r="CX18" s="238">
        <v>44.767636539999998</v>
      </c>
      <c r="CY18" s="238">
        <v>-93.826676070000005</v>
      </c>
      <c r="CZ18" s="238" t="s">
        <v>359</v>
      </c>
      <c r="DA18" s="238" t="s">
        <v>395</v>
      </c>
    </row>
    <row r="19" spans="1:105" x14ac:dyDescent="0.25">
      <c r="A19" s="238">
        <v>1</v>
      </c>
      <c r="B19" s="7">
        <v>8</v>
      </c>
      <c r="C19" s="238">
        <v>821921</v>
      </c>
      <c r="D19" s="238">
        <v>2</v>
      </c>
      <c r="E19" s="238">
        <v>212</v>
      </c>
      <c r="F19" s="238">
        <v>136.63</v>
      </c>
      <c r="G19" s="238">
        <v>10</v>
      </c>
      <c r="H19" s="238" t="s">
        <v>396</v>
      </c>
      <c r="I19" s="238"/>
      <c r="J19" s="238" t="s">
        <v>354</v>
      </c>
      <c r="K19" s="238">
        <v>25</v>
      </c>
      <c r="L19" s="238"/>
      <c r="M19" s="238">
        <v>20506058</v>
      </c>
      <c r="N19" s="238">
        <v>202090030</v>
      </c>
      <c r="O19" s="238">
        <v>7</v>
      </c>
      <c r="P19" s="238">
        <v>27</v>
      </c>
      <c r="Q19" s="238">
        <v>2020</v>
      </c>
      <c r="R19" s="238" t="s">
        <v>361</v>
      </c>
      <c r="S19" s="238">
        <v>7</v>
      </c>
      <c r="T19" s="238" t="s">
        <v>369</v>
      </c>
      <c r="U19" s="238">
        <v>4</v>
      </c>
      <c r="V19" s="238">
        <v>0</v>
      </c>
      <c r="W19" s="238">
        <v>1</v>
      </c>
      <c r="X19" s="238"/>
      <c r="Y19" s="238">
        <v>48</v>
      </c>
      <c r="Z19" s="238">
        <v>2</v>
      </c>
      <c r="AA19" s="238">
        <v>1</v>
      </c>
      <c r="AB19" s="238">
        <v>1</v>
      </c>
      <c r="AC19" s="238"/>
      <c r="AD19" s="238">
        <v>1</v>
      </c>
      <c r="AE19" s="238">
        <v>98</v>
      </c>
      <c r="AF19" s="238" t="s">
        <v>397</v>
      </c>
      <c r="AG19" s="238"/>
      <c r="AH19" s="238" t="s">
        <v>358</v>
      </c>
      <c r="AI19" s="238">
        <v>3</v>
      </c>
      <c r="AJ19" s="238">
        <v>2</v>
      </c>
      <c r="AK19" s="238">
        <v>31</v>
      </c>
      <c r="AL19" s="238">
        <v>3</v>
      </c>
      <c r="AM19" s="238">
        <v>27</v>
      </c>
      <c r="AN19" s="238">
        <v>63</v>
      </c>
      <c r="AO19" s="238" t="s">
        <v>354</v>
      </c>
      <c r="AP19" s="238">
        <v>5</v>
      </c>
      <c r="AQ19" s="238">
        <v>4</v>
      </c>
      <c r="AR19" s="238"/>
      <c r="AS19" s="238"/>
      <c r="AT19" s="238"/>
      <c r="AU19" s="238">
        <v>13</v>
      </c>
      <c r="AV19" s="238">
        <v>9</v>
      </c>
      <c r="AW19" s="238">
        <v>60</v>
      </c>
      <c r="AX19" s="238">
        <v>11</v>
      </c>
      <c r="AY19" s="238">
        <v>24</v>
      </c>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v>435632.04639742698</v>
      </c>
      <c r="CW19" s="238">
        <v>4957442.98535264</v>
      </c>
      <c r="CX19" s="238">
        <v>44.767482729999998</v>
      </c>
      <c r="CY19" s="238">
        <v>-93.813410259999998</v>
      </c>
      <c r="CZ19" s="238" t="s">
        <v>359</v>
      </c>
      <c r="DA19" s="238" t="s">
        <v>398</v>
      </c>
    </row>
    <row r="20" spans="1:105" x14ac:dyDescent="0.25">
      <c r="A20" s="238">
        <v>1</v>
      </c>
      <c r="B20" s="7" t="s">
        <v>196</v>
      </c>
      <c r="C20" s="238">
        <v>659111</v>
      </c>
      <c r="D20" s="238">
        <v>2</v>
      </c>
      <c r="E20" s="238">
        <v>212</v>
      </c>
      <c r="F20" s="238">
        <v>136.767</v>
      </c>
      <c r="G20" s="238">
        <v>10</v>
      </c>
      <c r="H20" s="238" t="s">
        <v>396</v>
      </c>
      <c r="I20" s="238"/>
      <c r="J20" s="238" t="s">
        <v>354</v>
      </c>
      <c r="K20" s="238">
        <v>25</v>
      </c>
      <c r="L20" s="238"/>
      <c r="M20" s="238">
        <v>18513172</v>
      </c>
      <c r="N20" s="238"/>
      <c r="O20" s="238">
        <v>11</v>
      </c>
      <c r="P20" s="238">
        <v>7</v>
      </c>
      <c r="Q20" s="238">
        <v>2018</v>
      </c>
      <c r="R20" s="238" t="s">
        <v>355</v>
      </c>
      <c r="S20" s="238">
        <v>5</v>
      </c>
      <c r="T20" s="238"/>
      <c r="U20" s="238">
        <v>4</v>
      </c>
      <c r="V20" s="238">
        <v>0</v>
      </c>
      <c r="W20" s="238">
        <v>2</v>
      </c>
      <c r="X20" s="238">
        <v>5</v>
      </c>
      <c r="Y20" s="238">
        <v>10</v>
      </c>
      <c r="Z20" s="238">
        <v>2</v>
      </c>
      <c r="AA20" s="238">
        <v>6</v>
      </c>
      <c r="AB20" s="238">
        <v>2</v>
      </c>
      <c r="AC20" s="238"/>
      <c r="AD20" s="238">
        <v>5</v>
      </c>
      <c r="AE20" s="238">
        <v>98</v>
      </c>
      <c r="AF20" s="238" t="s">
        <v>357</v>
      </c>
      <c r="AG20" s="238"/>
      <c r="AH20" s="238" t="s">
        <v>358</v>
      </c>
      <c r="AI20" s="238">
        <v>9</v>
      </c>
      <c r="AJ20" s="238">
        <v>2</v>
      </c>
      <c r="AK20" s="238">
        <v>4</v>
      </c>
      <c r="AL20" s="238">
        <v>4</v>
      </c>
      <c r="AM20" s="238">
        <v>25</v>
      </c>
      <c r="AN20" s="238">
        <v>31</v>
      </c>
      <c r="AO20" s="238" t="s">
        <v>363</v>
      </c>
      <c r="AP20" s="238">
        <v>5</v>
      </c>
      <c r="AQ20" s="238">
        <v>99</v>
      </c>
      <c r="AR20" s="238"/>
      <c r="AS20" s="238"/>
      <c r="AT20" s="238"/>
      <c r="AU20" s="238">
        <v>12</v>
      </c>
      <c r="AV20" s="238">
        <v>9</v>
      </c>
      <c r="AW20" s="238">
        <v>60</v>
      </c>
      <c r="AX20" s="238">
        <v>11</v>
      </c>
      <c r="AY20" s="238">
        <v>21</v>
      </c>
      <c r="AZ20" s="238">
        <v>2</v>
      </c>
      <c r="BA20" s="238">
        <v>3</v>
      </c>
      <c r="BB20" s="238">
        <v>3</v>
      </c>
      <c r="BC20" s="238">
        <v>21</v>
      </c>
      <c r="BD20" s="238">
        <v>37</v>
      </c>
      <c r="BE20" s="238" t="s">
        <v>354</v>
      </c>
      <c r="BF20" s="238">
        <v>5</v>
      </c>
      <c r="BG20" s="238">
        <v>1</v>
      </c>
      <c r="BH20" s="238"/>
      <c r="BI20" s="238"/>
      <c r="BJ20" s="238"/>
      <c r="BK20" s="238">
        <v>12</v>
      </c>
      <c r="BL20" s="238">
        <v>9</v>
      </c>
      <c r="BM20" s="238">
        <v>60</v>
      </c>
      <c r="BN20" s="238">
        <v>11</v>
      </c>
      <c r="BO20" s="238">
        <v>21</v>
      </c>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v>435852.18017102801</v>
      </c>
      <c r="CW20" s="238">
        <v>4957476.8520870404</v>
      </c>
      <c r="CX20" s="238">
        <v>44.767807359999999</v>
      </c>
      <c r="CY20" s="238">
        <v>-93.810632999999996</v>
      </c>
      <c r="CZ20" s="238" t="s">
        <v>359</v>
      </c>
      <c r="DA20" s="238" t="s">
        <v>399</v>
      </c>
    </row>
    <row r="21" spans="1:105" x14ac:dyDescent="0.25">
      <c r="A21" s="238">
        <v>1</v>
      </c>
      <c r="B21" s="7" t="s">
        <v>196</v>
      </c>
      <c r="C21" s="238">
        <v>866563</v>
      </c>
      <c r="D21" s="238">
        <v>2</v>
      </c>
      <c r="E21" s="238">
        <v>212</v>
      </c>
      <c r="F21" s="238">
        <v>136.898</v>
      </c>
      <c r="G21" s="238">
        <v>10</v>
      </c>
      <c r="H21" s="238"/>
      <c r="I21" s="238" t="s">
        <v>353</v>
      </c>
      <c r="J21" s="238" t="s">
        <v>354</v>
      </c>
      <c r="K21" s="238">
        <v>25</v>
      </c>
      <c r="L21" s="238"/>
      <c r="M21" s="238">
        <v>20036081</v>
      </c>
      <c r="N21" s="238">
        <v>203390091</v>
      </c>
      <c r="O21" s="238">
        <v>12</v>
      </c>
      <c r="P21" s="238">
        <v>4</v>
      </c>
      <c r="Q21" s="238">
        <v>2020</v>
      </c>
      <c r="R21" s="238" t="s">
        <v>362</v>
      </c>
      <c r="S21" s="238">
        <v>18</v>
      </c>
      <c r="T21" s="238" t="s">
        <v>356</v>
      </c>
      <c r="U21" s="238">
        <v>0</v>
      </c>
      <c r="V21" s="238">
        <v>0</v>
      </c>
      <c r="W21" s="238">
        <v>2</v>
      </c>
      <c r="X21" s="238"/>
      <c r="Y21" s="238">
        <v>17</v>
      </c>
      <c r="Z21" s="238">
        <v>2</v>
      </c>
      <c r="AA21" s="238">
        <v>7</v>
      </c>
      <c r="AB21" s="238">
        <v>1</v>
      </c>
      <c r="AC21" s="238"/>
      <c r="AD21" s="238">
        <v>1</v>
      </c>
      <c r="AE21" s="238">
        <v>98</v>
      </c>
      <c r="AF21" s="238" t="s">
        <v>357</v>
      </c>
      <c r="AG21" s="238"/>
      <c r="AH21" s="238" t="s">
        <v>358</v>
      </c>
      <c r="AI21" s="238">
        <v>90</v>
      </c>
      <c r="AJ21" s="238">
        <v>2</v>
      </c>
      <c r="AK21" s="238">
        <v>4</v>
      </c>
      <c r="AL21" s="238">
        <v>4</v>
      </c>
      <c r="AM21" s="238">
        <v>21</v>
      </c>
      <c r="AN21" s="238">
        <v>41</v>
      </c>
      <c r="AO21" s="238" t="s">
        <v>363</v>
      </c>
      <c r="AP21" s="238">
        <v>5</v>
      </c>
      <c r="AQ21" s="238">
        <v>1</v>
      </c>
      <c r="AR21" s="238"/>
      <c r="AS21" s="238"/>
      <c r="AT21" s="238"/>
      <c r="AU21" s="238">
        <v>12</v>
      </c>
      <c r="AV21" s="238">
        <v>9</v>
      </c>
      <c r="AW21" s="238">
        <v>60</v>
      </c>
      <c r="AX21" s="238">
        <v>11</v>
      </c>
      <c r="AY21" s="238">
        <v>21</v>
      </c>
      <c r="AZ21" s="238">
        <v>2</v>
      </c>
      <c r="BA21" s="238">
        <v>49</v>
      </c>
      <c r="BB21" s="238">
        <v>3</v>
      </c>
      <c r="BC21" s="238">
        <v>21</v>
      </c>
      <c r="BD21" s="238">
        <v>53</v>
      </c>
      <c r="BE21" s="238" t="s">
        <v>354</v>
      </c>
      <c r="BF21" s="238">
        <v>5</v>
      </c>
      <c r="BG21" s="238">
        <v>1</v>
      </c>
      <c r="BH21" s="238"/>
      <c r="BI21" s="238"/>
      <c r="BJ21" s="238"/>
      <c r="BK21" s="238">
        <v>12</v>
      </c>
      <c r="BL21" s="238">
        <v>9</v>
      </c>
      <c r="BM21" s="238">
        <v>60</v>
      </c>
      <c r="BN21" s="238">
        <v>11</v>
      </c>
      <c r="BO21" s="238">
        <v>21</v>
      </c>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v>436063.08744991699</v>
      </c>
      <c r="CW21" s="238">
        <v>4957462.2206189902</v>
      </c>
      <c r="CX21" s="238">
        <v>44.767694540000001</v>
      </c>
      <c r="CY21" s="238">
        <v>-93.807966199999996</v>
      </c>
      <c r="CZ21" s="238" t="s">
        <v>359</v>
      </c>
      <c r="DA21" s="238" t="s">
        <v>400</v>
      </c>
    </row>
    <row r="22" spans="1:105" x14ac:dyDescent="0.25">
      <c r="A22" s="238">
        <v>1</v>
      </c>
      <c r="B22" s="7">
        <v>10</v>
      </c>
      <c r="C22" s="238">
        <v>622496</v>
      </c>
      <c r="D22" s="238">
        <v>2</v>
      </c>
      <c r="E22" s="238">
        <v>212</v>
      </c>
      <c r="F22" s="238">
        <v>137.078</v>
      </c>
      <c r="G22" s="238">
        <v>10</v>
      </c>
      <c r="H22" s="238"/>
      <c r="I22" s="238" t="s">
        <v>353</v>
      </c>
      <c r="J22" s="238" t="s">
        <v>354</v>
      </c>
      <c r="K22" s="238">
        <v>25</v>
      </c>
      <c r="L22" s="238"/>
      <c r="M22" s="238">
        <v>18508823</v>
      </c>
      <c r="N22" s="238"/>
      <c r="O22" s="238">
        <v>7</v>
      </c>
      <c r="P22" s="238">
        <v>20</v>
      </c>
      <c r="Q22" s="238">
        <v>2018</v>
      </c>
      <c r="R22" s="238" t="s">
        <v>362</v>
      </c>
      <c r="S22" s="238">
        <v>18</v>
      </c>
      <c r="T22" s="238"/>
      <c r="U22" s="238">
        <v>4</v>
      </c>
      <c r="V22" s="238">
        <v>0</v>
      </c>
      <c r="W22" s="238">
        <v>3</v>
      </c>
      <c r="X22" s="238">
        <v>10</v>
      </c>
      <c r="Y22" s="238">
        <v>10</v>
      </c>
      <c r="Z22" s="238">
        <v>90</v>
      </c>
      <c r="AA22" s="238">
        <v>1</v>
      </c>
      <c r="AB22" s="238">
        <v>2</v>
      </c>
      <c r="AC22" s="238"/>
      <c r="AD22" s="238">
        <v>1</v>
      </c>
      <c r="AE22" s="238">
        <v>98</v>
      </c>
      <c r="AF22" s="238" t="s">
        <v>402</v>
      </c>
      <c r="AG22" s="238"/>
      <c r="AH22" s="238" t="s">
        <v>358</v>
      </c>
      <c r="AI22" s="238">
        <v>5</v>
      </c>
      <c r="AJ22" s="238">
        <v>2</v>
      </c>
      <c r="AK22" s="238">
        <v>49</v>
      </c>
      <c r="AL22" s="238">
        <v>4</v>
      </c>
      <c r="AM22" s="238">
        <v>90</v>
      </c>
      <c r="AN22" s="238">
        <v>37</v>
      </c>
      <c r="AO22" s="238" t="s">
        <v>354</v>
      </c>
      <c r="AP22" s="238">
        <v>5</v>
      </c>
      <c r="AQ22" s="238">
        <v>90</v>
      </c>
      <c r="AR22" s="238"/>
      <c r="AS22" s="238"/>
      <c r="AT22" s="238"/>
      <c r="AU22" s="238">
        <v>90</v>
      </c>
      <c r="AV22" s="238">
        <v>90</v>
      </c>
      <c r="AW22" s="238">
        <v>60</v>
      </c>
      <c r="AX22" s="238">
        <v>11</v>
      </c>
      <c r="AY22" s="238">
        <v>21</v>
      </c>
      <c r="AZ22" s="238">
        <v>2</v>
      </c>
      <c r="BA22" s="238">
        <v>2</v>
      </c>
      <c r="BB22" s="238">
        <v>4</v>
      </c>
      <c r="BC22" s="238">
        <v>21</v>
      </c>
      <c r="BD22" s="238">
        <v>26</v>
      </c>
      <c r="BE22" s="238" t="s">
        <v>354</v>
      </c>
      <c r="BF22" s="238">
        <v>5</v>
      </c>
      <c r="BG22" s="238">
        <v>90</v>
      </c>
      <c r="BH22" s="238"/>
      <c r="BI22" s="238"/>
      <c r="BJ22" s="238"/>
      <c r="BK22" s="238">
        <v>90</v>
      </c>
      <c r="BL22" s="238">
        <v>90</v>
      </c>
      <c r="BM22" s="238">
        <v>60</v>
      </c>
      <c r="BN22" s="238">
        <v>11</v>
      </c>
      <c r="BO22" s="238">
        <v>21</v>
      </c>
      <c r="BP22" s="238">
        <v>2</v>
      </c>
      <c r="BQ22" s="238">
        <v>2</v>
      </c>
      <c r="BR22" s="238">
        <v>3</v>
      </c>
      <c r="BS22" s="238">
        <v>21</v>
      </c>
      <c r="BT22" s="238">
        <v>21</v>
      </c>
      <c r="BU22" s="238" t="s">
        <v>363</v>
      </c>
      <c r="BV22" s="238">
        <v>5</v>
      </c>
      <c r="BW22" s="238">
        <v>1</v>
      </c>
      <c r="BX22" s="238"/>
      <c r="BY22" s="238"/>
      <c r="BZ22" s="238"/>
      <c r="CA22" s="238">
        <v>12</v>
      </c>
      <c r="CB22" s="238">
        <v>9</v>
      </c>
      <c r="CC22" s="238">
        <v>60</v>
      </c>
      <c r="CD22" s="238">
        <v>11</v>
      </c>
      <c r="CE22" s="238">
        <v>21</v>
      </c>
      <c r="CF22" s="238"/>
      <c r="CG22" s="238"/>
      <c r="CH22" s="238"/>
      <c r="CI22" s="238"/>
      <c r="CJ22" s="238"/>
      <c r="CK22" s="238"/>
      <c r="CL22" s="238"/>
      <c r="CM22" s="238"/>
      <c r="CN22" s="238"/>
      <c r="CO22" s="238"/>
      <c r="CP22" s="238"/>
      <c r="CQ22" s="238"/>
      <c r="CR22" s="238"/>
      <c r="CS22" s="238"/>
      <c r="CT22" s="238"/>
      <c r="CU22" s="238"/>
      <c r="CV22" s="238">
        <v>436351.71450343</v>
      </c>
      <c r="CW22" s="238">
        <v>4957476.8520870404</v>
      </c>
      <c r="CX22" s="238">
        <v>44.767851989999997</v>
      </c>
      <c r="CY22" s="238">
        <v>-93.804321029999997</v>
      </c>
      <c r="CZ22" s="238" t="s">
        <v>359</v>
      </c>
      <c r="DA22" s="238" t="s">
        <v>403</v>
      </c>
    </row>
    <row r="23" spans="1:105" s="404" customFormat="1" x14ac:dyDescent="0.25">
      <c r="A23" s="404">
        <v>1</v>
      </c>
      <c r="B23" s="7" t="s">
        <v>196</v>
      </c>
      <c r="C23" s="404">
        <v>655676</v>
      </c>
      <c r="D23" s="404">
        <v>2</v>
      </c>
      <c r="E23" s="404">
        <v>212</v>
      </c>
      <c r="F23" s="404">
        <v>137.13</v>
      </c>
      <c r="G23" s="404">
        <v>10</v>
      </c>
      <c r="I23" s="404" t="s">
        <v>353</v>
      </c>
      <c r="J23" s="404" t="s">
        <v>354</v>
      </c>
      <c r="K23" s="404">
        <v>25</v>
      </c>
      <c r="M23" s="404">
        <v>18034049</v>
      </c>
      <c r="O23" s="404">
        <v>10</v>
      </c>
      <c r="P23" s="404">
        <v>30</v>
      </c>
      <c r="Q23" s="404">
        <v>2018</v>
      </c>
      <c r="R23" s="404" t="s">
        <v>368</v>
      </c>
      <c r="S23" s="404">
        <v>18</v>
      </c>
      <c r="T23" s="404" t="s">
        <v>356</v>
      </c>
      <c r="U23" s="404">
        <v>5</v>
      </c>
      <c r="V23" s="404">
        <v>0</v>
      </c>
      <c r="W23" s="404">
        <v>1</v>
      </c>
      <c r="Y23" s="404">
        <v>16</v>
      </c>
      <c r="Z23" s="404">
        <v>2</v>
      </c>
      <c r="AA23" s="404">
        <v>6</v>
      </c>
      <c r="AB23" s="404">
        <v>1</v>
      </c>
      <c r="AD23" s="404">
        <v>1</v>
      </c>
      <c r="AE23" s="404">
        <v>98</v>
      </c>
      <c r="AF23" s="404" t="s">
        <v>357</v>
      </c>
      <c r="AH23" s="404" t="s">
        <v>405</v>
      </c>
      <c r="AI23" s="404">
        <v>4</v>
      </c>
      <c r="AJ23" s="404">
        <v>2</v>
      </c>
      <c r="AK23" s="404">
        <v>2</v>
      </c>
      <c r="AL23" s="404">
        <v>4</v>
      </c>
      <c r="AM23" s="404">
        <v>21</v>
      </c>
      <c r="AN23" s="404">
        <v>45</v>
      </c>
      <c r="AO23" s="404" t="s">
        <v>354</v>
      </c>
      <c r="AP23" s="404">
        <v>5</v>
      </c>
      <c r="AQ23" s="404">
        <v>1</v>
      </c>
      <c r="AU23" s="404">
        <v>14</v>
      </c>
      <c r="AV23" s="404">
        <v>9</v>
      </c>
      <c r="AW23" s="404">
        <v>60</v>
      </c>
      <c r="AX23" s="404">
        <v>13</v>
      </c>
      <c r="AY23" s="404">
        <v>24</v>
      </c>
      <c r="CV23" s="404">
        <v>436421.17831280199</v>
      </c>
      <c r="CW23" s="404">
        <v>4957480.2708007302</v>
      </c>
      <c r="CX23" s="404">
        <v>44.767888939999999</v>
      </c>
      <c r="CY23" s="404">
        <v>-93.803443729999998</v>
      </c>
      <c r="CZ23" s="404" t="s">
        <v>359</v>
      </c>
      <c r="DA23" s="404" t="s">
        <v>406</v>
      </c>
    </row>
    <row r="24" spans="1:105" x14ac:dyDescent="0.25">
      <c r="A24" s="238">
        <v>1</v>
      </c>
      <c r="B24" s="7" t="s">
        <v>196</v>
      </c>
      <c r="C24" s="238">
        <v>656662</v>
      </c>
      <c r="D24" s="238">
        <v>2</v>
      </c>
      <c r="E24" s="238">
        <v>212</v>
      </c>
      <c r="F24" s="238">
        <v>137.15199999999999</v>
      </c>
      <c r="G24" s="238">
        <v>10</v>
      </c>
      <c r="H24" s="238"/>
      <c r="I24" s="238" t="s">
        <v>353</v>
      </c>
      <c r="J24" s="238" t="s">
        <v>354</v>
      </c>
      <c r="K24" s="238">
        <v>25</v>
      </c>
      <c r="L24" s="238"/>
      <c r="M24" s="238">
        <v>18034032</v>
      </c>
      <c r="N24" s="238"/>
      <c r="O24" s="238">
        <v>10</v>
      </c>
      <c r="P24" s="238">
        <v>30</v>
      </c>
      <c r="Q24" s="238">
        <v>2018</v>
      </c>
      <c r="R24" s="238" t="s">
        <v>368</v>
      </c>
      <c r="S24" s="238">
        <v>15</v>
      </c>
      <c r="T24" s="238" t="s">
        <v>356</v>
      </c>
      <c r="U24" s="238">
        <v>5</v>
      </c>
      <c r="V24" s="238">
        <v>0</v>
      </c>
      <c r="W24" s="238">
        <v>2</v>
      </c>
      <c r="X24" s="238">
        <v>10</v>
      </c>
      <c r="Y24" s="238">
        <v>10</v>
      </c>
      <c r="Z24" s="238">
        <v>2</v>
      </c>
      <c r="AA24" s="238">
        <v>3</v>
      </c>
      <c r="AB24" s="238">
        <v>1</v>
      </c>
      <c r="AC24" s="238"/>
      <c r="AD24" s="238">
        <v>1</v>
      </c>
      <c r="AE24" s="238">
        <v>98</v>
      </c>
      <c r="AF24" s="238" t="s">
        <v>357</v>
      </c>
      <c r="AG24" s="238"/>
      <c r="AH24" s="238" t="s">
        <v>405</v>
      </c>
      <c r="AI24" s="238">
        <v>5</v>
      </c>
      <c r="AJ24" s="238">
        <v>2</v>
      </c>
      <c r="AK24" s="238">
        <v>2</v>
      </c>
      <c r="AL24" s="238">
        <v>4</v>
      </c>
      <c r="AM24" s="238">
        <v>21</v>
      </c>
      <c r="AN24" s="238">
        <v>57</v>
      </c>
      <c r="AO24" s="238" t="s">
        <v>354</v>
      </c>
      <c r="AP24" s="238">
        <v>5</v>
      </c>
      <c r="AQ24" s="238">
        <v>99</v>
      </c>
      <c r="AR24" s="238"/>
      <c r="AS24" s="238"/>
      <c r="AT24" s="238"/>
      <c r="AU24" s="238">
        <v>15</v>
      </c>
      <c r="AV24" s="238">
        <v>9</v>
      </c>
      <c r="AW24" s="238">
        <v>60</v>
      </c>
      <c r="AX24" s="238">
        <v>11</v>
      </c>
      <c r="AY24" s="238">
        <v>21</v>
      </c>
      <c r="AZ24" s="238">
        <v>2</v>
      </c>
      <c r="BA24" s="238">
        <v>2</v>
      </c>
      <c r="BB24" s="238">
        <v>4</v>
      </c>
      <c r="BC24" s="238">
        <v>28</v>
      </c>
      <c r="BD24" s="238">
        <v>49</v>
      </c>
      <c r="BE24" s="238" t="s">
        <v>354</v>
      </c>
      <c r="BF24" s="238">
        <v>5</v>
      </c>
      <c r="BG24" s="238">
        <v>10</v>
      </c>
      <c r="BH24" s="238"/>
      <c r="BI24" s="238"/>
      <c r="BJ24" s="238"/>
      <c r="BK24" s="238">
        <v>15</v>
      </c>
      <c r="BL24" s="238">
        <v>9</v>
      </c>
      <c r="BM24" s="238">
        <v>60</v>
      </c>
      <c r="BN24" s="238">
        <v>11</v>
      </c>
      <c r="BO24" s="238">
        <v>21</v>
      </c>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v>436455.697301457</v>
      </c>
      <c r="CW24" s="238">
        <v>4957485.4213115498</v>
      </c>
      <c r="CX24" s="238">
        <v>44.767938370000003</v>
      </c>
      <c r="CY24" s="238">
        <v>-93.803008199999994</v>
      </c>
      <c r="CZ24" s="238" t="s">
        <v>359</v>
      </c>
      <c r="DA24" s="238" t="s">
        <v>407</v>
      </c>
    </row>
    <row r="25" spans="1:105" x14ac:dyDescent="0.25">
      <c r="A25" s="238">
        <v>1</v>
      </c>
      <c r="B25" s="7">
        <v>11</v>
      </c>
      <c r="C25" s="238">
        <v>701355</v>
      </c>
      <c r="D25" s="238">
        <v>2</v>
      </c>
      <c r="E25" s="238">
        <v>212</v>
      </c>
      <c r="F25" s="238">
        <v>137.30500000000001</v>
      </c>
      <c r="G25" s="238">
        <v>10</v>
      </c>
      <c r="H25" s="238"/>
      <c r="I25" s="238" t="s">
        <v>353</v>
      </c>
      <c r="J25" s="238" t="s">
        <v>354</v>
      </c>
      <c r="K25" s="238">
        <v>25</v>
      </c>
      <c r="L25" s="238"/>
      <c r="M25" s="238">
        <v>19006308</v>
      </c>
      <c r="N25" s="238"/>
      <c r="O25" s="238">
        <v>3</v>
      </c>
      <c r="P25" s="238">
        <v>4</v>
      </c>
      <c r="Q25" s="238">
        <v>2019</v>
      </c>
      <c r="R25" s="238" t="s">
        <v>361</v>
      </c>
      <c r="S25" s="238">
        <v>20</v>
      </c>
      <c r="T25" s="238"/>
      <c r="U25" s="238">
        <v>5</v>
      </c>
      <c r="V25" s="238">
        <v>0</v>
      </c>
      <c r="W25" s="238">
        <v>1</v>
      </c>
      <c r="X25" s="238"/>
      <c r="Y25" s="238">
        <v>83</v>
      </c>
      <c r="Z25" s="238">
        <v>29</v>
      </c>
      <c r="AA25" s="238">
        <v>4</v>
      </c>
      <c r="AB25" s="238">
        <v>1</v>
      </c>
      <c r="AC25" s="238"/>
      <c r="AD25" s="238">
        <v>3</v>
      </c>
      <c r="AE25" s="238">
        <v>98</v>
      </c>
      <c r="AF25" s="238" t="s">
        <v>357</v>
      </c>
      <c r="AG25" s="238" t="s">
        <v>408</v>
      </c>
      <c r="AH25" s="238" t="s">
        <v>358</v>
      </c>
      <c r="AI25" s="238">
        <v>3</v>
      </c>
      <c r="AJ25" s="238">
        <v>2</v>
      </c>
      <c r="AK25" s="238">
        <v>2</v>
      </c>
      <c r="AL25" s="238">
        <v>3</v>
      </c>
      <c r="AM25" s="238">
        <v>21</v>
      </c>
      <c r="AN25" s="238">
        <v>18</v>
      </c>
      <c r="AO25" s="238" t="s">
        <v>354</v>
      </c>
      <c r="AP25" s="238">
        <v>5</v>
      </c>
      <c r="AQ25" s="238">
        <v>1</v>
      </c>
      <c r="AR25" s="238"/>
      <c r="AS25" s="238"/>
      <c r="AT25" s="238"/>
      <c r="AU25" s="238">
        <v>14</v>
      </c>
      <c r="AV25" s="238">
        <v>9</v>
      </c>
      <c r="AW25" s="238">
        <v>65</v>
      </c>
      <c r="AX25" s="238">
        <v>11</v>
      </c>
      <c r="AY25" s="238">
        <v>21</v>
      </c>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v>436709.52572190901</v>
      </c>
      <c r="CW25" s="238">
        <v>4957528.3830003096</v>
      </c>
      <c r="CX25" s="238">
        <v>44.768347589999998</v>
      </c>
      <c r="CY25" s="238">
        <v>-93.799806230000002</v>
      </c>
      <c r="CZ25" s="238" t="s">
        <v>359</v>
      </c>
      <c r="DA25" s="238" t="s">
        <v>409</v>
      </c>
    </row>
    <row r="26" spans="1:105" x14ac:dyDescent="0.25">
      <c r="A26" s="238">
        <v>1</v>
      </c>
      <c r="B26" s="7">
        <v>11</v>
      </c>
      <c r="C26" s="238">
        <v>769132</v>
      </c>
      <c r="D26" s="238">
        <v>2</v>
      </c>
      <c r="E26" s="238">
        <v>212</v>
      </c>
      <c r="F26" s="238">
        <v>137.34</v>
      </c>
      <c r="G26" s="238">
        <v>10</v>
      </c>
      <c r="H26" s="238"/>
      <c r="I26" s="238" t="s">
        <v>353</v>
      </c>
      <c r="J26" s="238" t="s">
        <v>354</v>
      </c>
      <c r="K26" s="238">
        <v>25</v>
      </c>
      <c r="L26" s="238"/>
      <c r="M26" s="238">
        <v>19036612</v>
      </c>
      <c r="N26" s="238"/>
      <c r="O26" s="238">
        <v>12</v>
      </c>
      <c r="P26" s="238">
        <v>9</v>
      </c>
      <c r="Q26" s="238">
        <v>2019</v>
      </c>
      <c r="R26" s="238" t="s">
        <v>361</v>
      </c>
      <c r="S26" s="238">
        <v>6</v>
      </c>
      <c r="T26" s="238" t="s">
        <v>369</v>
      </c>
      <c r="U26" s="238">
        <v>3</v>
      </c>
      <c r="V26" s="238">
        <v>0</v>
      </c>
      <c r="W26" s="238">
        <v>2</v>
      </c>
      <c r="X26" s="238">
        <v>5</v>
      </c>
      <c r="Y26" s="238">
        <v>10</v>
      </c>
      <c r="Z26" s="238">
        <v>2</v>
      </c>
      <c r="AA26" s="238">
        <v>6</v>
      </c>
      <c r="AB26" s="238">
        <v>4</v>
      </c>
      <c r="AC26" s="238"/>
      <c r="AD26" s="238">
        <v>3</v>
      </c>
      <c r="AE26" s="238">
        <v>98</v>
      </c>
      <c r="AF26" s="238" t="s">
        <v>357</v>
      </c>
      <c r="AG26" s="238"/>
      <c r="AH26" s="238" t="s">
        <v>358</v>
      </c>
      <c r="AI26" s="238">
        <v>10</v>
      </c>
      <c r="AJ26" s="238">
        <v>2</v>
      </c>
      <c r="AK26" s="238">
        <v>3</v>
      </c>
      <c r="AL26" s="238">
        <v>3</v>
      </c>
      <c r="AM26" s="238">
        <v>34</v>
      </c>
      <c r="AN26" s="238">
        <v>21</v>
      </c>
      <c r="AO26" s="238" t="s">
        <v>354</v>
      </c>
      <c r="AP26" s="238">
        <v>5</v>
      </c>
      <c r="AQ26" s="238">
        <v>1</v>
      </c>
      <c r="AR26" s="238"/>
      <c r="AS26" s="238"/>
      <c r="AT26" s="238"/>
      <c r="AU26" s="238">
        <v>14</v>
      </c>
      <c r="AV26" s="238">
        <v>9</v>
      </c>
      <c r="AW26" s="238">
        <v>65</v>
      </c>
      <c r="AX26" s="238">
        <v>11</v>
      </c>
      <c r="AY26" s="238">
        <v>21</v>
      </c>
      <c r="AZ26" s="238">
        <v>2</v>
      </c>
      <c r="BA26" s="238">
        <v>4</v>
      </c>
      <c r="BB26" s="238">
        <v>3</v>
      </c>
      <c r="BC26" s="238">
        <v>21</v>
      </c>
      <c r="BD26" s="238">
        <v>27</v>
      </c>
      <c r="BE26" s="238" t="s">
        <v>363</v>
      </c>
      <c r="BF26" s="238">
        <v>5</v>
      </c>
      <c r="BG26" s="238">
        <v>1</v>
      </c>
      <c r="BH26" s="238"/>
      <c r="BI26" s="238"/>
      <c r="BJ26" s="238"/>
      <c r="BK26" s="238">
        <v>14</v>
      </c>
      <c r="BL26" s="238">
        <v>9</v>
      </c>
      <c r="BM26" s="238">
        <v>65</v>
      </c>
      <c r="BN26" s="238">
        <v>11</v>
      </c>
      <c r="BO26" s="238">
        <v>21</v>
      </c>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v>436763.15045508399</v>
      </c>
      <c r="CW26" s="238">
        <v>4957546.8311605901</v>
      </c>
      <c r="CX26" s="238">
        <v>44.768518389999997</v>
      </c>
      <c r="CY26" s="238">
        <v>-93.799130919999996</v>
      </c>
      <c r="CZ26" s="238" t="s">
        <v>359</v>
      </c>
      <c r="DA26" s="238" t="s">
        <v>411</v>
      </c>
    </row>
    <row r="27" spans="1:105" x14ac:dyDescent="0.25">
      <c r="A27" s="238">
        <v>1</v>
      </c>
      <c r="B27" s="7">
        <v>11</v>
      </c>
      <c r="C27" s="238">
        <v>757708</v>
      </c>
      <c r="D27" s="238">
        <v>2</v>
      </c>
      <c r="E27" s="238">
        <v>212</v>
      </c>
      <c r="F27" s="238">
        <v>137.36600000000001</v>
      </c>
      <c r="G27" s="238">
        <v>10</v>
      </c>
      <c r="H27" s="238"/>
      <c r="I27" s="238" t="s">
        <v>353</v>
      </c>
      <c r="J27" s="238" t="s">
        <v>354</v>
      </c>
      <c r="K27" s="238">
        <v>25</v>
      </c>
      <c r="L27" s="238"/>
      <c r="M27" s="238">
        <v>19032298</v>
      </c>
      <c r="N27" s="238"/>
      <c r="O27" s="238">
        <v>10</v>
      </c>
      <c r="P27" s="238">
        <v>28</v>
      </c>
      <c r="Q27" s="238">
        <v>2019</v>
      </c>
      <c r="R27" s="238" t="s">
        <v>361</v>
      </c>
      <c r="S27" s="238">
        <v>7</v>
      </c>
      <c r="T27" s="238" t="s">
        <v>356</v>
      </c>
      <c r="U27" s="238">
        <v>5</v>
      </c>
      <c r="V27" s="238">
        <v>0</v>
      </c>
      <c r="W27" s="238">
        <v>2</v>
      </c>
      <c r="X27" s="238">
        <v>10</v>
      </c>
      <c r="Y27" s="238">
        <v>10</v>
      </c>
      <c r="Z27" s="238">
        <v>2</v>
      </c>
      <c r="AA27" s="238">
        <v>6</v>
      </c>
      <c r="AB27" s="238">
        <v>2</v>
      </c>
      <c r="AC27" s="238"/>
      <c r="AD27" s="238">
        <v>1</v>
      </c>
      <c r="AE27" s="238">
        <v>98</v>
      </c>
      <c r="AF27" s="238" t="s">
        <v>357</v>
      </c>
      <c r="AG27" s="238"/>
      <c r="AH27" s="238" t="s">
        <v>405</v>
      </c>
      <c r="AI27" s="238">
        <v>5</v>
      </c>
      <c r="AJ27" s="238">
        <v>2</v>
      </c>
      <c r="AK27" s="238">
        <v>4</v>
      </c>
      <c r="AL27" s="238">
        <v>4</v>
      </c>
      <c r="AM27" s="238">
        <v>21</v>
      </c>
      <c r="AN27" s="238">
        <v>62</v>
      </c>
      <c r="AO27" s="238" t="s">
        <v>354</v>
      </c>
      <c r="AP27" s="238">
        <v>5</v>
      </c>
      <c r="AQ27" s="238">
        <v>68</v>
      </c>
      <c r="AR27" s="238"/>
      <c r="AS27" s="238"/>
      <c r="AT27" s="238"/>
      <c r="AU27" s="238">
        <v>14</v>
      </c>
      <c r="AV27" s="238">
        <v>9</v>
      </c>
      <c r="AW27" s="238">
        <v>65</v>
      </c>
      <c r="AX27" s="238">
        <v>11</v>
      </c>
      <c r="AY27" s="238">
        <v>21</v>
      </c>
      <c r="AZ27" s="238">
        <v>2</v>
      </c>
      <c r="BA27" s="238">
        <v>2</v>
      </c>
      <c r="BB27" s="238">
        <v>4</v>
      </c>
      <c r="BC27" s="238">
        <v>21</v>
      </c>
      <c r="BD27" s="238">
        <v>39</v>
      </c>
      <c r="BE27" s="238" t="s">
        <v>363</v>
      </c>
      <c r="BF27" s="238">
        <v>5</v>
      </c>
      <c r="BG27" s="238">
        <v>1</v>
      </c>
      <c r="BH27" s="238"/>
      <c r="BI27" s="238"/>
      <c r="BJ27" s="238"/>
      <c r="BK27" s="238">
        <v>14</v>
      </c>
      <c r="BL27" s="238">
        <v>9</v>
      </c>
      <c r="BM27" s="238">
        <v>65</v>
      </c>
      <c r="BN27" s="238">
        <v>11</v>
      </c>
      <c r="BO27" s="238">
        <v>21</v>
      </c>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v>436804.95470535901</v>
      </c>
      <c r="CW27" s="238">
        <v>4957585.5450894302</v>
      </c>
      <c r="CX27" s="238">
        <v>44.768870569999997</v>
      </c>
      <c r="CY27" s="238">
        <v>-93.798607489999995</v>
      </c>
      <c r="CZ27" s="238" t="s">
        <v>359</v>
      </c>
      <c r="DA27" s="238" t="s">
        <v>412</v>
      </c>
    </row>
    <row r="28" spans="1:105" x14ac:dyDescent="0.25">
      <c r="A28" s="238">
        <v>1</v>
      </c>
      <c r="B28" s="7">
        <v>4</v>
      </c>
      <c r="C28" s="238">
        <v>809067</v>
      </c>
      <c r="D28" s="238">
        <v>4</v>
      </c>
      <c r="E28" s="238">
        <v>51</v>
      </c>
      <c r="F28" s="238">
        <v>5.4820000000000002</v>
      </c>
      <c r="G28" s="238">
        <v>10</v>
      </c>
      <c r="H28" s="238"/>
      <c r="I28" s="238" t="s">
        <v>353</v>
      </c>
      <c r="J28" s="238" t="s">
        <v>354</v>
      </c>
      <c r="K28" s="238">
        <v>25</v>
      </c>
      <c r="L28" s="238"/>
      <c r="M28" s="238">
        <v>20011632</v>
      </c>
      <c r="N28" s="238">
        <v>201240080</v>
      </c>
      <c r="O28" s="238">
        <v>5</v>
      </c>
      <c r="P28" s="238">
        <v>3</v>
      </c>
      <c r="Q28" s="238">
        <v>2020</v>
      </c>
      <c r="R28" s="238" t="s">
        <v>366</v>
      </c>
      <c r="S28" s="238">
        <v>12</v>
      </c>
      <c r="T28" s="238" t="s">
        <v>196</v>
      </c>
      <c r="U28" s="238">
        <v>5</v>
      </c>
      <c r="V28" s="238">
        <v>0</v>
      </c>
      <c r="W28" s="238">
        <v>3</v>
      </c>
      <c r="X28" s="238">
        <v>5</v>
      </c>
      <c r="Y28" s="238">
        <v>10</v>
      </c>
      <c r="Z28" s="238">
        <v>2</v>
      </c>
      <c r="AA28" s="238">
        <v>1</v>
      </c>
      <c r="AB28" s="238">
        <v>1</v>
      </c>
      <c r="AC28" s="238"/>
      <c r="AD28" s="238">
        <v>1</v>
      </c>
      <c r="AE28" s="238">
        <v>98</v>
      </c>
      <c r="AF28" s="238" t="s">
        <v>375</v>
      </c>
      <c r="AG28" s="238"/>
      <c r="AH28" s="238" t="s">
        <v>414</v>
      </c>
      <c r="AI28" s="238">
        <v>10</v>
      </c>
      <c r="AJ28" s="238">
        <v>2</v>
      </c>
      <c r="AK28" s="238">
        <v>3</v>
      </c>
      <c r="AL28" s="238">
        <v>2</v>
      </c>
      <c r="AM28" s="238">
        <v>21</v>
      </c>
      <c r="AN28" s="238">
        <v>41</v>
      </c>
      <c r="AO28" s="238" t="s">
        <v>354</v>
      </c>
      <c r="AP28" s="238">
        <v>5</v>
      </c>
      <c r="AQ28" s="238">
        <v>74</v>
      </c>
      <c r="AR28" s="238"/>
      <c r="AS28" s="238"/>
      <c r="AT28" s="238"/>
      <c r="AU28" s="238">
        <v>12</v>
      </c>
      <c r="AV28" s="238">
        <v>9</v>
      </c>
      <c r="AW28" s="238">
        <v>30</v>
      </c>
      <c r="AX28" s="238">
        <v>11</v>
      </c>
      <c r="AY28" s="238">
        <v>21</v>
      </c>
      <c r="AZ28" s="238">
        <v>2</v>
      </c>
      <c r="BA28" s="238">
        <v>2</v>
      </c>
      <c r="BB28" s="238">
        <v>2</v>
      </c>
      <c r="BC28" s="238">
        <v>31</v>
      </c>
      <c r="BD28" s="238">
        <v>22</v>
      </c>
      <c r="BE28" s="238" t="s">
        <v>354</v>
      </c>
      <c r="BF28" s="238">
        <v>5</v>
      </c>
      <c r="BG28" s="238">
        <v>2</v>
      </c>
      <c r="BH28" s="238"/>
      <c r="BI28" s="238"/>
      <c r="BJ28" s="238"/>
      <c r="BK28" s="238">
        <v>12</v>
      </c>
      <c r="BL28" s="238">
        <v>9</v>
      </c>
      <c r="BM28" s="238">
        <v>30</v>
      </c>
      <c r="BN28" s="238">
        <v>11</v>
      </c>
      <c r="BO28" s="238">
        <v>21</v>
      </c>
      <c r="BP28" s="238">
        <v>2</v>
      </c>
      <c r="BQ28" s="238">
        <v>2</v>
      </c>
      <c r="BR28" s="238">
        <v>10</v>
      </c>
      <c r="BS28" s="238">
        <v>20</v>
      </c>
      <c r="BT28" s="238">
        <v>27</v>
      </c>
      <c r="BU28" s="238" t="s">
        <v>363</v>
      </c>
      <c r="BV28" s="238">
        <v>5</v>
      </c>
      <c r="BW28" s="238">
        <v>1</v>
      </c>
      <c r="BX28" s="238"/>
      <c r="BY28" s="238"/>
      <c r="BZ28" s="238"/>
      <c r="CA28" s="238">
        <v>12</v>
      </c>
      <c r="CB28" s="238">
        <v>9</v>
      </c>
      <c r="CC28" s="238">
        <v>30</v>
      </c>
      <c r="CD28" s="238">
        <v>11</v>
      </c>
      <c r="CE28" s="238">
        <v>21</v>
      </c>
      <c r="CF28" s="238"/>
      <c r="CG28" s="238"/>
      <c r="CH28" s="238"/>
      <c r="CI28" s="238"/>
      <c r="CJ28" s="238"/>
      <c r="CK28" s="238"/>
      <c r="CL28" s="238"/>
      <c r="CM28" s="238"/>
      <c r="CN28" s="238"/>
      <c r="CO28" s="238"/>
      <c r="CP28" s="238"/>
      <c r="CQ28" s="238"/>
      <c r="CR28" s="238"/>
      <c r="CS28" s="238"/>
      <c r="CT28" s="238"/>
      <c r="CU28" s="238"/>
      <c r="CV28" s="238">
        <v>432827.13710652298</v>
      </c>
      <c r="CW28" s="238">
        <v>4957478.1405592104</v>
      </c>
      <c r="CX28" s="238">
        <v>44.767541229999999</v>
      </c>
      <c r="CY28" s="238">
        <v>-93.848856400000003</v>
      </c>
      <c r="CZ28" s="238" t="s">
        <v>359</v>
      </c>
      <c r="DA28" s="238" t="s">
        <v>415</v>
      </c>
    </row>
    <row r="29" spans="1:105" x14ac:dyDescent="0.25">
      <c r="A29" s="238">
        <v>1</v>
      </c>
      <c r="B29" s="7">
        <v>4</v>
      </c>
      <c r="C29" s="238">
        <v>680055</v>
      </c>
      <c r="D29" s="238">
        <v>4</v>
      </c>
      <c r="E29" s="238">
        <v>51</v>
      </c>
      <c r="F29" s="238">
        <v>5.4889999999999999</v>
      </c>
      <c r="G29" s="238">
        <v>10</v>
      </c>
      <c r="H29" s="238"/>
      <c r="I29" s="238" t="s">
        <v>353</v>
      </c>
      <c r="J29" s="238" t="s">
        <v>354</v>
      </c>
      <c r="K29" s="238">
        <v>25</v>
      </c>
      <c r="L29" s="238"/>
      <c r="M29" s="238">
        <v>19002683</v>
      </c>
      <c r="N29" s="238"/>
      <c r="O29" s="238">
        <v>1</v>
      </c>
      <c r="P29" s="238">
        <v>28</v>
      </c>
      <c r="Q29" s="238">
        <v>2019</v>
      </c>
      <c r="R29" s="238" t="s">
        <v>361</v>
      </c>
      <c r="S29" s="238">
        <v>8</v>
      </c>
      <c r="T29" s="238"/>
      <c r="U29" s="238">
        <v>5</v>
      </c>
      <c r="V29" s="238">
        <v>0</v>
      </c>
      <c r="W29" s="238">
        <v>2</v>
      </c>
      <c r="X29" s="238">
        <v>90</v>
      </c>
      <c r="Y29" s="238">
        <v>10</v>
      </c>
      <c r="Z29" s="238">
        <v>3</v>
      </c>
      <c r="AA29" s="238">
        <v>1</v>
      </c>
      <c r="AB29" s="238">
        <v>1</v>
      </c>
      <c r="AC29" s="238"/>
      <c r="AD29" s="238">
        <v>3</v>
      </c>
      <c r="AE29" s="238">
        <v>98</v>
      </c>
      <c r="AF29" s="238" t="s">
        <v>375</v>
      </c>
      <c r="AG29" s="238" t="s">
        <v>357</v>
      </c>
      <c r="AH29" s="238" t="s">
        <v>414</v>
      </c>
      <c r="AI29" s="238">
        <v>90</v>
      </c>
      <c r="AJ29" s="238">
        <v>2</v>
      </c>
      <c r="AK29" s="238">
        <v>49</v>
      </c>
      <c r="AL29" s="238">
        <v>1</v>
      </c>
      <c r="AM29" s="238">
        <v>33</v>
      </c>
      <c r="AN29" s="238">
        <v>46</v>
      </c>
      <c r="AO29" s="238" t="s">
        <v>354</v>
      </c>
      <c r="AP29" s="238">
        <v>5</v>
      </c>
      <c r="AQ29" s="238">
        <v>90</v>
      </c>
      <c r="AR29" s="238"/>
      <c r="AS29" s="238"/>
      <c r="AT29" s="238"/>
      <c r="AU29" s="238">
        <v>12</v>
      </c>
      <c r="AV29" s="238">
        <v>9</v>
      </c>
      <c r="AW29" s="238">
        <v>30</v>
      </c>
      <c r="AX29" s="238">
        <v>11</v>
      </c>
      <c r="AY29" s="238">
        <v>21</v>
      </c>
      <c r="AZ29" s="238">
        <v>2</v>
      </c>
      <c r="BA29" s="238">
        <v>3</v>
      </c>
      <c r="BB29" s="238">
        <v>2</v>
      </c>
      <c r="BC29" s="238">
        <v>34</v>
      </c>
      <c r="BD29" s="238">
        <v>48</v>
      </c>
      <c r="BE29" s="238" t="s">
        <v>354</v>
      </c>
      <c r="BF29" s="238">
        <v>5</v>
      </c>
      <c r="BG29" s="238">
        <v>1</v>
      </c>
      <c r="BH29" s="238"/>
      <c r="BI29" s="238"/>
      <c r="BJ29" s="238"/>
      <c r="BK29" s="238">
        <v>12</v>
      </c>
      <c r="BL29" s="238">
        <v>9</v>
      </c>
      <c r="BM29" s="238">
        <v>30</v>
      </c>
      <c r="BN29" s="238">
        <v>11</v>
      </c>
      <c r="BO29" s="238">
        <v>21</v>
      </c>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v>432827.73258424399</v>
      </c>
      <c r="CW29" s="238">
        <v>4957488.7854466196</v>
      </c>
      <c r="CX29" s="238">
        <v>44.767637110000003</v>
      </c>
      <c r="CY29" s="238">
        <v>-93.848850279999994</v>
      </c>
      <c r="CZ29" s="238" t="s">
        <v>391</v>
      </c>
      <c r="DA29" s="238" t="s">
        <v>416</v>
      </c>
    </row>
    <row r="30" spans="1:105" x14ac:dyDescent="0.25">
      <c r="A30" s="238">
        <v>1</v>
      </c>
      <c r="B30" s="7">
        <v>4</v>
      </c>
      <c r="C30" s="238">
        <v>814815</v>
      </c>
      <c r="D30" s="238">
        <v>4</v>
      </c>
      <c r="E30" s="238">
        <v>51</v>
      </c>
      <c r="F30" s="238">
        <v>5.4930000000000003</v>
      </c>
      <c r="G30" s="238">
        <v>10</v>
      </c>
      <c r="H30" s="238"/>
      <c r="I30" s="238" t="s">
        <v>353</v>
      </c>
      <c r="J30" s="238" t="s">
        <v>354</v>
      </c>
      <c r="K30" s="238">
        <v>25</v>
      </c>
      <c r="L30" s="238"/>
      <c r="M30" s="238">
        <v>20016573</v>
      </c>
      <c r="N30" s="238">
        <v>201680071</v>
      </c>
      <c r="O30" s="238">
        <v>6</v>
      </c>
      <c r="P30" s="238">
        <v>16</v>
      </c>
      <c r="Q30" s="238">
        <v>2020</v>
      </c>
      <c r="R30" s="238" t="s">
        <v>368</v>
      </c>
      <c r="S30" s="238">
        <v>17</v>
      </c>
      <c r="T30" s="238">
        <v>98</v>
      </c>
      <c r="U30" s="238">
        <v>3</v>
      </c>
      <c r="V30" s="238">
        <v>0</v>
      </c>
      <c r="W30" s="238">
        <v>2</v>
      </c>
      <c r="X30" s="238">
        <v>5</v>
      </c>
      <c r="Y30" s="238">
        <v>10</v>
      </c>
      <c r="Z30" s="238">
        <v>3</v>
      </c>
      <c r="AA30" s="238">
        <v>1</v>
      </c>
      <c r="AB30" s="238">
        <v>1</v>
      </c>
      <c r="AC30" s="238"/>
      <c r="AD30" s="238">
        <v>1</v>
      </c>
      <c r="AE30" s="238">
        <v>90</v>
      </c>
      <c r="AF30" s="238" t="s">
        <v>375</v>
      </c>
      <c r="AG30" s="238" t="s">
        <v>357</v>
      </c>
      <c r="AH30" s="238" t="s">
        <v>414</v>
      </c>
      <c r="AI30" s="238">
        <v>9</v>
      </c>
      <c r="AJ30" s="238">
        <v>2</v>
      </c>
      <c r="AK30" s="238">
        <v>3</v>
      </c>
      <c r="AL30" s="238">
        <v>1</v>
      </c>
      <c r="AM30" s="238">
        <v>21</v>
      </c>
      <c r="AN30" s="238">
        <v>58</v>
      </c>
      <c r="AO30" s="238" t="s">
        <v>354</v>
      </c>
      <c r="AP30" s="238">
        <v>5</v>
      </c>
      <c r="AQ30" s="238">
        <v>1</v>
      </c>
      <c r="AR30" s="238"/>
      <c r="AS30" s="238"/>
      <c r="AT30" s="238"/>
      <c r="AU30" s="238">
        <v>12</v>
      </c>
      <c r="AV30" s="238">
        <v>23</v>
      </c>
      <c r="AW30" s="238">
        <v>55</v>
      </c>
      <c r="AX30" s="238">
        <v>11</v>
      </c>
      <c r="AY30" s="238">
        <v>21</v>
      </c>
      <c r="AZ30" s="238">
        <v>2</v>
      </c>
      <c r="BA30" s="238">
        <v>4</v>
      </c>
      <c r="BB30" s="238">
        <v>2</v>
      </c>
      <c r="BC30" s="238">
        <v>24</v>
      </c>
      <c r="BD30" s="238">
        <v>59</v>
      </c>
      <c r="BE30" s="238" t="s">
        <v>354</v>
      </c>
      <c r="BF30" s="238">
        <v>5</v>
      </c>
      <c r="BG30" s="238">
        <v>2</v>
      </c>
      <c r="BH30" s="238"/>
      <c r="BI30" s="238"/>
      <c r="BJ30" s="238"/>
      <c r="BK30" s="238">
        <v>12</v>
      </c>
      <c r="BL30" s="238">
        <v>23</v>
      </c>
      <c r="BM30" s="238">
        <v>55</v>
      </c>
      <c r="BN30" s="238">
        <v>11</v>
      </c>
      <c r="BO30" s="238">
        <v>21</v>
      </c>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v>432827.20341651898</v>
      </c>
      <c r="CW30" s="238">
        <v>4957495.4020537203</v>
      </c>
      <c r="CX30" s="238">
        <v>44.767696610000002</v>
      </c>
      <c r="CY30" s="238">
        <v>-93.848857839999994</v>
      </c>
      <c r="CZ30" s="238" t="s">
        <v>359</v>
      </c>
      <c r="DA30" s="238" t="s">
        <v>417</v>
      </c>
    </row>
    <row r="31" spans="1:105" x14ac:dyDescent="0.25">
      <c r="A31" s="238">
        <v>1</v>
      </c>
      <c r="B31" s="7">
        <v>4</v>
      </c>
      <c r="C31" s="238">
        <v>733162</v>
      </c>
      <c r="D31" s="238">
        <v>4</v>
      </c>
      <c r="E31" s="238">
        <v>51</v>
      </c>
      <c r="F31" s="238">
        <v>5.4950000000000001</v>
      </c>
      <c r="G31" s="238">
        <v>10</v>
      </c>
      <c r="H31" s="238"/>
      <c r="I31" s="238" t="s">
        <v>353</v>
      </c>
      <c r="J31" s="238" t="s">
        <v>354</v>
      </c>
      <c r="K31" s="238">
        <v>25</v>
      </c>
      <c r="L31" s="238"/>
      <c r="M31" s="238">
        <v>19508552</v>
      </c>
      <c r="N31" s="238"/>
      <c r="O31" s="238">
        <v>7</v>
      </c>
      <c r="P31" s="238">
        <v>12</v>
      </c>
      <c r="Q31" s="238">
        <v>2019</v>
      </c>
      <c r="R31" s="238" t="s">
        <v>362</v>
      </c>
      <c r="S31" s="238">
        <v>16</v>
      </c>
      <c r="T31" s="238" t="s">
        <v>369</v>
      </c>
      <c r="U31" s="238">
        <v>3</v>
      </c>
      <c r="V31" s="238">
        <v>0</v>
      </c>
      <c r="W31" s="238">
        <v>2</v>
      </c>
      <c r="X31" s="238">
        <v>5</v>
      </c>
      <c r="Y31" s="238">
        <v>10</v>
      </c>
      <c r="Z31" s="238">
        <v>3</v>
      </c>
      <c r="AA31" s="238">
        <v>1</v>
      </c>
      <c r="AB31" s="238">
        <v>2</v>
      </c>
      <c r="AC31" s="238">
        <v>1</v>
      </c>
      <c r="AD31" s="238">
        <v>1</v>
      </c>
      <c r="AE31" s="238">
        <v>98</v>
      </c>
      <c r="AF31" s="238" t="s">
        <v>375</v>
      </c>
      <c r="AG31" s="238"/>
      <c r="AH31" s="238" t="s">
        <v>414</v>
      </c>
      <c r="AI31" s="238">
        <v>10</v>
      </c>
      <c r="AJ31" s="238">
        <v>2</v>
      </c>
      <c r="AK31" s="238">
        <v>2</v>
      </c>
      <c r="AL31" s="238">
        <v>1</v>
      </c>
      <c r="AM31" s="238">
        <v>21</v>
      </c>
      <c r="AN31" s="238">
        <v>63</v>
      </c>
      <c r="AO31" s="238" t="s">
        <v>354</v>
      </c>
      <c r="AP31" s="238">
        <v>5</v>
      </c>
      <c r="AQ31" s="238">
        <v>99</v>
      </c>
      <c r="AR31" s="238"/>
      <c r="AS31" s="238"/>
      <c r="AT31" s="238"/>
      <c r="AU31" s="238">
        <v>12</v>
      </c>
      <c r="AV31" s="238">
        <v>23</v>
      </c>
      <c r="AW31" s="238">
        <v>55</v>
      </c>
      <c r="AX31" s="238">
        <v>11</v>
      </c>
      <c r="AY31" s="238">
        <v>21</v>
      </c>
      <c r="AZ31" s="238">
        <v>2</v>
      </c>
      <c r="BA31" s="238">
        <v>49</v>
      </c>
      <c r="BB31" s="238">
        <v>3</v>
      </c>
      <c r="BC31" s="238">
        <v>21</v>
      </c>
      <c r="BD31" s="238">
        <v>30</v>
      </c>
      <c r="BE31" s="238" t="s">
        <v>354</v>
      </c>
      <c r="BF31" s="238">
        <v>5</v>
      </c>
      <c r="BG31" s="238">
        <v>1</v>
      </c>
      <c r="BH31" s="238"/>
      <c r="BI31" s="238"/>
      <c r="BJ31" s="238"/>
      <c r="BK31" s="238">
        <v>12</v>
      </c>
      <c r="BL31" s="238">
        <v>9</v>
      </c>
      <c r="BM31" s="238">
        <v>60</v>
      </c>
      <c r="BN31" s="238">
        <v>11</v>
      </c>
      <c r="BO31" s="238">
        <v>21</v>
      </c>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v>432825.34078401502</v>
      </c>
      <c r="CW31" s="238">
        <v>4957498.0187960397</v>
      </c>
      <c r="CX31" s="238">
        <v>44.767719990000003</v>
      </c>
      <c r="CY31" s="238">
        <v>-93.848881719999994</v>
      </c>
      <c r="CZ31" s="238" t="s">
        <v>359</v>
      </c>
      <c r="DA31" s="238" t="s">
        <v>418</v>
      </c>
    </row>
    <row r="32" spans="1:105" x14ac:dyDescent="0.25">
      <c r="A32" s="238">
        <v>1</v>
      </c>
      <c r="B32" s="7">
        <v>6</v>
      </c>
      <c r="C32" s="238">
        <v>814951</v>
      </c>
      <c r="D32" s="238">
        <v>7</v>
      </c>
      <c r="E32" s="238">
        <v>153</v>
      </c>
      <c r="F32" s="238">
        <v>3.51</v>
      </c>
      <c r="G32" s="238">
        <v>10</v>
      </c>
      <c r="H32" s="238"/>
      <c r="I32" s="238" t="s">
        <v>353</v>
      </c>
      <c r="J32" s="238" t="s">
        <v>354</v>
      </c>
      <c r="K32" s="238">
        <v>25</v>
      </c>
      <c r="L32" s="238"/>
      <c r="M32" s="238">
        <v>20016637</v>
      </c>
      <c r="N32" s="238">
        <v>201690034</v>
      </c>
      <c r="O32" s="238">
        <v>6</v>
      </c>
      <c r="P32" s="238">
        <v>17</v>
      </c>
      <c r="Q32" s="238">
        <v>2020</v>
      </c>
      <c r="R32" s="238" t="s">
        <v>355</v>
      </c>
      <c r="S32" s="238">
        <v>11</v>
      </c>
      <c r="T32" s="238" t="s">
        <v>356</v>
      </c>
      <c r="U32" s="238">
        <v>4</v>
      </c>
      <c r="V32" s="238">
        <v>0</v>
      </c>
      <c r="W32" s="238">
        <v>2</v>
      </c>
      <c r="X32" s="238">
        <v>12</v>
      </c>
      <c r="Y32" s="238">
        <v>10</v>
      </c>
      <c r="Z32" s="238">
        <v>3</v>
      </c>
      <c r="AA32" s="238">
        <v>1</v>
      </c>
      <c r="AB32" s="238">
        <v>1</v>
      </c>
      <c r="AC32" s="238"/>
      <c r="AD32" s="238">
        <v>1</v>
      </c>
      <c r="AE32" s="238">
        <v>98</v>
      </c>
      <c r="AF32" s="238" t="s">
        <v>421</v>
      </c>
      <c r="AG32" s="238"/>
      <c r="AH32" s="238" t="s">
        <v>420</v>
      </c>
      <c r="AI32" s="238">
        <v>7</v>
      </c>
      <c r="AJ32" s="238">
        <v>2</v>
      </c>
      <c r="AK32" s="238">
        <v>2</v>
      </c>
      <c r="AL32" s="238">
        <v>4</v>
      </c>
      <c r="AM32" s="238">
        <v>21</v>
      </c>
      <c r="AN32" s="238">
        <v>25</v>
      </c>
      <c r="AO32" s="238" t="s">
        <v>363</v>
      </c>
      <c r="AP32" s="238">
        <v>5</v>
      </c>
      <c r="AQ32" s="238">
        <v>90</v>
      </c>
      <c r="AR32" s="238"/>
      <c r="AS32" s="238"/>
      <c r="AT32" s="238"/>
      <c r="AU32" s="238">
        <v>12</v>
      </c>
      <c r="AV32" s="238">
        <v>9</v>
      </c>
      <c r="AW32" s="238">
        <v>60</v>
      </c>
      <c r="AX32" s="238">
        <v>11</v>
      </c>
      <c r="AY32" s="238">
        <v>21</v>
      </c>
      <c r="AZ32" s="238">
        <v>2</v>
      </c>
      <c r="BA32" s="238">
        <v>4</v>
      </c>
      <c r="BB32" s="238">
        <v>4</v>
      </c>
      <c r="BC32" s="238">
        <v>24</v>
      </c>
      <c r="BD32" s="238">
        <v>64</v>
      </c>
      <c r="BE32" s="238" t="s">
        <v>354</v>
      </c>
      <c r="BF32" s="238">
        <v>5</v>
      </c>
      <c r="BG32" s="238">
        <v>1</v>
      </c>
      <c r="BH32" s="238"/>
      <c r="BI32" s="238"/>
      <c r="BJ32" s="238"/>
      <c r="BK32" s="238">
        <v>12</v>
      </c>
      <c r="BL32" s="238">
        <v>9</v>
      </c>
      <c r="BM32" s="238">
        <v>60</v>
      </c>
      <c r="BN32" s="238">
        <v>11</v>
      </c>
      <c r="BO32" s="238">
        <v>21</v>
      </c>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v>434428.39864238002</v>
      </c>
      <c r="CW32" s="238">
        <v>4957487.7494718796</v>
      </c>
      <c r="CX32" s="238">
        <v>44.767776329999997</v>
      </c>
      <c r="CY32" s="238">
        <v>-93.828624809999994</v>
      </c>
      <c r="CZ32" s="238" t="s">
        <v>359</v>
      </c>
      <c r="DA32" s="238" t="s">
        <v>422</v>
      </c>
    </row>
    <row r="33" spans="1:105" s="19" customFormat="1" x14ac:dyDescent="0.25">
      <c r="A33" s="19">
        <v>19</v>
      </c>
      <c r="B33" s="19">
        <v>19</v>
      </c>
      <c r="C33" s="19">
        <v>811648</v>
      </c>
      <c r="D33" s="19">
        <v>2</v>
      </c>
      <c r="E33" s="19">
        <v>212</v>
      </c>
      <c r="F33" s="19">
        <v>132.42699999999999</v>
      </c>
      <c r="G33" s="19">
        <v>10</v>
      </c>
      <c r="I33" s="19" t="s">
        <v>1633</v>
      </c>
      <c r="J33" s="19" t="s">
        <v>354</v>
      </c>
      <c r="K33" s="19">
        <v>25</v>
      </c>
      <c r="M33" s="19">
        <v>20013758</v>
      </c>
      <c r="N33" s="19">
        <v>201470006</v>
      </c>
      <c r="O33" s="19">
        <v>5</v>
      </c>
      <c r="P33" s="19">
        <v>26</v>
      </c>
      <c r="Q33" s="19">
        <v>2020</v>
      </c>
      <c r="R33" s="19" t="s">
        <v>368</v>
      </c>
      <c r="S33" s="19">
        <v>5</v>
      </c>
      <c r="U33" s="19">
        <v>3</v>
      </c>
      <c r="V33" s="19">
        <v>0</v>
      </c>
      <c r="W33" s="19">
        <v>2</v>
      </c>
      <c r="X33" s="19">
        <v>12</v>
      </c>
      <c r="Y33" s="19">
        <v>10</v>
      </c>
      <c r="Z33" s="19">
        <v>4</v>
      </c>
      <c r="AA33" s="19">
        <v>2</v>
      </c>
      <c r="AB33" s="19">
        <v>2</v>
      </c>
      <c r="AD33" s="19">
        <v>1</v>
      </c>
      <c r="AE33" s="19">
        <v>98</v>
      </c>
      <c r="AF33" s="19" t="s">
        <v>357</v>
      </c>
      <c r="AG33" s="19">
        <v>351</v>
      </c>
      <c r="AH33" s="19" t="s">
        <v>358</v>
      </c>
      <c r="AI33" s="19">
        <v>7</v>
      </c>
      <c r="AJ33" s="19">
        <v>2</v>
      </c>
      <c r="AK33" s="19">
        <v>2</v>
      </c>
      <c r="AL33" s="19">
        <v>4</v>
      </c>
      <c r="AM33" s="19">
        <v>21</v>
      </c>
      <c r="AN33" s="19">
        <v>20</v>
      </c>
      <c r="AO33" s="19" t="s">
        <v>363</v>
      </c>
      <c r="AP33" s="19">
        <v>9</v>
      </c>
      <c r="AQ33" s="19">
        <v>70</v>
      </c>
      <c r="AU33" s="19">
        <v>12</v>
      </c>
      <c r="AV33" s="19">
        <v>9</v>
      </c>
      <c r="AW33" s="19">
        <v>60</v>
      </c>
      <c r="AX33" s="19">
        <v>11</v>
      </c>
      <c r="AY33" s="19">
        <v>21</v>
      </c>
      <c r="AZ33" s="19">
        <v>2</v>
      </c>
      <c r="BA33" s="19">
        <v>4</v>
      </c>
      <c r="BB33" s="19">
        <v>4</v>
      </c>
      <c r="BC33" s="19">
        <v>34</v>
      </c>
      <c r="BD33" s="19">
        <v>37</v>
      </c>
      <c r="BE33" s="19" t="s">
        <v>354</v>
      </c>
      <c r="BF33" s="19">
        <v>5</v>
      </c>
      <c r="BG33" s="19">
        <v>1</v>
      </c>
      <c r="BK33" s="19">
        <v>12</v>
      </c>
      <c r="BL33" s="19">
        <v>9</v>
      </c>
      <c r="BM33" s="19">
        <v>60</v>
      </c>
      <c r="BN33" s="19">
        <v>11</v>
      </c>
      <c r="BO33" s="19">
        <v>21</v>
      </c>
      <c r="CV33" s="19">
        <v>428868.58169414097</v>
      </c>
      <c r="CW33" s="19">
        <v>4957571.9705346702</v>
      </c>
      <c r="CX33" s="19">
        <v>44.768003069999999</v>
      </c>
      <c r="CY33" s="19">
        <v>-93.898887380000005</v>
      </c>
      <c r="CZ33" s="19" t="s">
        <v>359</v>
      </c>
      <c r="DA33" s="19" t="s">
        <v>5091</v>
      </c>
    </row>
    <row r="34" spans="1:105" s="19" customFormat="1" x14ac:dyDescent="0.25">
      <c r="A34" s="19">
        <v>19</v>
      </c>
      <c r="B34" s="19">
        <v>19</v>
      </c>
      <c r="C34" s="19">
        <v>768177</v>
      </c>
      <c r="D34" s="19">
        <v>2</v>
      </c>
      <c r="E34" s="19">
        <v>212</v>
      </c>
      <c r="F34" s="19">
        <v>132.42699999999999</v>
      </c>
      <c r="G34" s="19">
        <v>10</v>
      </c>
      <c r="I34" s="19" t="s">
        <v>1633</v>
      </c>
      <c r="J34" s="19" t="s">
        <v>354</v>
      </c>
      <c r="K34" s="19">
        <v>25</v>
      </c>
      <c r="M34" s="19">
        <v>19036141</v>
      </c>
      <c r="O34" s="19">
        <v>12</v>
      </c>
      <c r="P34" s="19">
        <v>4</v>
      </c>
      <c r="Q34" s="19">
        <v>2019</v>
      </c>
      <c r="R34" s="19" t="s">
        <v>355</v>
      </c>
      <c r="S34" s="19">
        <v>1</v>
      </c>
      <c r="T34" s="19">
        <v>98</v>
      </c>
      <c r="U34" s="19">
        <v>5</v>
      </c>
      <c r="V34" s="19">
        <v>0</v>
      </c>
      <c r="W34" s="19">
        <v>1</v>
      </c>
      <c r="Y34" s="19">
        <v>16</v>
      </c>
      <c r="Z34" s="19">
        <v>4</v>
      </c>
      <c r="AA34" s="19">
        <v>6</v>
      </c>
      <c r="AB34" s="19">
        <v>1</v>
      </c>
      <c r="AD34" s="19">
        <v>1</v>
      </c>
      <c r="AE34" s="19">
        <v>98</v>
      </c>
      <c r="AF34" s="19" t="s">
        <v>357</v>
      </c>
      <c r="AH34" s="19" t="s">
        <v>358</v>
      </c>
      <c r="AI34" s="19">
        <v>4</v>
      </c>
      <c r="AJ34" s="19">
        <v>2</v>
      </c>
      <c r="AK34" s="19">
        <v>4</v>
      </c>
      <c r="AL34" s="19">
        <v>4</v>
      </c>
      <c r="AM34" s="19">
        <v>21</v>
      </c>
      <c r="AN34" s="19">
        <v>55</v>
      </c>
      <c r="AO34" s="19" t="s">
        <v>354</v>
      </c>
      <c r="AP34" s="19">
        <v>5</v>
      </c>
      <c r="AQ34" s="19">
        <v>1</v>
      </c>
      <c r="AU34" s="19">
        <v>12</v>
      </c>
      <c r="AV34" s="19">
        <v>9</v>
      </c>
      <c r="AW34" s="19">
        <v>60</v>
      </c>
      <c r="AX34" s="19">
        <v>11</v>
      </c>
      <c r="AY34" s="19">
        <v>21</v>
      </c>
      <c r="CV34" s="19">
        <v>428869.07914020802</v>
      </c>
      <c r="CW34" s="19">
        <v>4957571.2404135996</v>
      </c>
      <c r="CX34" s="19">
        <v>44.767996549999999</v>
      </c>
      <c r="CY34" s="19">
        <v>-93.898880989999995</v>
      </c>
      <c r="CZ34" s="19" t="s">
        <v>359</v>
      </c>
      <c r="DA34" s="19" t="s">
        <v>5092</v>
      </c>
    </row>
    <row r="35" spans="1:105" s="19" customFormat="1" x14ac:dyDescent="0.25">
      <c r="A35" s="19">
        <v>19</v>
      </c>
      <c r="B35" s="19">
        <v>19</v>
      </c>
      <c r="C35" s="19">
        <v>737990</v>
      </c>
      <c r="D35" s="19">
        <v>2</v>
      </c>
      <c r="E35" s="19">
        <v>212</v>
      </c>
      <c r="F35" s="19">
        <v>132.43600000000001</v>
      </c>
      <c r="G35" s="19">
        <v>10</v>
      </c>
      <c r="I35" s="19" t="s">
        <v>1633</v>
      </c>
      <c r="J35" s="19" t="s">
        <v>354</v>
      </c>
      <c r="K35" s="19">
        <v>25</v>
      </c>
      <c r="M35" s="19">
        <v>19509446</v>
      </c>
      <c r="O35" s="19">
        <v>8</v>
      </c>
      <c r="P35" s="19">
        <v>3</v>
      </c>
      <c r="Q35" s="19">
        <v>2019</v>
      </c>
      <c r="R35" s="19" t="s">
        <v>364</v>
      </c>
      <c r="S35" s="19">
        <v>14</v>
      </c>
      <c r="U35" s="19">
        <v>5</v>
      </c>
      <c r="V35" s="19">
        <v>0</v>
      </c>
      <c r="W35" s="19">
        <v>1</v>
      </c>
      <c r="Y35" s="19">
        <v>83</v>
      </c>
      <c r="Z35" s="19">
        <v>2</v>
      </c>
      <c r="AA35" s="19">
        <v>1</v>
      </c>
      <c r="AB35" s="19">
        <v>1</v>
      </c>
      <c r="AD35" s="19">
        <v>1</v>
      </c>
      <c r="AE35" s="19">
        <v>98</v>
      </c>
      <c r="AF35" s="19" t="s">
        <v>357</v>
      </c>
      <c r="AH35" s="19" t="s">
        <v>358</v>
      </c>
      <c r="AI35" s="19">
        <v>3</v>
      </c>
      <c r="AJ35" s="19">
        <v>2</v>
      </c>
      <c r="AK35" s="19">
        <v>2</v>
      </c>
      <c r="AL35" s="19">
        <v>4</v>
      </c>
      <c r="AM35" s="19">
        <v>27</v>
      </c>
      <c r="AN35" s="19">
        <v>27</v>
      </c>
      <c r="AO35" s="19" t="s">
        <v>354</v>
      </c>
      <c r="AP35" s="19">
        <v>5</v>
      </c>
      <c r="AQ35" s="19">
        <v>1</v>
      </c>
      <c r="AU35" s="19">
        <v>12</v>
      </c>
      <c r="AV35" s="19">
        <v>9</v>
      </c>
      <c r="AW35" s="19">
        <v>60</v>
      </c>
      <c r="AX35" s="19">
        <v>11</v>
      </c>
      <c r="AY35" s="19">
        <v>21</v>
      </c>
      <c r="CV35" s="19">
        <v>428884.09956819902</v>
      </c>
      <c r="CW35" s="19">
        <v>4957586.9189738398</v>
      </c>
      <c r="CX35" s="19">
        <v>44.768139169999998</v>
      </c>
      <c r="CY35" s="19">
        <v>-93.898693390000005</v>
      </c>
      <c r="CZ35" s="19" t="s">
        <v>359</v>
      </c>
      <c r="DA35" s="19" t="s">
        <v>5093</v>
      </c>
    </row>
    <row r="36" spans="1:105" s="19" customFormat="1" x14ac:dyDescent="0.25">
      <c r="A36" s="19">
        <v>20</v>
      </c>
      <c r="B36" s="19">
        <v>20</v>
      </c>
      <c r="C36" s="19">
        <v>756532</v>
      </c>
      <c r="D36" s="19">
        <v>2</v>
      </c>
      <c r="E36" s="19">
        <v>212</v>
      </c>
      <c r="F36" s="19">
        <v>132.01900000000001</v>
      </c>
      <c r="G36" s="19">
        <v>10</v>
      </c>
      <c r="I36" s="19" t="s">
        <v>1633</v>
      </c>
      <c r="J36" s="19" t="s">
        <v>354</v>
      </c>
      <c r="K36" s="19">
        <v>25</v>
      </c>
      <c r="M36" s="19">
        <v>19031299</v>
      </c>
      <c r="O36" s="19">
        <v>10</v>
      </c>
      <c r="P36" s="19">
        <v>18</v>
      </c>
      <c r="Q36" s="19">
        <v>2019</v>
      </c>
      <c r="R36" s="19" t="s">
        <v>362</v>
      </c>
      <c r="S36" s="19">
        <v>1</v>
      </c>
      <c r="T36" s="19" t="s">
        <v>356</v>
      </c>
      <c r="U36" s="19">
        <v>5</v>
      </c>
      <c r="V36" s="19">
        <v>0</v>
      </c>
      <c r="W36" s="19">
        <v>1</v>
      </c>
      <c r="Y36" s="19">
        <v>32</v>
      </c>
      <c r="Z36" s="19">
        <v>2</v>
      </c>
      <c r="AA36" s="19">
        <v>6</v>
      </c>
      <c r="AB36" s="19">
        <v>1</v>
      </c>
      <c r="AD36" s="19">
        <v>1</v>
      </c>
      <c r="AE36" s="19">
        <v>98</v>
      </c>
      <c r="AF36" s="19" t="s">
        <v>357</v>
      </c>
      <c r="AH36" s="19" t="s">
        <v>358</v>
      </c>
      <c r="AI36" s="19">
        <v>3</v>
      </c>
      <c r="AJ36" s="19">
        <v>2</v>
      </c>
      <c r="AK36" s="19">
        <v>5</v>
      </c>
      <c r="AL36" s="19">
        <v>4</v>
      </c>
      <c r="AM36" s="19">
        <v>21</v>
      </c>
      <c r="AN36" s="19">
        <v>54</v>
      </c>
      <c r="AO36" s="19" t="s">
        <v>354</v>
      </c>
      <c r="AP36" s="19">
        <v>5</v>
      </c>
      <c r="AQ36" s="19">
        <v>1</v>
      </c>
      <c r="AU36" s="19">
        <v>14</v>
      </c>
      <c r="AV36" s="19">
        <v>9</v>
      </c>
      <c r="AW36" s="19">
        <v>50</v>
      </c>
      <c r="AX36" s="19">
        <v>11</v>
      </c>
      <c r="AY36" s="19">
        <v>21</v>
      </c>
      <c r="CV36" s="19">
        <v>428212.85835449997</v>
      </c>
      <c r="CW36" s="19">
        <v>4957588.6142557804</v>
      </c>
      <c r="CX36" s="19">
        <v>44.768087360000003</v>
      </c>
      <c r="CY36" s="19">
        <v>-93.90717506</v>
      </c>
      <c r="CZ36" s="19" t="s">
        <v>359</v>
      </c>
      <c r="DA36" s="19" t="s">
        <v>5094</v>
      </c>
    </row>
    <row r="37" spans="1:105" s="19" customFormat="1" x14ac:dyDescent="0.25">
      <c r="A37" s="19">
        <v>20</v>
      </c>
      <c r="B37" s="19">
        <v>20</v>
      </c>
      <c r="C37" s="19">
        <v>843106</v>
      </c>
      <c r="D37" s="19">
        <v>2</v>
      </c>
      <c r="E37" s="19">
        <v>212</v>
      </c>
      <c r="F37" s="19">
        <v>132.02600000000001</v>
      </c>
      <c r="G37" s="19">
        <v>10</v>
      </c>
      <c r="I37" s="19" t="s">
        <v>1633</v>
      </c>
      <c r="J37" s="19" t="s">
        <v>354</v>
      </c>
      <c r="K37" s="19">
        <v>25</v>
      </c>
      <c r="M37" s="19">
        <v>20508147</v>
      </c>
      <c r="N37" s="19">
        <v>202690165</v>
      </c>
      <c r="O37" s="19">
        <v>9</v>
      </c>
      <c r="P37" s="19">
        <v>25</v>
      </c>
      <c r="Q37" s="19">
        <v>2020</v>
      </c>
      <c r="R37" s="19" t="s">
        <v>362</v>
      </c>
      <c r="S37" s="19">
        <v>19</v>
      </c>
      <c r="T37" s="19" t="s">
        <v>369</v>
      </c>
      <c r="U37" s="19">
        <v>5</v>
      </c>
      <c r="V37" s="19">
        <v>0</v>
      </c>
      <c r="W37" s="19">
        <v>2</v>
      </c>
      <c r="X37" s="19">
        <v>5</v>
      </c>
      <c r="Y37" s="19">
        <v>10</v>
      </c>
      <c r="Z37" s="19">
        <v>3</v>
      </c>
      <c r="AA37" s="19">
        <v>4</v>
      </c>
      <c r="AB37" s="19">
        <v>2</v>
      </c>
      <c r="AD37" s="19">
        <v>1</v>
      </c>
      <c r="AE37" s="19">
        <v>1</v>
      </c>
      <c r="AF37" s="19" t="s">
        <v>5095</v>
      </c>
      <c r="AH37" s="19" t="s">
        <v>358</v>
      </c>
      <c r="AI37" s="19">
        <v>10</v>
      </c>
      <c r="AJ37" s="19">
        <v>2</v>
      </c>
      <c r="AK37" s="19">
        <v>4</v>
      </c>
      <c r="AL37" s="19">
        <v>2</v>
      </c>
      <c r="AM37" s="19">
        <v>24</v>
      </c>
      <c r="AN37" s="19">
        <v>82</v>
      </c>
      <c r="AO37" s="19" t="s">
        <v>363</v>
      </c>
      <c r="AP37" s="19">
        <v>5</v>
      </c>
      <c r="AQ37" s="19">
        <v>2</v>
      </c>
      <c r="AU37" s="19">
        <v>12</v>
      </c>
      <c r="AV37" s="19">
        <v>9</v>
      </c>
      <c r="AX37" s="19">
        <v>11</v>
      </c>
      <c r="AY37" s="19">
        <v>21</v>
      </c>
      <c r="AZ37" s="19">
        <v>2</v>
      </c>
      <c r="BA37" s="19">
        <v>49</v>
      </c>
      <c r="BB37" s="19">
        <v>3</v>
      </c>
      <c r="BC37" s="19">
        <v>21</v>
      </c>
      <c r="BD37" s="19">
        <v>49</v>
      </c>
      <c r="BE37" s="19" t="s">
        <v>354</v>
      </c>
      <c r="BF37" s="19">
        <v>5</v>
      </c>
      <c r="BG37" s="19">
        <v>1</v>
      </c>
      <c r="BK37" s="19">
        <v>14</v>
      </c>
      <c r="BL37" s="19">
        <v>9</v>
      </c>
      <c r="BM37" s="19">
        <v>50</v>
      </c>
      <c r="BN37" s="19">
        <v>11</v>
      </c>
      <c r="BO37" s="19">
        <v>21</v>
      </c>
      <c r="CV37" s="19">
        <v>428223.69824739703</v>
      </c>
      <c r="CW37" s="19">
        <v>4957586.9189738398</v>
      </c>
      <c r="CX37" s="19">
        <v>44.768073190000003</v>
      </c>
      <c r="CY37" s="19">
        <v>-93.907037860000003</v>
      </c>
      <c r="CZ37" s="19" t="s">
        <v>359</v>
      </c>
      <c r="DA37" s="19" t="s">
        <v>5096</v>
      </c>
    </row>
    <row r="38" spans="1:105" s="19" customFormat="1" x14ac:dyDescent="0.25">
      <c r="A38" s="19">
        <v>20</v>
      </c>
      <c r="B38" s="19">
        <v>20</v>
      </c>
      <c r="C38" s="19">
        <v>775954</v>
      </c>
      <c r="D38" s="19">
        <v>2</v>
      </c>
      <c r="E38" s="19">
        <v>212</v>
      </c>
      <c r="F38" s="19">
        <v>132.05099999999999</v>
      </c>
      <c r="G38" s="19">
        <v>10</v>
      </c>
      <c r="I38" s="19" t="s">
        <v>1633</v>
      </c>
      <c r="J38" s="19" t="s">
        <v>354</v>
      </c>
      <c r="K38" s="19">
        <v>25</v>
      </c>
      <c r="M38" s="19">
        <v>19038730</v>
      </c>
      <c r="O38" s="19">
        <v>12</v>
      </c>
      <c r="P38" s="19">
        <v>31</v>
      </c>
      <c r="Q38" s="19">
        <v>2019</v>
      </c>
      <c r="R38" s="19" t="s">
        <v>368</v>
      </c>
      <c r="S38" s="19">
        <v>10</v>
      </c>
      <c r="U38" s="19">
        <v>5</v>
      </c>
      <c r="V38" s="19">
        <v>0</v>
      </c>
      <c r="W38" s="19">
        <v>1</v>
      </c>
      <c r="Y38" s="19">
        <v>48</v>
      </c>
      <c r="Z38" s="19">
        <v>2</v>
      </c>
      <c r="AA38" s="19">
        <v>1</v>
      </c>
      <c r="AB38" s="19">
        <v>1</v>
      </c>
      <c r="AD38" s="19">
        <v>5</v>
      </c>
      <c r="AE38" s="19">
        <v>98</v>
      </c>
      <c r="AF38" s="19" t="s">
        <v>357</v>
      </c>
      <c r="AH38" s="19" t="s">
        <v>358</v>
      </c>
      <c r="AI38" s="19">
        <v>3</v>
      </c>
      <c r="AJ38" s="19">
        <v>2</v>
      </c>
      <c r="AK38" s="19">
        <v>3</v>
      </c>
      <c r="AL38" s="19">
        <v>3</v>
      </c>
      <c r="AM38" s="19">
        <v>21</v>
      </c>
      <c r="AN38" s="19">
        <v>41</v>
      </c>
      <c r="AO38" s="19" t="s">
        <v>354</v>
      </c>
      <c r="AP38" s="19">
        <v>5</v>
      </c>
      <c r="AQ38" s="19">
        <v>1</v>
      </c>
      <c r="AU38" s="19">
        <v>12</v>
      </c>
      <c r="AV38" s="19">
        <v>9</v>
      </c>
      <c r="AW38" s="19">
        <v>60</v>
      </c>
      <c r="AX38" s="19">
        <v>11</v>
      </c>
      <c r="AY38" s="19">
        <v>21</v>
      </c>
      <c r="CV38" s="19">
        <v>428264.53673605103</v>
      </c>
      <c r="CW38" s="19">
        <v>4957590.0872299401</v>
      </c>
      <c r="CX38" s="19">
        <v>44.768105810000002</v>
      </c>
      <c r="CY38" s="19">
        <v>-93.906522289999998</v>
      </c>
      <c r="CZ38" s="19" t="s">
        <v>359</v>
      </c>
      <c r="DA38" s="19" t="s">
        <v>5097</v>
      </c>
    </row>
    <row r="39" spans="1:105" s="19" customFormat="1" x14ac:dyDescent="0.25">
      <c r="A39" s="19">
        <v>17</v>
      </c>
      <c r="B39" s="19">
        <v>17</v>
      </c>
      <c r="C39" s="19">
        <v>729909</v>
      </c>
      <c r="D39" s="19">
        <v>2</v>
      </c>
      <c r="E39" s="19">
        <v>212</v>
      </c>
      <c r="F39" s="19">
        <v>132.92599999999999</v>
      </c>
      <c r="G39" s="19">
        <v>10</v>
      </c>
      <c r="I39" s="19" t="s">
        <v>1633</v>
      </c>
      <c r="J39" s="19" t="s">
        <v>354</v>
      </c>
      <c r="K39" s="19">
        <v>25</v>
      </c>
      <c r="M39" s="19">
        <v>19507975</v>
      </c>
      <c r="O39" s="19">
        <v>6</v>
      </c>
      <c r="P39" s="19">
        <v>27</v>
      </c>
      <c r="Q39" s="19">
        <v>2019</v>
      </c>
      <c r="R39" s="19" t="s">
        <v>384</v>
      </c>
      <c r="S39" s="19">
        <v>15</v>
      </c>
      <c r="T39" s="19" t="s">
        <v>369</v>
      </c>
      <c r="U39" s="19">
        <v>2</v>
      </c>
      <c r="V39" s="19">
        <v>0</v>
      </c>
      <c r="W39" s="19">
        <v>3</v>
      </c>
      <c r="X39" s="19">
        <v>90</v>
      </c>
      <c r="Y39" s="19">
        <v>10</v>
      </c>
      <c r="Z39" s="19">
        <v>3</v>
      </c>
      <c r="AA39" s="19">
        <v>1</v>
      </c>
      <c r="AB39" s="19">
        <v>1</v>
      </c>
      <c r="AD39" s="19">
        <v>1</v>
      </c>
      <c r="AE39" s="19">
        <v>98</v>
      </c>
      <c r="AF39" s="19" t="s">
        <v>357</v>
      </c>
      <c r="AH39" s="19" t="s">
        <v>358</v>
      </c>
      <c r="AI39" s="19">
        <v>90</v>
      </c>
      <c r="AJ39" s="19">
        <v>2</v>
      </c>
      <c r="AK39" s="19">
        <v>2</v>
      </c>
      <c r="AL39" s="19">
        <v>3</v>
      </c>
      <c r="AM39" s="19">
        <v>34</v>
      </c>
      <c r="AN39" s="19">
        <v>26</v>
      </c>
      <c r="AO39" s="19" t="s">
        <v>354</v>
      </c>
      <c r="AP39" s="19">
        <v>99</v>
      </c>
      <c r="AQ39" s="19">
        <v>1</v>
      </c>
      <c r="AU39" s="19">
        <v>12</v>
      </c>
      <c r="AV39" s="19">
        <v>9</v>
      </c>
      <c r="AW39" s="19">
        <v>60</v>
      </c>
      <c r="AX39" s="19">
        <v>11</v>
      </c>
      <c r="AY39" s="19">
        <v>21</v>
      </c>
      <c r="AZ39" s="19">
        <v>2</v>
      </c>
      <c r="BA39" s="19">
        <v>3</v>
      </c>
      <c r="BB39" s="19">
        <v>3</v>
      </c>
      <c r="BC39" s="19">
        <v>21</v>
      </c>
      <c r="BD39" s="19">
        <v>38</v>
      </c>
      <c r="BE39" s="19" t="s">
        <v>354</v>
      </c>
      <c r="BF39" s="19">
        <v>5</v>
      </c>
      <c r="BG39" s="19">
        <v>74</v>
      </c>
      <c r="BK39" s="19">
        <v>12</v>
      </c>
      <c r="BL39" s="19">
        <v>9</v>
      </c>
      <c r="BM39" s="19">
        <v>60</v>
      </c>
      <c r="BN39" s="19">
        <v>11</v>
      </c>
      <c r="BO39" s="19">
        <v>21</v>
      </c>
      <c r="BP39" s="19">
        <v>2</v>
      </c>
      <c r="BQ39" s="19">
        <v>3</v>
      </c>
      <c r="BR39" s="19">
        <v>4</v>
      </c>
      <c r="BS39" s="19">
        <v>21</v>
      </c>
      <c r="BT39" s="19">
        <v>48</v>
      </c>
      <c r="BU39" s="19" t="s">
        <v>354</v>
      </c>
      <c r="BV39" s="19">
        <v>99</v>
      </c>
      <c r="BW39" s="19">
        <v>1</v>
      </c>
      <c r="CA39" s="19">
        <v>12</v>
      </c>
      <c r="CB39" s="19">
        <v>9</v>
      </c>
      <c r="CC39" s="19">
        <v>60</v>
      </c>
      <c r="CD39" s="19">
        <v>11</v>
      </c>
      <c r="CE39" s="19">
        <v>21</v>
      </c>
      <c r="CV39" s="19">
        <v>429671.501143003</v>
      </c>
      <c r="CW39" s="19">
        <v>4957572.1022775397</v>
      </c>
      <c r="CX39" s="19">
        <v>44.768083660000002</v>
      </c>
      <c r="CY39" s="19">
        <v>-93.888742129999997</v>
      </c>
      <c r="CZ39" s="19" t="s">
        <v>359</v>
      </c>
      <c r="DA39" s="19" t="s">
        <v>5098</v>
      </c>
    </row>
    <row r="40" spans="1:105" s="19" customFormat="1" x14ac:dyDescent="0.25">
      <c r="A40" s="19">
        <v>17</v>
      </c>
      <c r="B40" s="19">
        <v>17</v>
      </c>
      <c r="C40" s="19">
        <v>722978</v>
      </c>
      <c r="D40" s="19">
        <v>2</v>
      </c>
      <c r="E40" s="19">
        <v>212</v>
      </c>
      <c r="F40" s="19">
        <v>132.93299999999999</v>
      </c>
      <c r="G40" s="19">
        <v>10</v>
      </c>
      <c r="I40" s="19" t="s">
        <v>1633</v>
      </c>
      <c r="J40" s="19" t="s">
        <v>354</v>
      </c>
      <c r="K40" s="19">
        <v>25</v>
      </c>
      <c r="M40" s="19">
        <v>19015049</v>
      </c>
      <c r="O40" s="19">
        <v>5</v>
      </c>
      <c r="P40" s="19">
        <v>29</v>
      </c>
      <c r="Q40" s="19">
        <v>2019</v>
      </c>
      <c r="R40" s="19" t="s">
        <v>355</v>
      </c>
      <c r="S40" s="19">
        <v>15</v>
      </c>
      <c r="T40" s="19">
        <v>98</v>
      </c>
      <c r="U40" s="19">
        <v>5</v>
      </c>
      <c r="V40" s="19">
        <v>0</v>
      </c>
      <c r="W40" s="19">
        <v>3</v>
      </c>
      <c r="X40" s="19">
        <v>10</v>
      </c>
      <c r="Y40" s="19">
        <v>10</v>
      </c>
      <c r="Z40" s="19">
        <v>10</v>
      </c>
      <c r="AA40" s="19">
        <v>1</v>
      </c>
      <c r="AB40" s="19">
        <v>1</v>
      </c>
      <c r="AD40" s="19">
        <v>1</v>
      </c>
      <c r="AE40" s="19">
        <v>98</v>
      </c>
      <c r="AF40" s="19" t="s">
        <v>357</v>
      </c>
      <c r="AH40" s="19" t="s">
        <v>358</v>
      </c>
      <c r="AI40" s="19">
        <v>5</v>
      </c>
      <c r="AJ40" s="19">
        <v>2</v>
      </c>
      <c r="AK40" s="19">
        <v>5</v>
      </c>
      <c r="AL40" s="19">
        <v>3</v>
      </c>
      <c r="AM40" s="19">
        <v>24</v>
      </c>
      <c r="AN40" s="19">
        <v>82</v>
      </c>
      <c r="AO40" s="19" t="s">
        <v>363</v>
      </c>
      <c r="AP40" s="19">
        <v>5</v>
      </c>
      <c r="AQ40" s="19">
        <v>1</v>
      </c>
      <c r="AU40" s="19">
        <v>12</v>
      </c>
      <c r="AV40" s="19">
        <v>9</v>
      </c>
      <c r="AW40" s="19">
        <v>60</v>
      </c>
      <c r="AX40" s="19">
        <v>11</v>
      </c>
      <c r="AY40" s="19">
        <v>23</v>
      </c>
      <c r="AZ40" s="19">
        <v>2</v>
      </c>
      <c r="BA40" s="19">
        <v>4</v>
      </c>
      <c r="BB40" s="19">
        <v>3</v>
      </c>
      <c r="BC40" s="19">
        <v>26</v>
      </c>
      <c r="BD40" s="19">
        <v>35</v>
      </c>
      <c r="BE40" s="19" t="s">
        <v>363</v>
      </c>
      <c r="BF40" s="19">
        <v>5</v>
      </c>
      <c r="BG40" s="19">
        <v>4</v>
      </c>
      <c r="BK40" s="19">
        <v>12</v>
      </c>
      <c r="BL40" s="19">
        <v>9</v>
      </c>
      <c r="BM40" s="19">
        <v>60</v>
      </c>
      <c r="BN40" s="19">
        <v>11</v>
      </c>
      <c r="BO40" s="19">
        <v>23</v>
      </c>
      <c r="BP40" s="19">
        <v>2</v>
      </c>
      <c r="BQ40" s="19">
        <v>2</v>
      </c>
      <c r="BR40" s="19">
        <v>3</v>
      </c>
      <c r="BS40" s="19">
        <v>29</v>
      </c>
      <c r="BT40" s="19">
        <v>32</v>
      </c>
      <c r="BU40" s="19" t="s">
        <v>363</v>
      </c>
      <c r="BV40" s="19">
        <v>5</v>
      </c>
      <c r="BW40" s="19">
        <v>7</v>
      </c>
      <c r="CA40" s="19">
        <v>12</v>
      </c>
      <c r="CB40" s="19">
        <v>9</v>
      </c>
      <c r="CC40" s="19">
        <v>60</v>
      </c>
      <c r="CD40" s="19">
        <v>11</v>
      </c>
      <c r="CE40" s="19">
        <v>23</v>
      </c>
      <c r="CV40" s="19">
        <v>429683.41796228098</v>
      </c>
      <c r="CW40" s="19">
        <v>4957565.9063537698</v>
      </c>
      <c r="CX40" s="19">
        <v>44.768029060000003</v>
      </c>
      <c r="CY40" s="19">
        <v>-93.888590699999995</v>
      </c>
      <c r="CZ40" s="19" t="s">
        <v>359</v>
      </c>
      <c r="DA40" s="19" t="s">
        <v>5099</v>
      </c>
    </row>
    <row r="41" spans="1:105" s="19" customFormat="1" x14ac:dyDescent="0.25">
      <c r="A41" s="19">
        <v>17</v>
      </c>
      <c r="B41" s="19">
        <v>17</v>
      </c>
      <c r="C41" s="19">
        <v>744085</v>
      </c>
      <c r="D41" s="19">
        <v>2</v>
      </c>
      <c r="E41" s="19">
        <v>212</v>
      </c>
      <c r="F41" s="19">
        <v>132.934</v>
      </c>
      <c r="G41" s="19">
        <v>10</v>
      </c>
      <c r="I41" s="19" t="s">
        <v>1633</v>
      </c>
      <c r="J41" s="19" t="s">
        <v>354</v>
      </c>
      <c r="K41" s="19">
        <v>25</v>
      </c>
      <c r="M41" s="19">
        <v>19025961</v>
      </c>
      <c r="O41" s="19">
        <v>8</v>
      </c>
      <c r="P41" s="19">
        <v>30</v>
      </c>
      <c r="Q41" s="19">
        <v>2019</v>
      </c>
      <c r="R41" s="19" t="s">
        <v>362</v>
      </c>
      <c r="S41" s="19">
        <v>16</v>
      </c>
      <c r="T41" s="19">
        <v>98</v>
      </c>
      <c r="U41" s="19">
        <v>3</v>
      </c>
      <c r="V41" s="19">
        <v>0</v>
      </c>
      <c r="W41" s="19">
        <v>2</v>
      </c>
      <c r="X41" s="19">
        <v>12</v>
      </c>
      <c r="Y41" s="19">
        <v>10</v>
      </c>
      <c r="Z41" s="19">
        <v>3</v>
      </c>
      <c r="AA41" s="19">
        <v>1</v>
      </c>
      <c r="AB41" s="19">
        <v>1</v>
      </c>
      <c r="AD41" s="19">
        <v>1</v>
      </c>
      <c r="AE41" s="19">
        <v>98</v>
      </c>
      <c r="AF41" s="19" t="s">
        <v>357</v>
      </c>
      <c r="AH41" s="19" t="s">
        <v>358</v>
      </c>
      <c r="AI41" s="19">
        <v>7</v>
      </c>
      <c r="AJ41" s="19">
        <v>2</v>
      </c>
      <c r="AK41" s="19">
        <v>3</v>
      </c>
      <c r="AL41" s="19">
        <v>3</v>
      </c>
      <c r="AM41" s="19">
        <v>34</v>
      </c>
      <c r="AN41" s="19">
        <v>38</v>
      </c>
      <c r="AO41" s="19" t="s">
        <v>354</v>
      </c>
      <c r="AP41" s="19">
        <v>5</v>
      </c>
      <c r="AQ41" s="19">
        <v>1</v>
      </c>
      <c r="AU41" s="19">
        <v>12</v>
      </c>
      <c r="AV41" s="19">
        <v>9</v>
      </c>
      <c r="AW41" s="19">
        <v>60</v>
      </c>
      <c r="AX41" s="19">
        <v>11</v>
      </c>
      <c r="AY41" s="19">
        <v>23</v>
      </c>
      <c r="AZ41" s="19">
        <v>2</v>
      </c>
      <c r="BA41" s="19">
        <v>2</v>
      </c>
      <c r="BB41" s="19">
        <v>3</v>
      </c>
      <c r="BC41" s="19">
        <v>21</v>
      </c>
      <c r="BD41" s="19">
        <v>24</v>
      </c>
      <c r="BE41" s="19" t="s">
        <v>354</v>
      </c>
      <c r="BF41" s="19">
        <v>5</v>
      </c>
      <c r="BG41" s="19">
        <v>74</v>
      </c>
      <c r="BH41" s="19">
        <v>4</v>
      </c>
      <c r="BK41" s="19">
        <v>12</v>
      </c>
      <c r="BL41" s="19">
        <v>9</v>
      </c>
      <c r="BM41" s="19">
        <v>60</v>
      </c>
      <c r="BN41" s="19">
        <v>11</v>
      </c>
      <c r="BO41" s="19">
        <v>23</v>
      </c>
      <c r="CV41" s="19">
        <v>429685.532133181</v>
      </c>
      <c r="CW41" s="19">
        <v>4957565.9446639298</v>
      </c>
      <c r="CX41" s="19">
        <v>44.768029609999999</v>
      </c>
      <c r="CY41" s="19">
        <v>-93.888563989999994</v>
      </c>
      <c r="CZ41" s="19" t="s">
        <v>359</v>
      </c>
      <c r="DA41" s="19" t="s">
        <v>5100</v>
      </c>
    </row>
    <row r="42" spans="1:105" s="19" customFormat="1" x14ac:dyDescent="0.25">
      <c r="A42" s="19">
        <v>17</v>
      </c>
      <c r="B42" s="19">
        <v>17</v>
      </c>
      <c r="C42" s="19">
        <v>700282</v>
      </c>
      <c r="D42" s="19">
        <v>2</v>
      </c>
      <c r="E42" s="19">
        <v>212</v>
      </c>
      <c r="F42" s="19">
        <v>132.947</v>
      </c>
      <c r="G42" s="19">
        <v>10</v>
      </c>
      <c r="I42" s="19" t="s">
        <v>353</v>
      </c>
      <c r="J42" s="19" t="s">
        <v>354</v>
      </c>
      <c r="K42" s="19">
        <v>25</v>
      </c>
      <c r="M42" s="19">
        <v>19008438</v>
      </c>
      <c r="O42" s="19">
        <v>3</v>
      </c>
      <c r="P42" s="19">
        <v>26</v>
      </c>
      <c r="Q42" s="19">
        <v>2019</v>
      </c>
      <c r="R42" s="19" t="s">
        <v>368</v>
      </c>
      <c r="S42" s="19">
        <v>19</v>
      </c>
      <c r="T42" s="19" t="s">
        <v>356</v>
      </c>
      <c r="U42" s="19">
        <v>5</v>
      </c>
      <c r="V42" s="19">
        <v>0</v>
      </c>
      <c r="W42" s="19">
        <v>1</v>
      </c>
      <c r="Y42" s="19">
        <v>16</v>
      </c>
      <c r="Z42" s="19">
        <v>2</v>
      </c>
      <c r="AA42" s="19">
        <v>6</v>
      </c>
      <c r="AB42" s="19">
        <v>1</v>
      </c>
      <c r="AD42" s="19">
        <v>1</v>
      </c>
      <c r="AE42" s="19">
        <v>98</v>
      </c>
      <c r="AF42" s="19" t="s">
        <v>357</v>
      </c>
      <c r="AH42" s="19" t="s">
        <v>358</v>
      </c>
      <c r="AI42" s="19">
        <v>4</v>
      </c>
      <c r="AJ42" s="19">
        <v>2</v>
      </c>
      <c r="AK42" s="19">
        <v>2</v>
      </c>
      <c r="AL42" s="19">
        <v>4</v>
      </c>
      <c r="AM42" s="19">
        <v>21</v>
      </c>
      <c r="AN42" s="19">
        <v>70</v>
      </c>
      <c r="AO42" s="19" t="s">
        <v>363</v>
      </c>
      <c r="AP42" s="19">
        <v>5</v>
      </c>
      <c r="AQ42" s="19">
        <v>1</v>
      </c>
      <c r="AU42" s="19">
        <v>12</v>
      </c>
      <c r="AV42" s="19">
        <v>9</v>
      </c>
      <c r="AW42" s="19">
        <v>60</v>
      </c>
      <c r="AX42" s="19">
        <v>11</v>
      </c>
      <c r="AY42" s="19">
        <v>24</v>
      </c>
      <c r="CV42" s="19">
        <v>429705.04752901098</v>
      </c>
      <c r="CW42" s="19">
        <v>4957566.2469854197</v>
      </c>
      <c r="CX42" s="19">
        <v>44.768034249999999</v>
      </c>
      <c r="CY42" s="19">
        <v>-93.888317450000002</v>
      </c>
      <c r="CZ42" s="19" t="s">
        <v>359</v>
      </c>
      <c r="DA42" s="19" t="s">
        <v>5101</v>
      </c>
    </row>
    <row r="43" spans="1:105" s="19" customFormat="1" x14ac:dyDescent="0.25">
      <c r="A43" s="19">
        <v>17</v>
      </c>
      <c r="B43" s="19">
        <v>17</v>
      </c>
      <c r="C43" s="19">
        <v>591327</v>
      </c>
      <c r="D43" s="19">
        <v>2</v>
      </c>
      <c r="E43" s="19">
        <v>212</v>
      </c>
      <c r="F43" s="19">
        <v>132.95699999999999</v>
      </c>
      <c r="G43" s="19">
        <v>10</v>
      </c>
      <c r="I43" s="19" t="s">
        <v>353</v>
      </c>
      <c r="J43" s="19" t="s">
        <v>354</v>
      </c>
      <c r="K43" s="19">
        <v>25</v>
      </c>
      <c r="M43" s="19">
        <v>18011112</v>
      </c>
      <c r="O43" s="19">
        <v>4</v>
      </c>
      <c r="P43" s="19">
        <v>16</v>
      </c>
      <c r="Q43" s="19">
        <v>2018</v>
      </c>
      <c r="R43" s="19" t="s">
        <v>361</v>
      </c>
      <c r="S43" s="19">
        <v>6</v>
      </c>
      <c r="U43" s="19">
        <v>4</v>
      </c>
      <c r="V43" s="19">
        <v>0</v>
      </c>
      <c r="W43" s="19">
        <v>2</v>
      </c>
      <c r="X43" s="19">
        <v>5</v>
      </c>
      <c r="Y43" s="19">
        <v>10</v>
      </c>
      <c r="Z43" s="19">
        <v>2</v>
      </c>
      <c r="AA43" s="19">
        <v>1</v>
      </c>
      <c r="AB43" s="19">
        <v>1</v>
      </c>
      <c r="AD43" s="19">
        <v>5</v>
      </c>
      <c r="AE43" s="19">
        <v>98</v>
      </c>
      <c r="AF43" s="19" t="s">
        <v>357</v>
      </c>
      <c r="AH43" s="19" t="s">
        <v>358</v>
      </c>
      <c r="AI43" s="19">
        <v>10</v>
      </c>
      <c r="AJ43" s="19">
        <v>2</v>
      </c>
      <c r="AK43" s="19">
        <v>4</v>
      </c>
      <c r="AL43" s="19">
        <v>3</v>
      </c>
      <c r="AM43" s="19">
        <v>21</v>
      </c>
      <c r="AN43" s="19">
        <v>19</v>
      </c>
      <c r="AO43" s="19" t="s">
        <v>354</v>
      </c>
      <c r="AP43" s="19">
        <v>5</v>
      </c>
      <c r="AQ43" s="19">
        <v>71</v>
      </c>
      <c r="AU43" s="19">
        <v>12</v>
      </c>
      <c r="AV43" s="19">
        <v>9</v>
      </c>
      <c r="AW43" s="19">
        <v>60</v>
      </c>
      <c r="AX43" s="19">
        <v>11</v>
      </c>
      <c r="AY43" s="19">
        <v>23</v>
      </c>
      <c r="AZ43" s="19">
        <v>2</v>
      </c>
      <c r="BA43" s="19">
        <v>3</v>
      </c>
      <c r="BB43" s="19">
        <v>4</v>
      </c>
      <c r="BC43" s="19">
        <v>21</v>
      </c>
      <c r="BD43" s="19">
        <v>62</v>
      </c>
      <c r="BE43" s="19" t="s">
        <v>354</v>
      </c>
      <c r="BF43" s="19">
        <v>5</v>
      </c>
      <c r="BG43" s="19">
        <v>1</v>
      </c>
      <c r="BK43" s="19">
        <v>12</v>
      </c>
      <c r="BL43" s="19">
        <v>9</v>
      </c>
      <c r="BM43" s="19">
        <v>60</v>
      </c>
      <c r="BN43" s="19">
        <v>11</v>
      </c>
      <c r="BO43" s="19">
        <v>24</v>
      </c>
      <c r="CV43" s="19">
        <v>429722.45197595499</v>
      </c>
      <c r="CW43" s="19">
        <v>4957567.3320006402</v>
      </c>
      <c r="CX43" s="19">
        <v>44.768045729999997</v>
      </c>
      <c r="CY43" s="19">
        <v>-93.888097689999995</v>
      </c>
      <c r="CZ43" s="19" t="s">
        <v>359</v>
      </c>
      <c r="DA43" s="19" t="s">
        <v>5102</v>
      </c>
    </row>
    <row r="44" spans="1:105" s="19" customFormat="1" x14ac:dyDescent="0.25">
      <c r="A44" s="19">
        <v>17</v>
      </c>
      <c r="B44" s="19">
        <v>17</v>
      </c>
      <c r="C44" s="19">
        <v>781092</v>
      </c>
      <c r="D44" s="19">
        <v>2</v>
      </c>
      <c r="E44" s="19">
        <v>212</v>
      </c>
      <c r="F44" s="19">
        <v>132.965</v>
      </c>
      <c r="G44" s="19">
        <v>10</v>
      </c>
      <c r="I44" s="19" t="s">
        <v>353</v>
      </c>
      <c r="J44" s="19" t="s">
        <v>354</v>
      </c>
      <c r="K44" s="19">
        <v>25</v>
      </c>
      <c r="M44" s="19">
        <v>20001774</v>
      </c>
      <c r="N44" s="19">
        <v>200190101</v>
      </c>
      <c r="O44" s="19">
        <v>1</v>
      </c>
      <c r="P44" s="19">
        <v>19</v>
      </c>
      <c r="Q44" s="19">
        <v>2020</v>
      </c>
      <c r="R44" s="19" t="s">
        <v>366</v>
      </c>
      <c r="S44" s="19">
        <v>14</v>
      </c>
      <c r="U44" s="19">
        <v>5</v>
      </c>
      <c r="V44" s="19">
        <v>0</v>
      </c>
      <c r="W44" s="19">
        <v>1</v>
      </c>
      <c r="Y44" s="19">
        <v>48</v>
      </c>
      <c r="Z44" s="19">
        <v>2</v>
      </c>
      <c r="AA44" s="19">
        <v>1</v>
      </c>
      <c r="AB44" s="19">
        <v>4</v>
      </c>
      <c r="AD44" s="19">
        <v>5</v>
      </c>
      <c r="AE44" s="19">
        <v>98</v>
      </c>
      <c r="AF44" s="19" t="s">
        <v>357</v>
      </c>
      <c r="AH44" s="19" t="s">
        <v>358</v>
      </c>
      <c r="AI44" s="19">
        <v>3</v>
      </c>
      <c r="AJ44" s="19">
        <v>2</v>
      </c>
      <c r="AK44" s="19">
        <v>2</v>
      </c>
      <c r="AL44" s="19">
        <v>4</v>
      </c>
      <c r="AM44" s="19">
        <v>21</v>
      </c>
      <c r="AN44" s="19">
        <v>16</v>
      </c>
      <c r="AO44" s="19" t="s">
        <v>363</v>
      </c>
      <c r="AP44" s="19">
        <v>5</v>
      </c>
      <c r="AQ44" s="19">
        <v>1</v>
      </c>
      <c r="AU44" s="19">
        <v>12</v>
      </c>
      <c r="AV44" s="19">
        <v>9</v>
      </c>
      <c r="AW44" s="19">
        <v>60</v>
      </c>
      <c r="AX44" s="19">
        <v>11</v>
      </c>
      <c r="AY44" s="19">
        <v>24</v>
      </c>
      <c r="CV44" s="19">
        <v>429735.09384383197</v>
      </c>
      <c r="CW44" s="19">
        <v>4957567.5976016298</v>
      </c>
      <c r="CX44" s="19">
        <v>44.768049359999999</v>
      </c>
      <c r="CY44" s="19">
        <v>-93.887937989999998</v>
      </c>
      <c r="CZ44" s="19" t="s">
        <v>359</v>
      </c>
      <c r="DA44" s="19" t="s">
        <v>5103</v>
      </c>
    </row>
    <row r="45" spans="1:105" s="19" customFormat="1" x14ac:dyDescent="0.25">
      <c r="A45" s="19" t="s">
        <v>5090</v>
      </c>
      <c r="B45" s="19" t="s">
        <v>5090</v>
      </c>
      <c r="C45" s="19">
        <v>587355</v>
      </c>
      <c r="D45" s="19">
        <v>2</v>
      </c>
      <c r="E45" s="19">
        <v>212</v>
      </c>
      <c r="F45" s="19">
        <v>132.00200000000001</v>
      </c>
      <c r="G45" s="19">
        <v>10</v>
      </c>
      <c r="I45" s="19" t="s">
        <v>1633</v>
      </c>
      <c r="J45" s="19" t="s">
        <v>354</v>
      </c>
      <c r="K45" s="19">
        <v>25</v>
      </c>
      <c r="M45" s="19">
        <v>18504456</v>
      </c>
      <c r="O45" s="19">
        <v>4</v>
      </c>
      <c r="P45" s="19">
        <v>2</v>
      </c>
      <c r="Q45" s="19">
        <v>2018</v>
      </c>
      <c r="R45" s="19" t="s">
        <v>361</v>
      </c>
      <c r="S45" s="19">
        <v>16</v>
      </c>
      <c r="T45" s="19" t="s">
        <v>356</v>
      </c>
      <c r="U45" s="19">
        <v>5</v>
      </c>
      <c r="V45" s="19">
        <v>0</v>
      </c>
      <c r="W45" s="19">
        <v>2</v>
      </c>
      <c r="X45" s="19">
        <v>12</v>
      </c>
      <c r="Y45" s="19">
        <v>10</v>
      </c>
      <c r="Z45" s="19">
        <v>2</v>
      </c>
      <c r="AA45" s="19">
        <v>1</v>
      </c>
      <c r="AB45" s="19">
        <v>2</v>
      </c>
      <c r="AD45" s="19">
        <v>2</v>
      </c>
      <c r="AE45" s="19">
        <v>98</v>
      </c>
      <c r="AF45" s="19" t="s">
        <v>5104</v>
      </c>
      <c r="AH45" s="19" t="s">
        <v>405</v>
      </c>
      <c r="AI45" s="19">
        <v>7</v>
      </c>
      <c r="AJ45" s="19">
        <v>2</v>
      </c>
      <c r="AK45" s="19">
        <v>4</v>
      </c>
      <c r="AL45" s="19">
        <v>4</v>
      </c>
      <c r="AM45" s="19">
        <v>21</v>
      </c>
      <c r="AN45" s="19">
        <v>34</v>
      </c>
      <c r="AO45" s="19" t="s">
        <v>363</v>
      </c>
      <c r="AP45" s="19">
        <v>5</v>
      </c>
      <c r="AQ45" s="19">
        <v>4</v>
      </c>
      <c r="AU45" s="19">
        <v>12</v>
      </c>
      <c r="AV45" s="19">
        <v>9</v>
      </c>
      <c r="AW45" s="19">
        <v>60</v>
      </c>
      <c r="AX45" s="19">
        <v>11</v>
      </c>
      <c r="AY45" s="19">
        <v>21</v>
      </c>
      <c r="AZ45" s="19">
        <v>2</v>
      </c>
      <c r="BA45" s="19">
        <v>4</v>
      </c>
      <c r="BB45" s="19">
        <v>4</v>
      </c>
      <c r="BC45" s="19">
        <v>26</v>
      </c>
      <c r="BD45" s="19">
        <v>30</v>
      </c>
      <c r="BE45" s="19" t="s">
        <v>363</v>
      </c>
      <c r="BF45" s="19">
        <v>5</v>
      </c>
      <c r="BG45" s="19">
        <v>1</v>
      </c>
      <c r="BK45" s="19">
        <v>12</v>
      </c>
      <c r="BL45" s="19">
        <v>9</v>
      </c>
      <c r="BM45" s="19">
        <v>60</v>
      </c>
      <c r="BN45" s="19">
        <v>11</v>
      </c>
      <c r="BO45" s="19">
        <v>21</v>
      </c>
      <c r="CV45" s="19">
        <v>428172.89814579702</v>
      </c>
      <c r="CW45" s="19">
        <v>4957595.3856574399</v>
      </c>
      <c r="CX45" s="19">
        <v>44.768144300000003</v>
      </c>
      <c r="CY45" s="19">
        <v>-93.907680929999998</v>
      </c>
      <c r="CZ45" s="19" t="s">
        <v>359</v>
      </c>
      <c r="DA45" s="19" t="s">
        <v>5105</v>
      </c>
    </row>
    <row r="46" spans="1:105" s="19" customFormat="1" x14ac:dyDescent="0.25">
      <c r="A46" s="19" t="s">
        <v>5090</v>
      </c>
      <c r="B46" s="19" t="s">
        <v>5090</v>
      </c>
      <c r="C46" s="19">
        <v>775830</v>
      </c>
      <c r="D46" s="19">
        <v>2</v>
      </c>
      <c r="E46" s="19">
        <v>212</v>
      </c>
      <c r="F46" s="19">
        <v>132.179</v>
      </c>
      <c r="G46" s="19">
        <v>10</v>
      </c>
      <c r="I46" s="19" t="s">
        <v>1633</v>
      </c>
      <c r="J46" s="19" t="s">
        <v>354</v>
      </c>
      <c r="K46" s="19">
        <v>25</v>
      </c>
      <c r="M46" s="19">
        <v>19038689</v>
      </c>
      <c r="O46" s="19">
        <v>12</v>
      </c>
      <c r="P46" s="19">
        <v>31</v>
      </c>
      <c r="Q46" s="19">
        <v>2019</v>
      </c>
      <c r="R46" s="19" t="s">
        <v>368</v>
      </c>
      <c r="S46" s="19">
        <v>6</v>
      </c>
      <c r="T46" s="19">
        <v>98</v>
      </c>
      <c r="U46" s="19">
        <v>3</v>
      </c>
      <c r="V46" s="19">
        <v>0</v>
      </c>
      <c r="W46" s="19">
        <v>1</v>
      </c>
      <c r="Y46" s="19">
        <v>48</v>
      </c>
      <c r="Z46" s="19">
        <v>2</v>
      </c>
      <c r="AA46" s="19">
        <v>6</v>
      </c>
      <c r="AB46" s="19">
        <v>1</v>
      </c>
      <c r="AD46" s="19">
        <v>5</v>
      </c>
      <c r="AE46" s="19">
        <v>98</v>
      </c>
      <c r="AF46" s="19" t="s">
        <v>357</v>
      </c>
      <c r="AH46" s="19" t="s">
        <v>358</v>
      </c>
      <c r="AI46" s="19">
        <v>3</v>
      </c>
      <c r="AJ46" s="19">
        <v>2</v>
      </c>
      <c r="AK46" s="19">
        <v>3</v>
      </c>
      <c r="AL46" s="19">
        <v>3</v>
      </c>
      <c r="AM46" s="19">
        <v>21</v>
      </c>
      <c r="AN46" s="19">
        <v>33</v>
      </c>
      <c r="AO46" s="19" t="s">
        <v>354</v>
      </c>
      <c r="AP46" s="19">
        <v>5</v>
      </c>
      <c r="AQ46" s="19">
        <v>1</v>
      </c>
      <c r="AU46" s="19">
        <v>12</v>
      </c>
      <c r="AV46" s="19">
        <v>9</v>
      </c>
      <c r="AW46" s="19">
        <v>60</v>
      </c>
      <c r="AX46" s="19">
        <v>11</v>
      </c>
      <c r="AY46" s="19">
        <v>21</v>
      </c>
      <c r="CV46" s="19">
        <v>428469.58922949003</v>
      </c>
      <c r="CW46" s="19">
        <v>4957581.0702235401</v>
      </c>
      <c r="CX46" s="19">
        <v>44.768045180000001</v>
      </c>
      <c r="CY46" s="19">
        <v>-93.903930099999997</v>
      </c>
      <c r="CZ46" s="19" t="s">
        <v>359</v>
      </c>
      <c r="DA46" s="19" t="s">
        <v>5106</v>
      </c>
    </row>
    <row r="47" spans="1:105" s="19" customFormat="1" x14ac:dyDescent="0.25">
      <c r="A47" s="19" t="s">
        <v>5090</v>
      </c>
      <c r="B47" s="19" t="s">
        <v>5090</v>
      </c>
      <c r="C47" s="19">
        <v>584494</v>
      </c>
      <c r="D47" s="19">
        <v>2</v>
      </c>
      <c r="E47" s="19">
        <v>212</v>
      </c>
      <c r="F47" s="19">
        <v>132.27199999999999</v>
      </c>
      <c r="G47" s="19">
        <v>10</v>
      </c>
      <c r="I47" s="19" t="s">
        <v>1633</v>
      </c>
      <c r="J47" s="19" t="s">
        <v>354</v>
      </c>
      <c r="K47" s="19">
        <v>25</v>
      </c>
      <c r="M47" s="19">
        <v>18008231</v>
      </c>
      <c r="O47" s="19">
        <v>3</v>
      </c>
      <c r="P47" s="19">
        <v>20</v>
      </c>
      <c r="Q47" s="19">
        <v>2018</v>
      </c>
      <c r="R47" s="19" t="s">
        <v>368</v>
      </c>
      <c r="S47" s="19">
        <v>8</v>
      </c>
      <c r="U47" s="19">
        <v>5</v>
      </c>
      <c r="V47" s="19">
        <v>0</v>
      </c>
      <c r="W47" s="19">
        <v>1</v>
      </c>
      <c r="Y47" s="19">
        <v>48</v>
      </c>
      <c r="Z47" s="19">
        <v>2</v>
      </c>
      <c r="AA47" s="19">
        <v>1</v>
      </c>
      <c r="AB47" s="19">
        <v>5</v>
      </c>
      <c r="AD47" s="19">
        <v>2</v>
      </c>
      <c r="AE47" s="19">
        <v>98</v>
      </c>
      <c r="AF47" s="19" t="s">
        <v>357</v>
      </c>
      <c r="AH47" s="19" t="s">
        <v>358</v>
      </c>
      <c r="AI47" s="19">
        <v>3</v>
      </c>
      <c r="AJ47" s="19">
        <v>2</v>
      </c>
      <c r="AK47" s="19">
        <v>2</v>
      </c>
      <c r="AL47" s="19">
        <v>3</v>
      </c>
      <c r="AM47" s="19">
        <v>21</v>
      </c>
      <c r="AN47" s="19">
        <v>38</v>
      </c>
      <c r="AO47" s="19" t="s">
        <v>363</v>
      </c>
      <c r="AP47" s="19">
        <v>5</v>
      </c>
      <c r="AQ47" s="19">
        <v>1</v>
      </c>
      <c r="AU47" s="19">
        <v>12</v>
      </c>
      <c r="AV47" s="19">
        <v>9</v>
      </c>
      <c r="AW47" s="19">
        <v>60</v>
      </c>
      <c r="AX47" s="19">
        <v>11</v>
      </c>
      <c r="AY47" s="19">
        <v>21</v>
      </c>
      <c r="CV47" s="19">
        <v>428620.25369275699</v>
      </c>
      <c r="CW47" s="19">
        <v>4957582.1212904695</v>
      </c>
      <c r="CX47" s="19">
        <v>44.768069699999998</v>
      </c>
      <c r="CY47" s="19">
        <v>-93.902026530000001</v>
      </c>
      <c r="CZ47" s="19" t="s">
        <v>359</v>
      </c>
      <c r="DA47" s="19" t="s">
        <v>5107</v>
      </c>
    </row>
    <row r="48" spans="1:105" s="19" customFormat="1" x14ac:dyDescent="0.25">
      <c r="A48" s="19" t="s">
        <v>5090</v>
      </c>
      <c r="B48" s="19" t="s">
        <v>5090</v>
      </c>
      <c r="C48" s="19">
        <v>757292</v>
      </c>
      <c r="D48" s="19">
        <v>2</v>
      </c>
      <c r="E48" s="19">
        <v>212</v>
      </c>
      <c r="F48" s="19">
        <v>132.28399999999999</v>
      </c>
      <c r="G48" s="19">
        <v>10</v>
      </c>
      <c r="I48" s="19" t="s">
        <v>1633</v>
      </c>
      <c r="J48" s="19" t="s">
        <v>354</v>
      </c>
      <c r="K48" s="19">
        <v>25</v>
      </c>
      <c r="M48" s="19">
        <v>19032106</v>
      </c>
      <c r="O48" s="19">
        <v>10</v>
      </c>
      <c r="P48" s="19">
        <v>26</v>
      </c>
      <c r="Q48" s="19">
        <v>2019</v>
      </c>
      <c r="R48" s="19" t="s">
        <v>364</v>
      </c>
      <c r="S48" s="19">
        <v>3</v>
      </c>
      <c r="T48" s="19" t="s">
        <v>356</v>
      </c>
      <c r="U48" s="19">
        <v>5</v>
      </c>
      <c r="V48" s="19">
        <v>0</v>
      </c>
      <c r="W48" s="19">
        <v>1</v>
      </c>
      <c r="Y48" s="19">
        <v>16</v>
      </c>
      <c r="Z48" s="19">
        <v>2</v>
      </c>
      <c r="AA48" s="19">
        <v>6</v>
      </c>
      <c r="AB48" s="19">
        <v>1</v>
      </c>
      <c r="AD48" s="19">
        <v>1</v>
      </c>
      <c r="AE48" s="19">
        <v>98</v>
      </c>
      <c r="AF48" s="19" t="s">
        <v>357</v>
      </c>
      <c r="AH48" s="19" t="s">
        <v>358</v>
      </c>
      <c r="AI48" s="19">
        <v>4</v>
      </c>
      <c r="AJ48" s="19">
        <v>2</v>
      </c>
      <c r="AK48" s="19">
        <v>4</v>
      </c>
      <c r="AL48" s="19">
        <v>4</v>
      </c>
      <c r="AM48" s="19">
        <v>21</v>
      </c>
      <c r="AN48" s="19">
        <v>62</v>
      </c>
      <c r="AO48" s="19" t="s">
        <v>354</v>
      </c>
      <c r="AP48" s="19">
        <v>5</v>
      </c>
      <c r="AQ48" s="19">
        <v>1</v>
      </c>
      <c r="AU48" s="19">
        <v>12</v>
      </c>
      <c r="AV48" s="19">
        <v>9</v>
      </c>
      <c r="AW48" s="19">
        <v>60</v>
      </c>
      <c r="AX48" s="19">
        <v>11</v>
      </c>
      <c r="AY48" s="19">
        <v>21</v>
      </c>
      <c r="CV48" s="19">
        <v>428638.86194860702</v>
      </c>
      <c r="CW48" s="19">
        <v>4957586.4865360903</v>
      </c>
      <c r="CX48" s="19">
        <v>44.768110849999999</v>
      </c>
      <c r="CY48" s="19">
        <v>-93.901792020000002</v>
      </c>
      <c r="CZ48" s="19" t="s">
        <v>359</v>
      </c>
      <c r="DA48" s="19" t="s">
        <v>5108</v>
      </c>
    </row>
    <row r="49" spans="1:105" s="19" customFormat="1" x14ac:dyDescent="0.25">
      <c r="A49" s="19" t="s">
        <v>5090</v>
      </c>
      <c r="B49" s="19" t="s">
        <v>5090</v>
      </c>
      <c r="C49" s="19">
        <v>761503</v>
      </c>
      <c r="D49" s="19">
        <v>2</v>
      </c>
      <c r="E49" s="19">
        <v>212</v>
      </c>
      <c r="F49" s="19">
        <v>132.59</v>
      </c>
      <c r="G49" s="19">
        <v>10</v>
      </c>
      <c r="I49" s="19" t="s">
        <v>1633</v>
      </c>
      <c r="J49" s="19" t="s">
        <v>354</v>
      </c>
      <c r="K49" s="19">
        <v>25</v>
      </c>
      <c r="M49" s="19">
        <v>19033767</v>
      </c>
      <c r="O49" s="19">
        <v>11</v>
      </c>
      <c r="P49" s="19">
        <v>11</v>
      </c>
      <c r="Q49" s="19">
        <v>2019</v>
      </c>
      <c r="R49" s="19" t="s">
        <v>361</v>
      </c>
      <c r="S49" s="19">
        <v>5</v>
      </c>
      <c r="U49" s="19">
        <v>5</v>
      </c>
      <c r="V49" s="19">
        <v>0</v>
      </c>
      <c r="W49" s="19">
        <v>1</v>
      </c>
      <c r="Y49" s="19">
        <v>16</v>
      </c>
      <c r="Z49" s="19">
        <v>2</v>
      </c>
      <c r="AA49" s="19">
        <v>6</v>
      </c>
      <c r="AB49" s="19">
        <v>1</v>
      </c>
      <c r="AD49" s="19">
        <v>1</v>
      </c>
      <c r="AE49" s="19">
        <v>98</v>
      </c>
      <c r="AF49" s="19" t="s">
        <v>357</v>
      </c>
      <c r="AH49" s="19" t="s">
        <v>358</v>
      </c>
      <c r="AI49" s="19">
        <v>4</v>
      </c>
      <c r="AJ49" s="19">
        <v>2</v>
      </c>
      <c r="AK49" s="19">
        <v>4</v>
      </c>
      <c r="AL49" s="19">
        <v>3</v>
      </c>
      <c r="AM49" s="19">
        <v>21</v>
      </c>
      <c r="AN49" s="19">
        <v>64</v>
      </c>
      <c r="AO49" s="19" t="s">
        <v>354</v>
      </c>
      <c r="AP49" s="19">
        <v>5</v>
      </c>
      <c r="AQ49" s="19">
        <v>1</v>
      </c>
      <c r="AU49" s="19">
        <v>12</v>
      </c>
      <c r="AV49" s="19">
        <v>9</v>
      </c>
      <c r="AW49" s="19">
        <v>60</v>
      </c>
      <c r="AX49" s="19">
        <v>11</v>
      </c>
      <c r="AY49" s="19">
        <v>21</v>
      </c>
      <c r="CV49" s="19">
        <v>429131.583553467</v>
      </c>
      <c r="CW49" s="19">
        <v>4957575.8022013698</v>
      </c>
      <c r="CX49" s="19">
        <v>44.768063669999997</v>
      </c>
      <c r="CY49" s="19">
        <v>-93.895564759999999</v>
      </c>
      <c r="CZ49" s="19" t="s">
        <v>359</v>
      </c>
      <c r="DA49" s="19" t="s">
        <v>5109</v>
      </c>
    </row>
    <row r="50" spans="1:105" s="19" customFormat="1" x14ac:dyDescent="0.25">
      <c r="A50" s="19" t="s">
        <v>5090</v>
      </c>
      <c r="B50" s="19" t="s">
        <v>5090</v>
      </c>
      <c r="C50" s="19">
        <v>817150</v>
      </c>
      <c r="D50" s="19">
        <v>2</v>
      </c>
      <c r="E50" s="19">
        <v>212</v>
      </c>
      <c r="F50" s="19">
        <v>132.65100000000001</v>
      </c>
      <c r="G50" s="19">
        <v>10</v>
      </c>
      <c r="I50" s="19" t="s">
        <v>1633</v>
      </c>
      <c r="J50" s="19" t="s">
        <v>354</v>
      </c>
      <c r="K50" s="19">
        <v>25</v>
      </c>
      <c r="M50" s="19">
        <v>20018164</v>
      </c>
      <c r="N50" s="19">
        <v>201820018</v>
      </c>
      <c r="O50" s="19">
        <v>6</v>
      </c>
      <c r="P50" s="19">
        <v>30</v>
      </c>
      <c r="Q50" s="19">
        <v>2020</v>
      </c>
      <c r="R50" s="19" t="s">
        <v>368</v>
      </c>
      <c r="S50" s="19">
        <v>8</v>
      </c>
      <c r="T50" s="19" t="s">
        <v>369</v>
      </c>
      <c r="U50" s="19">
        <v>5</v>
      </c>
      <c r="V50" s="19">
        <v>0</v>
      </c>
      <c r="W50" s="19">
        <v>1</v>
      </c>
      <c r="Y50" s="19">
        <v>46</v>
      </c>
      <c r="Z50" s="19">
        <v>2</v>
      </c>
      <c r="AA50" s="19">
        <v>1</v>
      </c>
      <c r="AB50" s="19">
        <v>1</v>
      </c>
      <c r="AD50" s="19">
        <v>1</v>
      </c>
      <c r="AE50" s="19">
        <v>98</v>
      </c>
      <c r="AF50" s="19" t="s">
        <v>357</v>
      </c>
      <c r="AH50" s="19" t="s">
        <v>358</v>
      </c>
      <c r="AI50" s="19">
        <v>3</v>
      </c>
      <c r="AJ50" s="19">
        <v>2</v>
      </c>
      <c r="AK50" s="19">
        <v>3</v>
      </c>
      <c r="AL50" s="19">
        <v>3</v>
      </c>
      <c r="AM50" s="19">
        <v>21</v>
      </c>
      <c r="AN50" s="19">
        <v>29</v>
      </c>
      <c r="AO50" s="19" t="s">
        <v>363</v>
      </c>
      <c r="AP50" s="19">
        <v>5</v>
      </c>
      <c r="AQ50" s="19">
        <v>99</v>
      </c>
      <c r="AU50" s="19">
        <v>12</v>
      </c>
      <c r="AV50" s="19">
        <v>98</v>
      </c>
      <c r="AW50" s="19">
        <v>60</v>
      </c>
      <c r="AX50" s="19">
        <v>11</v>
      </c>
      <c r="AY50" s="19">
        <v>21</v>
      </c>
      <c r="CV50" s="19">
        <v>429229.06116037199</v>
      </c>
      <c r="CW50" s="19">
        <v>4957561.7483330602</v>
      </c>
      <c r="CX50" s="19">
        <v>44.767946819999999</v>
      </c>
      <c r="CY50" s="19">
        <v>-93.894331140000006</v>
      </c>
      <c r="CZ50" s="19" t="s">
        <v>359</v>
      </c>
      <c r="DA50" s="19" t="s">
        <v>5110</v>
      </c>
    </row>
    <row r="51" spans="1:105" s="19" customFormat="1" x14ac:dyDescent="0.25">
      <c r="A51" s="19" t="s">
        <v>5090</v>
      </c>
      <c r="B51" s="19" t="s">
        <v>5090</v>
      </c>
      <c r="C51" s="19">
        <v>727369</v>
      </c>
      <c r="D51" s="19">
        <v>2</v>
      </c>
      <c r="E51" s="19">
        <v>212</v>
      </c>
      <c r="F51" s="19">
        <v>132.68700000000001</v>
      </c>
      <c r="G51" s="19">
        <v>10</v>
      </c>
      <c r="I51" s="19" t="s">
        <v>1633</v>
      </c>
      <c r="J51" s="19" t="s">
        <v>354</v>
      </c>
      <c r="K51" s="19">
        <v>25</v>
      </c>
      <c r="M51" s="19">
        <v>19017225</v>
      </c>
      <c r="O51" s="19">
        <v>6</v>
      </c>
      <c r="P51" s="19">
        <v>17</v>
      </c>
      <c r="Q51" s="19">
        <v>2019</v>
      </c>
      <c r="R51" s="19" t="s">
        <v>361</v>
      </c>
      <c r="S51" s="19">
        <v>6</v>
      </c>
      <c r="U51" s="19">
        <v>5</v>
      </c>
      <c r="V51" s="19">
        <v>0</v>
      </c>
      <c r="W51" s="19">
        <v>1</v>
      </c>
      <c r="Y51" s="19">
        <v>16</v>
      </c>
      <c r="Z51" s="19">
        <v>2</v>
      </c>
      <c r="AA51" s="19">
        <v>1</v>
      </c>
      <c r="AB51" s="19">
        <v>2</v>
      </c>
      <c r="AD51" s="19">
        <v>1</v>
      </c>
      <c r="AE51" s="19">
        <v>98</v>
      </c>
      <c r="AF51" s="19" t="s">
        <v>357</v>
      </c>
      <c r="AH51" s="19" t="s">
        <v>358</v>
      </c>
      <c r="AI51" s="19">
        <v>4</v>
      </c>
      <c r="AJ51" s="19">
        <v>2</v>
      </c>
      <c r="AK51" s="19">
        <v>4</v>
      </c>
      <c r="AL51" s="19">
        <v>3</v>
      </c>
      <c r="AM51" s="19">
        <v>21</v>
      </c>
      <c r="AN51" s="19">
        <v>45</v>
      </c>
      <c r="AO51" s="19" t="s">
        <v>354</v>
      </c>
      <c r="AP51" s="19">
        <v>5</v>
      </c>
      <c r="AQ51" s="19">
        <v>1</v>
      </c>
      <c r="AU51" s="19">
        <v>12</v>
      </c>
      <c r="AV51" s="19">
        <v>9</v>
      </c>
      <c r="AW51" s="19">
        <v>60</v>
      </c>
      <c r="AX51" s="19">
        <v>11</v>
      </c>
      <c r="AY51" s="19">
        <v>21</v>
      </c>
      <c r="CV51" s="19">
        <v>429288.21170006797</v>
      </c>
      <c r="CW51" s="19">
        <v>4957571.5663595702</v>
      </c>
      <c r="CX51" s="19">
        <v>44.76804104</v>
      </c>
      <c r="CY51" s="19">
        <v>-93.893585099999996</v>
      </c>
      <c r="CZ51" s="19" t="s">
        <v>359</v>
      </c>
      <c r="DA51" s="19" t="s">
        <v>5111</v>
      </c>
    </row>
    <row r="52" spans="1:105" s="19" customFormat="1" x14ac:dyDescent="0.25">
      <c r="A52" s="19" t="s">
        <v>5090</v>
      </c>
      <c r="B52" s="19" t="s">
        <v>5090</v>
      </c>
      <c r="C52" s="19">
        <v>835462</v>
      </c>
      <c r="D52" s="19">
        <v>2</v>
      </c>
      <c r="E52" s="19">
        <v>212</v>
      </c>
      <c r="F52" s="19">
        <v>132.71899999999999</v>
      </c>
      <c r="G52" s="19">
        <v>10</v>
      </c>
      <c r="I52" s="19" t="s">
        <v>1633</v>
      </c>
      <c r="J52" s="19" t="s">
        <v>354</v>
      </c>
      <c r="K52" s="19">
        <v>25</v>
      </c>
      <c r="M52" s="19">
        <v>20023776</v>
      </c>
      <c r="N52" s="19">
        <v>202270158</v>
      </c>
      <c r="O52" s="19">
        <v>8</v>
      </c>
      <c r="P52" s="19">
        <v>14</v>
      </c>
      <c r="Q52" s="19">
        <v>2020</v>
      </c>
      <c r="R52" s="19" t="s">
        <v>362</v>
      </c>
      <c r="S52" s="19">
        <v>19</v>
      </c>
      <c r="U52" s="19">
        <v>5</v>
      </c>
      <c r="V52" s="19">
        <v>0</v>
      </c>
      <c r="W52" s="19">
        <v>1</v>
      </c>
      <c r="Y52" s="19">
        <v>89</v>
      </c>
      <c r="Z52" s="19">
        <v>2</v>
      </c>
      <c r="AA52" s="19">
        <v>6</v>
      </c>
      <c r="AB52" s="19">
        <v>3</v>
      </c>
      <c r="AD52" s="19">
        <v>2</v>
      </c>
      <c r="AE52" s="19">
        <v>2</v>
      </c>
      <c r="AF52" s="19" t="s">
        <v>357</v>
      </c>
      <c r="AH52" s="19" t="s">
        <v>358</v>
      </c>
      <c r="AI52" s="19">
        <v>4</v>
      </c>
      <c r="AJ52" s="19">
        <v>2</v>
      </c>
      <c r="AK52" s="19">
        <v>2</v>
      </c>
      <c r="AL52" s="19">
        <v>4</v>
      </c>
      <c r="AM52" s="19">
        <v>21</v>
      </c>
      <c r="AN52" s="19">
        <v>33</v>
      </c>
      <c r="AO52" s="19" t="s">
        <v>354</v>
      </c>
      <c r="AP52" s="19">
        <v>10</v>
      </c>
      <c r="AQ52" s="19">
        <v>62</v>
      </c>
      <c r="AR52" s="19">
        <v>90</v>
      </c>
      <c r="AU52" s="19">
        <v>12</v>
      </c>
      <c r="AV52" s="19">
        <v>9</v>
      </c>
      <c r="AW52" s="19">
        <v>60</v>
      </c>
      <c r="AX52" s="19">
        <v>11</v>
      </c>
      <c r="AY52" s="19">
        <v>21</v>
      </c>
      <c r="CV52" s="19">
        <v>429339.12804717198</v>
      </c>
      <c r="CW52" s="19">
        <v>4957570.8288047099</v>
      </c>
      <c r="CX52" s="19">
        <v>44.768039440000003</v>
      </c>
      <c r="CY52" s="19">
        <v>-93.892941649999997</v>
      </c>
      <c r="CZ52" s="19" t="s">
        <v>359</v>
      </c>
      <c r="DA52" s="19" t="s">
        <v>5112</v>
      </c>
    </row>
    <row r="53" spans="1:105" s="19" customFormat="1" x14ac:dyDescent="0.25">
      <c r="A53" s="19" t="s">
        <v>5090</v>
      </c>
      <c r="B53" s="19" t="s">
        <v>5090</v>
      </c>
      <c r="C53" s="19">
        <v>746574</v>
      </c>
      <c r="D53" s="19">
        <v>2</v>
      </c>
      <c r="E53" s="19">
        <v>212</v>
      </c>
      <c r="F53" s="19">
        <v>132.74199999999999</v>
      </c>
      <c r="G53" s="19">
        <v>10</v>
      </c>
      <c r="I53" s="19" t="s">
        <v>1633</v>
      </c>
      <c r="J53" s="19" t="s">
        <v>354</v>
      </c>
      <c r="K53" s="19">
        <v>25</v>
      </c>
      <c r="M53" s="19">
        <v>19510951</v>
      </c>
      <c r="O53" s="19">
        <v>9</v>
      </c>
      <c r="P53" s="19">
        <v>9</v>
      </c>
      <c r="Q53" s="19">
        <v>2019</v>
      </c>
      <c r="R53" s="19" t="s">
        <v>361</v>
      </c>
      <c r="S53" s="19">
        <v>17</v>
      </c>
      <c r="U53" s="19">
        <v>4</v>
      </c>
      <c r="V53" s="19">
        <v>0</v>
      </c>
      <c r="W53" s="19">
        <v>2</v>
      </c>
      <c r="X53" s="19">
        <v>12</v>
      </c>
      <c r="Y53" s="19">
        <v>10</v>
      </c>
      <c r="Z53" s="19">
        <v>2</v>
      </c>
      <c r="AA53" s="19">
        <v>1</v>
      </c>
      <c r="AB53" s="19">
        <v>2</v>
      </c>
      <c r="AD53" s="19">
        <v>2</v>
      </c>
      <c r="AE53" s="19">
        <v>98</v>
      </c>
      <c r="AF53" s="19" t="s">
        <v>5113</v>
      </c>
      <c r="AH53" s="19" t="s">
        <v>358</v>
      </c>
      <c r="AI53" s="19">
        <v>7</v>
      </c>
      <c r="AJ53" s="19">
        <v>2</v>
      </c>
      <c r="AK53" s="19">
        <v>4</v>
      </c>
      <c r="AL53" s="19">
        <v>3</v>
      </c>
      <c r="AM53" s="19">
        <v>21</v>
      </c>
      <c r="AN53" s="19">
        <v>27</v>
      </c>
      <c r="AO53" s="19" t="s">
        <v>363</v>
      </c>
      <c r="AP53" s="19">
        <v>5</v>
      </c>
      <c r="AQ53" s="19">
        <v>4</v>
      </c>
      <c r="AU53" s="19">
        <v>12</v>
      </c>
      <c r="AV53" s="19">
        <v>9</v>
      </c>
      <c r="AW53" s="19">
        <v>60</v>
      </c>
      <c r="AX53" s="19">
        <v>11</v>
      </c>
      <c r="AY53" s="19">
        <v>21</v>
      </c>
      <c r="AZ53" s="19">
        <v>2</v>
      </c>
      <c r="BA53" s="19">
        <v>2</v>
      </c>
      <c r="BB53" s="19">
        <v>3</v>
      </c>
      <c r="BC53" s="19">
        <v>24</v>
      </c>
      <c r="BD53" s="19">
        <v>69</v>
      </c>
      <c r="BE53" s="19" t="s">
        <v>363</v>
      </c>
      <c r="BF53" s="19">
        <v>5</v>
      </c>
      <c r="BG53" s="19">
        <v>1</v>
      </c>
      <c r="BK53" s="19">
        <v>12</v>
      </c>
      <c r="BL53" s="19">
        <v>9</v>
      </c>
      <c r="BM53" s="19">
        <v>60</v>
      </c>
      <c r="BN53" s="19">
        <v>11</v>
      </c>
      <c r="BO53" s="19">
        <v>21</v>
      </c>
      <c r="CV53" s="19">
        <v>429375.16721700103</v>
      </c>
      <c r="CW53" s="19">
        <v>4957574.2189484397</v>
      </c>
      <c r="CX53" s="19">
        <v>44.768073510000001</v>
      </c>
      <c r="CY53" s="19">
        <v>-93.892486750000003</v>
      </c>
      <c r="CZ53" s="19" t="s">
        <v>359</v>
      </c>
      <c r="DA53" s="19" t="s">
        <v>5114</v>
      </c>
    </row>
    <row r="54" spans="1:105" s="19" customFormat="1" x14ac:dyDescent="0.25">
      <c r="A54" s="19" t="s">
        <v>5090</v>
      </c>
      <c r="B54" s="19" t="s">
        <v>5090</v>
      </c>
      <c r="C54" s="19">
        <v>801554</v>
      </c>
      <c r="D54" s="19">
        <v>2</v>
      </c>
      <c r="E54" s="19">
        <v>212</v>
      </c>
      <c r="F54" s="19">
        <v>133.11799999999999</v>
      </c>
      <c r="G54" s="19">
        <v>10</v>
      </c>
      <c r="I54" s="19" t="s">
        <v>353</v>
      </c>
      <c r="J54" s="19" t="s">
        <v>354</v>
      </c>
      <c r="K54" s="19">
        <v>25</v>
      </c>
      <c r="M54" s="19">
        <v>20005731</v>
      </c>
      <c r="N54" s="19">
        <v>200580177</v>
      </c>
      <c r="O54" s="19">
        <v>2</v>
      </c>
      <c r="P54" s="19">
        <v>27</v>
      </c>
      <c r="Q54" s="19">
        <v>2020</v>
      </c>
      <c r="R54" s="19" t="s">
        <v>384</v>
      </c>
      <c r="S54" s="19">
        <v>1</v>
      </c>
      <c r="T54" s="19">
        <v>98</v>
      </c>
      <c r="U54" s="19">
        <v>5</v>
      </c>
      <c r="V54" s="19">
        <v>0</v>
      </c>
      <c r="W54" s="19">
        <v>1</v>
      </c>
      <c r="Y54" s="19">
        <v>17</v>
      </c>
      <c r="Z54" s="19">
        <v>2</v>
      </c>
      <c r="AA54" s="19">
        <v>6</v>
      </c>
      <c r="AB54" s="19">
        <v>1</v>
      </c>
      <c r="AD54" s="19">
        <v>1</v>
      </c>
      <c r="AE54" s="19">
        <v>98</v>
      </c>
      <c r="AF54" s="19" t="s">
        <v>357</v>
      </c>
      <c r="AH54" s="19" t="s">
        <v>358</v>
      </c>
      <c r="AI54" s="19">
        <v>4</v>
      </c>
      <c r="AJ54" s="19">
        <v>2</v>
      </c>
      <c r="AK54" s="19">
        <v>4</v>
      </c>
      <c r="AL54" s="19">
        <v>4</v>
      </c>
      <c r="AM54" s="19">
        <v>21</v>
      </c>
      <c r="AN54" s="19">
        <v>42</v>
      </c>
      <c r="AO54" s="19" t="s">
        <v>354</v>
      </c>
      <c r="AP54" s="19">
        <v>5</v>
      </c>
      <c r="AQ54" s="19">
        <v>90</v>
      </c>
      <c r="AU54" s="19">
        <v>12</v>
      </c>
      <c r="AV54" s="19">
        <v>9</v>
      </c>
      <c r="AW54" s="19">
        <v>60</v>
      </c>
      <c r="AX54" s="19">
        <v>11</v>
      </c>
      <c r="AY54" s="19">
        <v>21</v>
      </c>
      <c r="CV54" s="19">
        <v>429980.47932987398</v>
      </c>
      <c r="CW54" s="19">
        <v>4957567.0400103098</v>
      </c>
      <c r="CX54" s="19">
        <v>44.768068409999998</v>
      </c>
      <c r="CY54" s="19">
        <v>-93.884837340000004</v>
      </c>
      <c r="CZ54" s="19" t="s">
        <v>359</v>
      </c>
      <c r="DA54" s="19" t="s">
        <v>5115</v>
      </c>
    </row>
    <row r="55" spans="1:105" s="19" customFormat="1" x14ac:dyDescent="0.25">
      <c r="A55" s="19" t="s">
        <v>5090</v>
      </c>
      <c r="B55" s="19" t="s">
        <v>5090</v>
      </c>
      <c r="C55" s="19">
        <v>871125</v>
      </c>
      <c r="D55" s="19">
        <v>2</v>
      </c>
      <c r="E55" s="19">
        <v>212</v>
      </c>
      <c r="F55" s="19">
        <v>133.12799999999999</v>
      </c>
      <c r="G55" s="19">
        <v>10</v>
      </c>
      <c r="I55" s="19" t="s">
        <v>353</v>
      </c>
      <c r="J55" s="19" t="s">
        <v>354</v>
      </c>
      <c r="K55" s="19">
        <v>25</v>
      </c>
      <c r="M55" s="19">
        <v>20037791</v>
      </c>
      <c r="N55" s="19">
        <v>203580658</v>
      </c>
      <c r="O55" s="19">
        <v>12</v>
      </c>
      <c r="P55" s="19">
        <v>23</v>
      </c>
      <c r="Q55" s="19">
        <v>2020</v>
      </c>
      <c r="R55" s="19" t="s">
        <v>355</v>
      </c>
      <c r="S55" s="19">
        <v>14</v>
      </c>
      <c r="T55" s="19" t="s">
        <v>356</v>
      </c>
      <c r="U55" s="19">
        <v>5</v>
      </c>
      <c r="V55" s="19">
        <v>0</v>
      </c>
      <c r="W55" s="19">
        <v>4</v>
      </c>
      <c r="X55" s="19">
        <v>12</v>
      </c>
      <c r="Y55" s="19">
        <v>10</v>
      </c>
      <c r="Z55" s="19">
        <v>2</v>
      </c>
      <c r="AA55" s="19">
        <v>1</v>
      </c>
      <c r="AB55" s="19">
        <v>4</v>
      </c>
      <c r="AC55" s="19">
        <v>8</v>
      </c>
      <c r="AD55" s="19">
        <v>5</v>
      </c>
      <c r="AE55" s="19">
        <v>98</v>
      </c>
      <c r="AF55" s="19" t="s">
        <v>357</v>
      </c>
      <c r="AH55" s="19" t="s">
        <v>358</v>
      </c>
      <c r="AI55" s="19">
        <v>7</v>
      </c>
      <c r="AJ55" s="19">
        <v>2</v>
      </c>
      <c r="AK55" s="19">
        <v>2</v>
      </c>
      <c r="AL55" s="19">
        <v>4</v>
      </c>
      <c r="AM55" s="19">
        <v>21</v>
      </c>
      <c r="AN55" s="19">
        <v>39</v>
      </c>
      <c r="AO55" s="19" t="s">
        <v>363</v>
      </c>
      <c r="AP55" s="19">
        <v>5</v>
      </c>
      <c r="AQ55" s="19">
        <v>1</v>
      </c>
      <c r="AU55" s="19">
        <v>12</v>
      </c>
      <c r="AV55" s="19">
        <v>98</v>
      </c>
      <c r="AW55" s="19">
        <v>60</v>
      </c>
      <c r="AX55" s="19">
        <v>11</v>
      </c>
      <c r="AY55" s="19">
        <v>24</v>
      </c>
      <c r="AZ55" s="19">
        <v>2</v>
      </c>
      <c r="BA55" s="19">
        <v>49</v>
      </c>
      <c r="BB55" s="19">
        <v>4</v>
      </c>
      <c r="BC55" s="19">
        <v>21</v>
      </c>
      <c r="BD55" s="19">
        <v>30</v>
      </c>
      <c r="BE55" s="19" t="s">
        <v>354</v>
      </c>
      <c r="BF55" s="19">
        <v>5</v>
      </c>
      <c r="BG55" s="19">
        <v>71</v>
      </c>
      <c r="BK55" s="19">
        <v>12</v>
      </c>
      <c r="BL55" s="19">
        <v>98</v>
      </c>
      <c r="BM55" s="19">
        <v>60</v>
      </c>
      <c r="BN55" s="19">
        <v>11</v>
      </c>
      <c r="BO55" s="19">
        <v>24</v>
      </c>
      <c r="BP55" s="19">
        <v>2</v>
      </c>
      <c r="BQ55" s="19">
        <v>49</v>
      </c>
      <c r="BR55" s="19">
        <v>4</v>
      </c>
      <c r="BS55" s="19">
        <v>21</v>
      </c>
      <c r="BT55" s="19">
        <v>62</v>
      </c>
      <c r="BU55" s="19" t="s">
        <v>354</v>
      </c>
      <c r="BV55" s="19">
        <v>5</v>
      </c>
      <c r="BW55" s="19">
        <v>71</v>
      </c>
      <c r="CA55" s="19">
        <v>12</v>
      </c>
      <c r="CB55" s="19">
        <v>98</v>
      </c>
      <c r="CC55" s="19">
        <v>60</v>
      </c>
      <c r="CD55" s="19">
        <v>11</v>
      </c>
      <c r="CE55" s="19">
        <v>24</v>
      </c>
      <c r="CF55" s="19">
        <v>2</v>
      </c>
      <c r="CG55" s="19">
        <v>2</v>
      </c>
      <c r="CH55" s="19">
        <v>3</v>
      </c>
      <c r="CI55" s="19">
        <v>27</v>
      </c>
      <c r="CJ55" s="19">
        <v>27</v>
      </c>
      <c r="CK55" s="19" t="s">
        <v>354</v>
      </c>
      <c r="CL55" s="19">
        <v>5</v>
      </c>
      <c r="CM55" s="19">
        <v>71</v>
      </c>
      <c r="CQ55" s="19">
        <v>12</v>
      </c>
      <c r="CR55" s="19">
        <v>98</v>
      </c>
      <c r="CS55" s="19">
        <v>60</v>
      </c>
      <c r="CT55" s="19">
        <v>11</v>
      </c>
      <c r="CU55" s="19">
        <v>23</v>
      </c>
      <c r="CV55" s="19">
        <v>429996.34218220401</v>
      </c>
      <c r="CW55" s="19">
        <v>4957565.3295012303</v>
      </c>
      <c r="CX55" s="19">
        <v>44.768054569999997</v>
      </c>
      <c r="CY55" s="19">
        <v>-93.884636670000006</v>
      </c>
      <c r="CZ55" s="19" t="s">
        <v>359</v>
      </c>
      <c r="DA55" s="19" t="s">
        <v>5116</v>
      </c>
    </row>
    <row r="56" spans="1:105" s="19" customFormat="1" x14ac:dyDescent="0.25">
      <c r="A56" s="19" t="s">
        <v>5090</v>
      </c>
      <c r="B56" s="19" t="s">
        <v>5090</v>
      </c>
      <c r="C56" s="19">
        <v>763256</v>
      </c>
      <c r="D56" s="19">
        <v>2</v>
      </c>
      <c r="E56" s="19">
        <v>212</v>
      </c>
      <c r="F56" s="19">
        <v>133.149</v>
      </c>
      <c r="G56" s="19">
        <v>10</v>
      </c>
      <c r="I56" s="19" t="s">
        <v>353</v>
      </c>
      <c r="J56" s="19" t="s">
        <v>354</v>
      </c>
      <c r="K56" s="19">
        <v>25</v>
      </c>
      <c r="M56" s="19">
        <v>19034433</v>
      </c>
      <c r="O56" s="19">
        <v>11</v>
      </c>
      <c r="P56" s="19">
        <v>17</v>
      </c>
      <c r="Q56" s="19">
        <v>2019</v>
      </c>
      <c r="R56" s="19" t="s">
        <v>366</v>
      </c>
      <c r="S56" s="19">
        <v>15</v>
      </c>
      <c r="U56" s="19">
        <v>5</v>
      </c>
      <c r="V56" s="19">
        <v>0</v>
      </c>
      <c r="W56" s="19">
        <v>2</v>
      </c>
      <c r="X56" s="19">
        <v>12</v>
      </c>
      <c r="Y56" s="19">
        <v>10</v>
      </c>
      <c r="Z56" s="19">
        <v>2</v>
      </c>
      <c r="AA56" s="19">
        <v>1</v>
      </c>
      <c r="AB56" s="19">
        <v>2</v>
      </c>
      <c r="AD56" s="19">
        <v>1</v>
      </c>
      <c r="AE56" s="19">
        <v>98</v>
      </c>
      <c r="AF56" s="19" t="s">
        <v>357</v>
      </c>
      <c r="AH56" s="19" t="s">
        <v>358</v>
      </c>
      <c r="AI56" s="19">
        <v>7</v>
      </c>
      <c r="AJ56" s="19">
        <v>2</v>
      </c>
      <c r="AK56" s="19">
        <v>4</v>
      </c>
      <c r="AL56" s="19">
        <v>3</v>
      </c>
      <c r="AM56" s="19">
        <v>21</v>
      </c>
      <c r="AN56" s="19">
        <v>68</v>
      </c>
      <c r="AO56" s="19" t="s">
        <v>354</v>
      </c>
      <c r="AP56" s="19">
        <v>5</v>
      </c>
      <c r="AQ56" s="19">
        <v>99</v>
      </c>
      <c r="AU56" s="19">
        <v>12</v>
      </c>
      <c r="AV56" s="19">
        <v>9</v>
      </c>
      <c r="AW56" s="19">
        <v>60</v>
      </c>
      <c r="AX56" s="19">
        <v>11</v>
      </c>
      <c r="AY56" s="19">
        <v>21</v>
      </c>
      <c r="AZ56" s="19">
        <v>2</v>
      </c>
      <c r="BA56" s="19">
        <v>2</v>
      </c>
      <c r="BB56" s="19">
        <v>3</v>
      </c>
      <c r="BC56" s="19">
        <v>21</v>
      </c>
      <c r="BD56" s="19">
        <v>25</v>
      </c>
      <c r="BE56" s="19" t="s">
        <v>363</v>
      </c>
      <c r="BF56" s="19">
        <v>5</v>
      </c>
      <c r="BG56" s="19">
        <v>99</v>
      </c>
      <c r="BK56" s="19">
        <v>12</v>
      </c>
      <c r="BL56" s="19">
        <v>9</v>
      </c>
      <c r="BM56" s="19">
        <v>60</v>
      </c>
      <c r="BN56" s="19">
        <v>11</v>
      </c>
      <c r="BO56" s="19">
        <v>21</v>
      </c>
      <c r="CV56" s="19">
        <v>430030.54948988202</v>
      </c>
      <c r="CW56" s="19">
        <v>4957561.8805627804</v>
      </c>
      <c r="CX56" s="19">
        <v>44.76802687</v>
      </c>
      <c r="CY56" s="19">
        <v>-93.884203970000002</v>
      </c>
      <c r="CZ56" s="19" t="s">
        <v>359</v>
      </c>
      <c r="DA56" s="19" t="s">
        <v>5117</v>
      </c>
    </row>
    <row r="57" spans="1:105" s="19" customFormat="1" x14ac:dyDescent="0.25">
      <c r="A57" s="19" t="s">
        <v>5090</v>
      </c>
      <c r="B57" s="19" t="s">
        <v>5090</v>
      </c>
      <c r="C57" s="19">
        <v>801764</v>
      </c>
      <c r="D57" s="19">
        <v>2</v>
      </c>
      <c r="E57" s="19">
        <v>212</v>
      </c>
      <c r="F57" s="19">
        <v>133.21899999999999</v>
      </c>
      <c r="G57" s="19">
        <v>10</v>
      </c>
      <c r="I57" s="19" t="s">
        <v>353</v>
      </c>
      <c r="J57" s="19" t="s">
        <v>354</v>
      </c>
      <c r="K57" s="19">
        <v>25</v>
      </c>
      <c r="M57" s="19">
        <v>20006107</v>
      </c>
      <c r="N57" s="19">
        <v>200610115</v>
      </c>
      <c r="O57" s="19">
        <v>3</v>
      </c>
      <c r="P57" s="19">
        <v>1</v>
      </c>
      <c r="Q57" s="19">
        <v>2020</v>
      </c>
      <c r="R57" s="19" t="s">
        <v>366</v>
      </c>
      <c r="S57" s="19">
        <v>16</v>
      </c>
      <c r="U57" s="19">
        <v>3</v>
      </c>
      <c r="V57" s="19">
        <v>0</v>
      </c>
      <c r="W57" s="19">
        <v>1</v>
      </c>
      <c r="Y57" s="19">
        <v>62</v>
      </c>
      <c r="Z57" s="19">
        <v>2</v>
      </c>
      <c r="AA57" s="19">
        <v>1</v>
      </c>
      <c r="AB57" s="19">
        <v>2</v>
      </c>
      <c r="AD57" s="19">
        <v>1</v>
      </c>
      <c r="AE57" s="19">
        <v>98</v>
      </c>
      <c r="AF57" s="19" t="s">
        <v>357</v>
      </c>
      <c r="AH57" s="19" t="s">
        <v>358</v>
      </c>
      <c r="AI57" s="19">
        <v>3</v>
      </c>
      <c r="AJ57" s="19">
        <v>2</v>
      </c>
      <c r="AK57" s="19">
        <v>3</v>
      </c>
      <c r="AL57" s="19">
        <v>4</v>
      </c>
      <c r="AM57" s="19">
        <v>21</v>
      </c>
      <c r="AN57" s="19">
        <v>57</v>
      </c>
      <c r="AO57" s="19" t="s">
        <v>354</v>
      </c>
      <c r="AP57" s="19">
        <v>10</v>
      </c>
      <c r="AQ57" s="19">
        <v>70</v>
      </c>
      <c r="AU57" s="19">
        <v>12</v>
      </c>
      <c r="AV57" s="19">
        <v>9</v>
      </c>
      <c r="AW57" s="19">
        <v>60</v>
      </c>
      <c r="AX57" s="19">
        <v>11</v>
      </c>
      <c r="AY57" s="19">
        <v>21</v>
      </c>
      <c r="CV57" s="19">
        <v>430143.79388303298</v>
      </c>
      <c r="CW57" s="19">
        <v>4957567.9807145</v>
      </c>
      <c r="CX57" s="19">
        <v>44.768092850000002</v>
      </c>
      <c r="CY57" s="19">
        <v>-93.882773909999997</v>
      </c>
      <c r="CZ57" s="19" t="s">
        <v>359</v>
      </c>
      <c r="DA57" s="19" t="s">
        <v>5118</v>
      </c>
    </row>
    <row r="58" spans="1:105" s="19" customFormat="1" x14ac:dyDescent="0.25">
      <c r="A58" s="19" t="s">
        <v>5090</v>
      </c>
      <c r="B58" s="19" t="s">
        <v>5090</v>
      </c>
      <c r="C58" s="19">
        <v>816476</v>
      </c>
      <c r="D58" s="19">
        <v>2</v>
      </c>
      <c r="E58" s="19">
        <v>212</v>
      </c>
      <c r="F58" s="19">
        <v>133.45699999999999</v>
      </c>
      <c r="G58" s="19">
        <v>10</v>
      </c>
      <c r="I58" s="19" t="s">
        <v>353</v>
      </c>
      <c r="J58" s="19" t="s">
        <v>354</v>
      </c>
      <c r="K58" s="19">
        <v>25</v>
      </c>
      <c r="M58" s="19">
        <v>20505061</v>
      </c>
      <c r="N58" s="19">
        <v>201770147</v>
      </c>
      <c r="O58" s="19">
        <v>6</v>
      </c>
      <c r="P58" s="19">
        <v>25</v>
      </c>
      <c r="Q58" s="19">
        <v>2020</v>
      </c>
      <c r="R58" s="19" t="s">
        <v>384</v>
      </c>
      <c r="S58" s="19">
        <v>8</v>
      </c>
      <c r="U58" s="19">
        <v>4</v>
      </c>
      <c r="V58" s="19">
        <v>0</v>
      </c>
      <c r="W58" s="19">
        <v>1</v>
      </c>
      <c r="Y58" s="19">
        <v>61</v>
      </c>
      <c r="Z58" s="19">
        <v>2</v>
      </c>
      <c r="AA58" s="19">
        <v>1</v>
      </c>
      <c r="AB58" s="19">
        <v>1</v>
      </c>
      <c r="AD58" s="19">
        <v>1</v>
      </c>
      <c r="AE58" s="19">
        <v>98</v>
      </c>
      <c r="AF58" s="19" t="s">
        <v>5119</v>
      </c>
      <c r="AH58" s="19" t="s">
        <v>358</v>
      </c>
      <c r="AI58" s="19">
        <v>3</v>
      </c>
      <c r="AJ58" s="19">
        <v>2</v>
      </c>
      <c r="AK58" s="19">
        <v>2</v>
      </c>
      <c r="AL58" s="19">
        <v>4</v>
      </c>
      <c r="AM58" s="19">
        <v>21</v>
      </c>
      <c r="AN58" s="19">
        <v>29</v>
      </c>
      <c r="AO58" s="19" t="s">
        <v>354</v>
      </c>
      <c r="AP58" s="19">
        <v>10</v>
      </c>
      <c r="AQ58" s="19">
        <v>68</v>
      </c>
      <c r="AR58" s="19">
        <v>72</v>
      </c>
      <c r="AU58" s="19">
        <v>12</v>
      </c>
      <c r="AV58" s="19">
        <v>9</v>
      </c>
      <c r="AW58" s="19">
        <v>60</v>
      </c>
      <c r="AX58" s="19">
        <v>11</v>
      </c>
      <c r="AY58" s="19">
        <v>21</v>
      </c>
      <c r="CV58" s="19">
        <v>430526.63618660602</v>
      </c>
      <c r="CW58" s="19">
        <v>4957559.4022521405</v>
      </c>
      <c r="CX58" s="19">
        <v>44.768052920000002</v>
      </c>
      <c r="CY58" s="19">
        <v>-93.877935320000006</v>
      </c>
      <c r="CZ58" s="19" t="s">
        <v>359</v>
      </c>
      <c r="DA58" s="19" t="s">
        <v>5120</v>
      </c>
    </row>
    <row r="59" spans="1:105" s="19" customFormat="1" x14ac:dyDescent="0.25">
      <c r="A59" s="19" t="s">
        <v>5090</v>
      </c>
      <c r="B59" s="19" t="s">
        <v>5090</v>
      </c>
      <c r="C59" s="19">
        <v>606586</v>
      </c>
      <c r="D59" s="19">
        <v>2</v>
      </c>
      <c r="E59" s="19">
        <v>212</v>
      </c>
      <c r="F59" s="19">
        <v>133.49600000000001</v>
      </c>
      <c r="G59" s="19">
        <v>10</v>
      </c>
      <c r="I59" s="19" t="s">
        <v>353</v>
      </c>
      <c r="J59" s="19" t="s">
        <v>354</v>
      </c>
      <c r="K59" s="19">
        <v>25</v>
      </c>
      <c r="M59" s="19">
        <v>18019457</v>
      </c>
      <c r="O59" s="19">
        <v>6</v>
      </c>
      <c r="P59" s="19">
        <v>25</v>
      </c>
      <c r="Q59" s="19">
        <v>2018</v>
      </c>
      <c r="R59" s="19" t="s">
        <v>361</v>
      </c>
      <c r="S59" s="19">
        <v>6</v>
      </c>
      <c r="U59" s="19">
        <v>4</v>
      </c>
      <c r="V59" s="19">
        <v>0</v>
      </c>
      <c r="W59" s="19">
        <v>2</v>
      </c>
      <c r="X59" s="19">
        <v>12</v>
      </c>
      <c r="Y59" s="19">
        <v>10</v>
      </c>
      <c r="Z59" s="19">
        <v>2</v>
      </c>
      <c r="AA59" s="19">
        <v>1</v>
      </c>
      <c r="AB59" s="19">
        <v>3</v>
      </c>
      <c r="AD59" s="19">
        <v>2</v>
      </c>
      <c r="AE59" s="19">
        <v>98</v>
      </c>
      <c r="AF59" s="19" t="s">
        <v>357</v>
      </c>
      <c r="AH59" s="19" t="s">
        <v>358</v>
      </c>
      <c r="AI59" s="19">
        <v>7</v>
      </c>
      <c r="AJ59" s="19">
        <v>2</v>
      </c>
      <c r="AK59" s="19">
        <v>48</v>
      </c>
      <c r="AL59" s="19">
        <v>3</v>
      </c>
      <c r="AM59" s="19">
        <v>26</v>
      </c>
      <c r="AN59" s="19">
        <v>34</v>
      </c>
      <c r="AO59" s="19" t="s">
        <v>354</v>
      </c>
      <c r="AP59" s="19">
        <v>5</v>
      </c>
      <c r="AQ59" s="19">
        <v>1</v>
      </c>
      <c r="AU59" s="19">
        <v>12</v>
      </c>
      <c r="AV59" s="19">
        <v>98</v>
      </c>
      <c r="AW59" s="19">
        <v>60</v>
      </c>
      <c r="AX59" s="19">
        <v>11</v>
      </c>
      <c r="AY59" s="19">
        <v>21</v>
      </c>
      <c r="AZ59" s="19">
        <v>2</v>
      </c>
      <c r="BA59" s="19">
        <v>2</v>
      </c>
      <c r="BB59" s="19">
        <v>3</v>
      </c>
      <c r="BC59" s="19">
        <v>21</v>
      </c>
      <c r="BD59" s="19">
        <v>19</v>
      </c>
      <c r="BE59" s="19" t="s">
        <v>354</v>
      </c>
      <c r="BF59" s="19">
        <v>5</v>
      </c>
      <c r="BG59" s="19">
        <v>70</v>
      </c>
      <c r="BK59" s="19">
        <v>12</v>
      </c>
      <c r="BL59" s="19">
        <v>98</v>
      </c>
      <c r="BM59" s="19">
        <v>60</v>
      </c>
      <c r="BN59" s="19">
        <v>11</v>
      </c>
      <c r="BO59" s="19">
        <v>21</v>
      </c>
      <c r="CV59" s="19">
        <v>430588.905968123</v>
      </c>
      <c r="CW59" s="19">
        <v>4957547.3940140596</v>
      </c>
      <c r="CX59" s="19">
        <v>44.767950880000001</v>
      </c>
      <c r="CY59" s="19">
        <v>-93.877146879999998</v>
      </c>
      <c r="CZ59" s="19" t="s">
        <v>359</v>
      </c>
      <c r="DA59" s="19" t="s">
        <v>5121</v>
      </c>
    </row>
    <row r="60" spans="1:105" s="19" customFormat="1" x14ac:dyDescent="0.25">
      <c r="A60" s="19" t="s">
        <v>5090</v>
      </c>
      <c r="B60" s="19" t="s">
        <v>5090</v>
      </c>
      <c r="C60" s="19">
        <v>591427</v>
      </c>
      <c r="D60" s="19">
        <v>2</v>
      </c>
      <c r="E60" s="19">
        <v>212</v>
      </c>
      <c r="F60" s="19">
        <v>133.70599999999999</v>
      </c>
      <c r="G60" s="19">
        <v>10</v>
      </c>
      <c r="I60" s="19" t="s">
        <v>353</v>
      </c>
      <c r="J60" s="19" t="s">
        <v>354</v>
      </c>
      <c r="K60" s="19">
        <v>25</v>
      </c>
      <c r="M60" s="19">
        <v>18011114</v>
      </c>
      <c r="O60" s="19">
        <v>4</v>
      </c>
      <c r="P60" s="19">
        <v>16</v>
      </c>
      <c r="Q60" s="19">
        <v>2018</v>
      </c>
      <c r="R60" s="19" t="s">
        <v>361</v>
      </c>
      <c r="S60" s="19">
        <v>6</v>
      </c>
      <c r="T60" s="19" t="s">
        <v>356</v>
      </c>
      <c r="U60" s="19">
        <v>5</v>
      </c>
      <c r="V60" s="19">
        <v>0</v>
      </c>
      <c r="W60" s="19">
        <v>2</v>
      </c>
      <c r="X60" s="19">
        <v>12</v>
      </c>
      <c r="Y60" s="19">
        <v>10</v>
      </c>
      <c r="Z60" s="19">
        <v>2</v>
      </c>
      <c r="AA60" s="19">
        <v>1</v>
      </c>
      <c r="AB60" s="19">
        <v>1</v>
      </c>
      <c r="AD60" s="19">
        <v>5</v>
      </c>
      <c r="AE60" s="19">
        <v>98</v>
      </c>
      <c r="AF60" s="19" t="s">
        <v>357</v>
      </c>
      <c r="AH60" s="19" t="s">
        <v>358</v>
      </c>
      <c r="AI60" s="19">
        <v>7</v>
      </c>
      <c r="AJ60" s="19">
        <v>2</v>
      </c>
      <c r="AK60" s="19">
        <v>5</v>
      </c>
      <c r="AL60" s="19">
        <v>4</v>
      </c>
      <c r="AM60" s="19">
        <v>26</v>
      </c>
      <c r="AN60" s="19">
        <v>32</v>
      </c>
      <c r="AO60" s="19" t="s">
        <v>363</v>
      </c>
      <c r="AP60" s="19">
        <v>5</v>
      </c>
      <c r="AQ60" s="19">
        <v>1</v>
      </c>
      <c r="AU60" s="19">
        <v>12</v>
      </c>
      <c r="AV60" s="19">
        <v>98</v>
      </c>
      <c r="AW60" s="19">
        <v>60</v>
      </c>
      <c r="AX60" s="19">
        <v>11</v>
      </c>
      <c r="AY60" s="19">
        <v>24</v>
      </c>
      <c r="AZ60" s="19">
        <v>2</v>
      </c>
      <c r="BA60" s="19">
        <v>2</v>
      </c>
      <c r="BB60" s="19">
        <v>4</v>
      </c>
      <c r="BC60" s="19">
        <v>26</v>
      </c>
      <c r="BD60" s="19">
        <v>43</v>
      </c>
      <c r="BE60" s="19" t="s">
        <v>363</v>
      </c>
      <c r="BF60" s="19">
        <v>5</v>
      </c>
      <c r="BG60" s="19">
        <v>1</v>
      </c>
      <c r="BK60" s="19">
        <v>12</v>
      </c>
      <c r="BL60" s="19">
        <v>98</v>
      </c>
      <c r="BM60" s="19">
        <v>60</v>
      </c>
      <c r="BN60" s="19">
        <v>11</v>
      </c>
      <c r="BO60" s="19">
        <v>24</v>
      </c>
      <c r="CV60" s="19">
        <v>430927.22669989901</v>
      </c>
      <c r="CW60" s="19">
        <v>4957543.1837288802</v>
      </c>
      <c r="CX60" s="19">
        <v>44.767945740000002</v>
      </c>
      <c r="CY60" s="19">
        <v>-93.872871450000005</v>
      </c>
      <c r="CZ60" s="19" t="s">
        <v>359</v>
      </c>
      <c r="DA60" s="19" t="s">
        <v>5122</v>
      </c>
    </row>
    <row r="61" spans="1:105" s="19" customFormat="1" x14ac:dyDescent="0.25">
      <c r="A61" s="19" t="s">
        <v>5090</v>
      </c>
      <c r="B61" s="19" t="s">
        <v>5090</v>
      </c>
      <c r="C61" s="19">
        <v>776338</v>
      </c>
      <c r="D61" s="19">
        <v>2</v>
      </c>
      <c r="E61" s="19">
        <v>212</v>
      </c>
      <c r="F61" s="19">
        <v>133.839</v>
      </c>
      <c r="G61" s="19">
        <v>10</v>
      </c>
      <c r="I61" s="19" t="s">
        <v>353</v>
      </c>
      <c r="J61" s="19" t="s">
        <v>354</v>
      </c>
      <c r="K61" s="19">
        <v>25</v>
      </c>
      <c r="M61" s="19">
        <v>19516065</v>
      </c>
      <c r="O61" s="19">
        <v>12</v>
      </c>
      <c r="P61" s="19">
        <v>31</v>
      </c>
      <c r="Q61" s="19">
        <v>2019</v>
      </c>
      <c r="R61" s="19" t="s">
        <v>368</v>
      </c>
      <c r="S61" s="19">
        <v>10</v>
      </c>
      <c r="T61" s="19">
        <v>98</v>
      </c>
      <c r="U61" s="19">
        <v>4</v>
      </c>
      <c r="V61" s="19">
        <v>0</v>
      </c>
      <c r="W61" s="19">
        <v>4</v>
      </c>
      <c r="X61" s="19">
        <v>90</v>
      </c>
      <c r="Y61" s="19">
        <v>10</v>
      </c>
      <c r="Z61" s="19">
        <v>2</v>
      </c>
      <c r="AA61" s="19">
        <v>1</v>
      </c>
      <c r="AB61" s="19">
        <v>1</v>
      </c>
      <c r="AD61" s="19">
        <v>5</v>
      </c>
      <c r="AE61" s="19">
        <v>98</v>
      </c>
      <c r="AF61" s="19" t="s">
        <v>357</v>
      </c>
      <c r="AH61" s="19" t="s">
        <v>358</v>
      </c>
      <c r="AI61" s="19">
        <v>90</v>
      </c>
      <c r="AJ61" s="19">
        <v>2</v>
      </c>
      <c r="AK61" s="19">
        <v>49</v>
      </c>
      <c r="AL61" s="19">
        <v>4</v>
      </c>
      <c r="AM61" s="19">
        <v>26</v>
      </c>
      <c r="AN61" s="19">
        <v>21</v>
      </c>
      <c r="AO61" s="19" t="s">
        <v>354</v>
      </c>
      <c r="AP61" s="19">
        <v>5</v>
      </c>
      <c r="AQ61" s="19">
        <v>1</v>
      </c>
      <c r="AU61" s="19">
        <v>12</v>
      </c>
      <c r="AV61" s="19">
        <v>9</v>
      </c>
      <c r="AW61" s="19">
        <v>60</v>
      </c>
      <c r="AX61" s="19">
        <v>11</v>
      </c>
      <c r="AY61" s="19">
        <v>21</v>
      </c>
      <c r="AZ61" s="19">
        <v>2</v>
      </c>
      <c r="BA61" s="19">
        <v>5</v>
      </c>
      <c r="BB61" s="19">
        <v>4</v>
      </c>
      <c r="BC61" s="19">
        <v>26</v>
      </c>
      <c r="BD61" s="19">
        <v>77</v>
      </c>
      <c r="BE61" s="19" t="s">
        <v>363</v>
      </c>
      <c r="BF61" s="19">
        <v>5</v>
      </c>
      <c r="BG61" s="19">
        <v>4</v>
      </c>
      <c r="BK61" s="19">
        <v>12</v>
      </c>
      <c r="BL61" s="19">
        <v>9</v>
      </c>
      <c r="BM61" s="19">
        <v>60</v>
      </c>
      <c r="BN61" s="19">
        <v>11</v>
      </c>
      <c r="BO61" s="19">
        <v>21</v>
      </c>
      <c r="BP61" s="19">
        <v>2</v>
      </c>
      <c r="BQ61" s="19">
        <v>3</v>
      </c>
      <c r="BR61" s="19">
        <v>3</v>
      </c>
      <c r="BS61" s="19">
        <v>21</v>
      </c>
      <c r="BT61" s="19">
        <v>35</v>
      </c>
      <c r="BU61" s="19" t="s">
        <v>354</v>
      </c>
      <c r="BV61" s="19">
        <v>5</v>
      </c>
      <c r="BW61" s="19">
        <v>1</v>
      </c>
      <c r="CA61" s="19">
        <v>12</v>
      </c>
      <c r="CB61" s="19">
        <v>9</v>
      </c>
      <c r="CC61" s="19">
        <v>60</v>
      </c>
      <c r="CD61" s="19">
        <v>11</v>
      </c>
      <c r="CE61" s="19">
        <v>21</v>
      </c>
      <c r="CF61" s="19">
        <v>2</v>
      </c>
      <c r="CG61" s="19">
        <v>49</v>
      </c>
      <c r="CH61" s="19">
        <v>4</v>
      </c>
      <c r="CI61" s="19">
        <v>21</v>
      </c>
      <c r="CJ61" s="19">
        <v>38</v>
      </c>
      <c r="CK61" s="19" t="s">
        <v>354</v>
      </c>
      <c r="CL61" s="19">
        <v>5</v>
      </c>
      <c r="CM61" s="19">
        <v>71</v>
      </c>
      <c r="CQ61" s="19">
        <v>12</v>
      </c>
      <c r="CR61" s="19">
        <v>9</v>
      </c>
      <c r="CS61" s="19">
        <v>60</v>
      </c>
      <c r="CT61" s="19">
        <v>11</v>
      </c>
      <c r="CU61" s="19">
        <v>21</v>
      </c>
      <c r="CV61" s="19">
        <v>431140.47074760898</v>
      </c>
      <c r="CW61" s="19">
        <v>4957540.3522140402</v>
      </c>
      <c r="CX61" s="19">
        <v>44.767940809999999</v>
      </c>
      <c r="CY61" s="19">
        <v>-93.870176610000001</v>
      </c>
      <c r="CZ61" s="19" t="s">
        <v>359</v>
      </c>
      <c r="DA61" s="19" t="s">
        <v>5123</v>
      </c>
    </row>
    <row r="62" spans="1:105" s="19" customFormat="1" x14ac:dyDescent="0.25">
      <c r="A62" s="19">
        <v>21</v>
      </c>
      <c r="B62" s="95">
        <v>21</v>
      </c>
      <c r="C62" s="19">
        <v>675463</v>
      </c>
      <c r="D62" s="19">
        <v>2</v>
      </c>
      <c r="E62" s="19">
        <v>212</v>
      </c>
      <c r="F62" s="19">
        <v>131.90299999999999</v>
      </c>
      <c r="G62" s="19">
        <v>10</v>
      </c>
      <c r="I62" s="19" t="s">
        <v>1633</v>
      </c>
      <c r="J62" s="19" t="s">
        <v>354</v>
      </c>
      <c r="K62" s="19">
        <v>25</v>
      </c>
      <c r="M62" s="19">
        <v>19001048</v>
      </c>
      <c r="O62" s="19">
        <v>1</v>
      </c>
      <c r="P62" s="19">
        <v>11</v>
      </c>
      <c r="Q62" s="19">
        <v>2019</v>
      </c>
      <c r="R62" s="19" t="s">
        <v>362</v>
      </c>
      <c r="S62" s="19">
        <v>18</v>
      </c>
      <c r="T62" s="19" t="s">
        <v>356</v>
      </c>
      <c r="U62" s="19">
        <v>5</v>
      </c>
      <c r="V62" s="19">
        <v>0</v>
      </c>
      <c r="W62" s="19">
        <v>2</v>
      </c>
      <c r="X62" s="19">
        <v>5</v>
      </c>
      <c r="Y62" s="19">
        <v>10</v>
      </c>
      <c r="Z62" s="19">
        <v>3</v>
      </c>
      <c r="AA62" s="19">
        <v>4</v>
      </c>
      <c r="AB62" s="19">
        <v>2</v>
      </c>
      <c r="AD62" s="19">
        <v>1</v>
      </c>
      <c r="AE62" s="19">
        <v>98</v>
      </c>
      <c r="AF62" s="19" t="s">
        <v>357</v>
      </c>
      <c r="AH62" s="19" t="s">
        <v>358</v>
      </c>
      <c r="AI62" s="19">
        <v>10</v>
      </c>
      <c r="AJ62" s="19">
        <v>2</v>
      </c>
      <c r="AK62" s="19">
        <v>4</v>
      </c>
      <c r="AL62" s="19">
        <v>2</v>
      </c>
      <c r="AM62" s="19">
        <v>21</v>
      </c>
      <c r="AN62" s="19">
        <v>25</v>
      </c>
      <c r="AO62" s="19" t="s">
        <v>354</v>
      </c>
      <c r="AP62" s="19">
        <v>5</v>
      </c>
      <c r="AQ62" s="19">
        <v>2</v>
      </c>
      <c r="AU62" s="19">
        <v>14</v>
      </c>
      <c r="AV62" s="19">
        <v>23</v>
      </c>
      <c r="AW62" s="19">
        <v>50</v>
      </c>
      <c r="AX62" s="19">
        <v>11</v>
      </c>
      <c r="AY62" s="19">
        <v>21</v>
      </c>
      <c r="AZ62" s="19">
        <v>2</v>
      </c>
      <c r="BA62" s="19">
        <v>4</v>
      </c>
      <c r="BB62" s="19">
        <v>4</v>
      </c>
      <c r="BC62" s="19">
        <v>21</v>
      </c>
      <c r="BD62" s="19">
        <v>69</v>
      </c>
      <c r="BE62" s="19" t="s">
        <v>363</v>
      </c>
      <c r="BF62" s="19">
        <v>5</v>
      </c>
      <c r="BG62" s="19">
        <v>1</v>
      </c>
      <c r="BK62" s="19">
        <v>14</v>
      </c>
      <c r="BL62" s="19">
        <v>9</v>
      </c>
      <c r="BM62" s="19">
        <v>50</v>
      </c>
      <c r="BN62" s="19">
        <v>11</v>
      </c>
      <c r="BO62" s="19">
        <v>21</v>
      </c>
      <c r="CV62" s="19">
        <v>428032.34835027897</v>
      </c>
      <c r="CW62" s="19">
        <v>4957611.4081434496</v>
      </c>
      <c r="CX62" s="19">
        <v>44.768274390000002</v>
      </c>
      <c r="CY62" s="19">
        <v>-93.909459100000007</v>
      </c>
      <c r="CZ62" s="19" t="s">
        <v>359</v>
      </c>
      <c r="DA62" s="19" t="s">
        <v>5124</v>
      </c>
    </row>
    <row r="63" spans="1:105" s="19" customFormat="1" x14ac:dyDescent="0.25">
      <c r="A63" s="19">
        <v>21</v>
      </c>
      <c r="B63" s="95">
        <v>21</v>
      </c>
      <c r="C63" s="19">
        <v>588772</v>
      </c>
      <c r="D63" s="19">
        <v>2</v>
      </c>
      <c r="E63" s="19">
        <v>212</v>
      </c>
      <c r="F63" s="19">
        <v>131.91399999999999</v>
      </c>
      <c r="G63" s="19">
        <v>10</v>
      </c>
      <c r="H63" s="19" t="s">
        <v>380</v>
      </c>
      <c r="J63" s="19" t="s">
        <v>354</v>
      </c>
      <c r="K63" s="19">
        <v>25</v>
      </c>
      <c r="M63" s="19">
        <v>18504683</v>
      </c>
      <c r="O63" s="19">
        <v>4</v>
      </c>
      <c r="P63" s="19">
        <v>5</v>
      </c>
      <c r="Q63" s="19">
        <v>2018</v>
      </c>
      <c r="R63" s="19" t="s">
        <v>384</v>
      </c>
      <c r="S63" s="19">
        <v>12</v>
      </c>
      <c r="T63" s="19" t="s">
        <v>369</v>
      </c>
      <c r="U63" s="19">
        <v>4</v>
      </c>
      <c r="V63" s="19">
        <v>0</v>
      </c>
      <c r="W63" s="19">
        <v>2</v>
      </c>
      <c r="X63" s="19">
        <v>5</v>
      </c>
      <c r="Y63" s="19">
        <v>10</v>
      </c>
      <c r="Z63" s="19">
        <v>3</v>
      </c>
      <c r="AA63" s="19">
        <v>1</v>
      </c>
      <c r="AB63" s="19">
        <v>1</v>
      </c>
      <c r="AD63" s="19">
        <v>1</v>
      </c>
      <c r="AE63" s="19">
        <v>98</v>
      </c>
      <c r="AF63" s="19" t="s">
        <v>357</v>
      </c>
      <c r="AH63" s="19" t="s">
        <v>358</v>
      </c>
      <c r="AI63" s="19">
        <v>9</v>
      </c>
      <c r="AJ63" s="19">
        <v>2</v>
      </c>
      <c r="AK63" s="19">
        <v>2</v>
      </c>
      <c r="AL63" s="19">
        <v>1</v>
      </c>
      <c r="AM63" s="19">
        <v>21</v>
      </c>
      <c r="AN63" s="19">
        <v>59</v>
      </c>
      <c r="AO63" s="19" t="s">
        <v>363</v>
      </c>
      <c r="AP63" s="19">
        <v>5</v>
      </c>
      <c r="AQ63" s="19">
        <v>1</v>
      </c>
      <c r="AU63" s="19">
        <v>14</v>
      </c>
      <c r="AV63" s="19">
        <v>9</v>
      </c>
      <c r="AW63" s="19">
        <v>60</v>
      </c>
      <c r="AX63" s="19">
        <v>12</v>
      </c>
      <c r="AY63" s="19">
        <v>21</v>
      </c>
      <c r="AZ63" s="19">
        <v>2</v>
      </c>
      <c r="BA63" s="19">
        <v>49</v>
      </c>
      <c r="BB63" s="19">
        <v>2</v>
      </c>
      <c r="BC63" s="19">
        <v>24</v>
      </c>
      <c r="BD63" s="19">
        <v>56</v>
      </c>
      <c r="BE63" s="19" t="s">
        <v>354</v>
      </c>
      <c r="BF63" s="19">
        <v>5</v>
      </c>
      <c r="BG63" s="19">
        <v>2</v>
      </c>
      <c r="BK63" s="19">
        <v>14</v>
      </c>
      <c r="BL63" s="19">
        <v>22</v>
      </c>
      <c r="BM63" s="19">
        <v>60</v>
      </c>
      <c r="BN63" s="19">
        <v>11</v>
      </c>
      <c r="BO63" s="19">
        <v>21</v>
      </c>
      <c r="CV63" s="19">
        <v>428041.66454999603</v>
      </c>
      <c r="CW63" s="19">
        <v>4957586.9189738398</v>
      </c>
      <c r="CX63" s="19">
        <v>44.768054900000003</v>
      </c>
      <c r="CY63" s="19">
        <v>-93.909337930000007</v>
      </c>
      <c r="CZ63" s="19" t="s">
        <v>359</v>
      </c>
      <c r="DA63" s="19" t="s">
        <v>5125</v>
      </c>
    </row>
    <row r="64" spans="1:105" s="19" customFormat="1" x14ac:dyDescent="0.25">
      <c r="A64" s="19">
        <v>21</v>
      </c>
      <c r="B64" s="95">
        <v>21</v>
      </c>
      <c r="C64" s="19">
        <v>836469</v>
      </c>
      <c r="D64" s="19">
        <v>2</v>
      </c>
      <c r="E64" s="19">
        <v>212</v>
      </c>
      <c r="F64" s="19">
        <v>131.916</v>
      </c>
      <c r="G64" s="19">
        <v>10</v>
      </c>
      <c r="I64" s="19" t="s">
        <v>1633</v>
      </c>
      <c r="J64" s="19" t="s">
        <v>354</v>
      </c>
      <c r="K64" s="19">
        <v>25</v>
      </c>
      <c r="M64" s="19">
        <v>20506806</v>
      </c>
      <c r="N64" s="19">
        <v>202320144</v>
      </c>
      <c r="O64" s="19">
        <v>8</v>
      </c>
      <c r="P64" s="19">
        <v>19</v>
      </c>
      <c r="Q64" s="19">
        <v>2020</v>
      </c>
      <c r="R64" s="19" t="s">
        <v>355</v>
      </c>
      <c r="S64" s="19">
        <v>16</v>
      </c>
      <c r="U64" s="19">
        <v>4</v>
      </c>
      <c r="V64" s="19">
        <v>0</v>
      </c>
      <c r="W64" s="19">
        <v>2</v>
      </c>
      <c r="X64" s="19">
        <v>5</v>
      </c>
      <c r="Y64" s="19">
        <v>10</v>
      </c>
      <c r="Z64" s="19">
        <v>3</v>
      </c>
      <c r="AA64" s="19">
        <v>1</v>
      </c>
      <c r="AB64" s="19">
        <v>2</v>
      </c>
      <c r="AD64" s="19">
        <v>1</v>
      </c>
      <c r="AE64" s="19">
        <v>1</v>
      </c>
      <c r="AF64" s="19" t="s">
        <v>5126</v>
      </c>
      <c r="AH64" s="19" t="s">
        <v>358</v>
      </c>
      <c r="AI64" s="19">
        <v>9</v>
      </c>
      <c r="AJ64" s="19">
        <v>2</v>
      </c>
      <c r="AK64" s="19">
        <v>4</v>
      </c>
      <c r="AL64" s="19">
        <v>3</v>
      </c>
      <c r="AM64" s="19">
        <v>24</v>
      </c>
      <c r="AN64" s="19">
        <v>45</v>
      </c>
      <c r="AO64" s="19" t="s">
        <v>363</v>
      </c>
      <c r="AP64" s="19">
        <v>5</v>
      </c>
      <c r="AQ64" s="19">
        <v>2</v>
      </c>
      <c r="AU64" s="19">
        <v>12</v>
      </c>
      <c r="AV64" s="19">
        <v>9</v>
      </c>
      <c r="AW64" s="19">
        <v>60</v>
      </c>
      <c r="AX64" s="19">
        <v>11</v>
      </c>
      <c r="AY64" s="19">
        <v>21</v>
      </c>
      <c r="AZ64" s="19">
        <v>2</v>
      </c>
      <c r="BA64" s="19">
        <v>2</v>
      </c>
      <c r="BB64" s="19">
        <v>4</v>
      </c>
      <c r="BC64" s="19">
        <v>21</v>
      </c>
      <c r="BD64" s="19">
        <v>27</v>
      </c>
      <c r="BE64" s="19" t="s">
        <v>354</v>
      </c>
      <c r="BF64" s="19">
        <v>5</v>
      </c>
      <c r="BG64" s="19">
        <v>1</v>
      </c>
      <c r="BK64" s="19">
        <v>12</v>
      </c>
      <c r="BL64" s="19">
        <v>9</v>
      </c>
      <c r="BM64" s="19">
        <v>60</v>
      </c>
      <c r="BN64" s="19">
        <v>11</v>
      </c>
      <c r="BO64" s="19">
        <v>21</v>
      </c>
      <c r="CV64" s="19">
        <v>428050.13123359601</v>
      </c>
      <c r="CW64" s="19">
        <v>4957599.61899924</v>
      </c>
      <c r="CX64" s="19">
        <v>44.768170069999996</v>
      </c>
      <c r="CY64" s="19">
        <v>-93.909232739999993</v>
      </c>
      <c r="CZ64" s="19" t="s">
        <v>359</v>
      </c>
      <c r="DA64" s="19" t="s">
        <v>5127</v>
      </c>
    </row>
    <row r="65" spans="1:105" s="19" customFormat="1" x14ac:dyDescent="0.25">
      <c r="A65" s="19">
        <v>21</v>
      </c>
      <c r="B65" s="95">
        <v>21</v>
      </c>
      <c r="C65" s="19">
        <v>680659</v>
      </c>
      <c r="D65" s="19">
        <v>2</v>
      </c>
      <c r="E65" s="19">
        <v>212</v>
      </c>
      <c r="F65" s="19">
        <v>131.922</v>
      </c>
      <c r="G65" s="19">
        <v>10</v>
      </c>
      <c r="H65" s="19" t="s">
        <v>380</v>
      </c>
      <c r="J65" s="19" t="s">
        <v>354</v>
      </c>
      <c r="K65" s="19">
        <v>25</v>
      </c>
      <c r="M65" s="19">
        <v>19002801</v>
      </c>
      <c r="O65" s="19">
        <v>1</v>
      </c>
      <c r="P65" s="19">
        <v>29</v>
      </c>
      <c r="Q65" s="19">
        <v>2019</v>
      </c>
      <c r="R65" s="19" t="s">
        <v>368</v>
      </c>
      <c r="S65" s="19">
        <v>10</v>
      </c>
      <c r="T65" s="19" t="s">
        <v>369</v>
      </c>
      <c r="U65" s="19">
        <v>5</v>
      </c>
      <c r="V65" s="19">
        <v>0</v>
      </c>
      <c r="W65" s="19">
        <v>1</v>
      </c>
      <c r="Y65" s="19">
        <v>32</v>
      </c>
      <c r="Z65" s="19">
        <v>3</v>
      </c>
      <c r="AA65" s="19">
        <v>1</v>
      </c>
      <c r="AB65" s="19">
        <v>1</v>
      </c>
      <c r="AD65" s="19">
        <v>5</v>
      </c>
      <c r="AE65" s="19">
        <v>98</v>
      </c>
      <c r="AF65" s="19" t="s">
        <v>357</v>
      </c>
      <c r="AH65" s="19" t="s">
        <v>358</v>
      </c>
      <c r="AI65" s="19">
        <v>3</v>
      </c>
      <c r="AJ65" s="19">
        <v>2</v>
      </c>
      <c r="AK65" s="19">
        <v>6</v>
      </c>
      <c r="AL65" s="19">
        <v>3</v>
      </c>
      <c r="AM65" s="19">
        <v>21</v>
      </c>
      <c r="AN65" s="19">
        <v>36</v>
      </c>
      <c r="AO65" s="19" t="s">
        <v>354</v>
      </c>
      <c r="AP65" s="19">
        <v>5</v>
      </c>
      <c r="AQ65" s="19">
        <v>72</v>
      </c>
      <c r="AU65" s="19">
        <v>15</v>
      </c>
      <c r="AV65" s="19">
        <v>22</v>
      </c>
      <c r="AW65" s="19">
        <v>60</v>
      </c>
      <c r="AX65" s="19">
        <v>12</v>
      </c>
      <c r="AY65" s="19">
        <v>21</v>
      </c>
      <c r="CV65" s="19">
        <v>428059.07132039202</v>
      </c>
      <c r="CW65" s="19">
        <v>4957598.5068490701</v>
      </c>
      <c r="CX65" s="19">
        <v>44.768160960000003</v>
      </c>
      <c r="CY65" s="19">
        <v>-93.909119619999998</v>
      </c>
      <c r="CZ65" s="19" t="s">
        <v>359</v>
      </c>
      <c r="DA65" s="19" t="s">
        <v>5128</v>
      </c>
    </row>
    <row r="66" spans="1:105" s="19" customFormat="1" x14ac:dyDescent="0.25">
      <c r="A66" s="19">
        <v>21</v>
      </c>
      <c r="B66" s="95">
        <v>21</v>
      </c>
      <c r="C66" s="19">
        <v>753140</v>
      </c>
      <c r="D66" s="19">
        <v>2</v>
      </c>
      <c r="E66" s="19">
        <v>212</v>
      </c>
      <c r="F66" s="19">
        <v>131.92099999999999</v>
      </c>
      <c r="G66" s="19">
        <v>10</v>
      </c>
      <c r="H66" s="19" t="s">
        <v>380</v>
      </c>
      <c r="J66" s="19" t="s">
        <v>354</v>
      </c>
      <c r="K66" s="19">
        <v>25</v>
      </c>
      <c r="M66" s="19" t="s">
        <v>5129</v>
      </c>
      <c r="O66" s="19">
        <v>10</v>
      </c>
      <c r="P66" s="19">
        <v>8</v>
      </c>
      <c r="Q66" s="19">
        <v>2019</v>
      </c>
      <c r="R66" s="19" t="s">
        <v>368</v>
      </c>
      <c r="S66" s="19">
        <v>17</v>
      </c>
      <c r="T66" s="19" t="s">
        <v>369</v>
      </c>
      <c r="U66" s="19">
        <v>3</v>
      </c>
      <c r="V66" s="19">
        <v>0</v>
      </c>
      <c r="W66" s="19">
        <v>2</v>
      </c>
      <c r="X66" s="19">
        <v>5</v>
      </c>
      <c r="Y66" s="19">
        <v>10</v>
      </c>
      <c r="Z66" s="19">
        <v>10</v>
      </c>
      <c r="AA66" s="19">
        <v>1</v>
      </c>
      <c r="AB66" s="19">
        <v>1</v>
      </c>
      <c r="AD66" s="19">
        <v>1</v>
      </c>
      <c r="AE66" s="19">
        <v>98</v>
      </c>
      <c r="AF66" s="19" t="s">
        <v>357</v>
      </c>
      <c r="AH66" s="19" t="s">
        <v>358</v>
      </c>
      <c r="AI66" s="19">
        <v>10</v>
      </c>
      <c r="AJ66" s="19">
        <v>2</v>
      </c>
      <c r="AK66" s="19">
        <v>2</v>
      </c>
      <c r="AL66" s="19">
        <v>2</v>
      </c>
      <c r="AM66" s="19">
        <v>21</v>
      </c>
      <c r="AN66" s="19">
        <v>75</v>
      </c>
      <c r="AO66" s="19" t="s">
        <v>363</v>
      </c>
      <c r="AP66" s="19">
        <v>5</v>
      </c>
      <c r="AQ66" s="19">
        <v>2</v>
      </c>
      <c r="AU66" s="19">
        <v>14</v>
      </c>
      <c r="AV66" s="19">
        <v>22</v>
      </c>
      <c r="AW66" s="19">
        <v>55</v>
      </c>
      <c r="AX66" s="19">
        <v>11</v>
      </c>
      <c r="AY66" s="19">
        <v>21</v>
      </c>
      <c r="AZ66" s="19">
        <v>2</v>
      </c>
      <c r="BA66" s="19">
        <v>3</v>
      </c>
      <c r="BB66" s="19">
        <v>3</v>
      </c>
      <c r="BC66" s="19">
        <v>21</v>
      </c>
      <c r="BD66" s="19">
        <v>59</v>
      </c>
      <c r="BE66" s="19" t="s">
        <v>354</v>
      </c>
      <c r="BF66" s="19">
        <v>5</v>
      </c>
      <c r="BG66" s="19">
        <v>1</v>
      </c>
      <c r="BK66" s="19">
        <v>14</v>
      </c>
      <c r="BL66" s="19">
        <v>9</v>
      </c>
      <c r="BM66" s="19">
        <v>55</v>
      </c>
      <c r="BN66" s="19">
        <v>12</v>
      </c>
      <c r="BO66" s="19">
        <v>21</v>
      </c>
      <c r="CV66" s="19">
        <v>428054.364575396</v>
      </c>
      <c r="CW66" s="19">
        <v>4957586.9189738398</v>
      </c>
      <c r="CX66" s="19">
        <v>44.768056180000002</v>
      </c>
      <c r="CY66" s="19">
        <v>-93.909177459999995</v>
      </c>
      <c r="CZ66" s="19" t="s">
        <v>359</v>
      </c>
      <c r="DA66" s="19" t="s">
        <v>5130</v>
      </c>
    </row>
    <row r="67" spans="1:105" s="19" customFormat="1" x14ac:dyDescent="0.25">
      <c r="A67" s="19">
        <v>21</v>
      </c>
      <c r="B67" s="95">
        <v>21</v>
      </c>
      <c r="C67" s="19">
        <v>658826</v>
      </c>
      <c r="D67" s="19">
        <v>2</v>
      </c>
      <c r="E67" s="19">
        <v>212</v>
      </c>
      <c r="F67" s="19">
        <v>131.92699999999999</v>
      </c>
      <c r="G67" s="19">
        <v>10</v>
      </c>
      <c r="I67" s="19" t="s">
        <v>1633</v>
      </c>
      <c r="J67" s="19" t="s">
        <v>354</v>
      </c>
      <c r="K67" s="19">
        <v>25</v>
      </c>
      <c r="M67" s="19">
        <v>18035015</v>
      </c>
      <c r="O67" s="19">
        <v>11</v>
      </c>
      <c r="P67" s="19">
        <v>9</v>
      </c>
      <c r="Q67" s="19">
        <v>2018</v>
      </c>
      <c r="R67" s="19" t="s">
        <v>362</v>
      </c>
      <c r="S67" s="19">
        <v>2</v>
      </c>
      <c r="T67" s="19" t="s">
        <v>356</v>
      </c>
      <c r="U67" s="19">
        <v>5</v>
      </c>
      <c r="V67" s="19">
        <v>0</v>
      </c>
      <c r="W67" s="19">
        <v>1</v>
      </c>
      <c r="Y67" s="19">
        <v>32</v>
      </c>
      <c r="Z67" s="19">
        <v>3</v>
      </c>
      <c r="AA67" s="19">
        <v>4</v>
      </c>
      <c r="AB67" s="19">
        <v>4</v>
      </c>
      <c r="AD67" s="19">
        <v>3</v>
      </c>
      <c r="AE67" s="19">
        <v>98</v>
      </c>
      <c r="AF67" s="19" t="s">
        <v>357</v>
      </c>
      <c r="AH67" s="19" t="s">
        <v>405</v>
      </c>
      <c r="AI67" s="19">
        <v>3</v>
      </c>
      <c r="AJ67" s="19">
        <v>2</v>
      </c>
      <c r="AK67" s="19">
        <v>3</v>
      </c>
      <c r="AL67" s="19">
        <v>4</v>
      </c>
      <c r="AM67" s="19">
        <v>24</v>
      </c>
      <c r="AN67" s="19">
        <v>28</v>
      </c>
      <c r="AO67" s="19">
        <v>99</v>
      </c>
      <c r="AP67" s="19">
        <v>5</v>
      </c>
      <c r="AQ67" s="19">
        <v>1</v>
      </c>
      <c r="AU67" s="19">
        <v>14</v>
      </c>
      <c r="AV67" s="19">
        <v>9</v>
      </c>
      <c r="AW67" s="19">
        <v>60</v>
      </c>
      <c r="AX67" s="19">
        <v>11</v>
      </c>
      <c r="AY67" s="19">
        <v>21</v>
      </c>
      <c r="CV67" s="19">
        <v>428051.873012189</v>
      </c>
      <c r="CW67" s="19">
        <v>4957609.1644112598</v>
      </c>
      <c r="CX67" s="19">
        <v>44.76825616</v>
      </c>
      <c r="CY67" s="19">
        <v>-93.909212080000003</v>
      </c>
      <c r="CZ67" s="19" t="s">
        <v>359</v>
      </c>
      <c r="DA67" s="19" t="s">
        <v>5131</v>
      </c>
    </row>
    <row r="68" spans="1:105" s="19" customFormat="1" x14ac:dyDescent="0.25">
      <c r="A68" s="19">
        <v>21</v>
      </c>
      <c r="B68" s="95">
        <v>21</v>
      </c>
      <c r="C68" s="19">
        <v>838216</v>
      </c>
      <c r="D68" s="19">
        <v>2</v>
      </c>
      <c r="E68" s="19">
        <v>212</v>
      </c>
      <c r="F68" s="19">
        <v>131.93199999999999</v>
      </c>
      <c r="G68" s="19">
        <v>10</v>
      </c>
      <c r="I68" s="19" t="s">
        <v>1633</v>
      </c>
      <c r="J68" s="19" t="s">
        <v>354</v>
      </c>
      <c r="K68" s="19">
        <v>25</v>
      </c>
      <c r="M68" s="19">
        <v>20507269</v>
      </c>
      <c r="N68" s="19">
        <v>202440107</v>
      </c>
      <c r="O68" s="19">
        <v>8</v>
      </c>
      <c r="P68" s="19">
        <v>31</v>
      </c>
      <c r="Q68" s="19">
        <v>2020</v>
      </c>
      <c r="R68" s="19" t="s">
        <v>361</v>
      </c>
      <c r="S68" s="19">
        <v>14</v>
      </c>
      <c r="T68" s="19">
        <v>98</v>
      </c>
      <c r="U68" s="19">
        <v>5</v>
      </c>
      <c r="V68" s="19">
        <v>0</v>
      </c>
      <c r="W68" s="19">
        <v>3</v>
      </c>
      <c r="X68" s="19">
        <v>5</v>
      </c>
      <c r="Y68" s="19">
        <v>10</v>
      </c>
      <c r="Z68" s="19">
        <v>3</v>
      </c>
      <c r="AA68" s="19">
        <v>1</v>
      </c>
      <c r="AB68" s="19">
        <v>1</v>
      </c>
      <c r="AD68" s="19">
        <v>1</v>
      </c>
      <c r="AE68" s="19">
        <v>1</v>
      </c>
      <c r="AF68" s="19" t="s">
        <v>357</v>
      </c>
      <c r="AH68" s="19" t="s">
        <v>405</v>
      </c>
      <c r="AI68" s="19">
        <v>10</v>
      </c>
      <c r="AJ68" s="19">
        <v>2</v>
      </c>
      <c r="AK68" s="19">
        <v>3</v>
      </c>
      <c r="AL68" s="19">
        <v>3</v>
      </c>
      <c r="AM68" s="19">
        <v>21</v>
      </c>
      <c r="AN68" s="19">
        <v>70</v>
      </c>
      <c r="AO68" s="19" t="s">
        <v>354</v>
      </c>
      <c r="AP68" s="19">
        <v>5</v>
      </c>
      <c r="AQ68" s="19">
        <v>1</v>
      </c>
      <c r="AU68" s="19">
        <v>12</v>
      </c>
      <c r="AV68" s="19">
        <v>9</v>
      </c>
      <c r="AW68" s="19">
        <v>65</v>
      </c>
      <c r="AX68" s="19">
        <v>11</v>
      </c>
      <c r="AY68" s="19">
        <v>21</v>
      </c>
      <c r="AZ68" s="19">
        <v>2</v>
      </c>
      <c r="BA68" s="19">
        <v>3</v>
      </c>
      <c r="BB68" s="19">
        <v>3</v>
      </c>
      <c r="BC68" s="19">
        <v>25</v>
      </c>
      <c r="BD68" s="19">
        <v>69</v>
      </c>
      <c r="BE68" s="19" t="s">
        <v>354</v>
      </c>
      <c r="BF68" s="19">
        <v>5</v>
      </c>
      <c r="BG68" s="19">
        <v>2</v>
      </c>
      <c r="BK68" s="19">
        <v>12</v>
      </c>
      <c r="BL68" s="19">
        <v>9</v>
      </c>
      <c r="BM68" s="19">
        <v>65</v>
      </c>
      <c r="BN68" s="19">
        <v>11</v>
      </c>
      <c r="BO68" s="19">
        <v>21</v>
      </c>
      <c r="BP68" s="19">
        <v>2</v>
      </c>
      <c r="BQ68" s="19">
        <v>2</v>
      </c>
      <c r="BR68" s="19">
        <v>4</v>
      </c>
      <c r="BS68" s="19">
        <v>21</v>
      </c>
      <c r="BT68" s="19">
        <v>55</v>
      </c>
      <c r="BU68" s="19" t="s">
        <v>354</v>
      </c>
      <c r="BV68" s="19">
        <v>5</v>
      </c>
      <c r="BW68" s="19">
        <v>1</v>
      </c>
      <c r="CA68" s="19">
        <v>12</v>
      </c>
      <c r="CB68" s="19">
        <v>9</v>
      </c>
      <c r="CC68" s="19">
        <v>65</v>
      </c>
      <c r="CD68" s="19">
        <v>11</v>
      </c>
      <c r="CE68" s="19">
        <v>21</v>
      </c>
      <c r="CV68" s="19">
        <v>428079.76462619699</v>
      </c>
      <c r="CW68" s="19">
        <v>4957612.3190246401</v>
      </c>
      <c r="CX68" s="19">
        <v>44.768287360000002</v>
      </c>
      <c r="CY68" s="19">
        <v>-93.908860110000006</v>
      </c>
      <c r="CZ68" s="19" t="s">
        <v>359</v>
      </c>
      <c r="DA68" s="19" t="s">
        <v>5132</v>
      </c>
    </row>
    <row r="69" spans="1:105" s="19" customFormat="1" x14ac:dyDescent="0.25">
      <c r="A69" s="19">
        <v>21</v>
      </c>
      <c r="B69" s="95">
        <v>21</v>
      </c>
      <c r="C69" s="19">
        <v>633787</v>
      </c>
      <c r="D69" s="19">
        <v>2</v>
      </c>
      <c r="E69" s="19">
        <v>212</v>
      </c>
      <c r="F69" s="19">
        <v>131.93299999999999</v>
      </c>
      <c r="G69" s="19">
        <v>10</v>
      </c>
      <c r="I69" s="19" t="s">
        <v>1633</v>
      </c>
      <c r="J69" s="19" t="s">
        <v>354</v>
      </c>
      <c r="K69" s="19">
        <v>25</v>
      </c>
      <c r="M69" s="19">
        <v>18028698</v>
      </c>
      <c r="O69" s="19">
        <v>9</v>
      </c>
      <c r="P69" s="19">
        <v>10</v>
      </c>
      <c r="Q69" s="19">
        <v>2018</v>
      </c>
      <c r="R69" s="19" t="s">
        <v>361</v>
      </c>
      <c r="S69" s="19">
        <v>15</v>
      </c>
      <c r="T69" s="19" t="s">
        <v>356</v>
      </c>
      <c r="U69" s="19">
        <v>4</v>
      </c>
      <c r="V69" s="19">
        <v>0</v>
      </c>
      <c r="W69" s="19">
        <v>2</v>
      </c>
      <c r="X69" s="19">
        <v>5</v>
      </c>
      <c r="Y69" s="19">
        <v>10</v>
      </c>
      <c r="Z69" s="19">
        <v>3</v>
      </c>
      <c r="AA69" s="19">
        <v>1</v>
      </c>
      <c r="AB69" s="19">
        <v>1</v>
      </c>
      <c r="AD69" s="19">
        <v>1</v>
      </c>
      <c r="AE69" s="19">
        <v>98</v>
      </c>
      <c r="AF69" s="19" t="s">
        <v>357</v>
      </c>
      <c r="AH69" s="19" t="s">
        <v>405</v>
      </c>
      <c r="AI69" s="19">
        <v>10</v>
      </c>
      <c r="AJ69" s="19">
        <v>2</v>
      </c>
      <c r="AK69" s="19">
        <v>5</v>
      </c>
      <c r="AL69" s="19">
        <v>1</v>
      </c>
      <c r="AM69" s="19">
        <v>24</v>
      </c>
      <c r="AN69" s="19">
        <v>89</v>
      </c>
      <c r="AO69" s="19" t="s">
        <v>363</v>
      </c>
      <c r="AP69" s="19">
        <v>5</v>
      </c>
      <c r="AQ69" s="19">
        <v>10</v>
      </c>
      <c r="AU69" s="19">
        <v>14</v>
      </c>
      <c r="AV69" s="19">
        <v>9</v>
      </c>
      <c r="AW69" s="19">
        <v>60</v>
      </c>
      <c r="AX69" s="19">
        <v>12</v>
      </c>
      <c r="AY69" s="19">
        <v>21</v>
      </c>
      <c r="AZ69" s="19">
        <v>2</v>
      </c>
      <c r="BA69" s="19">
        <v>2</v>
      </c>
      <c r="BB69" s="19">
        <v>4</v>
      </c>
      <c r="BC69" s="19">
        <v>21</v>
      </c>
      <c r="BD69" s="19">
        <v>75</v>
      </c>
      <c r="BE69" s="19" t="s">
        <v>354</v>
      </c>
      <c r="BF69" s="19">
        <v>5</v>
      </c>
      <c r="BG69" s="19">
        <v>1</v>
      </c>
      <c r="BK69" s="19">
        <v>14</v>
      </c>
      <c r="BL69" s="19">
        <v>9</v>
      </c>
      <c r="BM69" s="19">
        <v>60</v>
      </c>
      <c r="BN69" s="19">
        <v>13</v>
      </c>
      <c r="BO69" s="19">
        <v>21</v>
      </c>
      <c r="CV69" s="19">
        <v>428066.74425240402</v>
      </c>
      <c r="CW69" s="19">
        <v>4957621.0151182599</v>
      </c>
      <c r="CX69" s="19">
        <v>44.768364329999997</v>
      </c>
      <c r="CY69" s="19">
        <v>-93.909025850000006</v>
      </c>
      <c r="CZ69" s="19" t="s">
        <v>359</v>
      </c>
      <c r="DA69" s="19" t="s">
        <v>5133</v>
      </c>
    </row>
    <row r="70" spans="1:105" s="19" customFormat="1" x14ac:dyDescent="0.25">
      <c r="A70" s="19">
        <v>21</v>
      </c>
      <c r="B70" s="95">
        <v>21</v>
      </c>
      <c r="C70" s="19">
        <v>693388</v>
      </c>
      <c r="D70" s="19">
        <v>4</v>
      </c>
      <c r="E70" s="19">
        <v>34</v>
      </c>
      <c r="F70" s="19">
        <v>6.2789999999999999</v>
      </c>
      <c r="G70" s="19">
        <v>10</v>
      </c>
      <c r="I70" s="19" t="s">
        <v>1633</v>
      </c>
      <c r="J70" s="19" t="s">
        <v>354</v>
      </c>
      <c r="K70" s="19">
        <v>25</v>
      </c>
      <c r="M70" s="19">
        <v>19006011</v>
      </c>
      <c r="O70" s="19">
        <v>3</v>
      </c>
      <c r="P70" s="19">
        <v>1</v>
      </c>
      <c r="Q70" s="19">
        <v>2019</v>
      </c>
      <c r="R70" s="19" t="s">
        <v>362</v>
      </c>
      <c r="S70" s="19">
        <v>13</v>
      </c>
      <c r="T70" s="19" t="s">
        <v>356</v>
      </c>
      <c r="U70" s="19">
        <v>5</v>
      </c>
      <c r="V70" s="19">
        <v>0</v>
      </c>
      <c r="W70" s="19">
        <v>2</v>
      </c>
      <c r="X70" s="19">
        <v>5</v>
      </c>
      <c r="Y70" s="19">
        <v>10</v>
      </c>
      <c r="Z70" s="19">
        <v>3</v>
      </c>
      <c r="AA70" s="19">
        <v>1</v>
      </c>
      <c r="AB70" s="19">
        <v>4</v>
      </c>
      <c r="AD70" s="19">
        <v>3</v>
      </c>
      <c r="AE70" s="19">
        <v>98</v>
      </c>
      <c r="AF70" s="19" t="s">
        <v>4336</v>
      </c>
      <c r="AH70" s="19" t="s">
        <v>4301</v>
      </c>
      <c r="AI70" s="19">
        <v>10</v>
      </c>
      <c r="AJ70" s="19">
        <v>2</v>
      </c>
      <c r="AK70" s="19">
        <v>2</v>
      </c>
      <c r="AL70" s="19">
        <v>4</v>
      </c>
      <c r="AM70" s="19">
        <v>23</v>
      </c>
      <c r="AN70" s="19">
        <v>38</v>
      </c>
      <c r="AO70" s="19" t="s">
        <v>363</v>
      </c>
      <c r="AP70" s="19">
        <v>5</v>
      </c>
      <c r="AQ70" s="19">
        <v>71</v>
      </c>
      <c r="AU70" s="19">
        <v>15</v>
      </c>
      <c r="AV70" s="19">
        <v>98</v>
      </c>
      <c r="AW70" s="19">
        <v>60</v>
      </c>
      <c r="AX70" s="19">
        <v>11</v>
      </c>
      <c r="AY70" s="19">
        <v>21</v>
      </c>
      <c r="AZ70" s="19">
        <v>2</v>
      </c>
      <c r="BA70" s="19">
        <v>3</v>
      </c>
      <c r="BB70" s="19">
        <v>1</v>
      </c>
      <c r="BC70" s="19">
        <v>20</v>
      </c>
      <c r="BD70" s="19">
        <v>57</v>
      </c>
      <c r="BE70" s="19" t="s">
        <v>354</v>
      </c>
      <c r="BF70" s="19">
        <v>5</v>
      </c>
      <c r="BG70" s="19">
        <v>1</v>
      </c>
      <c r="BK70" s="19">
        <v>15</v>
      </c>
      <c r="BL70" s="19">
        <v>98</v>
      </c>
      <c r="BM70" s="19">
        <v>40</v>
      </c>
      <c r="BN70" s="19">
        <v>11</v>
      </c>
      <c r="BO70" s="19">
        <v>21</v>
      </c>
      <c r="CV70" s="19">
        <v>428066.85401613702</v>
      </c>
      <c r="CW70" s="19">
        <v>4957622.6579877697</v>
      </c>
      <c r="CX70" s="19">
        <v>44.76837913</v>
      </c>
      <c r="CY70" s="19">
        <v>-93.909024700000003</v>
      </c>
      <c r="CZ70" s="19" t="s">
        <v>359</v>
      </c>
      <c r="DA70" s="19" t="s">
        <v>5134</v>
      </c>
    </row>
    <row r="71" spans="1:105" s="19" customFormat="1" x14ac:dyDescent="0.25">
      <c r="A71" s="19">
        <v>21</v>
      </c>
      <c r="B71" s="95">
        <v>21</v>
      </c>
      <c r="C71" s="19">
        <v>730877</v>
      </c>
      <c r="D71" s="19">
        <v>4</v>
      </c>
      <c r="E71" s="19">
        <v>34</v>
      </c>
      <c r="F71" s="19">
        <v>6.2869999999999999</v>
      </c>
      <c r="G71" s="19">
        <v>10</v>
      </c>
      <c r="I71" s="19" t="s">
        <v>1633</v>
      </c>
      <c r="J71" s="19" t="s">
        <v>354</v>
      </c>
      <c r="K71" s="19">
        <v>25</v>
      </c>
      <c r="M71" s="19">
        <v>19018880</v>
      </c>
      <c r="O71" s="19">
        <v>7</v>
      </c>
      <c r="P71" s="19">
        <v>2</v>
      </c>
      <c r="Q71" s="19">
        <v>2019</v>
      </c>
      <c r="R71" s="19" t="s">
        <v>368</v>
      </c>
      <c r="S71" s="19">
        <v>6</v>
      </c>
      <c r="T71" s="19">
        <v>98</v>
      </c>
      <c r="U71" s="19">
        <v>4</v>
      </c>
      <c r="V71" s="19">
        <v>0</v>
      </c>
      <c r="W71" s="19">
        <v>3</v>
      </c>
      <c r="X71" s="19">
        <v>90</v>
      </c>
      <c r="Y71" s="19">
        <v>10</v>
      </c>
      <c r="Z71" s="19">
        <v>3</v>
      </c>
      <c r="AA71" s="19">
        <v>1</v>
      </c>
      <c r="AB71" s="19">
        <v>2</v>
      </c>
      <c r="AD71" s="19">
        <v>1</v>
      </c>
      <c r="AE71" s="19">
        <v>98</v>
      </c>
      <c r="AF71" s="19" t="s">
        <v>4336</v>
      </c>
      <c r="AH71" s="19" t="s">
        <v>4301</v>
      </c>
      <c r="AI71" s="19">
        <v>90</v>
      </c>
      <c r="AJ71" s="19">
        <v>2</v>
      </c>
      <c r="AK71" s="19">
        <v>2</v>
      </c>
      <c r="AL71" s="19">
        <v>3</v>
      </c>
      <c r="AM71" s="19">
        <v>21</v>
      </c>
      <c r="AN71" s="19">
        <v>42</v>
      </c>
      <c r="AO71" s="19" t="s">
        <v>363</v>
      </c>
      <c r="AP71" s="19">
        <v>5</v>
      </c>
      <c r="AQ71" s="19">
        <v>1</v>
      </c>
      <c r="AU71" s="19">
        <v>14</v>
      </c>
      <c r="AV71" s="19">
        <v>9</v>
      </c>
      <c r="AW71" s="19">
        <v>50</v>
      </c>
      <c r="AX71" s="19">
        <v>11</v>
      </c>
      <c r="AY71" s="19">
        <v>21</v>
      </c>
      <c r="AZ71" s="19">
        <v>2</v>
      </c>
      <c r="BA71" s="19">
        <v>2</v>
      </c>
      <c r="BB71" s="19">
        <v>3</v>
      </c>
      <c r="BC71" s="19">
        <v>21</v>
      </c>
      <c r="BD71" s="19">
        <v>16</v>
      </c>
      <c r="BE71" s="19" t="s">
        <v>354</v>
      </c>
      <c r="BF71" s="19">
        <v>5</v>
      </c>
      <c r="BG71" s="19">
        <v>70</v>
      </c>
      <c r="BK71" s="19">
        <v>14</v>
      </c>
      <c r="BL71" s="19">
        <v>9</v>
      </c>
      <c r="BM71" s="19">
        <v>50</v>
      </c>
      <c r="BN71" s="19">
        <v>11</v>
      </c>
      <c r="BO71" s="19">
        <v>21</v>
      </c>
      <c r="BP71" s="19">
        <v>3</v>
      </c>
      <c r="BQ71" s="19">
        <v>2</v>
      </c>
      <c r="BR71" s="19">
        <v>3</v>
      </c>
      <c r="BS71" s="19">
        <v>34</v>
      </c>
      <c r="BT71" s="19">
        <v>58</v>
      </c>
      <c r="BU71" s="19" t="s">
        <v>363</v>
      </c>
      <c r="BV71" s="19">
        <v>5</v>
      </c>
      <c r="BW71" s="19">
        <v>1</v>
      </c>
      <c r="CA71" s="19">
        <v>14</v>
      </c>
      <c r="CB71" s="19">
        <v>9</v>
      </c>
      <c r="CC71" s="19">
        <v>50</v>
      </c>
      <c r="CD71" s="19">
        <v>11</v>
      </c>
      <c r="CE71" s="19">
        <v>21</v>
      </c>
      <c r="CV71" s="19">
        <v>428045.68916010502</v>
      </c>
      <c r="CW71" s="19">
        <v>4957609.6138507798</v>
      </c>
      <c r="CX71" s="19">
        <v>44.76825959</v>
      </c>
      <c r="CY71" s="19">
        <v>-93.909290279999993</v>
      </c>
      <c r="CZ71" s="19" t="s">
        <v>359</v>
      </c>
      <c r="DA71" s="19" t="s">
        <v>5135</v>
      </c>
    </row>
    <row r="72" spans="1:105" s="19" customFormat="1" x14ac:dyDescent="0.25">
      <c r="A72" s="19">
        <v>21</v>
      </c>
      <c r="B72" s="95">
        <v>21</v>
      </c>
      <c r="C72" s="19">
        <v>871474</v>
      </c>
      <c r="D72" s="19">
        <v>4</v>
      </c>
      <c r="E72" s="19">
        <v>34</v>
      </c>
      <c r="F72" s="19">
        <v>6.3</v>
      </c>
      <c r="G72" s="19">
        <v>10</v>
      </c>
      <c r="H72" s="19" t="s">
        <v>380</v>
      </c>
      <c r="J72" s="19" t="s">
        <v>354</v>
      </c>
      <c r="K72" s="19">
        <v>25</v>
      </c>
      <c r="M72" s="19">
        <v>20037874</v>
      </c>
      <c r="N72" s="19">
        <v>203580710</v>
      </c>
      <c r="O72" s="19">
        <v>12</v>
      </c>
      <c r="P72" s="19">
        <v>23</v>
      </c>
      <c r="Q72" s="19">
        <v>2020</v>
      </c>
      <c r="R72" s="19" t="s">
        <v>355</v>
      </c>
      <c r="S72" s="19">
        <v>17</v>
      </c>
      <c r="T72" s="19" t="s">
        <v>369</v>
      </c>
      <c r="U72" s="19">
        <v>3</v>
      </c>
      <c r="V72" s="19">
        <v>0</v>
      </c>
      <c r="W72" s="19">
        <v>4</v>
      </c>
      <c r="X72" s="19">
        <v>12</v>
      </c>
      <c r="Y72" s="19">
        <v>10</v>
      </c>
      <c r="Z72" s="19">
        <v>3</v>
      </c>
      <c r="AA72" s="19">
        <v>4</v>
      </c>
      <c r="AB72" s="19">
        <v>4</v>
      </c>
      <c r="AC72" s="19">
        <v>8</v>
      </c>
      <c r="AD72" s="19">
        <v>5</v>
      </c>
      <c r="AE72" s="19">
        <v>98</v>
      </c>
      <c r="AF72" s="19" t="s">
        <v>4336</v>
      </c>
      <c r="AH72" s="19" t="s">
        <v>4301</v>
      </c>
      <c r="AI72" s="19">
        <v>7</v>
      </c>
      <c r="AJ72" s="19">
        <v>3</v>
      </c>
      <c r="AK72" s="19">
        <v>48</v>
      </c>
      <c r="AL72" s="19">
        <v>3</v>
      </c>
      <c r="AM72" s="19">
        <v>34</v>
      </c>
      <c r="AU72" s="19">
        <v>15</v>
      </c>
      <c r="AV72" s="19">
        <v>98</v>
      </c>
      <c r="AW72" s="19">
        <v>60</v>
      </c>
      <c r="AX72" s="19">
        <v>11</v>
      </c>
      <c r="AY72" s="19">
        <v>21</v>
      </c>
      <c r="AZ72" s="19">
        <v>2</v>
      </c>
      <c r="BA72" s="19">
        <v>2</v>
      </c>
      <c r="BB72" s="19">
        <v>3</v>
      </c>
      <c r="BC72" s="19">
        <v>21</v>
      </c>
      <c r="BD72" s="19">
        <v>69</v>
      </c>
      <c r="BE72" s="19" t="s">
        <v>354</v>
      </c>
      <c r="BF72" s="19">
        <v>5</v>
      </c>
      <c r="BG72" s="19">
        <v>71</v>
      </c>
      <c r="BK72" s="19">
        <v>15</v>
      </c>
      <c r="BL72" s="19">
        <v>98</v>
      </c>
      <c r="BM72" s="19">
        <v>60</v>
      </c>
      <c r="BN72" s="19">
        <v>11</v>
      </c>
      <c r="BO72" s="19">
        <v>21</v>
      </c>
      <c r="BP72" s="19">
        <v>2</v>
      </c>
      <c r="BQ72" s="19">
        <v>3</v>
      </c>
      <c r="BR72" s="19">
        <v>3</v>
      </c>
      <c r="BS72" s="19">
        <v>34</v>
      </c>
      <c r="BT72" s="19">
        <v>38</v>
      </c>
      <c r="BU72" s="19" t="s">
        <v>354</v>
      </c>
      <c r="BV72" s="19">
        <v>5</v>
      </c>
      <c r="BW72" s="19">
        <v>1</v>
      </c>
      <c r="CA72" s="19">
        <v>15</v>
      </c>
      <c r="CB72" s="19">
        <v>98</v>
      </c>
      <c r="CC72" s="19">
        <v>60</v>
      </c>
      <c r="CD72" s="19">
        <v>11</v>
      </c>
      <c r="CE72" s="19">
        <v>21</v>
      </c>
      <c r="CF72" s="19">
        <v>2</v>
      </c>
      <c r="CG72" s="19">
        <v>2</v>
      </c>
      <c r="CH72" s="19">
        <v>3</v>
      </c>
      <c r="CI72" s="19">
        <v>27</v>
      </c>
      <c r="CJ72" s="19">
        <v>41</v>
      </c>
      <c r="CK72" s="19" t="s">
        <v>363</v>
      </c>
      <c r="CL72" s="19">
        <v>5</v>
      </c>
      <c r="CM72" s="19">
        <v>71</v>
      </c>
      <c r="CQ72" s="19">
        <v>15</v>
      </c>
      <c r="CR72" s="19">
        <v>98</v>
      </c>
      <c r="CS72" s="19">
        <v>60</v>
      </c>
      <c r="CT72" s="19">
        <v>12</v>
      </c>
      <c r="CU72" s="19">
        <v>21</v>
      </c>
      <c r="CV72" s="19">
        <v>428070.51473647502</v>
      </c>
      <c r="CW72" s="19">
        <v>4957596.2503827699</v>
      </c>
      <c r="CX72" s="19">
        <v>44.768141800000002</v>
      </c>
      <c r="CY72" s="19">
        <v>-93.908974709999995</v>
      </c>
      <c r="CZ72" s="19" t="s">
        <v>359</v>
      </c>
      <c r="DA72" s="19" t="s">
        <v>5136</v>
      </c>
    </row>
    <row r="73" spans="1:105" s="19" customFormat="1" x14ac:dyDescent="0.25">
      <c r="A73" s="19">
        <v>21</v>
      </c>
      <c r="B73" s="95">
        <v>21</v>
      </c>
      <c r="C73" s="19">
        <v>840449</v>
      </c>
      <c r="D73" s="19">
        <v>4</v>
      </c>
      <c r="E73" s="19">
        <v>34</v>
      </c>
      <c r="F73" s="19">
        <v>6.3029999999999999</v>
      </c>
      <c r="G73" s="19">
        <v>10</v>
      </c>
      <c r="H73" s="19" t="s">
        <v>380</v>
      </c>
      <c r="J73" s="19" t="s">
        <v>354</v>
      </c>
      <c r="K73" s="19">
        <v>25</v>
      </c>
      <c r="M73" s="19">
        <v>20027218</v>
      </c>
      <c r="N73" s="19">
        <v>202560090</v>
      </c>
      <c r="O73" s="19">
        <v>9</v>
      </c>
      <c r="P73" s="19">
        <v>12</v>
      </c>
      <c r="Q73" s="19">
        <v>2020</v>
      </c>
      <c r="R73" s="19" t="s">
        <v>364</v>
      </c>
      <c r="S73" s="19">
        <v>21</v>
      </c>
      <c r="T73" s="19" t="s">
        <v>419</v>
      </c>
      <c r="U73" s="19">
        <v>3</v>
      </c>
      <c r="V73" s="19">
        <v>0</v>
      </c>
      <c r="W73" s="19">
        <v>2</v>
      </c>
      <c r="X73" s="19">
        <v>5</v>
      </c>
      <c r="Y73" s="19">
        <v>10</v>
      </c>
      <c r="Z73" s="19">
        <v>3</v>
      </c>
      <c r="AA73" s="19">
        <v>3</v>
      </c>
      <c r="AB73" s="19">
        <v>1</v>
      </c>
      <c r="AD73" s="19">
        <v>1</v>
      </c>
      <c r="AE73" s="19">
        <v>90</v>
      </c>
      <c r="AF73" s="19" t="s">
        <v>4336</v>
      </c>
      <c r="AG73" s="19" t="s">
        <v>357</v>
      </c>
      <c r="AH73" s="19" t="s">
        <v>4301</v>
      </c>
      <c r="AI73" s="19">
        <v>10</v>
      </c>
      <c r="AJ73" s="19">
        <v>2</v>
      </c>
      <c r="AK73" s="19">
        <v>2</v>
      </c>
      <c r="AL73" s="19">
        <v>1</v>
      </c>
      <c r="AM73" s="19">
        <v>21</v>
      </c>
      <c r="AN73" s="19">
        <v>16</v>
      </c>
      <c r="AO73" s="19" t="s">
        <v>354</v>
      </c>
      <c r="AP73" s="19">
        <v>5</v>
      </c>
      <c r="AQ73" s="19">
        <v>2</v>
      </c>
      <c r="AU73" s="19">
        <v>12</v>
      </c>
      <c r="AV73" s="19">
        <v>23</v>
      </c>
      <c r="AW73" s="19">
        <v>40</v>
      </c>
      <c r="AX73" s="19">
        <v>11</v>
      </c>
      <c r="AY73" s="19">
        <v>21</v>
      </c>
      <c r="AZ73" s="19">
        <v>2</v>
      </c>
      <c r="BA73" s="19">
        <v>2</v>
      </c>
      <c r="BB73" s="19">
        <v>3</v>
      </c>
      <c r="BC73" s="19">
        <v>21</v>
      </c>
      <c r="BD73" s="19">
        <v>64</v>
      </c>
      <c r="BE73" s="19" t="s">
        <v>354</v>
      </c>
      <c r="BF73" s="19">
        <v>5</v>
      </c>
      <c r="BG73" s="19">
        <v>1</v>
      </c>
      <c r="BK73" s="19">
        <v>15</v>
      </c>
      <c r="BL73" s="19">
        <v>9</v>
      </c>
      <c r="BM73" s="19">
        <v>50</v>
      </c>
      <c r="BN73" s="19">
        <v>11</v>
      </c>
      <c r="BO73" s="19">
        <v>21</v>
      </c>
      <c r="CV73" s="19">
        <v>428064.739198205</v>
      </c>
      <c r="CW73" s="19">
        <v>4957591.2029222297</v>
      </c>
      <c r="CX73" s="19">
        <v>44.768095780000003</v>
      </c>
      <c r="CY73" s="19">
        <v>-93.909046979999999</v>
      </c>
      <c r="CZ73" s="19" t="s">
        <v>359</v>
      </c>
      <c r="DA73" s="19" t="s">
        <v>5137</v>
      </c>
    </row>
    <row r="74" spans="1:105" s="19" customFormat="1" x14ac:dyDescent="0.25">
      <c r="A74" s="19">
        <v>14</v>
      </c>
      <c r="B74" s="19">
        <v>14</v>
      </c>
      <c r="C74" s="19">
        <v>869953</v>
      </c>
      <c r="D74" s="19">
        <v>2</v>
      </c>
      <c r="E74" s="19">
        <v>212</v>
      </c>
      <c r="F74" s="19">
        <v>133.316</v>
      </c>
      <c r="G74" s="19">
        <v>10</v>
      </c>
      <c r="I74" s="19" t="s">
        <v>353</v>
      </c>
      <c r="J74" s="19" t="s">
        <v>354</v>
      </c>
      <c r="K74" s="19">
        <v>25</v>
      </c>
      <c r="M74" s="19">
        <v>20037794</v>
      </c>
      <c r="N74" s="19">
        <v>203580356</v>
      </c>
      <c r="O74" s="19">
        <v>12</v>
      </c>
      <c r="P74" s="19">
        <v>23</v>
      </c>
      <c r="Q74" s="19">
        <v>2020</v>
      </c>
      <c r="R74" s="19" t="s">
        <v>355</v>
      </c>
      <c r="S74" s="19">
        <v>14</v>
      </c>
      <c r="T74" s="19">
        <v>98</v>
      </c>
      <c r="U74" s="19">
        <v>5</v>
      </c>
      <c r="V74" s="19">
        <v>0</v>
      </c>
      <c r="W74" s="19">
        <v>1</v>
      </c>
      <c r="Y74" s="19">
        <v>83</v>
      </c>
      <c r="Z74" s="19">
        <v>2</v>
      </c>
      <c r="AA74" s="19">
        <v>1</v>
      </c>
      <c r="AB74" s="19">
        <v>7</v>
      </c>
      <c r="AC74" s="19">
        <v>4</v>
      </c>
      <c r="AD74" s="19">
        <v>3</v>
      </c>
      <c r="AE74" s="19">
        <v>98</v>
      </c>
      <c r="AF74" s="19" t="s">
        <v>357</v>
      </c>
      <c r="AH74" s="19" t="s">
        <v>358</v>
      </c>
      <c r="AI74" s="19">
        <v>3</v>
      </c>
      <c r="AJ74" s="19">
        <v>2</v>
      </c>
      <c r="AK74" s="19">
        <v>4</v>
      </c>
      <c r="AL74" s="19">
        <v>4</v>
      </c>
      <c r="AM74" s="19">
        <v>26</v>
      </c>
      <c r="AN74" s="19">
        <v>26</v>
      </c>
      <c r="AO74" s="19" t="s">
        <v>354</v>
      </c>
      <c r="AP74" s="19">
        <v>5</v>
      </c>
      <c r="AQ74" s="19">
        <v>71</v>
      </c>
      <c r="AU74" s="19">
        <v>12</v>
      </c>
      <c r="AV74" s="19">
        <v>9</v>
      </c>
      <c r="AW74" s="19">
        <v>60</v>
      </c>
      <c r="AX74" s="19">
        <v>11</v>
      </c>
      <c r="AY74" s="19">
        <v>24</v>
      </c>
      <c r="CV74" s="19">
        <v>430299.36919418402</v>
      </c>
      <c r="CW74" s="19">
        <v>4957563.7473726999</v>
      </c>
      <c r="CX74" s="19">
        <v>44.768069920000002</v>
      </c>
      <c r="CY74" s="19">
        <v>-93.88080755</v>
      </c>
      <c r="CZ74" s="19" t="s">
        <v>359</v>
      </c>
      <c r="DA74" s="19" t="s">
        <v>5138</v>
      </c>
    </row>
    <row r="75" spans="1:105" s="19" customFormat="1" x14ac:dyDescent="0.25">
      <c r="A75" s="19">
        <v>14</v>
      </c>
      <c r="B75" s="19">
        <v>14</v>
      </c>
      <c r="C75" s="19">
        <v>650489</v>
      </c>
      <c r="D75" s="19">
        <v>2</v>
      </c>
      <c r="E75" s="19">
        <v>212</v>
      </c>
      <c r="F75" s="19">
        <v>133.33000000000001</v>
      </c>
      <c r="G75" s="19">
        <v>10</v>
      </c>
      <c r="I75" s="19" t="s">
        <v>353</v>
      </c>
      <c r="J75" s="19" t="s">
        <v>354</v>
      </c>
      <c r="K75" s="19">
        <v>25</v>
      </c>
      <c r="M75" s="19">
        <v>18031524</v>
      </c>
      <c r="O75" s="19">
        <v>10</v>
      </c>
      <c r="P75" s="19">
        <v>6</v>
      </c>
      <c r="Q75" s="19">
        <v>2018</v>
      </c>
      <c r="R75" s="19" t="s">
        <v>364</v>
      </c>
      <c r="S75" s="19">
        <v>7</v>
      </c>
      <c r="T75" s="19" t="s">
        <v>369</v>
      </c>
      <c r="U75" s="19">
        <v>5</v>
      </c>
      <c r="V75" s="19">
        <v>0</v>
      </c>
      <c r="W75" s="19">
        <v>1</v>
      </c>
      <c r="Y75" s="19">
        <v>75</v>
      </c>
      <c r="Z75" s="19">
        <v>2</v>
      </c>
      <c r="AA75" s="19">
        <v>2</v>
      </c>
      <c r="AB75" s="19">
        <v>1</v>
      </c>
      <c r="AD75" s="19">
        <v>1</v>
      </c>
      <c r="AE75" s="19">
        <v>98</v>
      </c>
      <c r="AF75" s="19" t="s">
        <v>357</v>
      </c>
      <c r="AH75" s="19" t="s">
        <v>358</v>
      </c>
      <c r="AI75" s="19">
        <v>3</v>
      </c>
      <c r="AJ75" s="19">
        <v>2</v>
      </c>
      <c r="AK75" s="19">
        <v>49</v>
      </c>
      <c r="AL75" s="19">
        <v>3</v>
      </c>
      <c r="AM75" s="19">
        <v>21</v>
      </c>
      <c r="AN75" s="19">
        <v>46</v>
      </c>
      <c r="AO75" s="19" t="s">
        <v>354</v>
      </c>
      <c r="AP75" s="19">
        <v>5</v>
      </c>
      <c r="AQ75" s="19">
        <v>90</v>
      </c>
      <c r="AU75" s="19">
        <v>12</v>
      </c>
      <c r="AV75" s="19">
        <v>9</v>
      </c>
      <c r="AW75" s="19">
        <v>60</v>
      </c>
      <c r="AX75" s="19">
        <v>11</v>
      </c>
      <c r="AY75" s="19">
        <v>21</v>
      </c>
      <c r="CV75" s="19">
        <v>430322.64018321899</v>
      </c>
      <c r="CW75" s="19">
        <v>4957559.5899631605</v>
      </c>
      <c r="CX75" s="19">
        <v>44.76803477</v>
      </c>
      <c r="CY75" s="19">
        <v>-93.880512940000003</v>
      </c>
      <c r="CZ75" s="19" t="s">
        <v>391</v>
      </c>
      <c r="DA75" s="19" t="s">
        <v>5139</v>
      </c>
    </row>
    <row r="76" spans="1:105" s="19" customFormat="1" x14ac:dyDescent="0.25">
      <c r="B76" s="95"/>
    </row>
    <row r="78" spans="1:105" x14ac:dyDescent="0.25">
      <c r="C78" s="404"/>
    </row>
    <row r="79" spans="1:105" x14ac:dyDescent="0.25">
      <c r="C79" s="404"/>
    </row>
    <row r="80" spans="1:105" x14ac:dyDescent="0.25">
      <c r="C80" s="404"/>
    </row>
    <row r="81" spans="3:3" x14ac:dyDescent="0.25">
      <c r="C81" s="404"/>
    </row>
    <row r="82" spans="3:3" x14ac:dyDescent="0.25">
      <c r="C82" s="404"/>
    </row>
    <row r="83" spans="3:3" x14ac:dyDescent="0.25">
      <c r="C83" s="404"/>
    </row>
    <row r="84" spans="3:3" x14ac:dyDescent="0.25">
      <c r="C84" s="404"/>
    </row>
    <row r="85" spans="3:3" x14ac:dyDescent="0.25">
      <c r="C85" s="404"/>
    </row>
    <row r="86" spans="3:3" x14ac:dyDescent="0.25">
      <c r="C86" s="404"/>
    </row>
    <row r="87" spans="3:3" x14ac:dyDescent="0.25">
      <c r="C87" s="404"/>
    </row>
    <row r="88" spans="3:3" x14ac:dyDescent="0.25">
      <c r="C88" s="404"/>
    </row>
    <row r="89" spans="3:3" x14ac:dyDescent="0.25">
      <c r="C89" s="404"/>
    </row>
    <row r="90" spans="3:3" x14ac:dyDescent="0.25">
      <c r="C90" s="404"/>
    </row>
    <row r="91" spans="3:3" x14ac:dyDescent="0.25">
      <c r="C91" s="404"/>
    </row>
    <row r="92" spans="3:3" x14ac:dyDescent="0.25">
      <c r="C92" s="404"/>
    </row>
    <row r="93" spans="3:3" x14ac:dyDescent="0.25">
      <c r="C93" s="404"/>
    </row>
    <row r="94" spans="3:3" x14ac:dyDescent="0.25">
      <c r="C94" s="404"/>
    </row>
    <row r="95" spans="3:3" x14ac:dyDescent="0.25">
      <c r="C95" s="404"/>
    </row>
    <row r="96" spans="3:3" x14ac:dyDescent="0.25">
      <c r="C96" s="404"/>
    </row>
    <row r="97" spans="3:3" x14ac:dyDescent="0.25">
      <c r="C97" s="404"/>
    </row>
    <row r="98" spans="3:3" x14ac:dyDescent="0.25">
      <c r="C98" s="404"/>
    </row>
    <row r="99" spans="3:3" x14ac:dyDescent="0.25">
      <c r="C99" s="404"/>
    </row>
    <row r="100" spans="3:3" x14ac:dyDescent="0.25">
      <c r="C100" s="404"/>
    </row>
    <row r="101" spans="3:3" x14ac:dyDescent="0.25">
      <c r="C101" s="404"/>
    </row>
    <row r="102" spans="3:3" x14ac:dyDescent="0.25">
      <c r="C102" s="404"/>
    </row>
    <row r="103" spans="3:3" x14ac:dyDescent="0.25">
      <c r="C103" s="404"/>
    </row>
    <row r="104" spans="3:3" x14ac:dyDescent="0.25">
      <c r="C104" s="404"/>
    </row>
    <row r="105" spans="3:3" x14ac:dyDescent="0.25">
      <c r="C105" s="404"/>
    </row>
    <row r="106" spans="3:3" x14ac:dyDescent="0.25">
      <c r="C106" s="404"/>
    </row>
    <row r="107" spans="3:3" x14ac:dyDescent="0.25">
      <c r="C107" s="404"/>
    </row>
    <row r="108" spans="3:3" x14ac:dyDescent="0.25">
      <c r="C108" s="404"/>
    </row>
    <row r="109" spans="3:3" x14ac:dyDescent="0.25">
      <c r="C109" s="404"/>
    </row>
    <row r="110" spans="3:3" x14ac:dyDescent="0.25">
      <c r="C110" s="404"/>
    </row>
    <row r="111" spans="3:3" x14ac:dyDescent="0.25">
      <c r="C111" s="404"/>
    </row>
    <row r="112" spans="3:3" x14ac:dyDescent="0.25">
      <c r="C112" s="404"/>
    </row>
    <row r="113" spans="3:3" x14ac:dyDescent="0.25">
      <c r="C113" s="404"/>
    </row>
    <row r="114" spans="3:3" x14ac:dyDescent="0.25">
      <c r="C114" s="404"/>
    </row>
    <row r="115" spans="3:3" x14ac:dyDescent="0.25">
      <c r="C115" s="404"/>
    </row>
    <row r="116" spans="3:3" x14ac:dyDescent="0.25">
      <c r="C116" s="404"/>
    </row>
    <row r="117" spans="3:3" x14ac:dyDescent="0.25">
      <c r="C117" s="404"/>
    </row>
    <row r="118" spans="3:3" x14ac:dyDescent="0.25">
      <c r="C118" s="404"/>
    </row>
    <row r="119" spans="3:3" x14ac:dyDescent="0.25">
      <c r="C119" s="404"/>
    </row>
    <row r="120" spans="3:3" x14ac:dyDescent="0.25">
      <c r="C120" s="404"/>
    </row>
    <row r="121" spans="3:3" x14ac:dyDescent="0.25">
      <c r="C121" s="404"/>
    </row>
    <row r="122" spans="3:3" x14ac:dyDescent="0.25">
      <c r="C122" s="404"/>
    </row>
    <row r="123" spans="3:3" x14ac:dyDescent="0.25">
      <c r="C123" s="404"/>
    </row>
  </sheetData>
  <conditionalFormatting sqref="C1:C1048576">
    <cfRule type="duplicateValues" dxfId="0" priority="1"/>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10838764</v>
      </c>
      <c r="B2" s="238">
        <v>3</v>
      </c>
      <c r="C2" s="238">
        <v>7</v>
      </c>
      <c r="D2" s="238">
        <v>142.005</v>
      </c>
      <c r="E2" s="238">
        <v>43</v>
      </c>
      <c r="F2" s="238" t="s">
        <v>423</v>
      </c>
      <c r="H2" s="238">
        <v>8</v>
      </c>
      <c r="I2" s="238">
        <v>22</v>
      </c>
      <c r="K2" s="238">
        <v>1201071</v>
      </c>
      <c r="L2" s="238">
        <v>123420018</v>
      </c>
      <c r="M2" s="238">
        <v>12</v>
      </c>
      <c r="N2" s="238">
        <v>4</v>
      </c>
      <c r="O2" s="238">
        <v>2012</v>
      </c>
      <c r="P2" s="238" t="s">
        <v>368</v>
      </c>
      <c r="Q2" s="238">
        <v>6</v>
      </c>
      <c r="S2" s="238">
        <v>5</v>
      </c>
      <c r="T2" s="238">
        <v>0</v>
      </c>
      <c r="U2" s="238">
        <v>3</v>
      </c>
      <c r="V2" s="238">
        <v>1</v>
      </c>
      <c r="W2" s="238">
        <v>10</v>
      </c>
      <c r="X2" s="238">
        <v>3</v>
      </c>
      <c r="Y2" s="238">
        <v>4</v>
      </c>
      <c r="Z2" s="238">
        <v>1</v>
      </c>
      <c r="AB2" s="238">
        <v>1</v>
      </c>
      <c r="AC2" s="238">
        <v>98</v>
      </c>
      <c r="AD2" s="238" t="s">
        <v>424</v>
      </c>
      <c r="AE2" s="238" t="s">
        <v>425</v>
      </c>
      <c r="AF2" s="238" t="s">
        <v>426</v>
      </c>
      <c r="AG2" s="238">
        <v>7</v>
      </c>
      <c r="AH2" s="238">
        <v>2</v>
      </c>
      <c r="AI2" s="238">
        <v>2</v>
      </c>
      <c r="AJ2" s="238">
        <v>3</v>
      </c>
      <c r="AK2" s="238">
        <v>21</v>
      </c>
      <c r="AL2" s="238">
        <v>26</v>
      </c>
      <c r="AM2" s="238" t="s">
        <v>354</v>
      </c>
      <c r="AN2" s="238">
        <v>5</v>
      </c>
      <c r="AO2" s="238">
        <v>5</v>
      </c>
      <c r="AS2" s="238">
        <v>4</v>
      </c>
      <c r="AT2" s="238">
        <v>20</v>
      </c>
      <c r="AU2" s="238">
        <v>40</v>
      </c>
      <c r="AV2" s="238">
        <v>11</v>
      </c>
      <c r="AW2" s="238">
        <v>21</v>
      </c>
      <c r="AX2" s="238">
        <v>2</v>
      </c>
      <c r="AY2" s="238">
        <v>2</v>
      </c>
      <c r="AZ2" s="238">
        <v>3</v>
      </c>
      <c r="BA2" s="238">
        <v>21</v>
      </c>
      <c r="BB2" s="238">
        <v>40</v>
      </c>
      <c r="BC2" s="238" t="s">
        <v>363</v>
      </c>
      <c r="BD2" s="238">
        <v>5</v>
      </c>
      <c r="BE2" s="238">
        <v>1</v>
      </c>
      <c r="BI2" s="238">
        <v>4</v>
      </c>
      <c r="BJ2" s="238">
        <v>20</v>
      </c>
      <c r="BK2" s="238">
        <v>40</v>
      </c>
      <c r="BL2" s="238">
        <v>11</v>
      </c>
      <c r="BM2" s="238">
        <v>21</v>
      </c>
      <c r="BN2" s="238">
        <v>2</v>
      </c>
      <c r="BO2" s="238">
        <v>4</v>
      </c>
      <c r="BP2" s="238">
        <v>3</v>
      </c>
      <c r="BQ2" s="238">
        <v>21</v>
      </c>
      <c r="BR2" s="238">
        <v>52</v>
      </c>
      <c r="BS2" s="238" t="s">
        <v>354</v>
      </c>
      <c r="BT2" s="238">
        <v>5</v>
      </c>
      <c r="BU2" s="238">
        <v>1</v>
      </c>
      <c r="BY2" s="238">
        <v>4</v>
      </c>
      <c r="BZ2" s="238">
        <v>20</v>
      </c>
      <c r="CA2" s="238">
        <v>40</v>
      </c>
      <c r="CB2" s="238">
        <v>11</v>
      </c>
      <c r="CC2" s="238">
        <v>21</v>
      </c>
      <c r="CT2" s="238">
        <v>391889</v>
      </c>
      <c r="CU2" s="238">
        <v>4972371</v>
      </c>
      <c r="CV2" s="238">
        <v>44.8965581</v>
      </c>
      <c r="CW2" s="238">
        <v>-94.369238600000003</v>
      </c>
      <c r="CX2" s="238" t="s">
        <v>359</v>
      </c>
      <c r="CY2" s="238" t="s">
        <v>427</v>
      </c>
    </row>
    <row r="3" spans="1:103" x14ac:dyDescent="0.25">
      <c r="A3" s="238">
        <v>10895164</v>
      </c>
      <c r="B3" s="238">
        <v>3</v>
      </c>
      <c r="C3" s="238">
        <v>7</v>
      </c>
      <c r="D3" s="238">
        <v>142.005</v>
      </c>
      <c r="E3" s="238">
        <v>43</v>
      </c>
      <c r="F3" s="238" t="s">
        <v>423</v>
      </c>
      <c r="H3" s="238">
        <v>8</v>
      </c>
      <c r="I3" s="238">
        <v>22</v>
      </c>
      <c r="K3" s="238">
        <v>13200951</v>
      </c>
      <c r="L3" s="238">
        <v>132110146</v>
      </c>
      <c r="M3" s="238">
        <v>7</v>
      </c>
      <c r="N3" s="238">
        <v>28</v>
      </c>
      <c r="O3" s="238">
        <v>2013</v>
      </c>
      <c r="P3" s="238" t="s">
        <v>366</v>
      </c>
      <c r="Q3" s="238">
        <v>14</v>
      </c>
      <c r="S3" s="238">
        <v>3</v>
      </c>
      <c r="T3" s="238">
        <v>0</v>
      </c>
      <c r="U3" s="238">
        <v>2</v>
      </c>
      <c r="V3" s="238">
        <v>5</v>
      </c>
      <c r="W3" s="238">
        <v>10</v>
      </c>
      <c r="X3" s="238">
        <v>3</v>
      </c>
      <c r="Y3" s="238">
        <v>1</v>
      </c>
      <c r="Z3" s="238">
        <v>1</v>
      </c>
      <c r="AB3" s="238">
        <v>1</v>
      </c>
      <c r="AC3" s="238">
        <v>98</v>
      </c>
      <c r="AD3" s="238" t="s">
        <v>428</v>
      </c>
      <c r="AE3" s="238">
        <v>15</v>
      </c>
      <c r="AF3" s="238" t="s">
        <v>426</v>
      </c>
      <c r="AG3" s="238">
        <v>10</v>
      </c>
      <c r="AH3" s="238">
        <v>2</v>
      </c>
      <c r="AI3" s="238">
        <v>4</v>
      </c>
      <c r="AJ3" s="238">
        <v>4</v>
      </c>
      <c r="AK3" s="238">
        <v>24</v>
      </c>
      <c r="AL3" s="238">
        <v>15</v>
      </c>
      <c r="AM3" s="238" t="s">
        <v>363</v>
      </c>
      <c r="AN3" s="238">
        <v>5</v>
      </c>
      <c r="AO3" s="238">
        <v>2</v>
      </c>
      <c r="AS3" s="238">
        <v>4</v>
      </c>
      <c r="AT3" s="238">
        <v>20</v>
      </c>
      <c r="AU3" s="238">
        <v>40</v>
      </c>
      <c r="AV3" s="238">
        <v>11</v>
      </c>
      <c r="AW3" s="238">
        <v>21</v>
      </c>
      <c r="AX3" s="238">
        <v>2</v>
      </c>
      <c r="AY3" s="238">
        <v>4</v>
      </c>
      <c r="AZ3" s="238">
        <v>3</v>
      </c>
      <c r="BA3" s="238">
        <v>21</v>
      </c>
      <c r="BB3" s="238">
        <v>53</v>
      </c>
      <c r="BC3" s="238" t="s">
        <v>354</v>
      </c>
      <c r="BD3" s="238">
        <v>5</v>
      </c>
      <c r="BE3" s="238">
        <v>1</v>
      </c>
      <c r="BI3" s="238">
        <v>4</v>
      </c>
      <c r="BJ3" s="238">
        <v>20</v>
      </c>
      <c r="BK3" s="238">
        <v>40</v>
      </c>
      <c r="BL3" s="238">
        <v>11</v>
      </c>
      <c r="BM3" s="238">
        <v>21</v>
      </c>
      <c r="CT3" s="238">
        <v>391889</v>
      </c>
      <c r="CU3" s="238">
        <v>4972371</v>
      </c>
      <c r="CV3" s="238">
        <v>44.8965581</v>
      </c>
      <c r="CW3" s="238">
        <v>-94.369238600000003</v>
      </c>
      <c r="CX3" s="238" t="s">
        <v>359</v>
      </c>
      <c r="CY3" s="238" t="s">
        <v>429</v>
      </c>
    </row>
    <row r="4" spans="1:103" x14ac:dyDescent="0.25">
      <c r="A4" s="238">
        <v>10911916</v>
      </c>
      <c r="B4" s="238">
        <v>3</v>
      </c>
      <c r="C4" s="238">
        <v>7</v>
      </c>
      <c r="D4" s="238">
        <v>142.005</v>
      </c>
      <c r="E4" s="238">
        <v>43</v>
      </c>
      <c r="F4" s="238" t="s">
        <v>423</v>
      </c>
      <c r="H4" s="238">
        <v>8</v>
      </c>
      <c r="I4" s="238">
        <v>22</v>
      </c>
      <c r="K4" s="238">
        <v>13015303</v>
      </c>
      <c r="L4" s="238">
        <v>133360122</v>
      </c>
      <c r="M4" s="238">
        <v>12</v>
      </c>
      <c r="N4" s="238">
        <v>2</v>
      </c>
      <c r="O4" s="238">
        <v>2013</v>
      </c>
      <c r="P4" s="238" t="s">
        <v>361</v>
      </c>
      <c r="Q4" s="238">
        <v>13</v>
      </c>
      <c r="S4" s="238">
        <v>4</v>
      </c>
      <c r="T4" s="238">
        <v>0</v>
      </c>
      <c r="U4" s="238">
        <v>2</v>
      </c>
      <c r="V4" s="238">
        <v>5</v>
      </c>
      <c r="W4" s="238">
        <v>10</v>
      </c>
      <c r="X4" s="238">
        <v>3</v>
      </c>
      <c r="Y4" s="238">
        <v>1</v>
      </c>
      <c r="Z4" s="238">
        <v>3</v>
      </c>
      <c r="AA4" s="238">
        <v>4</v>
      </c>
      <c r="AB4" s="238">
        <v>2</v>
      </c>
      <c r="AC4" s="238">
        <v>98</v>
      </c>
      <c r="AD4" s="238" t="s">
        <v>430</v>
      </c>
      <c r="AE4" s="238" t="s">
        <v>431</v>
      </c>
      <c r="AF4" s="238" t="s">
        <v>426</v>
      </c>
      <c r="AG4" s="238">
        <v>10</v>
      </c>
      <c r="AH4" s="238">
        <v>2</v>
      </c>
      <c r="AI4" s="238">
        <v>4</v>
      </c>
      <c r="AJ4" s="238">
        <v>2</v>
      </c>
      <c r="AK4" s="238">
        <v>24</v>
      </c>
      <c r="AL4" s="238">
        <v>74</v>
      </c>
      <c r="AM4" s="238" t="s">
        <v>363</v>
      </c>
      <c r="AN4" s="238">
        <v>5</v>
      </c>
      <c r="AO4" s="238">
        <v>2</v>
      </c>
      <c r="AS4" s="238">
        <v>3</v>
      </c>
      <c r="AT4" s="238">
        <v>20</v>
      </c>
      <c r="AU4" s="238">
        <v>40</v>
      </c>
      <c r="AV4" s="238">
        <v>11</v>
      </c>
      <c r="AW4" s="238">
        <v>21</v>
      </c>
      <c r="AX4" s="238">
        <v>2</v>
      </c>
      <c r="AY4" s="238">
        <v>4</v>
      </c>
      <c r="AZ4" s="238">
        <v>3</v>
      </c>
      <c r="BA4" s="238">
        <v>21</v>
      </c>
      <c r="BB4" s="238">
        <v>35</v>
      </c>
      <c r="BC4" s="238" t="s">
        <v>354</v>
      </c>
      <c r="BD4" s="238">
        <v>5</v>
      </c>
      <c r="BE4" s="238">
        <v>1</v>
      </c>
      <c r="BI4" s="238">
        <v>3</v>
      </c>
      <c r="BJ4" s="238">
        <v>20</v>
      </c>
      <c r="BK4" s="238">
        <v>40</v>
      </c>
      <c r="BL4" s="238">
        <v>11</v>
      </c>
      <c r="BM4" s="238">
        <v>21</v>
      </c>
      <c r="CT4" s="238">
        <v>391889</v>
      </c>
      <c r="CU4" s="238">
        <v>4972371</v>
      </c>
      <c r="CV4" s="238">
        <v>44.8965581</v>
      </c>
      <c r="CW4" s="238">
        <v>-94.369238600000003</v>
      </c>
      <c r="CX4" s="238" t="s">
        <v>359</v>
      </c>
      <c r="CY4" s="238" t="s">
        <v>432</v>
      </c>
    </row>
    <row r="5" spans="1:103" x14ac:dyDescent="0.25">
      <c r="A5" s="238">
        <v>10912085</v>
      </c>
      <c r="B5" s="238">
        <v>3</v>
      </c>
      <c r="C5" s="238">
        <v>7</v>
      </c>
      <c r="D5" s="238">
        <v>142.005</v>
      </c>
      <c r="E5" s="238">
        <v>43</v>
      </c>
      <c r="F5" s="238" t="s">
        <v>423</v>
      </c>
      <c r="H5" s="238">
        <v>8</v>
      </c>
      <c r="I5" s="238">
        <v>22</v>
      </c>
      <c r="K5" s="238">
        <v>13015300</v>
      </c>
      <c r="L5" s="238">
        <v>133370109</v>
      </c>
      <c r="M5" s="238">
        <v>12</v>
      </c>
      <c r="N5" s="238">
        <v>2</v>
      </c>
      <c r="O5" s="238">
        <v>2013</v>
      </c>
      <c r="P5" s="238" t="s">
        <v>361</v>
      </c>
      <c r="Q5" s="238">
        <v>11</v>
      </c>
      <c r="R5" s="238" t="s">
        <v>369</v>
      </c>
      <c r="S5" s="238">
        <v>4</v>
      </c>
      <c r="T5" s="238">
        <v>0</v>
      </c>
      <c r="U5" s="238">
        <v>2</v>
      </c>
      <c r="V5" s="238">
        <v>3</v>
      </c>
      <c r="W5" s="238">
        <v>10</v>
      </c>
      <c r="X5" s="238">
        <v>3</v>
      </c>
      <c r="Y5" s="238">
        <v>1</v>
      </c>
      <c r="Z5" s="238">
        <v>2</v>
      </c>
      <c r="AA5" s="238">
        <v>3</v>
      </c>
      <c r="AB5" s="238">
        <v>2</v>
      </c>
      <c r="AC5" s="238">
        <v>98</v>
      </c>
      <c r="AD5" s="238" t="s">
        <v>430</v>
      </c>
      <c r="AE5" s="238" t="s">
        <v>431</v>
      </c>
      <c r="AF5" s="238" t="s">
        <v>426</v>
      </c>
      <c r="AG5" s="238">
        <v>9</v>
      </c>
      <c r="AH5" s="238">
        <v>2</v>
      </c>
      <c r="AI5" s="238">
        <v>2</v>
      </c>
      <c r="AJ5" s="238">
        <v>7</v>
      </c>
      <c r="AK5" s="238">
        <v>24</v>
      </c>
      <c r="AL5" s="238">
        <v>78</v>
      </c>
      <c r="AM5" s="238" t="s">
        <v>354</v>
      </c>
      <c r="AN5" s="238">
        <v>5</v>
      </c>
      <c r="AO5" s="238">
        <v>2</v>
      </c>
      <c r="AP5" s="238">
        <v>4</v>
      </c>
      <c r="AS5" s="238">
        <v>3</v>
      </c>
      <c r="AT5" s="238">
        <v>20</v>
      </c>
      <c r="AU5" s="238">
        <v>40</v>
      </c>
      <c r="AV5" s="238">
        <v>11</v>
      </c>
      <c r="AW5" s="238">
        <v>21</v>
      </c>
      <c r="AX5" s="238">
        <v>2</v>
      </c>
      <c r="AY5" s="238">
        <v>2</v>
      </c>
      <c r="AZ5" s="238">
        <v>3</v>
      </c>
      <c r="BA5" s="238">
        <v>21</v>
      </c>
      <c r="BB5" s="238">
        <v>39</v>
      </c>
      <c r="BC5" s="238" t="s">
        <v>363</v>
      </c>
      <c r="BD5" s="238">
        <v>5</v>
      </c>
      <c r="BF5" s="238">
        <v>1</v>
      </c>
      <c r="BI5" s="238">
        <v>3</v>
      </c>
      <c r="BJ5" s="238">
        <v>20</v>
      </c>
      <c r="BK5" s="238">
        <v>40</v>
      </c>
      <c r="BL5" s="238">
        <v>11</v>
      </c>
      <c r="BM5" s="238">
        <v>21</v>
      </c>
      <c r="CT5" s="238">
        <v>391889</v>
      </c>
      <c r="CU5" s="238">
        <v>4972371</v>
      </c>
      <c r="CV5" s="238">
        <v>44.8965581</v>
      </c>
      <c r="CW5" s="238">
        <v>-94.369238600000003</v>
      </c>
      <c r="CX5" s="238" t="s">
        <v>359</v>
      </c>
      <c r="CY5" s="238" t="s">
        <v>433</v>
      </c>
    </row>
    <row r="6" spans="1:103" x14ac:dyDescent="0.25">
      <c r="A6" s="238">
        <v>10912634</v>
      </c>
      <c r="B6" s="238">
        <v>3</v>
      </c>
      <c r="C6" s="238">
        <v>7</v>
      </c>
      <c r="D6" s="238">
        <v>142.005</v>
      </c>
      <c r="E6" s="238">
        <v>43</v>
      </c>
      <c r="F6" s="238" t="s">
        <v>423</v>
      </c>
      <c r="H6" s="238">
        <v>8</v>
      </c>
      <c r="I6" s="238">
        <v>22</v>
      </c>
      <c r="K6" s="238">
        <v>13015403</v>
      </c>
      <c r="L6" s="238">
        <v>133390089</v>
      </c>
      <c r="M6" s="238">
        <v>12</v>
      </c>
      <c r="N6" s="238">
        <v>4</v>
      </c>
      <c r="O6" s="238">
        <v>2013</v>
      </c>
      <c r="P6" s="238" t="s">
        <v>355</v>
      </c>
      <c r="Q6" s="238">
        <v>12</v>
      </c>
      <c r="S6" s="238">
        <v>5</v>
      </c>
      <c r="T6" s="238">
        <v>0</v>
      </c>
      <c r="U6" s="238">
        <v>1</v>
      </c>
      <c r="V6" s="238">
        <v>90</v>
      </c>
      <c r="W6" s="238">
        <v>32</v>
      </c>
      <c r="X6" s="238">
        <v>3</v>
      </c>
      <c r="Y6" s="238">
        <v>1</v>
      </c>
      <c r="Z6" s="238">
        <v>4</v>
      </c>
      <c r="AB6" s="238">
        <v>3</v>
      </c>
      <c r="AC6" s="238">
        <v>98</v>
      </c>
      <c r="AD6" s="238" t="s">
        <v>434</v>
      </c>
      <c r="AE6" s="238" t="s">
        <v>435</v>
      </c>
      <c r="AF6" s="238" t="s">
        <v>426</v>
      </c>
      <c r="AG6" s="238">
        <v>3</v>
      </c>
      <c r="AH6" s="238">
        <v>2</v>
      </c>
      <c r="AI6" s="238">
        <v>3</v>
      </c>
      <c r="AJ6" s="238">
        <v>7</v>
      </c>
      <c r="AK6" s="238">
        <v>21</v>
      </c>
      <c r="AL6" s="238">
        <v>58</v>
      </c>
      <c r="AM6" s="238" t="s">
        <v>354</v>
      </c>
      <c r="AN6" s="238">
        <v>5</v>
      </c>
      <c r="AS6" s="238">
        <v>3</v>
      </c>
      <c r="AT6" s="238">
        <v>20</v>
      </c>
      <c r="AU6" s="238">
        <v>40</v>
      </c>
      <c r="CT6" s="238">
        <v>391889</v>
      </c>
      <c r="CU6" s="238">
        <v>4972371</v>
      </c>
      <c r="CV6" s="238">
        <v>44.8965581</v>
      </c>
      <c r="CW6" s="238">
        <v>-94.369238600000003</v>
      </c>
      <c r="CX6" s="238" t="s">
        <v>359</v>
      </c>
      <c r="CY6" s="238" t="s">
        <v>436</v>
      </c>
    </row>
    <row r="7" spans="1:103" x14ac:dyDescent="0.25">
      <c r="A7" s="238">
        <v>10913073</v>
      </c>
      <c r="B7" s="238">
        <v>3</v>
      </c>
      <c r="C7" s="238">
        <v>7</v>
      </c>
      <c r="D7" s="238">
        <v>142.005</v>
      </c>
      <c r="E7" s="238">
        <v>43</v>
      </c>
      <c r="F7" s="238" t="s">
        <v>423</v>
      </c>
      <c r="H7" s="238">
        <v>8</v>
      </c>
      <c r="I7" s="238">
        <v>22</v>
      </c>
      <c r="K7" s="238">
        <v>13015410</v>
      </c>
      <c r="L7" s="238">
        <v>133400308</v>
      </c>
      <c r="M7" s="238">
        <v>12</v>
      </c>
      <c r="N7" s="238">
        <v>4</v>
      </c>
      <c r="O7" s="238">
        <v>2013</v>
      </c>
      <c r="P7" s="238" t="s">
        <v>355</v>
      </c>
      <c r="Q7" s="238">
        <v>15</v>
      </c>
      <c r="S7" s="238">
        <v>5</v>
      </c>
      <c r="T7" s="238">
        <v>0</v>
      </c>
      <c r="U7" s="238">
        <v>3</v>
      </c>
      <c r="V7" s="238">
        <v>90</v>
      </c>
      <c r="W7" s="238">
        <v>10</v>
      </c>
      <c r="X7" s="238">
        <v>3</v>
      </c>
      <c r="Y7" s="238">
        <v>1</v>
      </c>
      <c r="Z7" s="238">
        <v>4</v>
      </c>
      <c r="AA7" s="238">
        <v>4</v>
      </c>
      <c r="AB7" s="238">
        <v>3</v>
      </c>
      <c r="AC7" s="238">
        <v>98</v>
      </c>
      <c r="AD7" s="238" t="s">
        <v>430</v>
      </c>
      <c r="AE7" s="238" t="s">
        <v>431</v>
      </c>
      <c r="AF7" s="238" t="s">
        <v>426</v>
      </c>
      <c r="AG7" s="238">
        <v>90</v>
      </c>
      <c r="AH7" s="238">
        <v>2</v>
      </c>
      <c r="AI7" s="238">
        <v>4</v>
      </c>
      <c r="AJ7" s="238">
        <v>2</v>
      </c>
      <c r="AK7" s="238">
        <v>26</v>
      </c>
      <c r="AL7" s="238">
        <v>23</v>
      </c>
      <c r="AM7" s="238" t="s">
        <v>354</v>
      </c>
      <c r="AN7" s="238">
        <v>5</v>
      </c>
      <c r="AS7" s="238">
        <v>3</v>
      </c>
      <c r="AT7" s="238">
        <v>20</v>
      </c>
      <c r="AU7" s="238">
        <v>30</v>
      </c>
      <c r="AV7" s="238">
        <v>11</v>
      </c>
      <c r="AW7" s="238">
        <v>20</v>
      </c>
      <c r="AX7" s="238">
        <v>2</v>
      </c>
      <c r="AY7" s="238">
        <v>3</v>
      </c>
      <c r="AZ7" s="238">
        <v>3</v>
      </c>
      <c r="BA7" s="238">
        <v>8</v>
      </c>
      <c r="BB7" s="238">
        <v>24</v>
      </c>
      <c r="BC7" s="238" t="s">
        <v>354</v>
      </c>
      <c r="BD7" s="238">
        <v>5</v>
      </c>
      <c r="BE7" s="238">
        <v>1</v>
      </c>
      <c r="BI7" s="238">
        <v>3</v>
      </c>
      <c r="BJ7" s="238">
        <v>20</v>
      </c>
      <c r="BK7" s="238">
        <v>30</v>
      </c>
      <c r="BL7" s="238">
        <v>11</v>
      </c>
      <c r="BM7" s="238">
        <v>20</v>
      </c>
      <c r="BN7" s="238">
        <v>2</v>
      </c>
      <c r="BO7" s="238">
        <v>3</v>
      </c>
      <c r="BP7" s="238">
        <v>3</v>
      </c>
      <c r="BQ7" s="238">
        <v>8</v>
      </c>
      <c r="BR7" s="238">
        <v>44</v>
      </c>
      <c r="BS7" s="238" t="s">
        <v>354</v>
      </c>
      <c r="BT7" s="238">
        <v>5</v>
      </c>
      <c r="BU7" s="238">
        <v>1</v>
      </c>
      <c r="BV7" s="238">
        <v>1</v>
      </c>
      <c r="BY7" s="238">
        <v>3</v>
      </c>
      <c r="BZ7" s="238">
        <v>20</v>
      </c>
      <c r="CA7" s="238">
        <v>30</v>
      </c>
      <c r="CB7" s="238">
        <v>11</v>
      </c>
      <c r="CC7" s="238">
        <v>20</v>
      </c>
      <c r="CT7" s="238">
        <v>391889</v>
      </c>
      <c r="CU7" s="238">
        <v>4972371</v>
      </c>
      <c r="CV7" s="238">
        <v>44.8965581</v>
      </c>
      <c r="CW7" s="238">
        <v>-94.369238600000003</v>
      </c>
      <c r="CX7" s="238" t="s">
        <v>359</v>
      </c>
      <c r="CY7" s="238" t="s">
        <v>437</v>
      </c>
    </row>
    <row r="8" spans="1:103" x14ac:dyDescent="0.25">
      <c r="A8" s="238">
        <v>11009943</v>
      </c>
      <c r="B8" s="238">
        <v>3</v>
      </c>
      <c r="C8" s="238">
        <v>7</v>
      </c>
      <c r="D8" s="238">
        <v>142.005</v>
      </c>
      <c r="E8" s="238">
        <v>43</v>
      </c>
      <c r="F8" s="238" t="s">
        <v>423</v>
      </c>
      <c r="H8" s="238">
        <v>8</v>
      </c>
      <c r="I8" s="238">
        <v>22</v>
      </c>
      <c r="K8" s="238">
        <v>15001089</v>
      </c>
      <c r="L8" s="238">
        <v>150270095</v>
      </c>
      <c r="M8" s="238">
        <v>1</v>
      </c>
      <c r="N8" s="238">
        <v>26</v>
      </c>
      <c r="O8" s="238">
        <v>2014</v>
      </c>
      <c r="P8" s="238" t="s">
        <v>366</v>
      </c>
      <c r="Q8" s="238">
        <v>11</v>
      </c>
      <c r="S8" s="238">
        <v>2</v>
      </c>
      <c r="T8" s="238">
        <v>0</v>
      </c>
      <c r="U8" s="238">
        <v>2</v>
      </c>
      <c r="V8" s="238">
        <v>8</v>
      </c>
      <c r="W8" s="238">
        <v>10</v>
      </c>
      <c r="X8" s="238">
        <v>3</v>
      </c>
      <c r="Y8" s="238">
        <v>1</v>
      </c>
      <c r="Z8" s="238">
        <v>1</v>
      </c>
      <c r="AB8" s="238">
        <v>1</v>
      </c>
      <c r="AC8" s="238">
        <v>98</v>
      </c>
      <c r="AD8" s="238" t="s">
        <v>424</v>
      </c>
      <c r="AE8" s="238" t="s">
        <v>425</v>
      </c>
      <c r="AF8" s="238" t="s">
        <v>426</v>
      </c>
      <c r="AG8" s="238">
        <v>8</v>
      </c>
      <c r="AH8" s="238">
        <v>2</v>
      </c>
      <c r="AI8" s="238">
        <v>4</v>
      </c>
      <c r="AJ8" s="238">
        <v>3</v>
      </c>
      <c r="AK8" s="238">
        <v>24</v>
      </c>
      <c r="AL8" s="238">
        <v>30</v>
      </c>
      <c r="AM8" s="238" t="s">
        <v>363</v>
      </c>
      <c r="AN8" s="238">
        <v>5</v>
      </c>
      <c r="AO8" s="238">
        <v>2</v>
      </c>
      <c r="AS8" s="238">
        <v>4</v>
      </c>
      <c r="AT8" s="238">
        <v>20</v>
      </c>
      <c r="AU8" s="238">
        <v>40</v>
      </c>
      <c r="AV8" s="238">
        <v>11</v>
      </c>
      <c r="AW8" s="238">
        <v>21</v>
      </c>
      <c r="AX8" s="238">
        <v>2</v>
      </c>
      <c r="AY8" s="238">
        <v>2</v>
      </c>
      <c r="AZ8" s="238">
        <v>4</v>
      </c>
      <c r="BA8" s="238">
        <v>21</v>
      </c>
      <c r="BB8" s="238">
        <v>28</v>
      </c>
      <c r="BC8" s="238" t="s">
        <v>354</v>
      </c>
      <c r="BD8" s="238">
        <v>5</v>
      </c>
      <c r="BE8" s="238">
        <v>1</v>
      </c>
      <c r="BI8" s="238">
        <v>4</v>
      </c>
      <c r="BJ8" s="238">
        <v>20</v>
      </c>
      <c r="BK8" s="238">
        <v>40</v>
      </c>
      <c r="BL8" s="238">
        <v>11</v>
      </c>
      <c r="BM8" s="238">
        <v>21</v>
      </c>
      <c r="CT8" s="238">
        <v>391889</v>
      </c>
      <c r="CU8" s="238">
        <v>4972371</v>
      </c>
      <c r="CV8" s="238">
        <v>44.8965581</v>
      </c>
      <c r="CW8" s="238">
        <v>-94.369238600000003</v>
      </c>
      <c r="CX8" s="238" t="s">
        <v>359</v>
      </c>
      <c r="CY8" s="238" t="s">
        <v>438</v>
      </c>
    </row>
    <row r="9" spans="1:103" x14ac:dyDescent="0.25">
      <c r="A9" s="238">
        <v>10985446</v>
      </c>
      <c r="B9" s="238">
        <v>3</v>
      </c>
      <c r="C9" s="238">
        <v>7</v>
      </c>
      <c r="D9" s="238">
        <v>142.005</v>
      </c>
      <c r="E9" s="238">
        <v>43</v>
      </c>
      <c r="F9" s="238" t="s">
        <v>423</v>
      </c>
      <c r="H9" s="238">
        <v>8</v>
      </c>
      <c r="I9" s="238">
        <v>22</v>
      </c>
      <c r="K9" s="238">
        <v>14012694</v>
      </c>
      <c r="L9" s="238">
        <v>142680105</v>
      </c>
      <c r="M9" s="238">
        <v>9</v>
      </c>
      <c r="N9" s="238">
        <v>24</v>
      </c>
      <c r="O9" s="238">
        <v>2014</v>
      </c>
      <c r="P9" s="238" t="s">
        <v>355</v>
      </c>
      <c r="Q9" s="238">
        <v>13</v>
      </c>
      <c r="R9" s="238" t="s">
        <v>356</v>
      </c>
      <c r="S9" s="238">
        <v>5</v>
      </c>
      <c r="T9" s="238">
        <v>0</v>
      </c>
      <c r="U9" s="238">
        <v>2</v>
      </c>
      <c r="V9" s="238">
        <v>1</v>
      </c>
      <c r="W9" s="238">
        <v>10</v>
      </c>
      <c r="X9" s="238">
        <v>10</v>
      </c>
      <c r="Y9" s="238">
        <v>1</v>
      </c>
      <c r="Z9" s="238">
        <v>1</v>
      </c>
      <c r="AB9" s="238">
        <v>1</v>
      </c>
      <c r="AC9" s="238">
        <v>98</v>
      </c>
      <c r="AD9" s="238" t="s">
        <v>434</v>
      </c>
      <c r="AE9" s="238" t="s">
        <v>439</v>
      </c>
      <c r="AF9" s="238" t="s">
        <v>426</v>
      </c>
      <c r="AG9" s="238">
        <v>7</v>
      </c>
      <c r="AH9" s="238">
        <v>2</v>
      </c>
      <c r="AI9" s="238">
        <v>2</v>
      </c>
      <c r="AJ9" s="238">
        <v>4</v>
      </c>
      <c r="AK9" s="238">
        <v>21</v>
      </c>
      <c r="AL9" s="238">
        <v>46</v>
      </c>
      <c r="AM9" s="238" t="s">
        <v>363</v>
      </c>
      <c r="AN9" s="238">
        <v>5</v>
      </c>
      <c r="AO9" s="238">
        <v>5</v>
      </c>
      <c r="AS9" s="238">
        <v>3</v>
      </c>
      <c r="AT9" s="238">
        <v>98</v>
      </c>
      <c r="AU9" s="238">
        <v>40</v>
      </c>
      <c r="AV9" s="238">
        <v>11</v>
      </c>
      <c r="AW9" s="238">
        <v>21</v>
      </c>
      <c r="AX9" s="238">
        <v>2</v>
      </c>
      <c r="AY9" s="238">
        <v>2</v>
      </c>
      <c r="AZ9" s="238">
        <v>4</v>
      </c>
      <c r="BA9" s="238">
        <v>8</v>
      </c>
      <c r="BB9" s="238">
        <v>26</v>
      </c>
      <c r="BC9" s="238" t="s">
        <v>363</v>
      </c>
      <c r="BD9" s="238">
        <v>5</v>
      </c>
      <c r="BE9" s="238">
        <v>1</v>
      </c>
      <c r="BI9" s="238">
        <v>3</v>
      </c>
      <c r="BJ9" s="238">
        <v>98</v>
      </c>
      <c r="BK9" s="238">
        <v>40</v>
      </c>
      <c r="BL9" s="238">
        <v>11</v>
      </c>
      <c r="BM9" s="238">
        <v>21</v>
      </c>
      <c r="CT9" s="238">
        <v>391889</v>
      </c>
      <c r="CU9" s="238">
        <v>4972371</v>
      </c>
      <c r="CV9" s="238">
        <v>44.8965581</v>
      </c>
      <c r="CW9" s="238">
        <v>-94.369238600000003</v>
      </c>
      <c r="CX9" s="238" t="s">
        <v>359</v>
      </c>
      <c r="CY9" s="238" t="s">
        <v>440</v>
      </c>
    </row>
    <row r="10" spans="1:103" x14ac:dyDescent="0.25">
      <c r="A10" s="238">
        <v>11045633</v>
      </c>
      <c r="B10" s="238">
        <v>3</v>
      </c>
      <c r="C10" s="238">
        <v>7</v>
      </c>
      <c r="D10" s="238">
        <v>142.005</v>
      </c>
      <c r="E10" s="238">
        <v>43</v>
      </c>
      <c r="F10" s="238" t="s">
        <v>423</v>
      </c>
      <c r="H10" s="238">
        <v>8</v>
      </c>
      <c r="I10" s="238">
        <v>22</v>
      </c>
      <c r="L10" s="238">
        <v>150350086</v>
      </c>
      <c r="M10" s="238">
        <v>1</v>
      </c>
      <c r="N10" s="238">
        <v>2</v>
      </c>
      <c r="O10" s="238">
        <v>2015</v>
      </c>
      <c r="P10" s="238" t="s">
        <v>362</v>
      </c>
      <c r="Q10" s="238">
        <v>17</v>
      </c>
      <c r="S10" s="238">
        <v>5</v>
      </c>
      <c r="T10" s="238">
        <v>0</v>
      </c>
      <c r="U10" s="238">
        <v>1</v>
      </c>
      <c r="V10" s="238">
        <v>8</v>
      </c>
      <c r="W10" s="238">
        <v>16</v>
      </c>
      <c r="Y10" s="238">
        <v>6</v>
      </c>
      <c r="Z10" s="238">
        <v>1</v>
      </c>
      <c r="AB10" s="238">
        <v>1</v>
      </c>
      <c r="AC10" s="238">
        <v>98</v>
      </c>
      <c r="AF10" s="238" t="s">
        <v>426</v>
      </c>
      <c r="AG10" s="238">
        <v>4</v>
      </c>
      <c r="AH10" s="238">
        <v>2</v>
      </c>
      <c r="AI10" s="238">
        <v>1</v>
      </c>
      <c r="AJ10" s="238">
        <v>3</v>
      </c>
      <c r="AK10" s="238">
        <v>21</v>
      </c>
      <c r="AL10" s="238">
        <v>36</v>
      </c>
      <c r="AM10" s="238" t="s">
        <v>363</v>
      </c>
      <c r="AT10" s="238">
        <v>98</v>
      </c>
      <c r="AU10" s="238">
        <v>60</v>
      </c>
      <c r="CT10" s="238">
        <v>391889</v>
      </c>
      <c r="CU10" s="238">
        <v>4972371</v>
      </c>
      <c r="CV10" s="238">
        <v>44.8965581</v>
      </c>
      <c r="CW10" s="238">
        <v>-94.369238600000003</v>
      </c>
      <c r="CX10" s="238" t="s">
        <v>359</v>
      </c>
    </row>
    <row r="11" spans="1:103" x14ac:dyDescent="0.25">
      <c r="A11" s="238">
        <v>11035662</v>
      </c>
      <c r="B11" s="238">
        <v>3</v>
      </c>
      <c r="C11" s="238">
        <v>7</v>
      </c>
      <c r="D11" s="238">
        <v>142.005</v>
      </c>
      <c r="E11" s="238">
        <v>43</v>
      </c>
      <c r="F11" s="238" t="s">
        <v>423</v>
      </c>
      <c r="H11" s="238">
        <v>8</v>
      </c>
      <c r="I11" s="238">
        <v>22</v>
      </c>
      <c r="K11" s="238">
        <v>15000480</v>
      </c>
      <c r="L11" s="238">
        <v>150120178</v>
      </c>
      <c r="M11" s="238">
        <v>1</v>
      </c>
      <c r="N11" s="238">
        <v>12</v>
      </c>
      <c r="O11" s="238">
        <v>2015</v>
      </c>
      <c r="P11" s="238" t="s">
        <v>361</v>
      </c>
      <c r="Q11" s="238">
        <v>16</v>
      </c>
      <c r="S11" s="238">
        <v>5</v>
      </c>
      <c r="T11" s="238">
        <v>0</v>
      </c>
      <c r="U11" s="238">
        <v>2</v>
      </c>
      <c r="V11" s="238">
        <v>5</v>
      </c>
      <c r="W11" s="238">
        <v>10</v>
      </c>
      <c r="X11" s="238">
        <v>3</v>
      </c>
      <c r="Y11" s="238">
        <v>1</v>
      </c>
      <c r="Z11" s="238">
        <v>1</v>
      </c>
      <c r="AA11" s="238">
        <v>1</v>
      </c>
      <c r="AB11" s="238">
        <v>1</v>
      </c>
      <c r="AC11" s="238">
        <v>98</v>
      </c>
      <c r="AD11" s="238" t="s">
        <v>441</v>
      </c>
      <c r="AE11" s="238" t="s">
        <v>442</v>
      </c>
      <c r="AF11" s="238" t="s">
        <v>426</v>
      </c>
      <c r="AG11" s="238">
        <v>10</v>
      </c>
      <c r="AH11" s="238">
        <v>2</v>
      </c>
      <c r="AI11" s="238">
        <v>3</v>
      </c>
      <c r="AJ11" s="238">
        <v>7</v>
      </c>
      <c r="AK11" s="238">
        <v>24</v>
      </c>
      <c r="AL11" s="238">
        <v>28</v>
      </c>
      <c r="AM11" s="238" t="s">
        <v>354</v>
      </c>
      <c r="AN11" s="238">
        <v>5</v>
      </c>
      <c r="AO11" s="238">
        <v>15</v>
      </c>
      <c r="AS11" s="238">
        <v>4</v>
      </c>
      <c r="AT11" s="238">
        <v>20</v>
      </c>
      <c r="AU11" s="238">
        <v>40</v>
      </c>
      <c r="AV11" s="238">
        <v>11</v>
      </c>
      <c r="AW11" s="238">
        <v>21</v>
      </c>
      <c r="AX11" s="238">
        <v>2</v>
      </c>
      <c r="AY11" s="238">
        <v>2</v>
      </c>
      <c r="AZ11" s="238">
        <v>3</v>
      </c>
      <c r="BA11" s="238">
        <v>7</v>
      </c>
      <c r="BB11" s="238">
        <v>43</v>
      </c>
      <c r="BC11" s="238" t="s">
        <v>354</v>
      </c>
      <c r="BD11" s="238">
        <v>5</v>
      </c>
      <c r="BE11" s="238">
        <v>15</v>
      </c>
      <c r="BI11" s="238">
        <v>4</v>
      </c>
      <c r="BJ11" s="238">
        <v>20</v>
      </c>
      <c r="BK11" s="238">
        <v>40</v>
      </c>
      <c r="BL11" s="238">
        <v>11</v>
      </c>
      <c r="BM11" s="238">
        <v>21</v>
      </c>
      <c r="CT11" s="238">
        <v>391889</v>
      </c>
      <c r="CU11" s="238">
        <v>4972371</v>
      </c>
      <c r="CV11" s="238">
        <v>44.8965581</v>
      </c>
      <c r="CW11" s="238">
        <v>-94.369238600000003</v>
      </c>
      <c r="CX11" s="238" t="s">
        <v>359</v>
      </c>
      <c r="CY11" s="238" t="s">
        <v>443</v>
      </c>
    </row>
    <row r="12" spans="1:103" x14ac:dyDescent="0.25">
      <c r="A12" s="238">
        <v>11036080</v>
      </c>
      <c r="B12" s="238">
        <v>3</v>
      </c>
      <c r="C12" s="238">
        <v>7</v>
      </c>
      <c r="D12" s="238">
        <v>142.005</v>
      </c>
      <c r="E12" s="238">
        <v>43</v>
      </c>
      <c r="F12" s="238" t="s">
        <v>423</v>
      </c>
      <c r="H12" s="238">
        <v>8</v>
      </c>
      <c r="I12" s="238">
        <v>22</v>
      </c>
      <c r="K12" s="238">
        <v>15000479</v>
      </c>
      <c r="L12" s="238">
        <v>150160046</v>
      </c>
      <c r="M12" s="238">
        <v>1</v>
      </c>
      <c r="N12" s="238">
        <v>12</v>
      </c>
      <c r="O12" s="238">
        <v>2015</v>
      </c>
      <c r="P12" s="238" t="s">
        <v>361</v>
      </c>
      <c r="Q12" s="238">
        <v>15</v>
      </c>
      <c r="S12" s="238">
        <v>5</v>
      </c>
      <c r="T12" s="238">
        <v>0</v>
      </c>
      <c r="U12" s="238">
        <v>2</v>
      </c>
      <c r="V12" s="238">
        <v>5</v>
      </c>
      <c r="W12" s="238">
        <v>10</v>
      </c>
      <c r="X12" s="238">
        <v>3</v>
      </c>
      <c r="Y12" s="238">
        <v>1</v>
      </c>
      <c r="Z12" s="238">
        <v>1</v>
      </c>
      <c r="AB12" s="238">
        <v>1</v>
      </c>
      <c r="AC12" s="238">
        <v>98</v>
      </c>
      <c r="AD12" s="238" t="s">
        <v>424</v>
      </c>
      <c r="AE12" s="238" t="s">
        <v>425</v>
      </c>
      <c r="AF12" s="238" t="s">
        <v>426</v>
      </c>
      <c r="AG12" s="238">
        <v>10</v>
      </c>
      <c r="AH12" s="238">
        <v>2</v>
      </c>
      <c r="AI12" s="238">
        <v>4</v>
      </c>
      <c r="AJ12" s="238">
        <v>1</v>
      </c>
      <c r="AK12" s="238">
        <v>21</v>
      </c>
      <c r="AL12" s="238">
        <v>67</v>
      </c>
      <c r="AM12" s="238" t="s">
        <v>363</v>
      </c>
      <c r="AN12" s="238">
        <v>5</v>
      </c>
      <c r="AO12" s="238">
        <v>4</v>
      </c>
      <c r="AS12" s="238">
        <v>4</v>
      </c>
      <c r="AT12" s="238">
        <v>20</v>
      </c>
      <c r="AU12" s="238">
        <v>40</v>
      </c>
      <c r="AV12" s="238">
        <v>11</v>
      </c>
      <c r="AW12" s="238">
        <v>21</v>
      </c>
      <c r="AX12" s="238">
        <v>2</v>
      </c>
      <c r="AY12" s="238">
        <v>2</v>
      </c>
      <c r="AZ12" s="238">
        <v>4</v>
      </c>
      <c r="BA12" s="238">
        <v>21</v>
      </c>
      <c r="BB12" s="238">
        <v>62</v>
      </c>
      <c r="BC12" s="238" t="s">
        <v>363</v>
      </c>
      <c r="BD12" s="238">
        <v>5</v>
      </c>
      <c r="BE12" s="238">
        <v>1</v>
      </c>
      <c r="BI12" s="238">
        <v>4</v>
      </c>
      <c r="BJ12" s="238">
        <v>20</v>
      </c>
      <c r="BK12" s="238">
        <v>40</v>
      </c>
      <c r="BL12" s="238">
        <v>11</v>
      </c>
      <c r="BM12" s="238">
        <v>21</v>
      </c>
      <c r="CT12" s="238">
        <v>391889</v>
      </c>
      <c r="CU12" s="238">
        <v>4972371</v>
      </c>
      <c r="CV12" s="238">
        <v>44.8965581</v>
      </c>
      <c r="CW12" s="238">
        <v>-94.369238600000003</v>
      </c>
      <c r="CX12" s="238" t="s">
        <v>359</v>
      </c>
      <c r="CY12" s="238" t="s">
        <v>444</v>
      </c>
    </row>
    <row r="13" spans="1:103" x14ac:dyDescent="0.25">
      <c r="A13" s="238">
        <v>487240</v>
      </c>
      <c r="B13" s="238">
        <v>3</v>
      </c>
      <c r="C13" s="238">
        <v>7</v>
      </c>
      <c r="D13" s="238">
        <v>142.00899999999999</v>
      </c>
      <c r="E13" s="238">
        <v>43</v>
      </c>
      <c r="F13" s="238" t="s">
        <v>423</v>
      </c>
      <c r="H13" s="238">
        <v>8</v>
      </c>
      <c r="I13" s="238">
        <v>22</v>
      </c>
      <c r="K13" s="238">
        <v>17007276</v>
      </c>
      <c r="M13" s="238">
        <v>7</v>
      </c>
      <c r="N13" s="238">
        <v>16</v>
      </c>
      <c r="O13" s="238">
        <v>2017</v>
      </c>
      <c r="P13" s="238" t="s">
        <v>366</v>
      </c>
      <c r="Q13" s="238">
        <v>9</v>
      </c>
      <c r="R13" s="238" t="s">
        <v>356</v>
      </c>
      <c r="S13" s="238">
        <v>5</v>
      </c>
      <c r="T13" s="238">
        <v>0</v>
      </c>
      <c r="U13" s="238">
        <v>2</v>
      </c>
      <c r="V13" s="238">
        <v>5</v>
      </c>
      <c r="W13" s="238">
        <v>10</v>
      </c>
      <c r="X13" s="238">
        <v>3</v>
      </c>
      <c r="Y13" s="238">
        <v>1</v>
      </c>
      <c r="Z13" s="238">
        <v>1</v>
      </c>
      <c r="AB13" s="238">
        <v>1</v>
      </c>
      <c r="AC13" s="238">
        <v>98</v>
      </c>
      <c r="AD13" s="238" t="s">
        <v>445</v>
      </c>
      <c r="AE13" s="238" t="s">
        <v>446</v>
      </c>
      <c r="AF13" s="238" t="s">
        <v>447</v>
      </c>
      <c r="AG13" s="238">
        <v>10</v>
      </c>
      <c r="AH13" s="238">
        <v>2</v>
      </c>
      <c r="AI13" s="238">
        <v>2</v>
      </c>
      <c r="AJ13" s="238">
        <v>1</v>
      </c>
      <c r="AK13" s="238">
        <v>24</v>
      </c>
      <c r="AL13" s="238">
        <v>82</v>
      </c>
      <c r="AM13" s="238" t="s">
        <v>363</v>
      </c>
      <c r="AN13" s="238">
        <v>5</v>
      </c>
      <c r="AO13" s="238">
        <v>2</v>
      </c>
      <c r="AS13" s="238">
        <v>15</v>
      </c>
      <c r="AT13" s="238">
        <v>20</v>
      </c>
      <c r="AU13" s="238">
        <v>40</v>
      </c>
      <c r="AV13" s="238">
        <v>11</v>
      </c>
      <c r="AW13" s="238">
        <v>21</v>
      </c>
      <c r="AX13" s="238">
        <v>2</v>
      </c>
      <c r="AY13" s="238">
        <v>4</v>
      </c>
      <c r="AZ13" s="238">
        <v>4</v>
      </c>
      <c r="BA13" s="238">
        <v>21</v>
      </c>
      <c r="BB13" s="238">
        <v>39</v>
      </c>
      <c r="BC13" s="238" t="s">
        <v>354</v>
      </c>
      <c r="BD13" s="238">
        <v>5</v>
      </c>
      <c r="BE13" s="238">
        <v>1</v>
      </c>
      <c r="BI13" s="238">
        <v>15</v>
      </c>
      <c r="BJ13" s="238">
        <v>20</v>
      </c>
      <c r="BK13" s="238">
        <v>40</v>
      </c>
      <c r="BL13" s="238">
        <v>11</v>
      </c>
      <c r="BM13" s="238">
        <v>21</v>
      </c>
      <c r="CT13" s="238">
        <v>391891.68569418299</v>
      </c>
      <c r="CU13" s="238">
        <v>4972388.0792950401</v>
      </c>
      <c r="CV13" s="238">
        <v>44.896709510000001</v>
      </c>
      <c r="CW13" s="238">
        <v>-94.369208159999999</v>
      </c>
      <c r="CX13" s="238" t="s">
        <v>391</v>
      </c>
      <c r="CY13" s="238" t="s">
        <v>448</v>
      </c>
    </row>
    <row r="14" spans="1:103" x14ac:dyDescent="0.25">
      <c r="A14" s="238">
        <v>582658</v>
      </c>
      <c r="B14" s="238">
        <v>3</v>
      </c>
      <c r="C14" s="238">
        <v>7</v>
      </c>
      <c r="D14" s="238">
        <v>142.011</v>
      </c>
      <c r="E14" s="238">
        <v>43</v>
      </c>
      <c r="F14" s="238" t="s">
        <v>423</v>
      </c>
      <c r="H14" s="238">
        <v>8</v>
      </c>
      <c r="I14" s="238">
        <v>22</v>
      </c>
      <c r="K14" s="238">
        <v>18003989</v>
      </c>
      <c r="M14" s="238">
        <v>3</v>
      </c>
      <c r="N14" s="238">
        <v>10</v>
      </c>
      <c r="O14" s="238">
        <v>2018</v>
      </c>
      <c r="P14" s="238" t="s">
        <v>364</v>
      </c>
      <c r="Q14" s="238">
        <v>13</v>
      </c>
      <c r="R14" s="238" t="s">
        <v>356</v>
      </c>
      <c r="S14" s="238">
        <v>4</v>
      </c>
      <c r="T14" s="238">
        <v>0</v>
      </c>
      <c r="U14" s="238">
        <v>2</v>
      </c>
      <c r="V14" s="238">
        <v>12</v>
      </c>
      <c r="W14" s="238">
        <v>10</v>
      </c>
      <c r="X14" s="238">
        <v>3</v>
      </c>
      <c r="Y14" s="238">
        <v>1</v>
      </c>
      <c r="Z14" s="238">
        <v>1</v>
      </c>
      <c r="AB14" s="238">
        <v>1</v>
      </c>
      <c r="AC14" s="238">
        <v>98</v>
      </c>
      <c r="AD14" s="238" t="s">
        <v>449</v>
      </c>
      <c r="AE14" s="238" t="s">
        <v>446</v>
      </c>
      <c r="AF14" s="238" t="s">
        <v>447</v>
      </c>
      <c r="AG14" s="238">
        <v>7</v>
      </c>
      <c r="AH14" s="238">
        <v>2</v>
      </c>
      <c r="AI14" s="238">
        <v>2</v>
      </c>
      <c r="AJ14" s="238">
        <v>4</v>
      </c>
      <c r="AK14" s="238">
        <v>21</v>
      </c>
      <c r="AL14" s="238">
        <v>27</v>
      </c>
      <c r="AM14" s="238" t="s">
        <v>354</v>
      </c>
      <c r="AN14" s="238">
        <v>5</v>
      </c>
      <c r="AO14" s="238">
        <v>70</v>
      </c>
      <c r="AS14" s="238">
        <v>15</v>
      </c>
      <c r="AT14" s="238">
        <v>20</v>
      </c>
      <c r="AU14" s="238">
        <v>40</v>
      </c>
      <c r="AV14" s="238">
        <v>11</v>
      </c>
      <c r="AW14" s="238">
        <v>21</v>
      </c>
      <c r="AX14" s="238">
        <v>2</v>
      </c>
      <c r="AY14" s="238">
        <v>2</v>
      </c>
      <c r="AZ14" s="238">
        <v>4</v>
      </c>
      <c r="BA14" s="238">
        <v>34</v>
      </c>
      <c r="BB14" s="238">
        <v>72</v>
      </c>
      <c r="BC14" s="238" t="s">
        <v>354</v>
      </c>
      <c r="BD14" s="238">
        <v>5</v>
      </c>
      <c r="BE14" s="238">
        <v>1</v>
      </c>
      <c r="BI14" s="238">
        <v>15</v>
      </c>
      <c r="BJ14" s="238">
        <v>20</v>
      </c>
      <c r="BK14" s="238">
        <v>40</v>
      </c>
      <c r="BL14" s="238">
        <v>11</v>
      </c>
      <c r="BM14" s="238">
        <v>21</v>
      </c>
      <c r="CT14" s="238">
        <v>391894.22517837398</v>
      </c>
      <c r="CU14" s="238">
        <v>4972386.6353046698</v>
      </c>
      <c r="CV14" s="238">
        <v>44.896696900000002</v>
      </c>
      <c r="CW14" s="238">
        <v>-94.3691757</v>
      </c>
      <c r="CX14" s="238" t="s">
        <v>359</v>
      </c>
      <c r="CY14" s="238" t="s">
        <v>450</v>
      </c>
    </row>
    <row r="15" spans="1:103" x14ac:dyDescent="0.25">
      <c r="A15" s="238">
        <v>822994</v>
      </c>
      <c r="B15" s="238">
        <v>3</v>
      </c>
      <c r="C15" s="238">
        <v>7</v>
      </c>
      <c r="D15" s="238">
        <v>142.01900000000001</v>
      </c>
      <c r="E15" s="238">
        <v>43</v>
      </c>
      <c r="F15" s="238" t="s">
        <v>423</v>
      </c>
      <c r="H15" s="238">
        <v>8</v>
      </c>
      <c r="I15" s="238">
        <v>22</v>
      </c>
      <c r="K15" s="238">
        <v>20201704</v>
      </c>
      <c r="L15" s="238">
        <v>202140066</v>
      </c>
      <c r="M15" s="238">
        <v>8</v>
      </c>
      <c r="N15" s="238">
        <v>1</v>
      </c>
      <c r="O15" s="238">
        <v>2020</v>
      </c>
      <c r="P15" s="238" t="s">
        <v>364</v>
      </c>
      <c r="Q15" s="238">
        <v>16</v>
      </c>
      <c r="R15" s="238" t="s">
        <v>419</v>
      </c>
      <c r="S15" s="238">
        <v>3</v>
      </c>
      <c r="T15" s="238">
        <v>0</v>
      </c>
      <c r="U15" s="238">
        <v>2</v>
      </c>
      <c r="V15" s="238">
        <v>5</v>
      </c>
      <c r="W15" s="238">
        <v>10</v>
      </c>
      <c r="X15" s="238">
        <v>3</v>
      </c>
      <c r="Y15" s="238">
        <v>1</v>
      </c>
      <c r="Z15" s="238">
        <v>1</v>
      </c>
      <c r="AB15" s="238">
        <v>1</v>
      </c>
      <c r="AC15" s="238">
        <v>98</v>
      </c>
      <c r="AD15" s="238">
        <v>7</v>
      </c>
      <c r="AF15" s="238" t="s">
        <v>426</v>
      </c>
      <c r="AG15" s="238">
        <v>9</v>
      </c>
      <c r="AH15" s="238">
        <v>2</v>
      </c>
      <c r="AI15" s="238">
        <v>5</v>
      </c>
      <c r="AJ15" s="238">
        <v>3</v>
      </c>
      <c r="AK15" s="238">
        <v>24</v>
      </c>
      <c r="AL15" s="238">
        <v>31</v>
      </c>
      <c r="AM15" s="238" t="s">
        <v>354</v>
      </c>
      <c r="AN15" s="238">
        <v>5</v>
      </c>
      <c r="AO15" s="238">
        <v>2</v>
      </c>
      <c r="AS15" s="238">
        <v>15</v>
      </c>
      <c r="AT15" s="238">
        <v>20</v>
      </c>
      <c r="AU15" s="238">
        <v>40</v>
      </c>
      <c r="AV15" s="238">
        <v>11</v>
      </c>
      <c r="AW15" s="238">
        <v>21</v>
      </c>
      <c r="AX15" s="238">
        <v>2</v>
      </c>
      <c r="AY15" s="238">
        <v>2</v>
      </c>
      <c r="AZ15" s="238">
        <v>4</v>
      </c>
      <c r="BA15" s="238">
        <v>21</v>
      </c>
      <c r="BB15" s="238">
        <v>51</v>
      </c>
      <c r="BC15" s="238" t="s">
        <v>354</v>
      </c>
      <c r="BD15" s="238">
        <v>5</v>
      </c>
      <c r="BE15" s="238">
        <v>1</v>
      </c>
      <c r="BI15" s="238">
        <v>15</v>
      </c>
      <c r="BJ15" s="238">
        <v>20</v>
      </c>
      <c r="BK15" s="238">
        <v>40</v>
      </c>
      <c r="BL15" s="238">
        <v>11</v>
      </c>
      <c r="BM15" s="238">
        <v>21</v>
      </c>
      <c r="CT15" s="238">
        <v>391897.39226145198</v>
      </c>
      <c r="CU15" s="238">
        <v>4972369.7485394999</v>
      </c>
      <c r="CV15" s="238">
        <v>44.896545410000002</v>
      </c>
      <c r="CW15" s="238">
        <v>-94.36913199</v>
      </c>
      <c r="CX15" s="238" t="s">
        <v>359</v>
      </c>
      <c r="CY15" s="238" t="s">
        <v>451</v>
      </c>
    </row>
    <row r="16" spans="1:103" x14ac:dyDescent="0.25">
      <c r="A16" s="238">
        <v>674585</v>
      </c>
      <c r="B16" s="238">
        <v>3</v>
      </c>
      <c r="C16" s="238">
        <v>7</v>
      </c>
      <c r="D16" s="238">
        <v>142.02000000000001</v>
      </c>
      <c r="E16" s="238">
        <v>43</v>
      </c>
      <c r="F16" s="238" t="s">
        <v>423</v>
      </c>
      <c r="H16" s="238">
        <v>8</v>
      </c>
      <c r="I16" s="238">
        <v>22</v>
      </c>
      <c r="K16" s="238">
        <v>19000322</v>
      </c>
      <c r="M16" s="238">
        <v>1</v>
      </c>
      <c r="N16" s="238">
        <v>7</v>
      </c>
      <c r="O16" s="238">
        <v>2019</v>
      </c>
      <c r="P16" s="238" t="s">
        <v>361</v>
      </c>
      <c r="Q16" s="238">
        <v>19</v>
      </c>
      <c r="R16" s="238" t="s">
        <v>369</v>
      </c>
      <c r="S16" s="238">
        <v>5</v>
      </c>
      <c r="T16" s="238">
        <v>0</v>
      </c>
      <c r="U16" s="238">
        <v>1</v>
      </c>
      <c r="W16" s="238">
        <v>32</v>
      </c>
      <c r="X16" s="238">
        <v>3</v>
      </c>
      <c r="Y16" s="238">
        <v>4</v>
      </c>
      <c r="Z16" s="238">
        <v>1</v>
      </c>
      <c r="AB16" s="238">
        <v>1</v>
      </c>
      <c r="AC16" s="238">
        <v>98</v>
      </c>
      <c r="AD16" s="238" t="s">
        <v>452</v>
      </c>
      <c r="AF16" s="238" t="s">
        <v>447</v>
      </c>
      <c r="AG16" s="238">
        <v>3</v>
      </c>
      <c r="AH16" s="238">
        <v>2</v>
      </c>
      <c r="AI16" s="238">
        <v>3</v>
      </c>
      <c r="AJ16" s="238">
        <v>3</v>
      </c>
      <c r="AK16" s="238">
        <v>21</v>
      </c>
      <c r="AL16" s="238">
        <v>18</v>
      </c>
      <c r="AM16" s="238" t="s">
        <v>354</v>
      </c>
      <c r="AN16" s="238">
        <v>5</v>
      </c>
      <c r="AO16" s="238">
        <v>90</v>
      </c>
      <c r="AS16" s="238">
        <v>14</v>
      </c>
      <c r="AT16" s="238">
        <v>20</v>
      </c>
      <c r="AU16" s="238">
        <v>40</v>
      </c>
      <c r="AV16" s="238">
        <v>13</v>
      </c>
      <c r="AW16" s="238">
        <v>21</v>
      </c>
      <c r="CT16" s="238">
        <v>391907.443024443</v>
      </c>
      <c r="CU16" s="238">
        <v>4972381.7876197202</v>
      </c>
      <c r="CV16" s="238">
        <v>44.896655279999997</v>
      </c>
      <c r="CW16" s="238">
        <v>-94.369007300000007</v>
      </c>
      <c r="CX16" s="238" t="s">
        <v>359</v>
      </c>
      <c r="CY16" s="238" t="s">
        <v>453</v>
      </c>
    </row>
    <row r="17" spans="1:103" x14ac:dyDescent="0.25">
      <c r="A17" s="238">
        <v>540723</v>
      </c>
      <c r="B17" s="238">
        <v>3</v>
      </c>
      <c r="C17" s="238">
        <v>7</v>
      </c>
      <c r="D17" s="238">
        <v>142.02199999999999</v>
      </c>
      <c r="E17" s="238">
        <v>43</v>
      </c>
      <c r="F17" s="238" t="s">
        <v>423</v>
      </c>
      <c r="H17" s="238">
        <v>8</v>
      </c>
      <c r="I17" s="238">
        <v>22</v>
      </c>
      <c r="K17" s="238">
        <v>18001241</v>
      </c>
      <c r="M17" s="238">
        <v>1</v>
      </c>
      <c r="N17" s="238">
        <v>22</v>
      </c>
      <c r="O17" s="238">
        <v>2018</v>
      </c>
      <c r="P17" s="238" t="s">
        <v>361</v>
      </c>
      <c r="Q17" s="238">
        <v>15</v>
      </c>
      <c r="R17" s="238" t="s">
        <v>356</v>
      </c>
      <c r="S17" s="238">
        <v>5</v>
      </c>
      <c r="T17" s="238">
        <v>0</v>
      </c>
      <c r="U17" s="238">
        <v>2</v>
      </c>
      <c r="V17" s="238">
        <v>12</v>
      </c>
      <c r="W17" s="238">
        <v>10</v>
      </c>
      <c r="X17" s="238">
        <v>3</v>
      </c>
      <c r="Y17" s="238">
        <v>1</v>
      </c>
      <c r="Z17" s="238">
        <v>4</v>
      </c>
      <c r="AA17" s="238">
        <v>7</v>
      </c>
      <c r="AB17" s="238">
        <v>3</v>
      </c>
      <c r="AC17" s="238">
        <v>98</v>
      </c>
      <c r="AD17" s="238" t="s">
        <v>449</v>
      </c>
      <c r="AF17" s="238" t="s">
        <v>447</v>
      </c>
      <c r="AG17" s="238">
        <v>7</v>
      </c>
      <c r="AH17" s="238">
        <v>2</v>
      </c>
      <c r="AI17" s="238">
        <v>3</v>
      </c>
      <c r="AJ17" s="238">
        <v>4</v>
      </c>
      <c r="AK17" s="238">
        <v>26</v>
      </c>
      <c r="AL17" s="238">
        <v>39</v>
      </c>
      <c r="AM17" s="238" t="s">
        <v>354</v>
      </c>
      <c r="AN17" s="238">
        <v>5</v>
      </c>
      <c r="AO17" s="238">
        <v>75</v>
      </c>
      <c r="AS17" s="238">
        <v>14</v>
      </c>
      <c r="AT17" s="238">
        <v>20</v>
      </c>
      <c r="AU17" s="238">
        <v>40</v>
      </c>
      <c r="AV17" s="238">
        <v>11</v>
      </c>
      <c r="AW17" s="238">
        <v>21</v>
      </c>
      <c r="AX17" s="238">
        <v>2</v>
      </c>
      <c r="AY17" s="238">
        <v>4</v>
      </c>
      <c r="AZ17" s="238">
        <v>4</v>
      </c>
      <c r="BA17" s="238">
        <v>34</v>
      </c>
      <c r="BB17" s="238">
        <v>46</v>
      </c>
      <c r="BC17" s="238" t="s">
        <v>363</v>
      </c>
      <c r="BD17" s="238">
        <v>5</v>
      </c>
      <c r="BE17" s="238">
        <v>1</v>
      </c>
      <c r="BI17" s="238">
        <v>14</v>
      </c>
      <c r="BJ17" s="238">
        <v>20</v>
      </c>
      <c r="BK17" s="238">
        <v>40</v>
      </c>
      <c r="BL17" s="238">
        <v>11</v>
      </c>
      <c r="BM17" s="238">
        <v>21</v>
      </c>
      <c r="CT17" s="238">
        <v>391911.13588518399</v>
      </c>
      <c r="CU17" s="238">
        <v>4972381.2588011697</v>
      </c>
      <c r="CV17" s="238">
        <v>44.896651079999998</v>
      </c>
      <c r="CW17" s="238">
        <v>-94.368960430000001</v>
      </c>
      <c r="CX17" s="238" t="s">
        <v>359</v>
      </c>
      <c r="CY17" s="238" t="s">
        <v>454</v>
      </c>
    </row>
    <row r="18" spans="1:103" x14ac:dyDescent="0.25">
      <c r="A18" s="238">
        <v>592898</v>
      </c>
      <c r="B18" s="238">
        <v>3</v>
      </c>
      <c r="C18" s="238">
        <v>7</v>
      </c>
      <c r="D18" s="238">
        <v>142.023</v>
      </c>
      <c r="E18" s="238">
        <v>43</v>
      </c>
      <c r="F18" s="238" t="s">
        <v>423</v>
      </c>
      <c r="H18" s="238">
        <v>8</v>
      </c>
      <c r="I18" s="238">
        <v>22</v>
      </c>
      <c r="K18" s="238">
        <v>18006264</v>
      </c>
      <c r="M18" s="238">
        <v>4</v>
      </c>
      <c r="N18" s="238">
        <v>22</v>
      </c>
      <c r="O18" s="238">
        <v>2018</v>
      </c>
      <c r="P18" s="238" t="s">
        <v>366</v>
      </c>
      <c r="Q18" s="238">
        <v>21</v>
      </c>
      <c r="R18" s="238" t="s">
        <v>356</v>
      </c>
      <c r="S18" s="238">
        <v>5</v>
      </c>
      <c r="T18" s="238">
        <v>0</v>
      </c>
      <c r="U18" s="238">
        <v>2</v>
      </c>
      <c r="V18" s="238">
        <v>10</v>
      </c>
      <c r="W18" s="238">
        <v>10</v>
      </c>
      <c r="X18" s="238">
        <v>2</v>
      </c>
      <c r="Y18" s="238">
        <v>4</v>
      </c>
      <c r="Z18" s="238">
        <v>1</v>
      </c>
      <c r="AB18" s="238">
        <v>1</v>
      </c>
      <c r="AC18" s="238">
        <v>98</v>
      </c>
      <c r="AD18" s="238" t="s">
        <v>449</v>
      </c>
      <c r="AF18" s="238" t="s">
        <v>447</v>
      </c>
      <c r="AG18" s="238">
        <v>5</v>
      </c>
      <c r="AH18" s="238">
        <v>2</v>
      </c>
      <c r="AI18" s="238">
        <v>2</v>
      </c>
      <c r="AJ18" s="238">
        <v>4</v>
      </c>
      <c r="AK18" s="238">
        <v>21</v>
      </c>
      <c r="AL18" s="238">
        <v>18</v>
      </c>
      <c r="AM18" s="238" t="s">
        <v>363</v>
      </c>
      <c r="AN18" s="238">
        <v>5</v>
      </c>
      <c r="AO18" s="238">
        <v>70</v>
      </c>
      <c r="AS18" s="238">
        <v>15</v>
      </c>
      <c r="AT18" s="238">
        <v>9</v>
      </c>
      <c r="AU18" s="238">
        <v>40</v>
      </c>
      <c r="AV18" s="238">
        <v>11</v>
      </c>
      <c r="AW18" s="238">
        <v>21</v>
      </c>
      <c r="AX18" s="238">
        <v>2</v>
      </c>
      <c r="AY18" s="238">
        <v>2</v>
      </c>
      <c r="AZ18" s="238">
        <v>4</v>
      </c>
      <c r="BA18" s="238">
        <v>21</v>
      </c>
      <c r="BB18" s="238">
        <v>20</v>
      </c>
      <c r="BC18" s="238" t="s">
        <v>363</v>
      </c>
      <c r="BD18" s="238">
        <v>5</v>
      </c>
      <c r="BE18" s="238">
        <v>1</v>
      </c>
      <c r="BI18" s="238">
        <v>15</v>
      </c>
      <c r="BJ18" s="238">
        <v>9</v>
      </c>
      <c r="BK18" s="238">
        <v>40</v>
      </c>
      <c r="BL18" s="238">
        <v>11</v>
      </c>
      <c r="BM18" s="238">
        <v>21</v>
      </c>
      <c r="CT18" s="238">
        <v>391913.11698704603</v>
      </c>
      <c r="CU18" s="238">
        <v>4972381.6073499396</v>
      </c>
      <c r="CV18" s="238">
        <v>44.896654519999998</v>
      </c>
      <c r="CW18" s="238">
        <v>-94.36893542</v>
      </c>
      <c r="CX18" s="238" t="s">
        <v>359</v>
      </c>
      <c r="CY18" s="238" t="s">
        <v>455</v>
      </c>
    </row>
    <row r="19" spans="1:103" x14ac:dyDescent="0.25">
      <c r="A19" s="238">
        <v>383962</v>
      </c>
      <c r="B19" s="238">
        <v>3</v>
      </c>
      <c r="C19" s="238">
        <v>7</v>
      </c>
      <c r="D19" s="238">
        <v>142.02500000000001</v>
      </c>
      <c r="E19" s="238">
        <v>43</v>
      </c>
      <c r="F19" s="238" t="s">
        <v>423</v>
      </c>
      <c r="H19" s="238">
        <v>8</v>
      </c>
      <c r="I19" s="238">
        <v>22</v>
      </c>
      <c r="K19" s="238">
        <v>16012882</v>
      </c>
      <c r="M19" s="238">
        <v>10</v>
      </c>
      <c r="N19" s="238">
        <v>3</v>
      </c>
      <c r="O19" s="238">
        <v>2016</v>
      </c>
      <c r="P19" s="238" t="s">
        <v>361</v>
      </c>
      <c r="Q19" s="238">
        <v>18</v>
      </c>
      <c r="R19" s="238" t="s">
        <v>419</v>
      </c>
      <c r="S19" s="238">
        <v>3</v>
      </c>
      <c r="T19" s="238">
        <v>0</v>
      </c>
      <c r="U19" s="238">
        <v>2</v>
      </c>
      <c r="V19" s="238">
        <v>12</v>
      </c>
      <c r="W19" s="238">
        <v>10</v>
      </c>
      <c r="X19" s="238">
        <v>3</v>
      </c>
      <c r="Y19" s="238">
        <v>1</v>
      </c>
      <c r="Z19" s="238">
        <v>1</v>
      </c>
      <c r="AB19" s="238">
        <v>1</v>
      </c>
      <c r="AC19" s="238">
        <v>98</v>
      </c>
      <c r="AD19" s="238" t="s">
        <v>449</v>
      </c>
      <c r="AF19" s="238" t="s">
        <v>447</v>
      </c>
      <c r="AG19" s="238">
        <v>7</v>
      </c>
      <c r="AH19" s="238">
        <v>2</v>
      </c>
      <c r="AI19" s="238">
        <v>2</v>
      </c>
      <c r="AJ19" s="238">
        <v>1</v>
      </c>
      <c r="AK19" s="238">
        <v>34</v>
      </c>
      <c r="AL19" s="238">
        <v>23</v>
      </c>
      <c r="AM19" s="238" t="s">
        <v>354</v>
      </c>
      <c r="AN19" s="238">
        <v>5</v>
      </c>
      <c r="AO19" s="238">
        <v>1</v>
      </c>
      <c r="AS19" s="238">
        <v>14</v>
      </c>
      <c r="AT19" s="238">
        <v>20</v>
      </c>
      <c r="AU19" s="238">
        <v>30</v>
      </c>
      <c r="AV19" s="238">
        <v>11</v>
      </c>
      <c r="AW19" s="238">
        <v>21</v>
      </c>
      <c r="AX19" s="238">
        <v>2</v>
      </c>
      <c r="AY19" s="238">
        <v>4</v>
      </c>
      <c r="AZ19" s="238">
        <v>1</v>
      </c>
      <c r="BA19" s="238">
        <v>34</v>
      </c>
      <c r="BB19" s="238">
        <v>61</v>
      </c>
      <c r="BC19" s="238" t="s">
        <v>363</v>
      </c>
      <c r="BD19" s="238">
        <v>5</v>
      </c>
      <c r="BE19" s="238">
        <v>90</v>
      </c>
      <c r="BF19" s="238">
        <v>99</v>
      </c>
      <c r="BI19" s="238">
        <v>14</v>
      </c>
      <c r="BJ19" s="238">
        <v>20</v>
      </c>
      <c r="BK19" s="238">
        <v>30</v>
      </c>
      <c r="BL19" s="238">
        <v>11</v>
      </c>
      <c r="BM19" s="238">
        <v>21</v>
      </c>
      <c r="CT19" s="238">
        <v>391913.87533978798</v>
      </c>
      <c r="CU19" s="238">
        <v>4972373.8517108299</v>
      </c>
      <c r="CV19" s="238">
        <v>44.896584830000002</v>
      </c>
      <c r="CW19" s="238">
        <v>-94.368924160000006</v>
      </c>
      <c r="CX19" s="238" t="s">
        <v>359</v>
      </c>
      <c r="CY19" s="238" t="s">
        <v>456</v>
      </c>
    </row>
    <row r="20" spans="1:103" x14ac:dyDescent="0.25">
      <c r="A20" s="238">
        <v>385759</v>
      </c>
      <c r="B20" s="238">
        <v>3</v>
      </c>
      <c r="C20" s="238">
        <v>7</v>
      </c>
      <c r="D20" s="238">
        <v>142.02699999999999</v>
      </c>
      <c r="E20" s="238">
        <v>43</v>
      </c>
      <c r="F20" s="238" t="s">
        <v>423</v>
      </c>
      <c r="H20" s="238">
        <v>8</v>
      </c>
      <c r="I20" s="238">
        <v>22</v>
      </c>
      <c r="K20" s="238">
        <v>16013354</v>
      </c>
      <c r="M20" s="238">
        <v>10</v>
      </c>
      <c r="N20" s="238">
        <v>11</v>
      </c>
      <c r="O20" s="238">
        <v>2016</v>
      </c>
      <c r="P20" s="238" t="s">
        <v>368</v>
      </c>
      <c r="Q20" s="238">
        <v>8</v>
      </c>
      <c r="R20" s="238" t="s">
        <v>369</v>
      </c>
      <c r="S20" s="238">
        <v>5</v>
      </c>
      <c r="T20" s="238">
        <v>0</v>
      </c>
      <c r="U20" s="238">
        <v>1</v>
      </c>
      <c r="W20" s="238">
        <v>32</v>
      </c>
      <c r="X20" s="238">
        <v>3</v>
      </c>
      <c r="Y20" s="238">
        <v>1</v>
      </c>
      <c r="Z20" s="238">
        <v>1</v>
      </c>
      <c r="AB20" s="238">
        <v>1</v>
      </c>
      <c r="AC20" s="238">
        <v>98</v>
      </c>
      <c r="AD20" s="238" t="s">
        <v>449</v>
      </c>
      <c r="AF20" s="238" t="s">
        <v>447</v>
      </c>
      <c r="AG20" s="238">
        <v>3</v>
      </c>
      <c r="AH20" s="238">
        <v>2</v>
      </c>
      <c r="AI20" s="238">
        <v>4</v>
      </c>
      <c r="AJ20" s="238">
        <v>3</v>
      </c>
      <c r="AK20" s="238">
        <v>24</v>
      </c>
      <c r="AL20" s="238">
        <v>17</v>
      </c>
      <c r="AM20" s="238" t="s">
        <v>363</v>
      </c>
      <c r="AN20" s="238">
        <v>5</v>
      </c>
      <c r="AO20" s="238">
        <v>1</v>
      </c>
      <c r="AS20" s="238">
        <v>15</v>
      </c>
      <c r="AT20" s="238">
        <v>9</v>
      </c>
      <c r="AU20" s="238">
        <v>30</v>
      </c>
      <c r="AV20" s="238">
        <v>11</v>
      </c>
      <c r="AW20" s="238">
        <v>21</v>
      </c>
      <c r="CT20" s="238">
        <v>391918.20010643901</v>
      </c>
      <c r="CU20" s="238">
        <v>4972377.5080257598</v>
      </c>
      <c r="CV20" s="238">
        <v>44.896618400000001</v>
      </c>
      <c r="CW20" s="238">
        <v>-94.368870189999996</v>
      </c>
      <c r="CX20" s="238" t="s">
        <v>359</v>
      </c>
      <c r="CY20" s="238" t="s">
        <v>457</v>
      </c>
    </row>
    <row r="21" spans="1:103" x14ac:dyDescent="0.25">
      <c r="A21" s="238">
        <v>587094</v>
      </c>
      <c r="B21" s="238">
        <v>3</v>
      </c>
      <c r="C21" s="238">
        <v>7</v>
      </c>
      <c r="D21" s="238">
        <v>142.114</v>
      </c>
      <c r="E21" s="238">
        <v>43</v>
      </c>
      <c r="F21" s="238" t="s">
        <v>423</v>
      </c>
      <c r="H21" s="238">
        <v>8</v>
      </c>
      <c r="I21" s="238">
        <v>22</v>
      </c>
      <c r="K21" s="238">
        <v>18004776</v>
      </c>
      <c r="M21" s="238">
        <v>3</v>
      </c>
      <c r="N21" s="238">
        <v>24</v>
      </c>
      <c r="O21" s="238">
        <v>2018</v>
      </c>
      <c r="P21" s="238" t="s">
        <v>364</v>
      </c>
      <c r="Q21" s="238">
        <v>15</v>
      </c>
      <c r="R21" s="238" t="s">
        <v>356</v>
      </c>
      <c r="S21" s="238">
        <v>5</v>
      </c>
      <c r="T21" s="238">
        <v>0</v>
      </c>
      <c r="U21" s="238">
        <v>1</v>
      </c>
      <c r="W21" s="238">
        <v>32</v>
      </c>
      <c r="X21" s="238">
        <v>4</v>
      </c>
      <c r="Y21" s="238">
        <v>1</v>
      </c>
      <c r="Z21" s="238">
        <v>1</v>
      </c>
      <c r="AB21" s="238">
        <v>1</v>
      </c>
      <c r="AC21" s="238">
        <v>98</v>
      </c>
      <c r="AD21" s="238" t="s">
        <v>449</v>
      </c>
      <c r="AF21" s="238" t="s">
        <v>447</v>
      </c>
      <c r="AG21" s="238">
        <v>3</v>
      </c>
      <c r="AH21" s="238">
        <v>2</v>
      </c>
      <c r="AI21" s="238">
        <v>4</v>
      </c>
      <c r="AJ21" s="238">
        <v>4</v>
      </c>
      <c r="AK21" s="238">
        <v>27</v>
      </c>
      <c r="AL21" s="238">
        <v>22</v>
      </c>
      <c r="AM21" s="238" t="s">
        <v>363</v>
      </c>
      <c r="AN21" s="238">
        <v>9</v>
      </c>
      <c r="AO21" s="238">
        <v>68</v>
      </c>
      <c r="AP21" s="238">
        <v>1</v>
      </c>
      <c r="AS21" s="238">
        <v>14</v>
      </c>
      <c r="AT21" s="238">
        <v>9</v>
      </c>
      <c r="AU21" s="238">
        <v>40</v>
      </c>
      <c r="AV21" s="238">
        <v>11</v>
      </c>
      <c r="AW21" s="238">
        <v>21</v>
      </c>
      <c r="CT21" s="238">
        <v>392045.88682732498</v>
      </c>
      <c r="CU21" s="238">
        <v>4972319.42670839</v>
      </c>
      <c r="CV21" s="238">
        <v>44.89611506</v>
      </c>
      <c r="CW21" s="238">
        <v>-94.367241089999993</v>
      </c>
      <c r="CX21" s="238" t="s">
        <v>359</v>
      </c>
      <c r="CY21" s="238" t="s">
        <v>458</v>
      </c>
    </row>
    <row r="22" spans="1:103" x14ac:dyDescent="0.25">
      <c r="A22" s="238">
        <v>10845178</v>
      </c>
      <c r="B22" s="238">
        <v>3</v>
      </c>
      <c r="C22" s="238">
        <v>7</v>
      </c>
      <c r="D22" s="238">
        <v>142.13900000000001</v>
      </c>
      <c r="E22" s="238">
        <v>43</v>
      </c>
      <c r="F22" s="238" t="s">
        <v>423</v>
      </c>
      <c r="H22" s="238">
        <v>8</v>
      </c>
      <c r="I22" s="238">
        <v>22</v>
      </c>
      <c r="L22" s="238">
        <v>123630065</v>
      </c>
      <c r="M22" s="238">
        <v>11</v>
      </c>
      <c r="N22" s="238">
        <v>26</v>
      </c>
      <c r="O22" s="238">
        <v>2012</v>
      </c>
      <c r="P22" s="238" t="s">
        <v>361</v>
      </c>
      <c r="Q22" s="238">
        <v>17</v>
      </c>
      <c r="S22" s="238">
        <v>3</v>
      </c>
      <c r="T22" s="238">
        <v>0</v>
      </c>
      <c r="U22" s="238">
        <v>2</v>
      </c>
      <c r="V22" s="238">
        <v>1</v>
      </c>
      <c r="W22" s="238">
        <v>10</v>
      </c>
      <c r="Y22" s="238">
        <v>3</v>
      </c>
      <c r="Z22" s="238">
        <v>1</v>
      </c>
      <c r="AB22" s="238">
        <v>1</v>
      </c>
      <c r="AC22" s="238">
        <v>98</v>
      </c>
      <c r="AF22" s="238" t="s">
        <v>426</v>
      </c>
      <c r="AG22" s="238">
        <v>7</v>
      </c>
      <c r="AH22" s="238">
        <v>2</v>
      </c>
      <c r="AI22" s="238">
        <v>2</v>
      </c>
      <c r="AJ22" s="238">
        <v>3</v>
      </c>
      <c r="AK22" s="238">
        <v>24</v>
      </c>
      <c r="AL22" s="238">
        <v>35</v>
      </c>
      <c r="AM22" s="238" t="s">
        <v>354</v>
      </c>
      <c r="AT22" s="238">
        <v>98</v>
      </c>
      <c r="AU22" s="238">
        <v>55</v>
      </c>
      <c r="AX22" s="238">
        <v>2</v>
      </c>
      <c r="AY22" s="238">
        <v>4</v>
      </c>
      <c r="AZ22" s="238">
        <v>2</v>
      </c>
      <c r="BA22" s="238">
        <v>21</v>
      </c>
      <c r="BB22" s="238">
        <v>45</v>
      </c>
      <c r="BC22" s="238" t="s">
        <v>363</v>
      </c>
      <c r="BJ22" s="238">
        <v>98</v>
      </c>
      <c r="BK22" s="238">
        <v>55</v>
      </c>
      <c r="CT22" s="238">
        <v>392091</v>
      </c>
      <c r="CU22" s="238">
        <v>4972297</v>
      </c>
      <c r="CV22" s="238">
        <v>44.8959233</v>
      </c>
      <c r="CW22" s="238">
        <v>-94.366659299999995</v>
      </c>
      <c r="CX22" s="238" t="s">
        <v>359</v>
      </c>
    </row>
    <row r="23" spans="1:103" x14ac:dyDescent="0.25">
      <c r="A23" s="238">
        <v>11082696</v>
      </c>
      <c r="B23" s="238">
        <v>3</v>
      </c>
      <c r="C23" s="238">
        <v>7</v>
      </c>
      <c r="D23" s="238">
        <v>142.13900000000001</v>
      </c>
      <c r="E23" s="238">
        <v>43</v>
      </c>
      <c r="F23" s="238" t="s">
        <v>423</v>
      </c>
      <c r="H23" s="238">
        <v>8</v>
      </c>
      <c r="I23" s="238">
        <v>22</v>
      </c>
      <c r="K23" s="238">
        <v>15013938</v>
      </c>
      <c r="L23" s="238">
        <v>153370144</v>
      </c>
      <c r="M23" s="238">
        <v>11</v>
      </c>
      <c r="N23" s="238">
        <v>21</v>
      </c>
      <c r="O23" s="238">
        <v>2015</v>
      </c>
      <c r="P23" s="238" t="s">
        <v>364</v>
      </c>
      <c r="Q23" s="238">
        <v>13</v>
      </c>
      <c r="S23" s="238">
        <v>5</v>
      </c>
      <c r="T23" s="238">
        <v>0</v>
      </c>
      <c r="U23" s="238">
        <v>1</v>
      </c>
      <c r="V23" s="238">
        <v>90</v>
      </c>
      <c r="W23" s="238">
        <v>32</v>
      </c>
      <c r="X23" s="238">
        <v>10</v>
      </c>
      <c r="Y23" s="238">
        <v>1</v>
      </c>
      <c r="Z23" s="238">
        <v>1</v>
      </c>
      <c r="AB23" s="238">
        <v>1</v>
      </c>
      <c r="AC23" s="238">
        <v>98</v>
      </c>
      <c r="AD23" s="238" t="s">
        <v>434</v>
      </c>
      <c r="AE23" s="238" t="s">
        <v>459</v>
      </c>
      <c r="AF23" s="238" t="s">
        <v>426</v>
      </c>
      <c r="AG23" s="238">
        <v>3</v>
      </c>
      <c r="AH23" s="238">
        <v>2</v>
      </c>
      <c r="AI23" s="238">
        <v>4</v>
      </c>
      <c r="AJ23" s="238">
        <v>4</v>
      </c>
      <c r="AK23" s="238">
        <v>21</v>
      </c>
      <c r="AL23" s="238">
        <v>64</v>
      </c>
      <c r="AM23" s="238" t="s">
        <v>354</v>
      </c>
      <c r="AN23" s="238">
        <v>1</v>
      </c>
      <c r="AO23" s="238">
        <v>18</v>
      </c>
      <c r="AS23" s="238">
        <v>7</v>
      </c>
      <c r="AT23" s="238">
        <v>98</v>
      </c>
      <c r="AU23" s="238">
        <v>40</v>
      </c>
      <c r="AV23" s="238">
        <v>10</v>
      </c>
      <c r="AW23" s="238">
        <v>21</v>
      </c>
      <c r="CT23" s="238">
        <v>392091</v>
      </c>
      <c r="CU23" s="238">
        <v>4972297</v>
      </c>
      <c r="CV23" s="238">
        <v>44.8959233</v>
      </c>
      <c r="CW23" s="238">
        <v>-94.366659299999995</v>
      </c>
      <c r="CX23" s="238" t="s">
        <v>359</v>
      </c>
      <c r="CY23" s="238" t="s">
        <v>460</v>
      </c>
    </row>
    <row r="24" spans="1:103" x14ac:dyDescent="0.25">
      <c r="A24" s="238">
        <v>11046870</v>
      </c>
      <c r="B24" s="238">
        <v>3</v>
      </c>
      <c r="C24" s="238">
        <v>7</v>
      </c>
      <c r="D24" s="238">
        <v>142.15600000000001</v>
      </c>
      <c r="E24" s="238">
        <v>43</v>
      </c>
      <c r="F24" s="238" t="s">
        <v>423</v>
      </c>
      <c r="H24" s="238">
        <v>8</v>
      </c>
      <c r="I24" s="238">
        <v>22</v>
      </c>
      <c r="K24" s="238">
        <v>15002110</v>
      </c>
      <c r="L24" s="238">
        <v>150500038</v>
      </c>
      <c r="M24" s="238">
        <v>2</v>
      </c>
      <c r="N24" s="238">
        <v>18</v>
      </c>
      <c r="O24" s="238">
        <v>2015</v>
      </c>
      <c r="P24" s="238" t="s">
        <v>355</v>
      </c>
      <c r="Q24" s="238">
        <v>16</v>
      </c>
      <c r="S24" s="238">
        <v>5</v>
      </c>
      <c r="T24" s="238">
        <v>0</v>
      </c>
      <c r="U24" s="238">
        <v>2</v>
      </c>
      <c r="V24" s="238">
        <v>10</v>
      </c>
      <c r="W24" s="238">
        <v>10</v>
      </c>
      <c r="X24" s="238">
        <v>6</v>
      </c>
      <c r="Y24" s="238">
        <v>1</v>
      </c>
      <c r="Z24" s="238">
        <v>1</v>
      </c>
      <c r="AA24" s="238">
        <v>1</v>
      </c>
      <c r="AB24" s="238">
        <v>1</v>
      </c>
      <c r="AC24" s="238">
        <v>98</v>
      </c>
      <c r="AD24" s="238" t="s">
        <v>461</v>
      </c>
      <c r="AE24" s="238" t="s">
        <v>430</v>
      </c>
      <c r="AF24" s="238" t="s">
        <v>426</v>
      </c>
      <c r="AG24" s="238">
        <v>5</v>
      </c>
      <c r="AH24" s="238">
        <v>2</v>
      </c>
      <c r="AI24" s="238">
        <v>2</v>
      </c>
      <c r="AJ24" s="238">
        <v>7</v>
      </c>
      <c r="AK24" s="238">
        <v>23</v>
      </c>
      <c r="AL24" s="238">
        <v>18</v>
      </c>
      <c r="AM24" s="238" t="s">
        <v>354</v>
      </c>
      <c r="AN24" s="238">
        <v>98</v>
      </c>
      <c r="AO24" s="238">
        <v>2</v>
      </c>
      <c r="AP24" s="238">
        <v>8</v>
      </c>
      <c r="AS24" s="238">
        <v>7</v>
      </c>
      <c r="AT24" s="238">
        <v>2</v>
      </c>
      <c r="AU24" s="238">
        <v>30</v>
      </c>
      <c r="AV24" s="238">
        <v>11</v>
      </c>
      <c r="AW24" s="238">
        <v>21</v>
      </c>
      <c r="AX24" s="238">
        <v>2</v>
      </c>
      <c r="AY24" s="238">
        <v>44</v>
      </c>
      <c r="AZ24" s="238">
        <v>7</v>
      </c>
      <c r="BA24" s="238">
        <v>23</v>
      </c>
      <c r="BB24" s="238">
        <v>45</v>
      </c>
      <c r="BC24" s="238" t="s">
        <v>354</v>
      </c>
      <c r="BD24" s="238">
        <v>98</v>
      </c>
      <c r="BE24" s="238">
        <v>1</v>
      </c>
      <c r="BF24" s="238">
        <v>1</v>
      </c>
      <c r="BI24" s="238">
        <v>7</v>
      </c>
      <c r="BJ24" s="238">
        <v>2</v>
      </c>
      <c r="BK24" s="238">
        <v>30</v>
      </c>
      <c r="BL24" s="238">
        <v>11</v>
      </c>
      <c r="BM24" s="238">
        <v>21</v>
      </c>
      <c r="CT24" s="238">
        <v>392116</v>
      </c>
      <c r="CU24" s="238">
        <v>4972289</v>
      </c>
      <c r="CV24" s="238">
        <v>44.8958491</v>
      </c>
      <c r="CW24" s="238">
        <v>-94.3663466</v>
      </c>
      <c r="CX24" s="238" t="s">
        <v>359</v>
      </c>
      <c r="CY24" s="238" t="s">
        <v>462</v>
      </c>
    </row>
    <row r="25" spans="1:103" x14ac:dyDescent="0.25">
      <c r="A25" s="238">
        <v>10820307</v>
      </c>
      <c r="B25" s="238">
        <v>3</v>
      </c>
      <c r="C25" s="238">
        <v>7</v>
      </c>
      <c r="D25" s="238">
        <v>142.15700000000001</v>
      </c>
      <c r="E25" s="238">
        <v>43</v>
      </c>
      <c r="F25" s="238" t="s">
        <v>423</v>
      </c>
      <c r="H25" s="238">
        <v>8</v>
      </c>
      <c r="I25" s="238">
        <v>22</v>
      </c>
      <c r="K25" s="238">
        <v>12002245</v>
      </c>
      <c r="L25" s="238">
        <v>121690115</v>
      </c>
      <c r="M25" s="238">
        <v>6</v>
      </c>
      <c r="N25" s="238">
        <v>17</v>
      </c>
      <c r="O25" s="238">
        <v>2012</v>
      </c>
      <c r="P25" s="238" t="s">
        <v>366</v>
      </c>
      <c r="Q25" s="238">
        <v>18</v>
      </c>
      <c r="S25" s="238">
        <v>5</v>
      </c>
      <c r="T25" s="238">
        <v>0</v>
      </c>
      <c r="U25" s="238">
        <v>2</v>
      </c>
      <c r="V25" s="238">
        <v>11</v>
      </c>
      <c r="W25" s="238">
        <v>10</v>
      </c>
      <c r="X25" s="238">
        <v>2</v>
      </c>
      <c r="Y25" s="238">
        <v>1</v>
      </c>
      <c r="Z25" s="238">
        <v>2</v>
      </c>
      <c r="AB25" s="238">
        <v>1</v>
      </c>
      <c r="AC25" s="238">
        <v>98</v>
      </c>
      <c r="AD25" s="238" t="s">
        <v>434</v>
      </c>
      <c r="AE25" s="238" t="s">
        <v>463</v>
      </c>
      <c r="AF25" s="238" t="s">
        <v>426</v>
      </c>
      <c r="AG25" s="238">
        <v>6</v>
      </c>
      <c r="AH25" s="238">
        <v>2</v>
      </c>
      <c r="AI25" s="238">
        <v>2</v>
      </c>
      <c r="AJ25" s="238">
        <v>3</v>
      </c>
      <c r="AK25" s="238">
        <v>21</v>
      </c>
      <c r="AL25" s="238">
        <v>46</v>
      </c>
      <c r="AM25" s="238" t="s">
        <v>354</v>
      </c>
      <c r="AN25" s="238">
        <v>5</v>
      </c>
      <c r="AO25" s="238">
        <v>6</v>
      </c>
      <c r="AP25" s="238">
        <v>15</v>
      </c>
      <c r="AS25" s="238">
        <v>7</v>
      </c>
      <c r="AT25" s="238">
        <v>98</v>
      </c>
      <c r="AU25" s="238">
        <v>55</v>
      </c>
      <c r="AV25" s="238">
        <v>10</v>
      </c>
      <c r="AW25" s="238">
        <v>21</v>
      </c>
      <c r="AX25" s="238">
        <v>2</v>
      </c>
      <c r="AY25" s="238">
        <v>3</v>
      </c>
      <c r="AZ25" s="238">
        <v>4</v>
      </c>
      <c r="BA25" s="238">
        <v>21</v>
      </c>
      <c r="BB25" s="238">
        <v>59</v>
      </c>
      <c r="BC25" s="238" t="s">
        <v>354</v>
      </c>
      <c r="BD25" s="238">
        <v>5</v>
      </c>
      <c r="BE25" s="238">
        <v>1</v>
      </c>
      <c r="BI25" s="238">
        <v>7</v>
      </c>
      <c r="BJ25" s="238">
        <v>98</v>
      </c>
      <c r="BK25" s="238">
        <v>55</v>
      </c>
      <c r="BL25" s="238">
        <v>10</v>
      </c>
      <c r="BM25" s="238">
        <v>21</v>
      </c>
      <c r="CT25" s="238">
        <v>392119</v>
      </c>
      <c r="CU25" s="238">
        <v>4972287</v>
      </c>
      <c r="CV25" s="238">
        <v>44.895838599999998</v>
      </c>
      <c r="CW25" s="238">
        <v>-94.366313000000005</v>
      </c>
      <c r="CX25" s="238" t="s">
        <v>359</v>
      </c>
      <c r="CY25" s="238" t="s">
        <v>464</v>
      </c>
    </row>
    <row r="26" spans="1:103" x14ac:dyDescent="0.25">
      <c r="A26" s="238">
        <v>10730845</v>
      </c>
      <c r="B26" s="238">
        <v>3</v>
      </c>
      <c r="C26" s="238">
        <v>7</v>
      </c>
      <c r="D26" s="238">
        <v>142.167</v>
      </c>
      <c r="E26" s="238">
        <v>43</v>
      </c>
      <c r="F26" s="238" t="s">
        <v>423</v>
      </c>
      <c r="H26" s="238">
        <v>8</v>
      </c>
      <c r="I26" s="238">
        <v>22</v>
      </c>
      <c r="K26" s="238">
        <v>110261</v>
      </c>
      <c r="L26" s="238">
        <v>110650070</v>
      </c>
      <c r="M26" s="238">
        <v>2</v>
      </c>
      <c r="N26" s="238">
        <v>20</v>
      </c>
      <c r="O26" s="238">
        <v>2011</v>
      </c>
      <c r="P26" s="238" t="s">
        <v>366</v>
      </c>
      <c r="Q26" s="238">
        <v>10</v>
      </c>
      <c r="S26" s="238">
        <v>5</v>
      </c>
      <c r="T26" s="238">
        <v>0</v>
      </c>
      <c r="U26" s="238">
        <v>2</v>
      </c>
      <c r="V26" s="238">
        <v>1</v>
      </c>
      <c r="W26" s="238">
        <v>10</v>
      </c>
      <c r="X26" s="238">
        <v>3</v>
      </c>
      <c r="Y26" s="238">
        <v>1</v>
      </c>
      <c r="Z26" s="238">
        <v>4</v>
      </c>
      <c r="AA26" s="238">
        <v>4</v>
      </c>
      <c r="AB26" s="238">
        <v>3</v>
      </c>
      <c r="AC26" s="238">
        <v>98</v>
      </c>
      <c r="AD26" s="238" t="s">
        <v>465</v>
      </c>
      <c r="AE26" s="238" t="s">
        <v>466</v>
      </c>
      <c r="AF26" s="238" t="s">
        <v>426</v>
      </c>
      <c r="AG26" s="238">
        <v>7</v>
      </c>
      <c r="AH26" s="238">
        <v>2</v>
      </c>
      <c r="AI26" s="238">
        <v>2</v>
      </c>
      <c r="AJ26" s="238">
        <v>4</v>
      </c>
      <c r="AK26" s="238">
        <v>21</v>
      </c>
      <c r="AL26" s="238">
        <v>56</v>
      </c>
      <c r="AM26" s="238" t="s">
        <v>363</v>
      </c>
      <c r="AN26" s="238">
        <v>5</v>
      </c>
      <c r="AO26" s="238">
        <v>5</v>
      </c>
      <c r="AS26" s="238">
        <v>7</v>
      </c>
      <c r="AT26" s="238">
        <v>20</v>
      </c>
      <c r="AU26" s="238">
        <v>40</v>
      </c>
      <c r="AV26" s="238">
        <v>11</v>
      </c>
      <c r="AW26" s="238">
        <v>22</v>
      </c>
      <c r="AX26" s="238">
        <v>2</v>
      </c>
      <c r="AY26" s="238">
        <v>2</v>
      </c>
      <c r="AZ26" s="238">
        <v>4</v>
      </c>
      <c r="BA26" s="238">
        <v>24</v>
      </c>
      <c r="BB26" s="238">
        <v>31</v>
      </c>
      <c r="BC26" s="238" t="s">
        <v>354</v>
      </c>
      <c r="BD26" s="238">
        <v>5</v>
      </c>
      <c r="BI26" s="238">
        <v>7</v>
      </c>
      <c r="BJ26" s="238">
        <v>20</v>
      </c>
      <c r="BK26" s="238">
        <v>40</v>
      </c>
      <c r="BL26" s="238">
        <v>11</v>
      </c>
      <c r="BM26" s="238">
        <v>22</v>
      </c>
      <c r="CT26" s="238">
        <v>392133</v>
      </c>
      <c r="CU26" s="238">
        <v>4972281</v>
      </c>
      <c r="CV26" s="238">
        <v>44.895780899999998</v>
      </c>
      <c r="CW26" s="238">
        <v>-94.366126800000004</v>
      </c>
      <c r="CX26" s="238" t="s">
        <v>359</v>
      </c>
      <c r="CY26" s="238" t="s">
        <v>467</v>
      </c>
    </row>
    <row r="27" spans="1:103" x14ac:dyDescent="0.25">
      <c r="A27" s="238">
        <v>10726760</v>
      </c>
      <c r="B27" s="238">
        <v>3</v>
      </c>
      <c r="C27" s="238">
        <v>7</v>
      </c>
      <c r="D27" s="238">
        <v>142.261</v>
      </c>
      <c r="E27" s="238">
        <v>43</v>
      </c>
      <c r="F27" s="238" t="s">
        <v>423</v>
      </c>
      <c r="H27" s="238">
        <v>8</v>
      </c>
      <c r="I27" s="238">
        <v>22</v>
      </c>
      <c r="K27" s="238" t="s">
        <v>468</v>
      </c>
      <c r="L27" s="238">
        <v>110190280</v>
      </c>
      <c r="M27" s="238">
        <v>1</v>
      </c>
      <c r="N27" s="238">
        <v>19</v>
      </c>
      <c r="O27" s="238">
        <v>2011</v>
      </c>
      <c r="P27" s="238" t="s">
        <v>355</v>
      </c>
      <c r="Q27" s="238">
        <v>14</v>
      </c>
      <c r="R27" s="238" t="s">
        <v>356</v>
      </c>
      <c r="S27" s="238">
        <v>4</v>
      </c>
      <c r="T27" s="238">
        <v>0</v>
      </c>
      <c r="U27" s="238">
        <v>1</v>
      </c>
      <c r="V27" s="238">
        <v>7</v>
      </c>
      <c r="W27" s="238">
        <v>45</v>
      </c>
      <c r="X27" s="238">
        <v>2</v>
      </c>
      <c r="Y27" s="238">
        <v>1</v>
      </c>
      <c r="Z27" s="238">
        <v>1</v>
      </c>
      <c r="AA27" s="238">
        <v>1</v>
      </c>
      <c r="AB27" s="238">
        <v>5</v>
      </c>
      <c r="AC27" s="238">
        <v>98</v>
      </c>
      <c r="AD27" s="238" t="s">
        <v>469</v>
      </c>
      <c r="AE27" s="238" t="s">
        <v>470</v>
      </c>
      <c r="AF27" s="238" t="s">
        <v>426</v>
      </c>
      <c r="AG27" s="238">
        <v>3</v>
      </c>
      <c r="AH27" s="238">
        <v>2</v>
      </c>
      <c r="AI27" s="238">
        <v>2</v>
      </c>
      <c r="AJ27" s="238">
        <v>4</v>
      </c>
      <c r="AK27" s="238">
        <v>21</v>
      </c>
      <c r="AL27" s="238">
        <v>68</v>
      </c>
      <c r="AM27" s="238" t="s">
        <v>354</v>
      </c>
      <c r="AN27" s="238">
        <v>5</v>
      </c>
      <c r="AO27" s="238">
        <v>21</v>
      </c>
      <c r="AS27" s="238">
        <v>4</v>
      </c>
      <c r="AT27" s="238">
        <v>98</v>
      </c>
      <c r="AU27" s="238">
        <v>40</v>
      </c>
      <c r="AV27" s="238">
        <v>11</v>
      </c>
      <c r="AW27" s="238">
        <v>21</v>
      </c>
      <c r="CT27" s="238">
        <v>392276</v>
      </c>
      <c r="CU27" s="238">
        <v>4972232</v>
      </c>
      <c r="CV27" s="238">
        <v>44.8953664</v>
      </c>
      <c r="CW27" s="238">
        <v>-94.364311499999999</v>
      </c>
      <c r="CX27" s="238" t="s">
        <v>359</v>
      </c>
      <c r="CY27" s="238" t="s">
        <v>471</v>
      </c>
    </row>
    <row r="28" spans="1:103" x14ac:dyDescent="0.25">
      <c r="A28" s="238">
        <v>10744682</v>
      </c>
      <c r="B28" s="238">
        <v>3</v>
      </c>
      <c r="C28" s="238">
        <v>7</v>
      </c>
      <c r="D28" s="238">
        <v>142.29400000000001</v>
      </c>
      <c r="E28" s="238">
        <v>43</v>
      </c>
      <c r="F28" s="238" t="s">
        <v>423</v>
      </c>
      <c r="H28" s="238">
        <v>8</v>
      </c>
      <c r="I28" s="238">
        <v>22</v>
      </c>
      <c r="K28" s="238" t="s">
        <v>472</v>
      </c>
      <c r="L28" s="238">
        <v>112590163</v>
      </c>
      <c r="M28" s="238">
        <v>9</v>
      </c>
      <c r="N28" s="238">
        <v>16</v>
      </c>
      <c r="O28" s="238">
        <v>2011</v>
      </c>
      <c r="P28" s="238" t="s">
        <v>362</v>
      </c>
      <c r="Q28" s="238">
        <v>13</v>
      </c>
      <c r="R28" s="238" t="s">
        <v>369</v>
      </c>
      <c r="S28" s="238">
        <v>5</v>
      </c>
      <c r="T28" s="238">
        <v>0</v>
      </c>
      <c r="U28" s="238">
        <v>2</v>
      </c>
      <c r="V28" s="238">
        <v>10</v>
      </c>
      <c r="W28" s="238">
        <v>10</v>
      </c>
      <c r="X28" s="238">
        <v>2</v>
      </c>
      <c r="Y28" s="238">
        <v>1</v>
      </c>
      <c r="Z28" s="238">
        <v>2</v>
      </c>
      <c r="AB28" s="238">
        <v>1</v>
      </c>
      <c r="AC28" s="238">
        <v>98</v>
      </c>
      <c r="AD28" s="238" t="s">
        <v>473</v>
      </c>
      <c r="AE28" s="238" t="s">
        <v>474</v>
      </c>
      <c r="AF28" s="238" t="s">
        <v>426</v>
      </c>
      <c r="AG28" s="238">
        <v>5</v>
      </c>
      <c r="AH28" s="238">
        <v>2</v>
      </c>
      <c r="AI28" s="238">
        <v>2</v>
      </c>
      <c r="AJ28" s="238">
        <v>3</v>
      </c>
      <c r="AK28" s="238">
        <v>21</v>
      </c>
      <c r="AL28" s="238">
        <v>75</v>
      </c>
      <c r="AM28" s="238" t="s">
        <v>354</v>
      </c>
      <c r="AN28" s="238">
        <v>5</v>
      </c>
      <c r="AO28" s="238">
        <v>8</v>
      </c>
      <c r="AP28" s="238">
        <v>15</v>
      </c>
      <c r="AS28" s="238">
        <v>4</v>
      </c>
      <c r="AT28" s="238">
        <v>98</v>
      </c>
      <c r="AU28" s="238">
        <v>40</v>
      </c>
      <c r="AV28" s="238">
        <v>11</v>
      </c>
      <c r="AW28" s="238">
        <v>20</v>
      </c>
      <c r="AX28" s="238">
        <v>2</v>
      </c>
      <c r="AY28" s="238">
        <v>3</v>
      </c>
      <c r="AZ28" s="238">
        <v>3</v>
      </c>
      <c r="BA28" s="238">
        <v>21</v>
      </c>
      <c r="BB28" s="238">
        <v>50</v>
      </c>
      <c r="BC28" s="238" t="s">
        <v>354</v>
      </c>
      <c r="BD28" s="238">
        <v>5</v>
      </c>
      <c r="BE28" s="238">
        <v>1</v>
      </c>
      <c r="BI28" s="238">
        <v>4</v>
      </c>
      <c r="BJ28" s="238">
        <v>98</v>
      </c>
      <c r="BK28" s="238">
        <v>40</v>
      </c>
      <c r="BL28" s="238">
        <v>11</v>
      </c>
      <c r="BM28" s="238">
        <v>20</v>
      </c>
      <c r="CT28" s="238">
        <v>392328</v>
      </c>
      <c r="CU28" s="238">
        <v>4972224</v>
      </c>
      <c r="CV28" s="238">
        <v>44.895300800000001</v>
      </c>
      <c r="CW28" s="238">
        <v>-94.363649199999998</v>
      </c>
      <c r="CX28" s="238" t="s">
        <v>359</v>
      </c>
      <c r="CY28" s="238" t="s">
        <v>475</v>
      </c>
    </row>
    <row r="29" spans="1:103" x14ac:dyDescent="0.25">
      <c r="A29" s="238">
        <v>10732089</v>
      </c>
      <c r="B29" s="238">
        <v>3</v>
      </c>
      <c r="C29" s="238">
        <v>7</v>
      </c>
      <c r="D29" s="238">
        <v>142.32300000000001</v>
      </c>
      <c r="E29" s="238">
        <v>43</v>
      </c>
      <c r="F29" s="238" t="s">
        <v>423</v>
      </c>
      <c r="H29" s="238">
        <v>8</v>
      </c>
      <c r="I29" s="238">
        <v>22</v>
      </c>
      <c r="K29" s="238" t="s">
        <v>476</v>
      </c>
      <c r="L29" s="238">
        <v>110830059</v>
      </c>
      <c r="M29" s="238">
        <v>3</v>
      </c>
      <c r="N29" s="238">
        <v>24</v>
      </c>
      <c r="O29" s="238">
        <v>2011</v>
      </c>
      <c r="P29" s="238" t="s">
        <v>384</v>
      </c>
      <c r="Q29" s="238">
        <v>7</v>
      </c>
      <c r="S29" s="238">
        <v>5</v>
      </c>
      <c r="T29" s="238">
        <v>0</v>
      </c>
      <c r="U29" s="238">
        <v>2</v>
      </c>
      <c r="V29" s="238">
        <v>5</v>
      </c>
      <c r="W29" s="238">
        <v>10</v>
      </c>
      <c r="X29" s="238">
        <v>3</v>
      </c>
      <c r="Y29" s="238">
        <v>1</v>
      </c>
      <c r="Z29" s="238">
        <v>1</v>
      </c>
      <c r="AA29" s="238">
        <v>1</v>
      </c>
      <c r="AB29" s="238">
        <v>1</v>
      </c>
      <c r="AC29" s="238">
        <v>98</v>
      </c>
      <c r="AD29" s="238" t="s">
        <v>477</v>
      </c>
      <c r="AE29" s="238" t="s">
        <v>478</v>
      </c>
      <c r="AF29" s="238" t="s">
        <v>426</v>
      </c>
      <c r="AG29" s="238">
        <v>10</v>
      </c>
      <c r="AH29" s="238">
        <v>2</v>
      </c>
      <c r="AI29" s="238">
        <v>1</v>
      </c>
      <c r="AJ29" s="238">
        <v>4</v>
      </c>
      <c r="AK29" s="238">
        <v>21</v>
      </c>
      <c r="AL29" s="238">
        <v>51</v>
      </c>
      <c r="AM29" s="238" t="s">
        <v>354</v>
      </c>
      <c r="AN29" s="238">
        <v>5</v>
      </c>
      <c r="AO29" s="238">
        <v>15</v>
      </c>
      <c r="AS29" s="238">
        <v>6</v>
      </c>
      <c r="AT29" s="238">
        <v>20</v>
      </c>
      <c r="AU29" s="238">
        <v>40</v>
      </c>
      <c r="AV29" s="238">
        <v>11</v>
      </c>
      <c r="AW29" s="238">
        <v>20</v>
      </c>
      <c r="AX29" s="238">
        <v>2</v>
      </c>
      <c r="AY29" s="238">
        <v>3</v>
      </c>
      <c r="AZ29" s="238">
        <v>2</v>
      </c>
      <c r="BA29" s="238">
        <v>21</v>
      </c>
      <c r="BB29" s="238">
        <v>64</v>
      </c>
      <c r="BC29" s="238" t="s">
        <v>354</v>
      </c>
      <c r="BD29" s="238">
        <v>5</v>
      </c>
      <c r="BE29" s="238">
        <v>1</v>
      </c>
      <c r="BF29" s="238">
        <v>1</v>
      </c>
      <c r="BI29" s="238">
        <v>6</v>
      </c>
      <c r="BJ29" s="238">
        <v>20</v>
      </c>
      <c r="BK29" s="238">
        <v>40</v>
      </c>
      <c r="BL29" s="238">
        <v>11</v>
      </c>
      <c r="BM29" s="238">
        <v>20</v>
      </c>
      <c r="CT29" s="238">
        <v>392374</v>
      </c>
      <c r="CU29" s="238">
        <v>4972219</v>
      </c>
      <c r="CV29" s="238">
        <v>44.895260899999997</v>
      </c>
      <c r="CW29" s="238">
        <v>-94.3630627</v>
      </c>
      <c r="CX29" s="238" t="s">
        <v>359</v>
      </c>
      <c r="CY29" s="238" t="s">
        <v>479</v>
      </c>
    </row>
    <row r="30" spans="1:103" x14ac:dyDescent="0.25">
      <c r="A30" s="238">
        <v>10803614</v>
      </c>
      <c r="B30" s="238">
        <v>3</v>
      </c>
      <c r="C30" s="238">
        <v>7</v>
      </c>
      <c r="D30" s="238">
        <v>142.32300000000001</v>
      </c>
      <c r="E30" s="238">
        <v>43</v>
      </c>
      <c r="F30" s="238" t="s">
        <v>423</v>
      </c>
      <c r="H30" s="238">
        <v>8</v>
      </c>
      <c r="I30" s="238">
        <v>22</v>
      </c>
      <c r="K30" s="238">
        <v>120057</v>
      </c>
      <c r="L30" s="238">
        <v>120110161</v>
      </c>
      <c r="M30" s="238">
        <v>1</v>
      </c>
      <c r="N30" s="238">
        <v>11</v>
      </c>
      <c r="O30" s="238">
        <v>2012</v>
      </c>
      <c r="P30" s="238" t="s">
        <v>355</v>
      </c>
      <c r="Q30" s="238">
        <v>19</v>
      </c>
      <c r="R30" s="238" t="s">
        <v>356</v>
      </c>
      <c r="S30" s="238">
        <v>5</v>
      </c>
      <c r="T30" s="238">
        <v>0</v>
      </c>
      <c r="U30" s="238">
        <v>2</v>
      </c>
      <c r="V30" s="238">
        <v>1</v>
      </c>
      <c r="W30" s="238">
        <v>10</v>
      </c>
      <c r="X30" s="238">
        <v>3</v>
      </c>
      <c r="Y30" s="238">
        <v>4</v>
      </c>
      <c r="Z30" s="238">
        <v>2</v>
      </c>
      <c r="AA30" s="238">
        <v>8</v>
      </c>
      <c r="AB30" s="238">
        <v>1</v>
      </c>
      <c r="AC30" s="238">
        <v>98</v>
      </c>
      <c r="AD30" s="238" t="s">
        <v>477</v>
      </c>
      <c r="AE30" s="238" t="s">
        <v>478</v>
      </c>
      <c r="AF30" s="238" t="s">
        <v>426</v>
      </c>
      <c r="AG30" s="238">
        <v>7</v>
      </c>
      <c r="AH30" s="238">
        <v>2</v>
      </c>
      <c r="AI30" s="238">
        <v>2</v>
      </c>
      <c r="AJ30" s="238">
        <v>4</v>
      </c>
      <c r="AK30" s="238">
        <v>21</v>
      </c>
      <c r="AL30" s="238">
        <v>29</v>
      </c>
      <c r="AM30" s="238" t="s">
        <v>354</v>
      </c>
      <c r="AN30" s="238">
        <v>5</v>
      </c>
      <c r="AO30" s="238">
        <v>15</v>
      </c>
      <c r="AS30" s="238">
        <v>4</v>
      </c>
      <c r="AT30" s="238">
        <v>20</v>
      </c>
      <c r="AU30" s="238">
        <v>40</v>
      </c>
      <c r="AV30" s="238">
        <v>11</v>
      </c>
      <c r="AW30" s="238">
        <v>20</v>
      </c>
      <c r="AX30" s="238">
        <v>2</v>
      </c>
      <c r="AY30" s="238">
        <v>4</v>
      </c>
      <c r="AZ30" s="238">
        <v>4</v>
      </c>
      <c r="BA30" s="238">
        <v>8</v>
      </c>
      <c r="BB30" s="238">
        <v>18</v>
      </c>
      <c r="BC30" s="238" t="s">
        <v>363</v>
      </c>
      <c r="BD30" s="238">
        <v>5</v>
      </c>
      <c r="BE30" s="238">
        <v>1</v>
      </c>
      <c r="BI30" s="238">
        <v>4</v>
      </c>
      <c r="BJ30" s="238">
        <v>20</v>
      </c>
      <c r="BK30" s="238">
        <v>40</v>
      </c>
      <c r="BL30" s="238">
        <v>11</v>
      </c>
      <c r="BM30" s="238">
        <v>20</v>
      </c>
      <c r="CT30" s="238">
        <v>392374</v>
      </c>
      <c r="CU30" s="238">
        <v>4972219</v>
      </c>
      <c r="CV30" s="238">
        <v>44.895260899999997</v>
      </c>
      <c r="CW30" s="238">
        <v>-94.3630627</v>
      </c>
      <c r="CX30" s="238" t="s">
        <v>359</v>
      </c>
      <c r="CY30" s="238" t="s">
        <v>480</v>
      </c>
    </row>
    <row r="31" spans="1:103" x14ac:dyDescent="0.25">
      <c r="A31" s="238">
        <v>10813861</v>
      </c>
      <c r="B31" s="238">
        <v>3</v>
      </c>
      <c r="C31" s="238">
        <v>7</v>
      </c>
      <c r="D31" s="238">
        <v>142.32300000000001</v>
      </c>
      <c r="E31" s="238">
        <v>43</v>
      </c>
      <c r="F31" s="238" t="s">
        <v>423</v>
      </c>
      <c r="H31" s="238">
        <v>8</v>
      </c>
      <c r="I31" s="238">
        <v>22</v>
      </c>
      <c r="K31" s="238">
        <v>658868</v>
      </c>
      <c r="L31" s="238">
        <v>120800093</v>
      </c>
      <c r="M31" s="238">
        <v>3</v>
      </c>
      <c r="N31" s="238">
        <v>20</v>
      </c>
      <c r="O31" s="238">
        <v>2012</v>
      </c>
      <c r="P31" s="238" t="s">
        <v>368</v>
      </c>
      <c r="Q31" s="238">
        <v>11</v>
      </c>
      <c r="S31" s="238">
        <v>5</v>
      </c>
      <c r="T31" s="238">
        <v>0</v>
      </c>
      <c r="U31" s="238">
        <v>1</v>
      </c>
      <c r="V31" s="238">
        <v>3</v>
      </c>
      <c r="W31" s="238">
        <v>32</v>
      </c>
      <c r="X31" s="238">
        <v>3</v>
      </c>
      <c r="Y31" s="238">
        <v>1</v>
      </c>
      <c r="Z31" s="238">
        <v>1</v>
      </c>
      <c r="AB31" s="238">
        <v>1</v>
      </c>
      <c r="AC31" s="238">
        <v>98</v>
      </c>
      <c r="AD31" s="238" t="s">
        <v>481</v>
      </c>
      <c r="AE31" s="238" t="s">
        <v>482</v>
      </c>
      <c r="AF31" s="238" t="s">
        <v>426</v>
      </c>
      <c r="AG31" s="238">
        <v>3</v>
      </c>
      <c r="AH31" s="238">
        <v>0</v>
      </c>
      <c r="AI31" s="238">
        <v>90</v>
      </c>
      <c r="AJ31" s="238">
        <v>2</v>
      </c>
      <c r="AK31" s="238">
        <v>24</v>
      </c>
      <c r="AL31" s="238">
        <v>70</v>
      </c>
      <c r="AM31" s="238" t="s">
        <v>363</v>
      </c>
      <c r="AN31" s="238">
        <v>5</v>
      </c>
      <c r="AO31" s="238">
        <v>15</v>
      </c>
      <c r="AS31" s="238">
        <v>4</v>
      </c>
      <c r="AT31" s="238">
        <v>20</v>
      </c>
      <c r="AU31" s="238">
        <v>40</v>
      </c>
      <c r="AV31" s="238">
        <v>11</v>
      </c>
      <c r="AW31" s="238">
        <v>20</v>
      </c>
      <c r="CT31" s="238">
        <v>392374</v>
      </c>
      <c r="CU31" s="238">
        <v>4972219</v>
      </c>
      <c r="CV31" s="238">
        <v>44.895260899999997</v>
      </c>
      <c r="CW31" s="238">
        <v>-94.3630627</v>
      </c>
      <c r="CX31" s="238" t="s">
        <v>359</v>
      </c>
      <c r="CY31" s="238" t="s">
        <v>483</v>
      </c>
    </row>
    <row r="32" spans="1:103" x14ac:dyDescent="0.25">
      <c r="A32" s="238">
        <v>10821248</v>
      </c>
      <c r="B32" s="238">
        <v>3</v>
      </c>
      <c r="C32" s="238">
        <v>7</v>
      </c>
      <c r="D32" s="238">
        <v>142.32300000000001</v>
      </c>
      <c r="E32" s="238">
        <v>43</v>
      </c>
      <c r="F32" s="238" t="s">
        <v>423</v>
      </c>
      <c r="H32" s="238">
        <v>8</v>
      </c>
      <c r="I32" s="238">
        <v>22</v>
      </c>
      <c r="K32" s="238">
        <v>12002717</v>
      </c>
      <c r="L32" s="238">
        <v>121810009</v>
      </c>
      <c r="M32" s="238">
        <v>6</v>
      </c>
      <c r="N32" s="238">
        <v>27</v>
      </c>
      <c r="O32" s="238">
        <v>2012</v>
      </c>
      <c r="P32" s="238" t="s">
        <v>355</v>
      </c>
      <c r="Q32" s="238">
        <v>18</v>
      </c>
      <c r="S32" s="238">
        <v>5</v>
      </c>
      <c r="T32" s="238">
        <v>0</v>
      </c>
      <c r="U32" s="238">
        <v>1</v>
      </c>
      <c r="V32" s="238">
        <v>5</v>
      </c>
      <c r="W32" s="238">
        <v>16</v>
      </c>
      <c r="X32" s="238">
        <v>2</v>
      </c>
      <c r="Y32" s="238">
        <v>1</v>
      </c>
      <c r="Z32" s="238">
        <v>1</v>
      </c>
      <c r="AA32" s="238">
        <v>1</v>
      </c>
      <c r="AB32" s="238">
        <v>1</v>
      </c>
      <c r="AC32" s="238">
        <v>98</v>
      </c>
      <c r="AD32" s="238" t="s">
        <v>484</v>
      </c>
      <c r="AE32" s="238" t="s">
        <v>485</v>
      </c>
      <c r="AF32" s="238" t="s">
        <v>426</v>
      </c>
      <c r="AG32" s="238">
        <v>4</v>
      </c>
      <c r="AH32" s="238">
        <v>2</v>
      </c>
      <c r="AI32" s="238">
        <v>3</v>
      </c>
      <c r="AJ32" s="238">
        <v>2</v>
      </c>
      <c r="AK32" s="238">
        <v>21</v>
      </c>
      <c r="AL32" s="238">
        <v>21</v>
      </c>
      <c r="AM32" s="238" t="s">
        <v>354</v>
      </c>
      <c r="AN32" s="238">
        <v>5</v>
      </c>
      <c r="AO32" s="238">
        <v>1</v>
      </c>
      <c r="AP32" s="238">
        <v>1</v>
      </c>
      <c r="AS32" s="238">
        <v>7</v>
      </c>
      <c r="AT32" s="238">
        <v>98</v>
      </c>
      <c r="AU32" s="238">
        <v>30</v>
      </c>
      <c r="AV32" s="238">
        <v>11</v>
      </c>
      <c r="AW32" s="238">
        <v>21</v>
      </c>
      <c r="CT32" s="238">
        <v>392374</v>
      </c>
      <c r="CU32" s="238">
        <v>4972219</v>
      </c>
      <c r="CV32" s="238">
        <v>44.895260899999997</v>
      </c>
      <c r="CW32" s="238">
        <v>-94.3630627</v>
      </c>
      <c r="CX32" s="238" t="s">
        <v>359</v>
      </c>
      <c r="CY32" s="238" t="s">
        <v>486</v>
      </c>
    </row>
    <row r="33" spans="1:103" x14ac:dyDescent="0.25">
      <c r="A33" s="238">
        <v>10911231</v>
      </c>
      <c r="B33" s="238">
        <v>3</v>
      </c>
      <c r="C33" s="238">
        <v>7</v>
      </c>
      <c r="D33" s="238">
        <v>142.32300000000001</v>
      </c>
      <c r="E33" s="238">
        <v>43</v>
      </c>
      <c r="F33" s="238" t="s">
        <v>423</v>
      </c>
      <c r="H33" s="238">
        <v>8</v>
      </c>
      <c r="I33" s="238">
        <v>22</v>
      </c>
      <c r="K33" s="238">
        <v>13014989</v>
      </c>
      <c r="L33" s="238">
        <v>133290114</v>
      </c>
      <c r="M33" s="238">
        <v>11</v>
      </c>
      <c r="N33" s="238">
        <v>25</v>
      </c>
      <c r="O33" s="238">
        <v>2013</v>
      </c>
      <c r="P33" s="238" t="s">
        <v>361</v>
      </c>
      <c r="Q33" s="238">
        <v>13</v>
      </c>
      <c r="R33" s="238" t="s">
        <v>369</v>
      </c>
      <c r="S33" s="238">
        <v>4</v>
      </c>
      <c r="T33" s="238">
        <v>0</v>
      </c>
      <c r="U33" s="238">
        <v>2</v>
      </c>
      <c r="V33" s="238">
        <v>1</v>
      </c>
      <c r="W33" s="238">
        <v>11</v>
      </c>
      <c r="X33" s="238">
        <v>3</v>
      </c>
      <c r="Y33" s="238">
        <v>1</v>
      </c>
      <c r="Z33" s="238">
        <v>2</v>
      </c>
      <c r="AA33" s="238">
        <v>90</v>
      </c>
      <c r="AB33" s="238">
        <v>1</v>
      </c>
      <c r="AC33" s="238">
        <v>98</v>
      </c>
      <c r="AD33" s="238" t="s">
        <v>424</v>
      </c>
      <c r="AE33" s="238" t="s">
        <v>478</v>
      </c>
      <c r="AF33" s="238" t="s">
        <v>426</v>
      </c>
      <c r="AG33" s="238">
        <v>7</v>
      </c>
      <c r="AH33" s="238">
        <v>2</v>
      </c>
      <c r="AI33" s="238">
        <v>2</v>
      </c>
      <c r="AJ33" s="238">
        <v>1</v>
      </c>
      <c r="AK33" s="238">
        <v>21</v>
      </c>
      <c r="AL33" s="238">
        <v>18</v>
      </c>
      <c r="AM33" s="238" t="s">
        <v>363</v>
      </c>
      <c r="AN33" s="238">
        <v>5</v>
      </c>
      <c r="AO33" s="238">
        <v>15</v>
      </c>
      <c r="AP33" s="238">
        <v>5</v>
      </c>
      <c r="AS33" s="238">
        <v>7</v>
      </c>
      <c r="AT33" s="238">
        <v>20</v>
      </c>
      <c r="AU33" s="238">
        <v>30</v>
      </c>
      <c r="AV33" s="238">
        <v>11</v>
      </c>
      <c r="AW33" s="238">
        <v>20</v>
      </c>
      <c r="AX33" s="238">
        <v>2</v>
      </c>
      <c r="AY33" s="238">
        <v>1</v>
      </c>
      <c r="AZ33" s="238">
        <v>1</v>
      </c>
      <c r="BA33" s="238">
        <v>4</v>
      </c>
      <c r="BB33" s="238">
        <v>42</v>
      </c>
      <c r="BC33" s="238" t="s">
        <v>354</v>
      </c>
      <c r="BD33" s="238">
        <v>5</v>
      </c>
      <c r="BE33" s="238">
        <v>4</v>
      </c>
      <c r="BF33" s="238">
        <v>1</v>
      </c>
      <c r="BI33" s="238">
        <v>7</v>
      </c>
      <c r="BJ33" s="238">
        <v>20</v>
      </c>
      <c r="BK33" s="238">
        <v>30</v>
      </c>
      <c r="BL33" s="238">
        <v>11</v>
      </c>
      <c r="BM33" s="238">
        <v>20</v>
      </c>
      <c r="CT33" s="238">
        <v>392374</v>
      </c>
      <c r="CU33" s="238">
        <v>4972219</v>
      </c>
      <c r="CV33" s="238">
        <v>44.895260899999997</v>
      </c>
      <c r="CW33" s="238">
        <v>-94.3630627</v>
      </c>
      <c r="CX33" s="238" t="s">
        <v>359</v>
      </c>
      <c r="CY33" s="238" t="s">
        <v>487</v>
      </c>
    </row>
    <row r="34" spans="1:103" x14ac:dyDescent="0.25">
      <c r="A34" s="238">
        <v>10915065</v>
      </c>
      <c r="B34" s="238">
        <v>3</v>
      </c>
      <c r="C34" s="238">
        <v>7</v>
      </c>
      <c r="D34" s="238">
        <v>142.32300000000001</v>
      </c>
      <c r="E34" s="238">
        <v>43</v>
      </c>
      <c r="F34" s="238" t="s">
        <v>423</v>
      </c>
      <c r="H34" s="238">
        <v>8</v>
      </c>
      <c r="I34" s="238">
        <v>22</v>
      </c>
      <c r="K34" s="238">
        <v>13015716</v>
      </c>
      <c r="L34" s="238">
        <v>133490029</v>
      </c>
      <c r="M34" s="238">
        <v>12</v>
      </c>
      <c r="N34" s="238">
        <v>9</v>
      </c>
      <c r="O34" s="238">
        <v>2013</v>
      </c>
      <c r="P34" s="238" t="s">
        <v>361</v>
      </c>
      <c r="Q34" s="238">
        <v>14</v>
      </c>
      <c r="R34" s="238" t="s">
        <v>369</v>
      </c>
      <c r="S34" s="238">
        <v>4</v>
      </c>
      <c r="T34" s="238">
        <v>0</v>
      </c>
      <c r="U34" s="238">
        <v>2</v>
      </c>
      <c r="V34" s="238">
        <v>8</v>
      </c>
      <c r="W34" s="238">
        <v>10</v>
      </c>
      <c r="X34" s="238">
        <v>3</v>
      </c>
      <c r="Y34" s="238">
        <v>1</v>
      </c>
      <c r="Z34" s="238">
        <v>2</v>
      </c>
      <c r="AA34" s="238">
        <v>90</v>
      </c>
      <c r="AB34" s="238">
        <v>2</v>
      </c>
      <c r="AC34" s="238">
        <v>98</v>
      </c>
      <c r="AD34" s="238" t="s">
        <v>488</v>
      </c>
      <c r="AE34" s="238" t="s">
        <v>478</v>
      </c>
      <c r="AF34" s="238" t="s">
        <v>426</v>
      </c>
      <c r="AG34" s="238">
        <v>8</v>
      </c>
      <c r="AH34" s="238">
        <v>2</v>
      </c>
      <c r="AI34" s="238">
        <v>3</v>
      </c>
      <c r="AJ34" s="238">
        <v>1</v>
      </c>
      <c r="AK34" s="238">
        <v>21</v>
      </c>
      <c r="AL34" s="238">
        <v>71</v>
      </c>
      <c r="AM34" s="238" t="s">
        <v>354</v>
      </c>
      <c r="AN34" s="238">
        <v>5</v>
      </c>
      <c r="AP34" s="238">
        <v>4</v>
      </c>
      <c r="AS34" s="238">
        <v>4</v>
      </c>
      <c r="AT34" s="238">
        <v>20</v>
      </c>
      <c r="AU34" s="238">
        <v>40</v>
      </c>
      <c r="AV34" s="238">
        <v>10</v>
      </c>
      <c r="AW34" s="238">
        <v>21</v>
      </c>
      <c r="AX34" s="238">
        <v>2</v>
      </c>
      <c r="AY34" s="238">
        <v>4</v>
      </c>
      <c r="AZ34" s="238">
        <v>3</v>
      </c>
      <c r="BA34" s="238">
        <v>21</v>
      </c>
      <c r="BB34" s="238">
        <v>46</v>
      </c>
      <c r="BC34" s="238" t="s">
        <v>363</v>
      </c>
      <c r="BD34" s="238">
        <v>5</v>
      </c>
      <c r="BF34" s="238">
        <v>4</v>
      </c>
      <c r="BI34" s="238">
        <v>4</v>
      </c>
      <c r="BJ34" s="238">
        <v>20</v>
      </c>
      <c r="BK34" s="238">
        <v>40</v>
      </c>
      <c r="BL34" s="238">
        <v>10</v>
      </c>
      <c r="BM34" s="238">
        <v>21</v>
      </c>
      <c r="CT34" s="238">
        <v>392374</v>
      </c>
      <c r="CU34" s="238">
        <v>4972219</v>
      </c>
      <c r="CV34" s="238">
        <v>44.895260899999997</v>
      </c>
      <c r="CW34" s="238">
        <v>-94.3630627</v>
      </c>
      <c r="CX34" s="238" t="s">
        <v>359</v>
      </c>
      <c r="CY34" s="238" t="s">
        <v>489</v>
      </c>
    </row>
    <row r="35" spans="1:103" x14ac:dyDescent="0.25">
      <c r="A35" s="238">
        <v>10916863</v>
      </c>
      <c r="B35" s="238">
        <v>3</v>
      </c>
      <c r="C35" s="238">
        <v>7</v>
      </c>
      <c r="D35" s="238">
        <v>142.32300000000001</v>
      </c>
      <c r="E35" s="238">
        <v>43</v>
      </c>
      <c r="F35" s="238" t="s">
        <v>423</v>
      </c>
      <c r="H35" s="238">
        <v>8</v>
      </c>
      <c r="I35" s="238">
        <v>22</v>
      </c>
      <c r="K35" s="238">
        <v>13016533</v>
      </c>
      <c r="L35" s="238">
        <v>133600064</v>
      </c>
      <c r="M35" s="238">
        <v>12</v>
      </c>
      <c r="N35" s="238">
        <v>26</v>
      </c>
      <c r="O35" s="238">
        <v>2013</v>
      </c>
      <c r="P35" s="238" t="s">
        <v>384</v>
      </c>
      <c r="Q35" s="238">
        <v>11</v>
      </c>
      <c r="R35" s="238" t="s">
        <v>369</v>
      </c>
      <c r="S35" s="238">
        <v>5</v>
      </c>
      <c r="T35" s="238">
        <v>0</v>
      </c>
      <c r="U35" s="238">
        <v>2</v>
      </c>
      <c r="V35" s="238">
        <v>1</v>
      </c>
      <c r="W35" s="238">
        <v>10</v>
      </c>
      <c r="X35" s="238">
        <v>3</v>
      </c>
      <c r="Y35" s="238">
        <v>1</v>
      </c>
      <c r="Z35" s="238">
        <v>2</v>
      </c>
      <c r="AB35" s="238">
        <v>2</v>
      </c>
      <c r="AC35" s="238">
        <v>98</v>
      </c>
      <c r="AD35" s="238" t="s">
        <v>477</v>
      </c>
      <c r="AE35" s="238" t="s">
        <v>478</v>
      </c>
      <c r="AF35" s="238" t="s">
        <v>426</v>
      </c>
      <c r="AG35" s="238">
        <v>7</v>
      </c>
      <c r="AH35" s="238">
        <v>2</v>
      </c>
      <c r="AI35" s="238">
        <v>2</v>
      </c>
      <c r="AJ35" s="238">
        <v>3</v>
      </c>
      <c r="AK35" s="238">
        <v>21</v>
      </c>
      <c r="AL35" s="238">
        <v>17</v>
      </c>
      <c r="AM35" s="238" t="s">
        <v>354</v>
      </c>
      <c r="AN35" s="238">
        <v>5</v>
      </c>
      <c r="AS35" s="238">
        <v>5</v>
      </c>
      <c r="AT35" s="238">
        <v>20</v>
      </c>
      <c r="AU35" s="238">
        <v>40</v>
      </c>
      <c r="AV35" s="238">
        <v>11</v>
      </c>
      <c r="AW35" s="238">
        <v>21</v>
      </c>
      <c r="AX35" s="238">
        <v>2</v>
      </c>
      <c r="AY35" s="238">
        <v>4</v>
      </c>
      <c r="AZ35" s="238">
        <v>3</v>
      </c>
      <c r="BA35" s="238">
        <v>8</v>
      </c>
      <c r="BB35" s="238">
        <v>31</v>
      </c>
      <c r="BC35" s="238" t="s">
        <v>363</v>
      </c>
      <c r="BD35" s="238">
        <v>5</v>
      </c>
      <c r="BE35" s="238">
        <v>1</v>
      </c>
      <c r="BI35" s="238">
        <v>5</v>
      </c>
      <c r="BJ35" s="238">
        <v>20</v>
      </c>
      <c r="BK35" s="238">
        <v>40</v>
      </c>
      <c r="BL35" s="238">
        <v>11</v>
      </c>
      <c r="BM35" s="238">
        <v>21</v>
      </c>
      <c r="CT35" s="238">
        <v>392374</v>
      </c>
      <c r="CU35" s="238">
        <v>4972219</v>
      </c>
      <c r="CV35" s="238">
        <v>44.895260899999997</v>
      </c>
      <c r="CW35" s="238">
        <v>-94.3630627</v>
      </c>
      <c r="CX35" s="238" t="s">
        <v>359</v>
      </c>
      <c r="CY35" s="238" t="s">
        <v>490</v>
      </c>
    </row>
    <row r="36" spans="1:103" x14ac:dyDescent="0.25">
      <c r="A36" s="238">
        <v>10925543</v>
      </c>
      <c r="B36" s="238">
        <v>3</v>
      </c>
      <c r="C36" s="238">
        <v>7</v>
      </c>
      <c r="D36" s="238">
        <v>142.32300000000001</v>
      </c>
      <c r="E36" s="238">
        <v>43</v>
      </c>
      <c r="F36" s="238" t="s">
        <v>423</v>
      </c>
      <c r="H36" s="238">
        <v>8</v>
      </c>
      <c r="I36" s="238">
        <v>22</v>
      </c>
      <c r="K36" s="238">
        <v>13016763</v>
      </c>
      <c r="L36" s="238">
        <v>133650173</v>
      </c>
      <c r="M36" s="238">
        <v>12</v>
      </c>
      <c r="N36" s="238">
        <v>30</v>
      </c>
      <c r="O36" s="238">
        <v>2013</v>
      </c>
      <c r="P36" s="238" t="s">
        <v>361</v>
      </c>
      <c r="Q36" s="238">
        <v>14</v>
      </c>
      <c r="S36" s="238">
        <v>5</v>
      </c>
      <c r="T36" s="238">
        <v>0</v>
      </c>
      <c r="U36" s="238">
        <v>2</v>
      </c>
      <c r="V36" s="238">
        <v>3</v>
      </c>
      <c r="W36" s="238">
        <v>10</v>
      </c>
      <c r="X36" s="238">
        <v>3</v>
      </c>
      <c r="Y36" s="238">
        <v>1</v>
      </c>
      <c r="Z36" s="238">
        <v>4</v>
      </c>
      <c r="AB36" s="238">
        <v>3</v>
      </c>
      <c r="AC36" s="238">
        <v>98</v>
      </c>
      <c r="AD36" s="238" t="s">
        <v>491</v>
      </c>
      <c r="AE36" s="238" t="s">
        <v>488</v>
      </c>
      <c r="AF36" s="238" t="s">
        <v>426</v>
      </c>
      <c r="AG36" s="238">
        <v>9</v>
      </c>
      <c r="AH36" s="238">
        <v>2</v>
      </c>
      <c r="AI36" s="238">
        <v>4</v>
      </c>
      <c r="AJ36" s="238">
        <v>2</v>
      </c>
      <c r="AK36" s="238">
        <v>24</v>
      </c>
      <c r="AL36" s="238">
        <v>50</v>
      </c>
      <c r="AM36" s="238" t="s">
        <v>363</v>
      </c>
      <c r="AN36" s="238">
        <v>5</v>
      </c>
      <c r="AO36" s="238">
        <v>2</v>
      </c>
      <c r="AS36" s="238">
        <v>3</v>
      </c>
      <c r="AT36" s="238">
        <v>20</v>
      </c>
      <c r="AU36" s="238">
        <v>40</v>
      </c>
      <c r="AV36" s="238">
        <v>11</v>
      </c>
      <c r="AW36" s="238">
        <v>20</v>
      </c>
      <c r="AX36" s="238">
        <v>2</v>
      </c>
      <c r="AY36" s="238">
        <v>2</v>
      </c>
      <c r="AZ36" s="238">
        <v>1</v>
      </c>
      <c r="BA36" s="238">
        <v>21</v>
      </c>
      <c r="BB36" s="238">
        <v>62</v>
      </c>
      <c r="BC36" s="238" t="s">
        <v>363</v>
      </c>
      <c r="BD36" s="238">
        <v>5</v>
      </c>
      <c r="BE36" s="238">
        <v>1</v>
      </c>
      <c r="BI36" s="238">
        <v>3</v>
      </c>
      <c r="BJ36" s="238">
        <v>20</v>
      </c>
      <c r="BK36" s="238">
        <v>40</v>
      </c>
      <c r="BL36" s="238">
        <v>11</v>
      </c>
      <c r="BM36" s="238">
        <v>20</v>
      </c>
      <c r="CT36" s="238">
        <v>392374</v>
      </c>
      <c r="CU36" s="238">
        <v>4972219</v>
      </c>
      <c r="CV36" s="238">
        <v>44.895260899999997</v>
      </c>
      <c r="CW36" s="238">
        <v>-94.3630627</v>
      </c>
      <c r="CX36" s="238" t="s">
        <v>359</v>
      </c>
      <c r="CY36" s="238" t="s">
        <v>492</v>
      </c>
    </row>
    <row r="37" spans="1:103" x14ac:dyDescent="0.25">
      <c r="A37" s="238">
        <v>10961995</v>
      </c>
      <c r="B37" s="238">
        <v>3</v>
      </c>
      <c r="C37" s="238">
        <v>7</v>
      </c>
      <c r="D37" s="238">
        <v>142.32300000000001</v>
      </c>
      <c r="E37" s="238">
        <v>43</v>
      </c>
      <c r="F37" s="238" t="s">
        <v>423</v>
      </c>
      <c r="H37" s="238">
        <v>8</v>
      </c>
      <c r="I37" s="238">
        <v>22</v>
      </c>
      <c r="K37" s="238">
        <v>14000670</v>
      </c>
      <c r="L37" s="238">
        <v>140220038</v>
      </c>
      <c r="M37" s="238">
        <v>1</v>
      </c>
      <c r="N37" s="238">
        <v>16</v>
      </c>
      <c r="O37" s="238">
        <v>2014</v>
      </c>
      <c r="P37" s="238" t="s">
        <v>384</v>
      </c>
      <c r="Q37" s="238">
        <v>9</v>
      </c>
      <c r="S37" s="238">
        <v>5</v>
      </c>
      <c r="T37" s="238">
        <v>0</v>
      </c>
      <c r="U37" s="238">
        <v>2</v>
      </c>
      <c r="V37" s="238">
        <v>1</v>
      </c>
      <c r="W37" s="238">
        <v>10</v>
      </c>
      <c r="X37" s="238">
        <v>3</v>
      </c>
      <c r="Y37" s="238">
        <v>1</v>
      </c>
      <c r="Z37" s="238">
        <v>1</v>
      </c>
      <c r="AB37" s="238">
        <v>2</v>
      </c>
      <c r="AC37" s="238">
        <v>98</v>
      </c>
      <c r="AD37" s="238" t="s">
        <v>477</v>
      </c>
      <c r="AE37" s="238" t="s">
        <v>478</v>
      </c>
      <c r="AF37" s="238" t="s">
        <v>426</v>
      </c>
      <c r="AG37" s="238">
        <v>7</v>
      </c>
      <c r="AH37" s="238">
        <v>2</v>
      </c>
      <c r="AI37" s="238">
        <v>2</v>
      </c>
      <c r="AJ37" s="238">
        <v>4</v>
      </c>
      <c r="AK37" s="238">
        <v>21</v>
      </c>
      <c r="AL37" s="238">
        <v>25</v>
      </c>
      <c r="AM37" s="238" t="s">
        <v>354</v>
      </c>
      <c r="AN37" s="238">
        <v>5</v>
      </c>
      <c r="AO37" s="238">
        <v>3</v>
      </c>
      <c r="AS37" s="238">
        <v>6</v>
      </c>
      <c r="AT37" s="238">
        <v>20</v>
      </c>
      <c r="AU37" s="238">
        <v>40</v>
      </c>
      <c r="AV37" s="238">
        <v>11</v>
      </c>
      <c r="AW37" s="238">
        <v>21</v>
      </c>
      <c r="AX37" s="238">
        <v>2</v>
      </c>
      <c r="AY37" s="238">
        <v>40</v>
      </c>
      <c r="AZ37" s="238">
        <v>4</v>
      </c>
      <c r="BA37" s="238">
        <v>8</v>
      </c>
      <c r="BB37" s="238">
        <v>43</v>
      </c>
      <c r="BC37" s="238" t="s">
        <v>354</v>
      </c>
      <c r="BD37" s="238">
        <v>5</v>
      </c>
      <c r="BE37" s="238">
        <v>1</v>
      </c>
      <c r="BI37" s="238">
        <v>6</v>
      </c>
      <c r="BJ37" s="238">
        <v>20</v>
      </c>
      <c r="BK37" s="238">
        <v>40</v>
      </c>
      <c r="BL37" s="238">
        <v>11</v>
      </c>
      <c r="BM37" s="238">
        <v>21</v>
      </c>
      <c r="CT37" s="238">
        <v>392374</v>
      </c>
      <c r="CU37" s="238">
        <v>4972219</v>
      </c>
      <c r="CV37" s="238">
        <v>44.895260899999997</v>
      </c>
      <c r="CW37" s="238">
        <v>-94.3630627</v>
      </c>
      <c r="CX37" s="238" t="s">
        <v>359</v>
      </c>
      <c r="CY37" s="238" t="s">
        <v>493</v>
      </c>
    </row>
    <row r="38" spans="1:103" x14ac:dyDescent="0.25">
      <c r="A38" s="238">
        <v>10983835</v>
      </c>
      <c r="B38" s="238">
        <v>3</v>
      </c>
      <c r="C38" s="238">
        <v>7</v>
      </c>
      <c r="D38" s="238">
        <v>142.32300000000001</v>
      </c>
      <c r="E38" s="238">
        <v>43</v>
      </c>
      <c r="F38" s="238" t="s">
        <v>423</v>
      </c>
      <c r="H38" s="238">
        <v>8</v>
      </c>
      <c r="I38" s="238">
        <v>22</v>
      </c>
      <c r="K38" s="238">
        <v>14012078</v>
      </c>
      <c r="L38" s="238">
        <v>142550020</v>
      </c>
      <c r="M38" s="238">
        <v>9</v>
      </c>
      <c r="N38" s="238">
        <v>12</v>
      </c>
      <c r="O38" s="238">
        <v>2014</v>
      </c>
      <c r="P38" s="238" t="s">
        <v>362</v>
      </c>
      <c r="Q38" s="238">
        <v>5</v>
      </c>
      <c r="S38" s="238">
        <v>5</v>
      </c>
      <c r="T38" s="238">
        <v>0</v>
      </c>
      <c r="U38" s="238">
        <v>2</v>
      </c>
      <c r="V38" s="238">
        <v>1</v>
      </c>
      <c r="W38" s="238">
        <v>10</v>
      </c>
      <c r="X38" s="238">
        <v>10</v>
      </c>
      <c r="Y38" s="238">
        <v>4</v>
      </c>
      <c r="Z38" s="238">
        <v>1</v>
      </c>
      <c r="AB38" s="238">
        <v>1</v>
      </c>
      <c r="AC38" s="238">
        <v>98</v>
      </c>
      <c r="AD38" s="238" t="s">
        <v>494</v>
      </c>
      <c r="AE38" s="238" t="s">
        <v>474</v>
      </c>
      <c r="AF38" s="238" t="s">
        <v>426</v>
      </c>
      <c r="AG38" s="238">
        <v>7</v>
      </c>
      <c r="AH38" s="238">
        <v>2</v>
      </c>
      <c r="AI38" s="238">
        <v>3</v>
      </c>
      <c r="AJ38" s="238">
        <v>3</v>
      </c>
      <c r="AK38" s="238">
        <v>21</v>
      </c>
      <c r="AL38" s="238">
        <v>31</v>
      </c>
      <c r="AM38" s="238" t="s">
        <v>354</v>
      </c>
      <c r="AN38" s="238">
        <v>5</v>
      </c>
      <c r="AO38" s="238">
        <v>5</v>
      </c>
      <c r="AP38" s="238">
        <v>15</v>
      </c>
      <c r="AS38" s="238">
        <v>4</v>
      </c>
      <c r="AT38" s="238">
        <v>20</v>
      </c>
      <c r="AU38" s="238">
        <v>40</v>
      </c>
      <c r="AV38" s="238">
        <v>11</v>
      </c>
      <c r="AW38" s="238">
        <v>20</v>
      </c>
      <c r="AX38" s="238">
        <v>2</v>
      </c>
      <c r="AY38" s="238">
        <v>4</v>
      </c>
      <c r="AZ38" s="238">
        <v>3</v>
      </c>
      <c r="BA38" s="238">
        <v>21</v>
      </c>
      <c r="BB38" s="238">
        <v>50</v>
      </c>
      <c r="BC38" s="238" t="s">
        <v>354</v>
      </c>
      <c r="BD38" s="238">
        <v>5</v>
      </c>
      <c r="BE38" s="238">
        <v>1</v>
      </c>
      <c r="BI38" s="238">
        <v>4</v>
      </c>
      <c r="BJ38" s="238">
        <v>20</v>
      </c>
      <c r="BK38" s="238">
        <v>40</v>
      </c>
      <c r="BL38" s="238">
        <v>11</v>
      </c>
      <c r="BM38" s="238">
        <v>20</v>
      </c>
      <c r="CT38" s="238">
        <v>392374</v>
      </c>
      <c r="CU38" s="238">
        <v>4972219</v>
      </c>
      <c r="CV38" s="238">
        <v>44.895260899999997</v>
      </c>
      <c r="CW38" s="238">
        <v>-94.3630627</v>
      </c>
      <c r="CX38" s="238" t="s">
        <v>359</v>
      </c>
      <c r="CY38" s="238" t="s">
        <v>495</v>
      </c>
    </row>
    <row r="39" spans="1:103" x14ac:dyDescent="0.25">
      <c r="A39" s="238">
        <v>10989285</v>
      </c>
      <c r="B39" s="238">
        <v>3</v>
      </c>
      <c r="C39" s="238">
        <v>7</v>
      </c>
      <c r="D39" s="238">
        <v>142.32300000000001</v>
      </c>
      <c r="E39" s="238">
        <v>43</v>
      </c>
      <c r="F39" s="238" t="s">
        <v>423</v>
      </c>
      <c r="H39" s="238">
        <v>8</v>
      </c>
      <c r="I39" s="238">
        <v>22</v>
      </c>
      <c r="K39" s="238">
        <v>14014262</v>
      </c>
      <c r="L39" s="238">
        <v>143000076</v>
      </c>
      <c r="M39" s="238">
        <v>10</v>
      </c>
      <c r="N39" s="238">
        <v>23</v>
      </c>
      <c r="O39" s="238">
        <v>2014</v>
      </c>
      <c r="P39" s="238" t="s">
        <v>384</v>
      </c>
      <c r="Q39" s="238">
        <v>8</v>
      </c>
      <c r="R39" s="238" t="s">
        <v>356</v>
      </c>
      <c r="S39" s="238">
        <v>3</v>
      </c>
      <c r="T39" s="238">
        <v>0</v>
      </c>
      <c r="U39" s="238">
        <v>3</v>
      </c>
      <c r="V39" s="238">
        <v>8</v>
      </c>
      <c r="W39" s="238">
        <v>10</v>
      </c>
      <c r="X39" s="238">
        <v>3</v>
      </c>
      <c r="Y39" s="238">
        <v>1</v>
      </c>
      <c r="Z39" s="238">
        <v>6</v>
      </c>
      <c r="AB39" s="238">
        <v>2</v>
      </c>
      <c r="AC39" s="238">
        <v>98</v>
      </c>
      <c r="AD39" s="238">
        <v>7</v>
      </c>
      <c r="AE39" s="238" t="s">
        <v>478</v>
      </c>
      <c r="AF39" s="238" t="s">
        <v>426</v>
      </c>
      <c r="AG39" s="238">
        <v>8</v>
      </c>
      <c r="AH39" s="238">
        <v>2</v>
      </c>
      <c r="AI39" s="238">
        <v>1</v>
      </c>
      <c r="AJ39" s="238">
        <v>4</v>
      </c>
      <c r="AK39" s="238">
        <v>28</v>
      </c>
      <c r="AL39" s="238">
        <v>63</v>
      </c>
      <c r="AM39" s="238" t="s">
        <v>363</v>
      </c>
      <c r="AN39" s="238">
        <v>2</v>
      </c>
      <c r="AO39" s="238">
        <v>18</v>
      </c>
      <c r="AP39" s="238">
        <v>8</v>
      </c>
      <c r="AS39" s="238">
        <v>6</v>
      </c>
      <c r="AT39" s="238">
        <v>20</v>
      </c>
      <c r="AU39" s="238">
        <v>40</v>
      </c>
      <c r="AV39" s="238">
        <v>11</v>
      </c>
      <c r="AW39" s="238">
        <v>20</v>
      </c>
      <c r="AX39" s="238">
        <v>2</v>
      </c>
      <c r="AY39" s="238">
        <v>2</v>
      </c>
      <c r="AZ39" s="238">
        <v>3</v>
      </c>
      <c r="BA39" s="238">
        <v>8</v>
      </c>
      <c r="BB39" s="238">
        <v>50</v>
      </c>
      <c r="BC39" s="238" t="s">
        <v>354</v>
      </c>
      <c r="BD39" s="238">
        <v>5</v>
      </c>
      <c r="BE39" s="238">
        <v>1</v>
      </c>
      <c r="BI39" s="238">
        <v>6</v>
      </c>
      <c r="BJ39" s="238">
        <v>20</v>
      </c>
      <c r="BK39" s="238">
        <v>40</v>
      </c>
      <c r="BL39" s="238">
        <v>11</v>
      </c>
      <c r="BM39" s="238">
        <v>20</v>
      </c>
      <c r="BN39" s="238">
        <v>2</v>
      </c>
      <c r="BO39" s="238">
        <v>2</v>
      </c>
      <c r="BP39" s="238">
        <v>3</v>
      </c>
      <c r="BQ39" s="238">
        <v>8</v>
      </c>
      <c r="BR39" s="238">
        <v>45</v>
      </c>
      <c r="BS39" s="238" t="s">
        <v>354</v>
      </c>
      <c r="BT39" s="238">
        <v>5</v>
      </c>
      <c r="BU39" s="238">
        <v>1</v>
      </c>
      <c r="BY39" s="238">
        <v>6</v>
      </c>
      <c r="BZ39" s="238">
        <v>20</v>
      </c>
      <c r="CA39" s="238">
        <v>40</v>
      </c>
      <c r="CB39" s="238">
        <v>11</v>
      </c>
      <c r="CC39" s="238">
        <v>20</v>
      </c>
      <c r="CT39" s="238">
        <v>392374</v>
      </c>
      <c r="CU39" s="238">
        <v>4972219</v>
      </c>
      <c r="CV39" s="238">
        <v>44.895260899999997</v>
      </c>
      <c r="CW39" s="238">
        <v>-94.3630627</v>
      </c>
      <c r="CX39" s="238" t="s">
        <v>359</v>
      </c>
      <c r="CY39" s="238" t="s">
        <v>496</v>
      </c>
    </row>
    <row r="40" spans="1:103" x14ac:dyDescent="0.25">
      <c r="A40" s="238">
        <v>10997510</v>
      </c>
      <c r="B40" s="238">
        <v>3</v>
      </c>
      <c r="C40" s="238">
        <v>7</v>
      </c>
      <c r="D40" s="238">
        <v>142.32300000000001</v>
      </c>
      <c r="E40" s="238">
        <v>43</v>
      </c>
      <c r="F40" s="238" t="s">
        <v>423</v>
      </c>
      <c r="H40" s="238">
        <v>8</v>
      </c>
      <c r="I40" s="238">
        <v>22</v>
      </c>
      <c r="K40" s="238">
        <v>14015643</v>
      </c>
      <c r="L40" s="238">
        <v>143300030</v>
      </c>
      <c r="M40" s="238">
        <v>11</v>
      </c>
      <c r="N40" s="238">
        <v>15</v>
      </c>
      <c r="O40" s="238">
        <v>2014</v>
      </c>
      <c r="P40" s="238" t="s">
        <v>364</v>
      </c>
      <c r="Q40" s="238">
        <v>10</v>
      </c>
      <c r="S40" s="238">
        <v>5</v>
      </c>
      <c r="T40" s="238">
        <v>0</v>
      </c>
      <c r="U40" s="238">
        <v>2</v>
      </c>
      <c r="V40" s="238">
        <v>1</v>
      </c>
      <c r="W40" s="238">
        <v>10</v>
      </c>
      <c r="X40" s="238">
        <v>2</v>
      </c>
      <c r="Y40" s="238">
        <v>1</v>
      </c>
      <c r="Z40" s="238">
        <v>1</v>
      </c>
      <c r="AA40" s="238">
        <v>1</v>
      </c>
      <c r="AB40" s="238">
        <v>1</v>
      </c>
      <c r="AC40" s="238">
        <v>98</v>
      </c>
      <c r="AD40" s="238" t="s">
        <v>491</v>
      </c>
      <c r="AE40" s="238" t="s">
        <v>424</v>
      </c>
      <c r="AF40" s="238" t="s">
        <v>426</v>
      </c>
      <c r="AG40" s="238">
        <v>7</v>
      </c>
      <c r="AH40" s="238">
        <v>2</v>
      </c>
      <c r="AI40" s="238">
        <v>2</v>
      </c>
      <c r="AJ40" s="238">
        <v>3</v>
      </c>
      <c r="AK40" s="238">
        <v>21</v>
      </c>
      <c r="AL40" s="238">
        <v>40</v>
      </c>
      <c r="AM40" s="238" t="s">
        <v>354</v>
      </c>
      <c r="AN40" s="238">
        <v>5</v>
      </c>
      <c r="AO40" s="238">
        <v>5</v>
      </c>
      <c r="AS40" s="238">
        <v>3</v>
      </c>
      <c r="AT40" s="238">
        <v>20</v>
      </c>
      <c r="AU40" s="238">
        <v>40</v>
      </c>
      <c r="AV40" s="238">
        <v>11</v>
      </c>
      <c r="AW40" s="238">
        <v>20</v>
      </c>
      <c r="AX40" s="238">
        <v>2</v>
      </c>
      <c r="AY40" s="238">
        <v>2</v>
      </c>
      <c r="AZ40" s="238">
        <v>3</v>
      </c>
      <c r="BA40" s="238">
        <v>21</v>
      </c>
      <c r="BB40" s="238">
        <v>58</v>
      </c>
      <c r="BC40" s="238" t="s">
        <v>354</v>
      </c>
      <c r="BD40" s="238">
        <v>5</v>
      </c>
      <c r="BE40" s="238">
        <v>9</v>
      </c>
      <c r="BI40" s="238">
        <v>3</v>
      </c>
      <c r="BJ40" s="238">
        <v>20</v>
      </c>
      <c r="BK40" s="238">
        <v>40</v>
      </c>
      <c r="BL40" s="238">
        <v>11</v>
      </c>
      <c r="BM40" s="238">
        <v>20</v>
      </c>
      <c r="CT40" s="238">
        <v>392374</v>
      </c>
      <c r="CU40" s="238">
        <v>4972219</v>
      </c>
      <c r="CV40" s="238">
        <v>44.895260899999997</v>
      </c>
      <c r="CW40" s="238">
        <v>-94.3630627</v>
      </c>
      <c r="CX40" s="238" t="s">
        <v>359</v>
      </c>
      <c r="CY40" s="238" t="s">
        <v>497</v>
      </c>
    </row>
    <row r="41" spans="1:103" x14ac:dyDescent="0.25">
      <c r="A41" s="238">
        <v>11082527</v>
      </c>
      <c r="B41" s="238">
        <v>3</v>
      </c>
      <c r="C41" s="238">
        <v>7</v>
      </c>
      <c r="D41" s="238">
        <v>142.32300000000001</v>
      </c>
      <c r="E41" s="238">
        <v>43</v>
      </c>
      <c r="F41" s="238" t="s">
        <v>423</v>
      </c>
      <c r="H41" s="238">
        <v>8</v>
      </c>
      <c r="I41" s="238">
        <v>22</v>
      </c>
      <c r="K41" s="238">
        <v>15202109</v>
      </c>
      <c r="L41" s="238">
        <v>153360220</v>
      </c>
      <c r="M41" s="238">
        <v>11</v>
      </c>
      <c r="N41" s="238">
        <v>30</v>
      </c>
      <c r="O41" s="238">
        <v>2015</v>
      </c>
      <c r="P41" s="238" t="s">
        <v>361</v>
      </c>
      <c r="Q41" s="238">
        <v>17</v>
      </c>
      <c r="S41" s="238">
        <v>5</v>
      </c>
      <c r="T41" s="238">
        <v>0</v>
      </c>
      <c r="U41" s="238">
        <v>3</v>
      </c>
      <c r="V41" s="238">
        <v>5</v>
      </c>
      <c r="W41" s="238">
        <v>10</v>
      </c>
      <c r="X41" s="238">
        <v>4</v>
      </c>
      <c r="Y41" s="238">
        <v>4</v>
      </c>
      <c r="Z41" s="238">
        <v>4</v>
      </c>
      <c r="AB41" s="238">
        <v>5</v>
      </c>
      <c r="AC41" s="238">
        <v>98</v>
      </c>
      <c r="AD41" s="238" t="s">
        <v>498</v>
      </c>
      <c r="AE41" s="238" t="s">
        <v>428</v>
      </c>
      <c r="AF41" s="238" t="s">
        <v>426</v>
      </c>
      <c r="AG41" s="238">
        <v>10</v>
      </c>
      <c r="AH41" s="238">
        <v>2</v>
      </c>
      <c r="AI41" s="238">
        <v>3</v>
      </c>
      <c r="AJ41" s="238">
        <v>3</v>
      </c>
      <c r="AK41" s="238">
        <v>23</v>
      </c>
      <c r="AL41" s="238">
        <v>17</v>
      </c>
      <c r="AM41" s="238" t="s">
        <v>354</v>
      </c>
      <c r="AN41" s="238">
        <v>5</v>
      </c>
      <c r="AO41" s="238">
        <v>3</v>
      </c>
      <c r="AP41" s="238">
        <v>16</v>
      </c>
      <c r="AS41" s="238">
        <v>7</v>
      </c>
      <c r="AT41" s="238">
        <v>2</v>
      </c>
      <c r="AU41" s="238">
        <v>60</v>
      </c>
      <c r="AV41" s="238">
        <v>11</v>
      </c>
      <c r="AW41" s="238">
        <v>21</v>
      </c>
      <c r="AX41" s="238">
        <v>2</v>
      </c>
      <c r="AY41" s="238">
        <v>3</v>
      </c>
      <c r="AZ41" s="238">
        <v>1</v>
      </c>
      <c r="BA41" s="238">
        <v>8</v>
      </c>
      <c r="BB41" s="238">
        <v>26</v>
      </c>
      <c r="BC41" s="238" t="s">
        <v>363</v>
      </c>
      <c r="BD41" s="238">
        <v>5</v>
      </c>
      <c r="BE41" s="238">
        <v>1</v>
      </c>
      <c r="BI41" s="238">
        <v>7</v>
      </c>
      <c r="BJ41" s="238">
        <v>2</v>
      </c>
      <c r="BK41" s="238">
        <v>60</v>
      </c>
      <c r="BL41" s="238">
        <v>11</v>
      </c>
      <c r="BM41" s="238">
        <v>21</v>
      </c>
      <c r="BN41" s="238">
        <v>2</v>
      </c>
      <c r="BO41" s="238">
        <v>4</v>
      </c>
      <c r="BP41" s="238">
        <v>1</v>
      </c>
      <c r="BQ41" s="238">
        <v>7</v>
      </c>
      <c r="BR41" s="238">
        <v>27</v>
      </c>
      <c r="BS41" s="238" t="s">
        <v>363</v>
      </c>
      <c r="BT41" s="238">
        <v>5</v>
      </c>
      <c r="BU41" s="238">
        <v>1</v>
      </c>
      <c r="BY41" s="238">
        <v>7</v>
      </c>
      <c r="BZ41" s="238">
        <v>2</v>
      </c>
      <c r="CA41" s="238">
        <v>60</v>
      </c>
      <c r="CB41" s="238">
        <v>11</v>
      </c>
      <c r="CC41" s="238">
        <v>21</v>
      </c>
      <c r="CT41" s="238">
        <v>392374</v>
      </c>
      <c r="CU41" s="238">
        <v>4972219</v>
      </c>
      <c r="CV41" s="238">
        <v>44.895260899999997</v>
      </c>
      <c r="CW41" s="238">
        <v>-94.3630627</v>
      </c>
      <c r="CX41" s="238" t="s">
        <v>359</v>
      </c>
      <c r="CY41" s="238" t="s">
        <v>499</v>
      </c>
    </row>
    <row r="42" spans="1:103" x14ac:dyDescent="0.25">
      <c r="A42" s="238">
        <v>11083795</v>
      </c>
      <c r="B42" s="238">
        <v>3</v>
      </c>
      <c r="C42" s="238">
        <v>7</v>
      </c>
      <c r="D42" s="238">
        <v>142.32300000000001</v>
      </c>
      <c r="E42" s="238">
        <v>43</v>
      </c>
      <c r="F42" s="238" t="s">
        <v>423</v>
      </c>
      <c r="H42" s="238">
        <v>8</v>
      </c>
      <c r="I42" s="238">
        <v>22</v>
      </c>
      <c r="K42" s="238">
        <v>15202160</v>
      </c>
      <c r="L42" s="238">
        <v>153440254</v>
      </c>
      <c r="M42" s="238">
        <v>12</v>
      </c>
      <c r="N42" s="238">
        <v>7</v>
      </c>
      <c r="O42" s="238">
        <v>2015</v>
      </c>
      <c r="P42" s="238" t="s">
        <v>361</v>
      </c>
      <c r="Q42" s="238">
        <v>6</v>
      </c>
      <c r="S42" s="238">
        <v>5</v>
      </c>
      <c r="T42" s="238">
        <v>0</v>
      </c>
      <c r="U42" s="238">
        <v>1</v>
      </c>
      <c r="V42" s="238">
        <v>90</v>
      </c>
      <c r="W42" s="238">
        <v>16</v>
      </c>
      <c r="X42" s="238">
        <v>4</v>
      </c>
      <c r="Y42" s="238">
        <v>2</v>
      </c>
      <c r="Z42" s="238">
        <v>2</v>
      </c>
      <c r="AB42" s="238">
        <v>1</v>
      </c>
      <c r="AC42" s="238">
        <v>98</v>
      </c>
      <c r="AD42" s="238" t="s">
        <v>428</v>
      </c>
      <c r="AE42" s="238" t="s">
        <v>500</v>
      </c>
      <c r="AF42" s="238" t="s">
        <v>426</v>
      </c>
      <c r="AG42" s="238">
        <v>4</v>
      </c>
      <c r="AH42" s="238">
        <v>2</v>
      </c>
      <c r="AI42" s="238">
        <v>3</v>
      </c>
      <c r="AJ42" s="238">
        <v>4</v>
      </c>
      <c r="AK42" s="238">
        <v>21</v>
      </c>
      <c r="AL42" s="238">
        <v>43</v>
      </c>
      <c r="AM42" s="238" t="s">
        <v>354</v>
      </c>
      <c r="AN42" s="238">
        <v>5</v>
      </c>
      <c r="AO42" s="238">
        <v>1</v>
      </c>
      <c r="AS42" s="238">
        <v>4</v>
      </c>
      <c r="AT42" s="238">
        <v>2</v>
      </c>
      <c r="AU42" s="238">
        <v>60</v>
      </c>
      <c r="AV42" s="238">
        <v>11</v>
      </c>
      <c r="AW42" s="238">
        <v>20</v>
      </c>
      <c r="CT42" s="238">
        <v>392374</v>
      </c>
      <c r="CU42" s="238">
        <v>4972219</v>
      </c>
      <c r="CV42" s="238">
        <v>44.895260899999997</v>
      </c>
      <c r="CW42" s="238">
        <v>-94.3630627</v>
      </c>
      <c r="CX42" s="238" t="s">
        <v>359</v>
      </c>
      <c r="CY42" s="238" t="s">
        <v>501</v>
      </c>
    </row>
    <row r="43" spans="1:103" x14ac:dyDescent="0.25">
      <c r="A43" s="238">
        <v>11083796</v>
      </c>
      <c r="B43" s="238">
        <v>3</v>
      </c>
      <c r="C43" s="238">
        <v>7</v>
      </c>
      <c r="D43" s="238">
        <v>142.32300000000001</v>
      </c>
      <c r="E43" s="238">
        <v>43</v>
      </c>
      <c r="F43" s="238" t="s">
        <v>423</v>
      </c>
      <c r="H43" s="238">
        <v>8</v>
      </c>
      <c r="I43" s="238">
        <v>22</v>
      </c>
      <c r="K43" s="238">
        <v>15202161</v>
      </c>
      <c r="L43" s="238">
        <v>153440255</v>
      </c>
      <c r="M43" s="238">
        <v>12</v>
      </c>
      <c r="N43" s="238">
        <v>7</v>
      </c>
      <c r="O43" s="238">
        <v>2015</v>
      </c>
      <c r="P43" s="238" t="s">
        <v>361</v>
      </c>
      <c r="Q43" s="238">
        <v>6</v>
      </c>
      <c r="S43" s="238">
        <v>5</v>
      </c>
      <c r="T43" s="238">
        <v>0</v>
      </c>
      <c r="U43" s="238">
        <v>2</v>
      </c>
      <c r="V43" s="238">
        <v>10</v>
      </c>
      <c r="W43" s="238">
        <v>10</v>
      </c>
      <c r="X43" s="238">
        <v>2</v>
      </c>
      <c r="Y43" s="238">
        <v>2</v>
      </c>
      <c r="Z43" s="238">
        <v>2</v>
      </c>
      <c r="AB43" s="238">
        <v>1</v>
      </c>
      <c r="AC43" s="238">
        <v>98</v>
      </c>
      <c r="AD43" s="238">
        <v>7</v>
      </c>
      <c r="AE43" s="238" t="s">
        <v>500</v>
      </c>
      <c r="AF43" s="238" t="s">
        <v>426</v>
      </c>
      <c r="AG43" s="238">
        <v>5</v>
      </c>
      <c r="AH43" s="238">
        <v>2</v>
      </c>
      <c r="AI43" s="238">
        <v>3</v>
      </c>
      <c r="AJ43" s="238">
        <v>4</v>
      </c>
      <c r="AK43" s="238">
        <v>8</v>
      </c>
      <c r="AL43" s="238">
        <v>43</v>
      </c>
      <c r="AM43" s="238" t="s">
        <v>354</v>
      </c>
      <c r="AN43" s="238">
        <v>5</v>
      </c>
      <c r="AO43" s="238">
        <v>1</v>
      </c>
      <c r="AS43" s="238">
        <v>4</v>
      </c>
      <c r="AT43" s="238">
        <v>98</v>
      </c>
      <c r="AU43" s="238">
        <v>60</v>
      </c>
      <c r="AV43" s="238">
        <v>11</v>
      </c>
      <c r="AW43" s="238">
        <v>21</v>
      </c>
      <c r="AX43" s="238">
        <v>2</v>
      </c>
      <c r="AY43" s="238">
        <v>2</v>
      </c>
      <c r="AZ43" s="238">
        <v>4</v>
      </c>
      <c r="BA43" s="238">
        <v>21</v>
      </c>
      <c r="BB43" s="238">
        <v>24</v>
      </c>
      <c r="BC43" s="238" t="s">
        <v>363</v>
      </c>
      <c r="BD43" s="238">
        <v>5</v>
      </c>
      <c r="BI43" s="238">
        <v>4</v>
      </c>
      <c r="BJ43" s="238">
        <v>98</v>
      </c>
      <c r="BK43" s="238">
        <v>60</v>
      </c>
      <c r="BL43" s="238">
        <v>11</v>
      </c>
      <c r="BM43" s="238">
        <v>21</v>
      </c>
      <c r="CT43" s="238">
        <v>392374</v>
      </c>
      <c r="CU43" s="238">
        <v>4972219</v>
      </c>
      <c r="CV43" s="238">
        <v>44.895260899999997</v>
      </c>
      <c r="CW43" s="238">
        <v>-94.3630627</v>
      </c>
      <c r="CX43" s="238" t="s">
        <v>359</v>
      </c>
      <c r="CY43" s="238" t="s">
        <v>502</v>
      </c>
    </row>
    <row r="44" spans="1:103" x14ac:dyDescent="0.25">
      <c r="A44" s="238">
        <v>567095</v>
      </c>
      <c r="B44" s="238">
        <v>3</v>
      </c>
      <c r="C44" s="238">
        <v>7</v>
      </c>
      <c r="D44" s="238">
        <v>142.32400000000001</v>
      </c>
      <c r="E44" s="238">
        <v>43</v>
      </c>
      <c r="F44" s="238" t="s">
        <v>423</v>
      </c>
      <c r="H44" s="238">
        <v>8</v>
      </c>
      <c r="I44" s="238">
        <v>22</v>
      </c>
      <c r="K44" s="238">
        <v>18002852</v>
      </c>
      <c r="M44" s="238">
        <v>2</v>
      </c>
      <c r="N44" s="238">
        <v>19</v>
      </c>
      <c r="O44" s="238">
        <v>2018</v>
      </c>
      <c r="P44" s="238" t="s">
        <v>361</v>
      </c>
      <c r="Q44" s="238">
        <v>14</v>
      </c>
      <c r="R44" s="238" t="s">
        <v>356</v>
      </c>
      <c r="S44" s="238">
        <v>5</v>
      </c>
      <c r="T44" s="238">
        <v>0</v>
      </c>
      <c r="U44" s="238">
        <v>2</v>
      </c>
      <c r="V44" s="238">
        <v>12</v>
      </c>
      <c r="W44" s="238">
        <v>10</v>
      </c>
      <c r="X44" s="238">
        <v>3</v>
      </c>
      <c r="Y44" s="238">
        <v>1</v>
      </c>
      <c r="Z44" s="238">
        <v>4</v>
      </c>
      <c r="AB44" s="238">
        <v>4</v>
      </c>
      <c r="AC44" s="238">
        <v>98</v>
      </c>
      <c r="AD44" s="238" t="s">
        <v>503</v>
      </c>
      <c r="AE44" s="238" t="s">
        <v>504</v>
      </c>
      <c r="AF44" s="238" t="s">
        <v>426</v>
      </c>
      <c r="AG44" s="238">
        <v>7</v>
      </c>
      <c r="AH44" s="238">
        <v>2</v>
      </c>
      <c r="AI44" s="238">
        <v>2</v>
      </c>
      <c r="AJ44" s="238">
        <v>4</v>
      </c>
      <c r="AK44" s="238">
        <v>21</v>
      </c>
      <c r="AL44" s="238">
        <v>57</v>
      </c>
      <c r="AM44" s="238" t="s">
        <v>354</v>
      </c>
      <c r="AN44" s="238">
        <v>5</v>
      </c>
      <c r="AO44" s="238">
        <v>1</v>
      </c>
      <c r="AS44" s="238">
        <v>12</v>
      </c>
      <c r="AT44" s="238">
        <v>20</v>
      </c>
      <c r="AU44" s="238">
        <v>40</v>
      </c>
      <c r="AV44" s="238">
        <v>11</v>
      </c>
      <c r="AW44" s="238">
        <v>21</v>
      </c>
      <c r="AX44" s="238">
        <v>2</v>
      </c>
      <c r="AY44" s="238">
        <v>2</v>
      </c>
      <c r="AZ44" s="238">
        <v>4</v>
      </c>
      <c r="BA44" s="238">
        <v>34</v>
      </c>
      <c r="BB44" s="238">
        <v>45</v>
      </c>
      <c r="BC44" s="238" t="s">
        <v>354</v>
      </c>
      <c r="BD44" s="238">
        <v>5</v>
      </c>
      <c r="BE44" s="238">
        <v>1</v>
      </c>
      <c r="BI44" s="238">
        <v>12</v>
      </c>
      <c r="BJ44" s="238">
        <v>20</v>
      </c>
      <c r="BK44" s="238">
        <v>40</v>
      </c>
      <c r="BL44" s="238">
        <v>11</v>
      </c>
      <c r="BM44" s="238">
        <v>21</v>
      </c>
      <c r="CT44" s="238">
        <v>392375.23589013697</v>
      </c>
      <c r="CU44" s="238">
        <v>4972219.4129987899</v>
      </c>
      <c r="CV44" s="238">
        <v>44.895264840000003</v>
      </c>
      <c r="CW44" s="238">
        <v>-94.363049790000005</v>
      </c>
      <c r="CX44" s="238" t="s">
        <v>391</v>
      </c>
      <c r="CY44" s="238" t="s">
        <v>505</v>
      </c>
    </row>
    <row r="45" spans="1:103" x14ac:dyDescent="0.25">
      <c r="A45" s="238">
        <v>632098</v>
      </c>
      <c r="B45" s="238">
        <v>3</v>
      </c>
      <c r="C45" s="238">
        <v>7</v>
      </c>
      <c r="D45" s="238">
        <v>142.32400000000001</v>
      </c>
      <c r="E45" s="238">
        <v>43</v>
      </c>
      <c r="F45" s="238" t="s">
        <v>423</v>
      </c>
      <c r="H45" s="238">
        <v>8</v>
      </c>
      <c r="I45" s="238">
        <v>22</v>
      </c>
      <c r="K45" s="238">
        <v>18013753</v>
      </c>
      <c r="M45" s="238">
        <v>8</v>
      </c>
      <c r="N45" s="238">
        <v>31</v>
      </c>
      <c r="O45" s="238">
        <v>2018</v>
      </c>
      <c r="P45" s="238" t="s">
        <v>362</v>
      </c>
      <c r="Q45" s="238">
        <v>16</v>
      </c>
      <c r="R45" s="238">
        <v>98</v>
      </c>
      <c r="S45" s="238">
        <v>5</v>
      </c>
      <c r="T45" s="238">
        <v>0</v>
      </c>
      <c r="U45" s="238">
        <v>2</v>
      </c>
      <c r="V45" s="238">
        <v>5</v>
      </c>
      <c r="W45" s="238">
        <v>10</v>
      </c>
      <c r="X45" s="238">
        <v>3</v>
      </c>
      <c r="Y45" s="238">
        <v>1</v>
      </c>
      <c r="Z45" s="238">
        <v>1</v>
      </c>
      <c r="AB45" s="238">
        <v>1</v>
      </c>
      <c r="AC45" s="238">
        <v>98</v>
      </c>
      <c r="AD45" s="238" t="s">
        <v>503</v>
      </c>
      <c r="AE45" s="238" t="s">
        <v>506</v>
      </c>
      <c r="AF45" s="238" t="s">
        <v>426</v>
      </c>
      <c r="AG45" s="238">
        <v>10</v>
      </c>
      <c r="AH45" s="238">
        <v>2</v>
      </c>
      <c r="AI45" s="238">
        <v>2</v>
      </c>
      <c r="AJ45" s="238">
        <v>3</v>
      </c>
      <c r="AK45" s="238">
        <v>21</v>
      </c>
      <c r="AL45" s="238">
        <v>17</v>
      </c>
      <c r="AM45" s="238" t="s">
        <v>363</v>
      </c>
      <c r="AN45" s="238">
        <v>5</v>
      </c>
      <c r="AO45" s="238">
        <v>63</v>
      </c>
      <c r="AS45" s="238">
        <v>13</v>
      </c>
      <c r="AT45" s="238">
        <v>20</v>
      </c>
      <c r="AU45" s="238">
        <v>40</v>
      </c>
      <c r="AV45" s="238">
        <v>11</v>
      </c>
      <c r="AW45" s="238">
        <v>23</v>
      </c>
      <c r="AX45" s="238">
        <v>2</v>
      </c>
      <c r="AY45" s="238">
        <v>4</v>
      </c>
      <c r="AZ45" s="238">
        <v>1</v>
      </c>
      <c r="BA45" s="238">
        <v>21</v>
      </c>
      <c r="BB45" s="238">
        <v>30</v>
      </c>
      <c r="BC45" s="238" t="s">
        <v>363</v>
      </c>
      <c r="BD45" s="238">
        <v>5</v>
      </c>
      <c r="BE45" s="238">
        <v>1</v>
      </c>
      <c r="BI45" s="238">
        <v>13</v>
      </c>
      <c r="BJ45" s="238">
        <v>20</v>
      </c>
      <c r="BK45" s="238">
        <v>30</v>
      </c>
      <c r="BL45" s="238">
        <v>11</v>
      </c>
      <c r="BM45" s="238">
        <v>23</v>
      </c>
      <c r="CT45" s="238">
        <v>392375.28610099002</v>
      </c>
      <c r="CU45" s="238">
        <v>4972218.7019386804</v>
      </c>
      <c r="CV45" s="238">
        <v>44.89525845</v>
      </c>
      <c r="CW45" s="238">
        <v>-94.363049000000004</v>
      </c>
      <c r="CX45" s="238" t="s">
        <v>359</v>
      </c>
      <c r="CY45" s="238" t="s">
        <v>507</v>
      </c>
    </row>
    <row r="46" spans="1:103" x14ac:dyDescent="0.25">
      <c r="A46" s="238">
        <v>626429</v>
      </c>
      <c r="B46" s="238">
        <v>3</v>
      </c>
      <c r="C46" s="238">
        <v>7</v>
      </c>
      <c r="D46" s="238">
        <v>142.32499999999999</v>
      </c>
      <c r="E46" s="238">
        <v>43</v>
      </c>
      <c r="F46" s="238" t="s">
        <v>423</v>
      </c>
      <c r="H46" s="238">
        <v>8</v>
      </c>
      <c r="I46" s="238">
        <v>22</v>
      </c>
      <c r="K46" s="238">
        <v>18012474</v>
      </c>
      <c r="M46" s="238">
        <v>8</v>
      </c>
      <c r="N46" s="238">
        <v>8</v>
      </c>
      <c r="O46" s="238">
        <v>2018</v>
      </c>
      <c r="P46" s="238" t="s">
        <v>355</v>
      </c>
      <c r="Q46" s="238">
        <v>18</v>
      </c>
      <c r="R46" s="238">
        <v>98</v>
      </c>
      <c r="S46" s="238">
        <v>5</v>
      </c>
      <c r="T46" s="238">
        <v>0</v>
      </c>
      <c r="U46" s="238">
        <v>2</v>
      </c>
      <c r="V46" s="238">
        <v>10</v>
      </c>
      <c r="W46" s="238">
        <v>10</v>
      </c>
      <c r="X46" s="238">
        <v>3</v>
      </c>
      <c r="Y46" s="238">
        <v>1</v>
      </c>
      <c r="Z46" s="238">
        <v>1</v>
      </c>
      <c r="AB46" s="238">
        <v>1</v>
      </c>
      <c r="AC46" s="238">
        <v>98</v>
      </c>
      <c r="AD46" s="238" t="s">
        <v>503</v>
      </c>
      <c r="AF46" s="238" t="s">
        <v>426</v>
      </c>
      <c r="AG46" s="238">
        <v>5</v>
      </c>
      <c r="AH46" s="238">
        <v>2</v>
      </c>
      <c r="AI46" s="238">
        <v>2</v>
      </c>
      <c r="AJ46" s="238">
        <v>4</v>
      </c>
      <c r="AK46" s="238">
        <v>28</v>
      </c>
      <c r="AL46" s="238">
        <v>31</v>
      </c>
      <c r="AM46" s="238" t="s">
        <v>363</v>
      </c>
      <c r="AN46" s="238">
        <v>5</v>
      </c>
      <c r="AO46" s="238">
        <v>1</v>
      </c>
      <c r="AS46" s="238">
        <v>12</v>
      </c>
      <c r="AT46" s="238">
        <v>20</v>
      </c>
      <c r="AU46" s="238">
        <v>40</v>
      </c>
      <c r="AV46" s="238">
        <v>13</v>
      </c>
      <c r="AW46" s="238">
        <v>24</v>
      </c>
      <c r="AX46" s="238">
        <v>2</v>
      </c>
      <c r="AY46" s="238">
        <v>2</v>
      </c>
      <c r="AZ46" s="238">
        <v>4</v>
      </c>
      <c r="BA46" s="238">
        <v>21</v>
      </c>
      <c r="BB46" s="238">
        <v>40</v>
      </c>
      <c r="BC46" s="238" t="s">
        <v>354</v>
      </c>
      <c r="BD46" s="238">
        <v>5</v>
      </c>
      <c r="BE46" s="238">
        <v>1</v>
      </c>
      <c r="BI46" s="238">
        <v>12</v>
      </c>
      <c r="BJ46" s="238">
        <v>20</v>
      </c>
      <c r="BK46" s="238">
        <v>40</v>
      </c>
      <c r="BL46" s="238">
        <v>13</v>
      </c>
      <c r="BM46" s="238">
        <v>24</v>
      </c>
      <c r="CT46" s="238">
        <v>392377.19708187302</v>
      </c>
      <c r="CU46" s="238">
        <v>4972219.5936472202</v>
      </c>
      <c r="CV46" s="238">
        <v>44.895266759999998</v>
      </c>
      <c r="CW46" s="238">
        <v>-94.363024999999993</v>
      </c>
      <c r="CX46" s="238" t="s">
        <v>359</v>
      </c>
      <c r="CY46" s="238" t="s">
        <v>508</v>
      </c>
    </row>
    <row r="47" spans="1:103" x14ac:dyDescent="0.25">
      <c r="A47" s="238">
        <v>11045560</v>
      </c>
      <c r="B47" s="238">
        <v>3</v>
      </c>
      <c r="C47" s="238">
        <v>7</v>
      </c>
      <c r="D47" s="238">
        <v>142.327</v>
      </c>
      <c r="E47" s="238">
        <v>43</v>
      </c>
      <c r="F47" s="238" t="s">
        <v>423</v>
      </c>
      <c r="H47" s="238">
        <v>8</v>
      </c>
      <c r="I47" s="238">
        <v>22</v>
      </c>
      <c r="K47" s="238">
        <v>15001401</v>
      </c>
      <c r="L47" s="238">
        <v>150340185</v>
      </c>
      <c r="M47" s="238">
        <v>2</v>
      </c>
      <c r="N47" s="238">
        <v>3</v>
      </c>
      <c r="O47" s="238">
        <v>2015</v>
      </c>
      <c r="P47" s="238" t="s">
        <v>368</v>
      </c>
      <c r="Q47" s="238">
        <v>11</v>
      </c>
      <c r="S47" s="238">
        <v>3</v>
      </c>
      <c r="T47" s="238">
        <v>0</v>
      </c>
      <c r="U47" s="238">
        <v>2</v>
      </c>
      <c r="V47" s="238">
        <v>5</v>
      </c>
      <c r="W47" s="238">
        <v>10</v>
      </c>
      <c r="X47" s="238">
        <v>3</v>
      </c>
      <c r="Y47" s="238">
        <v>1</v>
      </c>
      <c r="Z47" s="238">
        <v>4</v>
      </c>
      <c r="AB47" s="238">
        <v>3</v>
      </c>
      <c r="AC47" s="238">
        <v>98</v>
      </c>
      <c r="AD47" s="238" t="s">
        <v>424</v>
      </c>
      <c r="AE47" s="238" t="s">
        <v>509</v>
      </c>
      <c r="AF47" s="238" t="s">
        <v>426</v>
      </c>
      <c r="AG47" s="238">
        <v>10</v>
      </c>
      <c r="AH47" s="238">
        <v>2</v>
      </c>
      <c r="AI47" s="238">
        <v>2</v>
      </c>
      <c r="AJ47" s="238">
        <v>4</v>
      </c>
      <c r="AK47" s="238">
        <v>21</v>
      </c>
      <c r="AL47" s="238">
        <v>24</v>
      </c>
      <c r="AM47" s="238" t="s">
        <v>354</v>
      </c>
      <c r="AN47" s="238">
        <v>5</v>
      </c>
      <c r="AO47" s="238">
        <v>3</v>
      </c>
      <c r="AS47" s="238">
        <v>4</v>
      </c>
      <c r="AT47" s="238">
        <v>20</v>
      </c>
      <c r="AU47" s="238">
        <v>40</v>
      </c>
      <c r="AV47" s="238">
        <v>11</v>
      </c>
      <c r="AW47" s="238">
        <v>21</v>
      </c>
      <c r="AX47" s="238">
        <v>2</v>
      </c>
      <c r="AY47" s="238">
        <v>4</v>
      </c>
      <c r="AZ47" s="238">
        <v>1</v>
      </c>
      <c r="BA47" s="238">
        <v>21</v>
      </c>
      <c r="BB47" s="238">
        <v>67</v>
      </c>
      <c r="BC47" s="238" t="s">
        <v>354</v>
      </c>
      <c r="BD47" s="238">
        <v>5</v>
      </c>
      <c r="BI47" s="238">
        <v>4</v>
      </c>
      <c r="BJ47" s="238">
        <v>20</v>
      </c>
      <c r="BK47" s="238">
        <v>40</v>
      </c>
      <c r="BL47" s="238">
        <v>11</v>
      </c>
      <c r="BM47" s="238">
        <v>21</v>
      </c>
      <c r="CT47" s="238">
        <v>392381</v>
      </c>
      <c r="CU47" s="238">
        <v>4972219</v>
      </c>
      <c r="CV47" s="238">
        <v>44.895263200000002</v>
      </c>
      <c r="CW47" s="238">
        <v>-94.3629818</v>
      </c>
      <c r="CX47" s="238" t="s">
        <v>359</v>
      </c>
      <c r="CY47" s="238" t="s">
        <v>510</v>
      </c>
    </row>
    <row r="48" spans="1:103" x14ac:dyDescent="0.25">
      <c r="A48" s="238">
        <v>761498</v>
      </c>
      <c r="B48" s="238">
        <v>3</v>
      </c>
      <c r="C48" s="238">
        <v>7</v>
      </c>
      <c r="D48" s="238">
        <v>142.33099999999999</v>
      </c>
      <c r="E48" s="238">
        <v>43</v>
      </c>
      <c r="F48" s="238" t="s">
        <v>423</v>
      </c>
      <c r="H48" s="238">
        <v>8</v>
      </c>
      <c r="I48" s="238">
        <v>22</v>
      </c>
      <c r="K48" s="238">
        <v>19016928</v>
      </c>
      <c r="M48" s="238">
        <v>11</v>
      </c>
      <c r="N48" s="238">
        <v>7</v>
      </c>
      <c r="O48" s="238">
        <v>2019</v>
      </c>
      <c r="P48" s="238" t="s">
        <v>384</v>
      </c>
      <c r="Q48" s="238">
        <v>17</v>
      </c>
      <c r="S48" s="238">
        <v>5</v>
      </c>
      <c r="T48" s="238">
        <v>0</v>
      </c>
      <c r="U48" s="238">
        <v>3</v>
      </c>
      <c r="V48" s="238">
        <v>5</v>
      </c>
      <c r="W48" s="238">
        <v>10</v>
      </c>
      <c r="X48" s="238">
        <v>3</v>
      </c>
      <c r="Y48" s="238">
        <v>4</v>
      </c>
      <c r="Z48" s="238">
        <v>1</v>
      </c>
      <c r="AB48" s="238">
        <v>1</v>
      </c>
      <c r="AC48" s="238">
        <v>98</v>
      </c>
      <c r="AD48" s="238">
        <v>7</v>
      </c>
      <c r="AE48" s="238" t="s">
        <v>506</v>
      </c>
      <c r="AF48" s="238" t="s">
        <v>426</v>
      </c>
      <c r="AG48" s="238">
        <v>10</v>
      </c>
      <c r="AH48" s="238">
        <v>2</v>
      </c>
      <c r="AI48" s="238">
        <v>5</v>
      </c>
      <c r="AJ48" s="238">
        <v>4</v>
      </c>
      <c r="AK48" s="238">
        <v>21</v>
      </c>
      <c r="AL48" s="238">
        <v>63</v>
      </c>
      <c r="AM48" s="238" t="s">
        <v>354</v>
      </c>
      <c r="AN48" s="238">
        <v>5</v>
      </c>
      <c r="AO48" s="238">
        <v>63</v>
      </c>
      <c r="AS48" s="238">
        <v>13</v>
      </c>
      <c r="AT48" s="238">
        <v>20</v>
      </c>
      <c r="AU48" s="238">
        <v>40</v>
      </c>
      <c r="AV48" s="238">
        <v>11</v>
      </c>
      <c r="AW48" s="238">
        <v>21</v>
      </c>
      <c r="AX48" s="238">
        <v>2</v>
      </c>
      <c r="AY48" s="238">
        <v>3</v>
      </c>
      <c r="AZ48" s="238">
        <v>2</v>
      </c>
      <c r="BA48" s="238">
        <v>21</v>
      </c>
      <c r="BB48" s="238">
        <v>48</v>
      </c>
      <c r="BC48" s="238" t="s">
        <v>354</v>
      </c>
      <c r="BD48" s="238">
        <v>5</v>
      </c>
      <c r="BE48" s="238">
        <v>1</v>
      </c>
      <c r="BI48" s="238">
        <v>13</v>
      </c>
      <c r="BJ48" s="238">
        <v>20</v>
      </c>
      <c r="BK48" s="238">
        <v>30</v>
      </c>
      <c r="BL48" s="238">
        <v>11</v>
      </c>
      <c r="BM48" s="238">
        <v>24</v>
      </c>
      <c r="BN48" s="238">
        <v>3</v>
      </c>
      <c r="BO48" s="238">
        <v>3</v>
      </c>
      <c r="BP48" s="238">
        <v>1</v>
      </c>
      <c r="BQ48" s="238">
        <v>34</v>
      </c>
      <c r="BR48" s="238">
        <v>27</v>
      </c>
      <c r="BS48" s="238" t="s">
        <v>354</v>
      </c>
      <c r="BT48" s="238">
        <v>5</v>
      </c>
      <c r="BU48" s="238">
        <v>1</v>
      </c>
      <c r="BY48" s="238">
        <v>13</v>
      </c>
      <c r="BZ48" s="238">
        <v>20</v>
      </c>
      <c r="CB48" s="238">
        <v>11</v>
      </c>
      <c r="CC48" s="238">
        <v>21</v>
      </c>
      <c r="CT48" s="238">
        <v>392373.57390779798</v>
      </c>
      <c r="CU48" s="238">
        <v>4972219.3168219002</v>
      </c>
      <c r="CV48" s="238">
        <v>44.895263720000003</v>
      </c>
      <c r="CW48" s="238">
        <v>-94.363070809999996</v>
      </c>
      <c r="CX48" s="238" t="s">
        <v>359</v>
      </c>
      <c r="CY48" s="238" t="s">
        <v>511</v>
      </c>
    </row>
    <row r="49" spans="1:103" x14ac:dyDescent="0.25">
      <c r="A49" s="238">
        <v>10971366</v>
      </c>
      <c r="B49" s="238">
        <v>3</v>
      </c>
      <c r="C49" s="238">
        <v>7</v>
      </c>
      <c r="D49" s="238">
        <v>142.33199999999999</v>
      </c>
      <c r="E49" s="238">
        <v>43</v>
      </c>
      <c r="F49" s="238" t="s">
        <v>423</v>
      </c>
      <c r="H49" s="238">
        <v>8</v>
      </c>
      <c r="I49" s="238">
        <v>22</v>
      </c>
      <c r="K49" s="238">
        <v>14200476</v>
      </c>
      <c r="L49" s="238">
        <v>140830261</v>
      </c>
      <c r="M49" s="238">
        <v>3</v>
      </c>
      <c r="N49" s="238">
        <v>18</v>
      </c>
      <c r="O49" s="238">
        <v>2014</v>
      </c>
      <c r="P49" s="238" t="s">
        <v>368</v>
      </c>
      <c r="Q49" s="238">
        <v>19</v>
      </c>
      <c r="S49" s="238">
        <v>5</v>
      </c>
      <c r="T49" s="238">
        <v>0</v>
      </c>
      <c r="U49" s="238">
        <v>2</v>
      </c>
      <c r="V49" s="238">
        <v>10</v>
      </c>
      <c r="W49" s="238">
        <v>10</v>
      </c>
      <c r="X49" s="238">
        <v>3</v>
      </c>
      <c r="Y49" s="238">
        <v>4</v>
      </c>
      <c r="Z49" s="238">
        <v>4</v>
      </c>
      <c r="AB49" s="238">
        <v>3</v>
      </c>
      <c r="AC49" s="238">
        <v>98</v>
      </c>
      <c r="AD49" s="238" t="s">
        <v>428</v>
      </c>
      <c r="AE49" s="238" t="s">
        <v>512</v>
      </c>
      <c r="AF49" s="238" t="s">
        <v>426</v>
      </c>
      <c r="AG49" s="238">
        <v>5</v>
      </c>
      <c r="AH49" s="238">
        <v>2</v>
      </c>
      <c r="AI49" s="238">
        <v>4</v>
      </c>
      <c r="AJ49" s="238">
        <v>4</v>
      </c>
      <c r="AK49" s="238">
        <v>21</v>
      </c>
      <c r="AL49" s="238">
        <v>38</v>
      </c>
      <c r="AM49" s="238" t="s">
        <v>354</v>
      </c>
      <c r="AN49" s="238">
        <v>5</v>
      </c>
      <c r="AS49" s="238">
        <v>7</v>
      </c>
      <c r="AT49" s="238">
        <v>20</v>
      </c>
      <c r="AU49" s="238">
        <v>40</v>
      </c>
      <c r="AV49" s="238">
        <v>11</v>
      </c>
      <c r="AW49" s="238">
        <v>20</v>
      </c>
      <c r="AX49" s="238">
        <v>2</v>
      </c>
      <c r="AY49" s="238">
        <v>40</v>
      </c>
      <c r="AZ49" s="238">
        <v>4</v>
      </c>
      <c r="BA49" s="238">
        <v>21</v>
      </c>
      <c r="BB49" s="238">
        <v>42</v>
      </c>
      <c r="BC49" s="238" t="s">
        <v>354</v>
      </c>
      <c r="BD49" s="238">
        <v>5</v>
      </c>
      <c r="BE49" s="238">
        <v>1</v>
      </c>
      <c r="BI49" s="238">
        <v>7</v>
      </c>
      <c r="BJ49" s="238">
        <v>20</v>
      </c>
      <c r="BK49" s="238">
        <v>40</v>
      </c>
      <c r="BL49" s="238">
        <v>11</v>
      </c>
      <c r="BM49" s="238">
        <v>20</v>
      </c>
      <c r="CT49" s="238">
        <v>392389</v>
      </c>
      <c r="CU49" s="238">
        <v>4972219</v>
      </c>
      <c r="CV49" s="238">
        <v>44.895266100000001</v>
      </c>
      <c r="CW49" s="238">
        <v>-94.362876900000003</v>
      </c>
      <c r="CX49" s="238" t="s">
        <v>359</v>
      </c>
      <c r="CY49" s="238" t="s">
        <v>513</v>
      </c>
    </row>
    <row r="50" spans="1:103" x14ac:dyDescent="0.25">
      <c r="A50" s="238">
        <v>10890088</v>
      </c>
      <c r="B50" s="238">
        <v>3</v>
      </c>
      <c r="C50" s="238">
        <v>7</v>
      </c>
      <c r="D50" s="238">
        <v>142.33500000000001</v>
      </c>
      <c r="E50" s="238">
        <v>43</v>
      </c>
      <c r="F50" s="238" t="s">
        <v>423</v>
      </c>
      <c r="H50" s="238">
        <v>8</v>
      </c>
      <c r="I50" s="238">
        <v>22</v>
      </c>
      <c r="K50" s="238">
        <v>13005635</v>
      </c>
      <c r="L50" s="238">
        <v>131290032</v>
      </c>
      <c r="M50" s="238">
        <v>5</v>
      </c>
      <c r="N50" s="238">
        <v>8</v>
      </c>
      <c r="O50" s="238">
        <v>2013</v>
      </c>
      <c r="P50" s="238" t="s">
        <v>355</v>
      </c>
      <c r="Q50" s="238">
        <v>15</v>
      </c>
      <c r="R50" s="238" t="s">
        <v>356</v>
      </c>
      <c r="S50" s="238">
        <v>4</v>
      </c>
      <c r="T50" s="238">
        <v>0</v>
      </c>
      <c r="U50" s="238">
        <v>2</v>
      </c>
      <c r="V50" s="238">
        <v>1</v>
      </c>
      <c r="W50" s="238">
        <v>10</v>
      </c>
      <c r="X50" s="238">
        <v>3</v>
      </c>
      <c r="Y50" s="238">
        <v>1</v>
      </c>
      <c r="Z50" s="238">
        <v>2</v>
      </c>
      <c r="AA50" s="238">
        <v>1</v>
      </c>
      <c r="AB50" s="238">
        <v>1</v>
      </c>
      <c r="AC50" s="238">
        <v>98</v>
      </c>
      <c r="AD50" s="238" t="s">
        <v>466</v>
      </c>
      <c r="AE50" s="238" t="s">
        <v>491</v>
      </c>
      <c r="AF50" s="238" t="s">
        <v>426</v>
      </c>
      <c r="AG50" s="238">
        <v>7</v>
      </c>
      <c r="AH50" s="238">
        <v>2</v>
      </c>
      <c r="AI50" s="238">
        <v>4</v>
      </c>
      <c r="AJ50" s="238">
        <v>4</v>
      </c>
      <c r="AK50" s="238">
        <v>21</v>
      </c>
      <c r="AL50" s="238">
        <v>58</v>
      </c>
      <c r="AM50" s="238" t="s">
        <v>363</v>
      </c>
      <c r="AN50" s="238">
        <v>5</v>
      </c>
      <c r="AO50" s="238">
        <v>9</v>
      </c>
      <c r="AS50" s="238">
        <v>6</v>
      </c>
      <c r="AT50" s="238">
        <v>20</v>
      </c>
      <c r="AU50" s="238">
        <v>40</v>
      </c>
      <c r="AV50" s="238">
        <v>11</v>
      </c>
      <c r="AW50" s="238">
        <v>22</v>
      </c>
      <c r="AX50" s="238">
        <v>2</v>
      </c>
      <c r="AY50" s="238">
        <v>2</v>
      </c>
      <c r="AZ50" s="238">
        <v>4</v>
      </c>
      <c r="BA50" s="238">
        <v>21</v>
      </c>
      <c r="BB50" s="238">
        <v>25</v>
      </c>
      <c r="BC50" s="238" t="s">
        <v>363</v>
      </c>
      <c r="BD50" s="238">
        <v>5</v>
      </c>
      <c r="BE50" s="238">
        <v>1</v>
      </c>
      <c r="BI50" s="238">
        <v>6</v>
      </c>
      <c r="BJ50" s="238">
        <v>20</v>
      </c>
      <c r="BK50" s="238">
        <v>40</v>
      </c>
      <c r="BL50" s="238">
        <v>11</v>
      </c>
      <c r="BM50" s="238">
        <v>22</v>
      </c>
      <c r="CT50" s="238">
        <v>392394</v>
      </c>
      <c r="CU50" s="238">
        <v>4972219</v>
      </c>
      <c r="CV50" s="238">
        <v>44.895267799999999</v>
      </c>
      <c r="CW50" s="238">
        <v>-94.362813900000006</v>
      </c>
      <c r="CX50" s="238" t="s">
        <v>359</v>
      </c>
      <c r="CY50" s="238" t="s">
        <v>514</v>
      </c>
    </row>
    <row r="51" spans="1:103" x14ac:dyDescent="0.25">
      <c r="A51" s="238">
        <v>10803664</v>
      </c>
      <c r="B51" s="238">
        <v>3</v>
      </c>
      <c r="C51" s="238">
        <v>7</v>
      </c>
      <c r="D51" s="238">
        <v>142.38499999999999</v>
      </c>
      <c r="E51" s="238">
        <v>43</v>
      </c>
      <c r="F51" s="238" t="s">
        <v>423</v>
      </c>
      <c r="H51" s="238">
        <v>8</v>
      </c>
      <c r="I51" s="238">
        <v>22</v>
      </c>
      <c r="K51" s="238" t="s">
        <v>515</v>
      </c>
      <c r="L51" s="238">
        <v>120120015</v>
      </c>
      <c r="M51" s="238">
        <v>1</v>
      </c>
      <c r="N51" s="238">
        <v>11</v>
      </c>
      <c r="O51" s="238">
        <v>2012</v>
      </c>
      <c r="P51" s="238" t="s">
        <v>355</v>
      </c>
      <c r="Q51" s="238">
        <v>20</v>
      </c>
      <c r="R51" s="238" t="s">
        <v>369</v>
      </c>
      <c r="S51" s="238">
        <v>5</v>
      </c>
      <c r="T51" s="238">
        <v>0</v>
      </c>
      <c r="U51" s="238">
        <v>1</v>
      </c>
      <c r="V51" s="238">
        <v>5</v>
      </c>
      <c r="W51" s="238">
        <v>32</v>
      </c>
      <c r="X51" s="238">
        <v>10</v>
      </c>
      <c r="Y51" s="238">
        <v>4</v>
      </c>
      <c r="Z51" s="238">
        <v>1</v>
      </c>
      <c r="AB51" s="238">
        <v>5</v>
      </c>
      <c r="AC51" s="238">
        <v>98</v>
      </c>
      <c r="AD51" s="238" t="s">
        <v>488</v>
      </c>
      <c r="AE51" s="238" t="s">
        <v>516</v>
      </c>
      <c r="AF51" s="238" t="s">
        <v>426</v>
      </c>
      <c r="AG51" s="238">
        <v>3</v>
      </c>
      <c r="AH51" s="238">
        <v>2</v>
      </c>
      <c r="AI51" s="238">
        <v>4</v>
      </c>
      <c r="AJ51" s="238">
        <v>3</v>
      </c>
      <c r="AK51" s="238">
        <v>23</v>
      </c>
      <c r="AL51" s="238">
        <v>31</v>
      </c>
      <c r="AM51" s="238" t="s">
        <v>354</v>
      </c>
      <c r="AN51" s="238">
        <v>5</v>
      </c>
      <c r="AO51" s="238">
        <v>3</v>
      </c>
      <c r="AP51" s="238">
        <v>15</v>
      </c>
      <c r="AS51" s="238">
        <v>3</v>
      </c>
      <c r="AT51" s="238">
        <v>2</v>
      </c>
      <c r="AU51" s="238">
        <v>40</v>
      </c>
      <c r="AV51" s="238">
        <v>11</v>
      </c>
      <c r="AW51" s="238">
        <v>20</v>
      </c>
      <c r="CT51" s="238">
        <v>392473</v>
      </c>
      <c r="CU51" s="238">
        <v>4972221</v>
      </c>
      <c r="CV51" s="238">
        <v>44.895295900000001</v>
      </c>
      <c r="CW51" s="238">
        <v>-94.3618065</v>
      </c>
      <c r="CX51" s="238" t="s">
        <v>359</v>
      </c>
      <c r="CY51" s="238" t="s">
        <v>517</v>
      </c>
    </row>
    <row r="52" spans="1:103" x14ac:dyDescent="0.25">
      <c r="A52" s="238">
        <v>11048413</v>
      </c>
      <c r="B52" s="238">
        <v>3</v>
      </c>
      <c r="C52" s="238">
        <v>7</v>
      </c>
      <c r="D52" s="238">
        <v>142.42500000000001</v>
      </c>
      <c r="E52" s="238">
        <v>43</v>
      </c>
      <c r="F52" s="238" t="s">
        <v>423</v>
      </c>
      <c r="H52" s="238">
        <v>8</v>
      </c>
      <c r="I52" s="238">
        <v>22</v>
      </c>
      <c r="K52" s="238" t="s">
        <v>518</v>
      </c>
      <c r="L52" s="238">
        <v>150710228</v>
      </c>
      <c r="M52" s="238">
        <v>3</v>
      </c>
      <c r="N52" s="238">
        <v>11</v>
      </c>
      <c r="O52" s="238">
        <v>2015</v>
      </c>
      <c r="P52" s="238" t="s">
        <v>355</v>
      </c>
      <c r="Q52" s="238">
        <v>18</v>
      </c>
      <c r="R52" s="238" t="s">
        <v>356</v>
      </c>
      <c r="S52" s="238">
        <v>5</v>
      </c>
      <c r="T52" s="238">
        <v>0</v>
      </c>
      <c r="U52" s="238">
        <v>2</v>
      </c>
      <c r="V52" s="238">
        <v>10</v>
      </c>
      <c r="W52" s="238">
        <v>10</v>
      </c>
      <c r="X52" s="238">
        <v>2</v>
      </c>
      <c r="Y52" s="238">
        <v>1</v>
      </c>
      <c r="Z52" s="238">
        <v>1</v>
      </c>
      <c r="AA52" s="238">
        <v>1</v>
      </c>
      <c r="AB52" s="238">
        <v>1</v>
      </c>
      <c r="AC52" s="238">
        <v>98</v>
      </c>
      <c r="AD52" s="238" t="s">
        <v>481</v>
      </c>
      <c r="AE52" s="238" t="s">
        <v>519</v>
      </c>
      <c r="AF52" s="238" t="s">
        <v>426</v>
      </c>
      <c r="AG52" s="238">
        <v>5</v>
      </c>
      <c r="AH52" s="238">
        <v>2</v>
      </c>
      <c r="AI52" s="238">
        <v>3</v>
      </c>
      <c r="AJ52" s="238">
        <v>4</v>
      </c>
      <c r="AK52" s="238">
        <v>28</v>
      </c>
      <c r="AL52" s="238">
        <v>17</v>
      </c>
      <c r="AM52" s="238" t="s">
        <v>354</v>
      </c>
      <c r="AN52" s="238">
        <v>5</v>
      </c>
      <c r="AO52" s="238">
        <v>2</v>
      </c>
      <c r="AP52" s="238">
        <v>8</v>
      </c>
      <c r="AS52" s="238">
        <v>4</v>
      </c>
      <c r="AT52" s="238">
        <v>98</v>
      </c>
      <c r="AU52" s="238">
        <v>40</v>
      </c>
      <c r="AV52" s="238">
        <v>11</v>
      </c>
      <c r="AW52" s="238">
        <v>21</v>
      </c>
      <c r="AX52" s="238">
        <v>2</v>
      </c>
      <c r="AY52" s="238">
        <v>2</v>
      </c>
      <c r="AZ52" s="238">
        <v>4</v>
      </c>
      <c r="BA52" s="238">
        <v>21</v>
      </c>
      <c r="BB52" s="238">
        <v>30</v>
      </c>
      <c r="BC52" s="238" t="s">
        <v>363</v>
      </c>
      <c r="BD52" s="238">
        <v>5</v>
      </c>
      <c r="BE52" s="238">
        <v>1</v>
      </c>
      <c r="BF52" s="238">
        <v>1</v>
      </c>
      <c r="BI52" s="238">
        <v>4</v>
      </c>
      <c r="BJ52" s="238">
        <v>98</v>
      </c>
      <c r="BK52" s="238">
        <v>40</v>
      </c>
      <c r="BL52" s="238">
        <v>11</v>
      </c>
      <c r="BM52" s="238">
        <v>21</v>
      </c>
      <c r="CT52" s="238">
        <v>392538</v>
      </c>
      <c r="CU52" s="238">
        <v>4972224</v>
      </c>
      <c r="CV52" s="238">
        <v>44.895330700000002</v>
      </c>
      <c r="CW52" s="238">
        <v>-94.360989099999998</v>
      </c>
      <c r="CX52" s="238" t="s">
        <v>359</v>
      </c>
      <c r="CY52" s="238" t="s">
        <v>520</v>
      </c>
    </row>
    <row r="53" spans="1:103" x14ac:dyDescent="0.25">
      <c r="A53" s="238">
        <v>10734936</v>
      </c>
      <c r="B53" s="238">
        <v>3</v>
      </c>
      <c r="C53" s="238">
        <v>7</v>
      </c>
      <c r="D53" s="238">
        <v>142.483</v>
      </c>
      <c r="E53" s="238">
        <v>43</v>
      </c>
      <c r="F53" s="238" t="s">
        <v>423</v>
      </c>
      <c r="H53" s="238">
        <v>8</v>
      </c>
      <c r="I53" s="238">
        <v>22</v>
      </c>
      <c r="K53" s="238" t="s">
        <v>521</v>
      </c>
      <c r="L53" s="238">
        <v>111410092</v>
      </c>
      <c r="M53" s="238">
        <v>5</v>
      </c>
      <c r="N53" s="238">
        <v>17</v>
      </c>
      <c r="O53" s="238">
        <v>2011</v>
      </c>
      <c r="P53" s="238" t="s">
        <v>368</v>
      </c>
      <c r="Q53" s="238">
        <v>7</v>
      </c>
      <c r="R53" s="238" t="s">
        <v>356</v>
      </c>
      <c r="S53" s="238">
        <v>5</v>
      </c>
      <c r="T53" s="238">
        <v>0</v>
      </c>
      <c r="U53" s="238">
        <v>2</v>
      </c>
      <c r="V53" s="238">
        <v>10</v>
      </c>
      <c r="W53" s="238">
        <v>10</v>
      </c>
      <c r="X53" s="238">
        <v>3</v>
      </c>
      <c r="Y53" s="238">
        <v>1</v>
      </c>
      <c r="Z53" s="238">
        <v>2</v>
      </c>
      <c r="AB53" s="238">
        <v>1</v>
      </c>
      <c r="AC53" s="238">
        <v>98</v>
      </c>
      <c r="AD53" s="238" t="s">
        <v>434</v>
      </c>
      <c r="AE53" s="238" t="s">
        <v>522</v>
      </c>
      <c r="AF53" s="238" t="s">
        <v>426</v>
      </c>
      <c r="AG53" s="238">
        <v>5</v>
      </c>
      <c r="AH53" s="238">
        <v>2</v>
      </c>
      <c r="AI53" s="238">
        <v>2</v>
      </c>
      <c r="AJ53" s="238">
        <v>8</v>
      </c>
      <c r="AK53" s="238">
        <v>4</v>
      </c>
      <c r="AL53" s="238">
        <v>44</v>
      </c>
      <c r="AM53" s="238" t="s">
        <v>354</v>
      </c>
      <c r="AN53" s="238">
        <v>5</v>
      </c>
      <c r="AO53" s="238">
        <v>8</v>
      </c>
      <c r="AS53" s="238">
        <v>4</v>
      </c>
      <c r="AT53" s="238">
        <v>20</v>
      </c>
      <c r="AU53" s="238">
        <v>40</v>
      </c>
      <c r="AV53" s="238">
        <v>11</v>
      </c>
      <c r="AW53" s="238">
        <v>21</v>
      </c>
      <c r="AX53" s="238">
        <v>2</v>
      </c>
      <c r="AY53" s="238">
        <v>3</v>
      </c>
      <c r="AZ53" s="238">
        <v>8</v>
      </c>
      <c r="BA53" s="238">
        <v>4</v>
      </c>
      <c r="BB53" s="238">
        <v>40</v>
      </c>
      <c r="BC53" s="238" t="s">
        <v>354</v>
      </c>
      <c r="BD53" s="238">
        <v>5</v>
      </c>
      <c r="BE53" s="238">
        <v>8</v>
      </c>
      <c r="BI53" s="238">
        <v>4</v>
      </c>
      <c r="BJ53" s="238">
        <v>20</v>
      </c>
      <c r="BK53" s="238">
        <v>40</v>
      </c>
      <c r="BL53" s="238">
        <v>11</v>
      </c>
      <c r="BM53" s="238">
        <v>21</v>
      </c>
      <c r="CT53" s="238">
        <v>392631</v>
      </c>
      <c r="CU53" s="238">
        <v>4972228</v>
      </c>
      <c r="CV53" s="238">
        <v>44.895380699999997</v>
      </c>
      <c r="CW53" s="238">
        <v>-94.359816100000003</v>
      </c>
      <c r="CX53" s="238" t="s">
        <v>359</v>
      </c>
      <c r="CY53" s="238" t="s">
        <v>523</v>
      </c>
    </row>
    <row r="54" spans="1:103" x14ac:dyDescent="0.25">
      <c r="A54" s="238">
        <v>10752026</v>
      </c>
      <c r="B54" s="238">
        <v>3</v>
      </c>
      <c r="C54" s="238">
        <v>7</v>
      </c>
      <c r="D54" s="238">
        <v>142.483</v>
      </c>
      <c r="E54" s="238">
        <v>43</v>
      </c>
      <c r="F54" s="238" t="s">
        <v>423</v>
      </c>
      <c r="H54" s="238">
        <v>8</v>
      </c>
      <c r="I54" s="238">
        <v>22</v>
      </c>
      <c r="K54" s="238" t="s">
        <v>524</v>
      </c>
      <c r="L54" s="238">
        <v>113130094</v>
      </c>
      <c r="M54" s="238">
        <v>11</v>
      </c>
      <c r="N54" s="238">
        <v>9</v>
      </c>
      <c r="O54" s="238">
        <v>2011</v>
      </c>
      <c r="P54" s="238" t="s">
        <v>355</v>
      </c>
      <c r="Q54" s="238">
        <v>10</v>
      </c>
      <c r="S54" s="238">
        <v>5</v>
      </c>
      <c r="T54" s="238">
        <v>0</v>
      </c>
      <c r="U54" s="238">
        <v>2</v>
      </c>
      <c r="V54" s="238">
        <v>11</v>
      </c>
      <c r="W54" s="238">
        <v>10</v>
      </c>
      <c r="X54" s="238">
        <v>3</v>
      </c>
      <c r="Y54" s="238">
        <v>1</v>
      </c>
      <c r="Z54" s="238">
        <v>1</v>
      </c>
      <c r="AA54" s="238">
        <v>1</v>
      </c>
      <c r="AB54" s="238">
        <v>1</v>
      </c>
      <c r="AC54" s="238">
        <v>98</v>
      </c>
      <c r="AD54" s="238" t="s">
        <v>424</v>
      </c>
      <c r="AE54" s="238" t="s">
        <v>525</v>
      </c>
      <c r="AF54" s="238" t="s">
        <v>426</v>
      </c>
      <c r="AG54" s="238">
        <v>6</v>
      </c>
      <c r="AH54" s="238">
        <v>2</v>
      </c>
      <c r="AI54" s="238">
        <v>2</v>
      </c>
      <c r="AJ54" s="238">
        <v>2</v>
      </c>
      <c r="AK54" s="238">
        <v>21</v>
      </c>
      <c r="AL54" s="238">
        <v>86</v>
      </c>
      <c r="AM54" s="238" t="s">
        <v>354</v>
      </c>
      <c r="AN54" s="238">
        <v>5</v>
      </c>
      <c r="AO54" s="238">
        <v>2</v>
      </c>
      <c r="AS54" s="238">
        <v>4</v>
      </c>
      <c r="AT54" s="238">
        <v>2</v>
      </c>
      <c r="AU54" s="238">
        <v>40</v>
      </c>
      <c r="AV54" s="238">
        <v>11</v>
      </c>
      <c r="AW54" s="238">
        <v>21</v>
      </c>
      <c r="AX54" s="238">
        <v>2</v>
      </c>
      <c r="AY54" s="238">
        <v>4</v>
      </c>
      <c r="AZ54" s="238">
        <v>3</v>
      </c>
      <c r="BA54" s="238">
        <v>21</v>
      </c>
      <c r="BB54" s="238">
        <v>77</v>
      </c>
      <c r="BC54" s="238" t="s">
        <v>354</v>
      </c>
      <c r="BD54" s="238">
        <v>5</v>
      </c>
      <c r="BE54" s="238">
        <v>1</v>
      </c>
      <c r="BF54" s="238">
        <v>1</v>
      </c>
      <c r="BI54" s="238">
        <v>4</v>
      </c>
      <c r="BJ54" s="238">
        <v>2</v>
      </c>
      <c r="BK54" s="238">
        <v>40</v>
      </c>
      <c r="BL54" s="238">
        <v>11</v>
      </c>
      <c r="BM54" s="238">
        <v>21</v>
      </c>
      <c r="CT54" s="238">
        <v>392631</v>
      </c>
      <c r="CU54" s="238">
        <v>4972228</v>
      </c>
      <c r="CV54" s="238">
        <v>44.895380699999997</v>
      </c>
      <c r="CW54" s="238">
        <v>-94.359816100000003</v>
      </c>
      <c r="CX54" s="238" t="s">
        <v>359</v>
      </c>
      <c r="CY54" s="238" t="s">
        <v>526</v>
      </c>
    </row>
    <row r="55" spans="1:103" x14ac:dyDescent="0.25">
      <c r="A55" s="238">
        <v>10764274</v>
      </c>
      <c r="B55" s="238">
        <v>3</v>
      </c>
      <c r="C55" s="238">
        <v>7</v>
      </c>
      <c r="D55" s="238">
        <v>142.483</v>
      </c>
      <c r="E55" s="238">
        <v>43</v>
      </c>
      <c r="F55" s="238" t="s">
        <v>423</v>
      </c>
      <c r="H55" s="238">
        <v>8</v>
      </c>
      <c r="I55" s="238">
        <v>22</v>
      </c>
      <c r="K55" s="238">
        <v>83582</v>
      </c>
      <c r="L55" s="238">
        <v>113610019</v>
      </c>
      <c r="M55" s="238">
        <v>12</v>
      </c>
      <c r="N55" s="238">
        <v>26</v>
      </c>
      <c r="O55" s="238">
        <v>2011</v>
      </c>
      <c r="P55" s="238" t="s">
        <v>361</v>
      </c>
      <c r="Q55" s="238">
        <v>12</v>
      </c>
      <c r="R55" s="238" t="s">
        <v>369</v>
      </c>
      <c r="S55" s="238">
        <v>3</v>
      </c>
      <c r="T55" s="238">
        <v>0</v>
      </c>
      <c r="U55" s="238">
        <v>2</v>
      </c>
      <c r="V55" s="238">
        <v>5</v>
      </c>
      <c r="W55" s="238">
        <v>10</v>
      </c>
      <c r="X55" s="238">
        <v>3</v>
      </c>
      <c r="Y55" s="238">
        <v>1</v>
      </c>
      <c r="Z55" s="238">
        <v>1</v>
      </c>
      <c r="AA55" s="238">
        <v>1</v>
      </c>
      <c r="AB55" s="238">
        <v>1</v>
      </c>
      <c r="AC55" s="238">
        <v>98</v>
      </c>
      <c r="AD55" s="238" t="s">
        <v>441</v>
      </c>
      <c r="AE55" s="238" t="s">
        <v>527</v>
      </c>
      <c r="AF55" s="238" t="s">
        <v>426</v>
      </c>
      <c r="AG55" s="238">
        <v>10</v>
      </c>
      <c r="AH55" s="238">
        <v>2</v>
      </c>
      <c r="AI55" s="238">
        <v>3</v>
      </c>
      <c r="AJ55" s="238">
        <v>3</v>
      </c>
      <c r="AK55" s="238">
        <v>21</v>
      </c>
      <c r="AL55" s="238">
        <v>60</v>
      </c>
      <c r="AM55" s="238" t="s">
        <v>354</v>
      </c>
      <c r="AN55" s="238">
        <v>5</v>
      </c>
      <c r="AO55" s="238">
        <v>15</v>
      </c>
      <c r="AP55" s="238">
        <v>3</v>
      </c>
      <c r="AS55" s="238">
        <v>3</v>
      </c>
      <c r="AT55" s="238">
        <v>20</v>
      </c>
      <c r="AU55" s="238">
        <v>40</v>
      </c>
      <c r="AV55" s="238">
        <v>11</v>
      </c>
      <c r="AW55" s="238">
        <v>21</v>
      </c>
      <c r="AX55" s="238">
        <v>2</v>
      </c>
      <c r="AY55" s="238">
        <v>4</v>
      </c>
      <c r="AZ55" s="238">
        <v>2</v>
      </c>
      <c r="BA55" s="238">
        <v>21</v>
      </c>
      <c r="BB55" s="238">
        <v>47</v>
      </c>
      <c r="BC55" s="238" t="s">
        <v>363</v>
      </c>
      <c r="BD55" s="238">
        <v>5</v>
      </c>
      <c r="BE55" s="238">
        <v>1</v>
      </c>
      <c r="BF55" s="238">
        <v>1</v>
      </c>
      <c r="BI55" s="238">
        <v>3</v>
      </c>
      <c r="BJ55" s="238">
        <v>20</v>
      </c>
      <c r="BK55" s="238">
        <v>40</v>
      </c>
      <c r="BL55" s="238">
        <v>11</v>
      </c>
      <c r="BM55" s="238">
        <v>21</v>
      </c>
      <c r="CT55" s="238">
        <v>392631</v>
      </c>
      <c r="CU55" s="238">
        <v>4972228</v>
      </c>
      <c r="CV55" s="238">
        <v>44.895380699999997</v>
      </c>
      <c r="CW55" s="238">
        <v>-94.359816100000003</v>
      </c>
      <c r="CX55" s="238" t="s">
        <v>359</v>
      </c>
      <c r="CY55" s="238" t="s">
        <v>528</v>
      </c>
    </row>
    <row r="56" spans="1:103" x14ac:dyDescent="0.25">
      <c r="A56" s="238">
        <v>723110</v>
      </c>
      <c r="B56" s="238">
        <v>3</v>
      </c>
      <c r="C56" s="238">
        <v>7</v>
      </c>
      <c r="D56" s="238">
        <v>142.505</v>
      </c>
      <c r="E56" s="238">
        <v>43</v>
      </c>
      <c r="F56" s="238" t="s">
        <v>423</v>
      </c>
      <c r="H56" s="238">
        <v>8</v>
      </c>
      <c r="I56" s="238">
        <v>22</v>
      </c>
      <c r="K56" s="238">
        <v>19007787</v>
      </c>
      <c r="M56" s="238">
        <v>5</v>
      </c>
      <c r="N56" s="238">
        <v>30</v>
      </c>
      <c r="O56" s="238">
        <v>2019</v>
      </c>
      <c r="P56" s="238" t="s">
        <v>384</v>
      </c>
      <c r="Q56" s="238">
        <v>7</v>
      </c>
      <c r="R56" s="238">
        <v>98</v>
      </c>
      <c r="S56" s="238">
        <v>4</v>
      </c>
      <c r="T56" s="238">
        <v>0</v>
      </c>
      <c r="U56" s="238">
        <v>2</v>
      </c>
      <c r="V56" s="238">
        <v>12</v>
      </c>
      <c r="W56" s="238">
        <v>10</v>
      </c>
      <c r="X56" s="238">
        <v>4</v>
      </c>
      <c r="Y56" s="238">
        <v>1</v>
      </c>
      <c r="Z56" s="238">
        <v>1</v>
      </c>
      <c r="AB56" s="238">
        <v>1</v>
      </c>
      <c r="AC56" s="238">
        <v>98</v>
      </c>
      <c r="AD56" s="238" t="s">
        <v>452</v>
      </c>
      <c r="AE56" s="238">
        <v>102</v>
      </c>
      <c r="AF56" s="238" t="s">
        <v>426</v>
      </c>
      <c r="AG56" s="238">
        <v>7</v>
      </c>
      <c r="AH56" s="238">
        <v>2</v>
      </c>
      <c r="AI56" s="238">
        <v>4</v>
      </c>
      <c r="AJ56" s="238">
        <v>3</v>
      </c>
      <c r="AK56" s="238">
        <v>21</v>
      </c>
      <c r="AL56" s="238">
        <v>63</v>
      </c>
      <c r="AM56" s="238" t="s">
        <v>363</v>
      </c>
      <c r="AN56" s="238">
        <v>9</v>
      </c>
      <c r="AO56" s="238">
        <v>90</v>
      </c>
      <c r="AS56" s="238">
        <v>12</v>
      </c>
      <c r="AT56" s="238">
        <v>23</v>
      </c>
      <c r="AU56" s="238">
        <v>40</v>
      </c>
      <c r="AV56" s="238">
        <v>11</v>
      </c>
      <c r="AW56" s="238">
        <v>21</v>
      </c>
      <c r="AX56" s="238">
        <v>2</v>
      </c>
      <c r="AY56" s="238">
        <v>2</v>
      </c>
      <c r="AZ56" s="238">
        <v>3</v>
      </c>
      <c r="BA56" s="238">
        <v>26</v>
      </c>
      <c r="BB56" s="238">
        <v>68</v>
      </c>
      <c r="BC56" s="238" t="s">
        <v>354</v>
      </c>
      <c r="BD56" s="238">
        <v>5</v>
      </c>
      <c r="BE56" s="238">
        <v>1</v>
      </c>
      <c r="BI56" s="238">
        <v>12</v>
      </c>
      <c r="BJ56" s="238">
        <v>9</v>
      </c>
      <c r="BK56" s="238">
        <v>40</v>
      </c>
      <c r="BL56" s="238">
        <v>11</v>
      </c>
      <c r="BM56" s="238">
        <v>21</v>
      </c>
      <c r="CT56" s="238">
        <v>392666.66146450199</v>
      </c>
      <c r="CU56" s="238">
        <v>4972227.8701173197</v>
      </c>
      <c r="CV56" s="238">
        <v>44.89538494</v>
      </c>
      <c r="CW56" s="238">
        <v>-94.359361770000007</v>
      </c>
      <c r="CX56" s="238" t="s">
        <v>359</v>
      </c>
      <c r="CY56" s="238" t="s">
        <v>529</v>
      </c>
    </row>
    <row r="57" spans="1:103" x14ac:dyDescent="0.25">
      <c r="A57" s="238">
        <v>723184</v>
      </c>
      <c r="B57" s="238">
        <v>3</v>
      </c>
      <c r="C57" s="238">
        <v>7</v>
      </c>
      <c r="D57" s="238">
        <v>142.53200000000001</v>
      </c>
      <c r="E57" s="238">
        <v>43</v>
      </c>
      <c r="F57" s="238" t="s">
        <v>423</v>
      </c>
      <c r="H57" s="238">
        <v>8</v>
      </c>
      <c r="I57" s="238">
        <v>22</v>
      </c>
      <c r="K57" s="238">
        <v>19007754</v>
      </c>
      <c r="M57" s="238">
        <v>5</v>
      </c>
      <c r="N57" s="238">
        <v>29</v>
      </c>
      <c r="O57" s="238">
        <v>2019</v>
      </c>
      <c r="P57" s="238" t="s">
        <v>355</v>
      </c>
      <c r="Q57" s="238">
        <v>15</v>
      </c>
      <c r="R57" s="238">
        <v>98</v>
      </c>
      <c r="S57" s="238">
        <v>5</v>
      </c>
      <c r="T57" s="238">
        <v>0</v>
      </c>
      <c r="U57" s="238">
        <v>1</v>
      </c>
      <c r="W57" s="238">
        <v>16</v>
      </c>
      <c r="X57" s="238">
        <v>2</v>
      </c>
      <c r="Y57" s="238">
        <v>1</v>
      </c>
      <c r="Z57" s="238">
        <v>1</v>
      </c>
      <c r="AB57" s="238">
        <v>1</v>
      </c>
      <c r="AC57" s="238">
        <v>98</v>
      </c>
      <c r="AD57" s="238" t="s">
        <v>452</v>
      </c>
      <c r="AF57" s="238" t="s">
        <v>426</v>
      </c>
      <c r="AG57" s="238">
        <v>4</v>
      </c>
      <c r="AH57" s="238">
        <v>2</v>
      </c>
      <c r="AI57" s="238">
        <v>2</v>
      </c>
      <c r="AJ57" s="238">
        <v>4</v>
      </c>
      <c r="AK57" s="238">
        <v>21</v>
      </c>
      <c r="AL57" s="238">
        <v>51</v>
      </c>
      <c r="AM57" s="238" t="s">
        <v>354</v>
      </c>
      <c r="AN57" s="238">
        <v>5</v>
      </c>
      <c r="AO57" s="238">
        <v>1</v>
      </c>
      <c r="AS57" s="238">
        <v>12</v>
      </c>
      <c r="AT57" s="238">
        <v>9</v>
      </c>
      <c r="AU57" s="238">
        <v>40</v>
      </c>
      <c r="AV57" s="238">
        <v>11</v>
      </c>
      <c r="AW57" s="238">
        <v>21</v>
      </c>
      <c r="CT57" s="238">
        <v>392709.34847931098</v>
      </c>
      <c r="CU57" s="238">
        <v>4972228.0640893597</v>
      </c>
      <c r="CV57" s="238">
        <v>44.895393120000001</v>
      </c>
      <c r="CW57" s="238">
        <v>-94.358821340000006</v>
      </c>
      <c r="CX57" s="238" t="s">
        <v>359</v>
      </c>
      <c r="CY57" s="238" t="s">
        <v>530</v>
      </c>
    </row>
    <row r="58" spans="1:103" x14ac:dyDescent="0.25">
      <c r="A58" s="238">
        <v>692449</v>
      </c>
      <c r="B58" s="238">
        <v>3</v>
      </c>
      <c r="C58" s="238">
        <v>7</v>
      </c>
      <c r="D58" s="238">
        <v>142.535</v>
      </c>
      <c r="E58" s="238">
        <v>43</v>
      </c>
      <c r="F58" s="238" t="s">
        <v>423</v>
      </c>
      <c r="H58" s="238">
        <v>8</v>
      </c>
      <c r="I58" s="238">
        <v>22</v>
      </c>
      <c r="K58" s="238">
        <v>19003041</v>
      </c>
      <c r="M58" s="238">
        <v>2</v>
      </c>
      <c r="N58" s="238">
        <v>27</v>
      </c>
      <c r="O58" s="238">
        <v>2019</v>
      </c>
      <c r="P58" s="238" t="s">
        <v>355</v>
      </c>
      <c r="Q58" s="238">
        <v>7</v>
      </c>
      <c r="R58" s="238">
        <v>98</v>
      </c>
      <c r="S58" s="238">
        <v>5</v>
      </c>
      <c r="T58" s="238">
        <v>0</v>
      </c>
      <c r="U58" s="238">
        <v>2</v>
      </c>
      <c r="V58" s="238">
        <v>12</v>
      </c>
      <c r="W58" s="238">
        <v>10</v>
      </c>
      <c r="X58" s="238">
        <v>16</v>
      </c>
      <c r="Y58" s="238">
        <v>1</v>
      </c>
      <c r="Z58" s="238">
        <v>1</v>
      </c>
      <c r="AB58" s="238">
        <v>3</v>
      </c>
      <c r="AC58" s="238">
        <v>98</v>
      </c>
      <c r="AD58" s="238" t="s">
        <v>452</v>
      </c>
      <c r="AF58" s="238" t="s">
        <v>426</v>
      </c>
      <c r="AG58" s="238">
        <v>7</v>
      </c>
      <c r="AH58" s="238">
        <v>2</v>
      </c>
      <c r="AI58" s="238">
        <v>4</v>
      </c>
      <c r="AJ58" s="238">
        <v>3</v>
      </c>
      <c r="AK58" s="238">
        <v>21</v>
      </c>
      <c r="AL58" s="238">
        <v>42</v>
      </c>
      <c r="AM58" s="238" t="s">
        <v>354</v>
      </c>
      <c r="AN58" s="238">
        <v>5</v>
      </c>
      <c r="AO58" s="238">
        <v>4</v>
      </c>
      <c r="AS58" s="238">
        <v>12</v>
      </c>
      <c r="AT58" s="238">
        <v>9</v>
      </c>
      <c r="AU58" s="238">
        <v>40</v>
      </c>
      <c r="AV58" s="238">
        <v>11</v>
      </c>
      <c r="AW58" s="238">
        <v>23</v>
      </c>
      <c r="AX58" s="238">
        <v>2</v>
      </c>
      <c r="AY58" s="238">
        <v>4</v>
      </c>
      <c r="AZ58" s="238">
        <v>3</v>
      </c>
      <c r="BA58" s="238">
        <v>26</v>
      </c>
      <c r="BB58" s="238">
        <v>63</v>
      </c>
      <c r="BC58" s="238" t="s">
        <v>363</v>
      </c>
      <c r="BD58" s="238">
        <v>5</v>
      </c>
      <c r="BE58" s="238">
        <v>1</v>
      </c>
      <c r="BI58" s="238">
        <v>12</v>
      </c>
      <c r="BJ58" s="238">
        <v>9</v>
      </c>
      <c r="BK58" s="238">
        <v>40</v>
      </c>
      <c r="BL58" s="238">
        <v>11</v>
      </c>
      <c r="BM58" s="238">
        <v>23</v>
      </c>
      <c r="CT58" s="238">
        <v>392715.14552785503</v>
      </c>
      <c r="CU58" s="238">
        <v>4972226.8533641398</v>
      </c>
      <c r="CV58" s="238">
        <v>44.895383090000003</v>
      </c>
      <c r="CW58" s="238">
        <v>-94.358747679999993</v>
      </c>
      <c r="CX58" s="238" t="s">
        <v>359</v>
      </c>
      <c r="CY58" s="238" t="s">
        <v>531</v>
      </c>
    </row>
    <row r="59" spans="1:103" x14ac:dyDescent="0.25">
      <c r="A59" s="238">
        <v>740523</v>
      </c>
      <c r="B59" s="238">
        <v>3</v>
      </c>
      <c r="C59" s="238">
        <v>7</v>
      </c>
      <c r="D59" s="238">
        <v>142.565</v>
      </c>
      <c r="E59" s="238">
        <v>43</v>
      </c>
      <c r="F59" s="238" t="s">
        <v>423</v>
      </c>
      <c r="H59" s="238">
        <v>8</v>
      </c>
      <c r="I59" s="238">
        <v>22</v>
      </c>
      <c r="K59" s="238">
        <v>19011692</v>
      </c>
      <c r="M59" s="238">
        <v>8</v>
      </c>
      <c r="N59" s="238">
        <v>7</v>
      </c>
      <c r="O59" s="238">
        <v>2019</v>
      </c>
      <c r="P59" s="238" t="s">
        <v>355</v>
      </c>
      <c r="Q59" s="238">
        <v>9</v>
      </c>
      <c r="R59" s="238" t="s">
        <v>369</v>
      </c>
      <c r="S59" s="238">
        <v>5</v>
      </c>
      <c r="T59" s="238">
        <v>0</v>
      </c>
      <c r="U59" s="238">
        <v>3</v>
      </c>
      <c r="V59" s="238">
        <v>12</v>
      </c>
      <c r="W59" s="238">
        <v>10</v>
      </c>
      <c r="X59" s="238">
        <v>2</v>
      </c>
      <c r="Y59" s="238">
        <v>1</v>
      </c>
      <c r="Z59" s="238">
        <v>1</v>
      </c>
      <c r="AB59" s="238">
        <v>1</v>
      </c>
      <c r="AC59" s="238">
        <v>98</v>
      </c>
      <c r="AD59" s="238" t="s">
        <v>452</v>
      </c>
      <c r="AF59" s="238" t="s">
        <v>426</v>
      </c>
      <c r="AG59" s="238">
        <v>7</v>
      </c>
      <c r="AH59" s="238">
        <v>2</v>
      </c>
      <c r="AI59" s="238">
        <v>2</v>
      </c>
      <c r="AJ59" s="238">
        <v>3</v>
      </c>
      <c r="AK59" s="238">
        <v>34</v>
      </c>
      <c r="AL59" s="238">
        <v>62</v>
      </c>
      <c r="AM59" s="238" t="s">
        <v>354</v>
      </c>
      <c r="AN59" s="238">
        <v>5</v>
      </c>
      <c r="AO59" s="238">
        <v>1</v>
      </c>
      <c r="AS59" s="238">
        <v>12</v>
      </c>
      <c r="AT59" s="238">
        <v>9</v>
      </c>
      <c r="AU59" s="238">
        <v>40</v>
      </c>
      <c r="AV59" s="238">
        <v>11</v>
      </c>
      <c r="AW59" s="238">
        <v>21</v>
      </c>
      <c r="AX59" s="238">
        <v>2</v>
      </c>
      <c r="AY59" s="238">
        <v>4</v>
      </c>
      <c r="AZ59" s="238">
        <v>3</v>
      </c>
      <c r="BA59" s="238">
        <v>21</v>
      </c>
      <c r="BB59" s="238">
        <v>78</v>
      </c>
      <c r="BC59" s="238" t="s">
        <v>363</v>
      </c>
      <c r="BD59" s="238">
        <v>5</v>
      </c>
      <c r="BE59" s="238">
        <v>1</v>
      </c>
      <c r="BI59" s="238">
        <v>12</v>
      </c>
      <c r="BJ59" s="238">
        <v>9</v>
      </c>
      <c r="BK59" s="238">
        <v>40</v>
      </c>
      <c r="BL59" s="238">
        <v>11</v>
      </c>
      <c r="BM59" s="238">
        <v>21</v>
      </c>
      <c r="BN59" s="238">
        <v>1</v>
      </c>
      <c r="BO59" s="238">
        <v>2</v>
      </c>
      <c r="BP59" s="238">
        <v>3</v>
      </c>
      <c r="BQ59" s="238">
        <v>34</v>
      </c>
      <c r="BY59" s="238">
        <v>12</v>
      </c>
      <c r="BZ59" s="238">
        <v>9</v>
      </c>
      <c r="CA59" s="238">
        <v>40</v>
      </c>
      <c r="CB59" s="238">
        <v>11</v>
      </c>
      <c r="CC59" s="238">
        <v>21</v>
      </c>
      <c r="CT59" s="238">
        <v>392762.79441953701</v>
      </c>
      <c r="CU59" s="238">
        <v>4972226.4038102999</v>
      </c>
      <c r="CV59" s="238">
        <v>44.895386219999999</v>
      </c>
      <c r="CW59" s="238">
        <v>-94.358144289999998</v>
      </c>
      <c r="CX59" s="238" t="s">
        <v>359</v>
      </c>
      <c r="CY59" s="238" t="s">
        <v>532</v>
      </c>
    </row>
    <row r="60" spans="1:103" x14ac:dyDescent="0.25">
      <c r="A60" s="238">
        <v>707107</v>
      </c>
      <c r="B60" s="238">
        <v>3</v>
      </c>
      <c r="C60" s="238">
        <v>7</v>
      </c>
      <c r="D60" s="238">
        <v>142.56800000000001</v>
      </c>
      <c r="E60" s="238">
        <v>43</v>
      </c>
      <c r="F60" s="238" t="s">
        <v>423</v>
      </c>
      <c r="H60" s="238">
        <v>8</v>
      </c>
      <c r="I60" s="238">
        <v>22</v>
      </c>
      <c r="K60" s="238">
        <v>19006074</v>
      </c>
      <c r="M60" s="238">
        <v>4</v>
      </c>
      <c r="N60" s="238">
        <v>25</v>
      </c>
      <c r="O60" s="238">
        <v>2019</v>
      </c>
      <c r="P60" s="238" t="s">
        <v>384</v>
      </c>
      <c r="Q60" s="238">
        <v>16</v>
      </c>
      <c r="R60" s="238">
        <v>98</v>
      </c>
      <c r="S60" s="238">
        <v>5</v>
      </c>
      <c r="T60" s="238">
        <v>0</v>
      </c>
      <c r="U60" s="238">
        <v>1</v>
      </c>
      <c r="W60" s="238">
        <v>16</v>
      </c>
      <c r="X60" s="238">
        <v>2</v>
      </c>
      <c r="Y60" s="238">
        <v>1</v>
      </c>
      <c r="Z60" s="238">
        <v>1</v>
      </c>
      <c r="AB60" s="238">
        <v>1</v>
      </c>
      <c r="AC60" s="238">
        <v>98</v>
      </c>
      <c r="AD60" s="238" t="s">
        <v>452</v>
      </c>
      <c r="AF60" s="238" t="s">
        <v>426</v>
      </c>
      <c r="AG60" s="238">
        <v>4</v>
      </c>
      <c r="AH60" s="238">
        <v>2</v>
      </c>
      <c r="AI60" s="238">
        <v>2</v>
      </c>
      <c r="AJ60" s="238">
        <v>3</v>
      </c>
      <c r="AK60" s="238">
        <v>21</v>
      </c>
      <c r="AL60" s="238">
        <v>41</v>
      </c>
      <c r="AM60" s="238" t="s">
        <v>354</v>
      </c>
      <c r="AN60" s="238">
        <v>5</v>
      </c>
      <c r="AO60" s="238">
        <v>1</v>
      </c>
      <c r="AS60" s="238">
        <v>12</v>
      </c>
      <c r="AT60" s="238">
        <v>9</v>
      </c>
      <c r="AU60" s="238">
        <v>40</v>
      </c>
      <c r="AV60" s="238">
        <v>11</v>
      </c>
      <c r="AW60" s="238">
        <v>21</v>
      </c>
      <c r="CT60" s="238">
        <v>392768.34998859902</v>
      </c>
      <c r="CU60" s="238">
        <v>4972228.8578409497</v>
      </c>
      <c r="CV60" s="238">
        <v>44.895409149999999</v>
      </c>
      <c r="CW60" s="238">
        <v>-94.358074470000005</v>
      </c>
      <c r="CX60" s="238" t="s">
        <v>359</v>
      </c>
      <c r="CY60" s="238" t="s">
        <v>533</v>
      </c>
    </row>
    <row r="61" spans="1:103" x14ac:dyDescent="0.25">
      <c r="A61" s="238">
        <v>531107</v>
      </c>
      <c r="B61" s="238">
        <v>3</v>
      </c>
      <c r="C61" s="238">
        <v>7</v>
      </c>
      <c r="D61" s="238">
        <v>142.57300000000001</v>
      </c>
      <c r="E61" s="238">
        <v>43</v>
      </c>
      <c r="F61" s="238" t="s">
        <v>423</v>
      </c>
      <c r="H61" s="238">
        <v>8</v>
      </c>
      <c r="I61" s="238">
        <v>22</v>
      </c>
      <c r="K61" s="238">
        <v>18000003</v>
      </c>
      <c r="M61" s="238">
        <v>1</v>
      </c>
      <c r="N61" s="238">
        <v>1</v>
      </c>
      <c r="O61" s="238">
        <v>2018</v>
      </c>
      <c r="P61" s="238" t="s">
        <v>361</v>
      </c>
      <c r="Q61" s="238">
        <v>1</v>
      </c>
      <c r="R61" s="238" t="s">
        <v>356</v>
      </c>
      <c r="S61" s="238">
        <v>5</v>
      </c>
      <c r="T61" s="238">
        <v>0</v>
      </c>
      <c r="U61" s="238">
        <v>1</v>
      </c>
      <c r="W61" s="238">
        <v>67</v>
      </c>
      <c r="X61" s="238">
        <v>2</v>
      </c>
      <c r="Y61" s="238">
        <v>4</v>
      </c>
      <c r="Z61" s="238">
        <v>1</v>
      </c>
      <c r="AB61" s="238">
        <v>3</v>
      </c>
      <c r="AC61" s="238">
        <v>98</v>
      </c>
      <c r="AD61" s="238" t="s">
        <v>503</v>
      </c>
      <c r="AF61" s="238" t="s">
        <v>426</v>
      </c>
      <c r="AG61" s="238">
        <v>3</v>
      </c>
      <c r="AH61" s="238">
        <v>1</v>
      </c>
      <c r="AI61" s="238">
        <v>4</v>
      </c>
      <c r="AJ61" s="238">
        <v>4</v>
      </c>
      <c r="AK61" s="238">
        <v>21</v>
      </c>
      <c r="AL61" s="238">
        <v>20</v>
      </c>
      <c r="AM61" s="238" t="s">
        <v>354</v>
      </c>
      <c r="AN61" s="238">
        <v>10</v>
      </c>
      <c r="AO61" s="238">
        <v>68</v>
      </c>
      <c r="AS61" s="238">
        <v>13</v>
      </c>
      <c r="AT61" s="238">
        <v>9</v>
      </c>
      <c r="AU61" s="238">
        <v>40</v>
      </c>
      <c r="AV61" s="238">
        <v>11</v>
      </c>
      <c r="AW61" s="238">
        <v>21</v>
      </c>
      <c r="CT61" s="238">
        <v>392775.85956997302</v>
      </c>
      <c r="CU61" s="238">
        <v>4972229.9827378197</v>
      </c>
      <c r="CV61" s="238">
        <v>44.895420399999999</v>
      </c>
      <c r="CW61" s="238">
        <v>-94.357979630000003</v>
      </c>
      <c r="CX61" s="238" t="s">
        <v>391</v>
      </c>
      <c r="CY61" s="238" t="s">
        <v>534</v>
      </c>
    </row>
    <row r="62" spans="1:103" x14ac:dyDescent="0.25">
      <c r="A62" s="238">
        <v>10989642</v>
      </c>
      <c r="B62" s="238">
        <v>3</v>
      </c>
      <c r="C62" s="238">
        <v>7</v>
      </c>
      <c r="D62" s="238">
        <v>142.57400000000001</v>
      </c>
      <c r="E62" s="238">
        <v>43</v>
      </c>
      <c r="F62" s="238" t="s">
        <v>423</v>
      </c>
      <c r="H62" s="238">
        <v>8</v>
      </c>
      <c r="I62" s="238">
        <v>22</v>
      </c>
      <c r="K62" s="238">
        <v>14201470</v>
      </c>
      <c r="L62" s="238">
        <v>143020202</v>
      </c>
      <c r="M62" s="238">
        <v>10</v>
      </c>
      <c r="N62" s="238">
        <v>17</v>
      </c>
      <c r="O62" s="238">
        <v>2014</v>
      </c>
      <c r="P62" s="238" t="s">
        <v>362</v>
      </c>
      <c r="Q62" s="238">
        <v>15</v>
      </c>
      <c r="S62" s="238">
        <v>5</v>
      </c>
      <c r="T62" s="238">
        <v>0</v>
      </c>
      <c r="U62" s="238">
        <v>2</v>
      </c>
      <c r="V62" s="238">
        <v>10</v>
      </c>
      <c r="W62" s="238">
        <v>10</v>
      </c>
      <c r="X62" s="238">
        <v>2</v>
      </c>
      <c r="Y62" s="238">
        <v>1</v>
      </c>
      <c r="Z62" s="238">
        <v>1</v>
      </c>
      <c r="AA62" s="238">
        <v>2</v>
      </c>
      <c r="AB62" s="238">
        <v>1</v>
      </c>
      <c r="AC62" s="238">
        <v>98</v>
      </c>
      <c r="AD62" s="238" t="s">
        <v>428</v>
      </c>
      <c r="AE62" s="238" t="s">
        <v>504</v>
      </c>
      <c r="AF62" s="238" t="s">
        <v>426</v>
      </c>
      <c r="AG62" s="238">
        <v>5</v>
      </c>
      <c r="AH62" s="238">
        <v>2</v>
      </c>
      <c r="AI62" s="238">
        <v>1</v>
      </c>
      <c r="AJ62" s="238">
        <v>3</v>
      </c>
      <c r="AK62" s="238">
        <v>21</v>
      </c>
      <c r="AL62" s="238">
        <v>48</v>
      </c>
      <c r="AM62" s="238" t="s">
        <v>354</v>
      </c>
      <c r="AN62" s="238">
        <v>5</v>
      </c>
      <c r="AO62" s="238">
        <v>8</v>
      </c>
      <c r="AP62" s="238">
        <v>15</v>
      </c>
      <c r="AS62" s="238">
        <v>4</v>
      </c>
      <c r="AT62" s="238">
        <v>98</v>
      </c>
      <c r="AU62" s="238">
        <v>40</v>
      </c>
      <c r="AV62" s="238">
        <v>11</v>
      </c>
      <c r="AW62" s="238">
        <v>21</v>
      </c>
      <c r="AX62" s="238">
        <v>2</v>
      </c>
      <c r="AY62" s="238">
        <v>2</v>
      </c>
      <c r="AZ62" s="238">
        <v>3</v>
      </c>
      <c r="BA62" s="238">
        <v>21</v>
      </c>
      <c r="BB62" s="238">
        <v>51</v>
      </c>
      <c r="BC62" s="238" t="s">
        <v>354</v>
      </c>
      <c r="BD62" s="238">
        <v>5</v>
      </c>
      <c r="BE62" s="238">
        <v>1</v>
      </c>
      <c r="BI62" s="238">
        <v>4</v>
      </c>
      <c r="BJ62" s="238">
        <v>98</v>
      </c>
      <c r="BK62" s="238">
        <v>40</v>
      </c>
      <c r="BL62" s="238">
        <v>11</v>
      </c>
      <c r="BM62" s="238">
        <v>21</v>
      </c>
      <c r="CT62" s="238">
        <v>392777</v>
      </c>
      <c r="CU62" s="238">
        <v>4972227</v>
      </c>
      <c r="CV62" s="238">
        <v>44.895391500000002</v>
      </c>
      <c r="CW62" s="238">
        <v>-94.357959600000001</v>
      </c>
      <c r="CX62" s="238" t="s">
        <v>359</v>
      </c>
      <c r="CY62" s="238" t="s">
        <v>535</v>
      </c>
    </row>
    <row r="63" spans="1:103" x14ac:dyDescent="0.25">
      <c r="A63" s="238">
        <v>522098</v>
      </c>
      <c r="B63" s="238">
        <v>3</v>
      </c>
      <c r="C63" s="238">
        <v>7</v>
      </c>
      <c r="D63" s="238">
        <v>142.57400000000001</v>
      </c>
      <c r="E63" s="238">
        <v>43</v>
      </c>
      <c r="F63" s="238" t="s">
        <v>423</v>
      </c>
      <c r="H63" s="238">
        <v>8</v>
      </c>
      <c r="I63" s="238">
        <v>22</v>
      </c>
      <c r="K63" s="238">
        <v>17017388</v>
      </c>
      <c r="M63" s="238">
        <v>12</v>
      </c>
      <c r="N63" s="238">
        <v>5</v>
      </c>
      <c r="O63" s="238">
        <v>2017</v>
      </c>
      <c r="P63" s="238" t="s">
        <v>368</v>
      </c>
      <c r="Q63" s="238">
        <v>11</v>
      </c>
      <c r="R63" s="238">
        <v>98</v>
      </c>
      <c r="S63" s="238">
        <v>5</v>
      </c>
      <c r="T63" s="238">
        <v>0</v>
      </c>
      <c r="U63" s="238">
        <v>1</v>
      </c>
      <c r="W63" s="238">
        <v>75</v>
      </c>
      <c r="X63" s="238">
        <v>2</v>
      </c>
      <c r="Y63" s="238">
        <v>1</v>
      </c>
      <c r="Z63" s="238">
        <v>7</v>
      </c>
      <c r="AB63" s="238">
        <v>5</v>
      </c>
      <c r="AC63" s="238">
        <v>98</v>
      </c>
      <c r="AD63" s="238" t="s">
        <v>503</v>
      </c>
      <c r="AF63" s="238" t="s">
        <v>426</v>
      </c>
      <c r="AG63" s="238">
        <v>3</v>
      </c>
      <c r="AH63" s="238">
        <v>2</v>
      </c>
      <c r="AI63" s="238">
        <v>14</v>
      </c>
      <c r="AJ63" s="238">
        <v>3</v>
      </c>
      <c r="AK63" s="238">
        <v>33</v>
      </c>
      <c r="AL63" s="238">
        <v>64</v>
      </c>
      <c r="AM63" s="238" t="s">
        <v>354</v>
      </c>
      <c r="AN63" s="238">
        <v>5</v>
      </c>
      <c r="AO63" s="238">
        <v>11</v>
      </c>
      <c r="AS63" s="238">
        <v>90</v>
      </c>
      <c r="AT63" s="238">
        <v>9</v>
      </c>
      <c r="AU63" s="238">
        <v>10</v>
      </c>
      <c r="AV63" s="238">
        <v>11</v>
      </c>
      <c r="AW63" s="238">
        <v>21</v>
      </c>
      <c r="CT63" s="238">
        <v>392778.27181135799</v>
      </c>
      <c r="CU63" s="238">
        <v>4972237.95111915</v>
      </c>
      <c r="CV63" s="238">
        <v>44.895492480000001</v>
      </c>
      <c r="CW63" s="238">
        <v>-94.357950770000002</v>
      </c>
      <c r="CX63" s="238" t="s">
        <v>391</v>
      </c>
      <c r="CY63" s="238" t="s">
        <v>536</v>
      </c>
    </row>
    <row r="64" spans="1:103" x14ac:dyDescent="0.25">
      <c r="A64" s="238">
        <v>760918</v>
      </c>
      <c r="B64" s="238">
        <v>3</v>
      </c>
      <c r="C64" s="238">
        <v>7</v>
      </c>
      <c r="D64" s="238">
        <v>142.578</v>
      </c>
      <c r="E64" s="238">
        <v>43</v>
      </c>
      <c r="F64" s="238" t="s">
        <v>423</v>
      </c>
      <c r="H64" s="238">
        <v>8</v>
      </c>
      <c r="I64" s="238">
        <v>22</v>
      </c>
      <c r="K64" s="238">
        <v>19016981</v>
      </c>
      <c r="M64" s="238">
        <v>11</v>
      </c>
      <c r="N64" s="238">
        <v>8</v>
      </c>
      <c r="O64" s="238">
        <v>2019</v>
      </c>
      <c r="P64" s="238" t="s">
        <v>362</v>
      </c>
      <c r="Q64" s="238">
        <v>17</v>
      </c>
      <c r="S64" s="238">
        <v>5</v>
      </c>
      <c r="T64" s="238">
        <v>0</v>
      </c>
      <c r="U64" s="238">
        <v>1</v>
      </c>
      <c r="W64" s="238">
        <v>17</v>
      </c>
      <c r="X64" s="238">
        <v>2</v>
      </c>
      <c r="Y64" s="238">
        <v>4</v>
      </c>
      <c r="Z64" s="238">
        <v>1</v>
      </c>
      <c r="AB64" s="238">
        <v>1</v>
      </c>
      <c r="AC64" s="238">
        <v>98</v>
      </c>
      <c r="AD64" s="238">
        <v>7</v>
      </c>
      <c r="AF64" s="238" t="s">
        <v>426</v>
      </c>
      <c r="AG64" s="238">
        <v>4</v>
      </c>
      <c r="AH64" s="238">
        <v>2</v>
      </c>
      <c r="AI64" s="238">
        <v>4</v>
      </c>
      <c r="AJ64" s="238">
        <v>4</v>
      </c>
      <c r="AK64" s="238">
        <v>21</v>
      </c>
      <c r="AL64" s="238">
        <v>85</v>
      </c>
      <c r="AM64" s="238" t="s">
        <v>354</v>
      </c>
      <c r="AN64" s="238">
        <v>5</v>
      </c>
      <c r="AO64" s="238">
        <v>1</v>
      </c>
      <c r="AS64" s="238">
        <v>12</v>
      </c>
      <c r="AT64" s="238">
        <v>9</v>
      </c>
      <c r="AU64" s="238">
        <v>40</v>
      </c>
      <c r="AV64" s="238">
        <v>11</v>
      </c>
      <c r="AW64" s="238">
        <v>21</v>
      </c>
      <c r="CT64" s="238">
        <v>392770.18511768698</v>
      </c>
      <c r="CU64" s="238">
        <v>4972227.1963066403</v>
      </c>
      <c r="CV64" s="238">
        <v>44.895394469999999</v>
      </c>
      <c r="CW64" s="238">
        <v>-94.358050879999993</v>
      </c>
      <c r="CX64" s="238" t="s">
        <v>391</v>
      </c>
      <c r="CY64" s="238" t="s">
        <v>537</v>
      </c>
    </row>
    <row r="65" spans="1:103" x14ac:dyDescent="0.25">
      <c r="A65" s="238">
        <v>530812</v>
      </c>
      <c r="B65" s="238">
        <v>3</v>
      </c>
      <c r="C65" s="238">
        <v>7</v>
      </c>
      <c r="D65" s="238">
        <v>142.58500000000001</v>
      </c>
      <c r="E65" s="238">
        <v>43</v>
      </c>
      <c r="F65" s="238" t="s">
        <v>423</v>
      </c>
      <c r="H65" s="238">
        <v>8</v>
      </c>
      <c r="I65" s="238">
        <v>22</v>
      </c>
      <c r="K65" s="238">
        <v>17018551</v>
      </c>
      <c r="M65" s="238">
        <v>12</v>
      </c>
      <c r="N65" s="238">
        <v>25</v>
      </c>
      <c r="O65" s="238">
        <v>2017</v>
      </c>
      <c r="P65" s="238" t="s">
        <v>361</v>
      </c>
      <c r="Q65" s="238">
        <v>11</v>
      </c>
      <c r="R65" s="238" t="s">
        <v>369</v>
      </c>
      <c r="S65" s="238">
        <v>5</v>
      </c>
      <c r="T65" s="238">
        <v>0</v>
      </c>
      <c r="U65" s="238">
        <v>1</v>
      </c>
      <c r="W65" s="238">
        <v>75</v>
      </c>
      <c r="X65" s="238">
        <v>4</v>
      </c>
      <c r="Y65" s="238">
        <v>1</v>
      </c>
      <c r="Z65" s="238">
        <v>1</v>
      </c>
      <c r="AB65" s="238">
        <v>5</v>
      </c>
      <c r="AC65" s="238">
        <v>98</v>
      </c>
      <c r="AD65" s="238" t="s">
        <v>503</v>
      </c>
      <c r="AF65" s="238" t="s">
        <v>426</v>
      </c>
      <c r="AG65" s="238">
        <v>3</v>
      </c>
      <c r="AH65" s="238">
        <v>2</v>
      </c>
      <c r="AI65" s="238">
        <v>4</v>
      </c>
      <c r="AJ65" s="238">
        <v>3</v>
      </c>
      <c r="AK65" s="238">
        <v>21</v>
      </c>
      <c r="AL65" s="238">
        <v>26</v>
      </c>
      <c r="AM65" s="238" t="s">
        <v>354</v>
      </c>
      <c r="AN65" s="238">
        <v>5</v>
      </c>
      <c r="AO65" s="238">
        <v>71</v>
      </c>
      <c r="AS65" s="238">
        <v>12</v>
      </c>
      <c r="AT65" s="238">
        <v>9</v>
      </c>
      <c r="AU65" s="238">
        <v>40</v>
      </c>
      <c r="AV65" s="238">
        <v>11</v>
      </c>
      <c r="AW65" s="238">
        <v>21</v>
      </c>
      <c r="CT65" s="238">
        <v>392795.37187655602</v>
      </c>
      <c r="CU65" s="238">
        <v>4972223.6286947997</v>
      </c>
      <c r="CV65" s="238">
        <v>44.895366150000001</v>
      </c>
      <c r="CW65" s="238">
        <v>-94.357731229999999</v>
      </c>
      <c r="CX65" s="238" t="s">
        <v>359</v>
      </c>
      <c r="CY65" s="238" t="s">
        <v>538</v>
      </c>
    </row>
    <row r="66" spans="1:103" x14ac:dyDescent="0.25">
      <c r="A66" s="238">
        <v>10910853</v>
      </c>
      <c r="B66" s="238">
        <v>3</v>
      </c>
      <c r="C66" s="238">
        <v>7</v>
      </c>
      <c r="D66" s="238">
        <v>142.642</v>
      </c>
      <c r="E66" s="238">
        <v>43</v>
      </c>
      <c r="F66" s="238" t="s">
        <v>423</v>
      </c>
      <c r="H66" s="238">
        <v>8</v>
      </c>
      <c r="I66" s="238">
        <v>22</v>
      </c>
      <c r="K66" s="238">
        <v>13014791</v>
      </c>
      <c r="L66" s="238">
        <v>133260028</v>
      </c>
      <c r="M66" s="238">
        <v>11</v>
      </c>
      <c r="N66" s="238">
        <v>20</v>
      </c>
      <c r="O66" s="238">
        <v>2013</v>
      </c>
      <c r="P66" s="238" t="s">
        <v>355</v>
      </c>
      <c r="Q66" s="238">
        <v>18</v>
      </c>
      <c r="R66" s="238" t="s">
        <v>369</v>
      </c>
      <c r="S66" s="238">
        <v>5</v>
      </c>
      <c r="T66" s="238">
        <v>0</v>
      </c>
      <c r="U66" s="238">
        <v>1</v>
      </c>
      <c r="V66" s="238">
        <v>8</v>
      </c>
      <c r="W66" s="238">
        <v>16</v>
      </c>
      <c r="X66" s="238">
        <v>2</v>
      </c>
      <c r="Y66" s="238">
        <v>4</v>
      </c>
      <c r="Z66" s="238">
        <v>2</v>
      </c>
      <c r="AA66" s="238">
        <v>7</v>
      </c>
      <c r="AB66" s="238">
        <v>1</v>
      </c>
      <c r="AC66" s="238">
        <v>98</v>
      </c>
      <c r="AD66" s="238" t="s">
        <v>481</v>
      </c>
      <c r="AE66" s="238" t="s">
        <v>539</v>
      </c>
      <c r="AF66" s="238" t="s">
        <v>426</v>
      </c>
      <c r="AG66" s="238">
        <v>4</v>
      </c>
      <c r="AH66" s="238">
        <v>2</v>
      </c>
      <c r="AI66" s="238">
        <v>4</v>
      </c>
      <c r="AJ66" s="238">
        <v>3</v>
      </c>
      <c r="AK66" s="238">
        <v>21</v>
      </c>
      <c r="AL66" s="238">
        <v>55</v>
      </c>
      <c r="AM66" s="238" t="s">
        <v>354</v>
      </c>
      <c r="AN66" s="238">
        <v>5</v>
      </c>
      <c r="AO66" s="238">
        <v>1</v>
      </c>
      <c r="AS66" s="238">
        <v>4</v>
      </c>
      <c r="AT66" s="238">
        <v>98</v>
      </c>
      <c r="AU66" s="238">
        <v>40</v>
      </c>
      <c r="AV66" s="238">
        <v>11</v>
      </c>
      <c r="AW66" s="238">
        <v>21</v>
      </c>
      <c r="CT66" s="238">
        <v>392888</v>
      </c>
      <c r="CU66" s="238">
        <v>4972226</v>
      </c>
      <c r="CV66" s="238">
        <v>44.895399699999999</v>
      </c>
      <c r="CW66" s="238">
        <v>-94.356562400000001</v>
      </c>
      <c r="CX66" s="238" t="s">
        <v>359</v>
      </c>
      <c r="CY66" s="238" t="s">
        <v>540</v>
      </c>
    </row>
    <row r="67" spans="1:103" x14ac:dyDescent="0.25">
      <c r="A67" s="238">
        <v>10883032</v>
      </c>
      <c r="B67" s="238">
        <v>3</v>
      </c>
      <c r="C67" s="238">
        <v>7</v>
      </c>
      <c r="D67" s="238">
        <v>142.697</v>
      </c>
      <c r="E67" s="238">
        <v>43</v>
      </c>
      <c r="F67" s="238" t="s">
        <v>423</v>
      </c>
      <c r="H67" s="238">
        <v>8</v>
      </c>
      <c r="I67" s="238">
        <v>22</v>
      </c>
      <c r="K67" s="238">
        <v>13003189</v>
      </c>
      <c r="L67" s="238">
        <v>130780210</v>
      </c>
      <c r="M67" s="238">
        <v>3</v>
      </c>
      <c r="N67" s="238">
        <v>18</v>
      </c>
      <c r="O67" s="238">
        <v>2013</v>
      </c>
      <c r="P67" s="238" t="s">
        <v>361</v>
      </c>
      <c r="Q67" s="238">
        <v>17</v>
      </c>
      <c r="R67" s="238" t="s">
        <v>356</v>
      </c>
      <c r="S67" s="238">
        <v>5</v>
      </c>
      <c r="T67" s="238">
        <v>0</v>
      </c>
      <c r="U67" s="238">
        <v>2</v>
      </c>
      <c r="V67" s="238">
        <v>5</v>
      </c>
      <c r="W67" s="238">
        <v>10</v>
      </c>
      <c r="X67" s="238">
        <v>10</v>
      </c>
      <c r="Y67" s="238">
        <v>2</v>
      </c>
      <c r="Z67" s="238">
        <v>7</v>
      </c>
      <c r="AA67" s="238">
        <v>2</v>
      </c>
      <c r="AB67" s="238">
        <v>5</v>
      </c>
      <c r="AC67" s="238">
        <v>98</v>
      </c>
      <c r="AD67" s="238" t="s">
        <v>430</v>
      </c>
      <c r="AE67" s="238" t="s">
        <v>541</v>
      </c>
      <c r="AF67" s="238" t="s">
        <v>426</v>
      </c>
      <c r="AG67" s="238">
        <v>10</v>
      </c>
      <c r="AH67" s="238">
        <v>2</v>
      </c>
      <c r="AI67" s="238">
        <v>2</v>
      </c>
      <c r="AJ67" s="238">
        <v>2</v>
      </c>
      <c r="AK67" s="238">
        <v>24</v>
      </c>
      <c r="AL67" s="238">
        <v>19</v>
      </c>
      <c r="AM67" s="238" t="s">
        <v>363</v>
      </c>
      <c r="AN67" s="238">
        <v>5</v>
      </c>
      <c r="AO67" s="238">
        <v>2</v>
      </c>
      <c r="AS67" s="238">
        <v>4</v>
      </c>
      <c r="AT67" s="238">
        <v>98</v>
      </c>
      <c r="AU67" s="238">
        <v>40</v>
      </c>
      <c r="AV67" s="238">
        <v>11</v>
      </c>
      <c r="AW67" s="238">
        <v>21</v>
      </c>
      <c r="AX67" s="238">
        <v>2</v>
      </c>
      <c r="AY67" s="238">
        <v>2</v>
      </c>
      <c r="AZ67" s="238">
        <v>4</v>
      </c>
      <c r="BA67" s="238">
        <v>21</v>
      </c>
      <c r="BB67" s="238">
        <v>25</v>
      </c>
      <c r="BC67" s="238" t="s">
        <v>363</v>
      </c>
      <c r="BD67" s="238">
        <v>5</v>
      </c>
      <c r="BE67" s="238">
        <v>1</v>
      </c>
      <c r="BI67" s="238">
        <v>4</v>
      </c>
      <c r="BJ67" s="238">
        <v>98</v>
      </c>
      <c r="BK67" s="238">
        <v>40</v>
      </c>
      <c r="BL67" s="238">
        <v>11</v>
      </c>
      <c r="BM67" s="238">
        <v>21</v>
      </c>
      <c r="CT67" s="238">
        <v>392976</v>
      </c>
      <c r="CU67" s="238">
        <v>4972226</v>
      </c>
      <c r="CV67" s="238">
        <v>44.895414600000002</v>
      </c>
      <c r="CW67" s="238">
        <v>-94.355450300000001</v>
      </c>
      <c r="CX67" s="238" t="s">
        <v>359</v>
      </c>
      <c r="CY67" s="238" t="s">
        <v>542</v>
      </c>
    </row>
    <row r="68" spans="1:103" x14ac:dyDescent="0.25">
      <c r="A68" s="238">
        <v>10898246</v>
      </c>
      <c r="B68" s="238">
        <v>3</v>
      </c>
      <c r="C68" s="238">
        <v>7</v>
      </c>
      <c r="D68" s="238">
        <v>142.697</v>
      </c>
      <c r="E68" s="238">
        <v>43</v>
      </c>
      <c r="F68" s="238" t="s">
        <v>423</v>
      </c>
      <c r="H68" s="238">
        <v>8</v>
      </c>
      <c r="I68" s="238">
        <v>22</v>
      </c>
      <c r="K68" s="238">
        <v>13011496</v>
      </c>
      <c r="L68" s="238">
        <v>132520016</v>
      </c>
      <c r="M68" s="238">
        <v>9</v>
      </c>
      <c r="N68" s="238">
        <v>8</v>
      </c>
      <c r="O68" s="238">
        <v>2013</v>
      </c>
      <c r="P68" s="238" t="s">
        <v>366</v>
      </c>
      <c r="Q68" s="238">
        <v>14</v>
      </c>
      <c r="S68" s="238">
        <v>5</v>
      </c>
      <c r="T68" s="238">
        <v>0</v>
      </c>
      <c r="U68" s="238">
        <v>2</v>
      </c>
      <c r="V68" s="238">
        <v>11</v>
      </c>
      <c r="W68" s="238">
        <v>10</v>
      </c>
      <c r="X68" s="238">
        <v>2</v>
      </c>
      <c r="Y68" s="238">
        <v>1</v>
      </c>
      <c r="Z68" s="238">
        <v>1</v>
      </c>
      <c r="AA68" s="238">
        <v>2</v>
      </c>
      <c r="AB68" s="238">
        <v>1</v>
      </c>
      <c r="AC68" s="238">
        <v>98</v>
      </c>
      <c r="AD68" s="238" t="s">
        <v>424</v>
      </c>
      <c r="AE68" s="238" t="s">
        <v>543</v>
      </c>
      <c r="AF68" s="238" t="s">
        <v>426</v>
      </c>
      <c r="AG68" s="238">
        <v>6</v>
      </c>
      <c r="AH68" s="238">
        <v>2</v>
      </c>
      <c r="AI68" s="238">
        <v>4</v>
      </c>
      <c r="AJ68" s="238">
        <v>4</v>
      </c>
      <c r="AK68" s="238">
        <v>22</v>
      </c>
      <c r="AL68" s="238">
        <v>44</v>
      </c>
      <c r="AM68" s="238" t="s">
        <v>363</v>
      </c>
      <c r="AN68" s="238">
        <v>2</v>
      </c>
      <c r="AO68" s="238">
        <v>6</v>
      </c>
      <c r="AP68" s="238">
        <v>15</v>
      </c>
      <c r="AS68" s="238">
        <v>4</v>
      </c>
      <c r="AT68" s="238">
        <v>98</v>
      </c>
      <c r="AU68" s="238">
        <v>40</v>
      </c>
      <c r="AV68" s="238">
        <v>11</v>
      </c>
      <c r="AW68" s="238">
        <v>21</v>
      </c>
      <c r="AX68" s="238">
        <v>2</v>
      </c>
      <c r="AY68" s="238">
        <v>2</v>
      </c>
      <c r="AZ68" s="238">
        <v>3</v>
      </c>
      <c r="BA68" s="238">
        <v>21</v>
      </c>
      <c r="BB68" s="238">
        <v>56</v>
      </c>
      <c r="BC68" s="238" t="s">
        <v>354</v>
      </c>
      <c r="BD68" s="238">
        <v>5</v>
      </c>
      <c r="BE68" s="238">
        <v>1</v>
      </c>
      <c r="BF68" s="238">
        <v>1</v>
      </c>
      <c r="BI68" s="238">
        <v>4</v>
      </c>
      <c r="BJ68" s="238">
        <v>98</v>
      </c>
      <c r="BK68" s="238">
        <v>40</v>
      </c>
      <c r="BL68" s="238">
        <v>11</v>
      </c>
      <c r="BM68" s="238">
        <v>21</v>
      </c>
      <c r="CT68" s="238">
        <v>392976</v>
      </c>
      <c r="CU68" s="238">
        <v>4972226</v>
      </c>
      <c r="CV68" s="238">
        <v>44.895414600000002</v>
      </c>
      <c r="CW68" s="238">
        <v>-94.355450300000001</v>
      </c>
      <c r="CX68" s="238" t="s">
        <v>359</v>
      </c>
      <c r="CY68" s="238" t="s">
        <v>544</v>
      </c>
    </row>
    <row r="69" spans="1:103" x14ac:dyDescent="0.25">
      <c r="A69" s="238">
        <v>10894579</v>
      </c>
      <c r="B69" s="238">
        <v>3</v>
      </c>
      <c r="C69" s="238">
        <v>7</v>
      </c>
      <c r="D69" s="238">
        <v>142.715</v>
      </c>
      <c r="E69" s="238">
        <v>43</v>
      </c>
      <c r="F69" s="238" t="s">
        <v>423</v>
      </c>
      <c r="H69" s="238">
        <v>8</v>
      </c>
      <c r="I69" s="238">
        <v>22</v>
      </c>
      <c r="K69" s="238">
        <v>13009080</v>
      </c>
      <c r="L69" s="238">
        <v>132020113</v>
      </c>
      <c r="M69" s="238">
        <v>7</v>
      </c>
      <c r="N69" s="238">
        <v>19</v>
      </c>
      <c r="O69" s="238">
        <v>2013</v>
      </c>
      <c r="P69" s="238" t="s">
        <v>362</v>
      </c>
      <c r="Q69" s="238">
        <v>18</v>
      </c>
      <c r="S69" s="238">
        <v>5</v>
      </c>
      <c r="T69" s="238">
        <v>0</v>
      </c>
      <c r="U69" s="238">
        <v>3</v>
      </c>
      <c r="V69" s="238">
        <v>1</v>
      </c>
      <c r="W69" s="238">
        <v>10</v>
      </c>
      <c r="X69" s="238">
        <v>2</v>
      </c>
      <c r="Y69" s="238">
        <v>1</v>
      </c>
      <c r="Z69" s="238">
        <v>1</v>
      </c>
      <c r="AB69" s="238">
        <v>1</v>
      </c>
      <c r="AC69" s="238">
        <v>98</v>
      </c>
      <c r="AD69" s="238" t="s">
        <v>441</v>
      </c>
      <c r="AE69" s="238" t="s">
        <v>545</v>
      </c>
      <c r="AF69" s="238" t="s">
        <v>426</v>
      </c>
      <c r="AG69" s="238">
        <v>7</v>
      </c>
      <c r="AH69" s="238">
        <v>2</v>
      </c>
      <c r="AI69" s="238">
        <v>2</v>
      </c>
      <c r="AK69" s="238">
        <v>8</v>
      </c>
      <c r="AN69" s="238">
        <v>99</v>
      </c>
      <c r="AS69" s="238">
        <v>4</v>
      </c>
      <c r="AT69" s="238">
        <v>98</v>
      </c>
      <c r="AU69" s="238">
        <v>40</v>
      </c>
      <c r="AV69" s="238">
        <v>11</v>
      </c>
      <c r="AW69" s="238">
        <v>21</v>
      </c>
      <c r="AX69" s="238">
        <v>2</v>
      </c>
      <c r="AY69" s="238">
        <v>2</v>
      </c>
      <c r="AZ69" s="238">
        <v>4</v>
      </c>
      <c r="BA69" s="238">
        <v>26</v>
      </c>
      <c r="BB69" s="238">
        <v>77</v>
      </c>
      <c r="BC69" s="238" t="s">
        <v>363</v>
      </c>
      <c r="BD69" s="238">
        <v>5</v>
      </c>
      <c r="BE69" s="238">
        <v>1</v>
      </c>
      <c r="BI69" s="238">
        <v>4</v>
      </c>
      <c r="BJ69" s="238">
        <v>98</v>
      </c>
      <c r="BK69" s="238">
        <v>40</v>
      </c>
      <c r="BL69" s="238">
        <v>11</v>
      </c>
      <c r="BM69" s="238">
        <v>21</v>
      </c>
      <c r="BN69" s="238">
        <v>2</v>
      </c>
      <c r="BO69" s="238">
        <v>2</v>
      </c>
      <c r="BP69" s="238">
        <v>4</v>
      </c>
      <c r="BQ69" s="238">
        <v>26</v>
      </c>
      <c r="BR69" s="238">
        <v>35</v>
      </c>
      <c r="BS69" s="238" t="s">
        <v>363</v>
      </c>
      <c r="BT69" s="238">
        <v>5</v>
      </c>
      <c r="BU69" s="238">
        <v>15</v>
      </c>
      <c r="BY69" s="238">
        <v>4</v>
      </c>
      <c r="BZ69" s="238">
        <v>98</v>
      </c>
      <c r="CA69" s="238">
        <v>40</v>
      </c>
      <c r="CB69" s="238">
        <v>11</v>
      </c>
      <c r="CC69" s="238">
        <v>21</v>
      </c>
      <c r="CT69" s="238">
        <v>393005</v>
      </c>
      <c r="CU69" s="238">
        <v>4972226</v>
      </c>
      <c r="CV69" s="238">
        <v>44.8954211</v>
      </c>
      <c r="CW69" s="238">
        <v>-94.355078899999995</v>
      </c>
      <c r="CX69" s="238" t="s">
        <v>359</v>
      </c>
      <c r="CY69" s="238" t="s">
        <v>546</v>
      </c>
    </row>
    <row r="70" spans="1:103" x14ac:dyDescent="0.25">
      <c r="A70" s="238">
        <v>10804363</v>
      </c>
      <c r="B70" s="238">
        <v>3</v>
      </c>
      <c r="C70" s="238">
        <v>7</v>
      </c>
      <c r="D70" s="238">
        <v>142.76400000000001</v>
      </c>
      <c r="E70" s="238">
        <v>43</v>
      </c>
      <c r="F70" s="238" t="s">
        <v>423</v>
      </c>
      <c r="H70" s="238">
        <v>8</v>
      </c>
      <c r="I70" s="238">
        <v>22</v>
      </c>
      <c r="K70" s="238" t="s">
        <v>547</v>
      </c>
      <c r="L70" s="238">
        <v>120200198</v>
      </c>
      <c r="M70" s="238">
        <v>1</v>
      </c>
      <c r="N70" s="238">
        <v>20</v>
      </c>
      <c r="O70" s="238">
        <v>2012</v>
      </c>
      <c r="P70" s="238" t="s">
        <v>362</v>
      </c>
      <c r="Q70" s="238">
        <v>9</v>
      </c>
      <c r="R70" s="238" t="s">
        <v>356</v>
      </c>
      <c r="S70" s="238">
        <v>5</v>
      </c>
      <c r="T70" s="238">
        <v>0</v>
      </c>
      <c r="U70" s="238">
        <v>1</v>
      </c>
      <c r="V70" s="238">
        <v>90</v>
      </c>
      <c r="W70" s="238">
        <v>32</v>
      </c>
      <c r="X70" s="238">
        <v>4</v>
      </c>
      <c r="Y70" s="238">
        <v>1</v>
      </c>
      <c r="Z70" s="238">
        <v>4</v>
      </c>
      <c r="AB70" s="238">
        <v>3</v>
      </c>
      <c r="AC70" s="238">
        <v>98</v>
      </c>
      <c r="AD70" s="238" t="s">
        <v>430</v>
      </c>
      <c r="AE70" s="238" t="s">
        <v>548</v>
      </c>
      <c r="AF70" s="238" t="s">
        <v>426</v>
      </c>
      <c r="AG70" s="238">
        <v>3</v>
      </c>
      <c r="AH70" s="238">
        <v>2</v>
      </c>
      <c r="AI70" s="238">
        <v>4</v>
      </c>
      <c r="AJ70" s="238">
        <v>4</v>
      </c>
      <c r="AK70" s="238">
        <v>21</v>
      </c>
      <c r="AL70" s="238">
        <v>44</v>
      </c>
      <c r="AM70" s="238" t="s">
        <v>363</v>
      </c>
      <c r="AN70" s="238">
        <v>5</v>
      </c>
      <c r="AS70" s="238">
        <v>7</v>
      </c>
      <c r="AT70" s="238">
        <v>2</v>
      </c>
      <c r="AU70" s="238">
        <v>40</v>
      </c>
      <c r="AV70" s="238">
        <v>11</v>
      </c>
      <c r="AW70" s="238">
        <v>21</v>
      </c>
      <c r="CT70" s="238">
        <v>393084</v>
      </c>
      <c r="CU70" s="238">
        <v>4972227</v>
      </c>
      <c r="CV70" s="238">
        <v>44.895438499999997</v>
      </c>
      <c r="CW70" s="238">
        <v>-94.354079999999996</v>
      </c>
      <c r="CX70" s="238" t="s">
        <v>359</v>
      </c>
      <c r="CY70" s="238" t="s">
        <v>549</v>
      </c>
    </row>
    <row r="71" spans="1:103" x14ac:dyDescent="0.25">
      <c r="A71" s="238">
        <v>10892024</v>
      </c>
      <c r="B71" s="238">
        <v>3</v>
      </c>
      <c r="C71" s="238">
        <v>7</v>
      </c>
      <c r="D71" s="238">
        <v>142.77000000000001</v>
      </c>
      <c r="E71" s="238">
        <v>43</v>
      </c>
      <c r="F71" s="238" t="s">
        <v>423</v>
      </c>
      <c r="H71" s="238">
        <v>8</v>
      </c>
      <c r="I71" s="238">
        <v>22</v>
      </c>
      <c r="K71" s="238">
        <v>13007200</v>
      </c>
      <c r="L71" s="238">
        <v>131620124</v>
      </c>
      <c r="M71" s="238">
        <v>6</v>
      </c>
      <c r="N71" s="238">
        <v>11</v>
      </c>
      <c r="O71" s="238">
        <v>2013</v>
      </c>
      <c r="P71" s="238" t="s">
        <v>368</v>
      </c>
      <c r="Q71" s="238">
        <v>7</v>
      </c>
      <c r="S71" s="238">
        <v>5</v>
      </c>
      <c r="T71" s="238">
        <v>0</v>
      </c>
      <c r="U71" s="238">
        <v>2</v>
      </c>
      <c r="V71" s="238">
        <v>11</v>
      </c>
      <c r="W71" s="238">
        <v>10</v>
      </c>
      <c r="X71" s="238">
        <v>10</v>
      </c>
      <c r="Y71" s="238">
        <v>1</v>
      </c>
      <c r="Z71" s="238">
        <v>1</v>
      </c>
      <c r="AB71" s="238">
        <v>1</v>
      </c>
      <c r="AC71" s="238">
        <v>98</v>
      </c>
      <c r="AD71" s="238" t="s">
        <v>550</v>
      </c>
      <c r="AE71" s="238" t="s">
        <v>466</v>
      </c>
      <c r="AF71" s="238" t="s">
        <v>426</v>
      </c>
      <c r="AG71" s="238">
        <v>6</v>
      </c>
      <c r="AH71" s="238">
        <v>2</v>
      </c>
      <c r="AI71" s="238">
        <v>3</v>
      </c>
      <c r="AJ71" s="238">
        <v>1</v>
      </c>
      <c r="AK71" s="238">
        <v>33</v>
      </c>
      <c r="AL71" s="238">
        <v>55</v>
      </c>
      <c r="AM71" s="238" t="s">
        <v>363</v>
      </c>
      <c r="AN71" s="238">
        <v>5</v>
      </c>
      <c r="AO71" s="238">
        <v>11</v>
      </c>
      <c r="AS71" s="238">
        <v>7</v>
      </c>
      <c r="AT71" s="238">
        <v>98</v>
      </c>
      <c r="AU71" s="238">
        <v>30</v>
      </c>
      <c r="AV71" s="238">
        <v>11</v>
      </c>
      <c r="AW71" s="238">
        <v>20</v>
      </c>
      <c r="AX71" s="238">
        <v>2</v>
      </c>
      <c r="AY71" s="238">
        <v>3</v>
      </c>
      <c r="AZ71" s="238">
        <v>2</v>
      </c>
      <c r="BA71" s="238">
        <v>24</v>
      </c>
      <c r="BB71" s="238">
        <v>60</v>
      </c>
      <c r="BC71" s="238" t="s">
        <v>354</v>
      </c>
      <c r="BD71" s="238">
        <v>5</v>
      </c>
      <c r="BE71" s="238">
        <v>1</v>
      </c>
      <c r="BI71" s="238">
        <v>7</v>
      </c>
      <c r="BJ71" s="238">
        <v>98</v>
      </c>
      <c r="BK71" s="238">
        <v>30</v>
      </c>
      <c r="BL71" s="238">
        <v>11</v>
      </c>
      <c r="BM71" s="238">
        <v>20</v>
      </c>
      <c r="CT71" s="238">
        <v>393093</v>
      </c>
      <c r="CU71" s="238">
        <v>4972227</v>
      </c>
      <c r="CV71" s="238">
        <v>44.895440700000002</v>
      </c>
      <c r="CW71" s="238">
        <v>-94.353957699999995</v>
      </c>
      <c r="CX71" s="238" t="s">
        <v>359</v>
      </c>
      <c r="CY71" s="238" t="s">
        <v>551</v>
      </c>
    </row>
    <row r="72" spans="1:103" x14ac:dyDescent="0.25">
      <c r="A72" s="238">
        <v>10982990</v>
      </c>
      <c r="B72" s="238">
        <v>3</v>
      </c>
      <c r="C72" s="238">
        <v>7</v>
      </c>
      <c r="D72" s="238">
        <v>142.77600000000001</v>
      </c>
      <c r="E72" s="238">
        <v>43</v>
      </c>
      <c r="F72" s="238" t="s">
        <v>423</v>
      </c>
      <c r="H72" s="238">
        <v>8</v>
      </c>
      <c r="I72" s="238">
        <v>22</v>
      </c>
      <c r="K72" s="238">
        <v>14011692</v>
      </c>
      <c r="L72" s="238">
        <v>142470198</v>
      </c>
      <c r="M72" s="238">
        <v>9</v>
      </c>
      <c r="N72" s="238">
        <v>4</v>
      </c>
      <c r="O72" s="238">
        <v>2014</v>
      </c>
      <c r="P72" s="238" t="s">
        <v>384</v>
      </c>
      <c r="Q72" s="238">
        <v>17</v>
      </c>
      <c r="S72" s="238">
        <v>4</v>
      </c>
      <c r="T72" s="238">
        <v>0</v>
      </c>
      <c r="U72" s="238">
        <v>1</v>
      </c>
      <c r="V72" s="238">
        <v>90</v>
      </c>
      <c r="W72" s="238">
        <v>92</v>
      </c>
      <c r="X72" s="238">
        <v>4</v>
      </c>
      <c r="Y72" s="238">
        <v>1</v>
      </c>
      <c r="Z72" s="238">
        <v>2</v>
      </c>
      <c r="AB72" s="238">
        <v>9</v>
      </c>
      <c r="AC72" s="238">
        <v>98</v>
      </c>
      <c r="AD72" s="238" t="s">
        <v>441</v>
      </c>
      <c r="AE72" s="238" t="s">
        <v>552</v>
      </c>
      <c r="AF72" s="238" t="s">
        <v>426</v>
      </c>
      <c r="AG72" s="238">
        <v>4</v>
      </c>
      <c r="AH72" s="238">
        <v>2</v>
      </c>
      <c r="AI72" s="238">
        <v>31</v>
      </c>
      <c r="AJ72" s="238">
        <v>6</v>
      </c>
      <c r="AK72" s="238">
        <v>23</v>
      </c>
      <c r="AL72" s="238">
        <v>39</v>
      </c>
      <c r="AM72" s="238" t="s">
        <v>354</v>
      </c>
      <c r="AN72" s="238">
        <v>5</v>
      </c>
      <c r="AS72" s="238">
        <v>7</v>
      </c>
      <c r="AT72" s="238">
        <v>98</v>
      </c>
      <c r="AU72" s="238">
        <v>40</v>
      </c>
      <c r="AV72" s="238">
        <v>11</v>
      </c>
      <c r="AW72" s="238">
        <v>21</v>
      </c>
      <c r="CT72" s="238">
        <v>393103</v>
      </c>
      <c r="CU72" s="238">
        <v>4972227</v>
      </c>
      <c r="CV72" s="238">
        <v>44.895442699999997</v>
      </c>
      <c r="CW72" s="238">
        <v>-94.353840899999994</v>
      </c>
      <c r="CX72" s="238" t="s">
        <v>359</v>
      </c>
      <c r="CY72" s="238" t="s">
        <v>553</v>
      </c>
    </row>
    <row r="73" spans="1:103" x14ac:dyDescent="0.25">
      <c r="A73" s="238">
        <v>10971898</v>
      </c>
      <c r="B73" s="238">
        <v>3</v>
      </c>
      <c r="C73" s="238">
        <v>7</v>
      </c>
      <c r="D73" s="238">
        <v>142.77799999999999</v>
      </c>
      <c r="E73" s="238">
        <v>43</v>
      </c>
      <c r="F73" s="238" t="s">
        <v>423</v>
      </c>
      <c r="H73" s="238">
        <v>8</v>
      </c>
      <c r="I73" s="238">
        <v>22</v>
      </c>
      <c r="K73" s="238">
        <v>14004103</v>
      </c>
      <c r="L73" s="238">
        <v>140930156</v>
      </c>
      <c r="M73" s="238">
        <v>4</v>
      </c>
      <c r="N73" s="238">
        <v>3</v>
      </c>
      <c r="O73" s="238">
        <v>2014</v>
      </c>
      <c r="P73" s="238" t="s">
        <v>384</v>
      </c>
      <c r="Q73" s="238">
        <v>19</v>
      </c>
      <c r="S73" s="238">
        <v>5</v>
      </c>
      <c r="T73" s="238">
        <v>0</v>
      </c>
      <c r="U73" s="238">
        <v>2</v>
      </c>
      <c r="V73" s="238">
        <v>5</v>
      </c>
      <c r="W73" s="238">
        <v>10</v>
      </c>
      <c r="X73" s="238">
        <v>3</v>
      </c>
      <c r="Y73" s="238">
        <v>1</v>
      </c>
      <c r="Z73" s="238">
        <v>4</v>
      </c>
      <c r="AA73" s="238">
        <v>5</v>
      </c>
      <c r="AB73" s="238">
        <v>3</v>
      </c>
      <c r="AC73" s="238">
        <v>98</v>
      </c>
      <c r="AD73" s="238" t="s">
        <v>554</v>
      </c>
      <c r="AE73" s="238" t="s">
        <v>477</v>
      </c>
      <c r="AF73" s="238" t="s">
        <v>426</v>
      </c>
      <c r="AG73" s="238">
        <v>10</v>
      </c>
      <c r="AH73" s="238">
        <v>2</v>
      </c>
      <c r="AI73" s="238">
        <v>1</v>
      </c>
      <c r="AJ73" s="238">
        <v>3</v>
      </c>
      <c r="AK73" s="238">
        <v>23</v>
      </c>
      <c r="AL73" s="238">
        <v>44</v>
      </c>
      <c r="AM73" s="238" t="s">
        <v>363</v>
      </c>
      <c r="AN73" s="238">
        <v>5</v>
      </c>
      <c r="AS73" s="238">
        <v>7</v>
      </c>
      <c r="AT73" s="238">
        <v>2</v>
      </c>
      <c r="AU73" s="238">
        <v>40</v>
      </c>
      <c r="AV73" s="238">
        <v>11</v>
      </c>
      <c r="AW73" s="238">
        <v>21</v>
      </c>
      <c r="AX73" s="238">
        <v>2</v>
      </c>
      <c r="AY73" s="238">
        <v>2</v>
      </c>
      <c r="AZ73" s="238">
        <v>1</v>
      </c>
      <c r="BA73" s="238">
        <v>8</v>
      </c>
      <c r="BB73" s="238">
        <v>24</v>
      </c>
      <c r="BC73" s="238" t="s">
        <v>354</v>
      </c>
      <c r="BD73" s="238">
        <v>5</v>
      </c>
      <c r="BE73" s="238">
        <v>1</v>
      </c>
      <c r="BF73" s="238">
        <v>1</v>
      </c>
      <c r="BI73" s="238">
        <v>7</v>
      </c>
      <c r="BJ73" s="238">
        <v>2</v>
      </c>
      <c r="BK73" s="238">
        <v>40</v>
      </c>
      <c r="BL73" s="238">
        <v>11</v>
      </c>
      <c r="BM73" s="238">
        <v>21</v>
      </c>
      <c r="CT73" s="238">
        <v>393106</v>
      </c>
      <c r="CU73" s="238">
        <v>4972227</v>
      </c>
      <c r="CV73" s="238">
        <v>44.895443399999998</v>
      </c>
      <c r="CW73" s="238">
        <v>-94.353794399999998</v>
      </c>
      <c r="CX73" s="238" t="s">
        <v>359</v>
      </c>
      <c r="CY73" s="238" t="s">
        <v>555</v>
      </c>
    </row>
    <row r="74" spans="1:103" x14ac:dyDescent="0.25">
      <c r="A74" s="238">
        <v>531415</v>
      </c>
      <c r="B74" s="238">
        <v>3</v>
      </c>
      <c r="C74" s="238">
        <v>7</v>
      </c>
      <c r="D74" s="238">
        <v>142.90199999999999</v>
      </c>
      <c r="E74" s="238">
        <v>43</v>
      </c>
      <c r="F74" s="238" t="s">
        <v>423</v>
      </c>
      <c r="H74" s="238">
        <v>8</v>
      </c>
      <c r="I74" s="238">
        <v>22</v>
      </c>
      <c r="K74" s="238">
        <v>17018792</v>
      </c>
      <c r="M74" s="238">
        <v>12</v>
      </c>
      <c r="N74" s="238">
        <v>29</v>
      </c>
      <c r="O74" s="238">
        <v>2017</v>
      </c>
      <c r="P74" s="238" t="s">
        <v>362</v>
      </c>
      <c r="Q74" s="238">
        <v>18</v>
      </c>
      <c r="S74" s="238">
        <v>4</v>
      </c>
      <c r="T74" s="238">
        <v>0</v>
      </c>
      <c r="U74" s="238">
        <v>2</v>
      </c>
      <c r="V74" s="238">
        <v>13</v>
      </c>
      <c r="W74" s="238">
        <v>10</v>
      </c>
      <c r="X74" s="238">
        <v>16</v>
      </c>
      <c r="Y74" s="238">
        <v>4</v>
      </c>
      <c r="Z74" s="238">
        <v>1</v>
      </c>
      <c r="AB74" s="238">
        <v>3</v>
      </c>
      <c r="AC74" s="238">
        <v>98</v>
      </c>
      <c r="AD74" s="238" t="s">
        <v>503</v>
      </c>
      <c r="AF74" s="238" t="s">
        <v>426</v>
      </c>
      <c r="AG74" s="238">
        <v>8</v>
      </c>
      <c r="AH74" s="238">
        <v>2</v>
      </c>
      <c r="AI74" s="238">
        <v>2</v>
      </c>
      <c r="AJ74" s="238">
        <v>3</v>
      </c>
      <c r="AK74" s="238">
        <v>21</v>
      </c>
      <c r="AL74" s="238">
        <v>38</v>
      </c>
      <c r="AM74" s="238" t="s">
        <v>354</v>
      </c>
      <c r="AN74" s="238">
        <v>10</v>
      </c>
      <c r="AO74" s="238">
        <v>70</v>
      </c>
      <c r="AS74" s="238">
        <v>12</v>
      </c>
      <c r="AT74" s="238">
        <v>9</v>
      </c>
      <c r="AU74" s="238">
        <v>40</v>
      </c>
      <c r="AV74" s="238">
        <v>11</v>
      </c>
      <c r="AW74" s="238">
        <v>21</v>
      </c>
      <c r="AX74" s="238">
        <v>2</v>
      </c>
      <c r="AY74" s="238">
        <v>2</v>
      </c>
      <c r="AZ74" s="238">
        <v>4</v>
      </c>
      <c r="BA74" s="238">
        <v>24</v>
      </c>
      <c r="BB74" s="238">
        <v>30</v>
      </c>
      <c r="BC74" s="238" t="s">
        <v>363</v>
      </c>
      <c r="BD74" s="238">
        <v>5</v>
      </c>
      <c r="BE74" s="238">
        <v>1</v>
      </c>
      <c r="BI74" s="238">
        <v>12</v>
      </c>
      <c r="BJ74" s="238">
        <v>9</v>
      </c>
      <c r="BK74" s="238">
        <v>40</v>
      </c>
      <c r="BL74" s="238">
        <v>11</v>
      </c>
      <c r="BM74" s="238">
        <v>21</v>
      </c>
      <c r="CT74" s="238">
        <v>393304.82373706001</v>
      </c>
      <c r="CU74" s="238">
        <v>4972226.7389866803</v>
      </c>
      <c r="CV74" s="238">
        <v>44.895470660000001</v>
      </c>
      <c r="CW74" s="238">
        <v>-94.351281549999996</v>
      </c>
      <c r="CX74" s="238" t="s">
        <v>359</v>
      </c>
      <c r="CY74" s="238" t="s">
        <v>556</v>
      </c>
    </row>
    <row r="75" spans="1:103" x14ac:dyDescent="0.25">
      <c r="A75" s="238">
        <v>744509</v>
      </c>
      <c r="B75" s="238">
        <v>3</v>
      </c>
      <c r="C75" s="238">
        <v>7</v>
      </c>
      <c r="D75" s="238">
        <v>142.95599999999999</v>
      </c>
      <c r="E75" s="238">
        <v>43</v>
      </c>
      <c r="F75" s="238" t="s">
        <v>423</v>
      </c>
      <c r="H75" s="238">
        <v>8</v>
      </c>
      <c r="I75" s="238">
        <v>22</v>
      </c>
      <c r="K75" s="238">
        <v>19013062</v>
      </c>
      <c r="M75" s="238">
        <v>9</v>
      </c>
      <c r="N75" s="238">
        <v>2</v>
      </c>
      <c r="O75" s="238">
        <v>2019</v>
      </c>
      <c r="P75" s="238" t="s">
        <v>361</v>
      </c>
      <c r="Q75" s="238">
        <v>16</v>
      </c>
      <c r="R75" s="238">
        <v>98</v>
      </c>
      <c r="S75" s="238">
        <v>5</v>
      </c>
      <c r="T75" s="238">
        <v>0</v>
      </c>
      <c r="U75" s="238">
        <v>2</v>
      </c>
      <c r="V75" s="238">
        <v>12</v>
      </c>
      <c r="W75" s="238">
        <v>10</v>
      </c>
      <c r="X75" s="238">
        <v>2</v>
      </c>
      <c r="Y75" s="238">
        <v>1</v>
      </c>
      <c r="Z75" s="238">
        <v>1</v>
      </c>
      <c r="AB75" s="238">
        <v>1</v>
      </c>
      <c r="AC75" s="238">
        <v>98</v>
      </c>
      <c r="AD75" s="238" t="s">
        <v>452</v>
      </c>
      <c r="AF75" s="238" t="s">
        <v>426</v>
      </c>
      <c r="AG75" s="238">
        <v>7</v>
      </c>
      <c r="AH75" s="238">
        <v>2</v>
      </c>
      <c r="AI75" s="238">
        <v>2</v>
      </c>
      <c r="AJ75" s="238">
        <v>2</v>
      </c>
      <c r="AK75" s="238">
        <v>24</v>
      </c>
      <c r="AL75" s="238">
        <v>23</v>
      </c>
      <c r="AM75" s="238" t="s">
        <v>363</v>
      </c>
      <c r="AN75" s="238">
        <v>5</v>
      </c>
      <c r="AO75" s="238">
        <v>2</v>
      </c>
      <c r="AS75" s="238">
        <v>12</v>
      </c>
      <c r="AT75" s="238">
        <v>9</v>
      </c>
      <c r="AU75" s="238">
        <v>40</v>
      </c>
      <c r="AV75" s="238">
        <v>11</v>
      </c>
      <c r="AW75" s="238">
        <v>21</v>
      </c>
      <c r="AX75" s="238">
        <v>2</v>
      </c>
      <c r="AY75" s="238">
        <v>3</v>
      </c>
      <c r="AZ75" s="238">
        <v>3</v>
      </c>
      <c r="BA75" s="238">
        <v>21</v>
      </c>
      <c r="BB75" s="238">
        <v>27</v>
      </c>
      <c r="BC75" s="238" t="s">
        <v>354</v>
      </c>
      <c r="BD75" s="238">
        <v>5</v>
      </c>
      <c r="BE75" s="238">
        <v>1</v>
      </c>
      <c r="BI75" s="238">
        <v>12</v>
      </c>
      <c r="BJ75" s="238">
        <v>9</v>
      </c>
      <c r="BK75" s="238">
        <v>40</v>
      </c>
      <c r="BL75" s="238">
        <v>11</v>
      </c>
      <c r="BM75" s="238">
        <v>21</v>
      </c>
      <c r="CT75" s="238">
        <v>393391.79043261003</v>
      </c>
      <c r="CU75" s="238">
        <v>4972221.5495973397</v>
      </c>
      <c r="CV75" s="238">
        <v>44.89543699</v>
      </c>
      <c r="CW75" s="238">
        <v>-94.350179339999997</v>
      </c>
      <c r="CX75" s="238" t="s">
        <v>359</v>
      </c>
      <c r="CY75" s="238" t="s">
        <v>557</v>
      </c>
    </row>
    <row r="76" spans="1:103" x14ac:dyDescent="0.25">
      <c r="A76" s="238">
        <v>838188</v>
      </c>
      <c r="B76" s="238">
        <v>3</v>
      </c>
      <c r="C76" s="238">
        <v>7</v>
      </c>
      <c r="D76" s="238">
        <v>142.971</v>
      </c>
      <c r="E76" s="238">
        <v>43</v>
      </c>
      <c r="F76" s="238" t="s">
        <v>423</v>
      </c>
      <c r="H76" s="238">
        <v>8</v>
      </c>
      <c r="I76" s="238">
        <v>22</v>
      </c>
      <c r="K76" s="238">
        <v>20012124</v>
      </c>
      <c r="L76" s="238">
        <v>202440076</v>
      </c>
      <c r="M76" s="238">
        <v>8</v>
      </c>
      <c r="N76" s="238">
        <v>31</v>
      </c>
      <c r="O76" s="238">
        <v>2020</v>
      </c>
      <c r="P76" s="238" t="s">
        <v>361</v>
      </c>
      <c r="Q76" s="238">
        <v>14</v>
      </c>
      <c r="R76" s="238">
        <v>98</v>
      </c>
      <c r="S76" s="238">
        <v>5</v>
      </c>
      <c r="T76" s="238">
        <v>0</v>
      </c>
      <c r="U76" s="238">
        <v>2</v>
      </c>
      <c r="V76" s="238">
        <v>5</v>
      </c>
      <c r="W76" s="238">
        <v>10</v>
      </c>
      <c r="X76" s="238">
        <v>2</v>
      </c>
      <c r="Y76" s="238">
        <v>1</v>
      </c>
      <c r="Z76" s="238">
        <v>1</v>
      </c>
      <c r="AB76" s="238">
        <v>1</v>
      </c>
      <c r="AC76" s="238">
        <v>98</v>
      </c>
      <c r="AD76" s="238">
        <v>7</v>
      </c>
      <c r="AF76" s="238" t="s">
        <v>426</v>
      </c>
      <c r="AG76" s="238">
        <v>10</v>
      </c>
      <c r="AH76" s="238">
        <v>2</v>
      </c>
      <c r="AI76" s="238">
        <v>4</v>
      </c>
      <c r="AJ76" s="238">
        <v>3</v>
      </c>
      <c r="AK76" s="238">
        <v>33</v>
      </c>
      <c r="AL76" s="238">
        <v>62</v>
      </c>
      <c r="AM76" s="238" t="s">
        <v>363</v>
      </c>
      <c r="AN76" s="238">
        <v>5</v>
      </c>
      <c r="AO76" s="238">
        <v>11</v>
      </c>
      <c r="AS76" s="238">
        <v>90</v>
      </c>
      <c r="AT76" s="238">
        <v>98</v>
      </c>
      <c r="AU76" s="238">
        <v>5</v>
      </c>
      <c r="AV76" s="238">
        <v>11</v>
      </c>
      <c r="AW76" s="238">
        <v>21</v>
      </c>
      <c r="AX76" s="238">
        <v>2</v>
      </c>
      <c r="AY76" s="238">
        <v>2</v>
      </c>
      <c r="AZ76" s="238">
        <v>2</v>
      </c>
      <c r="BA76" s="238">
        <v>34</v>
      </c>
      <c r="BB76" s="238">
        <v>44</v>
      </c>
      <c r="BC76" s="238" t="s">
        <v>354</v>
      </c>
      <c r="BD76" s="238">
        <v>5</v>
      </c>
      <c r="BE76" s="238">
        <v>1</v>
      </c>
      <c r="BI76" s="238">
        <v>90</v>
      </c>
      <c r="BJ76" s="238">
        <v>98</v>
      </c>
      <c r="BK76" s="238">
        <v>5</v>
      </c>
      <c r="BL76" s="238">
        <v>11</v>
      </c>
      <c r="BM76" s="238">
        <v>21</v>
      </c>
      <c r="CT76" s="238">
        <v>393402.845408733</v>
      </c>
      <c r="CU76" s="238">
        <v>4972226.5963273896</v>
      </c>
      <c r="CV76" s="238">
        <v>44.895484060000001</v>
      </c>
      <c r="CW76" s="238">
        <v>-94.350040430000007</v>
      </c>
      <c r="CX76" s="238" t="s">
        <v>359</v>
      </c>
      <c r="CY76" s="238" t="s">
        <v>558</v>
      </c>
    </row>
    <row r="77" spans="1:103" x14ac:dyDescent="0.25">
      <c r="A77" s="238">
        <v>814569</v>
      </c>
      <c r="B77" s="238">
        <v>3</v>
      </c>
      <c r="C77" s="238">
        <v>7</v>
      </c>
      <c r="D77" s="238">
        <v>143.035</v>
      </c>
      <c r="E77" s="238">
        <v>43</v>
      </c>
      <c r="F77" s="238" t="s">
        <v>423</v>
      </c>
      <c r="H77" s="238">
        <v>8</v>
      </c>
      <c r="I77" s="238">
        <v>22</v>
      </c>
      <c r="K77" s="238">
        <v>20201315</v>
      </c>
      <c r="L77" s="238">
        <v>201610231</v>
      </c>
      <c r="M77" s="238">
        <v>6</v>
      </c>
      <c r="N77" s="238">
        <v>9</v>
      </c>
      <c r="O77" s="238">
        <v>2020</v>
      </c>
      <c r="P77" s="238" t="s">
        <v>368</v>
      </c>
      <c r="Q77" s="238">
        <v>22</v>
      </c>
      <c r="S77" s="238">
        <v>3</v>
      </c>
      <c r="T77" s="238">
        <v>0</v>
      </c>
      <c r="U77" s="238">
        <v>2</v>
      </c>
      <c r="V77" s="238">
        <v>5</v>
      </c>
      <c r="W77" s="238">
        <v>10</v>
      </c>
      <c r="X77" s="238">
        <v>16</v>
      </c>
      <c r="Y77" s="238">
        <v>4</v>
      </c>
      <c r="Z77" s="238">
        <v>1</v>
      </c>
      <c r="AB77" s="238">
        <v>1</v>
      </c>
      <c r="AC77" s="238">
        <v>98</v>
      </c>
      <c r="AD77" s="238">
        <v>7</v>
      </c>
      <c r="AF77" s="238" t="s">
        <v>426</v>
      </c>
      <c r="AG77" s="238">
        <v>9</v>
      </c>
      <c r="AH77" s="238">
        <v>2</v>
      </c>
      <c r="AI77" s="238">
        <v>5</v>
      </c>
      <c r="AJ77" s="238">
        <v>4</v>
      </c>
      <c r="AK77" s="238">
        <v>24</v>
      </c>
      <c r="AL77" s="238">
        <v>44</v>
      </c>
      <c r="AM77" s="238" t="s">
        <v>363</v>
      </c>
      <c r="AN77" s="238">
        <v>5</v>
      </c>
      <c r="AO77" s="238">
        <v>2</v>
      </c>
      <c r="AS77" s="238">
        <v>13</v>
      </c>
      <c r="AT77" s="238">
        <v>9</v>
      </c>
      <c r="AU77" s="238">
        <v>40</v>
      </c>
      <c r="AV77" s="238">
        <v>11</v>
      </c>
      <c r="AW77" s="238">
        <v>21</v>
      </c>
      <c r="AX77" s="238">
        <v>2</v>
      </c>
      <c r="AY77" s="238">
        <v>49</v>
      </c>
      <c r="AZ77" s="238">
        <v>3</v>
      </c>
      <c r="BA77" s="238">
        <v>21</v>
      </c>
      <c r="BB77" s="238">
        <v>56</v>
      </c>
      <c r="BC77" s="238" t="s">
        <v>354</v>
      </c>
      <c r="BD77" s="238">
        <v>5</v>
      </c>
      <c r="BE77" s="238">
        <v>1</v>
      </c>
      <c r="BI77" s="238">
        <v>13</v>
      </c>
      <c r="BJ77" s="238">
        <v>9</v>
      </c>
      <c r="BK77" s="238">
        <v>40</v>
      </c>
      <c r="BL77" s="238">
        <v>11</v>
      </c>
      <c r="BM77" s="238">
        <v>21</v>
      </c>
      <c r="CT77" s="238">
        <v>393506.06214545801</v>
      </c>
      <c r="CU77" s="238">
        <v>4972217.3482347</v>
      </c>
      <c r="CV77" s="238">
        <v>44.895416269999998</v>
      </c>
      <c r="CW77" s="238">
        <v>-94.348731619999995</v>
      </c>
      <c r="CX77" s="238" t="s">
        <v>359</v>
      </c>
      <c r="CY77" s="238" t="s">
        <v>559</v>
      </c>
    </row>
    <row r="78" spans="1:103" x14ac:dyDescent="0.25">
      <c r="A78" s="238">
        <v>10977617</v>
      </c>
      <c r="B78" s="238">
        <v>3</v>
      </c>
      <c r="C78" s="238">
        <v>7</v>
      </c>
      <c r="D78" s="238">
        <v>143.03800000000001</v>
      </c>
      <c r="E78" s="238">
        <v>43</v>
      </c>
      <c r="F78" s="238" t="s">
        <v>423</v>
      </c>
      <c r="H78" s="238">
        <v>8</v>
      </c>
      <c r="I78" s="238">
        <v>22</v>
      </c>
      <c r="K78" s="238">
        <v>14009316</v>
      </c>
      <c r="L78" s="238">
        <v>142020124</v>
      </c>
      <c r="M78" s="238">
        <v>7</v>
      </c>
      <c r="N78" s="238">
        <v>21</v>
      </c>
      <c r="O78" s="238">
        <v>2014</v>
      </c>
      <c r="P78" s="238" t="s">
        <v>361</v>
      </c>
      <c r="Q78" s="238">
        <v>16</v>
      </c>
      <c r="R78" s="238" t="s">
        <v>369</v>
      </c>
      <c r="S78" s="238">
        <v>5</v>
      </c>
      <c r="T78" s="238">
        <v>0</v>
      </c>
      <c r="U78" s="238">
        <v>2</v>
      </c>
      <c r="V78" s="238">
        <v>10</v>
      </c>
      <c r="W78" s="238">
        <v>10</v>
      </c>
      <c r="X78" s="238">
        <v>10</v>
      </c>
      <c r="Y78" s="238">
        <v>1</v>
      </c>
      <c r="Z78" s="238">
        <v>2</v>
      </c>
      <c r="AB78" s="238">
        <v>1</v>
      </c>
      <c r="AC78" s="238">
        <v>98</v>
      </c>
      <c r="AD78" s="238" t="s">
        <v>481</v>
      </c>
      <c r="AE78" s="238" t="s">
        <v>560</v>
      </c>
      <c r="AF78" s="238" t="s">
        <v>426</v>
      </c>
      <c r="AG78" s="238">
        <v>5</v>
      </c>
      <c r="AH78" s="238">
        <v>2</v>
      </c>
      <c r="AI78" s="238">
        <v>2</v>
      </c>
      <c r="AJ78" s="238">
        <v>4</v>
      </c>
      <c r="AK78" s="238">
        <v>28</v>
      </c>
      <c r="AL78" s="238">
        <v>63</v>
      </c>
      <c r="AM78" s="238" t="s">
        <v>363</v>
      </c>
      <c r="AN78" s="238">
        <v>5</v>
      </c>
      <c r="AO78" s="238">
        <v>2</v>
      </c>
      <c r="AS78" s="238">
        <v>5</v>
      </c>
      <c r="AT78" s="238">
        <v>98</v>
      </c>
      <c r="AU78" s="238">
        <v>40</v>
      </c>
      <c r="AV78" s="238">
        <v>11</v>
      </c>
      <c r="AW78" s="238">
        <v>21</v>
      </c>
      <c r="AX78" s="238">
        <v>2</v>
      </c>
      <c r="AY78" s="238">
        <v>4</v>
      </c>
      <c r="AZ78" s="238">
        <v>4</v>
      </c>
      <c r="BA78" s="238">
        <v>21</v>
      </c>
      <c r="BB78" s="238">
        <v>59</v>
      </c>
      <c r="BC78" s="238" t="s">
        <v>363</v>
      </c>
      <c r="BD78" s="238">
        <v>5</v>
      </c>
      <c r="BE78" s="238">
        <v>1</v>
      </c>
      <c r="BI78" s="238">
        <v>5</v>
      </c>
      <c r="BJ78" s="238">
        <v>98</v>
      </c>
      <c r="BK78" s="238">
        <v>40</v>
      </c>
      <c r="BL78" s="238">
        <v>11</v>
      </c>
      <c r="BM78" s="238">
        <v>21</v>
      </c>
      <c r="CT78" s="238">
        <v>393524</v>
      </c>
      <c r="CU78" s="238">
        <v>4972225</v>
      </c>
      <c r="CV78" s="238">
        <v>44.8954868</v>
      </c>
      <c r="CW78" s="238">
        <v>-94.348503699999995</v>
      </c>
      <c r="CX78" s="238" t="s">
        <v>359</v>
      </c>
      <c r="CY78" s="238" t="s">
        <v>561</v>
      </c>
    </row>
    <row r="79" spans="1:103" x14ac:dyDescent="0.25">
      <c r="A79" s="238">
        <v>10912626</v>
      </c>
      <c r="B79" s="238">
        <v>3</v>
      </c>
      <c r="C79" s="238">
        <v>7</v>
      </c>
      <c r="D79" s="238">
        <v>143.136</v>
      </c>
      <c r="E79" s="238">
        <v>43</v>
      </c>
      <c r="F79" s="238" t="s">
        <v>423</v>
      </c>
      <c r="H79" s="238">
        <v>8</v>
      </c>
      <c r="I79" s="238">
        <v>22</v>
      </c>
      <c r="K79" s="238">
        <v>13015409</v>
      </c>
      <c r="L79" s="238">
        <v>133390079</v>
      </c>
      <c r="M79" s="238">
        <v>12</v>
      </c>
      <c r="N79" s="238">
        <v>4</v>
      </c>
      <c r="O79" s="238">
        <v>2013</v>
      </c>
      <c r="P79" s="238" t="s">
        <v>355</v>
      </c>
      <c r="Q79" s="238">
        <v>15</v>
      </c>
      <c r="S79" s="238">
        <v>5</v>
      </c>
      <c r="T79" s="238">
        <v>0</v>
      </c>
      <c r="U79" s="238">
        <v>2</v>
      </c>
      <c r="V79" s="238">
        <v>1</v>
      </c>
      <c r="W79" s="238">
        <v>10</v>
      </c>
      <c r="X79" s="238">
        <v>10</v>
      </c>
      <c r="Y79" s="238">
        <v>1</v>
      </c>
      <c r="Z79" s="238">
        <v>4</v>
      </c>
      <c r="AA79" s="238">
        <v>2</v>
      </c>
      <c r="AB79" s="238">
        <v>5</v>
      </c>
      <c r="AC79" s="238">
        <v>98</v>
      </c>
      <c r="AD79" s="238" t="s">
        <v>441</v>
      </c>
      <c r="AE79" s="238" t="s">
        <v>562</v>
      </c>
      <c r="AF79" s="238" t="s">
        <v>426</v>
      </c>
      <c r="AG79" s="238">
        <v>7</v>
      </c>
      <c r="AH79" s="238">
        <v>2</v>
      </c>
      <c r="AI79" s="238">
        <v>2</v>
      </c>
      <c r="AJ79" s="238">
        <v>2</v>
      </c>
      <c r="AK79" s="238">
        <v>21</v>
      </c>
      <c r="AL79" s="238">
        <v>16</v>
      </c>
      <c r="AM79" s="238" t="s">
        <v>354</v>
      </c>
      <c r="AN79" s="238">
        <v>5</v>
      </c>
      <c r="AO79" s="238">
        <v>16</v>
      </c>
      <c r="AP79" s="238">
        <v>15</v>
      </c>
      <c r="AS79" s="238">
        <v>7</v>
      </c>
      <c r="AT79" s="238">
        <v>2</v>
      </c>
      <c r="AU79" s="238">
        <v>30</v>
      </c>
      <c r="AV79" s="238">
        <v>11</v>
      </c>
      <c r="AW79" s="238">
        <v>25</v>
      </c>
      <c r="AX79" s="238">
        <v>2</v>
      </c>
      <c r="AY79" s="238">
        <v>41</v>
      </c>
      <c r="AZ79" s="238">
        <v>2</v>
      </c>
      <c r="BA79" s="238">
        <v>21</v>
      </c>
      <c r="BB79" s="238">
        <v>55</v>
      </c>
      <c r="BC79" s="238" t="s">
        <v>354</v>
      </c>
      <c r="BD79" s="238">
        <v>5</v>
      </c>
      <c r="BE79" s="238">
        <v>1</v>
      </c>
      <c r="BI79" s="238">
        <v>7</v>
      </c>
      <c r="BJ79" s="238">
        <v>2</v>
      </c>
      <c r="BK79" s="238">
        <v>30</v>
      </c>
      <c r="BL79" s="238">
        <v>11</v>
      </c>
      <c r="BM79" s="238">
        <v>25</v>
      </c>
      <c r="CT79" s="238">
        <v>393683</v>
      </c>
      <c r="CU79" s="238">
        <v>4972221</v>
      </c>
      <c r="CV79" s="238">
        <v>44.895475699999999</v>
      </c>
      <c r="CW79" s="238">
        <v>-94.3464934</v>
      </c>
      <c r="CX79" s="238" t="s">
        <v>359</v>
      </c>
      <c r="CY79" s="238" t="s">
        <v>563</v>
      </c>
    </row>
    <row r="80" spans="1:103" x14ac:dyDescent="0.25">
      <c r="A80" s="238">
        <v>10726908</v>
      </c>
      <c r="B80" s="238">
        <v>3</v>
      </c>
      <c r="C80" s="238">
        <v>7</v>
      </c>
      <c r="D80" s="238">
        <v>143.54400000000001</v>
      </c>
      <c r="E80" s="238">
        <v>43</v>
      </c>
      <c r="G80" s="238" t="s">
        <v>423</v>
      </c>
      <c r="H80" s="238">
        <v>8</v>
      </c>
      <c r="I80" s="238">
        <v>22</v>
      </c>
      <c r="K80" s="238">
        <v>11200113</v>
      </c>
      <c r="L80" s="238">
        <v>110200356</v>
      </c>
      <c r="M80" s="238">
        <v>1</v>
      </c>
      <c r="N80" s="238">
        <v>11</v>
      </c>
      <c r="O80" s="238">
        <v>2011</v>
      </c>
      <c r="P80" s="238" t="s">
        <v>368</v>
      </c>
      <c r="Q80" s="238">
        <v>9</v>
      </c>
      <c r="S80" s="238">
        <v>5</v>
      </c>
      <c r="T80" s="238">
        <v>0</v>
      </c>
      <c r="U80" s="238">
        <v>2</v>
      </c>
      <c r="V80" s="238">
        <v>1</v>
      </c>
      <c r="W80" s="238">
        <v>10</v>
      </c>
      <c r="X80" s="238">
        <v>2</v>
      </c>
      <c r="Y80" s="238">
        <v>1</v>
      </c>
      <c r="Z80" s="238">
        <v>1</v>
      </c>
      <c r="AA80" s="238">
        <v>1</v>
      </c>
      <c r="AB80" s="238">
        <v>5</v>
      </c>
      <c r="AC80" s="238">
        <v>98</v>
      </c>
      <c r="AD80" s="238" t="s">
        <v>428</v>
      </c>
      <c r="AE80" s="238">
        <v>22</v>
      </c>
      <c r="AF80" s="238" t="s">
        <v>426</v>
      </c>
      <c r="AG80" s="238">
        <v>7</v>
      </c>
      <c r="AH80" s="238">
        <v>2</v>
      </c>
      <c r="AI80" s="238">
        <v>4</v>
      </c>
      <c r="AJ80" s="238">
        <v>4</v>
      </c>
      <c r="AK80" s="238">
        <v>26</v>
      </c>
      <c r="AL80" s="238">
        <v>48</v>
      </c>
      <c r="AM80" s="238" t="s">
        <v>354</v>
      </c>
      <c r="AN80" s="238">
        <v>5</v>
      </c>
      <c r="AO80" s="238">
        <v>1</v>
      </c>
      <c r="AS80" s="238">
        <v>7</v>
      </c>
      <c r="AT80" s="238">
        <v>98</v>
      </c>
      <c r="AU80" s="238">
        <v>55</v>
      </c>
      <c r="AV80" s="238">
        <v>10</v>
      </c>
      <c r="AW80" s="238">
        <v>21</v>
      </c>
      <c r="AX80" s="238">
        <v>2</v>
      </c>
      <c r="AY80" s="238">
        <v>2</v>
      </c>
      <c r="AZ80" s="238">
        <v>4</v>
      </c>
      <c r="BA80" s="238">
        <v>27</v>
      </c>
      <c r="BB80" s="238">
        <v>20</v>
      </c>
      <c r="BC80" s="238" t="s">
        <v>363</v>
      </c>
      <c r="BD80" s="238">
        <v>5</v>
      </c>
      <c r="BE80" s="238">
        <v>3</v>
      </c>
      <c r="BI80" s="238">
        <v>7</v>
      </c>
      <c r="BJ80" s="238">
        <v>98</v>
      </c>
      <c r="BK80" s="238">
        <v>55</v>
      </c>
      <c r="BL80" s="238">
        <v>10</v>
      </c>
      <c r="BM80" s="238">
        <v>21</v>
      </c>
      <c r="CT80" s="238">
        <v>394332</v>
      </c>
      <c r="CU80" s="238">
        <v>4972294</v>
      </c>
      <c r="CV80" s="238">
        <v>44.896225399999999</v>
      </c>
      <c r="CW80" s="238">
        <v>-94.338292100000004</v>
      </c>
      <c r="CX80" s="238" t="s">
        <v>359</v>
      </c>
      <c r="CY80" s="238" t="s">
        <v>564</v>
      </c>
    </row>
    <row r="81" spans="1:103" x14ac:dyDescent="0.25">
      <c r="A81" s="238">
        <v>749912</v>
      </c>
      <c r="B81" s="238">
        <v>3</v>
      </c>
      <c r="C81" s="238">
        <v>7</v>
      </c>
      <c r="D81" s="238">
        <v>143.72999999999999</v>
      </c>
      <c r="E81" s="238">
        <v>43</v>
      </c>
      <c r="G81" s="238" t="s">
        <v>423</v>
      </c>
      <c r="H81" s="238">
        <v>8</v>
      </c>
      <c r="I81" s="238">
        <v>22</v>
      </c>
      <c r="K81" s="238">
        <v>19202488</v>
      </c>
      <c r="M81" s="238">
        <v>9</v>
      </c>
      <c r="N81" s="238">
        <v>24</v>
      </c>
      <c r="O81" s="238">
        <v>2019</v>
      </c>
      <c r="P81" s="238" t="s">
        <v>368</v>
      </c>
      <c r="Q81" s="238">
        <v>15</v>
      </c>
      <c r="R81" s="238" t="s">
        <v>369</v>
      </c>
      <c r="S81" s="238">
        <v>3</v>
      </c>
      <c r="T81" s="238">
        <v>0</v>
      </c>
      <c r="U81" s="238">
        <v>2</v>
      </c>
      <c r="V81" s="238">
        <v>5</v>
      </c>
      <c r="W81" s="238">
        <v>10</v>
      </c>
      <c r="X81" s="238">
        <v>4</v>
      </c>
      <c r="Y81" s="238">
        <v>1</v>
      </c>
      <c r="Z81" s="238">
        <v>1</v>
      </c>
      <c r="AB81" s="238">
        <v>1</v>
      </c>
      <c r="AC81" s="238">
        <v>98</v>
      </c>
      <c r="AD81" s="238" t="s">
        <v>452</v>
      </c>
      <c r="AF81" s="238" t="s">
        <v>426</v>
      </c>
      <c r="AG81" s="238">
        <v>10</v>
      </c>
      <c r="AH81" s="238">
        <v>2</v>
      </c>
      <c r="AI81" s="238">
        <v>3</v>
      </c>
      <c r="AJ81" s="238">
        <v>3</v>
      </c>
      <c r="AK81" s="238">
        <v>26</v>
      </c>
      <c r="AL81" s="238">
        <v>19</v>
      </c>
      <c r="AM81" s="238" t="s">
        <v>363</v>
      </c>
      <c r="AN81" s="238">
        <v>5</v>
      </c>
      <c r="AO81" s="238">
        <v>1</v>
      </c>
      <c r="AS81" s="238">
        <v>12</v>
      </c>
      <c r="AT81" s="238">
        <v>9</v>
      </c>
      <c r="AU81" s="238">
        <v>60</v>
      </c>
      <c r="AV81" s="238">
        <v>11</v>
      </c>
      <c r="AW81" s="238">
        <v>21</v>
      </c>
      <c r="AX81" s="238">
        <v>2</v>
      </c>
      <c r="AY81" s="238">
        <v>31</v>
      </c>
      <c r="AZ81" s="238">
        <v>3</v>
      </c>
      <c r="BA81" s="238">
        <v>21</v>
      </c>
      <c r="BB81" s="238">
        <v>69</v>
      </c>
      <c r="BC81" s="238" t="s">
        <v>354</v>
      </c>
      <c r="BD81" s="238">
        <v>5</v>
      </c>
      <c r="BE81" s="238">
        <v>4</v>
      </c>
      <c r="BI81" s="238">
        <v>12</v>
      </c>
      <c r="BJ81" s="238">
        <v>9</v>
      </c>
      <c r="BK81" s="238">
        <v>60</v>
      </c>
      <c r="BL81" s="238">
        <v>11</v>
      </c>
      <c r="BM81" s="238">
        <v>21</v>
      </c>
      <c r="CT81" s="238">
        <v>394632.131064263</v>
      </c>
      <c r="CU81" s="238">
        <v>4972297.7817289</v>
      </c>
      <c r="CV81" s="238">
        <v>44.896307669999999</v>
      </c>
      <c r="CW81" s="238">
        <v>-94.334490740000007</v>
      </c>
      <c r="CX81" s="238" t="s">
        <v>359</v>
      </c>
      <c r="CY81" s="238" t="s">
        <v>565</v>
      </c>
    </row>
    <row r="82" spans="1:103" x14ac:dyDescent="0.25">
      <c r="A82" s="238">
        <v>749394</v>
      </c>
      <c r="B82" s="238">
        <v>3</v>
      </c>
      <c r="C82" s="238">
        <v>7</v>
      </c>
      <c r="D82" s="238">
        <v>143.74100000000001</v>
      </c>
      <c r="E82" s="238">
        <v>43</v>
      </c>
      <c r="G82" s="238" t="s">
        <v>423</v>
      </c>
      <c r="H82" s="238">
        <v>8</v>
      </c>
      <c r="I82" s="238">
        <v>22</v>
      </c>
      <c r="K82" s="238">
        <v>19202481</v>
      </c>
      <c r="M82" s="238">
        <v>9</v>
      </c>
      <c r="N82" s="238">
        <v>23</v>
      </c>
      <c r="O82" s="238">
        <v>2019</v>
      </c>
      <c r="P82" s="238" t="s">
        <v>361</v>
      </c>
      <c r="Q82" s="238">
        <v>9</v>
      </c>
      <c r="R82" s="238" t="s">
        <v>356</v>
      </c>
      <c r="S82" s="238">
        <v>5</v>
      </c>
      <c r="T82" s="238">
        <v>0</v>
      </c>
      <c r="U82" s="238">
        <v>2</v>
      </c>
      <c r="V82" s="238">
        <v>12</v>
      </c>
      <c r="W82" s="238">
        <v>10</v>
      </c>
      <c r="X82" s="238">
        <v>16</v>
      </c>
      <c r="Y82" s="238">
        <v>1</v>
      </c>
      <c r="Z82" s="238">
        <v>1</v>
      </c>
      <c r="AB82" s="238">
        <v>1</v>
      </c>
      <c r="AC82" s="238">
        <v>98</v>
      </c>
      <c r="AD82" s="238" t="s">
        <v>452</v>
      </c>
      <c r="AF82" s="238" t="s">
        <v>426</v>
      </c>
      <c r="AG82" s="238">
        <v>7</v>
      </c>
      <c r="AH82" s="238">
        <v>2</v>
      </c>
      <c r="AI82" s="238">
        <v>2</v>
      </c>
      <c r="AJ82" s="238">
        <v>4</v>
      </c>
      <c r="AK82" s="238">
        <v>21</v>
      </c>
      <c r="AL82" s="238">
        <v>23</v>
      </c>
      <c r="AM82" s="238" t="s">
        <v>363</v>
      </c>
      <c r="AN82" s="238">
        <v>9</v>
      </c>
      <c r="AO82" s="238">
        <v>90</v>
      </c>
      <c r="AS82" s="238">
        <v>13</v>
      </c>
      <c r="AT82" s="238">
        <v>9</v>
      </c>
      <c r="AU82" s="238">
        <v>60</v>
      </c>
      <c r="AV82" s="238">
        <v>11</v>
      </c>
      <c r="AW82" s="238">
        <v>21</v>
      </c>
      <c r="AX82" s="238">
        <v>2</v>
      </c>
      <c r="AY82" s="238">
        <v>4</v>
      </c>
      <c r="AZ82" s="238">
        <v>4</v>
      </c>
      <c r="BA82" s="238">
        <v>24</v>
      </c>
      <c r="BB82" s="238">
        <v>45</v>
      </c>
      <c r="BC82" s="238" t="s">
        <v>363</v>
      </c>
      <c r="BD82" s="238">
        <v>5</v>
      </c>
      <c r="BE82" s="238">
        <v>1</v>
      </c>
      <c r="BI82" s="238">
        <v>13</v>
      </c>
      <c r="BJ82" s="238">
        <v>9</v>
      </c>
      <c r="BK82" s="238">
        <v>60</v>
      </c>
      <c r="BL82" s="238">
        <v>11</v>
      </c>
      <c r="BM82" s="238">
        <v>21</v>
      </c>
      <c r="CT82" s="238">
        <v>394649.06443146197</v>
      </c>
      <c r="CU82" s="238">
        <v>4972302.0150707001</v>
      </c>
      <c r="CV82" s="238">
        <v>44.896348269999997</v>
      </c>
      <c r="CW82" s="238">
        <v>-94.334277220000004</v>
      </c>
      <c r="CX82" s="238" t="s">
        <v>359</v>
      </c>
      <c r="CY82" s="238" t="s">
        <v>566</v>
      </c>
    </row>
    <row r="83" spans="1:103" x14ac:dyDescent="0.25">
      <c r="A83" s="238">
        <v>751297</v>
      </c>
      <c r="B83" s="238">
        <v>3</v>
      </c>
      <c r="C83" s="238">
        <v>7</v>
      </c>
      <c r="D83" s="238">
        <v>143.791</v>
      </c>
      <c r="E83" s="238">
        <v>43</v>
      </c>
      <c r="G83" s="238" t="s">
        <v>423</v>
      </c>
      <c r="H83" s="238">
        <v>8</v>
      </c>
      <c r="I83" s="238">
        <v>22</v>
      </c>
      <c r="K83" s="238">
        <v>19202521</v>
      </c>
      <c r="M83" s="238">
        <v>9</v>
      </c>
      <c r="N83" s="238">
        <v>28</v>
      </c>
      <c r="O83" s="238">
        <v>2019</v>
      </c>
      <c r="P83" s="238" t="s">
        <v>364</v>
      </c>
      <c r="Q83" s="238">
        <v>6</v>
      </c>
      <c r="R83" s="238">
        <v>98</v>
      </c>
      <c r="S83" s="238">
        <v>3</v>
      </c>
      <c r="T83" s="238">
        <v>0</v>
      </c>
      <c r="U83" s="238">
        <v>1</v>
      </c>
      <c r="W83" s="238">
        <v>32</v>
      </c>
      <c r="X83" s="238">
        <v>4</v>
      </c>
      <c r="Y83" s="238">
        <v>1</v>
      </c>
      <c r="Z83" s="238">
        <v>2</v>
      </c>
      <c r="AB83" s="238">
        <v>2</v>
      </c>
      <c r="AC83" s="238">
        <v>98</v>
      </c>
      <c r="AD83" s="238" t="s">
        <v>452</v>
      </c>
      <c r="AF83" s="238" t="s">
        <v>426</v>
      </c>
      <c r="AG83" s="238">
        <v>3</v>
      </c>
      <c r="AH83" s="238">
        <v>2</v>
      </c>
      <c r="AI83" s="238">
        <v>3</v>
      </c>
      <c r="AJ83" s="238">
        <v>1</v>
      </c>
      <c r="AK83" s="238">
        <v>21</v>
      </c>
      <c r="AL83" s="238">
        <v>71</v>
      </c>
      <c r="AM83" s="238" t="s">
        <v>354</v>
      </c>
      <c r="AN83" s="238">
        <v>7</v>
      </c>
      <c r="AO83" s="238">
        <v>64</v>
      </c>
      <c r="AP83" s="238">
        <v>62</v>
      </c>
      <c r="AS83" s="238">
        <v>12</v>
      </c>
      <c r="AT83" s="238">
        <v>23</v>
      </c>
      <c r="AU83" s="238">
        <v>60</v>
      </c>
      <c r="AV83" s="238">
        <v>11</v>
      </c>
      <c r="AW83" s="238">
        <v>21</v>
      </c>
      <c r="CT83" s="238">
        <v>394729.49792566302</v>
      </c>
      <c r="CU83" s="238">
        <v>4972293.5483871</v>
      </c>
      <c r="CV83" s="238">
        <v>44.896283969999999</v>
      </c>
      <c r="CW83" s="238">
        <v>-94.333257040000007</v>
      </c>
      <c r="CX83" s="238" t="s">
        <v>359</v>
      </c>
      <c r="CY83" s="238" t="s">
        <v>567</v>
      </c>
    </row>
    <row r="84" spans="1:103" x14ac:dyDescent="0.25">
      <c r="A84" s="238">
        <v>10725789</v>
      </c>
      <c r="B84" s="238">
        <v>3</v>
      </c>
      <c r="C84" s="238">
        <v>7</v>
      </c>
      <c r="D84" s="238">
        <v>143.79300000000001</v>
      </c>
      <c r="E84" s="238">
        <v>43</v>
      </c>
      <c r="G84" s="238" t="s">
        <v>423</v>
      </c>
      <c r="H84" s="238">
        <v>8</v>
      </c>
      <c r="I84" s="238">
        <v>22</v>
      </c>
      <c r="K84" s="238" t="s">
        <v>568</v>
      </c>
      <c r="L84" s="238">
        <v>110110015</v>
      </c>
      <c r="M84" s="238">
        <v>1</v>
      </c>
      <c r="N84" s="238">
        <v>7</v>
      </c>
      <c r="O84" s="238">
        <v>2011</v>
      </c>
      <c r="P84" s="238" t="s">
        <v>362</v>
      </c>
      <c r="Q84" s="238">
        <v>17</v>
      </c>
      <c r="S84" s="238">
        <v>5</v>
      </c>
      <c r="T84" s="238">
        <v>0</v>
      </c>
      <c r="U84" s="238">
        <v>2</v>
      </c>
      <c r="V84" s="238">
        <v>3</v>
      </c>
      <c r="W84" s="238">
        <v>10</v>
      </c>
      <c r="X84" s="238">
        <v>4</v>
      </c>
      <c r="Y84" s="238">
        <v>4</v>
      </c>
      <c r="Z84" s="238">
        <v>4</v>
      </c>
      <c r="AA84" s="238">
        <v>7</v>
      </c>
      <c r="AB84" s="238">
        <v>2</v>
      </c>
      <c r="AC84" s="238">
        <v>98</v>
      </c>
      <c r="AD84" s="238" t="s">
        <v>569</v>
      </c>
      <c r="AE84" s="238" t="s">
        <v>570</v>
      </c>
      <c r="AF84" s="238" t="s">
        <v>426</v>
      </c>
      <c r="AG84" s="238">
        <v>9</v>
      </c>
      <c r="AH84" s="238">
        <v>2</v>
      </c>
      <c r="AI84" s="238">
        <v>4</v>
      </c>
      <c r="AJ84" s="238">
        <v>3</v>
      </c>
      <c r="AK84" s="238">
        <v>21</v>
      </c>
      <c r="AL84" s="238">
        <v>30</v>
      </c>
      <c r="AM84" s="238" t="s">
        <v>363</v>
      </c>
      <c r="AN84" s="238">
        <v>5</v>
      </c>
      <c r="AO84" s="238">
        <v>1</v>
      </c>
      <c r="AP84" s="238">
        <v>1</v>
      </c>
      <c r="AS84" s="238">
        <v>7</v>
      </c>
      <c r="AT84" s="238">
        <v>2</v>
      </c>
      <c r="AU84" s="238">
        <v>55</v>
      </c>
      <c r="AV84" s="238">
        <v>11</v>
      </c>
      <c r="AW84" s="238">
        <v>21</v>
      </c>
      <c r="AX84" s="238">
        <v>2</v>
      </c>
      <c r="AY84" s="238">
        <v>2</v>
      </c>
      <c r="AZ84" s="238">
        <v>4</v>
      </c>
      <c r="BA84" s="238">
        <v>24</v>
      </c>
      <c r="BB84" s="238">
        <v>62</v>
      </c>
      <c r="BC84" s="238" t="s">
        <v>363</v>
      </c>
      <c r="BD84" s="238">
        <v>5</v>
      </c>
      <c r="BE84" s="238">
        <v>9</v>
      </c>
      <c r="BF84" s="238">
        <v>1</v>
      </c>
      <c r="BI84" s="238">
        <v>7</v>
      </c>
      <c r="BJ84" s="238">
        <v>2</v>
      </c>
      <c r="BK84" s="238">
        <v>55</v>
      </c>
      <c r="BL84" s="238">
        <v>11</v>
      </c>
      <c r="BM84" s="238">
        <v>21</v>
      </c>
      <c r="CT84" s="238">
        <v>394733</v>
      </c>
      <c r="CU84" s="238">
        <v>4972282</v>
      </c>
      <c r="CV84" s="238">
        <v>44.8961787</v>
      </c>
      <c r="CW84" s="238">
        <v>-94.333205500000005</v>
      </c>
      <c r="CX84" s="238" t="s">
        <v>359</v>
      </c>
      <c r="CY84" s="238" t="s">
        <v>571</v>
      </c>
    </row>
    <row r="85" spans="1:103" x14ac:dyDescent="0.25">
      <c r="A85" s="238">
        <v>10730549</v>
      </c>
      <c r="B85" s="238">
        <v>3</v>
      </c>
      <c r="C85" s="238">
        <v>7</v>
      </c>
      <c r="D85" s="238">
        <v>143.79300000000001</v>
      </c>
      <c r="E85" s="238">
        <v>43</v>
      </c>
      <c r="G85" s="238" t="s">
        <v>423</v>
      </c>
      <c r="H85" s="238">
        <v>8</v>
      </c>
      <c r="I85" s="238">
        <v>22</v>
      </c>
      <c r="K85" s="238" t="s">
        <v>572</v>
      </c>
      <c r="L85" s="238">
        <v>110610017</v>
      </c>
      <c r="M85" s="238">
        <v>2</v>
      </c>
      <c r="N85" s="238">
        <v>26</v>
      </c>
      <c r="O85" s="238">
        <v>2011</v>
      </c>
      <c r="P85" s="238" t="s">
        <v>364</v>
      </c>
      <c r="Q85" s="238">
        <v>17</v>
      </c>
      <c r="R85" s="238" t="s">
        <v>356</v>
      </c>
      <c r="S85" s="238">
        <v>5</v>
      </c>
      <c r="T85" s="238">
        <v>0</v>
      </c>
      <c r="U85" s="238">
        <v>1</v>
      </c>
      <c r="V85" s="238">
        <v>4</v>
      </c>
      <c r="W85" s="238">
        <v>45</v>
      </c>
      <c r="X85" s="238">
        <v>4</v>
      </c>
      <c r="Y85" s="238">
        <v>1</v>
      </c>
      <c r="Z85" s="238">
        <v>4</v>
      </c>
      <c r="AA85" s="238">
        <v>2</v>
      </c>
      <c r="AB85" s="238">
        <v>5</v>
      </c>
      <c r="AC85" s="238">
        <v>98</v>
      </c>
      <c r="AD85" s="238" t="s">
        <v>573</v>
      </c>
      <c r="AE85" s="238" t="s">
        <v>574</v>
      </c>
      <c r="AF85" s="238" t="s">
        <v>426</v>
      </c>
      <c r="AG85" s="238">
        <v>3</v>
      </c>
      <c r="AH85" s="238">
        <v>2</v>
      </c>
      <c r="AI85" s="238">
        <v>1</v>
      </c>
      <c r="AJ85" s="238">
        <v>4</v>
      </c>
      <c r="AK85" s="238">
        <v>21</v>
      </c>
      <c r="AL85" s="238">
        <v>88</v>
      </c>
      <c r="AM85" s="238" t="s">
        <v>363</v>
      </c>
      <c r="AN85" s="238">
        <v>5</v>
      </c>
      <c r="AS85" s="238">
        <v>7</v>
      </c>
      <c r="AT85" s="238">
        <v>98</v>
      </c>
      <c r="AU85" s="238">
        <v>60</v>
      </c>
      <c r="AV85" s="238">
        <v>11</v>
      </c>
      <c r="AW85" s="238">
        <v>21</v>
      </c>
      <c r="CT85" s="238">
        <v>394733</v>
      </c>
      <c r="CU85" s="238">
        <v>4972282</v>
      </c>
      <c r="CV85" s="238">
        <v>44.8961787</v>
      </c>
      <c r="CW85" s="238">
        <v>-94.333205500000005</v>
      </c>
      <c r="CX85" s="238" t="s">
        <v>359</v>
      </c>
      <c r="CY85" s="238" t="s">
        <v>575</v>
      </c>
    </row>
    <row r="86" spans="1:103" x14ac:dyDescent="0.25">
      <c r="A86" s="238">
        <v>10897866</v>
      </c>
      <c r="B86" s="238">
        <v>3</v>
      </c>
      <c r="C86" s="238">
        <v>7</v>
      </c>
      <c r="D86" s="238">
        <v>143.79300000000001</v>
      </c>
      <c r="E86" s="238">
        <v>43</v>
      </c>
      <c r="G86" s="238" t="s">
        <v>423</v>
      </c>
      <c r="H86" s="238">
        <v>8</v>
      </c>
      <c r="I86" s="238">
        <v>22</v>
      </c>
      <c r="K86" s="238">
        <v>13200910</v>
      </c>
      <c r="L86" s="238">
        <v>132480192</v>
      </c>
      <c r="M86" s="238">
        <v>7</v>
      </c>
      <c r="N86" s="238">
        <v>20</v>
      </c>
      <c r="O86" s="238">
        <v>2013</v>
      </c>
      <c r="P86" s="238" t="s">
        <v>364</v>
      </c>
      <c r="Q86" s="238">
        <v>9</v>
      </c>
      <c r="S86" s="238">
        <v>4</v>
      </c>
      <c r="T86" s="238">
        <v>0</v>
      </c>
      <c r="U86" s="238">
        <v>2</v>
      </c>
      <c r="V86" s="238">
        <v>5</v>
      </c>
      <c r="W86" s="238">
        <v>10</v>
      </c>
      <c r="X86" s="238">
        <v>4</v>
      </c>
      <c r="Y86" s="238">
        <v>1</v>
      </c>
      <c r="Z86" s="238">
        <v>2</v>
      </c>
      <c r="AA86" s="238">
        <v>3</v>
      </c>
      <c r="AB86" s="238">
        <v>2</v>
      </c>
      <c r="AC86" s="238">
        <v>98</v>
      </c>
      <c r="AD86" s="238" t="s">
        <v>498</v>
      </c>
      <c r="AE86" s="238" t="s">
        <v>428</v>
      </c>
      <c r="AF86" s="238" t="s">
        <v>426</v>
      </c>
      <c r="AG86" s="238">
        <v>10</v>
      </c>
      <c r="AH86" s="238">
        <v>2</v>
      </c>
      <c r="AI86" s="238">
        <v>2</v>
      </c>
      <c r="AJ86" s="238">
        <v>4</v>
      </c>
      <c r="AK86" s="238">
        <v>24</v>
      </c>
      <c r="AL86" s="238">
        <v>53</v>
      </c>
      <c r="AM86" s="238" t="s">
        <v>354</v>
      </c>
      <c r="AN86" s="238">
        <v>5</v>
      </c>
      <c r="AO86" s="238">
        <v>2</v>
      </c>
      <c r="AS86" s="238">
        <v>7</v>
      </c>
      <c r="AT86" s="238">
        <v>2</v>
      </c>
      <c r="AU86" s="238">
        <v>60</v>
      </c>
      <c r="AV86" s="238">
        <v>11</v>
      </c>
      <c r="AW86" s="238">
        <v>21</v>
      </c>
      <c r="AX86" s="238">
        <v>2</v>
      </c>
      <c r="AY86" s="238">
        <v>2</v>
      </c>
      <c r="AZ86" s="238">
        <v>3</v>
      </c>
      <c r="BA86" s="238">
        <v>21</v>
      </c>
      <c r="BB86" s="238">
        <v>52</v>
      </c>
      <c r="BC86" s="238" t="s">
        <v>363</v>
      </c>
      <c r="BD86" s="238">
        <v>5</v>
      </c>
      <c r="BE86" s="238">
        <v>1</v>
      </c>
      <c r="BI86" s="238">
        <v>7</v>
      </c>
      <c r="BJ86" s="238">
        <v>2</v>
      </c>
      <c r="BK86" s="238">
        <v>60</v>
      </c>
      <c r="BL86" s="238">
        <v>11</v>
      </c>
      <c r="BM86" s="238">
        <v>21</v>
      </c>
      <c r="CT86" s="238">
        <v>394733</v>
      </c>
      <c r="CU86" s="238">
        <v>4972282</v>
      </c>
      <c r="CV86" s="238">
        <v>44.8961787</v>
      </c>
      <c r="CW86" s="238">
        <v>-94.333205500000005</v>
      </c>
      <c r="CX86" s="238" t="s">
        <v>359</v>
      </c>
      <c r="CY86" s="238" t="s">
        <v>576</v>
      </c>
    </row>
    <row r="87" spans="1:103" x14ac:dyDescent="0.25">
      <c r="A87" s="238">
        <v>11093311</v>
      </c>
      <c r="B87" s="238">
        <v>3</v>
      </c>
      <c r="C87" s="238">
        <v>7</v>
      </c>
      <c r="D87" s="238">
        <v>143.79300000000001</v>
      </c>
      <c r="E87" s="238">
        <v>43</v>
      </c>
      <c r="G87" s="238" t="s">
        <v>423</v>
      </c>
      <c r="H87" s="238">
        <v>8</v>
      </c>
      <c r="I87" s="238">
        <v>22</v>
      </c>
      <c r="K87" s="238" t="s">
        <v>577</v>
      </c>
      <c r="L87" s="238">
        <v>153620165</v>
      </c>
      <c r="M87" s="238">
        <v>12</v>
      </c>
      <c r="N87" s="238">
        <v>16</v>
      </c>
      <c r="O87" s="238">
        <v>2015</v>
      </c>
      <c r="P87" s="238" t="s">
        <v>355</v>
      </c>
      <c r="Q87" s="238">
        <v>3</v>
      </c>
      <c r="S87" s="238">
        <v>5</v>
      </c>
      <c r="T87" s="238">
        <v>0</v>
      </c>
      <c r="U87" s="238">
        <v>1</v>
      </c>
      <c r="V87" s="238">
        <v>4</v>
      </c>
      <c r="W87" s="238">
        <v>30</v>
      </c>
      <c r="X87" s="238">
        <v>4</v>
      </c>
      <c r="Y87" s="238">
        <v>4</v>
      </c>
      <c r="Z87" s="238">
        <v>5</v>
      </c>
      <c r="AB87" s="238">
        <v>3</v>
      </c>
      <c r="AC87" s="238">
        <v>98</v>
      </c>
      <c r="AD87" s="238" t="s">
        <v>424</v>
      </c>
      <c r="AE87" s="238" t="s">
        <v>574</v>
      </c>
      <c r="AF87" s="238" t="s">
        <v>426</v>
      </c>
      <c r="AG87" s="238">
        <v>3</v>
      </c>
      <c r="AH87" s="238">
        <v>2</v>
      </c>
      <c r="AI87" s="238">
        <v>2</v>
      </c>
      <c r="AJ87" s="238">
        <v>4</v>
      </c>
      <c r="AK87" s="238">
        <v>21</v>
      </c>
      <c r="AL87" s="238">
        <v>24</v>
      </c>
      <c r="AM87" s="238" t="s">
        <v>363</v>
      </c>
      <c r="AN87" s="238">
        <v>5</v>
      </c>
      <c r="AS87" s="238">
        <v>7</v>
      </c>
      <c r="AT87" s="238">
        <v>2</v>
      </c>
      <c r="AU87" s="238">
        <v>60</v>
      </c>
      <c r="AV87" s="238">
        <v>11</v>
      </c>
      <c r="AW87" s="238">
        <v>21</v>
      </c>
      <c r="CT87" s="238">
        <v>394733</v>
      </c>
      <c r="CU87" s="238">
        <v>4972282</v>
      </c>
      <c r="CV87" s="238">
        <v>44.8961787</v>
      </c>
      <c r="CW87" s="238">
        <v>-94.333205500000005</v>
      </c>
      <c r="CX87" s="238" t="s">
        <v>359</v>
      </c>
      <c r="CY87" s="238" t="s">
        <v>578</v>
      </c>
    </row>
    <row r="88" spans="1:103" x14ac:dyDescent="0.25">
      <c r="A88" s="238">
        <v>837036</v>
      </c>
      <c r="B88" s="238">
        <v>3</v>
      </c>
      <c r="C88" s="238">
        <v>7</v>
      </c>
      <c r="D88" s="238">
        <v>143.803</v>
      </c>
      <c r="E88" s="238">
        <v>43</v>
      </c>
      <c r="G88" s="238" t="s">
        <v>423</v>
      </c>
      <c r="H88" s="238">
        <v>8</v>
      </c>
      <c r="I88" s="238">
        <v>22</v>
      </c>
      <c r="K88" s="238">
        <v>20201892</v>
      </c>
      <c r="L88" s="238">
        <v>202360119</v>
      </c>
      <c r="M88" s="238">
        <v>8</v>
      </c>
      <c r="N88" s="238">
        <v>23</v>
      </c>
      <c r="O88" s="238">
        <v>2020</v>
      </c>
      <c r="P88" s="238" t="s">
        <v>366</v>
      </c>
      <c r="Q88" s="238">
        <v>0</v>
      </c>
      <c r="R88" s="238" t="s">
        <v>196</v>
      </c>
      <c r="S88" s="238">
        <v>5</v>
      </c>
      <c r="T88" s="238">
        <v>0</v>
      </c>
      <c r="U88" s="238">
        <v>2</v>
      </c>
      <c r="V88" s="238">
        <v>5</v>
      </c>
      <c r="W88" s="238">
        <v>10</v>
      </c>
      <c r="X88" s="238">
        <v>4</v>
      </c>
      <c r="Y88" s="238">
        <v>4</v>
      </c>
      <c r="Z88" s="238">
        <v>1</v>
      </c>
      <c r="AB88" s="238">
        <v>1</v>
      </c>
      <c r="AC88" s="238">
        <v>98</v>
      </c>
      <c r="AD88" s="238">
        <v>7</v>
      </c>
      <c r="AF88" s="238" t="s">
        <v>426</v>
      </c>
      <c r="AG88" s="238">
        <v>9</v>
      </c>
      <c r="AH88" s="238">
        <v>2</v>
      </c>
      <c r="AI88" s="238">
        <v>2</v>
      </c>
      <c r="AJ88" s="238">
        <v>4</v>
      </c>
      <c r="AK88" s="238">
        <v>24</v>
      </c>
      <c r="AL88" s="238">
        <v>57</v>
      </c>
      <c r="AM88" s="238" t="s">
        <v>354</v>
      </c>
      <c r="AN88" s="238">
        <v>5</v>
      </c>
      <c r="AO88" s="238">
        <v>2</v>
      </c>
      <c r="AS88" s="238">
        <v>13</v>
      </c>
      <c r="AT88" s="238">
        <v>9</v>
      </c>
      <c r="AU88" s="238">
        <v>60</v>
      </c>
      <c r="AV88" s="238">
        <v>11</v>
      </c>
      <c r="AW88" s="238">
        <v>21</v>
      </c>
      <c r="AX88" s="238">
        <v>2</v>
      </c>
      <c r="AY88" s="238">
        <v>2</v>
      </c>
      <c r="AZ88" s="238">
        <v>3</v>
      </c>
      <c r="BA88" s="238">
        <v>21</v>
      </c>
      <c r="BB88" s="238">
        <v>32</v>
      </c>
      <c r="BC88" s="238" t="s">
        <v>354</v>
      </c>
      <c r="BD88" s="238">
        <v>5</v>
      </c>
      <c r="BE88" s="238">
        <v>1</v>
      </c>
      <c r="BI88" s="238">
        <v>13</v>
      </c>
      <c r="BJ88" s="238">
        <v>9</v>
      </c>
      <c r="BK88" s="238">
        <v>60</v>
      </c>
      <c r="BL88" s="238">
        <v>11</v>
      </c>
      <c r="BM88" s="238">
        <v>21</v>
      </c>
      <c r="CT88" s="238">
        <v>394735.84793836297</v>
      </c>
      <c r="CU88" s="238">
        <v>4972282.9650325999</v>
      </c>
      <c r="CV88" s="238">
        <v>44.896189659999997</v>
      </c>
      <c r="CW88" s="238">
        <v>-94.33317443</v>
      </c>
      <c r="CX88" s="238" t="s">
        <v>359</v>
      </c>
      <c r="CY88" s="238" t="s">
        <v>579</v>
      </c>
    </row>
    <row r="89" spans="1:103" x14ac:dyDescent="0.25">
      <c r="A89" s="238">
        <v>837817</v>
      </c>
      <c r="B89" s="238">
        <v>3</v>
      </c>
      <c r="C89" s="238">
        <v>7</v>
      </c>
      <c r="D89" s="238">
        <v>143.80699999999999</v>
      </c>
      <c r="E89" s="238">
        <v>43</v>
      </c>
      <c r="G89" s="238" t="s">
        <v>423</v>
      </c>
      <c r="H89" s="238">
        <v>8</v>
      </c>
      <c r="I89" s="238">
        <v>22</v>
      </c>
      <c r="K89" s="238">
        <v>20201946</v>
      </c>
      <c r="L89" s="238">
        <v>202420048</v>
      </c>
      <c r="M89" s="238">
        <v>8</v>
      </c>
      <c r="N89" s="238">
        <v>29</v>
      </c>
      <c r="O89" s="238">
        <v>2020</v>
      </c>
      <c r="P89" s="238" t="s">
        <v>364</v>
      </c>
      <c r="Q89" s="238">
        <v>10</v>
      </c>
      <c r="R89" s="238" t="s">
        <v>419</v>
      </c>
      <c r="S89" s="238">
        <v>5</v>
      </c>
      <c r="T89" s="238">
        <v>0</v>
      </c>
      <c r="U89" s="238">
        <v>2</v>
      </c>
      <c r="V89" s="238">
        <v>5</v>
      </c>
      <c r="W89" s="238">
        <v>10</v>
      </c>
      <c r="X89" s="238">
        <v>3</v>
      </c>
      <c r="Y89" s="238">
        <v>1</v>
      </c>
      <c r="Z89" s="238">
        <v>1</v>
      </c>
      <c r="AB89" s="238">
        <v>1</v>
      </c>
      <c r="AC89" s="238">
        <v>98</v>
      </c>
      <c r="AD89" s="238">
        <v>7</v>
      </c>
      <c r="AF89" s="238" t="s">
        <v>426</v>
      </c>
      <c r="AG89" s="238">
        <v>10</v>
      </c>
      <c r="AH89" s="238">
        <v>2</v>
      </c>
      <c r="AI89" s="238">
        <v>2</v>
      </c>
      <c r="AJ89" s="238">
        <v>1</v>
      </c>
      <c r="AK89" s="238">
        <v>21</v>
      </c>
      <c r="AL89" s="238">
        <v>17</v>
      </c>
      <c r="AM89" s="238" t="s">
        <v>363</v>
      </c>
      <c r="AN89" s="238">
        <v>5</v>
      </c>
      <c r="AO89" s="238">
        <v>2</v>
      </c>
      <c r="AS89" s="238">
        <v>13</v>
      </c>
      <c r="AT89" s="238">
        <v>23</v>
      </c>
      <c r="AU89" s="238">
        <v>60</v>
      </c>
      <c r="AV89" s="238">
        <v>11</v>
      </c>
      <c r="AW89" s="238">
        <v>21</v>
      </c>
      <c r="AX89" s="238">
        <v>2</v>
      </c>
      <c r="AY89" s="238">
        <v>3</v>
      </c>
      <c r="AZ89" s="238">
        <v>3</v>
      </c>
      <c r="BA89" s="238">
        <v>21</v>
      </c>
      <c r="BB89" s="238">
        <v>33</v>
      </c>
      <c r="BC89" s="238" t="s">
        <v>354</v>
      </c>
      <c r="BD89" s="238">
        <v>5</v>
      </c>
      <c r="BE89" s="238">
        <v>1</v>
      </c>
      <c r="BI89" s="238">
        <v>12</v>
      </c>
      <c r="BJ89" s="238">
        <v>9</v>
      </c>
      <c r="BK89" s="238">
        <v>60</v>
      </c>
      <c r="BL89" s="238">
        <v>11</v>
      </c>
      <c r="BM89" s="238">
        <v>21</v>
      </c>
      <c r="CT89" s="238">
        <v>394742.19795106398</v>
      </c>
      <c r="CU89" s="238">
        <v>4972276.6150198998</v>
      </c>
      <c r="CV89" s="238">
        <v>44.896133450000001</v>
      </c>
      <c r="CW89" s="238">
        <v>-94.333092710000003</v>
      </c>
      <c r="CX89" s="238" t="s">
        <v>359</v>
      </c>
      <c r="CY89" s="238" t="s">
        <v>580</v>
      </c>
    </row>
    <row r="90" spans="1:103" x14ac:dyDescent="0.25">
      <c r="A90" s="238">
        <v>11080505</v>
      </c>
      <c r="B90" s="238">
        <v>3</v>
      </c>
      <c r="C90" s="238">
        <v>7</v>
      </c>
      <c r="D90" s="238">
        <v>143.96199999999999</v>
      </c>
      <c r="E90" s="238">
        <v>43</v>
      </c>
      <c r="G90" s="238" t="s">
        <v>423</v>
      </c>
      <c r="H90" s="238">
        <v>8</v>
      </c>
      <c r="I90" s="238">
        <v>22</v>
      </c>
      <c r="L90" s="238">
        <v>153230122</v>
      </c>
      <c r="M90" s="238">
        <v>10</v>
      </c>
      <c r="N90" s="238">
        <v>18</v>
      </c>
      <c r="O90" s="238">
        <v>2015</v>
      </c>
      <c r="P90" s="238" t="s">
        <v>366</v>
      </c>
      <c r="Q90" s="238">
        <v>15</v>
      </c>
      <c r="S90" s="238">
        <v>5</v>
      </c>
      <c r="T90" s="238">
        <v>0</v>
      </c>
      <c r="U90" s="238">
        <v>2</v>
      </c>
      <c r="V90" s="238">
        <v>10</v>
      </c>
      <c r="W90" s="238">
        <v>10</v>
      </c>
      <c r="Y90" s="238">
        <v>1</v>
      </c>
      <c r="Z90" s="238">
        <v>1</v>
      </c>
      <c r="AB90" s="238">
        <v>1</v>
      </c>
      <c r="AC90" s="238">
        <v>98</v>
      </c>
      <c r="AF90" s="238" t="s">
        <v>426</v>
      </c>
      <c r="AG90" s="238">
        <v>5</v>
      </c>
      <c r="AH90" s="238">
        <v>2</v>
      </c>
      <c r="AI90" s="238">
        <v>3</v>
      </c>
      <c r="AJ90" s="238">
        <v>3</v>
      </c>
      <c r="AK90" s="238">
        <v>21</v>
      </c>
      <c r="AL90" s="238">
        <v>61</v>
      </c>
      <c r="AM90" s="238" t="s">
        <v>354</v>
      </c>
      <c r="AT90" s="238">
        <v>98</v>
      </c>
      <c r="AU90" s="238">
        <v>60</v>
      </c>
      <c r="AX90" s="238">
        <v>2</v>
      </c>
      <c r="AY90" s="238">
        <v>4</v>
      </c>
      <c r="AZ90" s="238">
        <v>3</v>
      </c>
      <c r="BA90" s="238">
        <v>29</v>
      </c>
      <c r="BB90" s="238">
        <v>48</v>
      </c>
      <c r="BC90" s="238" t="s">
        <v>354</v>
      </c>
      <c r="BJ90" s="238">
        <v>98</v>
      </c>
      <c r="BK90" s="238">
        <v>60</v>
      </c>
      <c r="CT90" s="238">
        <v>395004</v>
      </c>
      <c r="CU90" s="238">
        <v>4972279</v>
      </c>
      <c r="CV90" s="238">
        <v>44.896190099999998</v>
      </c>
      <c r="CW90" s="238">
        <v>-94.329773599999996</v>
      </c>
      <c r="CX90" s="238" t="s">
        <v>359</v>
      </c>
    </row>
    <row r="91" spans="1:103" x14ac:dyDescent="0.25">
      <c r="A91" s="238">
        <v>457214</v>
      </c>
      <c r="B91" s="238">
        <v>3</v>
      </c>
      <c r="C91" s="238">
        <v>7</v>
      </c>
      <c r="D91" s="238">
        <v>143.983</v>
      </c>
      <c r="E91" s="238">
        <v>43</v>
      </c>
      <c r="G91" s="238" t="s">
        <v>423</v>
      </c>
      <c r="H91" s="238">
        <v>8</v>
      </c>
      <c r="I91" s="238">
        <v>22</v>
      </c>
      <c r="K91" s="238">
        <v>17201486</v>
      </c>
      <c r="M91" s="238">
        <v>6</v>
      </c>
      <c r="N91" s="238">
        <v>3</v>
      </c>
      <c r="O91" s="238">
        <v>2017</v>
      </c>
      <c r="P91" s="238" t="s">
        <v>364</v>
      </c>
      <c r="Q91" s="238">
        <v>14</v>
      </c>
      <c r="R91" s="238" t="s">
        <v>369</v>
      </c>
      <c r="S91" s="238">
        <v>2</v>
      </c>
      <c r="T91" s="238">
        <v>0</v>
      </c>
      <c r="U91" s="238">
        <v>2</v>
      </c>
      <c r="V91" s="238">
        <v>5</v>
      </c>
      <c r="W91" s="238">
        <v>10</v>
      </c>
      <c r="X91" s="238">
        <v>4</v>
      </c>
      <c r="Y91" s="238">
        <v>1</v>
      </c>
      <c r="Z91" s="238">
        <v>2</v>
      </c>
      <c r="AB91" s="238">
        <v>1</v>
      </c>
      <c r="AC91" s="238">
        <v>98</v>
      </c>
      <c r="AD91" s="238" t="s">
        <v>581</v>
      </c>
      <c r="AF91" s="238" t="s">
        <v>426</v>
      </c>
      <c r="AG91" s="238">
        <v>9</v>
      </c>
      <c r="AH91" s="238">
        <v>2</v>
      </c>
      <c r="AI91" s="238">
        <v>3</v>
      </c>
      <c r="AJ91" s="238">
        <v>3</v>
      </c>
      <c r="AK91" s="238">
        <v>21</v>
      </c>
      <c r="AL91" s="238">
        <v>21</v>
      </c>
      <c r="AM91" s="238" t="s">
        <v>363</v>
      </c>
      <c r="AN91" s="238">
        <v>5</v>
      </c>
      <c r="AO91" s="238">
        <v>1</v>
      </c>
      <c r="AS91" s="238">
        <v>14</v>
      </c>
      <c r="AT91" s="238">
        <v>9</v>
      </c>
      <c r="AU91" s="238">
        <v>60</v>
      </c>
      <c r="AV91" s="238">
        <v>11</v>
      </c>
      <c r="AW91" s="238">
        <v>21</v>
      </c>
      <c r="AX91" s="238">
        <v>2</v>
      </c>
      <c r="AY91" s="238">
        <v>2</v>
      </c>
      <c r="AZ91" s="238">
        <v>4</v>
      </c>
      <c r="BA91" s="238">
        <v>24</v>
      </c>
      <c r="BB91" s="238">
        <v>86</v>
      </c>
      <c r="BC91" s="238" t="s">
        <v>363</v>
      </c>
      <c r="BD91" s="238">
        <v>5</v>
      </c>
      <c r="BE91" s="238">
        <v>2</v>
      </c>
      <c r="BI91" s="238">
        <v>14</v>
      </c>
      <c r="BJ91" s="238">
        <v>9</v>
      </c>
      <c r="BK91" s="238">
        <v>60</v>
      </c>
      <c r="BL91" s="238">
        <v>11</v>
      </c>
      <c r="BM91" s="238">
        <v>21</v>
      </c>
      <c r="CT91" s="238">
        <v>395038.53187706397</v>
      </c>
      <c r="CU91" s="238">
        <v>4972278.7316907998</v>
      </c>
      <c r="CV91" s="238">
        <v>44.896196240000002</v>
      </c>
      <c r="CW91" s="238">
        <v>-94.329341080000006</v>
      </c>
      <c r="CX91" s="238" t="s">
        <v>359</v>
      </c>
      <c r="CY91" s="238" t="s">
        <v>582</v>
      </c>
    </row>
    <row r="92" spans="1:103" x14ac:dyDescent="0.25">
      <c r="A92" s="238">
        <v>10733987</v>
      </c>
      <c r="B92" s="238">
        <v>3</v>
      </c>
      <c r="C92" s="238">
        <v>7</v>
      </c>
      <c r="D92" s="238">
        <v>143.995</v>
      </c>
      <c r="E92" s="238">
        <v>43</v>
      </c>
      <c r="G92" s="238" t="s">
        <v>423</v>
      </c>
      <c r="H92" s="238">
        <v>8</v>
      </c>
      <c r="I92" s="238">
        <v>22</v>
      </c>
      <c r="K92" s="238">
        <v>11200684</v>
      </c>
      <c r="L92" s="238">
        <v>111220160</v>
      </c>
      <c r="M92" s="238">
        <v>5</v>
      </c>
      <c r="N92" s="238">
        <v>1</v>
      </c>
      <c r="O92" s="238">
        <v>2011</v>
      </c>
      <c r="P92" s="238" t="s">
        <v>366</v>
      </c>
      <c r="Q92" s="238">
        <v>12</v>
      </c>
      <c r="S92" s="238">
        <v>5</v>
      </c>
      <c r="T92" s="238">
        <v>0</v>
      </c>
      <c r="U92" s="238">
        <v>1</v>
      </c>
      <c r="V92" s="238">
        <v>7</v>
      </c>
      <c r="W92" s="238">
        <v>45</v>
      </c>
      <c r="X92" s="238">
        <v>2</v>
      </c>
      <c r="Y92" s="238">
        <v>1</v>
      </c>
      <c r="Z92" s="238">
        <v>2</v>
      </c>
      <c r="AB92" s="238">
        <v>1</v>
      </c>
      <c r="AC92" s="238">
        <v>98</v>
      </c>
      <c r="AD92" s="238" t="s">
        <v>428</v>
      </c>
      <c r="AE92" s="238">
        <v>22</v>
      </c>
      <c r="AF92" s="238" t="s">
        <v>426</v>
      </c>
      <c r="AG92" s="238">
        <v>3</v>
      </c>
      <c r="AH92" s="238">
        <v>2</v>
      </c>
      <c r="AI92" s="238">
        <v>4</v>
      </c>
      <c r="AJ92" s="238">
        <v>4</v>
      </c>
      <c r="AK92" s="238">
        <v>21</v>
      </c>
      <c r="AL92" s="238">
        <v>23</v>
      </c>
      <c r="AM92" s="238" t="s">
        <v>363</v>
      </c>
      <c r="AN92" s="238">
        <v>5</v>
      </c>
      <c r="AS92" s="238">
        <v>7</v>
      </c>
      <c r="AT92" s="238">
        <v>98</v>
      </c>
      <c r="AU92" s="238">
        <v>60</v>
      </c>
      <c r="AV92" s="238">
        <v>11</v>
      </c>
      <c r="AW92" s="238">
        <v>21</v>
      </c>
      <c r="CT92" s="238">
        <v>395057</v>
      </c>
      <c r="CU92" s="238">
        <v>4972278</v>
      </c>
      <c r="CV92" s="238">
        <v>44.896192300000003</v>
      </c>
      <c r="CW92" s="238">
        <v>-94.329103799999999</v>
      </c>
      <c r="CX92" s="238" t="s">
        <v>359</v>
      </c>
      <c r="CY92" s="238" t="e">
        <v>#NAME?</v>
      </c>
    </row>
    <row r="93" spans="1:103" x14ac:dyDescent="0.25">
      <c r="A93" s="238">
        <v>10889330</v>
      </c>
      <c r="B93" s="238">
        <v>3</v>
      </c>
      <c r="C93" s="238">
        <v>7</v>
      </c>
      <c r="D93" s="238">
        <v>144.09200000000001</v>
      </c>
      <c r="E93" s="238">
        <v>43</v>
      </c>
      <c r="G93" s="238" t="s">
        <v>423</v>
      </c>
      <c r="H93" s="238">
        <v>8</v>
      </c>
      <c r="I93" s="238">
        <v>22</v>
      </c>
      <c r="K93" s="238">
        <v>13200528</v>
      </c>
      <c r="L93" s="238">
        <v>131150148</v>
      </c>
      <c r="M93" s="238">
        <v>4</v>
      </c>
      <c r="N93" s="238">
        <v>18</v>
      </c>
      <c r="O93" s="238">
        <v>2013</v>
      </c>
      <c r="P93" s="238" t="s">
        <v>384</v>
      </c>
      <c r="Q93" s="238">
        <v>16</v>
      </c>
      <c r="S93" s="238">
        <v>2</v>
      </c>
      <c r="T93" s="238">
        <v>0</v>
      </c>
      <c r="U93" s="238">
        <v>2</v>
      </c>
      <c r="V93" s="238">
        <v>5</v>
      </c>
      <c r="W93" s="238">
        <v>10</v>
      </c>
      <c r="X93" s="238">
        <v>2</v>
      </c>
      <c r="Y93" s="238">
        <v>1</v>
      </c>
      <c r="Z93" s="238">
        <v>4</v>
      </c>
      <c r="AA93" s="238">
        <v>7</v>
      </c>
      <c r="AB93" s="238">
        <v>4</v>
      </c>
      <c r="AC93" s="238">
        <v>98</v>
      </c>
      <c r="AD93" s="238" t="s">
        <v>428</v>
      </c>
      <c r="AE93" s="238" t="s">
        <v>583</v>
      </c>
      <c r="AF93" s="238" t="s">
        <v>426</v>
      </c>
      <c r="AG93" s="238">
        <v>10</v>
      </c>
      <c r="AH93" s="238">
        <v>2</v>
      </c>
      <c r="AI93" s="238">
        <v>2</v>
      </c>
      <c r="AJ93" s="238">
        <v>3</v>
      </c>
      <c r="AK93" s="238">
        <v>22</v>
      </c>
      <c r="AL93" s="238">
        <v>29</v>
      </c>
      <c r="AM93" s="238" t="s">
        <v>354</v>
      </c>
      <c r="AN93" s="238">
        <v>5</v>
      </c>
      <c r="AO93" s="238">
        <v>3</v>
      </c>
      <c r="AP93" s="238">
        <v>6</v>
      </c>
      <c r="AS93" s="238">
        <v>5</v>
      </c>
      <c r="AT93" s="238">
        <v>98</v>
      </c>
      <c r="AU93" s="238">
        <v>60</v>
      </c>
      <c r="AV93" s="238">
        <v>11</v>
      </c>
      <c r="AW93" s="238">
        <v>21</v>
      </c>
      <c r="AX93" s="238">
        <v>2</v>
      </c>
      <c r="AY93" s="238">
        <v>2</v>
      </c>
      <c r="AZ93" s="238">
        <v>4</v>
      </c>
      <c r="BA93" s="238">
        <v>21</v>
      </c>
      <c r="BB93" s="238">
        <v>35</v>
      </c>
      <c r="BC93" s="238" t="s">
        <v>363</v>
      </c>
      <c r="BD93" s="238">
        <v>5</v>
      </c>
      <c r="BE93" s="238">
        <v>1</v>
      </c>
      <c r="BI93" s="238">
        <v>5</v>
      </c>
      <c r="BJ93" s="238">
        <v>98</v>
      </c>
      <c r="BK93" s="238">
        <v>60</v>
      </c>
      <c r="BL93" s="238">
        <v>11</v>
      </c>
      <c r="BM93" s="238">
        <v>21</v>
      </c>
      <c r="CT93" s="238">
        <v>395214</v>
      </c>
      <c r="CU93" s="238">
        <v>4972275</v>
      </c>
      <c r="CV93" s="238">
        <v>44.896192599999999</v>
      </c>
      <c r="CW93" s="238">
        <v>-94.327118900000002</v>
      </c>
      <c r="CX93" s="238" t="s">
        <v>359</v>
      </c>
      <c r="CY93" s="238" t="s">
        <v>584</v>
      </c>
    </row>
    <row r="94" spans="1:103" x14ac:dyDescent="0.25">
      <c r="A94" s="238">
        <v>693247</v>
      </c>
      <c r="B94" s="238">
        <v>3</v>
      </c>
      <c r="C94" s="238">
        <v>7</v>
      </c>
      <c r="D94" s="238">
        <v>144.19900000000001</v>
      </c>
      <c r="E94" s="238">
        <v>43</v>
      </c>
      <c r="G94" s="238" t="s">
        <v>423</v>
      </c>
      <c r="H94" s="238">
        <v>8</v>
      </c>
      <c r="I94" s="238">
        <v>22</v>
      </c>
      <c r="K94" s="238">
        <v>19200760</v>
      </c>
      <c r="M94" s="238">
        <v>3</v>
      </c>
      <c r="N94" s="238">
        <v>1</v>
      </c>
      <c r="O94" s="238">
        <v>2019</v>
      </c>
      <c r="P94" s="238" t="s">
        <v>362</v>
      </c>
      <c r="Q94" s="238">
        <v>7</v>
      </c>
      <c r="R94" s="238" t="s">
        <v>356</v>
      </c>
      <c r="S94" s="238">
        <v>4</v>
      </c>
      <c r="T94" s="238">
        <v>0</v>
      </c>
      <c r="U94" s="238">
        <v>1</v>
      </c>
      <c r="W94" s="238">
        <v>83</v>
      </c>
      <c r="X94" s="238">
        <v>2</v>
      </c>
      <c r="Y94" s="238">
        <v>1</v>
      </c>
      <c r="Z94" s="238">
        <v>1</v>
      </c>
      <c r="AB94" s="238">
        <v>1</v>
      </c>
      <c r="AC94" s="238">
        <v>98</v>
      </c>
      <c r="AD94" s="238" t="s">
        <v>452</v>
      </c>
      <c r="AF94" s="238" t="s">
        <v>426</v>
      </c>
      <c r="AG94" s="238">
        <v>3</v>
      </c>
      <c r="AH94" s="238">
        <v>2</v>
      </c>
      <c r="AI94" s="238">
        <v>3</v>
      </c>
      <c r="AJ94" s="238">
        <v>4</v>
      </c>
      <c r="AK94" s="238">
        <v>32</v>
      </c>
      <c r="AL94" s="238">
        <v>17</v>
      </c>
      <c r="AM94" s="238" t="s">
        <v>354</v>
      </c>
      <c r="AN94" s="238">
        <v>5</v>
      </c>
      <c r="AO94" s="238">
        <v>62</v>
      </c>
      <c r="AP94" s="238">
        <v>74</v>
      </c>
      <c r="AS94" s="238">
        <v>12</v>
      </c>
      <c r="AT94" s="238">
        <v>9</v>
      </c>
      <c r="AU94" s="238">
        <v>60</v>
      </c>
      <c r="AV94" s="238">
        <v>12</v>
      </c>
      <c r="AW94" s="238">
        <v>21</v>
      </c>
      <c r="CT94" s="238">
        <v>395381.43256286503</v>
      </c>
      <c r="CU94" s="238">
        <v>4972238.5149437003</v>
      </c>
      <c r="CV94" s="238">
        <v>44.895884770000002</v>
      </c>
      <c r="CW94" s="238">
        <v>-94.324991080000004</v>
      </c>
      <c r="CX94" s="238" t="s">
        <v>359</v>
      </c>
      <c r="CY94" s="238" t="s">
        <v>585</v>
      </c>
    </row>
    <row r="95" spans="1:103" x14ac:dyDescent="0.25">
      <c r="A95" s="238">
        <v>738591</v>
      </c>
      <c r="B95" s="238">
        <v>3</v>
      </c>
      <c r="C95" s="238">
        <v>7</v>
      </c>
      <c r="D95" s="238">
        <v>144.27000000000001</v>
      </c>
      <c r="E95" s="238">
        <v>43</v>
      </c>
      <c r="G95" s="238" t="s">
        <v>423</v>
      </c>
      <c r="H95" s="238">
        <v>8</v>
      </c>
      <c r="I95" s="238">
        <v>22</v>
      </c>
      <c r="K95" s="238">
        <v>19201995</v>
      </c>
      <c r="M95" s="238">
        <v>8</v>
      </c>
      <c r="N95" s="238">
        <v>5</v>
      </c>
      <c r="O95" s="238">
        <v>2019</v>
      </c>
      <c r="P95" s="238" t="s">
        <v>361</v>
      </c>
      <c r="Q95" s="238">
        <v>16</v>
      </c>
      <c r="R95" s="238" t="s">
        <v>369</v>
      </c>
      <c r="S95" s="238">
        <v>4</v>
      </c>
      <c r="T95" s="238">
        <v>0</v>
      </c>
      <c r="U95" s="238">
        <v>2</v>
      </c>
      <c r="V95" s="238">
        <v>12</v>
      </c>
      <c r="W95" s="238">
        <v>10</v>
      </c>
      <c r="X95" s="238">
        <v>4</v>
      </c>
      <c r="Y95" s="238">
        <v>1</v>
      </c>
      <c r="Z95" s="238">
        <v>1</v>
      </c>
      <c r="AA95" s="238">
        <v>3</v>
      </c>
      <c r="AB95" s="238">
        <v>2</v>
      </c>
      <c r="AC95" s="238">
        <v>98</v>
      </c>
      <c r="AD95" s="238" t="s">
        <v>452</v>
      </c>
      <c r="AF95" s="238" t="s">
        <v>426</v>
      </c>
      <c r="AG95" s="238">
        <v>7</v>
      </c>
      <c r="AH95" s="238">
        <v>2</v>
      </c>
      <c r="AI95" s="238">
        <v>3</v>
      </c>
      <c r="AJ95" s="238">
        <v>3</v>
      </c>
      <c r="AK95" s="238">
        <v>21</v>
      </c>
      <c r="AL95" s="238">
        <v>50</v>
      </c>
      <c r="AM95" s="238" t="s">
        <v>354</v>
      </c>
      <c r="AN95" s="238">
        <v>5</v>
      </c>
      <c r="AO95" s="238">
        <v>65</v>
      </c>
      <c r="AP95" s="238">
        <v>71</v>
      </c>
      <c r="AS95" s="238">
        <v>12</v>
      </c>
      <c r="AT95" s="238">
        <v>9</v>
      </c>
      <c r="AU95" s="238">
        <v>60</v>
      </c>
      <c r="AV95" s="238">
        <v>13</v>
      </c>
      <c r="AW95" s="238">
        <v>21</v>
      </c>
      <c r="AX95" s="238">
        <v>2</v>
      </c>
      <c r="AY95" s="238">
        <v>3</v>
      </c>
      <c r="AZ95" s="238">
        <v>3</v>
      </c>
      <c r="BA95" s="238">
        <v>34</v>
      </c>
      <c r="BB95" s="238">
        <v>19</v>
      </c>
      <c r="BC95" s="238" t="s">
        <v>363</v>
      </c>
      <c r="BD95" s="238">
        <v>5</v>
      </c>
      <c r="BE95" s="238">
        <v>1</v>
      </c>
      <c r="BI95" s="238">
        <v>12</v>
      </c>
      <c r="BJ95" s="238">
        <v>9</v>
      </c>
      <c r="BK95" s="238">
        <v>60</v>
      </c>
      <c r="BL95" s="238">
        <v>13</v>
      </c>
      <c r="BM95" s="238">
        <v>21</v>
      </c>
      <c r="CT95" s="238">
        <v>395483.03276606603</v>
      </c>
      <c r="CU95" s="238">
        <v>4972187.7148420997</v>
      </c>
      <c r="CV95" s="238">
        <v>44.895442500000001</v>
      </c>
      <c r="CW95" s="238">
        <v>-94.323694169999996</v>
      </c>
      <c r="CX95" s="238" t="s">
        <v>359</v>
      </c>
      <c r="CY95" s="238" t="s">
        <v>586</v>
      </c>
    </row>
    <row r="96" spans="1:103" x14ac:dyDescent="0.25">
      <c r="A96" s="238">
        <v>497305</v>
      </c>
      <c r="B96" s="238">
        <v>3</v>
      </c>
      <c r="C96" s="238">
        <v>7</v>
      </c>
      <c r="D96" s="238">
        <v>144.27699999999999</v>
      </c>
      <c r="E96" s="238">
        <v>43</v>
      </c>
      <c r="G96" s="238" t="s">
        <v>423</v>
      </c>
      <c r="H96" s="238">
        <v>8</v>
      </c>
      <c r="I96" s="238">
        <v>22</v>
      </c>
      <c r="K96" s="238">
        <v>17202192</v>
      </c>
      <c r="M96" s="238">
        <v>8</v>
      </c>
      <c r="N96" s="238">
        <v>28</v>
      </c>
      <c r="O96" s="238">
        <v>2017</v>
      </c>
      <c r="P96" s="238" t="s">
        <v>361</v>
      </c>
      <c r="Q96" s="238">
        <v>15</v>
      </c>
      <c r="S96" s="238">
        <v>5</v>
      </c>
      <c r="T96" s="238">
        <v>0</v>
      </c>
      <c r="U96" s="238">
        <v>2</v>
      </c>
      <c r="V96" s="238">
        <v>12</v>
      </c>
      <c r="W96" s="238">
        <v>10</v>
      </c>
      <c r="X96" s="238">
        <v>4</v>
      </c>
      <c r="Y96" s="238">
        <v>1</v>
      </c>
      <c r="Z96" s="238">
        <v>1</v>
      </c>
      <c r="AB96" s="238">
        <v>1</v>
      </c>
      <c r="AC96" s="238">
        <v>98</v>
      </c>
      <c r="AD96" s="238" t="s">
        <v>581</v>
      </c>
      <c r="AF96" s="238" t="s">
        <v>426</v>
      </c>
      <c r="AG96" s="238">
        <v>7</v>
      </c>
      <c r="AH96" s="238">
        <v>2</v>
      </c>
      <c r="AI96" s="238">
        <v>4</v>
      </c>
      <c r="AJ96" s="238">
        <v>3</v>
      </c>
      <c r="AK96" s="238">
        <v>21</v>
      </c>
      <c r="AL96" s="238">
        <v>17</v>
      </c>
      <c r="AM96" s="238" t="s">
        <v>363</v>
      </c>
      <c r="AN96" s="238">
        <v>5</v>
      </c>
      <c r="AO96" s="238">
        <v>90</v>
      </c>
      <c r="AS96" s="238">
        <v>12</v>
      </c>
      <c r="AT96" s="238">
        <v>9</v>
      </c>
      <c r="AU96" s="238">
        <v>60</v>
      </c>
      <c r="AV96" s="238">
        <v>13</v>
      </c>
      <c r="AW96" s="238">
        <v>21</v>
      </c>
      <c r="AX96" s="238">
        <v>2</v>
      </c>
      <c r="AY96" s="238">
        <v>3</v>
      </c>
      <c r="AZ96" s="238">
        <v>3</v>
      </c>
      <c r="BA96" s="238">
        <v>24</v>
      </c>
      <c r="BB96" s="238">
        <v>52</v>
      </c>
      <c r="BC96" s="238" t="s">
        <v>354</v>
      </c>
      <c r="BD96" s="238">
        <v>5</v>
      </c>
      <c r="BE96" s="238">
        <v>1</v>
      </c>
      <c r="BI96" s="238">
        <v>12</v>
      </c>
      <c r="BJ96" s="238">
        <v>9</v>
      </c>
      <c r="BK96" s="238">
        <v>60</v>
      </c>
      <c r="BL96" s="238">
        <v>13</v>
      </c>
      <c r="BM96" s="238">
        <v>21</v>
      </c>
      <c r="CT96" s="238">
        <v>395499.96613326599</v>
      </c>
      <c r="CU96" s="238">
        <v>4972196.1815256998</v>
      </c>
      <c r="CV96" s="238">
        <v>44.895521189999997</v>
      </c>
      <c r="CW96" s="238">
        <v>-94.323481520000001</v>
      </c>
      <c r="CX96" s="238" t="s">
        <v>359</v>
      </c>
      <c r="CY96" s="238" t="s">
        <v>587</v>
      </c>
    </row>
    <row r="97" spans="1:103" x14ac:dyDescent="0.25">
      <c r="A97" s="238">
        <v>594047</v>
      </c>
      <c r="B97" s="238">
        <v>3</v>
      </c>
      <c r="C97" s="238">
        <v>7</v>
      </c>
      <c r="D97" s="238">
        <v>144.28100000000001</v>
      </c>
      <c r="E97" s="238">
        <v>43</v>
      </c>
      <c r="F97" s="238" t="s">
        <v>423</v>
      </c>
      <c r="H97" s="238">
        <v>8</v>
      </c>
      <c r="I97" s="238">
        <v>22</v>
      </c>
      <c r="K97" s="238">
        <v>18201145</v>
      </c>
      <c r="M97" s="238">
        <v>4</v>
      </c>
      <c r="N97" s="238">
        <v>28</v>
      </c>
      <c r="O97" s="238">
        <v>2018</v>
      </c>
      <c r="P97" s="238" t="s">
        <v>364</v>
      </c>
      <c r="Q97" s="238">
        <v>22</v>
      </c>
      <c r="R97" s="238" t="s">
        <v>356</v>
      </c>
      <c r="S97" s="238">
        <v>3</v>
      </c>
      <c r="T97" s="238">
        <v>0</v>
      </c>
      <c r="U97" s="238">
        <v>2</v>
      </c>
      <c r="V97" s="238">
        <v>13</v>
      </c>
      <c r="W97" s="238">
        <v>10</v>
      </c>
      <c r="X97" s="238">
        <v>4</v>
      </c>
      <c r="Y97" s="238">
        <v>6</v>
      </c>
      <c r="Z97" s="238">
        <v>1</v>
      </c>
      <c r="AB97" s="238">
        <v>1</v>
      </c>
      <c r="AC97" s="238">
        <v>98</v>
      </c>
      <c r="AD97" s="238" t="s">
        <v>581</v>
      </c>
      <c r="AE97" s="238" t="s">
        <v>588</v>
      </c>
      <c r="AF97" s="238" t="s">
        <v>426</v>
      </c>
      <c r="AG97" s="238">
        <v>8</v>
      </c>
      <c r="AH97" s="238">
        <v>2</v>
      </c>
      <c r="AI97" s="238">
        <v>2</v>
      </c>
      <c r="AJ97" s="238">
        <v>4</v>
      </c>
      <c r="AK97" s="238">
        <v>21</v>
      </c>
      <c r="AL97" s="238">
        <v>17</v>
      </c>
      <c r="AM97" s="238" t="s">
        <v>363</v>
      </c>
      <c r="AN97" s="238">
        <v>5</v>
      </c>
      <c r="AO97" s="238">
        <v>1</v>
      </c>
      <c r="AS97" s="238">
        <v>12</v>
      </c>
      <c r="AT97" s="238">
        <v>9</v>
      </c>
      <c r="AU97" s="238">
        <v>60</v>
      </c>
      <c r="AV97" s="238">
        <v>12</v>
      </c>
      <c r="AW97" s="238">
        <v>21</v>
      </c>
      <c r="AX97" s="238">
        <v>2</v>
      </c>
      <c r="AY97" s="238">
        <v>2</v>
      </c>
      <c r="AZ97" s="238">
        <v>3</v>
      </c>
      <c r="BA97" s="238">
        <v>24</v>
      </c>
      <c r="BB97" s="238">
        <v>16</v>
      </c>
      <c r="BC97" s="238" t="s">
        <v>354</v>
      </c>
      <c r="BD97" s="238">
        <v>5</v>
      </c>
      <c r="BE97" s="238">
        <v>2</v>
      </c>
      <c r="BI97" s="238">
        <v>12</v>
      </c>
      <c r="BJ97" s="238">
        <v>9</v>
      </c>
      <c r="BK97" s="238">
        <v>60</v>
      </c>
      <c r="BL97" s="238">
        <v>13</v>
      </c>
      <c r="BM97" s="238">
        <v>21</v>
      </c>
      <c r="CT97" s="238">
        <v>395495.73279146699</v>
      </c>
      <c r="CU97" s="238">
        <v>4972175.0148166995</v>
      </c>
      <c r="CV97" s="238">
        <v>44.89533007</v>
      </c>
      <c r="CW97" s="238">
        <v>-94.323530750000003</v>
      </c>
      <c r="CX97" s="238" t="s">
        <v>359</v>
      </c>
      <c r="CY97" s="238" t="s">
        <v>589</v>
      </c>
    </row>
    <row r="98" spans="1:103" x14ac:dyDescent="0.25">
      <c r="A98" s="238">
        <v>660612</v>
      </c>
      <c r="B98" s="238">
        <v>3</v>
      </c>
      <c r="C98" s="238">
        <v>7</v>
      </c>
      <c r="D98" s="238">
        <v>144.28299999999999</v>
      </c>
      <c r="E98" s="238">
        <v>43</v>
      </c>
      <c r="F98" s="238" t="s">
        <v>423</v>
      </c>
      <c r="H98" s="238">
        <v>8</v>
      </c>
      <c r="I98" s="238">
        <v>22</v>
      </c>
      <c r="K98" s="238">
        <v>18202765</v>
      </c>
      <c r="M98" s="238">
        <v>11</v>
      </c>
      <c r="N98" s="238">
        <v>16</v>
      </c>
      <c r="O98" s="238">
        <v>2018</v>
      </c>
      <c r="P98" s="238" t="s">
        <v>362</v>
      </c>
      <c r="Q98" s="238">
        <v>6</v>
      </c>
      <c r="R98" s="238" t="s">
        <v>356</v>
      </c>
      <c r="S98" s="238">
        <v>5</v>
      </c>
      <c r="T98" s="238">
        <v>0</v>
      </c>
      <c r="U98" s="238">
        <v>1</v>
      </c>
      <c r="W98" s="238">
        <v>89</v>
      </c>
      <c r="X98" s="238">
        <v>4</v>
      </c>
      <c r="Y98" s="238">
        <v>2</v>
      </c>
      <c r="Z98" s="238">
        <v>1</v>
      </c>
      <c r="AB98" s="238">
        <v>1</v>
      </c>
      <c r="AC98" s="238">
        <v>98</v>
      </c>
      <c r="AD98" s="238" t="s">
        <v>581</v>
      </c>
      <c r="AF98" s="238" t="s">
        <v>426</v>
      </c>
      <c r="AG98" s="238">
        <v>4</v>
      </c>
      <c r="AH98" s="238">
        <v>2</v>
      </c>
      <c r="AI98" s="238">
        <v>4</v>
      </c>
      <c r="AJ98" s="238">
        <v>4</v>
      </c>
      <c r="AK98" s="238">
        <v>21</v>
      </c>
      <c r="AL98" s="238">
        <v>29</v>
      </c>
      <c r="AM98" s="238" t="s">
        <v>354</v>
      </c>
      <c r="AN98" s="238">
        <v>7</v>
      </c>
      <c r="AO98" s="238">
        <v>90</v>
      </c>
      <c r="AS98" s="238">
        <v>12</v>
      </c>
      <c r="AT98" s="238">
        <v>9</v>
      </c>
      <c r="AU98" s="238">
        <v>60</v>
      </c>
      <c r="AV98" s="238">
        <v>11</v>
      </c>
      <c r="AW98" s="238">
        <v>21</v>
      </c>
      <c r="CT98" s="238">
        <v>395504.19947506598</v>
      </c>
      <c r="CU98" s="238">
        <v>4972181.3648293996</v>
      </c>
      <c r="CV98" s="238">
        <v>44.895388459999999</v>
      </c>
      <c r="CW98" s="238">
        <v>-94.323424860000003</v>
      </c>
      <c r="CX98" s="238" t="s">
        <v>359</v>
      </c>
      <c r="CY98" s="238" t="s">
        <v>590</v>
      </c>
    </row>
    <row r="99" spans="1:103" x14ac:dyDescent="0.25">
      <c r="A99" s="238">
        <v>740582</v>
      </c>
      <c r="B99" s="238">
        <v>3</v>
      </c>
      <c r="C99" s="238">
        <v>7</v>
      </c>
      <c r="D99" s="238">
        <v>144.28399999999999</v>
      </c>
      <c r="E99" s="238">
        <v>43</v>
      </c>
      <c r="G99" s="238" t="s">
        <v>423</v>
      </c>
      <c r="H99" s="238">
        <v>8</v>
      </c>
      <c r="I99" s="238">
        <v>22</v>
      </c>
      <c r="K99" s="238">
        <v>19202097</v>
      </c>
      <c r="M99" s="238">
        <v>8</v>
      </c>
      <c r="N99" s="238">
        <v>15</v>
      </c>
      <c r="O99" s="238">
        <v>2019</v>
      </c>
      <c r="P99" s="238" t="s">
        <v>384</v>
      </c>
      <c r="Q99" s="238">
        <v>16</v>
      </c>
      <c r="S99" s="238">
        <v>3</v>
      </c>
      <c r="T99" s="238">
        <v>0</v>
      </c>
      <c r="U99" s="238">
        <v>2</v>
      </c>
      <c r="V99" s="238">
        <v>12</v>
      </c>
      <c r="W99" s="238">
        <v>10</v>
      </c>
      <c r="X99" s="238">
        <v>4</v>
      </c>
      <c r="Y99" s="238">
        <v>1</v>
      </c>
      <c r="Z99" s="238">
        <v>1</v>
      </c>
      <c r="AB99" s="238">
        <v>1</v>
      </c>
      <c r="AC99" s="238">
        <v>98</v>
      </c>
      <c r="AD99" s="238" t="s">
        <v>452</v>
      </c>
      <c r="AF99" s="238" t="s">
        <v>426</v>
      </c>
      <c r="AG99" s="238">
        <v>7</v>
      </c>
      <c r="AH99" s="238">
        <v>2</v>
      </c>
      <c r="AI99" s="238">
        <v>4</v>
      </c>
      <c r="AJ99" s="238">
        <v>3</v>
      </c>
      <c r="AK99" s="238">
        <v>21</v>
      </c>
      <c r="AL99" s="238">
        <v>40</v>
      </c>
      <c r="AM99" s="238" t="s">
        <v>363</v>
      </c>
      <c r="AN99" s="238">
        <v>5</v>
      </c>
      <c r="AO99" s="238">
        <v>74</v>
      </c>
      <c r="AS99" s="238">
        <v>12</v>
      </c>
      <c r="AT99" s="238">
        <v>9</v>
      </c>
      <c r="AU99" s="238">
        <v>60</v>
      </c>
      <c r="AV99" s="238">
        <v>13</v>
      </c>
      <c r="AW99" s="238">
        <v>21</v>
      </c>
      <c r="AX99" s="238">
        <v>2</v>
      </c>
      <c r="AY99" s="238">
        <v>3</v>
      </c>
      <c r="AZ99" s="238">
        <v>3</v>
      </c>
      <c r="BA99" s="238">
        <v>24</v>
      </c>
      <c r="BB99" s="238">
        <v>38</v>
      </c>
      <c r="BC99" s="238" t="s">
        <v>354</v>
      </c>
      <c r="BD99" s="238">
        <v>5</v>
      </c>
      <c r="BE99" s="238">
        <v>1</v>
      </c>
      <c r="BI99" s="238">
        <v>12</v>
      </c>
      <c r="BJ99" s="238">
        <v>9</v>
      </c>
      <c r="BK99" s="238">
        <v>60</v>
      </c>
      <c r="BL99" s="238">
        <v>13</v>
      </c>
      <c r="BM99" s="238">
        <v>21</v>
      </c>
      <c r="CT99" s="238">
        <v>395504.19947506598</v>
      </c>
      <c r="CU99" s="238">
        <v>4972179.2481584996</v>
      </c>
      <c r="CV99" s="238">
        <v>44.895369410000001</v>
      </c>
      <c r="CW99" s="238">
        <v>-94.323424419999995</v>
      </c>
      <c r="CX99" s="238" t="s">
        <v>359</v>
      </c>
      <c r="CY99" s="238" t="s">
        <v>591</v>
      </c>
    </row>
    <row r="100" spans="1:103" x14ac:dyDescent="0.25">
      <c r="A100" s="238">
        <v>10730669</v>
      </c>
      <c r="B100" s="238">
        <v>3</v>
      </c>
      <c r="C100" s="238">
        <v>7</v>
      </c>
      <c r="D100" s="238">
        <v>144.28700000000001</v>
      </c>
      <c r="E100" s="238">
        <v>43</v>
      </c>
      <c r="G100" s="238" t="s">
        <v>423</v>
      </c>
      <c r="H100" s="238">
        <v>8</v>
      </c>
      <c r="I100" s="238">
        <v>22</v>
      </c>
      <c r="K100" s="238">
        <v>11200441</v>
      </c>
      <c r="L100" s="238">
        <v>110620223</v>
      </c>
      <c r="M100" s="238">
        <v>3</v>
      </c>
      <c r="N100" s="238">
        <v>1</v>
      </c>
      <c r="O100" s="238">
        <v>2011</v>
      </c>
      <c r="P100" s="238" t="s">
        <v>368</v>
      </c>
      <c r="Q100" s="238">
        <v>20</v>
      </c>
      <c r="S100" s="238">
        <v>5</v>
      </c>
      <c r="T100" s="238">
        <v>0</v>
      </c>
      <c r="U100" s="238">
        <v>1</v>
      </c>
      <c r="V100" s="238">
        <v>1</v>
      </c>
      <c r="W100" s="238">
        <v>10</v>
      </c>
      <c r="X100" s="238">
        <v>2</v>
      </c>
      <c r="Y100" s="238">
        <v>6</v>
      </c>
      <c r="Z100" s="238">
        <v>7</v>
      </c>
      <c r="AB100" s="238">
        <v>5</v>
      </c>
      <c r="AC100" s="238">
        <v>98</v>
      </c>
      <c r="AD100" s="238" t="s">
        <v>428</v>
      </c>
      <c r="AE100" s="238" t="s">
        <v>592</v>
      </c>
      <c r="AF100" s="238" t="s">
        <v>426</v>
      </c>
      <c r="AG100" s="238">
        <v>4</v>
      </c>
      <c r="AH100" s="238">
        <v>2</v>
      </c>
      <c r="AI100" s="238">
        <v>2</v>
      </c>
      <c r="AJ100" s="238">
        <v>3</v>
      </c>
      <c r="AK100" s="238">
        <v>27</v>
      </c>
      <c r="AL100" s="238">
        <v>18</v>
      </c>
      <c r="AM100" s="238" t="s">
        <v>363</v>
      </c>
      <c r="AN100" s="238">
        <v>5</v>
      </c>
      <c r="AS100" s="238">
        <v>7</v>
      </c>
      <c r="AT100" s="238">
        <v>98</v>
      </c>
      <c r="AU100" s="238">
        <v>60</v>
      </c>
      <c r="AV100" s="238">
        <v>10</v>
      </c>
      <c r="AW100" s="238">
        <v>21</v>
      </c>
      <c r="AX100" s="238">
        <v>3</v>
      </c>
      <c r="AY100" s="238">
        <v>1</v>
      </c>
      <c r="AZ100" s="238">
        <v>3</v>
      </c>
      <c r="BA100" s="238">
        <v>1</v>
      </c>
      <c r="BE100" s="238">
        <v>1</v>
      </c>
      <c r="BI100" s="238">
        <v>7</v>
      </c>
      <c r="BJ100" s="238">
        <v>98</v>
      </c>
      <c r="BK100" s="238">
        <v>60</v>
      </c>
      <c r="BL100" s="238">
        <v>10</v>
      </c>
      <c r="BM100" s="238">
        <v>21</v>
      </c>
      <c r="CT100" s="238">
        <v>395507</v>
      </c>
      <c r="CU100" s="238">
        <v>4972174</v>
      </c>
      <c r="CV100" s="238">
        <v>44.895326099999998</v>
      </c>
      <c r="CW100" s="238">
        <v>-94.323382800000005</v>
      </c>
      <c r="CX100" s="238" t="s">
        <v>359</v>
      </c>
      <c r="CY100" s="238" t="s">
        <v>593</v>
      </c>
    </row>
    <row r="101" spans="1:103" x14ac:dyDescent="0.25">
      <c r="A101" s="238">
        <v>11057080</v>
      </c>
      <c r="B101" s="238">
        <v>3</v>
      </c>
      <c r="C101" s="238">
        <v>7</v>
      </c>
      <c r="D101" s="238">
        <v>144.28700000000001</v>
      </c>
      <c r="E101" s="238">
        <v>43</v>
      </c>
      <c r="G101" s="238" t="s">
        <v>423</v>
      </c>
      <c r="H101" s="238">
        <v>8</v>
      </c>
      <c r="I101" s="238">
        <v>22</v>
      </c>
      <c r="K101" s="238">
        <v>15200773</v>
      </c>
      <c r="L101" s="238">
        <v>151400175</v>
      </c>
      <c r="M101" s="238">
        <v>5</v>
      </c>
      <c r="N101" s="238">
        <v>10</v>
      </c>
      <c r="O101" s="238">
        <v>2015</v>
      </c>
      <c r="P101" s="238" t="s">
        <v>366</v>
      </c>
      <c r="Q101" s="238">
        <v>9</v>
      </c>
      <c r="S101" s="238">
        <v>1</v>
      </c>
      <c r="T101" s="238">
        <v>1</v>
      </c>
      <c r="U101" s="238">
        <v>3</v>
      </c>
      <c r="V101" s="238">
        <v>90</v>
      </c>
      <c r="W101" s="238">
        <v>10</v>
      </c>
      <c r="X101" s="238">
        <v>4</v>
      </c>
      <c r="Y101" s="238">
        <v>1</v>
      </c>
      <c r="Z101" s="238">
        <v>2</v>
      </c>
      <c r="AB101" s="238">
        <v>1</v>
      </c>
      <c r="AC101" s="238">
        <v>98</v>
      </c>
      <c r="AD101" s="238" t="s">
        <v>428</v>
      </c>
      <c r="AE101" s="238" t="s">
        <v>594</v>
      </c>
      <c r="AF101" s="238" t="s">
        <v>426</v>
      </c>
      <c r="AG101" s="238">
        <v>90</v>
      </c>
      <c r="AH101" s="238">
        <v>2</v>
      </c>
      <c r="AI101" s="238">
        <v>4</v>
      </c>
      <c r="AJ101" s="238">
        <v>4</v>
      </c>
      <c r="AK101" s="238">
        <v>21</v>
      </c>
      <c r="AL101" s="238">
        <v>52</v>
      </c>
      <c r="AM101" s="238" t="s">
        <v>363</v>
      </c>
      <c r="AN101" s="238">
        <v>5</v>
      </c>
      <c r="AO101" s="238">
        <v>1</v>
      </c>
      <c r="AS101" s="238">
        <v>5</v>
      </c>
      <c r="AT101" s="238">
        <v>2</v>
      </c>
      <c r="AU101" s="238">
        <v>60</v>
      </c>
      <c r="AV101" s="238">
        <v>10</v>
      </c>
      <c r="AW101" s="238">
        <v>21</v>
      </c>
      <c r="AX101" s="238">
        <v>2</v>
      </c>
      <c r="AY101" s="238">
        <v>4</v>
      </c>
      <c r="AZ101" s="238">
        <v>3</v>
      </c>
      <c r="BA101" s="238">
        <v>8</v>
      </c>
      <c r="BB101" s="238">
        <v>52</v>
      </c>
      <c r="BC101" s="238" t="s">
        <v>363</v>
      </c>
      <c r="BD101" s="238">
        <v>5</v>
      </c>
      <c r="BE101" s="238">
        <v>1</v>
      </c>
      <c r="BI101" s="238">
        <v>5</v>
      </c>
      <c r="BJ101" s="238">
        <v>2</v>
      </c>
      <c r="BK101" s="238">
        <v>60</v>
      </c>
      <c r="BL101" s="238">
        <v>10</v>
      </c>
      <c r="BM101" s="238">
        <v>21</v>
      </c>
      <c r="BN101" s="238">
        <v>2</v>
      </c>
      <c r="BO101" s="238">
        <v>4</v>
      </c>
      <c r="BP101" s="238">
        <v>3</v>
      </c>
      <c r="BQ101" s="238">
        <v>21</v>
      </c>
      <c r="BR101" s="238">
        <v>21</v>
      </c>
      <c r="BS101" s="238" t="s">
        <v>354</v>
      </c>
      <c r="BT101" s="238">
        <v>5</v>
      </c>
      <c r="BU101" s="238">
        <v>15</v>
      </c>
      <c r="BY101" s="238">
        <v>5</v>
      </c>
      <c r="BZ101" s="238">
        <v>2</v>
      </c>
      <c r="CA101" s="238">
        <v>60</v>
      </c>
      <c r="CB101" s="238">
        <v>10</v>
      </c>
      <c r="CC101" s="238">
        <v>21</v>
      </c>
      <c r="CT101" s="238">
        <v>395507</v>
      </c>
      <c r="CU101" s="238">
        <v>4972174</v>
      </c>
      <c r="CV101" s="238">
        <v>44.895326099999998</v>
      </c>
      <c r="CW101" s="238">
        <v>-94.323382800000005</v>
      </c>
      <c r="CX101" s="238" t="s">
        <v>359</v>
      </c>
      <c r="CY101" s="238" t="s">
        <v>595</v>
      </c>
    </row>
    <row r="102" spans="1:103" x14ac:dyDescent="0.25">
      <c r="A102" s="238">
        <v>673469</v>
      </c>
      <c r="B102" s="238">
        <v>3</v>
      </c>
      <c r="C102" s="238">
        <v>7</v>
      </c>
      <c r="D102" s="238">
        <v>144.29400000000001</v>
      </c>
      <c r="E102" s="238">
        <v>43</v>
      </c>
      <c r="G102" s="238" t="s">
        <v>423</v>
      </c>
      <c r="H102" s="238">
        <v>8</v>
      </c>
      <c r="I102" s="238">
        <v>22</v>
      </c>
      <c r="K102" s="238">
        <v>18203210</v>
      </c>
      <c r="M102" s="238">
        <v>12</v>
      </c>
      <c r="N102" s="238">
        <v>28</v>
      </c>
      <c r="O102" s="238">
        <v>2018</v>
      </c>
      <c r="P102" s="238" t="s">
        <v>362</v>
      </c>
      <c r="Q102" s="238">
        <v>12</v>
      </c>
      <c r="R102" s="238">
        <v>98</v>
      </c>
      <c r="S102" s="238">
        <v>5</v>
      </c>
      <c r="T102" s="238">
        <v>0</v>
      </c>
      <c r="U102" s="238">
        <v>1</v>
      </c>
      <c r="W102" s="238">
        <v>48</v>
      </c>
      <c r="X102" s="238">
        <v>4</v>
      </c>
      <c r="Y102" s="238">
        <v>1</v>
      </c>
      <c r="Z102" s="238">
        <v>7</v>
      </c>
      <c r="AB102" s="238">
        <v>5</v>
      </c>
      <c r="AC102" s="238">
        <v>98</v>
      </c>
      <c r="AD102" s="238" t="s">
        <v>452</v>
      </c>
      <c r="AF102" s="238" t="s">
        <v>426</v>
      </c>
      <c r="AG102" s="238">
        <v>3</v>
      </c>
      <c r="AH102" s="238">
        <v>2</v>
      </c>
      <c r="AI102" s="238">
        <v>2</v>
      </c>
      <c r="AJ102" s="238">
        <v>3</v>
      </c>
      <c r="AK102" s="238">
        <v>21</v>
      </c>
      <c r="AL102" s="238">
        <v>18</v>
      </c>
      <c r="AM102" s="238" t="s">
        <v>363</v>
      </c>
      <c r="AN102" s="238">
        <v>5</v>
      </c>
      <c r="AO102" s="238">
        <v>68</v>
      </c>
      <c r="AP102" s="238">
        <v>62</v>
      </c>
      <c r="AS102" s="238">
        <v>12</v>
      </c>
      <c r="AT102" s="238">
        <v>98</v>
      </c>
      <c r="AU102" s="238">
        <v>60</v>
      </c>
      <c r="AV102" s="238">
        <v>13</v>
      </c>
      <c r="AW102" s="238">
        <v>21</v>
      </c>
      <c r="CT102" s="238">
        <v>395521.132842266</v>
      </c>
      <c r="CU102" s="238">
        <v>4972175.0148166995</v>
      </c>
      <c r="CV102" s="238">
        <v>44.895333800000003</v>
      </c>
      <c r="CW102" s="238">
        <v>-94.323209149999997</v>
      </c>
      <c r="CX102" s="238" t="s">
        <v>391</v>
      </c>
      <c r="CY102" s="238" t="s">
        <v>596</v>
      </c>
    </row>
    <row r="103" spans="1:103" x14ac:dyDescent="0.25">
      <c r="A103" s="238">
        <v>385383</v>
      </c>
      <c r="B103" s="238">
        <v>3</v>
      </c>
      <c r="C103" s="238">
        <v>7</v>
      </c>
      <c r="D103" s="238">
        <v>144.35499999999999</v>
      </c>
      <c r="E103" s="238">
        <v>43</v>
      </c>
      <c r="G103" s="238" t="s">
        <v>423</v>
      </c>
      <c r="H103" s="238">
        <v>8</v>
      </c>
      <c r="I103" s="238">
        <v>22</v>
      </c>
      <c r="K103" s="238">
        <v>16202070</v>
      </c>
      <c r="M103" s="238">
        <v>10</v>
      </c>
      <c r="N103" s="238">
        <v>9</v>
      </c>
      <c r="O103" s="238">
        <v>2016</v>
      </c>
      <c r="P103" s="238" t="s">
        <v>366</v>
      </c>
      <c r="Q103" s="238">
        <v>16</v>
      </c>
      <c r="R103" s="238">
        <v>98</v>
      </c>
      <c r="S103" s="238">
        <v>5</v>
      </c>
      <c r="T103" s="238">
        <v>0</v>
      </c>
      <c r="U103" s="238">
        <v>2</v>
      </c>
      <c r="V103" s="238">
        <v>10</v>
      </c>
      <c r="W103" s="238">
        <v>10</v>
      </c>
      <c r="X103" s="238">
        <v>4</v>
      </c>
      <c r="Y103" s="238">
        <v>1</v>
      </c>
      <c r="Z103" s="238">
        <v>1</v>
      </c>
      <c r="AB103" s="238">
        <v>1</v>
      </c>
      <c r="AC103" s="238">
        <v>98</v>
      </c>
      <c r="AD103" s="238" t="s">
        <v>581</v>
      </c>
      <c r="AF103" s="238" t="s">
        <v>426</v>
      </c>
      <c r="AG103" s="238">
        <v>5</v>
      </c>
      <c r="AH103" s="238">
        <v>2</v>
      </c>
      <c r="AI103" s="238">
        <v>2</v>
      </c>
      <c r="AJ103" s="238">
        <v>4</v>
      </c>
      <c r="AK103" s="238">
        <v>25</v>
      </c>
      <c r="AL103" s="238">
        <v>58</v>
      </c>
      <c r="AM103" s="238" t="s">
        <v>363</v>
      </c>
      <c r="AN103" s="238">
        <v>5</v>
      </c>
      <c r="AO103" s="238">
        <v>10</v>
      </c>
      <c r="AS103" s="238">
        <v>12</v>
      </c>
      <c r="AT103" s="238">
        <v>9</v>
      </c>
      <c r="AU103" s="238">
        <v>60</v>
      </c>
      <c r="AV103" s="238">
        <v>11</v>
      </c>
      <c r="AW103" s="238">
        <v>21</v>
      </c>
      <c r="AX103" s="238">
        <v>2</v>
      </c>
      <c r="AY103" s="238">
        <v>48</v>
      </c>
      <c r="AZ103" s="238">
        <v>4</v>
      </c>
      <c r="BA103" s="238">
        <v>21</v>
      </c>
      <c r="BB103" s="238">
        <v>29</v>
      </c>
      <c r="BC103" s="238" t="s">
        <v>354</v>
      </c>
      <c r="BD103" s="238">
        <v>5</v>
      </c>
      <c r="BE103" s="238">
        <v>1</v>
      </c>
      <c r="BI103" s="238">
        <v>12</v>
      </c>
      <c r="BJ103" s="238">
        <v>9</v>
      </c>
      <c r="BK103" s="238">
        <v>60</v>
      </c>
      <c r="BL103" s="238">
        <v>11</v>
      </c>
      <c r="BM103" s="238">
        <v>21</v>
      </c>
      <c r="CT103" s="238">
        <v>395593.09965286701</v>
      </c>
      <c r="CU103" s="238">
        <v>4972107.2813478997</v>
      </c>
      <c r="CV103" s="238">
        <v>44.894734769999999</v>
      </c>
      <c r="CW103" s="238">
        <v>-94.322283970000001</v>
      </c>
      <c r="CX103" s="238" t="s">
        <v>359</v>
      </c>
      <c r="CY103" s="238" t="s">
        <v>597</v>
      </c>
    </row>
    <row r="104" spans="1:103" x14ac:dyDescent="0.25">
      <c r="A104" s="238">
        <v>665165</v>
      </c>
      <c r="B104" s="238">
        <v>3</v>
      </c>
      <c r="C104" s="238">
        <v>7</v>
      </c>
      <c r="D104" s="238">
        <v>144.43100000000001</v>
      </c>
      <c r="E104" s="238">
        <v>43</v>
      </c>
      <c r="G104" s="238" t="s">
        <v>423</v>
      </c>
      <c r="H104" s="238">
        <v>8</v>
      </c>
      <c r="I104" s="238">
        <v>22</v>
      </c>
      <c r="K104" s="238">
        <v>18202956</v>
      </c>
      <c r="M104" s="238">
        <v>12</v>
      </c>
      <c r="N104" s="238">
        <v>1</v>
      </c>
      <c r="O104" s="238">
        <v>2018</v>
      </c>
      <c r="P104" s="238" t="s">
        <v>364</v>
      </c>
      <c r="Q104" s="238">
        <v>20</v>
      </c>
      <c r="R104" s="238">
        <v>98</v>
      </c>
      <c r="S104" s="238">
        <v>3</v>
      </c>
      <c r="T104" s="238">
        <v>0</v>
      </c>
      <c r="U104" s="238">
        <v>2</v>
      </c>
      <c r="V104" s="238">
        <v>13</v>
      </c>
      <c r="W104" s="238">
        <v>10</v>
      </c>
      <c r="X104" s="238">
        <v>2</v>
      </c>
      <c r="Y104" s="238">
        <v>6</v>
      </c>
      <c r="Z104" s="238">
        <v>4</v>
      </c>
      <c r="AA104" s="238">
        <v>7</v>
      </c>
      <c r="AB104" s="238">
        <v>5</v>
      </c>
      <c r="AC104" s="238">
        <v>98</v>
      </c>
      <c r="AD104" s="238" t="s">
        <v>452</v>
      </c>
      <c r="AF104" s="238" t="s">
        <v>426</v>
      </c>
      <c r="AG104" s="238">
        <v>8</v>
      </c>
      <c r="AH104" s="238">
        <v>2</v>
      </c>
      <c r="AI104" s="238">
        <v>3</v>
      </c>
      <c r="AJ104" s="238">
        <v>4</v>
      </c>
      <c r="AK104" s="238">
        <v>21</v>
      </c>
      <c r="AL104" s="238">
        <v>27</v>
      </c>
      <c r="AM104" s="238" t="s">
        <v>354</v>
      </c>
      <c r="AN104" s="238">
        <v>5</v>
      </c>
      <c r="AO104" s="238">
        <v>68</v>
      </c>
      <c r="AS104" s="238">
        <v>12</v>
      </c>
      <c r="AT104" s="238">
        <v>98</v>
      </c>
      <c r="AU104" s="238">
        <v>60</v>
      </c>
      <c r="AV104" s="238">
        <v>13</v>
      </c>
      <c r="AW104" s="238">
        <v>21</v>
      </c>
      <c r="AX104" s="238">
        <v>2</v>
      </c>
      <c r="AY104" s="238">
        <v>3</v>
      </c>
      <c r="AZ104" s="238">
        <v>3</v>
      </c>
      <c r="BA104" s="238">
        <v>27</v>
      </c>
      <c r="BB104" s="238">
        <v>23</v>
      </c>
      <c r="BC104" s="238" t="s">
        <v>354</v>
      </c>
      <c r="BD104" s="238">
        <v>5</v>
      </c>
      <c r="BE104" s="238">
        <v>1</v>
      </c>
      <c r="BI104" s="238">
        <v>12</v>
      </c>
      <c r="BJ104" s="238">
        <v>98</v>
      </c>
      <c r="BK104" s="238">
        <v>60</v>
      </c>
      <c r="BL104" s="238">
        <v>12</v>
      </c>
      <c r="BM104" s="238">
        <v>21</v>
      </c>
      <c r="CT104" s="238">
        <v>395692.58318516699</v>
      </c>
      <c r="CU104" s="238">
        <v>4972037.4312081998</v>
      </c>
      <c r="CV104" s="238">
        <v>44.894120719999997</v>
      </c>
      <c r="CW104" s="238">
        <v>-94.321009979999999</v>
      </c>
      <c r="CX104" s="238" t="s">
        <v>359</v>
      </c>
      <c r="CY104" s="238" t="s">
        <v>598</v>
      </c>
    </row>
    <row r="105" spans="1:103" x14ac:dyDescent="0.25">
      <c r="A105" s="238">
        <v>820836</v>
      </c>
      <c r="B105" s="238">
        <v>3</v>
      </c>
      <c r="C105" s="238">
        <v>7</v>
      </c>
      <c r="D105" s="238">
        <v>144.446</v>
      </c>
      <c r="E105" s="238">
        <v>43</v>
      </c>
      <c r="G105" s="238" t="s">
        <v>423</v>
      </c>
      <c r="H105" s="238">
        <v>8</v>
      </c>
      <c r="I105" s="238">
        <v>22</v>
      </c>
      <c r="K105" s="238">
        <v>20201601</v>
      </c>
      <c r="L105" s="238">
        <v>202030036</v>
      </c>
      <c r="M105" s="238">
        <v>7</v>
      </c>
      <c r="N105" s="238">
        <v>21</v>
      </c>
      <c r="O105" s="238">
        <v>2020</v>
      </c>
      <c r="P105" s="238" t="s">
        <v>368</v>
      </c>
      <c r="Q105" s="238">
        <v>8</v>
      </c>
      <c r="R105" s="238" t="s">
        <v>369</v>
      </c>
      <c r="S105" s="238">
        <v>4</v>
      </c>
      <c r="T105" s="238">
        <v>0</v>
      </c>
      <c r="U105" s="238">
        <v>2</v>
      </c>
      <c r="V105" s="238">
        <v>5</v>
      </c>
      <c r="W105" s="238">
        <v>10</v>
      </c>
      <c r="X105" s="238">
        <v>4</v>
      </c>
      <c r="Y105" s="238">
        <v>1</v>
      </c>
      <c r="Z105" s="238">
        <v>2</v>
      </c>
      <c r="AB105" s="238">
        <v>2</v>
      </c>
      <c r="AC105" s="238">
        <v>98</v>
      </c>
      <c r="AD105" s="238">
        <v>7</v>
      </c>
      <c r="AF105" s="238" t="s">
        <v>426</v>
      </c>
      <c r="AG105" s="238">
        <v>9</v>
      </c>
      <c r="AH105" s="238">
        <v>2</v>
      </c>
      <c r="AI105" s="238">
        <v>4</v>
      </c>
      <c r="AJ105" s="238">
        <v>4</v>
      </c>
      <c r="AK105" s="238">
        <v>24</v>
      </c>
      <c r="AL105" s="238">
        <v>56</v>
      </c>
      <c r="AM105" s="238" t="s">
        <v>354</v>
      </c>
      <c r="AN105" s="238">
        <v>5</v>
      </c>
      <c r="AO105" s="238">
        <v>2</v>
      </c>
      <c r="AS105" s="238">
        <v>12</v>
      </c>
      <c r="AT105" s="238">
        <v>9</v>
      </c>
      <c r="AU105" s="238">
        <v>60</v>
      </c>
      <c r="AV105" s="238">
        <v>11</v>
      </c>
      <c r="AW105" s="238">
        <v>21</v>
      </c>
      <c r="AX105" s="238">
        <v>2</v>
      </c>
      <c r="AY105" s="238">
        <v>3</v>
      </c>
      <c r="AZ105" s="238">
        <v>3</v>
      </c>
      <c r="BA105" s="238">
        <v>21</v>
      </c>
      <c r="BB105" s="238">
        <v>17</v>
      </c>
      <c r="BC105" s="238" t="s">
        <v>363</v>
      </c>
      <c r="BD105" s="238">
        <v>5</v>
      </c>
      <c r="BE105" s="238">
        <v>1</v>
      </c>
      <c r="BI105" s="238">
        <v>12</v>
      </c>
      <c r="BJ105" s="238">
        <v>9</v>
      </c>
      <c r="BK105" s="238">
        <v>60</v>
      </c>
      <c r="BL105" s="238">
        <v>11</v>
      </c>
      <c r="BM105" s="238">
        <v>21</v>
      </c>
      <c r="CT105" s="238">
        <v>395707.39988146699</v>
      </c>
      <c r="CU105" s="238">
        <v>4972039.5478790998</v>
      </c>
      <c r="CV105" s="238">
        <v>44.894141939999997</v>
      </c>
      <c r="CW105" s="238">
        <v>-94.320822820000004</v>
      </c>
      <c r="CX105" s="238" t="s">
        <v>359</v>
      </c>
      <c r="CY105" s="238" t="s">
        <v>599</v>
      </c>
    </row>
    <row r="106" spans="1:103" x14ac:dyDescent="0.25">
      <c r="A106" s="238">
        <v>10828117</v>
      </c>
      <c r="B106" s="238">
        <v>3</v>
      </c>
      <c r="C106" s="238">
        <v>7</v>
      </c>
      <c r="D106" s="238">
        <v>144.541</v>
      </c>
      <c r="E106" s="238">
        <v>43</v>
      </c>
      <c r="G106" s="238" t="s">
        <v>423</v>
      </c>
      <c r="H106" s="238">
        <v>8</v>
      </c>
      <c r="I106" s="238">
        <v>22</v>
      </c>
      <c r="K106" s="238">
        <v>12200946</v>
      </c>
      <c r="L106" s="238">
        <v>122640194</v>
      </c>
      <c r="M106" s="238">
        <v>9</v>
      </c>
      <c r="N106" s="238">
        <v>5</v>
      </c>
      <c r="O106" s="238">
        <v>2012</v>
      </c>
      <c r="P106" s="238" t="s">
        <v>355</v>
      </c>
      <c r="Q106" s="238">
        <v>15</v>
      </c>
      <c r="R106" s="238" t="s">
        <v>369</v>
      </c>
      <c r="S106" s="238">
        <v>4</v>
      </c>
      <c r="T106" s="238">
        <v>0</v>
      </c>
      <c r="U106" s="238">
        <v>1</v>
      </c>
      <c r="V106" s="238">
        <v>7</v>
      </c>
      <c r="W106" s="238">
        <v>45</v>
      </c>
      <c r="X106" s="238">
        <v>2</v>
      </c>
      <c r="Y106" s="238">
        <v>1</v>
      </c>
      <c r="Z106" s="238">
        <v>1</v>
      </c>
      <c r="AB106" s="238">
        <v>1</v>
      </c>
      <c r="AC106" s="238">
        <v>98</v>
      </c>
      <c r="AD106" s="238" t="s">
        <v>428</v>
      </c>
      <c r="AE106" s="238">
        <v>22</v>
      </c>
      <c r="AF106" s="238" t="s">
        <v>426</v>
      </c>
      <c r="AG106" s="238">
        <v>3</v>
      </c>
      <c r="AH106" s="238">
        <v>2</v>
      </c>
      <c r="AI106" s="238">
        <v>32</v>
      </c>
      <c r="AJ106" s="238">
        <v>4</v>
      </c>
      <c r="AK106" s="238">
        <v>21</v>
      </c>
      <c r="AL106" s="238">
        <v>56</v>
      </c>
      <c r="AM106" s="238" t="s">
        <v>354</v>
      </c>
      <c r="AN106" s="238">
        <v>5</v>
      </c>
      <c r="AO106" s="238">
        <v>16</v>
      </c>
      <c r="AS106" s="238">
        <v>7</v>
      </c>
      <c r="AT106" s="238">
        <v>98</v>
      </c>
      <c r="AU106" s="238">
        <v>60</v>
      </c>
      <c r="AV106" s="238">
        <v>11</v>
      </c>
      <c r="AW106" s="238">
        <v>21</v>
      </c>
      <c r="CT106" s="238">
        <v>395840</v>
      </c>
      <c r="CU106" s="238">
        <v>4971938</v>
      </c>
      <c r="CV106" s="238">
        <v>44.8932438</v>
      </c>
      <c r="CW106" s="238">
        <v>-94.319119299999997</v>
      </c>
      <c r="CX106" s="238" t="s">
        <v>359</v>
      </c>
      <c r="CY106" s="238" t="s">
        <v>600</v>
      </c>
    </row>
    <row r="107" spans="1:103" x14ac:dyDescent="0.25">
      <c r="A107" s="238">
        <v>10764938</v>
      </c>
      <c r="B107" s="238">
        <v>3</v>
      </c>
      <c r="C107" s="238">
        <v>7</v>
      </c>
      <c r="D107" s="238">
        <v>144.58799999999999</v>
      </c>
      <c r="E107" s="238">
        <v>43</v>
      </c>
      <c r="G107" s="238" t="s">
        <v>423</v>
      </c>
      <c r="H107" s="238">
        <v>8</v>
      </c>
      <c r="I107" s="238">
        <v>22</v>
      </c>
      <c r="K107" s="238">
        <v>12200001</v>
      </c>
      <c r="L107" s="238">
        <v>120030225</v>
      </c>
      <c r="M107" s="238">
        <v>12</v>
      </c>
      <c r="N107" s="238">
        <v>31</v>
      </c>
      <c r="O107" s="238">
        <v>2011</v>
      </c>
      <c r="P107" s="238" t="s">
        <v>364</v>
      </c>
      <c r="Q107" s="238">
        <v>21</v>
      </c>
      <c r="R107" s="238" t="s">
        <v>369</v>
      </c>
      <c r="S107" s="238">
        <v>5</v>
      </c>
      <c r="T107" s="238">
        <v>0</v>
      </c>
      <c r="U107" s="238">
        <v>1</v>
      </c>
      <c r="V107" s="238">
        <v>7</v>
      </c>
      <c r="W107" s="238">
        <v>32</v>
      </c>
      <c r="X107" s="238">
        <v>2</v>
      </c>
      <c r="Y107" s="238">
        <v>6</v>
      </c>
      <c r="Z107" s="238">
        <v>4</v>
      </c>
      <c r="AB107" s="238">
        <v>5</v>
      </c>
      <c r="AC107" s="238">
        <v>98</v>
      </c>
      <c r="AD107" s="238" t="s">
        <v>428</v>
      </c>
      <c r="AE107" s="238" t="s">
        <v>601</v>
      </c>
      <c r="AF107" s="238" t="s">
        <v>426</v>
      </c>
      <c r="AG107" s="238">
        <v>3</v>
      </c>
      <c r="AH107" s="238">
        <v>2</v>
      </c>
      <c r="AI107" s="238">
        <v>2</v>
      </c>
      <c r="AJ107" s="238">
        <v>3</v>
      </c>
      <c r="AK107" s="238">
        <v>21</v>
      </c>
      <c r="AL107" s="238">
        <v>19</v>
      </c>
      <c r="AM107" s="238" t="s">
        <v>363</v>
      </c>
      <c r="AN107" s="238">
        <v>99</v>
      </c>
      <c r="AO107" s="238">
        <v>3</v>
      </c>
      <c r="AS107" s="238">
        <v>7</v>
      </c>
      <c r="AT107" s="238">
        <v>98</v>
      </c>
      <c r="AU107" s="238">
        <v>60</v>
      </c>
      <c r="AV107" s="238">
        <v>10</v>
      </c>
      <c r="AW107" s="238">
        <v>21</v>
      </c>
      <c r="CT107" s="238">
        <v>395906</v>
      </c>
      <c r="CU107" s="238">
        <v>4971902</v>
      </c>
      <c r="CV107" s="238">
        <v>44.892937199999999</v>
      </c>
      <c r="CW107" s="238">
        <v>-94.318285900000006</v>
      </c>
      <c r="CX107" s="238" t="s">
        <v>359</v>
      </c>
      <c r="CY107" s="238" t="s">
        <v>602</v>
      </c>
    </row>
    <row r="108" spans="1:103" x14ac:dyDescent="0.25">
      <c r="A108" s="238">
        <v>598176</v>
      </c>
      <c r="B108" s="238">
        <v>3</v>
      </c>
      <c r="C108" s="238">
        <v>7</v>
      </c>
      <c r="D108" s="238">
        <v>144.62700000000001</v>
      </c>
      <c r="E108" s="238">
        <v>43</v>
      </c>
      <c r="G108" s="238" t="s">
        <v>423</v>
      </c>
      <c r="H108" s="238">
        <v>8</v>
      </c>
      <c r="I108" s="238">
        <v>22</v>
      </c>
      <c r="K108" s="238">
        <v>18201268</v>
      </c>
      <c r="M108" s="238">
        <v>5</v>
      </c>
      <c r="N108" s="238">
        <v>18</v>
      </c>
      <c r="O108" s="238">
        <v>2018</v>
      </c>
      <c r="P108" s="238" t="s">
        <v>362</v>
      </c>
      <c r="Q108" s="238">
        <v>15</v>
      </c>
      <c r="R108" s="238">
        <v>98</v>
      </c>
      <c r="S108" s="238">
        <v>3</v>
      </c>
      <c r="T108" s="238">
        <v>0</v>
      </c>
      <c r="U108" s="238">
        <v>2</v>
      </c>
      <c r="V108" s="238">
        <v>12</v>
      </c>
      <c r="W108" s="238">
        <v>10</v>
      </c>
      <c r="X108" s="238">
        <v>16</v>
      </c>
      <c r="Y108" s="238">
        <v>1</v>
      </c>
      <c r="Z108" s="238">
        <v>2</v>
      </c>
      <c r="AA108" s="238">
        <v>90</v>
      </c>
      <c r="AB108" s="238">
        <v>1</v>
      </c>
      <c r="AC108" s="238">
        <v>98</v>
      </c>
      <c r="AD108" s="238" t="s">
        <v>581</v>
      </c>
      <c r="AF108" s="238" t="s">
        <v>426</v>
      </c>
      <c r="AG108" s="238">
        <v>7</v>
      </c>
      <c r="AH108" s="238">
        <v>2</v>
      </c>
      <c r="AI108" s="238">
        <v>2</v>
      </c>
      <c r="AJ108" s="238">
        <v>3</v>
      </c>
      <c r="AK108" s="238">
        <v>21</v>
      </c>
      <c r="AL108" s="238">
        <v>40</v>
      </c>
      <c r="AM108" s="238" t="s">
        <v>363</v>
      </c>
      <c r="AN108" s="238">
        <v>5</v>
      </c>
      <c r="AO108" s="238">
        <v>74</v>
      </c>
      <c r="AS108" s="238">
        <v>12</v>
      </c>
      <c r="AT108" s="238">
        <v>98</v>
      </c>
      <c r="AU108" s="238">
        <v>60</v>
      </c>
      <c r="AV108" s="238">
        <v>12</v>
      </c>
      <c r="AW108" s="238">
        <v>21</v>
      </c>
      <c r="AX108" s="238">
        <v>2</v>
      </c>
      <c r="AY108" s="238">
        <v>3</v>
      </c>
      <c r="AZ108" s="238">
        <v>3</v>
      </c>
      <c r="BA108" s="238">
        <v>34</v>
      </c>
      <c r="BB108" s="238">
        <v>23</v>
      </c>
      <c r="BC108" s="238" t="s">
        <v>354</v>
      </c>
      <c r="BD108" s="238">
        <v>5</v>
      </c>
      <c r="BE108" s="238">
        <v>1</v>
      </c>
      <c r="BI108" s="238">
        <v>12</v>
      </c>
      <c r="BJ108" s="238">
        <v>98</v>
      </c>
      <c r="BK108" s="238">
        <v>60</v>
      </c>
      <c r="BL108" s="238">
        <v>12</v>
      </c>
      <c r="BM108" s="238">
        <v>21</v>
      </c>
      <c r="CT108" s="238">
        <v>395965.633731268</v>
      </c>
      <c r="CU108" s="238">
        <v>4971882.9142324897</v>
      </c>
      <c r="CV108" s="238">
        <v>44.892770059999997</v>
      </c>
      <c r="CW108" s="238">
        <v>-94.317521069999998</v>
      </c>
      <c r="CX108" s="238" t="s">
        <v>359</v>
      </c>
      <c r="CY108" s="238" t="s">
        <v>603</v>
      </c>
    </row>
    <row r="109" spans="1:103" x14ac:dyDescent="0.25">
      <c r="A109" s="238">
        <v>654256</v>
      </c>
      <c r="B109" s="238">
        <v>3</v>
      </c>
      <c r="C109" s="238">
        <v>7</v>
      </c>
      <c r="D109" s="238">
        <v>144.69499999999999</v>
      </c>
      <c r="E109" s="238">
        <v>43</v>
      </c>
      <c r="G109" s="238" t="s">
        <v>423</v>
      </c>
      <c r="H109" s="238">
        <v>8</v>
      </c>
      <c r="I109" s="238">
        <v>22</v>
      </c>
      <c r="K109" s="238">
        <v>18202556</v>
      </c>
      <c r="M109" s="238">
        <v>10</v>
      </c>
      <c r="N109" s="238">
        <v>23</v>
      </c>
      <c r="O109" s="238">
        <v>2018</v>
      </c>
      <c r="P109" s="238" t="s">
        <v>368</v>
      </c>
      <c r="Q109" s="238">
        <v>23</v>
      </c>
      <c r="R109" s="238">
        <v>98</v>
      </c>
      <c r="S109" s="238">
        <v>5</v>
      </c>
      <c r="T109" s="238">
        <v>0</v>
      </c>
      <c r="U109" s="238">
        <v>1</v>
      </c>
      <c r="W109" s="238">
        <v>25</v>
      </c>
      <c r="X109" s="238">
        <v>2</v>
      </c>
      <c r="Y109" s="238">
        <v>6</v>
      </c>
      <c r="Z109" s="238">
        <v>1</v>
      </c>
      <c r="AB109" s="238">
        <v>1</v>
      </c>
      <c r="AC109" s="238">
        <v>98</v>
      </c>
      <c r="AD109" s="238" t="s">
        <v>581</v>
      </c>
      <c r="AF109" s="238" t="s">
        <v>426</v>
      </c>
      <c r="AG109" s="238">
        <v>4</v>
      </c>
      <c r="AH109" s="238">
        <v>2</v>
      </c>
      <c r="AI109" s="238">
        <v>2</v>
      </c>
      <c r="AJ109" s="238">
        <v>3</v>
      </c>
      <c r="AK109" s="238">
        <v>21</v>
      </c>
      <c r="AL109" s="238">
        <v>32</v>
      </c>
      <c r="AM109" s="238" t="s">
        <v>363</v>
      </c>
      <c r="AN109" s="238">
        <v>5</v>
      </c>
      <c r="AO109" s="238">
        <v>1</v>
      </c>
      <c r="AS109" s="238">
        <v>12</v>
      </c>
      <c r="AT109" s="238">
        <v>98</v>
      </c>
      <c r="AU109" s="238">
        <v>60</v>
      </c>
      <c r="AV109" s="238">
        <v>11</v>
      </c>
      <c r="AW109" s="238">
        <v>21</v>
      </c>
      <c r="CT109" s="238">
        <v>396073.58394716901</v>
      </c>
      <c r="CU109" s="238">
        <v>4971861.7475234903</v>
      </c>
      <c r="CV109" s="238">
        <v>44.892595329999999</v>
      </c>
      <c r="CW109" s="238">
        <v>-94.316149969999998</v>
      </c>
      <c r="CX109" s="238" t="s">
        <v>359</v>
      </c>
      <c r="CY109" s="238" t="s">
        <v>604</v>
      </c>
    </row>
    <row r="110" spans="1:103" x14ac:dyDescent="0.25">
      <c r="A110" s="238">
        <v>10990010</v>
      </c>
      <c r="B110" s="238">
        <v>3</v>
      </c>
      <c r="C110" s="238">
        <v>7</v>
      </c>
      <c r="D110" s="238">
        <v>144.76900000000001</v>
      </c>
      <c r="E110" s="238">
        <v>43</v>
      </c>
      <c r="G110" s="238" t="s">
        <v>605</v>
      </c>
      <c r="H110" s="238">
        <v>8</v>
      </c>
      <c r="I110" s="238">
        <v>22</v>
      </c>
      <c r="K110" s="238">
        <v>14010072</v>
      </c>
      <c r="L110" s="238">
        <v>143060028</v>
      </c>
      <c r="M110" s="238">
        <v>11</v>
      </c>
      <c r="N110" s="238">
        <v>1</v>
      </c>
      <c r="O110" s="238">
        <v>2014</v>
      </c>
      <c r="P110" s="238" t="s">
        <v>364</v>
      </c>
      <c r="Q110" s="238">
        <v>10</v>
      </c>
      <c r="S110" s="238">
        <v>5</v>
      </c>
      <c r="T110" s="238">
        <v>0</v>
      </c>
      <c r="U110" s="238">
        <v>1</v>
      </c>
      <c r="V110" s="238">
        <v>5</v>
      </c>
      <c r="W110" s="238">
        <v>16</v>
      </c>
      <c r="X110" s="238">
        <v>2</v>
      </c>
      <c r="Y110" s="238">
        <v>1</v>
      </c>
      <c r="Z110" s="238">
        <v>1</v>
      </c>
      <c r="AB110" s="238">
        <v>1</v>
      </c>
      <c r="AC110" s="238">
        <v>98</v>
      </c>
      <c r="AD110" s="238" t="s">
        <v>606</v>
      </c>
      <c r="AE110" s="238" t="s">
        <v>607</v>
      </c>
      <c r="AF110" s="238" t="s">
        <v>426</v>
      </c>
      <c r="AG110" s="238">
        <v>4</v>
      </c>
      <c r="AH110" s="238">
        <v>2</v>
      </c>
      <c r="AI110" s="238">
        <v>3</v>
      </c>
      <c r="AJ110" s="238">
        <v>4</v>
      </c>
      <c r="AK110" s="238">
        <v>21</v>
      </c>
      <c r="AL110" s="238">
        <v>76</v>
      </c>
      <c r="AM110" s="238" t="s">
        <v>354</v>
      </c>
      <c r="AN110" s="238">
        <v>5</v>
      </c>
      <c r="AO110" s="238">
        <v>1</v>
      </c>
      <c r="AS110" s="238">
        <v>7</v>
      </c>
      <c r="AT110" s="238">
        <v>98</v>
      </c>
      <c r="AU110" s="238">
        <v>60</v>
      </c>
      <c r="AV110" s="238">
        <v>11</v>
      </c>
      <c r="AW110" s="238">
        <v>21</v>
      </c>
      <c r="CT110" s="238">
        <v>396193</v>
      </c>
      <c r="CU110" s="238">
        <v>4971860</v>
      </c>
      <c r="CV110" s="238">
        <v>44.8926005</v>
      </c>
      <c r="CW110" s="238">
        <v>-94.314643000000004</v>
      </c>
      <c r="CX110" s="238" t="s">
        <v>359</v>
      </c>
      <c r="CY110" s="238" t="s">
        <v>608</v>
      </c>
    </row>
    <row r="111" spans="1:103" x14ac:dyDescent="0.25">
      <c r="A111" s="238">
        <v>10994028</v>
      </c>
      <c r="B111" s="238">
        <v>3</v>
      </c>
      <c r="C111" s="238">
        <v>7</v>
      </c>
      <c r="D111" s="238">
        <v>144.774</v>
      </c>
      <c r="E111" s="238">
        <v>43</v>
      </c>
      <c r="G111" s="238" t="s">
        <v>605</v>
      </c>
      <c r="H111" s="238">
        <v>8</v>
      </c>
      <c r="I111" s="238">
        <v>22</v>
      </c>
      <c r="K111" s="238">
        <v>14201570</v>
      </c>
      <c r="L111" s="238">
        <v>143080199</v>
      </c>
      <c r="M111" s="238">
        <v>11</v>
      </c>
      <c r="N111" s="238">
        <v>2</v>
      </c>
      <c r="O111" s="238">
        <v>2014</v>
      </c>
      <c r="P111" s="238" t="s">
        <v>366</v>
      </c>
      <c r="Q111" s="238">
        <v>15</v>
      </c>
      <c r="S111" s="238">
        <v>5</v>
      </c>
      <c r="T111" s="238">
        <v>0</v>
      </c>
      <c r="U111" s="238">
        <v>2</v>
      </c>
      <c r="V111" s="238">
        <v>1</v>
      </c>
      <c r="W111" s="238">
        <v>10</v>
      </c>
      <c r="X111" s="238">
        <v>4</v>
      </c>
      <c r="Y111" s="238">
        <v>1</v>
      </c>
      <c r="Z111" s="238">
        <v>2</v>
      </c>
      <c r="AB111" s="238">
        <v>1</v>
      </c>
      <c r="AC111" s="238">
        <v>98</v>
      </c>
      <c r="AD111" s="238">
        <v>7</v>
      </c>
      <c r="AE111" s="238" t="s">
        <v>609</v>
      </c>
      <c r="AF111" s="238" t="s">
        <v>426</v>
      </c>
      <c r="AG111" s="238">
        <v>7</v>
      </c>
      <c r="AH111" s="238">
        <v>2</v>
      </c>
      <c r="AI111" s="238">
        <v>4</v>
      </c>
      <c r="AJ111" s="238">
        <v>4</v>
      </c>
      <c r="AK111" s="238">
        <v>21</v>
      </c>
      <c r="AL111" s="238">
        <v>19</v>
      </c>
      <c r="AM111" s="238" t="s">
        <v>363</v>
      </c>
      <c r="AN111" s="238">
        <v>5</v>
      </c>
      <c r="AO111" s="238">
        <v>15</v>
      </c>
      <c r="AS111" s="238">
        <v>7</v>
      </c>
      <c r="AT111" s="238">
        <v>98</v>
      </c>
      <c r="AU111" s="238">
        <v>60</v>
      </c>
      <c r="AV111" s="238">
        <v>11</v>
      </c>
      <c r="AW111" s="238">
        <v>21</v>
      </c>
      <c r="AX111" s="238">
        <v>2</v>
      </c>
      <c r="AY111" s="238">
        <v>2</v>
      </c>
      <c r="AZ111" s="238">
        <v>4</v>
      </c>
      <c r="BA111" s="238">
        <v>21</v>
      </c>
      <c r="BB111" s="238">
        <v>66</v>
      </c>
      <c r="BC111" s="238" t="s">
        <v>363</v>
      </c>
      <c r="BD111" s="238">
        <v>5</v>
      </c>
      <c r="BE111" s="238">
        <v>1</v>
      </c>
      <c r="BI111" s="238">
        <v>7</v>
      </c>
      <c r="BJ111" s="238">
        <v>98</v>
      </c>
      <c r="BK111" s="238">
        <v>60</v>
      </c>
      <c r="BL111" s="238">
        <v>11</v>
      </c>
      <c r="BM111" s="238">
        <v>21</v>
      </c>
      <c r="CT111" s="238">
        <v>396201</v>
      </c>
      <c r="CU111" s="238">
        <v>4971860</v>
      </c>
      <c r="CV111" s="238">
        <v>44.892600100000003</v>
      </c>
      <c r="CW111" s="238">
        <v>-94.3145411</v>
      </c>
      <c r="CX111" s="238" t="s">
        <v>359</v>
      </c>
      <c r="CY111" s="238" t="s">
        <v>610</v>
      </c>
    </row>
    <row r="112" spans="1:103" x14ac:dyDescent="0.25">
      <c r="A112" s="238">
        <v>11055597</v>
      </c>
      <c r="B112" s="238">
        <v>3</v>
      </c>
      <c r="C112" s="238">
        <v>7</v>
      </c>
      <c r="D112" s="238">
        <v>144.77699999999999</v>
      </c>
      <c r="E112" s="238">
        <v>43</v>
      </c>
      <c r="G112" s="238" t="s">
        <v>605</v>
      </c>
      <c r="H112" s="238">
        <v>8</v>
      </c>
      <c r="I112" s="238">
        <v>22</v>
      </c>
      <c r="K112" s="238">
        <v>15200617</v>
      </c>
      <c r="L112" s="238">
        <v>151170157</v>
      </c>
      <c r="M112" s="238">
        <v>4</v>
      </c>
      <c r="N112" s="238">
        <v>11</v>
      </c>
      <c r="O112" s="238">
        <v>2015</v>
      </c>
      <c r="P112" s="238" t="s">
        <v>364</v>
      </c>
      <c r="Q112" s="238">
        <v>19</v>
      </c>
      <c r="S112" s="238">
        <v>5</v>
      </c>
      <c r="T112" s="238">
        <v>0</v>
      </c>
      <c r="U112" s="238">
        <v>2</v>
      </c>
      <c r="V112" s="238">
        <v>10</v>
      </c>
      <c r="W112" s="238">
        <v>10</v>
      </c>
      <c r="X112" s="238">
        <v>2</v>
      </c>
      <c r="Y112" s="238">
        <v>1</v>
      </c>
      <c r="Z112" s="238">
        <v>1</v>
      </c>
      <c r="AB112" s="238">
        <v>1</v>
      </c>
      <c r="AC112" s="238">
        <v>98</v>
      </c>
      <c r="AD112" s="238" t="s">
        <v>428</v>
      </c>
      <c r="AE112" s="238">
        <v>144</v>
      </c>
      <c r="AF112" s="238" t="s">
        <v>426</v>
      </c>
      <c r="AG112" s="238">
        <v>5</v>
      </c>
      <c r="AH112" s="238">
        <v>2</v>
      </c>
      <c r="AI112" s="238">
        <v>2</v>
      </c>
      <c r="AJ112" s="238">
        <v>7</v>
      </c>
      <c r="AK112" s="238">
        <v>25</v>
      </c>
      <c r="AL112" s="238">
        <v>51</v>
      </c>
      <c r="AM112" s="238" t="s">
        <v>354</v>
      </c>
      <c r="AN112" s="238">
        <v>5</v>
      </c>
      <c r="AO112" s="238">
        <v>8</v>
      </c>
      <c r="AS112" s="238">
        <v>7</v>
      </c>
      <c r="AT112" s="238">
        <v>98</v>
      </c>
      <c r="AU112" s="238">
        <v>60</v>
      </c>
      <c r="AV112" s="238">
        <v>11</v>
      </c>
      <c r="AW112" s="238">
        <v>21</v>
      </c>
      <c r="AX112" s="238">
        <v>2</v>
      </c>
      <c r="AY112" s="238">
        <v>3</v>
      </c>
      <c r="AZ112" s="238">
        <v>4</v>
      </c>
      <c r="BA112" s="238">
        <v>27</v>
      </c>
      <c r="BB112" s="238">
        <v>32</v>
      </c>
      <c r="BC112" s="238" t="s">
        <v>354</v>
      </c>
      <c r="BD112" s="238">
        <v>5</v>
      </c>
      <c r="BE112" s="238">
        <v>1</v>
      </c>
      <c r="BI112" s="238">
        <v>7</v>
      </c>
      <c r="BJ112" s="238">
        <v>98</v>
      </c>
      <c r="BK112" s="238">
        <v>60</v>
      </c>
      <c r="BL112" s="238">
        <v>11</v>
      </c>
      <c r="BM112" s="238">
        <v>21</v>
      </c>
      <c r="CT112" s="238">
        <v>396205</v>
      </c>
      <c r="CU112" s="238">
        <v>4971860</v>
      </c>
      <c r="CV112" s="238">
        <v>44.892599799999999</v>
      </c>
      <c r="CW112" s="238">
        <v>-94.314480000000003</v>
      </c>
      <c r="CX112" s="238" t="s">
        <v>359</v>
      </c>
      <c r="CY112" s="238" t="s">
        <v>611</v>
      </c>
    </row>
    <row r="113" spans="1:103" x14ac:dyDescent="0.25">
      <c r="A113" s="238">
        <v>10965354</v>
      </c>
      <c r="B113" s="238">
        <v>3</v>
      </c>
      <c r="C113" s="238">
        <v>7</v>
      </c>
      <c r="D113" s="238">
        <v>145.18</v>
      </c>
      <c r="E113" s="238">
        <v>43</v>
      </c>
      <c r="G113" s="238" t="s">
        <v>605</v>
      </c>
      <c r="H113" s="238">
        <v>8</v>
      </c>
      <c r="I113" s="238">
        <v>22</v>
      </c>
      <c r="K113" s="238" t="s">
        <v>612</v>
      </c>
      <c r="L113" s="238">
        <v>140520178</v>
      </c>
      <c r="M113" s="238">
        <v>2</v>
      </c>
      <c r="N113" s="238">
        <v>21</v>
      </c>
      <c r="O113" s="238">
        <v>2014</v>
      </c>
      <c r="P113" s="238" t="s">
        <v>362</v>
      </c>
      <c r="Q113" s="238">
        <v>11</v>
      </c>
      <c r="S113" s="238">
        <v>5</v>
      </c>
      <c r="T113" s="238">
        <v>0</v>
      </c>
      <c r="U113" s="238">
        <v>1</v>
      </c>
      <c r="V113" s="238">
        <v>90</v>
      </c>
      <c r="W113" s="238">
        <v>83</v>
      </c>
      <c r="X113" s="238">
        <v>2</v>
      </c>
      <c r="Y113" s="238">
        <v>1</v>
      </c>
      <c r="Z113" s="238">
        <v>7</v>
      </c>
      <c r="AB113" s="238">
        <v>5</v>
      </c>
      <c r="AC113" s="238">
        <v>98</v>
      </c>
      <c r="AD113" s="238" t="s">
        <v>424</v>
      </c>
      <c r="AE113" s="238" t="s">
        <v>613</v>
      </c>
      <c r="AF113" s="238" t="s">
        <v>426</v>
      </c>
      <c r="AG113" s="238">
        <v>3</v>
      </c>
      <c r="AH113" s="238">
        <v>2</v>
      </c>
      <c r="AI113" s="238">
        <v>3</v>
      </c>
      <c r="AJ113" s="238">
        <v>3</v>
      </c>
      <c r="AK113" s="238">
        <v>21</v>
      </c>
      <c r="AL113" s="238">
        <v>36</v>
      </c>
      <c r="AM113" s="238" t="s">
        <v>354</v>
      </c>
      <c r="AN113" s="238">
        <v>5</v>
      </c>
      <c r="AO113" s="238">
        <v>3</v>
      </c>
      <c r="AS113" s="238">
        <v>7</v>
      </c>
      <c r="AT113" s="238">
        <v>98</v>
      </c>
      <c r="AU113" s="238">
        <v>60</v>
      </c>
      <c r="AV113" s="238">
        <v>11</v>
      </c>
      <c r="AW113" s="238">
        <v>21</v>
      </c>
      <c r="CT113" s="238">
        <v>396854</v>
      </c>
      <c r="CU113" s="238">
        <v>4971846</v>
      </c>
      <c r="CV113" s="238">
        <v>44.892566600000002</v>
      </c>
      <c r="CW113" s="238">
        <v>-94.306268399999993</v>
      </c>
      <c r="CX113" s="238" t="s">
        <v>359</v>
      </c>
      <c r="CY113" s="238" t="s">
        <v>614</v>
      </c>
    </row>
    <row r="114" spans="1:103" x14ac:dyDescent="0.25">
      <c r="A114" s="238">
        <v>11093087</v>
      </c>
      <c r="B114" s="238">
        <v>3</v>
      </c>
      <c r="C114" s="238">
        <v>7</v>
      </c>
      <c r="D114" s="238">
        <v>145.268</v>
      </c>
      <c r="E114" s="238">
        <v>43</v>
      </c>
      <c r="G114" s="238" t="s">
        <v>605</v>
      </c>
      <c r="H114" s="238">
        <v>8</v>
      </c>
      <c r="I114" s="238">
        <v>22</v>
      </c>
      <c r="K114" s="238">
        <v>15011423</v>
      </c>
      <c r="L114" s="238">
        <v>153610021</v>
      </c>
      <c r="M114" s="238">
        <v>12</v>
      </c>
      <c r="N114" s="238">
        <v>26</v>
      </c>
      <c r="O114" s="238">
        <v>2015</v>
      </c>
      <c r="P114" s="238" t="s">
        <v>364</v>
      </c>
      <c r="Q114" s="238">
        <v>22</v>
      </c>
      <c r="S114" s="238">
        <v>5</v>
      </c>
      <c r="T114" s="238">
        <v>0</v>
      </c>
      <c r="U114" s="238">
        <v>1</v>
      </c>
      <c r="V114" s="238">
        <v>6</v>
      </c>
      <c r="W114" s="238">
        <v>32</v>
      </c>
      <c r="X114" s="238">
        <v>4</v>
      </c>
      <c r="Y114" s="238">
        <v>6</v>
      </c>
      <c r="Z114" s="238">
        <v>1</v>
      </c>
      <c r="AA114" s="238">
        <v>1</v>
      </c>
      <c r="AB114" s="238">
        <v>2</v>
      </c>
      <c r="AC114" s="238">
        <v>98</v>
      </c>
      <c r="AD114" s="238" t="s">
        <v>430</v>
      </c>
      <c r="AE114" s="238" t="s">
        <v>615</v>
      </c>
      <c r="AF114" s="238" t="s">
        <v>426</v>
      </c>
      <c r="AG114" s="238">
        <v>3</v>
      </c>
      <c r="AH114" s="238">
        <v>2</v>
      </c>
      <c r="AI114" s="238">
        <v>2</v>
      </c>
      <c r="AJ114" s="238">
        <v>3</v>
      </c>
      <c r="AK114" s="238">
        <v>23</v>
      </c>
      <c r="AL114" s="238">
        <v>37</v>
      </c>
      <c r="AM114" s="238" t="s">
        <v>354</v>
      </c>
      <c r="AN114" s="238">
        <v>5</v>
      </c>
      <c r="AO114" s="238">
        <v>10</v>
      </c>
      <c r="AS114" s="238">
        <v>7</v>
      </c>
      <c r="AT114" s="238">
        <v>98</v>
      </c>
      <c r="AU114" s="238">
        <v>60</v>
      </c>
      <c r="AV114" s="238">
        <v>11</v>
      </c>
      <c r="AW114" s="238">
        <v>21</v>
      </c>
      <c r="CT114" s="238">
        <v>396995</v>
      </c>
      <c r="CU114" s="238">
        <v>4971843</v>
      </c>
      <c r="CV114" s="238">
        <v>44.892559300000002</v>
      </c>
      <c r="CW114" s="238">
        <v>-94.304475299999993</v>
      </c>
      <c r="CX114" s="238" t="s">
        <v>359</v>
      </c>
      <c r="CY114" s="238" t="s">
        <v>616</v>
      </c>
    </row>
    <row r="115" spans="1:103" x14ac:dyDescent="0.25">
      <c r="A115" s="238">
        <v>10831470</v>
      </c>
      <c r="B115" s="238">
        <v>3</v>
      </c>
      <c r="C115" s="238">
        <v>7</v>
      </c>
      <c r="D115" s="238">
        <v>145.46899999999999</v>
      </c>
      <c r="E115" s="238">
        <v>43</v>
      </c>
      <c r="G115" s="238" t="s">
        <v>605</v>
      </c>
      <c r="H115" s="238">
        <v>8</v>
      </c>
      <c r="I115" s="238">
        <v>22</v>
      </c>
      <c r="K115" s="238">
        <v>12201166</v>
      </c>
      <c r="L115" s="238">
        <v>123040151</v>
      </c>
      <c r="M115" s="238">
        <v>10</v>
      </c>
      <c r="N115" s="238">
        <v>24</v>
      </c>
      <c r="O115" s="238">
        <v>2012</v>
      </c>
      <c r="P115" s="238" t="s">
        <v>355</v>
      </c>
      <c r="Q115" s="238">
        <v>5</v>
      </c>
      <c r="S115" s="238">
        <v>5</v>
      </c>
      <c r="T115" s="238">
        <v>0</v>
      </c>
      <c r="U115" s="238">
        <v>2</v>
      </c>
      <c r="V115" s="238">
        <v>10</v>
      </c>
      <c r="W115" s="238">
        <v>10</v>
      </c>
      <c r="X115" s="238">
        <v>2</v>
      </c>
      <c r="Y115" s="238">
        <v>6</v>
      </c>
      <c r="Z115" s="238">
        <v>2</v>
      </c>
      <c r="AB115" s="238">
        <v>1</v>
      </c>
      <c r="AC115" s="238">
        <v>98</v>
      </c>
      <c r="AD115" s="238" t="s">
        <v>428</v>
      </c>
      <c r="AE115" s="238" t="s">
        <v>617</v>
      </c>
      <c r="AF115" s="238" t="s">
        <v>426</v>
      </c>
      <c r="AG115" s="238">
        <v>5</v>
      </c>
      <c r="AH115" s="238">
        <v>2</v>
      </c>
      <c r="AI115" s="238">
        <v>1</v>
      </c>
      <c r="AJ115" s="238">
        <v>3</v>
      </c>
      <c r="AK115" s="238">
        <v>21</v>
      </c>
      <c r="AL115" s="238">
        <v>75</v>
      </c>
      <c r="AM115" s="238" t="s">
        <v>354</v>
      </c>
      <c r="AN115" s="238">
        <v>5</v>
      </c>
      <c r="AS115" s="238">
        <v>7</v>
      </c>
      <c r="AT115" s="238">
        <v>98</v>
      </c>
      <c r="AU115" s="238">
        <v>60</v>
      </c>
      <c r="AV115" s="238">
        <v>11</v>
      </c>
      <c r="AW115" s="238">
        <v>21</v>
      </c>
      <c r="AX115" s="238">
        <v>2</v>
      </c>
      <c r="AY115" s="238">
        <v>50</v>
      </c>
      <c r="AZ115" s="238">
        <v>3</v>
      </c>
      <c r="BA115" s="238">
        <v>21</v>
      </c>
      <c r="BB115" s="238">
        <v>32</v>
      </c>
      <c r="BC115" s="238" t="s">
        <v>354</v>
      </c>
      <c r="BD115" s="238">
        <v>5</v>
      </c>
      <c r="BE115" s="238">
        <v>1</v>
      </c>
      <c r="BI115" s="238">
        <v>7</v>
      </c>
      <c r="BJ115" s="238">
        <v>98</v>
      </c>
      <c r="BK115" s="238">
        <v>60</v>
      </c>
      <c r="BL115" s="238">
        <v>11</v>
      </c>
      <c r="BM115" s="238">
        <v>21</v>
      </c>
      <c r="CT115" s="238">
        <v>397319</v>
      </c>
      <c r="CU115" s="238">
        <v>4971837</v>
      </c>
      <c r="CV115" s="238">
        <v>44.892552199999997</v>
      </c>
      <c r="CW115" s="238">
        <v>-94.300377800000007</v>
      </c>
      <c r="CX115" s="238" t="s">
        <v>359</v>
      </c>
      <c r="CY115" s="238" t="s">
        <v>618</v>
      </c>
    </row>
    <row r="116" spans="1:103" x14ac:dyDescent="0.25">
      <c r="A116" s="238">
        <v>346261</v>
      </c>
      <c r="B116" s="238">
        <v>3</v>
      </c>
      <c r="C116" s="238">
        <v>7</v>
      </c>
      <c r="D116" s="238">
        <v>145.53899999999999</v>
      </c>
      <c r="E116" s="238">
        <v>43</v>
      </c>
      <c r="G116" s="238" t="s">
        <v>423</v>
      </c>
      <c r="H116" s="238">
        <v>8</v>
      </c>
      <c r="I116" s="238">
        <v>22</v>
      </c>
      <c r="K116" s="238">
        <v>16200853</v>
      </c>
      <c r="M116" s="238">
        <v>4</v>
      </c>
      <c r="N116" s="238">
        <v>30</v>
      </c>
      <c r="O116" s="238">
        <v>2016</v>
      </c>
      <c r="P116" s="238" t="s">
        <v>364</v>
      </c>
      <c r="Q116" s="238">
        <v>20</v>
      </c>
      <c r="R116" s="238" t="s">
        <v>369</v>
      </c>
      <c r="S116" s="238">
        <v>3</v>
      </c>
      <c r="T116" s="238">
        <v>0</v>
      </c>
      <c r="U116" s="238">
        <v>2</v>
      </c>
      <c r="V116" s="238">
        <v>12</v>
      </c>
      <c r="W116" s="238">
        <v>10</v>
      </c>
      <c r="X116" s="238">
        <v>2</v>
      </c>
      <c r="Y116" s="238">
        <v>6</v>
      </c>
      <c r="Z116" s="238">
        <v>1</v>
      </c>
      <c r="AB116" s="238">
        <v>1</v>
      </c>
      <c r="AC116" s="238">
        <v>98</v>
      </c>
      <c r="AD116" s="238" t="s">
        <v>619</v>
      </c>
      <c r="AF116" s="238" t="s">
        <v>426</v>
      </c>
      <c r="AG116" s="238">
        <v>7</v>
      </c>
      <c r="AH116" s="238">
        <v>2</v>
      </c>
      <c r="AI116" s="238">
        <v>5</v>
      </c>
      <c r="AJ116" s="238">
        <v>3</v>
      </c>
      <c r="AK116" s="238">
        <v>21</v>
      </c>
      <c r="AL116" s="238">
        <v>35</v>
      </c>
      <c r="AM116" s="238" t="s">
        <v>354</v>
      </c>
      <c r="AN116" s="238">
        <v>5</v>
      </c>
      <c r="AO116" s="238">
        <v>1</v>
      </c>
      <c r="AS116" s="238">
        <v>12</v>
      </c>
      <c r="AT116" s="238">
        <v>9</v>
      </c>
      <c r="AU116" s="238">
        <v>60</v>
      </c>
      <c r="AV116" s="238">
        <v>11</v>
      </c>
      <c r="AW116" s="238">
        <v>21</v>
      </c>
      <c r="AX116" s="238">
        <v>2</v>
      </c>
      <c r="AY116" s="238">
        <v>2</v>
      </c>
      <c r="AZ116" s="238">
        <v>3</v>
      </c>
      <c r="BA116" s="238">
        <v>34</v>
      </c>
      <c r="BB116" s="238">
        <v>23</v>
      </c>
      <c r="BC116" s="238" t="s">
        <v>363</v>
      </c>
      <c r="BD116" s="238">
        <v>5</v>
      </c>
      <c r="BE116" s="238">
        <v>1</v>
      </c>
      <c r="BI116" s="238">
        <v>12</v>
      </c>
      <c r="BJ116" s="238">
        <v>9</v>
      </c>
      <c r="BK116" s="238">
        <v>60</v>
      </c>
      <c r="BL116" s="238">
        <v>11</v>
      </c>
      <c r="BM116" s="238">
        <v>21</v>
      </c>
      <c r="CT116" s="238">
        <v>397430.36999407399</v>
      </c>
      <c r="CU116" s="238">
        <v>4971840.5808144901</v>
      </c>
      <c r="CV116" s="238">
        <v>44.892601540000001</v>
      </c>
      <c r="CW116" s="238">
        <v>-94.298967450000006</v>
      </c>
      <c r="CX116" s="238" t="s">
        <v>359</v>
      </c>
      <c r="CY116" s="238" t="s">
        <v>620</v>
      </c>
    </row>
    <row r="117" spans="1:103" x14ac:dyDescent="0.25">
      <c r="A117" s="238">
        <v>10926595</v>
      </c>
      <c r="B117" s="238">
        <v>3</v>
      </c>
      <c r="C117" s="238">
        <v>7</v>
      </c>
      <c r="D117" s="238">
        <v>145.547</v>
      </c>
      <c r="E117" s="238">
        <v>43</v>
      </c>
      <c r="G117" s="238" t="s">
        <v>605</v>
      </c>
      <c r="H117" s="238">
        <v>8</v>
      </c>
      <c r="I117" s="238">
        <v>22</v>
      </c>
      <c r="L117" s="238">
        <v>140140237</v>
      </c>
      <c r="M117" s="238">
        <v>12</v>
      </c>
      <c r="N117" s="238">
        <v>12</v>
      </c>
      <c r="O117" s="238">
        <v>2013</v>
      </c>
      <c r="P117" s="238" t="s">
        <v>384</v>
      </c>
      <c r="Q117" s="238">
        <v>6</v>
      </c>
      <c r="S117" s="238">
        <v>5</v>
      </c>
      <c r="T117" s="238">
        <v>0</v>
      </c>
      <c r="U117" s="238">
        <v>1</v>
      </c>
      <c r="V117" s="238">
        <v>8</v>
      </c>
      <c r="W117" s="238">
        <v>16</v>
      </c>
      <c r="Y117" s="238">
        <v>2</v>
      </c>
      <c r="Z117" s="238">
        <v>6</v>
      </c>
      <c r="AB117" s="238">
        <v>4</v>
      </c>
      <c r="AC117" s="238">
        <v>98</v>
      </c>
      <c r="AF117" s="238" t="s">
        <v>426</v>
      </c>
      <c r="AG117" s="238">
        <v>4</v>
      </c>
      <c r="AH117" s="238">
        <v>2</v>
      </c>
      <c r="AI117" s="238">
        <v>4</v>
      </c>
      <c r="AJ117" s="238">
        <v>3</v>
      </c>
      <c r="AK117" s="238">
        <v>21</v>
      </c>
      <c r="AL117" s="238">
        <v>23</v>
      </c>
      <c r="AM117" s="238" t="s">
        <v>354</v>
      </c>
      <c r="AT117" s="238">
        <v>98</v>
      </c>
      <c r="AU117" s="238">
        <v>60</v>
      </c>
      <c r="CT117" s="238">
        <v>397444</v>
      </c>
      <c r="CU117" s="238">
        <v>4971835</v>
      </c>
      <c r="CV117" s="238">
        <v>44.892549500000001</v>
      </c>
      <c r="CW117" s="238">
        <v>-94.298787700000005</v>
      </c>
      <c r="CX117" s="238" t="s">
        <v>359</v>
      </c>
    </row>
    <row r="118" spans="1:103" x14ac:dyDescent="0.25">
      <c r="A118" s="238">
        <v>720608</v>
      </c>
      <c r="B118" s="238">
        <v>3</v>
      </c>
      <c r="C118" s="238">
        <v>7</v>
      </c>
      <c r="D118" s="238">
        <v>145.62799999999999</v>
      </c>
      <c r="E118" s="238">
        <v>43</v>
      </c>
      <c r="G118" s="238" t="s">
        <v>423</v>
      </c>
      <c r="H118" s="238">
        <v>8</v>
      </c>
      <c r="I118" s="238">
        <v>22</v>
      </c>
      <c r="K118" s="238">
        <v>19201414</v>
      </c>
      <c r="M118" s="238">
        <v>5</v>
      </c>
      <c r="N118" s="238">
        <v>17</v>
      </c>
      <c r="O118" s="238">
        <v>2019</v>
      </c>
      <c r="P118" s="238" t="s">
        <v>362</v>
      </c>
      <c r="Q118" s="238">
        <v>18</v>
      </c>
      <c r="R118" s="238" t="s">
        <v>356</v>
      </c>
      <c r="S118" s="238">
        <v>4</v>
      </c>
      <c r="T118" s="238">
        <v>0</v>
      </c>
      <c r="U118" s="238">
        <v>3</v>
      </c>
      <c r="V118" s="238">
        <v>12</v>
      </c>
      <c r="W118" s="238">
        <v>10</v>
      </c>
      <c r="X118" s="238">
        <v>2</v>
      </c>
      <c r="Y118" s="238">
        <v>1</v>
      </c>
      <c r="Z118" s="238">
        <v>2</v>
      </c>
      <c r="AB118" s="238">
        <v>1</v>
      </c>
      <c r="AC118" s="238">
        <v>98</v>
      </c>
      <c r="AD118" s="238" t="s">
        <v>452</v>
      </c>
      <c r="AF118" s="238" t="s">
        <v>426</v>
      </c>
      <c r="AG118" s="238">
        <v>7</v>
      </c>
      <c r="AH118" s="238">
        <v>2</v>
      </c>
      <c r="AI118" s="238">
        <v>2</v>
      </c>
      <c r="AJ118" s="238">
        <v>4</v>
      </c>
      <c r="AK118" s="238">
        <v>21</v>
      </c>
      <c r="AL118" s="238">
        <v>17</v>
      </c>
      <c r="AM118" s="238" t="s">
        <v>354</v>
      </c>
      <c r="AN118" s="238">
        <v>5</v>
      </c>
      <c r="AO118" s="238">
        <v>74</v>
      </c>
      <c r="AP118" s="238">
        <v>4</v>
      </c>
      <c r="AS118" s="238">
        <v>12</v>
      </c>
      <c r="AT118" s="238">
        <v>9</v>
      </c>
      <c r="AU118" s="238">
        <v>60</v>
      </c>
      <c r="AV118" s="238">
        <v>11</v>
      </c>
      <c r="AW118" s="238">
        <v>21</v>
      </c>
      <c r="AX118" s="238">
        <v>2</v>
      </c>
      <c r="AY118" s="238">
        <v>2</v>
      </c>
      <c r="AZ118" s="238">
        <v>4</v>
      </c>
      <c r="BA118" s="238">
        <v>26</v>
      </c>
      <c r="BB118" s="238">
        <v>31</v>
      </c>
      <c r="BC118" s="238" t="s">
        <v>354</v>
      </c>
      <c r="BD118" s="238">
        <v>5</v>
      </c>
      <c r="BE118" s="238">
        <v>1</v>
      </c>
      <c r="BI118" s="238">
        <v>12</v>
      </c>
      <c r="BJ118" s="238">
        <v>9</v>
      </c>
      <c r="BK118" s="238">
        <v>60</v>
      </c>
      <c r="BL118" s="238">
        <v>11</v>
      </c>
      <c r="BM118" s="238">
        <v>21</v>
      </c>
      <c r="BN118" s="238">
        <v>2</v>
      </c>
      <c r="BO118" s="238">
        <v>4</v>
      </c>
      <c r="BP118" s="238">
        <v>4</v>
      </c>
      <c r="BQ118" s="238">
        <v>26</v>
      </c>
      <c r="BR118" s="238">
        <v>47</v>
      </c>
      <c r="BS118" s="238" t="s">
        <v>363</v>
      </c>
      <c r="BT118" s="238">
        <v>5</v>
      </c>
      <c r="BU118" s="238">
        <v>1</v>
      </c>
      <c r="BY118" s="238">
        <v>12</v>
      </c>
      <c r="BZ118" s="238">
        <v>9</v>
      </c>
      <c r="CA118" s="238">
        <v>60</v>
      </c>
      <c r="CB118" s="238">
        <v>11</v>
      </c>
      <c r="CC118" s="238">
        <v>21</v>
      </c>
      <c r="CT118" s="238">
        <v>397574.30361527402</v>
      </c>
      <c r="CU118" s="238">
        <v>4971844.8141562901</v>
      </c>
      <c r="CV118" s="238">
        <v>44.892660360000001</v>
      </c>
      <c r="CW118" s="238">
        <v>-94.297145959999995</v>
      </c>
      <c r="CX118" s="238" t="s">
        <v>359</v>
      </c>
      <c r="CY118" s="238" t="s">
        <v>621</v>
      </c>
    </row>
    <row r="119" spans="1:103" x14ac:dyDescent="0.25">
      <c r="A119" s="238">
        <v>10906878</v>
      </c>
      <c r="B119" s="238">
        <v>3</v>
      </c>
      <c r="C119" s="238">
        <v>7</v>
      </c>
      <c r="D119" s="238">
        <v>145.79300000000001</v>
      </c>
      <c r="E119" s="238">
        <v>43</v>
      </c>
      <c r="G119" s="238" t="s">
        <v>605</v>
      </c>
      <c r="H119" s="238">
        <v>8</v>
      </c>
      <c r="I119" s="238">
        <v>22</v>
      </c>
      <c r="K119" s="238">
        <v>13201367</v>
      </c>
      <c r="L119" s="238">
        <v>133190192</v>
      </c>
      <c r="M119" s="238">
        <v>11</v>
      </c>
      <c r="N119" s="238">
        <v>9</v>
      </c>
      <c r="O119" s="238">
        <v>2013</v>
      </c>
      <c r="P119" s="238" t="s">
        <v>364</v>
      </c>
      <c r="Q119" s="238">
        <v>16</v>
      </c>
      <c r="S119" s="238">
        <v>4</v>
      </c>
      <c r="T119" s="238">
        <v>0</v>
      </c>
      <c r="U119" s="238">
        <v>2</v>
      </c>
      <c r="V119" s="238">
        <v>5</v>
      </c>
      <c r="W119" s="238">
        <v>10</v>
      </c>
      <c r="X119" s="238">
        <v>90</v>
      </c>
      <c r="Y119" s="238">
        <v>1</v>
      </c>
      <c r="Z119" s="238">
        <v>1</v>
      </c>
      <c r="AB119" s="238">
        <v>1</v>
      </c>
      <c r="AC119" s="238">
        <v>98</v>
      </c>
      <c r="AD119" s="238" t="s">
        <v>428</v>
      </c>
      <c r="AE119" s="238" t="s">
        <v>622</v>
      </c>
      <c r="AF119" s="238" t="s">
        <v>426</v>
      </c>
      <c r="AG119" s="238">
        <v>10</v>
      </c>
      <c r="AH119" s="238">
        <v>2</v>
      </c>
      <c r="AI119" s="238">
        <v>4</v>
      </c>
      <c r="AJ119" s="238">
        <v>3</v>
      </c>
      <c r="AK119" s="238">
        <v>24</v>
      </c>
      <c r="AL119" s="238">
        <v>39</v>
      </c>
      <c r="AM119" s="238" t="s">
        <v>354</v>
      </c>
      <c r="AN119" s="238">
        <v>5</v>
      </c>
      <c r="AO119" s="238">
        <v>1</v>
      </c>
      <c r="AS119" s="238">
        <v>7</v>
      </c>
      <c r="AT119" s="238">
        <v>98</v>
      </c>
      <c r="AU119" s="238">
        <v>60</v>
      </c>
      <c r="AV119" s="238">
        <v>11</v>
      </c>
      <c r="AW119" s="238">
        <v>21</v>
      </c>
      <c r="AX119" s="238">
        <v>2</v>
      </c>
      <c r="AY119" s="238">
        <v>3</v>
      </c>
      <c r="AZ119" s="238">
        <v>3</v>
      </c>
      <c r="BA119" s="238">
        <v>21</v>
      </c>
      <c r="BB119" s="238">
        <v>47</v>
      </c>
      <c r="BC119" s="238" t="s">
        <v>354</v>
      </c>
      <c r="BD119" s="238">
        <v>5</v>
      </c>
      <c r="BE119" s="238">
        <v>15</v>
      </c>
      <c r="BF119" s="238">
        <v>7</v>
      </c>
      <c r="BI119" s="238">
        <v>7</v>
      </c>
      <c r="BJ119" s="238">
        <v>98</v>
      </c>
      <c r="BK119" s="238">
        <v>60</v>
      </c>
      <c r="BL119" s="238">
        <v>11</v>
      </c>
      <c r="BM119" s="238">
        <v>21</v>
      </c>
      <c r="CT119" s="238">
        <v>397839</v>
      </c>
      <c r="CU119" s="238">
        <v>4971827</v>
      </c>
      <c r="CV119" s="238">
        <v>44.892542200000001</v>
      </c>
      <c r="CW119" s="238">
        <v>-94.293792699999997</v>
      </c>
      <c r="CX119" s="238" t="s">
        <v>359</v>
      </c>
      <c r="CY119" s="238" t="s">
        <v>623</v>
      </c>
    </row>
    <row r="120" spans="1:103" x14ac:dyDescent="0.25">
      <c r="A120" s="238">
        <v>761963</v>
      </c>
      <c r="B120" s="238">
        <v>3</v>
      </c>
      <c r="C120" s="238">
        <v>7</v>
      </c>
      <c r="D120" s="238">
        <v>145.80500000000001</v>
      </c>
      <c r="E120" s="238">
        <v>43</v>
      </c>
      <c r="G120" s="238" t="s">
        <v>605</v>
      </c>
      <c r="H120" s="238">
        <v>8</v>
      </c>
      <c r="I120" s="238">
        <v>22</v>
      </c>
      <c r="K120" s="238">
        <v>19202885</v>
      </c>
      <c r="M120" s="238">
        <v>11</v>
      </c>
      <c r="N120" s="238">
        <v>8</v>
      </c>
      <c r="O120" s="238">
        <v>2019</v>
      </c>
      <c r="P120" s="238" t="s">
        <v>362</v>
      </c>
      <c r="Q120" s="238">
        <v>6</v>
      </c>
      <c r="R120" s="238" t="s">
        <v>369</v>
      </c>
      <c r="S120" s="238">
        <v>2</v>
      </c>
      <c r="T120" s="238">
        <v>0</v>
      </c>
      <c r="U120" s="238">
        <v>2</v>
      </c>
      <c r="V120" s="238">
        <v>13</v>
      </c>
      <c r="W120" s="238">
        <v>10</v>
      </c>
      <c r="X120" s="238">
        <v>2</v>
      </c>
      <c r="Y120" s="238">
        <v>6</v>
      </c>
      <c r="Z120" s="238">
        <v>1</v>
      </c>
      <c r="AB120" s="238">
        <v>1</v>
      </c>
      <c r="AC120" s="238">
        <v>98</v>
      </c>
      <c r="AD120" s="238">
        <v>7</v>
      </c>
      <c r="AF120" s="238" t="s">
        <v>426</v>
      </c>
      <c r="AG120" s="238">
        <v>7</v>
      </c>
      <c r="AH120" s="238">
        <v>2</v>
      </c>
      <c r="AI120" s="238">
        <v>4</v>
      </c>
      <c r="AJ120" s="238">
        <v>4</v>
      </c>
      <c r="AK120" s="238">
        <v>21</v>
      </c>
      <c r="AL120" s="238">
        <v>25</v>
      </c>
      <c r="AM120" s="238" t="s">
        <v>363</v>
      </c>
      <c r="AN120" s="238">
        <v>5</v>
      </c>
      <c r="AO120" s="238">
        <v>68</v>
      </c>
      <c r="AS120" s="238">
        <v>12</v>
      </c>
      <c r="AT120" s="238">
        <v>9</v>
      </c>
      <c r="AU120" s="238">
        <v>60</v>
      </c>
      <c r="AV120" s="238">
        <v>11</v>
      </c>
      <c r="AW120" s="238">
        <v>21</v>
      </c>
      <c r="AX120" s="238">
        <v>2</v>
      </c>
      <c r="AY120" s="238">
        <v>4</v>
      </c>
      <c r="AZ120" s="238">
        <v>4</v>
      </c>
      <c r="BA120" s="238">
        <v>21</v>
      </c>
      <c r="BB120" s="238">
        <v>23</v>
      </c>
      <c r="BC120" s="238" t="s">
        <v>363</v>
      </c>
      <c r="BD120" s="238">
        <v>5</v>
      </c>
      <c r="BE120" s="238">
        <v>1</v>
      </c>
      <c r="BI120" s="238">
        <v>12</v>
      </c>
      <c r="BJ120" s="238">
        <v>9</v>
      </c>
      <c r="BK120" s="238">
        <v>60</v>
      </c>
      <c r="BL120" s="238">
        <v>11</v>
      </c>
      <c r="BM120" s="238">
        <v>21</v>
      </c>
      <c r="CT120" s="238">
        <v>397845.23749047599</v>
      </c>
      <c r="CU120" s="238">
        <v>4971815.1807636898</v>
      </c>
      <c r="CV120" s="238">
        <v>44.892432579999998</v>
      </c>
      <c r="CW120" s="238">
        <v>-94.293709680000006</v>
      </c>
      <c r="CX120" s="238" t="s">
        <v>359</v>
      </c>
      <c r="CY120" s="238" t="s">
        <v>624</v>
      </c>
    </row>
    <row r="121" spans="1:103" x14ac:dyDescent="0.25">
      <c r="A121" s="238">
        <v>386841</v>
      </c>
      <c r="B121" s="238">
        <v>3</v>
      </c>
      <c r="C121" s="238">
        <v>7</v>
      </c>
      <c r="D121" s="238">
        <v>145.834</v>
      </c>
      <c r="E121" s="238">
        <v>43</v>
      </c>
      <c r="G121" s="238" t="s">
        <v>423</v>
      </c>
      <c r="H121" s="238">
        <v>8</v>
      </c>
      <c r="I121" s="238">
        <v>22</v>
      </c>
      <c r="K121" s="238">
        <v>16202105</v>
      </c>
      <c r="M121" s="238">
        <v>10</v>
      </c>
      <c r="N121" s="238">
        <v>15</v>
      </c>
      <c r="O121" s="238">
        <v>2016</v>
      </c>
      <c r="P121" s="238" t="s">
        <v>364</v>
      </c>
      <c r="Q121" s="238">
        <v>16</v>
      </c>
      <c r="R121" s="238" t="s">
        <v>369</v>
      </c>
      <c r="S121" s="238">
        <v>3</v>
      </c>
      <c r="T121" s="238">
        <v>0</v>
      </c>
      <c r="U121" s="238">
        <v>2</v>
      </c>
      <c r="V121" s="238">
        <v>10</v>
      </c>
      <c r="W121" s="238">
        <v>10</v>
      </c>
      <c r="X121" s="238">
        <v>2</v>
      </c>
      <c r="Y121" s="238">
        <v>1</v>
      </c>
      <c r="Z121" s="238">
        <v>2</v>
      </c>
      <c r="AB121" s="238">
        <v>1</v>
      </c>
      <c r="AC121" s="238">
        <v>98</v>
      </c>
      <c r="AD121" s="238" t="s">
        <v>581</v>
      </c>
      <c r="AF121" s="238" t="s">
        <v>426</v>
      </c>
      <c r="AG121" s="238">
        <v>5</v>
      </c>
      <c r="AH121" s="238">
        <v>2</v>
      </c>
      <c r="AI121" s="238">
        <v>2</v>
      </c>
      <c r="AJ121" s="238">
        <v>3</v>
      </c>
      <c r="AK121" s="238">
        <v>21</v>
      </c>
      <c r="AL121" s="238">
        <v>24</v>
      </c>
      <c r="AM121" s="238" t="s">
        <v>363</v>
      </c>
      <c r="AN121" s="238">
        <v>5</v>
      </c>
      <c r="AO121" s="238">
        <v>70</v>
      </c>
      <c r="AP121" s="238">
        <v>74</v>
      </c>
      <c r="AS121" s="238">
        <v>12</v>
      </c>
      <c r="AT121" s="238">
        <v>9</v>
      </c>
      <c r="AU121" s="238">
        <v>60</v>
      </c>
      <c r="AV121" s="238">
        <v>11</v>
      </c>
      <c r="AW121" s="238">
        <v>21</v>
      </c>
      <c r="AX121" s="238">
        <v>2</v>
      </c>
      <c r="AY121" s="238">
        <v>2</v>
      </c>
      <c r="AZ121" s="238">
        <v>3</v>
      </c>
      <c r="BA121" s="238">
        <v>34</v>
      </c>
      <c r="BB121" s="238">
        <v>50</v>
      </c>
      <c r="BC121" s="238" t="s">
        <v>363</v>
      </c>
      <c r="BD121" s="238">
        <v>5</v>
      </c>
      <c r="BE121" s="238">
        <v>1</v>
      </c>
      <c r="BI121" s="238">
        <v>12</v>
      </c>
      <c r="BJ121" s="238">
        <v>9</v>
      </c>
      <c r="BK121" s="238">
        <v>60</v>
      </c>
      <c r="BL121" s="238">
        <v>11</v>
      </c>
      <c r="BM121" s="238">
        <v>21</v>
      </c>
      <c r="CT121" s="238">
        <v>397904.50427567598</v>
      </c>
      <c r="CU121" s="238">
        <v>4971827.8807890899</v>
      </c>
      <c r="CV121" s="238">
        <v>44.892555369999997</v>
      </c>
      <c r="CW121" s="238">
        <v>-94.292961860000005</v>
      </c>
      <c r="CX121" s="238" t="s">
        <v>359</v>
      </c>
      <c r="CY121" s="238" t="s">
        <v>625</v>
      </c>
    </row>
    <row r="122" spans="1:103" x14ac:dyDescent="0.25">
      <c r="A122" s="238">
        <v>648161</v>
      </c>
      <c r="B122" s="238">
        <v>3</v>
      </c>
      <c r="C122" s="238">
        <v>7</v>
      </c>
      <c r="D122" s="238">
        <v>145.87100000000001</v>
      </c>
      <c r="E122" s="238">
        <v>43</v>
      </c>
      <c r="G122" s="238" t="s">
        <v>423</v>
      </c>
      <c r="H122" s="238">
        <v>8</v>
      </c>
      <c r="I122" s="238">
        <v>22</v>
      </c>
      <c r="K122" s="238">
        <v>18010278</v>
      </c>
      <c r="M122" s="238">
        <v>9</v>
      </c>
      <c r="N122" s="238">
        <v>27</v>
      </c>
      <c r="O122" s="238">
        <v>2018</v>
      </c>
      <c r="P122" s="238" t="s">
        <v>384</v>
      </c>
      <c r="Q122" s="238">
        <v>22</v>
      </c>
      <c r="R122" s="238" t="s">
        <v>356</v>
      </c>
      <c r="S122" s="238">
        <v>5</v>
      </c>
      <c r="T122" s="238">
        <v>0</v>
      </c>
      <c r="U122" s="238">
        <v>2</v>
      </c>
      <c r="W122" s="238">
        <v>32</v>
      </c>
      <c r="X122" s="238">
        <v>4</v>
      </c>
      <c r="Y122" s="238">
        <v>7</v>
      </c>
      <c r="Z122" s="238">
        <v>1</v>
      </c>
      <c r="AB122" s="238">
        <v>1</v>
      </c>
      <c r="AC122" s="238">
        <v>98</v>
      </c>
      <c r="AD122" s="238" t="s">
        <v>581</v>
      </c>
      <c r="AF122" s="238" t="s">
        <v>426</v>
      </c>
      <c r="AG122" s="238">
        <v>90</v>
      </c>
      <c r="AH122" s="238">
        <v>2</v>
      </c>
      <c r="AI122" s="238">
        <v>2</v>
      </c>
      <c r="AJ122" s="238">
        <v>4</v>
      </c>
      <c r="AK122" s="238">
        <v>21</v>
      </c>
      <c r="AL122" s="238">
        <v>72</v>
      </c>
      <c r="AM122" s="238" t="s">
        <v>354</v>
      </c>
      <c r="AN122" s="238">
        <v>10</v>
      </c>
      <c r="AO122" s="238">
        <v>70</v>
      </c>
      <c r="AP122" s="238">
        <v>62</v>
      </c>
      <c r="AS122" s="238">
        <v>12</v>
      </c>
      <c r="AT122" s="238">
        <v>9</v>
      </c>
      <c r="AU122" s="238">
        <v>60</v>
      </c>
      <c r="AV122" s="238">
        <v>11</v>
      </c>
      <c r="AW122" s="238">
        <v>21</v>
      </c>
      <c r="AX122" s="238">
        <v>3</v>
      </c>
      <c r="AY122" s="238">
        <v>3</v>
      </c>
      <c r="AZ122" s="238">
        <v>10</v>
      </c>
      <c r="BA122" s="238">
        <v>20</v>
      </c>
      <c r="BI122" s="238">
        <v>90</v>
      </c>
      <c r="BJ122" s="238">
        <v>98</v>
      </c>
      <c r="BL122" s="238">
        <v>11</v>
      </c>
      <c r="BM122" s="238">
        <v>21</v>
      </c>
      <c r="CT122" s="238">
        <v>397964.89160908898</v>
      </c>
      <c r="CU122" s="238">
        <v>4971831.4784625098</v>
      </c>
      <c r="CV122" s="238">
        <v>44.892596410000003</v>
      </c>
      <c r="CW122" s="238">
        <v>-94.292198020000001</v>
      </c>
      <c r="CX122" s="238" t="s">
        <v>359</v>
      </c>
      <c r="CY122" s="238" t="s">
        <v>626</v>
      </c>
    </row>
    <row r="123" spans="1:103" x14ac:dyDescent="0.25">
      <c r="A123" s="238">
        <v>10916916</v>
      </c>
      <c r="B123" s="238">
        <v>3</v>
      </c>
      <c r="C123" s="238">
        <v>7</v>
      </c>
      <c r="D123" s="238">
        <v>145.87299999999999</v>
      </c>
      <c r="E123" s="238">
        <v>43</v>
      </c>
      <c r="G123" s="238" t="s">
        <v>605</v>
      </c>
      <c r="H123" s="238">
        <v>8</v>
      </c>
      <c r="I123" s="238">
        <v>22</v>
      </c>
      <c r="K123" s="238">
        <v>13201579</v>
      </c>
      <c r="L123" s="238">
        <v>133600195</v>
      </c>
      <c r="M123" s="238">
        <v>12</v>
      </c>
      <c r="N123" s="238">
        <v>13</v>
      </c>
      <c r="O123" s="238">
        <v>2013</v>
      </c>
      <c r="P123" s="238" t="s">
        <v>362</v>
      </c>
      <c r="Q123" s="238">
        <v>16</v>
      </c>
      <c r="R123" s="238" t="s">
        <v>356</v>
      </c>
      <c r="S123" s="238">
        <v>5</v>
      </c>
      <c r="T123" s="238">
        <v>0</v>
      </c>
      <c r="U123" s="238">
        <v>1</v>
      </c>
      <c r="V123" s="238">
        <v>7</v>
      </c>
      <c r="W123" s="238">
        <v>67</v>
      </c>
      <c r="X123" s="238">
        <v>2</v>
      </c>
      <c r="Y123" s="238">
        <v>1</v>
      </c>
      <c r="Z123" s="238">
        <v>2</v>
      </c>
      <c r="AB123" s="238">
        <v>1</v>
      </c>
      <c r="AC123" s="238">
        <v>98</v>
      </c>
      <c r="AD123" s="238" t="s">
        <v>428</v>
      </c>
      <c r="AE123" s="238" t="s">
        <v>622</v>
      </c>
      <c r="AF123" s="238" t="s">
        <v>426</v>
      </c>
      <c r="AG123" s="238">
        <v>3</v>
      </c>
      <c r="AH123" s="238">
        <v>2</v>
      </c>
      <c r="AI123" s="238">
        <v>2</v>
      </c>
      <c r="AJ123" s="238">
        <v>4</v>
      </c>
      <c r="AK123" s="238">
        <v>27</v>
      </c>
      <c r="AL123" s="238">
        <v>38</v>
      </c>
      <c r="AM123" s="238" t="s">
        <v>363</v>
      </c>
      <c r="AN123" s="238">
        <v>5</v>
      </c>
      <c r="AO123" s="238">
        <v>1</v>
      </c>
      <c r="AS123" s="238">
        <v>7</v>
      </c>
      <c r="AT123" s="238">
        <v>98</v>
      </c>
      <c r="AU123" s="238">
        <v>60</v>
      </c>
      <c r="AV123" s="238">
        <v>10</v>
      </c>
      <c r="AW123" s="238">
        <v>21</v>
      </c>
      <c r="CT123" s="238">
        <v>397968</v>
      </c>
      <c r="CU123" s="238">
        <v>4971826</v>
      </c>
      <c r="CV123" s="238">
        <v>44.892544600000001</v>
      </c>
      <c r="CW123" s="238">
        <v>-94.292160600000003</v>
      </c>
      <c r="CX123" s="238" t="s">
        <v>359</v>
      </c>
      <c r="CY123" s="238" t="s">
        <v>627</v>
      </c>
    </row>
    <row r="124" spans="1:103" x14ac:dyDescent="0.25">
      <c r="A124" s="238">
        <v>10906883</v>
      </c>
      <c r="B124" s="238">
        <v>3</v>
      </c>
      <c r="C124" s="238">
        <v>7</v>
      </c>
      <c r="D124" s="238">
        <v>145.893</v>
      </c>
      <c r="E124" s="238">
        <v>43</v>
      </c>
      <c r="G124" s="238" t="s">
        <v>605</v>
      </c>
      <c r="H124" s="238">
        <v>8</v>
      </c>
      <c r="I124" s="238">
        <v>22</v>
      </c>
      <c r="K124" s="238">
        <v>13201380</v>
      </c>
      <c r="L124" s="238">
        <v>133190201</v>
      </c>
      <c r="M124" s="238">
        <v>11</v>
      </c>
      <c r="N124" s="238">
        <v>11</v>
      </c>
      <c r="O124" s="238">
        <v>2013</v>
      </c>
      <c r="P124" s="238" t="s">
        <v>361</v>
      </c>
      <c r="Q124" s="238">
        <v>8</v>
      </c>
      <c r="S124" s="238">
        <v>4</v>
      </c>
      <c r="T124" s="238">
        <v>0</v>
      </c>
      <c r="U124" s="238">
        <v>2</v>
      </c>
      <c r="V124" s="238">
        <v>1</v>
      </c>
      <c r="W124" s="238">
        <v>10</v>
      </c>
      <c r="X124" s="238">
        <v>4</v>
      </c>
      <c r="Y124" s="238">
        <v>1</v>
      </c>
      <c r="Z124" s="238">
        <v>1</v>
      </c>
      <c r="AB124" s="238">
        <v>1</v>
      </c>
      <c r="AC124" s="238">
        <v>98</v>
      </c>
      <c r="AD124" s="238" t="s">
        <v>428</v>
      </c>
      <c r="AE124" s="238" t="s">
        <v>628</v>
      </c>
      <c r="AF124" s="238" t="s">
        <v>426</v>
      </c>
      <c r="AG124" s="238">
        <v>7</v>
      </c>
      <c r="AH124" s="238">
        <v>2</v>
      </c>
      <c r="AI124" s="238">
        <v>2</v>
      </c>
      <c r="AJ124" s="238">
        <v>4</v>
      </c>
      <c r="AK124" s="238">
        <v>21</v>
      </c>
      <c r="AL124" s="238">
        <v>23</v>
      </c>
      <c r="AM124" s="238" t="s">
        <v>354</v>
      </c>
      <c r="AN124" s="238">
        <v>5</v>
      </c>
      <c r="AO124" s="238">
        <v>15</v>
      </c>
      <c r="AS124" s="238">
        <v>7</v>
      </c>
      <c r="AT124" s="238">
        <v>98</v>
      </c>
      <c r="AU124" s="238">
        <v>60</v>
      </c>
      <c r="AV124" s="238">
        <v>11</v>
      </c>
      <c r="AW124" s="238">
        <v>21</v>
      </c>
      <c r="AX124" s="238">
        <v>2</v>
      </c>
      <c r="AY124" s="238">
        <v>3</v>
      </c>
      <c r="AZ124" s="238">
        <v>4</v>
      </c>
      <c r="BA124" s="238">
        <v>24</v>
      </c>
      <c r="BB124" s="238">
        <v>33</v>
      </c>
      <c r="BC124" s="238" t="s">
        <v>354</v>
      </c>
      <c r="BD124" s="238">
        <v>5</v>
      </c>
      <c r="BE124" s="238">
        <v>1</v>
      </c>
      <c r="BI124" s="238">
        <v>7</v>
      </c>
      <c r="BJ124" s="238">
        <v>98</v>
      </c>
      <c r="BK124" s="238">
        <v>60</v>
      </c>
      <c r="BL124" s="238">
        <v>11</v>
      </c>
      <c r="BM124" s="238">
        <v>21</v>
      </c>
      <c r="CT124" s="238">
        <v>398000</v>
      </c>
      <c r="CU124" s="238">
        <v>4971825</v>
      </c>
      <c r="CV124" s="238">
        <v>44.8925451</v>
      </c>
      <c r="CW124" s="238">
        <v>-94.291754100000006</v>
      </c>
      <c r="CX124" s="238" t="s">
        <v>359</v>
      </c>
      <c r="CY124" s="238" t="s">
        <v>629</v>
      </c>
    </row>
    <row r="125" spans="1:103" x14ac:dyDescent="0.25">
      <c r="A125" s="238">
        <v>10902357</v>
      </c>
      <c r="B125" s="238">
        <v>3</v>
      </c>
      <c r="C125" s="238">
        <v>7</v>
      </c>
      <c r="D125" s="238">
        <v>145.899</v>
      </c>
      <c r="E125" s="238">
        <v>43</v>
      </c>
      <c r="G125" s="238" t="s">
        <v>605</v>
      </c>
      <c r="H125" s="238">
        <v>8</v>
      </c>
      <c r="I125" s="238">
        <v>22</v>
      </c>
      <c r="K125" s="238">
        <v>13201215</v>
      </c>
      <c r="L125" s="238">
        <v>132840190</v>
      </c>
      <c r="M125" s="238">
        <v>10</v>
      </c>
      <c r="N125" s="238">
        <v>4</v>
      </c>
      <c r="O125" s="238">
        <v>2013</v>
      </c>
      <c r="P125" s="238" t="s">
        <v>362</v>
      </c>
      <c r="Q125" s="238">
        <v>13</v>
      </c>
      <c r="S125" s="238">
        <v>5</v>
      </c>
      <c r="T125" s="238">
        <v>0</v>
      </c>
      <c r="U125" s="238">
        <v>1</v>
      </c>
      <c r="V125" s="238">
        <v>4</v>
      </c>
      <c r="W125" s="238">
        <v>35</v>
      </c>
      <c r="X125" s="238">
        <v>2</v>
      </c>
      <c r="Y125" s="238">
        <v>1</v>
      </c>
      <c r="Z125" s="238">
        <v>2</v>
      </c>
      <c r="AB125" s="238">
        <v>1</v>
      </c>
      <c r="AC125" s="238">
        <v>98</v>
      </c>
      <c r="AD125" s="238" t="s">
        <v>428</v>
      </c>
      <c r="AE125" s="238" t="s">
        <v>630</v>
      </c>
      <c r="AF125" s="238" t="s">
        <v>426</v>
      </c>
      <c r="AG125" s="238">
        <v>3</v>
      </c>
      <c r="AH125" s="238">
        <v>2</v>
      </c>
      <c r="AI125" s="238">
        <v>2</v>
      </c>
      <c r="AJ125" s="238">
        <v>3</v>
      </c>
      <c r="AK125" s="238">
        <v>24</v>
      </c>
      <c r="AL125" s="238">
        <v>23</v>
      </c>
      <c r="AM125" s="238" t="s">
        <v>363</v>
      </c>
      <c r="AN125" s="238">
        <v>5</v>
      </c>
      <c r="AO125" s="238">
        <v>21</v>
      </c>
      <c r="AP125" s="238">
        <v>10</v>
      </c>
      <c r="AS125" s="238">
        <v>7</v>
      </c>
      <c r="AT125" s="238">
        <v>98</v>
      </c>
      <c r="AU125" s="238">
        <v>60</v>
      </c>
      <c r="AV125" s="238">
        <v>11</v>
      </c>
      <c r="AW125" s="238">
        <v>21</v>
      </c>
      <c r="CT125" s="238">
        <v>398009</v>
      </c>
      <c r="CU125" s="238">
        <v>4971825</v>
      </c>
      <c r="CV125" s="238">
        <v>44.892545300000002</v>
      </c>
      <c r="CW125" s="238">
        <v>-94.291632300000003</v>
      </c>
      <c r="CX125" s="238" t="s">
        <v>359</v>
      </c>
      <c r="CY125" s="238" t="s">
        <v>631</v>
      </c>
    </row>
    <row r="126" spans="1:103" x14ac:dyDescent="0.25">
      <c r="A126" s="238">
        <v>10960465</v>
      </c>
      <c r="B126" s="238">
        <v>3</v>
      </c>
      <c r="C126" s="238">
        <v>7</v>
      </c>
      <c r="D126" s="238">
        <v>146.172</v>
      </c>
      <c r="E126" s="238">
        <v>43</v>
      </c>
      <c r="G126" s="238" t="s">
        <v>605</v>
      </c>
      <c r="H126" s="238">
        <v>8</v>
      </c>
      <c r="I126" s="238">
        <v>22</v>
      </c>
      <c r="K126" s="238">
        <v>14000085</v>
      </c>
      <c r="L126" s="238">
        <v>140060033</v>
      </c>
      <c r="M126" s="238">
        <v>1</v>
      </c>
      <c r="N126" s="238">
        <v>3</v>
      </c>
      <c r="O126" s="238">
        <v>2014</v>
      </c>
      <c r="P126" s="238" t="s">
        <v>362</v>
      </c>
      <c r="Q126" s="238">
        <v>22</v>
      </c>
      <c r="S126" s="238">
        <v>5</v>
      </c>
      <c r="T126" s="238">
        <v>0</v>
      </c>
      <c r="U126" s="238">
        <v>1</v>
      </c>
      <c r="V126" s="238">
        <v>4</v>
      </c>
      <c r="W126" s="238">
        <v>67</v>
      </c>
      <c r="X126" s="238">
        <v>2</v>
      </c>
      <c r="Y126" s="238">
        <v>6</v>
      </c>
      <c r="Z126" s="238">
        <v>99</v>
      </c>
      <c r="AA126" s="238">
        <v>99</v>
      </c>
      <c r="AB126" s="238">
        <v>1</v>
      </c>
      <c r="AC126" s="238">
        <v>98</v>
      </c>
      <c r="AD126" s="238" t="s">
        <v>481</v>
      </c>
      <c r="AE126" s="238" t="s">
        <v>632</v>
      </c>
      <c r="AF126" s="238" t="s">
        <v>426</v>
      </c>
      <c r="AG126" s="238">
        <v>3</v>
      </c>
      <c r="AH126" s="238">
        <v>2</v>
      </c>
      <c r="AI126" s="238">
        <v>2</v>
      </c>
      <c r="AJ126" s="238">
        <v>3</v>
      </c>
      <c r="AK126" s="238">
        <v>21</v>
      </c>
      <c r="AL126" s="238">
        <v>25</v>
      </c>
      <c r="AM126" s="238" t="s">
        <v>363</v>
      </c>
      <c r="AN126" s="238">
        <v>5</v>
      </c>
      <c r="AO126" s="238">
        <v>1</v>
      </c>
      <c r="AP126" s="238">
        <v>1</v>
      </c>
      <c r="AS126" s="238">
        <v>7</v>
      </c>
      <c r="AT126" s="238">
        <v>98</v>
      </c>
      <c r="AU126" s="238">
        <v>60</v>
      </c>
      <c r="AV126" s="238">
        <v>11</v>
      </c>
      <c r="AW126" s="238">
        <v>21</v>
      </c>
      <c r="CT126" s="238">
        <v>398449</v>
      </c>
      <c r="CU126" s="238">
        <v>4971819</v>
      </c>
      <c r="CV126" s="238">
        <v>44.892553100000001</v>
      </c>
      <c r="CW126" s="238">
        <v>-94.286068099999994</v>
      </c>
      <c r="CX126" s="238" t="s">
        <v>359</v>
      </c>
      <c r="CY126" s="238" t="s">
        <v>633</v>
      </c>
    </row>
    <row r="127" spans="1:103" x14ac:dyDescent="0.25">
      <c r="A127" s="238">
        <v>10728288</v>
      </c>
      <c r="B127" s="238">
        <v>3</v>
      </c>
      <c r="C127" s="238">
        <v>7</v>
      </c>
      <c r="D127" s="238">
        <v>146.36799999999999</v>
      </c>
      <c r="E127" s="238">
        <v>43</v>
      </c>
      <c r="G127" s="238" t="s">
        <v>605</v>
      </c>
      <c r="H127" s="238">
        <v>8</v>
      </c>
      <c r="I127" s="238">
        <v>22</v>
      </c>
      <c r="K127" s="238">
        <v>11200251</v>
      </c>
      <c r="L127" s="238">
        <v>110350021</v>
      </c>
      <c r="M127" s="238">
        <v>2</v>
      </c>
      <c r="N127" s="238">
        <v>1</v>
      </c>
      <c r="O127" s="238">
        <v>2011</v>
      </c>
      <c r="P127" s="238" t="s">
        <v>368</v>
      </c>
      <c r="Q127" s="238">
        <v>9</v>
      </c>
      <c r="S127" s="238">
        <v>5</v>
      </c>
      <c r="T127" s="238">
        <v>0</v>
      </c>
      <c r="U127" s="238">
        <v>2</v>
      </c>
      <c r="V127" s="238">
        <v>1</v>
      </c>
      <c r="W127" s="238">
        <v>10</v>
      </c>
      <c r="X127" s="238">
        <v>2</v>
      </c>
      <c r="Y127" s="238">
        <v>1</v>
      </c>
      <c r="Z127" s="238">
        <v>1</v>
      </c>
      <c r="AB127" s="238">
        <v>5</v>
      </c>
      <c r="AC127" s="238">
        <v>98</v>
      </c>
      <c r="AD127" s="238" t="s">
        <v>428</v>
      </c>
      <c r="AE127" s="238" t="s">
        <v>634</v>
      </c>
      <c r="AF127" s="238" t="s">
        <v>426</v>
      </c>
      <c r="AG127" s="238">
        <v>7</v>
      </c>
      <c r="AH127" s="238">
        <v>2</v>
      </c>
      <c r="AI127" s="238">
        <v>2</v>
      </c>
      <c r="AJ127" s="238">
        <v>4</v>
      </c>
      <c r="AK127" s="238">
        <v>21</v>
      </c>
      <c r="AL127" s="238">
        <v>18</v>
      </c>
      <c r="AM127" s="238" t="s">
        <v>363</v>
      </c>
      <c r="AN127" s="238">
        <v>5</v>
      </c>
      <c r="AO127" s="238">
        <v>3</v>
      </c>
      <c r="AS127" s="238">
        <v>7</v>
      </c>
      <c r="AT127" s="238">
        <v>98</v>
      </c>
      <c r="AU127" s="238">
        <v>60</v>
      </c>
      <c r="AV127" s="238">
        <v>11</v>
      </c>
      <c r="AW127" s="238">
        <v>21</v>
      </c>
      <c r="AX127" s="238">
        <v>2</v>
      </c>
      <c r="AY127" s="238">
        <v>2</v>
      </c>
      <c r="AZ127" s="238">
        <v>4</v>
      </c>
      <c r="BA127" s="238">
        <v>21</v>
      </c>
      <c r="BB127" s="238">
        <v>18</v>
      </c>
      <c r="BC127" s="238" t="s">
        <v>363</v>
      </c>
      <c r="BD127" s="238">
        <v>5</v>
      </c>
      <c r="BE127" s="238">
        <v>1</v>
      </c>
      <c r="BI127" s="238">
        <v>7</v>
      </c>
      <c r="BJ127" s="238">
        <v>98</v>
      </c>
      <c r="BK127" s="238">
        <v>60</v>
      </c>
      <c r="BL127" s="238">
        <v>11</v>
      </c>
      <c r="BM127" s="238">
        <v>21</v>
      </c>
      <c r="CT127" s="238">
        <v>398765</v>
      </c>
      <c r="CU127" s="238">
        <v>4971815</v>
      </c>
      <c r="CV127" s="238">
        <v>44.8925585</v>
      </c>
      <c r="CW127" s="238">
        <v>-94.282067600000005</v>
      </c>
      <c r="CX127" s="238" t="s">
        <v>359</v>
      </c>
      <c r="CY127" s="238" t="s">
        <v>635</v>
      </c>
    </row>
    <row r="128" spans="1:103" x14ac:dyDescent="0.25">
      <c r="A128" s="238">
        <v>781451</v>
      </c>
      <c r="B128" s="238">
        <v>3</v>
      </c>
      <c r="C128" s="238">
        <v>7</v>
      </c>
      <c r="D128" s="238">
        <v>146.44399999999999</v>
      </c>
      <c r="E128" s="238">
        <v>43</v>
      </c>
      <c r="G128" s="238" t="s">
        <v>423</v>
      </c>
      <c r="H128" s="238">
        <v>8</v>
      </c>
      <c r="I128" s="238">
        <v>22</v>
      </c>
      <c r="K128" s="238">
        <v>20200193</v>
      </c>
      <c r="L128" s="238">
        <v>200200082</v>
      </c>
      <c r="M128" s="238">
        <v>1</v>
      </c>
      <c r="N128" s="238">
        <v>20</v>
      </c>
      <c r="O128" s="238">
        <v>2020</v>
      </c>
      <c r="P128" s="238" t="s">
        <v>361</v>
      </c>
      <c r="Q128" s="238">
        <v>10</v>
      </c>
      <c r="R128" s="238" t="s">
        <v>369</v>
      </c>
      <c r="S128" s="238">
        <v>5</v>
      </c>
      <c r="T128" s="238">
        <v>0</v>
      </c>
      <c r="U128" s="238">
        <v>2</v>
      </c>
      <c r="V128" s="238">
        <v>11</v>
      </c>
      <c r="W128" s="238">
        <v>10</v>
      </c>
      <c r="X128" s="238">
        <v>2</v>
      </c>
      <c r="Y128" s="238">
        <v>1</v>
      </c>
      <c r="Z128" s="238">
        <v>1</v>
      </c>
      <c r="AB128" s="238">
        <v>5</v>
      </c>
      <c r="AC128" s="238">
        <v>98</v>
      </c>
      <c r="AD128" s="238">
        <v>7</v>
      </c>
      <c r="AF128" s="238" t="s">
        <v>426</v>
      </c>
      <c r="AG128" s="238">
        <v>6</v>
      </c>
      <c r="AH128" s="238">
        <v>2</v>
      </c>
      <c r="AI128" s="238">
        <v>4</v>
      </c>
      <c r="AJ128" s="238">
        <v>4</v>
      </c>
      <c r="AK128" s="238">
        <v>21</v>
      </c>
      <c r="AL128" s="238">
        <v>41</v>
      </c>
      <c r="AM128" s="238" t="s">
        <v>354</v>
      </c>
      <c r="AN128" s="238">
        <v>5</v>
      </c>
      <c r="AO128" s="238">
        <v>68</v>
      </c>
      <c r="AS128" s="238">
        <v>12</v>
      </c>
      <c r="AT128" s="238">
        <v>9</v>
      </c>
      <c r="AU128" s="238">
        <v>60</v>
      </c>
      <c r="AV128" s="238">
        <v>11</v>
      </c>
      <c r="AW128" s="238">
        <v>21</v>
      </c>
      <c r="AX128" s="238">
        <v>2</v>
      </c>
      <c r="AY128" s="238">
        <v>2</v>
      </c>
      <c r="AZ128" s="238">
        <v>3</v>
      </c>
      <c r="BA128" s="238">
        <v>21</v>
      </c>
      <c r="BB128" s="238">
        <v>60</v>
      </c>
      <c r="BC128" s="238" t="s">
        <v>363</v>
      </c>
      <c r="BD128" s="238">
        <v>5</v>
      </c>
      <c r="BE128" s="238">
        <v>1</v>
      </c>
      <c r="BI128" s="238">
        <v>12</v>
      </c>
      <c r="BJ128" s="238">
        <v>9</v>
      </c>
      <c r="BK128" s="238">
        <v>60</v>
      </c>
      <c r="BL128" s="238">
        <v>11</v>
      </c>
      <c r="BM128" s="238">
        <v>21</v>
      </c>
      <c r="CT128" s="238">
        <v>398873.93954788003</v>
      </c>
      <c r="CU128" s="238">
        <v>4971827.8807890899</v>
      </c>
      <c r="CV128" s="238">
        <v>44.892693700000002</v>
      </c>
      <c r="CW128" s="238">
        <v>-94.280687790000002</v>
      </c>
      <c r="CX128" s="238" t="s">
        <v>359</v>
      </c>
      <c r="CY128" s="238" t="s">
        <v>636</v>
      </c>
    </row>
    <row r="129" spans="1:103" x14ac:dyDescent="0.25">
      <c r="A129" s="238">
        <v>11047346</v>
      </c>
      <c r="B129" s="238">
        <v>3</v>
      </c>
      <c r="C129" s="238">
        <v>7</v>
      </c>
      <c r="D129" s="238">
        <v>146.61699999999999</v>
      </c>
      <c r="E129" s="238">
        <v>43</v>
      </c>
      <c r="G129" s="238" t="s">
        <v>605</v>
      </c>
      <c r="H129" s="238">
        <v>8</v>
      </c>
      <c r="I129" s="238">
        <v>22</v>
      </c>
      <c r="L129" s="238">
        <v>150560100</v>
      </c>
      <c r="M129" s="238">
        <v>1</v>
      </c>
      <c r="N129" s="238">
        <v>23</v>
      </c>
      <c r="O129" s="238">
        <v>2015</v>
      </c>
      <c r="P129" s="238" t="s">
        <v>362</v>
      </c>
      <c r="Q129" s="238">
        <v>19</v>
      </c>
      <c r="S129" s="238">
        <v>5</v>
      </c>
      <c r="T129" s="238">
        <v>0</v>
      </c>
      <c r="U129" s="238">
        <v>1</v>
      </c>
      <c r="V129" s="238">
        <v>8</v>
      </c>
      <c r="W129" s="238">
        <v>16</v>
      </c>
      <c r="Y129" s="238">
        <v>6</v>
      </c>
      <c r="Z129" s="238">
        <v>1</v>
      </c>
      <c r="AB129" s="238">
        <v>1</v>
      </c>
      <c r="AC129" s="238">
        <v>98</v>
      </c>
      <c r="AF129" s="238" t="s">
        <v>426</v>
      </c>
      <c r="AG129" s="238">
        <v>4</v>
      </c>
      <c r="AH129" s="238">
        <v>2</v>
      </c>
      <c r="AI129" s="238">
        <v>4</v>
      </c>
      <c r="AJ129" s="238">
        <v>4</v>
      </c>
      <c r="AK129" s="238">
        <v>21</v>
      </c>
      <c r="AL129" s="238">
        <v>37</v>
      </c>
      <c r="AM129" s="238" t="s">
        <v>354</v>
      </c>
      <c r="AT129" s="238">
        <v>98</v>
      </c>
      <c r="AU129" s="238">
        <v>60</v>
      </c>
      <c r="CT129" s="238">
        <v>399166</v>
      </c>
      <c r="CU129" s="238">
        <v>4971809</v>
      </c>
      <c r="CV129" s="238">
        <v>44.8925652</v>
      </c>
      <c r="CW129" s="238">
        <v>-94.276989</v>
      </c>
      <c r="CX129" s="238" t="s">
        <v>359</v>
      </c>
    </row>
    <row r="130" spans="1:103" x14ac:dyDescent="0.25">
      <c r="A130" s="238">
        <v>11057524</v>
      </c>
      <c r="B130" s="238">
        <v>3</v>
      </c>
      <c r="C130" s="238">
        <v>7</v>
      </c>
      <c r="D130" s="238">
        <v>146.61699999999999</v>
      </c>
      <c r="E130" s="238">
        <v>43</v>
      </c>
      <c r="G130" s="238" t="s">
        <v>605</v>
      </c>
      <c r="H130" s="238">
        <v>8</v>
      </c>
      <c r="I130" s="238">
        <v>22</v>
      </c>
      <c r="K130" s="238">
        <v>15200160</v>
      </c>
      <c r="L130" s="238">
        <v>151470179</v>
      </c>
      <c r="M130" s="238">
        <v>1</v>
      </c>
      <c r="N130" s="238">
        <v>23</v>
      </c>
      <c r="O130" s="238">
        <v>2015</v>
      </c>
      <c r="P130" s="238" t="s">
        <v>362</v>
      </c>
      <c r="Q130" s="238">
        <v>19</v>
      </c>
      <c r="S130" s="238">
        <v>5</v>
      </c>
      <c r="T130" s="238">
        <v>0</v>
      </c>
      <c r="U130" s="238">
        <v>1</v>
      </c>
      <c r="V130" s="238">
        <v>8</v>
      </c>
      <c r="W130" s="238">
        <v>16</v>
      </c>
      <c r="X130" s="238">
        <v>3</v>
      </c>
      <c r="Y130" s="238">
        <v>6</v>
      </c>
      <c r="Z130" s="238">
        <v>1</v>
      </c>
      <c r="AB130" s="238">
        <v>1</v>
      </c>
      <c r="AC130" s="238">
        <v>98</v>
      </c>
      <c r="AD130" s="238" t="s">
        <v>428</v>
      </c>
      <c r="AE130" s="238" t="s">
        <v>632</v>
      </c>
      <c r="AF130" s="238" t="s">
        <v>426</v>
      </c>
      <c r="AG130" s="238">
        <v>4</v>
      </c>
      <c r="AH130" s="238">
        <v>2</v>
      </c>
      <c r="AI130" s="238">
        <v>2</v>
      </c>
      <c r="AJ130" s="238">
        <v>4</v>
      </c>
      <c r="AK130" s="238">
        <v>21</v>
      </c>
      <c r="AL130" s="238">
        <v>37</v>
      </c>
      <c r="AM130" s="238" t="s">
        <v>354</v>
      </c>
      <c r="AN130" s="238">
        <v>5</v>
      </c>
      <c r="AO130" s="238">
        <v>1</v>
      </c>
      <c r="AS130" s="238">
        <v>7</v>
      </c>
      <c r="AT130" s="238">
        <v>98</v>
      </c>
      <c r="AU130" s="238">
        <v>60</v>
      </c>
      <c r="AV130" s="238">
        <v>11</v>
      </c>
      <c r="AW130" s="238">
        <v>21</v>
      </c>
      <c r="CT130" s="238">
        <v>399166</v>
      </c>
      <c r="CU130" s="238">
        <v>4971809</v>
      </c>
      <c r="CV130" s="238">
        <v>44.8925652</v>
      </c>
      <c r="CW130" s="238">
        <v>-94.276989</v>
      </c>
      <c r="CX130" s="238" t="s">
        <v>359</v>
      </c>
      <c r="CY130" s="238" t="s">
        <v>637</v>
      </c>
    </row>
    <row r="131" spans="1:103" x14ac:dyDescent="0.25">
      <c r="A131" s="238">
        <v>11049052</v>
      </c>
      <c r="B131" s="238">
        <v>3</v>
      </c>
      <c r="C131" s="238">
        <v>7</v>
      </c>
      <c r="D131" s="238">
        <v>146.61699999999999</v>
      </c>
      <c r="E131" s="238">
        <v>43</v>
      </c>
      <c r="G131" s="238" t="s">
        <v>605</v>
      </c>
      <c r="H131" s="238">
        <v>8</v>
      </c>
      <c r="I131" s="238">
        <v>22</v>
      </c>
      <c r="K131" s="238">
        <v>15200512</v>
      </c>
      <c r="L131" s="238">
        <v>150830178</v>
      </c>
      <c r="M131" s="238">
        <v>3</v>
      </c>
      <c r="N131" s="238">
        <v>22</v>
      </c>
      <c r="O131" s="238">
        <v>2015</v>
      </c>
      <c r="P131" s="238" t="s">
        <v>366</v>
      </c>
      <c r="Q131" s="238">
        <v>21</v>
      </c>
      <c r="S131" s="238">
        <v>5</v>
      </c>
      <c r="T131" s="238">
        <v>0</v>
      </c>
      <c r="U131" s="238">
        <v>1</v>
      </c>
      <c r="V131" s="238">
        <v>5</v>
      </c>
      <c r="W131" s="238">
        <v>69</v>
      </c>
      <c r="X131" s="238">
        <v>2</v>
      </c>
      <c r="Y131" s="238">
        <v>6</v>
      </c>
      <c r="Z131" s="238">
        <v>4</v>
      </c>
      <c r="AB131" s="238">
        <v>3</v>
      </c>
      <c r="AC131" s="238">
        <v>98</v>
      </c>
      <c r="AD131" s="238" t="s">
        <v>428</v>
      </c>
      <c r="AE131" s="238" t="s">
        <v>632</v>
      </c>
      <c r="AF131" s="238" t="s">
        <v>426</v>
      </c>
      <c r="AG131" s="238">
        <v>3</v>
      </c>
      <c r="AH131" s="238">
        <v>2</v>
      </c>
      <c r="AI131" s="238">
        <v>2</v>
      </c>
      <c r="AJ131" s="238">
        <v>4</v>
      </c>
      <c r="AK131" s="238">
        <v>21</v>
      </c>
      <c r="AL131" s="238">
        <v>28</v>
      </c>
      <c r="AM131" s="238" t="s">
        <v>363</v>
      </c>
      <c r="AN131" s="238">
        <v>99</v>
      </c>
      <c r="AO131" s="238">
        <v>3</v>
      </c>
      <c r="AS131" s="238">
        <v>7</v>
      </c>
      <c r="AT131" s="238">
        <v>98</v>
      </c>
      <c r="AU131" s="238">
        <v>60</v>
      </c>
      <c r="AV131" s="238">
        <v>11</v>
      </c>
      <c r="AW131" s="238">
        <v>21</v>
      </c>
      <c r="CT131" s="238">
        <v>399166</v>
      </c>
      <c r="CU131" s="238">
        <v>4971809</v>
      </c>
      <c r="CV131" s="238">
        <v>44.8925652</v>
      </c>
      <c r="CW131" s="238">
        <v>-94.276989</v>
      </c>
      <c r="CX131" s="238" t="s">
        <v>359</v>
      </c>
      <c r="CY131" s="238" t="s">
        <v>638</v>
      </c>
    </row>
    <row r="132" spans="1:103" x14ac:dyDescent="0.25">
      <c r="A132" s="238">
        <v>10840764</v>
      </c>
      <c r="B132" s="238">
        <v>3</v>
      </c>
      <c r="C132" s="238">
        <v>7</v>
      </c>
      <c r="D132" s="238">
        <v>146.78800000000001</v>
      </c>
      <c r="E132" s="238">
        <v>43</v>
      </c>
      <c r="G132" s="238" t="s">
        <v>605</v>
      </c>
      <c r="H132" s="238">
        <v>8</v>
      </c>
      <c r="I132" s="238">
        <v>22</v>
      </c>
      <c r="K132" s="238">
        <v>12201421</v>
      </c>
      <c r="L132" s="238">
        <v>123480217</v>
      </c>
      <c r="M132" s="238">
        <v>12</v>
      </c>
      <c r="N132" s="238">
        <v>12</v>
      </c>
      <c r="O132" s="238">
        <v>2012</v>
      </c>
      <c r="P132" s="238" t="s">
        <v>355</v>
      </c>
      <c r="Q132" s="238">
        <v>12</v>
      </c>
      <c r="S132" s="238">
        <v>4</v>
      </c>
      <c r="T132" s="238">
        <v>0</v>
      </c>
      <c r="U132" s="238">
        <v>2</v>
      </c>
      <c r="V132" s="238">
        <v>1</v>
      </c>
      <c r="W132" s="238">
        <v>10</v>
      </c>
      <c r="X132" s="238">
        <v>2</v>
      </c>
      <c r="Y132" s="238">
        <v>1</v>
      </c>
      <c r="Z132" s="238">
        <v>1</v>
      </c>
      <c r="AB132" s="238">
        <v>2</v>
      </c>
      <c r="AC132" s="238">
        <v>98</v>
      </c>
      <c r="AD132" s="238" t="s">
        <v>428</v>
      </c>
      <c r="AE132" s="238" t="s">
        <v>632</v>
      </c>
      <c r="AF132" s="238" t="s">
        <v>426</v>
      </c>
      <c r="AG132" s="238">
        <v>7</v>
      </c>
      <c r="AH132" s="238">
        <v>2</v>
      </c>
      <c r="AI132" s="238">
        <v>2</v>
      </c>
      <c r="AJ132" s="238">
        <v>3</v>
      </c>
      <c r="AK132" s="238">
        <v>21</v>
      </c>
      <c r="AL132" s="238">
        <v>61</v>
      </c>
      <c r="AM132" s="238" t="s">
        <v>363</v>
      </c>
      <c r="AN132" s="238">
        <v>5</v>
      </c>
      <c r="AO132" s="238">
        <v>15</v>
      </c>
      <c r="AS132" s="238">
        <v>7</v>
      </c>
      <c r="AT132" s="238">
        <v>98</v>
      </c>
      <c r="AU132" s="238">
        <v>60</v>
      </c>
      <c r="AV132" s="238">
        <v>11</v>
      </c>
      <c r="AW132" s="238">
        <v>21</v>
      </c>
      <c r="AX132" s="238">
        <v>2</v>
      </c>
      <c r="AY132" s="238">
        <v>4</v>
      </c>
      <c r="AZ132" s="238">
        <v>3</v>
      </c>
      <c r="BA132" s="238">
        <v>26</v>
      </c>
      <c r="BB132" s="238">
        <v>27</v>
      </c>
      <c r="BC132" s="238" t="s">
        <v>363</v>
      </c>
      <c r="BD132" s="238">
        <v>5</v>
      </c>
      <c r="BE132" s="238">
        <v>1</v>
      </c>
      <c r="BI132" s="238">
        <v>7</v>
      </c>
      <c r="BJ132" s="238">
        <v>98</v>
      </c>
      <c r="BK132" s="238">
        <v>60</v>
      </c>
      <c r="BL132" s="238">
        <v>11</v>
      </c>
      <c r="BM132" s="238">
        <v>21</v>
      </c>
      <c r="CT132" s="238">
        <v>399441</v>
      </c>
      <c r="CU132" s="238">
        <v>4971804</v>
      </c>
      <c r="CV132" s="238">
        <v>44.892562400000003</v>
      </c>
      <c r="CW132" s="238">
        <v>-94.273508800000002</v>
      </c>
      <c r="CX132" s="238" t="s">
        <v>359</v>
      </c>
      <c r="CY132" s="238" t="s">
        <v>639</v>
      </c>
    </row>
    <row r="133" spans="1:103" x14ac:dyDescent="0.25">
      <c r="A133" s="238">
        <v>10995579</v>
      </c>
      <c r="B133" s="238">
        <v>3</v>
      </c>
      <c r="C133" s="238">
        <v>7</v>
      </c>
      <c r="D133" s="238">
        <v>146.80699999999999</v>
      </c>
      <c r="E133" s="238">
        <v>43</v>
      </c>
      <c r="G133" s="238" t="s">
        <v>605</v>
      </c>
      <c r="H133" s="238">
        <v>8</v>
      </c>
      <c r="I133" s="238">
        <v>22</v>
      </c>
      <c r="K133" s="238">
        <v>14201620</v>
      </c>
      <c r="L133" s="238">
        <v>143180243</v>
      </c>
      <c r="M133" s="238">
        <v>11</v>
      </c>
      <c r="N133" s="238">
        <v>10</v>
      </c>
      <c r="O133" s="238">
        <v>2014</v>
      </c>
      <c r="P133" s="238" t="s">
        <v>361</v>
      </c>
      <c r="Q133" s="238">
        <v>15</v>
      </c>
      <c r="S133" s="238">
        <v>5</v>
      </c>
      <c r="T133" s="238">
        <v>0</v>
      </c>
      <c r="U133" s="238">
        <v>1</v>
      </c>
      <c r="V133" s="238">
        <v>90</v>
      </c>
      <c r="W133" s="238">
        <v>86</v>
      </c>
      <c r="X133" s="238">
        <v>10</v>
      </c>
      <c r="Y133" s="238">
        <v>1</v>
      </c>
      <c r="Z133" s="238">
        <v>4</v>
      </c>
      <c r="AA133" s="238">
        <v>7</v>
      </c>
      <c r="AB133" s="238">
        <v>5</v>
      </c>
      <c r="AC133" s="238">
        <v>98</v>
      </c>
      <c r="AD133" s="238" t="s">
        <v>428</v>
      </c>
      <c r="AE133" s="238" t="s">
        <v>640</v>
      </c>
      <c r="AF133" s="238" t="s">
        <v>426</v>
      </c>
      <c r="AG133" s="238">
        <v>4</v>
      </c>
      <c r="AH133" s="238">
        <v>2</v>
      </c>
      <c r="AI133" s="238">
        <v>44</v>
      </c>
      <c r="AJ133" s="238">
        <v>4</v>
      </c>
      <c r="AK133" s="238">
        <v>26</v>
      </c>
      <c r="AL133" s="238">
        <v>41</v>
      </c>
      <c r="AM133" s="238" t="s">
        <v>354</v>
      </c>
      <c r="AN133" s="238">
        <v>5</v>
      </c>
      <c r="AO133" s="238">
        <v>5</v>
      </c>
      <c r="AP133" s="238">
        <v>3</v>
      </c>
      <c r="AS133" s="238">
        <v>7</v>
      </c>
      <c r="AT133" s="238">
        <v>2</v>
      </c>
      <c r="AU133" s="238">
        <v>60</v>
      </c>
      <c r="AV133" s="238">
        <v>11</v>
      </c>
      <c r="AW133" s="238">
        <v>21</v>
      </c>
      <c r="CT133" s="238">
        <v>399471</v>
      </c>
      <c r="CU133" s="238">
        <v>4971804</v>
      </c>
      <c r="CV133" s="238">
        <v>44.892560899999999</v>
      </c>
      <c r="CW133" s="238">
        <v>-94.273121500000002</v>
      </c>
      <c r="CX133" s="238" t="s">
        <v>359</v>
      </c>
      <c r="CY133" s="238" t="s">
        <v>641</v>
      </c>
    </row>
    <row r="134" spans="1:103" x14ac:dyDescent="0.25">
      <c r="A134" s="238">
        <v>10821143</v>
      </c>
      <c r="B134" s="238">
        <v>3</v>
      </c>
      <c r="C134" s="238">
        <v>7</v>
      </c>
      <c r="D134" s="238">
        <v>146.88399999999999</v>
      </c>
      <c r="E134" s="238">
        <v>43</v>
      </c>
      <c r="G134" s="238" t="s">
        <v>605</v>
      </c>
      <c r="H134" s="238">
        <v>8</v>
      </c>
      <c r="I134" s="238">
        <v>22</v>
      </c>
      <c r="K134" s="238">
        <v>12200539</v>
      </c>
      <c r="L134" s="238">
        <v>121790150</v>
      </c>
      <c r="M134" s="238">
        <v>6</v>
      </c>
      <c r="N134" s="238">
        <v>6</v>
      </c>
      <c r="O134" s="238">
        <v>2012</v>
      </c>
      <c r="P134" s="238" t="s">
        <v>355</v>
      </c>
      <c r="Q134" s="238">
        <v>18</v>
      </c>
      <c r="S134" s="238">
        <v>2</v>
      </c>
      <c r="T134" s="238">
        <v>0</v>
      </c>
      <c r="U134" s="238">
        <v>1</v>
      </c>
      <c r="V134" s="238">
        <v>7</v>
      </c>
      <c r="W134" s="238">
        <v>65</v>
      </c>
      <c r="X134" s="238">
        <v>2</v>
      </c>
      <c r="Y134" s="238">
        <v>1</v>
      </c>
      <c r="Z134" s="238">
        <v>2</v>
      </c>
      <c r="AB134" s="238">
        <v>1</v>
      </c>
      <c r="AC134" s="238">
        <v>98</v>
      </c>
      <c r="AD134" s="238" t="s">
        <v>428</v>
      </c>
      <c r="AE134" s="238">
        <v>147</v>
      </c>
      <c r="AF134" s="238" t="s">
        <v>426</v>
      </c>
      <c r="AG134" s="238">
        <v>3</v>
      </c>
      <c r="AH134" s="238">
        <v>2</v>
      </c>
      <c r="AI134" s="238">
        <v>2</v>
      </c>
      <c r="AJ134" s="238">
        <v>4</v>
      </c>
      <c r="AK134" s="238">
        <v>21</v>
      </c>
      <c r="AL134" s="238">
        <v>45</v>
      </c>
      <c r="AM134" s="238" t="s">
        <v>354</v>
      </c>
      <c r="AN134" s="238">
        <v>7</v>
      </c>
      <c r="AO134" s="238">
        <v>21</v>
      </c>
      <c r="AS134" s="238">
        <v>5</v>
      </c>
      <c r="AT134" s="238">
        <v>98</v>
      </c>
      <c r="AU134" s="238">
        <v>60</v>
      </c>
      <c r="AV134" s="238">
        <v>11</v>
      </c>
      <c r="AW134" s="238">
        <v>21</v>
      </c>
      <c r="AX134" s="238">
        <v>3</v>
      </c>
      <c r="AY134" s="238">
        <v>1</v>
      </c>
      <c r="AZ134" s="238">
        <v>98</v>
      </c>
      <c r="BA134" s="238">
        <v>1</v>
      </c>
      <c r="BE134" s="238">
        <v>1</v>
      </c>
      <c r="BI134" s="238">
        <v>5</v>
      </c>
      <c r="BJ134" s="238">
        <v>98</v>
      </c>
      <c r="BK134" s="238">
        <v>60</v>
      </c>
      <c r="BL134" s="238">
        <v>11</v>
      </c>
      <c r="BM134" s="238">
        <v>21</v>
      </c>
      <c r="BN134" s="238">
        <v>3</v>
      </c>
      <c r="BO134" s="238">
        <v>2</v>
      </c>
      <c r="BP134" s="238">
        <v>98</v>
      </c>
      <c r="BQ134" s="238">
        <v>1</v>
      </c>
      <c r="BU134" s="238">
        <v>1</v>
      </c>
      <c r="BY134" s="238">
        <v>5</v>
      </c>
      <c r="BZ134" s="238">
        <v>98</v>
      </c>
      <c r="CA134" s="238">
        <v>60</v>
      </c>
      <c r="CB134" s="238">
        <v>11</v>
      </c>
      <c r="CC134" s="238">
        <v>21</v>
      </c>
      <c r="CT134" s="238">
        <v>399595</v>
      </c>
      <c r="CU134" s="238">
        <v>4971801</v>
      </c>
      <c r="CV134" s="238">
        <v>44.892554799999999</v>
      </c>
      <c r="CW134" s="238">
        <v>-94.271552200000002</v>
      </c>
      <c r="CX134" s="238" t="s">
        <v>359</v>
      </c>
      <c r="CY134" s="238" t="s">
        <v>642</v>
      </c>
    </row>
    <row r="135" spans="1:103" x14ac:dyDescent="0.25">
      <c r="A135" s="238">
        <v>687339</v>
      </c>
      <c r="B135" s="238">
        <v>3</v>
      </c>
      <c r="C135" s="238">
        <v>7</v>
      </c>
      <c r="D135" s="238">
        <v>146.94399999999999</v>
      </c>
      <c r="E135" s="238">
        <v>43</v>
      </c>
      <c r="G135" s="238" t="s">
        <v>605</v>
      </c>
      <c r="H135" s="238">
        <v>8</v>
      </c>
      <c r="I135" s="238">
        <v>22</v>
      </c>
      <c r="K135" s="238">
        <v>19200483</v>
      </c>
      <c r="M135" s="238">
        <v>2</v>
      </c>
      <c r="N135" s="238">
        <v>8</v>
      </c>
      <c r="O135" s="238">
        <v>2019</v>
      </c>
      <c r="P135" s="238" t="s">
        <v>362</v>
      </c>
      <c r="Q135" s="238">
        <v>21</v>
      </c>
      <c r="R135" s="238" t="s">
        <v>356</v>
      </c>
      <c r="S135" s="238">
        <v>5</v>
      </c>
      <c r="T135" s="238">
        <v>0</v>
      </c>
      <c r="U135" s="238">
        <v>2</v>
      </c>
      <c r="V135" s="238">
        <v>12</v>
      </c>
      <c r="W135" s="238">
        <v>10</v>
      </c>
      <c r="X135" s="238">
        <v>2</v>
      </c>
      <c r="Y135" s="238">
        <v>6</v>
      </c>
      <c r="Z135" s="238">
        <v>1</v>
      </c>
      <c r="AB135" s="238">
        <v>1</v>
      </c>
      <c r="AC135" s="238">
        <v>98</v>
      </c>
      <c r="AD135" s="238" t="s">
        <v>452</v>
      </c>
      <c r="AF135" s="238" t="s">
        <v>426</v>
      </c>
      <c r="AG135" s="238">
        <v>7</v>
      </c>
      <c r="AH135" s="238">
        <v>2</v>
      </c>
      <c r="AI135" s="238">
        <v>4</v>
      </c>
      <c r="AJ135" s="238">
        <v>4</v>
      </c>
      <c r="AK135" s="238">
        <v>21</v>
      </c>
      <c r="AL135" s="238">
        <v>34</v>
      </c>
      <c r="AM135" s="238" t="s">
        <v>354</v>
      </c>
      <c r="AN135" s="238">
        <v>5</v>
      </c>
      <c r="AO135" s="238">
        <v>90</v>
      </c>
      <c r="AP135" s="238">
        <v>90</v>
      </c>
      <c r="AS135" s="238">
        <v>12</v>
      </c>
      <c r="AT135" s="238">
        <v>9</v>
      </c>
      <c r="AU135" s="238">
        <v>60</v>
      </c>
      <c r="AV135" s="238">
        <v>11</v>
      </c>
      <c r="AW135" s="238">
        <v>21</v>
      </c>
      <c r="AX135" s="238">
        <v>2</v>
      </c>
      <c r="AY135" s="238">
        <v>2</v>
      </c>
      <c r="AZ135" s="238">
        <v>4</v>
      </c>
      <c r="BA135" s="238">
        <v>21</v>
      </c>
      <c r="BB135" s="238">
        <v>36</v>
      </c>
      <c r="BC135" s="238" t="s">
        <v>354</v>
      </c>
      <c r="BD135" s="238">
        <v>5</v>
      </c>
      <c r="BE135" s="238">
        <v>1</v>
      </c>
      <c r="BI135" s="238">
        <v>12</v>
      </c>
      <c r="BJ135" s="238">
        <v>9</v>
      </c>
      <c r="BK135" s="238">
        <v>60</v>
      </c>
      <c r="BL135" s="238">
        <v>11</v>
      </c>
      <c r="BM135" s="238">
        <v>21</v>
      </c>
      <c r="CT135" s="238">
        <v>399690.97451528301</v>
      </c>
      <c r="CU135" s="238">
        <v>4971798.2473964896</v>
      </c>
      <c r="CV135" s="238">
        <v>44.892542550000002</v>
      </c>
      <c r="CW135" s="238">
        <v>-94.270337310000002</v>
      </c>
      <c r="CX135" s="238" t="s">
        <v>359</v>
      </c>
      <c r="CY135" s="238" t="s">
        <v>643</v>
      </c>
    </row>
    <row r="136" spans="1:103" x14ac:dyDescent="0.25">
      <c r="A136" s="238">
        <v>317683</v>
      </c>
      <c r="B136" s="238">
        <v>3</v>
      </c>
      <c r="C136" s="238">
        <v>7</v>
      </c>
      <c r="D136" s="238">
        <v>147.017</v>
      </c>
      <c r="E136" s="238">
        <v>43</v>
      </c>
      <c r="G136" s="238" t="s">
        <v>605</v>
      </c>
      <c r="H136" s="238">
        <v>8</v>
      </c>
      <c r="I136" s="238">
        <v>22</v>
      </c>
      <c r="K136" s="238">
        <v>16200046</v>
      </c>
      <c r="M136" s="238">
        <v>1</v>
      </c>
      <c r="N136" s="238">
        <v>6</v>
      </c>
      <c r="O136" s="238">
        <v>2016</v>
      </c>
      <c r="P136" s="238" t="s">
        <v>355</v>
      </c>
      <c r="Q136" s="238">
        <v>21</v>
      </c>
      <c r="R136" s="238" t="s">
        <v>356</v>
      </c>
      <c r="S136" s="238">
        <v>5</v>
      </c>
      <c r="T136" s="238">
        <v>0</v>
      </c>
      <c r="U136" s="238">
        <v>1</v>
      </c>
      <c r="W136" s="238">
        <v>32</v>
      </c>
      <c r="X136" s="238">
        <v>2</v>
      </c>
      <c r="Y136" s="238">
        <v>6</v>
      </c>
      <c r="Z136" s="238">
        <v>5</v>
      </c>
      <c r="AB136" s="238">
        <v>5</v>
      </c>
      <c r="AC136" s="238">
        <v>98</v>
      </c>
      <c r="AD136" s="238" t="s">
        <v>581</v>
      </c>
      <c r="AF136" s="238" t="s">
        <v>426</v>
      </c>
      <c r="AG136" s="238">
        <v>3</v>
      </c>
      <c r="AH136" s="238">
        <v>2</v>
      </c>
      <c r="AI136" s="238">
        <v>3</v>
      </c>
      <c r="AJ136" s="238">
        <v>4</v>
      </c>
      <c r="AK136" s="238">
        <v>21</v>
      </c>
      <c r="AL136" s="238">
        <v>17</v>
      </c>
      <c r="AM136" s="238" t="s">
        <v>354</v>
      </c>
      <c r="AN136" s="238">
        <v>5</v>
      </c>
      <c r="AO136" s="238">
        <v>71</v>
      </c>
      <c r="AP136" s="238">
        <v>62</v>
      </c>
      <c r="AS136" s="238">
        <v>12</v>
      </c>
      <c r="AT136" s="238">
        <v>9</v>
      </c>
      <c r="AU136" s="238">
        <v>60</v>
      </c>
      <c r="AV136" s="238">
        <v>11</v>
      </c>
      <c r="AW136" s="238">
        <v>23</v>
      </c>
      <c r="CT136" s="238">
        <v>399809.50808568299</v>
      </c>
      <c r="CU136" s="238">
        <v>4971794.0140546896</v>
      </c>
      <c r="CV136" s="238">
        <v>44.892521139999999</v>
      </c>
      <c r="CW136" s="238">
        <v>-94.268835710000005</v>
      </c>
      <c r="CX136" s="238" t="s">
        <v>359</v>
      </c>
      <c r="CY136" s="238" t="s">
        <v>644</v>
      </c>
    </row>
    <row r="137" spans="1:103" x14ac:dyDescent="0.25">
      <c r="A137" s="238">
        <v>625739</v>
      </c>
      <c r="B137" s="238">
        <v>3</v>
      </c>
      <c r="C137" s="238">
        <v>7</v>
      </c>
      <c r="D137" s="238">
        <v>147.08000000000001</v>
      </c>
      <c r="E137" s="238">
        <v>43</v>
      </c>
      <c r="G137" s="238" t="s">
        <v>423</v>
      </c>
      <c r="H137" s="238">
        <v>8</v>
      </c>
      <c r="I137" s="238">
        <v>22</v>
      </c>
      <c r="K137" s="238">
        <v>18201926</v>
      </c>
      <c r="M137" s="238">
        <v>8</v>
      </c>
      <c r="N137" s="238">
        <v>5</v>
      </c>
      <c r="O137" s="238">
        <v>2018</v>
      </c>
      <c r="P137" s="238" t="s">
        <v>366</v>
      </c>
      <c r="Q137" s="238">
        <v>18</v>
      </c>
      <c r="S137" s="238">
        <v>5</v>
      </c>
      <c r="T137" s="238">
        <v>0</v>
      </c>
      <c r="U137" s="238">
        <v>2</v>
      </c>
      <c r="V137" s="238">
        <v>5</v>
      </c>
      <c r="W137" s="238">
        <v>10</v>
      </c>
      <c r="X137" s="238">
        <v>4</v>
      </c>
      <c r="Y137" s="238">
        <v>1</v>
      </c>
      <c r="Z137" s="238">
        <v>2</v>
      </c>
      <c r="AB137" s="238">
        <v>1</v>
      </c>
      <c r="AC137" s="238">
        <v>98</v>
      </c>
      <c r="AD137" s="238" t="s">
        <v>581</v>
      </c>
      <c r="AF137" s="238" t="s">
        <v>426</v>
      </c>
      <c r="AG137" s="238">
        <v>10</v>
      </c>
      <c r="AH137" s="238">
        <v>2</v>
      </c>
      <c r="AI137" s="238">
        <v>4</v>
      </c>
      <c r="AJ137" s="238">
        <v>2</v>
      </c>
      <c r="AK137" s="238">
        <v>21</v>
      </c>
      <c r="AL137" s="238">
        <v>79</v>
      </c>
      <c r="AM137" s="238" t="s">
        <v>354</v>
      </c>
      <c r="AN137" s="238">
        <v>5</v>
      </c>
      <c r="AO137" s="238">
        <v>2</v>
      </c>
      <c r="AS137" s="238">
        <v>12</v>
      </c>
      <c r="AT137" s="238">
        <v>98</v>
      </c>
      <c r="AU137" s="238">
        <v>60</v>
      </c>
      <c r="AV137" s="238">
        <v>11</v>
      </c>
      <c r="AW137" s="238">
        <v>21</v>
      </c>
      <c r="AX137" s="238">
        <v>2</v>
      </c>
      <c r="AY137" s="238">
        <v>2</v>
      </c>
      <c r="AZ137" s="238">
        <v>3</v>
      </c>
      <c r="BA137" s="238">
        <v>21</v>
      </c>
      <c r="BB137" s="238">
        <v>22</v>
      </c>
      <c r="BC137" s="238" t="s">
        <v>354</v>
      </c>
      <c r="BD137" s="238">
        <v>5</v>
      </c>
      <c r="BE137" s="238">
        <v>1</v>
      </c>
      <c r="BI137" s="238">
        <v>12</v>
      </c>
      <c r="BJ137" s="238">
        <v>9</v>
      </c>
      <c r="BK137" s="238">
        <v>60</v>
      </c>
      <c r="BL137" s="238">
        <v>11</v>
      </c>
      <c r="BM137" s="238">
        <v>21</v>
      </c>
      <c r="CT137" s="238">
        <v>399911.10828888399</v>
      </c>
      <c r="CU137" s="238">
        <v>4971802.4807382897</v>
      </c>
      <c r="CV137" s="238">
        <v>44.892611629999998</v>
      </c>
      <c r="CW137" s="238">
        <v>-94.267551010000005</v>
      </c>
      <c r="CX137" s="238" t="s">
        <v>359</v>
      </c>
      <c r="CY137" s="238" t="s">
        <v>645</v>
      </c>
    </row>
    <row r="138" spans="1:103" x14ac:dyDescent="0.25">
      <c r="A138" s="238">
        <v>408285</v>
      </c>
      <c r="B138" s="238">
        <v>3</v>
      </c>
      <c r="C138" s="238">
        <v>7</v>
      </c>
      <c r="D138" s="238">
        <v>147.136</v>
      </c>
      <c r="E138" s="238">
        <v>43</v>
      </c>
      <c r="G138" s="238" t="s">
        <v>423</v>
      </c>
      <c r="H138" s="238">
        <v>8</v>
      </c>
      <c r="I138" s="238">
        <v>22</v>
      </c>
      <c r="K138" s="238">
        <v>16202878</v>
      </c>
      <c r="M138" s="238">
        <v>12</v>
      </c>
      <c r="N138" s="238">
        <v>24</v>
      </c>
      <c r="O138" s="238">
        <v>2016</v>
      </c>
      <c r="P138" s="238" t="s">
        <v>364</v>
      </c>
      <c r="Q138" s="238">
        <v>7</v>
      </c>
      <c r="S138" s="238">
        <v>5</v>
      </c>
      <c r="T138" s="238">
        <v>0</v>
      </c>
      <c r="U138" s="238">
        <v>2</v>
      </c>
      <c r="V138" s="238">
        <v>10</v>
      </c>
      <c r="W138" s="238">
        <v>10</v>
      </c>
      <c r="X138" s="238">
        <v>2</v>
      </c>
      <c r="Y138" s="238">
        <v>6</v>
      </c>
      <c r="Z138" s="238">
        <v>2</v>
      </c>
      <c r="AB138" s="238">
        <v>5</v>
      </c>
      <c r="AC138" s="238">
        <v>98</v>
      </c>
      <c r="AD138" s="238" t="s">
        <v>581</v>
      </c>
      <c r="AF138" s="238" t="s">
        <v>426</v>
      </c>
      <c r="AG138" s="238">
        <v>5</v>
      </c>
      <c r="AH138" s="238">
        <v>2</v>
      </c>
      <c r="AI138" s="238">
        <v>4</v>
      </c>
      <c r="AJ138" s="238">
        <v>4</v>
      </c>
      <c r="AK138" s="238">
        <v>21</v>
      </c>
      <c r="AL138" s="238">
        <v>57</v>
      </c>
      <c r="AM138" s="238" t="s">
        <v>354</v>
      </c>
      <c r="AN138" s="238">
        <v>5</v>
      </c>
      <c r="AO138" s="238">
        <v>71</v>
      </c>
      <c r="AS138" s="238">
        <v>12</v>
      </c>
      <c r="AT138" s="238">
        <v>9</v>
      </c>
      <c r="AU138" s="238">
        <v>60</v>
      </c>
      <c r="AV138" s="238">
        <v>11</v>
      </c>
      <c r="AW138" s="238">
        <v>23</v>
      </c>
      <c r="AX138" s="238">
        <v>2</v>
      </c>
      <c r="AY138" s="238">
        <v>3</v>
      </c>
      <c r="AZ138" s="238">
        <v>4</v>
      </c>
      <c r="BA138" s="238">
        <v>21</v>
      </c>
      <c r="BB138" s="238">
        <v>63</v>
      </c>
      <c r="BC138" s="238" t="s">
        <v>354</v>
      </c>
      <c r="BD138" s="238">
        <v>5</v>
      </c>
      <c r="BE138" s="238">
        <v>1</v>
      </c>
      <c r="BI138" s="238">
        <v>12</v>
      </c>
      <c r="BJ138" s="238">
        <v>9</v>
      </c>
      <c r="BK138" s="238">
        <v>60</v>
      </c>
      <c r="BL138" s="238">
        <v>11</v>
      </c>
      <c r="BM138" s="238">
        <v>23</v>
      </c>
      <c r="CT138" s="238">
        <v>400000.00846668403</v>
      </c>
      <c r="CU138" s="238">
        <v>4971802.4807382897</v>
      </c>
      <c r="CV138" s="238">
        <v>44.892624120000001</v>
      </c>
      <c r="CW138" s="238">
        <v>-94.266425429999998</v>
      </c>
      <c r="CX138" s="238" t="s">
        <v>391</v>
      </c>
      <c r="CY138" s="238" t="s">
        <v>646</v>
      </c>
    </row>
    <row r="139" spans="1:103" x14ac:dyDescent="0.25">
      <c r="A139" s="238">
        <v>11061188</v>
      </c>
      <c r="B139" s="238">
        <v>3</v>
      </c>
      <c r="C139" s="238">
        <v>7</v>
      </c>
      <c r="D139" s="238">
        <v>147.203</v>
      </c>
      <c r="E139" s="238">
        <v>43</v>
      </c>
      <c r="G139" s="238" t="s">
        <v>605</v>
      </c>
      <c r="H139" s="238">
        <v>8</v>
      </c>
      <c r="I139" s="238">
        <v>22</v>
      </c>
      <c r="L139" s="238">
        <v>152020175</v>
      </c>
      <c r="M139" s="238">
        <v>6</v>
      </c>
      <c r="N139" s="238">
        <v>9</v>
      </c>
      <c r="O139" s="238">
        <v>2015</v>
      </c>
      <c r="P139" s="238" t="s">
        <v>368</v>
      </c>
      <c r="Q139" s="238">
        <v>13</v>
      </c>
      <c r="S139" s="238">
        <v>5</v>
      </c>
      <c r="T139" s="238">
        <v>0</v>
      </c>
      <c r="U139" s="238">
        <v>2</v>
      </c>
      <c r="W139" s="238">
        <v>92</v>
      </c>
      <c r="AF139" s="238" t="s">
        <v>426</v>
      </c>
      <c r="AG139" s="238">
        <v>90</v>
      </c>
      <c r="AH139" s="238">
        <v>0</v>
      </c>
      <c r="AI139" s="238">
        <v>99</v>
      </c>
      <c r="AL139" s="238">
        <v>43</v>
      </c>
      <c r="AM139" s="238" t="s">
        <v>354</v>
      </c>
      <c r="AX139" s="238">
        <v>0</v>
      </c>
      <c r="AY139" s="238">
        <v>99</v>
      </c>
      <c r="BB139" s="238">
        <v>40</v>
      </c>
      <c r="BC139" s="238" t="s">
        <v>354</v>
      </c>
      <c r="CT139" s="238">
        <v>400108</v>
      </c>
      <c r="CU139" s="238">
        <v>4971789</v>
      </c>
      <c r="CV139" s="238">
        <v>44.892522200000002</v>
      </c>
      <c r="CW139" s="238">
        <v>-94.265050200000005</v>
      </c>
      <c r="CX139" s="238" t="s">
        <v>359</v>
      </c>
    </row>
    <row r="140" spans="1:103" x14ac:dyDescent="0.25">
      <c r="A140" s="238">
        <v>10978196</v>
      </c>
      <c r="B140" s="238">
        <v>3</v>
      </c>
      <c r="C140" s="238">
        <v>7</v>
      </c>
      <c r="D140" s="238">
        <v>147.214</v>
      </c>
      <c r="E140" s="238">
        <v>43</v>
      </c>
      <c r="H140" s="238">
        <v>8</v>
      </c>
      <c r="I140" s="238">
        <v>22</v>
      </c>
      <c r="K140" s="238">
        <v>14201015</v>
      </c>
      <c r="L140" s="238">
        <v>142130132</v>
      </c>
      <c r="M140" s="238">
        <v>7</v>
      </c>
      <c r="N140" s="238">
        <v>23</v>
      </c>
      <c r="O140" s="238">
        <v>2014</v>
      </c>
      <c r="P140" s="238" t="s">
        <v>355</v>
      </c>
      <c r="Q140" s="238">
        <v>16</v>
      </c>
      <c r="S140" s="238">
        <v>1</v>
      </c>
      <c r="T140" s="238">
        <v>1</v>
      </c>
      <c r="U140" s="238">
        <v>2</v>
      </c>
      <c r="V140" s="238">
        <v>1</v>
      </c>
      <c r="W140" s="238">
        <v>10</v>
      </c>
      <c r="X140" s="238">
        <v>4</v>
      </c>
      <c r="Y140" s="238">
        <v>1</v>
      </c>
      <c r="Z140" s="238">
        <v>1</v>
      </c>
      <c r="AB140" s="238">
        <v>1</v>
      </c>
      <c r="AC140" s="238">
        <v>98</v>
      </c>
      <c r="AD140" s="238" t="s">
        <v>428</v>
      </c>
      <c r="AE140" s="238">
        <v>13396</v>
      </c>
      <c r="AF140" s="238" t="s">
        <v>426</v>
      </c>
      <c r="AG140" s="238">
        <v>7</v>
      </c>
      <c r="AH140" s="238">
        <v>2</v>
      </c>
      <c r="AI140" s="238">
        <v>3</v>
      </c>
      <c r="AJ140" s="238">
        <v>3</v>
      </c>
      <c r="AK140" s="238">
        <v>21</v>
      </c>
      <c r="AL140" s="238">
        <v>24</v>
      </c>
      <c r="AM140" s="238" t="s">
        <v>354</v>
      </c>
      <c r="AN140" s="238">
        <v>5</v>
      </c>
      <c r="AO140" s="238">
        <v>15</v>
      </c>
      <c r="AS140" s="238">
        <v>4</v>
      </c>
      <c r="AT140" s="238">
        <v>98</v>
      </c>
      <c r="AU140" s="238">
        <v>60</v>
      </c>
      <c r="AV140" s="238">
        <v>11</v>
      </c>
      <c r="AW140" s="238">
        <v>20</v>
      </c>
      <c r="AX140" s="238">
        <v>2</v>
      </c>
      <c r="AY140" s="238">
        <v>42</v>
      </c>
      <c r="AZ140" s="238">
        <v>3</v>
      </c>
      <c r="BA140" s="238">
        <v>26</v>
      </c>
      <c r="BB140" s="238">
        <v>34</v>
      </c>
      <c r="BC140" s="238" t="s">
        <v>354</v>
      </c>
      <c r="BD140" s="238">
        <v>5</v>
      </c>
      <c r="BE140" s="238">
        <v>1</v>
      </c>
      <c r="BI140" s="238">
        <v>4</v>
      </c>
      <c r="BJ140" s="238">
        <v>98</v>
      </c>
      <c r="BK140" s="238">
        <v>60</v>
      </c>
      <c r="BL140" s="238">
        <v>11</v>
      </c>
      <c r="BM140" s="238">
        <v>20</v>
      </c>
      <c r="CT140" s="238">
        <v>400126</v>
      </c>
      <c r="CU140" s="238">
        <v>4971788</v>
      </c>
      <c r="CV140" s="238">
        <v>44.892512000000004</v>
      </c>
      <c r="CW140" s="238">
        <v>-94.264825299999998</v>
      </c>
      <c r="CX140" s="238" t="s">
        <v>359</v>
      </c>
      <c r="CY140" s="238" t="s">
        <v>647</v>
      </c>
    </row>
    <row r="141" spans="1:103" x14ac:dyDescent="0.25">
      <c r="A141" s="238">
        <v>317843</v>
      </c>
      <c r="B141" s="238">
        <v>3</v>
      </c>
      <c r="C141" s="238">
        <v>7</v>
      </c>
      <c r="D141" s="238">
        <v>147.48599999999999</v>
      </c>
      <c r="E141" s="238">
        <v>43</v>
      </c>
      <c r="G141" s="238" t="s">
        <v>605</v>
      </c>
      <c r="H141" s="238">
        <v>8</v>
      </c>
      <c r="I141" s="238">
        <v>22</v>
      </c>
      <c r="K141" s="238">
        <v>16200063</v>
      </c>
      <c r="M141" s="238">
        <v>1</v>
      </c>
      <c r="N141" s="238">
        <v>8</v>
      </c>
      <c r="O141" s="238">
        <v>2016</v>
      </c>
      <c r="P141" s="238" t="s">
        <v>362</v>
      </c>
      <c r="Q141" s="238">
        <v>6</v>
      </c>
      <c r="R141" s="238" t="s">
        <v>356</v>
      </c>
      <c r="S141" s="238">
        <v>4</v>
      </c>
      <c r="T141" s="238">
        <v>0</v>
      </c>
      <c r="U141" s="238">
        <v>1</v>
      </c>
      <c r="W141" s="238">
        <v>48</v>
      </c>
      <c r="X141" s="238">
        <v>2</v>
      </c>
      <c r="Y141" s="238">
        <v>6</v>
      </c>
      <c r="Z141" s="238">
        <v>2</v>
      </c>
      <c r="AA141" s="238">
        <v>4</v>
      </c>
      <c r="AB141" s="238">
        <v>3</v>
      </c>
      <c r="AC141" s="238">
        <v>98</v>
      </c>
      <c r="AD141" s="238" t="s">
        <v>581</v>
      </c>
      <c r="AF141" s="238" t="s">
        <v>426</v>
      </c>
      <c r="AG141" s="238">
        <v>3</v>
      </c>
      <c r="AH141" s="238">
        <v>2</v>
      </c>
      <c r="AI141" s="238">
        <v>2</v>
      </c>
      <c r="AJ141" s="238">
        <v>4</v>
      </c>
      <c r="AK141" s="238">
        <v>21</v>
      </c>
      <c r="AL141" s="238">
        <v>36</v>
      </c>
      <c r="AM141" s="238" t="s">
        <v>363</v>
      </c>
      <c r="AN141" s="238">
        <v>5</v>
      </c>
      <c r="AO141" s="238">
        <v>72</v>
      </c>
      <c r="AS141" s="238">
        <v>14</v>
      </c>
      <c r="AT141" s="238">
        <v>9</v>
      </c>
      <c r="AU141" s="238">
        <v>60</v>
      </c>
      <c r="AV141" s="238">
        <v>11</v>
      </c>
      <c r="AW141" s="238">
        <v>21</v>
      </c>
      <c r="CT141" s="238">
        <v>400563.042926086</v>
      </c>
      <c r="CU141" s="238">
        <v>4971766.4973329902</v>
      </c>
      <c r="CV141" s="238">
        <v>44.89237911</v>
      </c>
      <c r="CW141" s="238">
        <v>-94.259289679999995</v>
      </c>
      <c r="CX141" s="238" t="s">
        <v>359</v>
      </c>
      <c r="CY141" s="238" t="s">
        <v>648</v>
      </c>
    </row>
    <row r="142" spans="1:103" x14ac:dyDescent="0.25">
      <c r="A142" s="238">
        <v>11071786</v>
      </c>
      <c r="B142" s="238">
        <v>3</v>
      </c>
      <c r="C142" s="238">
        <v>7</v>
      </c>
      <c r="D142" s="238">
        <v>147.58500000000001</v>
      </c>
      <c r="E142" s="238">
        <v>43</v>
      </c>
      <c r="G142" s="238" t="s">
        <v>605</v>
      </c>
      <c r="H142" s="238">
        <v>8</v>
      </c>
      <c r="I142" s="238">
        <v>22</v>
      </c>
      <c r="K142" s="238" t="s">
        <v>649</v>
      </c>
      <c r="L142" s="238">
        <v>152910002</v>
      </c>
      <c r="M142" s="238">
        <v>10</v>
      </c>
      <c r="N142" s="238">
        <v>8</v>
      </c>
      <c r="O142" s="238">
        <v>2015</v>
      </c>
      <c r="P142" s="238" t="s">
        <v>384</v>
      </c>
      <c r="Q142" s="238">
        <v>4</v>
      </c>
      <c r="R142" s="238" t="s">
        <v>369</v>
      </c>
      <c r="S142" s="238">
        <v>5</v>
      </c>
      <c r="T142" s="238">
        <v>0</v>
      </c>
      <c r="U142" s="238">
        <v>1</v>
      </c>
      <c r="V142" s="238">
        <v>7</v>
      </c>
      <c r="W142" s="238">
        <v>45</v>
      </c>
      <c r="X142" s="238">
        <v>2</v>
      </c>
      <c r="Y142" s="238">
        <v>6</v>
      </c>
      <c r="Z142" s="238">
        <v>3</v>
      </c>
      <c r="AA142" s="238">
        <v>2</v>
      </c>
      <c r="AB142" s="238">
        <v>2</v>
      </c>
      <c r="AC142" s="238">
        <v>98</v>
      </c>
      <c r="AD142" s="238" t="s">
        <v>424</v>
      </c>
      <c r="AE142" s="238" t="s">
        <v>650</v>
      </c>
      <c r="AF142" s="238" t="s">
        <v>426</v>
      </c>
      <c r="AG142" s="238">
        <v>3</v>
      </c>
      <c r="AH142" s="238">
        <v>2</v>
      </c>
      <c r="AI142" s="238">
        <v>2</v>
      </c>
      <c r="AJ142" s="238">
        <v>3</v>
      </c>
      <c r="AK142" s="238">
        <v>27</v>
      </c>
      <c r="AL142" s="238">
        <v>28</v>
      </c>
      <c r="AM142" s="238" t="s">
        <v>354</v>
      </c>
      <c r="AN142" s="238">
        <v>5</v>
      </c>
      <c r="AS142" s="238">
        <v>4</v>
      </c>
      <c r="AT142" s="238">
        <v>98</v>
      </c>
      <c r="AU142" s="238">
        <v>60</v>
      </c>
      <c r="AV142" s="238">
        <v>11</v>
      </c>
      <c r="AW142" s="238">
        <v>21</v>
      </c>
      <c r="CT142" s="238">
        <v>400723</v>
      </c>
      <c r="CU142" s="238">
        <v>4971776</v>
      </c>
      <c r="CV142" s="238">
        <v>44.892491200000002</v>
      </c>
      <c r="CW142" s="238">
        <v>-94.257265000000004</v>
      </c>
      <c r="CX142" s="238" t="s">
        <v>359</v>
      </c>
      <c r="CY142" s="238" t="s">
        <v>651</v>
      </c>
    </row>
    <row r="143" spans="1:103" x14ac:dyDescent="0.25">
      <c r="A143" s="238">
        <v>700423</v>
      </c>
      <c r="B143" s="238">
        <v>3</v>
      </c>
      <c r="C143" s="238">
        <v>7</v>
      </c>
      <c r="D143" s="238">
        <v>147.61199999999999</v>
      </c>
      <c r="E143" s="238">
        <v>43</v>
      </c>
      <c r="G143" s="238" t="s">
        <v>423</v>
      </c>
      <c r="H143" s="238">
        <v>8</v>
      </c>
      <c r="I143" s="238">
        <v>22</v>
      </c>
      <c r="K143" s="238">
        <v>19201000</v>
      </c>
      <c r="M143" s="238">
        <v>3</v>
      </c>
      <c r="N143" s="238">
        <v>27</v>
      </c>
      <c r="O143" s="238">
        <v>2019</v>
      </c>
      <c r="P143" s="238" t="s">
        <v>355</v>
      </c>
      <c r="Q143" s="238">
        <v>15</v>
      </c>
      <c r="R143" s="238">
        <v>98</v>
      </c>
      <c r="S143" s="238">
        <v>5</v>
      </c>
      <c r="T143" s="238">
        <v>0</v>
      </c>
      <c r="U143" s="238">
        <v>2</v>
      </c>
      <c r="V143" s="238">
        <v>5</v>
      </c>
      <c r="W143" s="238">
        <v>10</v>
      </c>
      <c r="X143" s="238">
        <v>4</v>
      </c>
      <c r="Y143" s="238">
        <v>1</v>
      </c>
      <c r="Z143" s="238">
        <v>1</v>
      </c>
      <c r="AB143" s="238">
        <v>1</v>
      </c>
      <c r="AC143" s="238">
        <v>98</v>
      </c>
      <c r="AD143" s="238" t="s">
        <v>452</v>
      </c>
      <c r="AF143" s="238" t="s">
        <v>426</v>
      </c>
      <c r="AG143" s="238">
        <v>10</v>
      </c>
      <c r="AH143" s="238">
        <v>2</v>
      </c>
      <c r="AI143" s="238">
        <v>3</v>
      </c>
      <c r="AJ143" s="238">
        <v>2</v>
      </c>
      <c r="AK143" s="238">
        <v>24</v>
      </c>
      <c r="AL143" s="238">
        <v>77</v>
      </c>
      <c r="AM143" s="238" t="s">
        <v>354</v>
      </c>
      <c r="AN143" s="238">
        <v>5</v>
      </c>
      <c r="AO143" s="238">
        <v>2</v>
      </c>
      <c r="AS143" s="238">
        <v>12</v>
      </c>
      <c r="AT143" s="238">
        <v>23</v>
      </c>
      <c r="AU143" s="238">
        <v>55</v>
      </c>
      <c r="AV143" s="238">
        <v>11</v>
      </c>
      <c r="AW143" s="238">
        <v>21</v>
      </c>
      <c r="AX143" s="238">
        <v>2</v>
      </c>
      <c r="AY143" s="238">
        <v>2</v>
      </c>
      <c r="AZ143" s="238">
        <v>4</v>
      </c>
      <c r="BA143" s="238">
        <v>21</v>
      </c>
      <c r="BB143" s="238">
        <v>61</v>
      </c>
      <c r="BC143" s="238" t="s">
        <v>354</v>
      </c>
      <c r="BD143" s="238">
        <v>5</v>
      </c>
      <c r="BE143" s="238">
        <v>1</v>
      </c>
      <c r="BI143" s="238">
        <v>12</v>
      </c>
      <c r="BJ143" s="238">
        <v>9</v>
      </c>
      <c r="BK143" s="238">
        <v>60</v>
      </c>
      <c r="BL143" s="238">
        <v>11</v>
      </c>
      <c r="BM143" s="238">
        <v>21</v>
      </c>
      <c r="CT143" s="238">
        <v>400766.243332488</v>
      </c>
      <c r="CU143" s="238">
        <v>4971785.5473710904</v>
      </c>
      <c r="CV143" s="238">
        <v>44.892578899999997</v>
      </c>
      <c r="CW143" s="238">
        <v>-94.256720659999999</v>
      </c>
      <c r="CX143" s="238" t="s">
        <v>359</v>
      </c>
      <c r="CY143" s="238" t="s">
        <v>652</v>
      </c>
    </row>
    <row r="144" spans="1:103" x14ac:dyDescent="0.25">
      <c r="A144" s="238">
        <v>10807271</v>
      </c>
      <c r="B144" s="238">
        <v>3</v>
      </c>
      <c r="C144" s="238">
        <v>7</v>
      </c>
      <c r="D144" s="238">
        <v>147.624</v>
      </c>
      <c r="E144" s="238">
        <v>43</v>
      </c>
      <c r="G144" s="238" t="s">
        <v>605</v>
      </c>
      <c r="H144" s="238">
        <v>8</v>
      </c>
      <c r="I144" s="238">
        <v>22</v>
      </c>
      <c r="K144" s="238" t="s">
        <v>653</v>
      </c>
      <c r="L144" s="238">
        <v>120520155</v>
      </c>
      <c r="M144" s="238">
        <v>2</v>
      </c>
      <c r="N144" s="238">
        <v>21</v>
      </c>
      <c r="O144" s="238">
        <v>2012</v>
      </c>
      <c r="P144" s="238" t="s">
        <v>368</v>
      </c>
      <c r="Q144" s="238">
        <v>2</v>
      </c>
      <c r="S144" s="238">
        <v>5</v>
      </c>
      <c r="T144" s="238">
        <v>0</v>
      </c>
      <c r="U144" s="238">
        <v>1</v>
      </c>
      <c r="V144" s="238">
        <v>4</v>
      </c>
      <c r="W144" s="238">
        <v>32</v>
      </c>
      <c r="X144" s="238">
        <v>2</v>
      </c>
      <c r="Y144" s="238">
        <v>6</v>
      </c>
      <c r="Z144" s="238">
        <v>99</v>
      </c>
      <c r="AA144" s="238">
        <v>99</v>
      </c>
      <c r="AB144" s="238">
        <v>3</v>
      </c>
      <c r="AC144" s="238">
        <v>98</v>
      </c>
      <c r="AD144" s="238" t="s">
        <v>581</v>
      </c>
      <c r="AE144" s="238" t="s">
        <v>654</v>
      </c>
      <c r="AF144" s="238" t="s">
        <v>426</v>
      </c>
      <c r="AG144" s="238">
        <v>3</v>
      </c>
      <c r="AH144" s="238">
        <v>2</v>
      </c>
      <c r="AI144" s="238">
        <v>2</v>
      </c>
      <c r="AJ144" s="238">
        <v>3</v>
      </c>
      <c r="AK144" s="238">
        <v>21</v>
      </c>
      <c r="AL144" s="238">
        <v>25</v>
      </c>
      <c r="AM144" s="238" t="s">
        <v>354</v>
      </c>
      <c r="AN144" s="238">
        <v>99</v>
      </c>
      <c r="AS144" s="238">
        <v>4</v>
      </c>
      <c r="AT144" s="238">
        <v>98</v>
      </c>
      <c r="AU144" s="238">
        <v>60</v>
      </c>
      <c r="AV144" s="238">
        <v>11</v>
      </c>
      <c r="AW144" s="238">
        <v>21</v>
      </c>
      <c r="CT144" s="238">
        <v>400786</v>
      </c>
      <c r="CU144" s="238">
        <v>4971776</v>
      </c>
      <c r="CV144" s="238">
        <v>44.892495199999999</v>
      </c>
      <c r="CW144" s="238">
        <v>-94.256474699999998</v>
      </c>
      <c r="CX144" s="238" t="s">
        <v>359</v>
      </c>
      <c r="CY144" s="238" t="s">
        <v>655</v>
      </c>
    </row>
    <row r="145" spans="1:103" x14ac:dyDescent="0.25">
      <c r="A145" s="238">
        <v>471026</v>
      </c>
      <c r="B145" s="238">
        <v>3</v>
      </c>
      <c r="C145" s="238">
        <v>7</v>
      </c>
      <c r="D145" s="238">
        <v>147.65899999999999</v>
      </c>
      <c r="E145" s="238">
        <v>43</v>
      </c>
      <c r="G145" s="238" t="s">
        <v>656</v>
      </c>
      <c r="H145" s="238">
        <v>8</v>
      </c>
      <c r="I145" s="238">
        <v>22</v>
      </c>
      <c r="K145" s="238">
        <v>17201606</v>
      </c>
      <c r="M145" s="238">
        <v>6</v>
      </c>
      <c r="N145" s="238">
        <v>19</v>
      </c>
      <c r="O145" s="238">
        <v>2017</v>
      </c>
      <c r="P145" s="238" t="s">
        <v>361</v>
      </c>
      <c r="Q145" s="238">
        <v>13</v>
      </c>
      <c r="R145" s="238">
        <v>98</v>
      </c>
      <c r="S145" s="238">
        <v>4</v>
      </c>
      <c r="T145" s="238">
        <v>0</v>
      </c>
      <c r="U145" s="238">
        <v>2</v>
      </c>
      <c r="V145" s="238">
        <v>12</v>
      </c>
      <c r="W145" s="238">
        <v>10</v>
      </c>
      <c r="X145" s="238">
        <v>4</v>
      </c>
      <c r="Y145" s="238">
        <v>1</v>
      </c>
      <c r="Z145" s="238">
        <v>1</v>
      </c>
      <c r="AB145" s="238">
        <v>1</v>
      </c>
      <c r="AC145" s="238">
        <v>98</v>
      </c>
      <c r="AD145" s="238" t="s">
        <v>581</v>
      </c>
      <c r="AF145" s="238" t="s">
        <v>426</v>
      </c>
      <c r="AG145" s="238">
        <v>7</v>
      </c>
      <c r="AH145" s="238">
        <v>2</v>
      </c>
      <c r="AI145" s="238">
        <v>4</v>
      </c>
      <c r="AJ145" s="238">
        <v>3</v>
      </c>
      <c r="AK145" s="238">
        <v>24</v>
      </c>
      <c r="AL145" s="238">
        <v>22</v>
      </c>
      <c r="AM145" s="238" t="s">
        <v>354</v>
      </c>
      <c r="AN145" s="238">
        <v>5</v>
      </c>
      <c r="AO145" s="238">
        <v>1</v>
      </c>
      <c r="AS145" s="238">
        <v>12</v>
      </c>
      <c r="AT145" s="238">
        <v>9</v>
      </c>
      <c r="AU145" s="238">
        <v>60</v>
      </c>
      <c r="AV145" s="238">
        <v>11</v>
      </c>
      <c r="AW145" s="238">
        <v>21</v>
      </c>
      <c r="AX145" s="238">
        <v>2</v>
      </c>
      <c r="AY145" s="238">
        <v>2</v>
      </c>
      <c r="AZ145" s="238">
        <v>3</v>
      </c>
      <c r="BA145" s="238">
        <v>21</v>
      </c>
      <c r="BB145" s="238">
        <v>27</v>
      </c>
      <c r="BC145" s="238" t="s">
        <v>354</v>
      </c>
      <c r="BD145" s="238">
        <v>5</v>
      </c>
      <c r="BE145" s="238">
        <v>74</v>
      </c>
      <c r="BI145" s="238">
        <v>12</v>
      </c>
      <c r="BJ145" s="238">
        <v>9</v>
      </c>
      <c r="BK145" s="238">
        <v>60</v>
      </c>
      <c r="BL145" s="238">
        <v>11</v>
      </c>
      <c r="BM145" s="238">
        <v>21</v>
      </c>
      <c r="CT145" s="238">
        <v>400842.44348488702</v>
      </c>
      <c r="CU145" s="238">
        <v>4971794.0140546896</v>
      </c>
      <c r="CV145" s="238">
        <v>44.892665710000003</v>
      </c>
      <c r="CW145" s="238">
        <v>-94.255757529999997</v>
      </c>
      <c r="CX145" s="238" t="s">
        <v>359</v>
      </c>
      <c r="CY145" s="238" t="s">
        <v>657</v>
      </c>
    </row>
    <row r="146" spans="1:103" x14ac:dyDescent="0.25">
      <c r="A146" s="238">
        <v>10807065</v>
      </c>
      <c r="B146" s="238">
        <v>3</v>
      </c>
      <c r="C146" s="238">
        <v>7</v>
      </c>
      <c r="D146" s="238">
        <v>147.75200000000001</v>
      </c>
      <c r="E146" s="238">
        <v>43</v>
      </c>
      <c r="G146" s="238" t="s">
        <v>605</v>
      </c>
      <c r="H146" s="238">
        <v>8</v>
      </c>
      <c r="I146" s="238">
        <v>22</v>
      </c>
      <c r="K146" s="238">
        <v>12200110</v>
      </c>
      <c r="L146" s="238">
        <v>120480188</v>
      </c>
      <c r="M146" s="238">
        <v>1</v>
      </c>
      <c r="N146" s="238">
        <v>23</v>
      </c>
      <c r="O146" s="238">
        <v>2012</v>
      </c>
      <c r="P146" s="238" t="s">
        <v>361</v>
      </c>
      <c r="Q146" s="238">
        <v>12</v>
      </c>
      <c r="S146" s="238">
        <v>5</v>
      </c>
      <c r="T146" s="238">
        <v>0</v>
      </c>
      <c r="U146" s="238">
        <v>2</v>
      </c>
      <c r="V146" s="238">
        <v>10</v>
      </c>
      <c r="W146" s="238">
        <v>10</v>
      </c>
      <c r="X146" s="238">
        <v>2</v>
      </c>
      <c r="Y146" s="238">
        <v>1</v>
      </c>
      <c r="Z146" s="238">
        <v>2</v>
      </c>
      <c r="AA146" s="238">
        <v>7</v>
      </c>
      <c r="AB146" s="238">
        <v>4</v>
      </c>
      <c r="AC146" s="238">
        <v>98</v>
      </c>
      <c r="AD146" s="238" t="s">
        <v>428</v>
      </c>
      <c r="AE146" s="238" t="s">
        <v>658</v>
      </c>
      <c r="AF146" s="238" t="s">
        <v>426</v>
      </c>
      <c r="AG146" s="238">
        <v>5</v>
      </c>
      <c r="AH146" s="238">
        <v>2</v>
      </c>
      <c r="AI146" s="238">
        <v>2</v>
      </c>
      <c r="AJ146" s="238">
        <v>4</v>
      </c>
      <c r="AK146" s="238">
        <v>21</v>
      </c>
      <c r="AL146" s="238">
        <v>62</v>
      </c>
      <c r="AM146" s="238" t="s">
        <v>354</v>
      </c>
      <c r="AN146" s="238">
        <v>5</v>
      </c>
      <c r="AO146" s="238">
        <v>3</v>
      </c>
      <c r="AS146" s="238">
        <v>4</v>
      </c>
      <c r="AT146" s="238">
        <v>98</v>
      </c>
      <c r="AU146" s="238">
        <v>60</v>
      </c>
      <c r="AV146" s="238">
        <v>11</v>
      </c>
      <c r="AW146" s="238">
        <v>21</v>
      </c>
      <c r="AX146" s="238">
        <v>2</v>
      </c>
      <c r="AY146" s="238">
        <v>3</v>
      </c>
      <c r="AZ146" s="238">
        <v>4</v>
      </c>
      <c r="BA146" s="238">
        <v>21</v>
      </c>
      <c r="BB146" s="238">
        <v>20</v>
      </c>
      <c r="BC146" s="238" t="s">
        <v>354</v>
      </c>
      <c r="BD146" s="238">
        <v>5</v>
      </c>
      <c r="BE146" s="238">
        <v>3</v>
      </c>
      <c r="BI146" s="238">
        <v>4</v>
      </c>
      <c r="BJ146" s="238">
        <v>98</v>
      </c>
      <c r="BK146" s="238">
        <v>60</v>
      </c>
      <c r="BL146" s="238">
        <v>11</v>
      </c>
      <c r="BM146" s="238">
        <v>21</v>
      </c>
      <c r="CT146" s="238">
        <v>400991</v>
      </c>
      <c r="CU146" s="238">
        <v>4971775</v>
      </c>
      <c r="CV146" s="238">
        <v>44.892515699999997</v>
      </c>
      <c r="CW146" s="238">
        <v>-94.253870399999997</v>
      </c>
      <c r="CX146" s="238" t="s">
        <v>359</v>
      </c>
      <c r="CY146" s="238" t="s">
        <v>659</v>
      </c>
    </row>
    <row r="147" spans="1:103" x14ac:dyDescent="0.25">
      <c r="A147" s="238">
        <v>678673</v>
      </c>
      <c r="B147" s="238">
        <v>3</v>
      </c>
      <c r="C147" s="238">
        <v>7</v>
      </c>
      <c r="D147" s="238">
        <v>147.99100000000001</v>
      </c>
      <c r="E147" s="238">
        <v>43</v>
      </c>
      <c r="G147" s="238" t="s">
        <v>656</v>
      </c>
      <c r="H147" s="238">
        <v>8</v>
      </c>
      <c r="I147" s="238">
        <v>22</v>
      </c>
      <c r="K147" s="238">
        <v>19200221</v>
      </c>
      <c r="M147" s="238">
        <v>1</v>
      </c>
      <c r="N147" s="238">
        <v>22</v>
      </c>
      <c r="O147" s="238">
        <v>2019</v>
      </c>
      <c r="P147" s="238" t="s">
        <v>368</v>
      </c>
      <c r="Q147" s="238">
        <v>8</v>
      </c>
      <c r="R147" s="238" t="s">
        <v>356</v>
      </c>
      <c r="S147" s="238">
        <v>3</v>
      </c>
      <c r="T147" s="238">
        <v>0</v>
      </c>
      <c r="U147" s="238">
        <v>2</v>
      </c>
      <c r="V147" s="238">
        <v>13</v>
      </c>
      <c r="W147" s="238">
        <v>10</v>
      </c>
      <c r="X147" s="238">
        <v>2</v>
      </c>
      <c r="Y147" s="238">
        <v>1</v>
      </c>
      <c r="Z147" s="238">
        <v>7</v>
      </c>
      <c r="AB147" s="238">
        <v>3</v>
      </c>
      <c r="AC147" s="238">
        <v>98</v>
      </c>
      <c r="AD147" s="238" t="s">
        <v>581</v>
      </c>
      <c r="AF147" s="238" t="s">
        <v>426</v>
      </c>
      <c r="AG147" s="238">
        <v>8</v>
      </c>
      <c r="AH147" s="238">
        <v>2</v>
      </c>
      <c r="AI147" s="238">
        <v>2</v>
      </c>
      <c r="AJ147" s="238">
        <v>4</v>
      </c>
      <c r="AK147" s="238">
        <v>21</v>
      </c>
      <c r="AL147" s="238">
        <v>17</v>
      </c>
      <c r="AM147" s="238" t="s">
        <v>354</v>
      </c>
      <c r="AN147" s="238">
        <v>5</v>
      </c>
      <c r="AO147" s="238">
        <v>71</v>
      </c>
      <c r="AS147" s="238">
        <v>12</v>
      </c>
      <c r="AT147" s="238">
        <v>9</v>
      </c>
      <c r="AU147" s="238">
        <v>60</v>
      </c>
      <c r="AV147" s="238">
        <v>11</v>
      </c>
      <c r="AW147" s="238">
        <v>21</v>
      </c>
      <c r="AX147" s="238">
        <v>2</v>
      </c>
      <c r="AY147" s="238">
        <v>3</v>
      </c>
      <c r="AZ147" s="238">
        <v>3</v>
      </c>
      <c r="BA147" s="238">
        <v>21</v>
      </c>
      <c r="BB147" s="238">
        <v>47</v>
      </c>
      <c r="BC147" s="238" t="s">
        <v>354</v>
      </c>
      <c r="BD147" s="238">
        <v>5</v>
      </c>
      <c r="BE147" s="238">
        <v>1</v>
      </c>
      <c r="BI147" s="238">
        <v>12</v>
      </c>
      <c r="BJ147" s="238">
        <v>9</v>
      </c>
      <c r="BK147" s="238">
        <v>60</v>
      </c>
      <c r="BL147" s="238">
        <v>11</v>
      </c>
      <c r="BM147" s="238">
        <v>21</v>
      </c>
      <c r="CT147" s="238">
        <v>401375.84455168998</v>
      </c>
      <c r="CU147" s="238">
        <v>4971794.0140546896</v>
      </c>
      <c r="CV147" s="238">
        <v>44.892739779999999</v>
      </c>
      <c r="CW147" s="238">
        <v>-94.249004009999993</v>
      </c>
      <c r="CX147" s="238" t="s">
        <v>359</v>
      </c>
      <c r="CY147" s="238" t="s">
        <v>660</v>
      </c>
    </row>
    <row r="148" spans="1:103" x14ac:dyDescent="0.25">
      <c r="A148" s="238">
        <v>567020</v>
      </c>
      <c r="B148" s="238">
        <v>3</v>
      </c>
      <c r="C148" s="238">
        <v>7</v>
      </c>
      <c r="D148" s="238">
        <v>148.06700000000001</v>
      </c>
      <c r="E148" s="238">
        <v>43</v>
      </c>
      <c r="G148" s="238" t="s">
        <v>656</v>
      </c>
      <c r="H148" s="238">
        <v>8</v>
      </c>
      <c r="I148" s="238">
        <v>22</v>
      </c>
      <c r="K148" s="238">
        <v>18001618</v>
      </c>
      <c r="M148" s="238">
        <v>2</v>
      </c>
      <c r="N148" s="238">
        <v>19</v>
      </c>
      <c r="O148" s="238">
        <v>2018</v>
      </c>
      <c r="P148" s="238" t="s">
        <v>361</v>
      </c>
      <c r="Q148" s="238">
        <v>10</v>
      </c>
      <c r="R148" s="238" t="s">
        <v>356</v>
      </c>
      <c r="S148" s="238">
        <v>5</v>
      </c>
      <c r="T148" s="238">
        <v>0</v>
      </c>
      <c r="U148" s="238">
        <v>1</v>
      </c>
      <c r="W148" s="238">
        <v>35</v>
      </c>
      <c r="X148" s="238">
        <v>2</v>
      </c>
      <c r="Y148" s="238">
        <v>1</v>
      </c>
      <c r="Z148" s="238">
        <v>5</v>
      </c>
      <c r="AA148" s="238">
        <v>7</v>
      </c>
      <c r="AB148" s="238">
        <v>5</v>
      </c>
      <c r="AC148" s="238">
        <v>98</v>
      </c>
      <c r="AD148" s="238" t="s">
        <v>581</v>
      </c>
      <c r="AF148" s="238" t="s">
        <v>426</v>
      </c>
      <c r="AG148" s="238">
        <v>3</v>
      </c>
      <c r="AH148" s="238">
        <v>2</v>
      </c>
      <c r="AI148" s="238">
        <v>3</v>
      </c>
      <c r="AJ148" s="238">
        <v>4</v>
      </c>
      <c r="AK148" s="238">
        <v>21</v>
      </c>
      <c r="AL148" s="238">
        <v>22</v>
      </c>
      <c r="AM148" s="238" t="s">
        <v>354</v>
      </c>
      <c r="AN148" s="238">
        <v>5</v>
      </c>
      <c r="AO148" s="238">
        <v>71</v>
      </c>
      <c r="AP148" s="238">
        <v>62</v>
      </c>
      <c r="AS148" s="238">
        <v>12</v>
      </c>
      <c r="AT148" s="238">
        <v>9</v>
      </c>
      <c r="AU148" s="238">
        <v>60</v>
      </c>
      <c r="AV148" s="238">
        <v>11</v>
      </c>
      <c r="AW148" s="238">
        <v>21</v>
      </c>
      <c r="CT148" s="238">
        <v>401499.01331428299</v>
      </c>
      <c r="CU148" s="238">
        <v>4971776.1768488903</v>
      </c>
      <c r="CV148" s="238">
        <v>44.892596300000001</v>
      </c>
      <c r="CW148" s="238">
        <v>-94.24744106</v>
      </c>
      <c r="CX148" s="238" t="s">
        <v>359</v>
      </c>
      <c r="CY148" s="238" t="s">
        <v>661</v>
      </c>
    </row>
    <row r="149" spans="1:103" x14ac:dyDescent="0.25">
      <c r="A149" s="238">
        <v>836939</v>
      </c>
      <c r="B149" s="238">
        <v>3</v>
      </c>
      <c r="C149" s="238">
        <v>7</v>
      </c>
      <c r="D149" s="238">
        <v>148.10400000000001</v>
      </c>
      <c r="E149" s="238">
        <v>43</v>
      </c>
      <c r="G149" s="238" t="s">
        <v>662</v>
      </c>
      <c r="H149" s="238">
        <v>8</v>
      </c>
      <c r="I149" s="238">
        <v>22</v>
      </c>
      <c r="K149" s="238">
        <v>20201910</v>
      </c>
      <c r="L149" s="238">
        <v>202370029</v>
      </c>
      <c r="M149" s="238">
        <v>8</v>
      </c>
      <c r="N149" s="238">
        <v>24</v>
      </c>
      <c r="O149" s="238">
        <v>2020</v>
      </c>
      <c r="P149" s="238" t="s">
        <v>361</v>
      </c>
      <c r="Q149" s="238">
        <v>9</v>
      </c>
      <c r="R149" s="238" t="s">
        <v>356</v>
      </c>
      <c r="S149" s="238">
        <v>5</v>
      </c>
      <c r="T149" s="238">
        <v>0</v>
      </c>
      <c r="U149" s="238">
        <v>2</v>
      </c>
      <c r="V149" s="238">
        <v>11</v>
      </c>
      <c r="W149" s="238">
        <v>10</v>
      </c>
      <c r="X149" s="238">
        <v>2</v>
      </c>
      <c r="Y149" s="238">
        <v>1</v>
      </c>
      <c r="Z149" s="238">
        <v>1</v>
      </c>
      <c r="AB149" s="238">
        <v>1</v>
      </c>
      <c r="AC149" s="238">
        <v>98</v>
      </c>
      <c r="AD149" s="238">
        <v>7</v>
      </c>
      <c r="AF149" s="238" t="s">
        <v>426</v>
      </c>
      <c r="AG149" s="238">
        <v>6</v>
      </c>
      <c r="AH149" s="238">
        <v>2</v>
      </c>
      <c r="AI149" s="238">
        <v>4</v>
      </c>
      <c r="AJ149" s="238">
        <v>4</v>
      </c>
      <c r="AK149" s="238">
        <v>21</v>
      </c>
      <c r="AL149" s="238">
        <v>33</v>
      </c>
      <c r="AM149" s="238" t="s">
        <v>354</v>
      </c>
      <c r="AN149" s="238">
        <v>5</v>
      </c>
      <c r="AO149" s="238">
        <v>1</v>
      </c>
      <c r="AS149" s="238">
        <v>12</v>
      </c>
      <c r="AT149" s="238">
        <v>9</v>
      </c>
      <c r="AU149" s="238">
        <v>60</v>
      </c>
      <c r="AV149" s="238">
        <v>11</v>
      </c>
      <c r="AW149" s="238">
        <v>23</v>
      </c>
      <c r="AX149" s="238">
        <v>1</v>
      </c>
      <c r="AY149" s="238">
        <v>3</v>
      </c>
      <c r="AZ149" s="238">
        <v>3</v>
      </c>
      <c r="BA149" s="238">
        <v>21</v>
      </c>
      <c r="BI149" s="238">
        <v>12</v>
      </c>
      <c r="BJ149" s="238">
        <v>9</v>
      </c>
      <c r="BK149" s="238">
        <v>60</v>
      </c>
      <c r="BL149" s="238">
        <v>11</v>
      </c>
      <c r="BM149" s="238">
        <v>23</v>
      </c>
      <c r="CT149" s="238">
        <v>401545.17822369002</v>
      </c>
      <c r="CU149" s="238">
        <v>4971768.6140038902</v>
      </c>
      <c r="CV149" s="238">
        <v>44.892534619999999</v>
      </c>
      <c r="CW149" s="238">
        <v>-94.246855089999997</v>
      </c>
      <c r="CX149" s="238" t="s">
        <v>359</v>
      </c>
      <c r="CY149" s="238" t="s">
        <v>663</v>
      </c>
    </row>
    <row r="150" spans="1:103" x14ac:dyDescent="0.25">
      <c r="A150" s="238">
        <v>10808369</v>
      </c>
      <c r="B150" s="238">
        <v>3</v>
      </c>
      <c r="C150" s="238">
        <v>7</v>
      </c>
      <c r="D150" s="238">
        <v>148.38499999999999</v>
      </c>
      <c r="E150" s="238">
        <v>43</v>
      </c>
      <c r="G150" s="238" t="s">
        <v>664</v>
      </c>
      <c r="H150" s="238">
        <v>8</v>
      </c>
      <c r="I150" s="238">
        <v>22</v>
      </c>
      <c r="K150" s="238">
        <v>12200226</v>
      </c>
      <c r="L150" s="238">
        <v>120630165</v>
      </c>
      <c r="M150" s="238">
        <v>2</v>
      </c>
      <c r="N150" s="238">
        <v>22</v>
      </c>
      <c r="O150" s="238">
        <v>2012</v>
      </c>
      <c r="P150" s="238" t="s">
        <v>355</v>
      </c>
      <c r="Q150" s="238">
        <v>16</v>
      </c>
      <c r="S150" s="238">
        <v>5</v>
      </c>
      <c r="T150" s="238">
        <v>0</v>
      </c>
      <c r="U150" s="238">
        <v>1</v>
      </c>
      <c r="V150" s="238">
        <v>7</v>
      </c>
      <c r="W150" s="238">
        <v>75</v>
      </c>
      <c r="X150" s="238">
        <v>2</v>
      </c>
      <c r="Y150" s="238">
        <v>1</v>
      </c>
      <c r="Z150" s="238">
        <v>1</v>
      </c>
      <c r="AB150" s="238">
        <v>1</v>
      </c>
      <c r="AC150" s="238">
        <v>98</v>
      </c>
      <c r="AD150" s="238" t="s">
        <v>428</v>
      </c>
      <c r="AE150" s="238">
        <v>148</v>
      </c>
      <c r="AF150" s="238" t="s">
        <v>426</v>
      </c>
      <c r="AG150" s="238">
        <v>3</v>
      </c>
      <c r="AH150" s="238">
        <v>2</v>
      </c>
      <c r="AI150" s="238">
        <v>2</v>
      </c>
      <c r="AJ150" s="238">
        <v>3</v>
      </c>
      <c r="AK150" s="238">
        <v>21</v>
      </c>
      <c r="AL150" s="238">
        <v>51</v>
      </c>
      <c r="AM150" s="238" t="s">
        <v>354</v>
      </c>
      <c r="AN150" s="238">
        <v>90</v>
      </c>
      <c r="AO150" s="238">
        <v>15</v>
      </c>
      <c r="AS150" s="238">
        <v>5</v>
      </c>
      <c r="AT150" s="238">
        <v>98</v>
      </c>
      <c r="AU150" s="238">
        <v>60</v>
      </c>
      <c r="AV150" s="238">
        <v>11</v>
      </c>
      <c r="AW150" s="238">
        <v>21</v>
      </c>
      <c r="CT150" s="238">
        <v>402010</v>
      </c>
      <c r="CU150" s="238">
        <v>4971762</v>
      </c>
      <c r="CV150" s="238">
        <v>44.892539300000003</v>
      </c>
      <c r="CW150" s="238">
        <v>-94.240963199999996</v>
      </c>
      <c r="CX150" s="238" t="s">
        <v>359</v>
      </c>
      <c r="CY150" s="238" t="s">
        <v>665</v>
      </c>
    </row>
    <row r="151" spans="1:103" x14ac:dyDescent="0.25">
      <c r="A151" s="238">
        <v>689389</v>
      </c>
      <c r="B151" s="238">
        <v>3</v>
      </c>
      <c r="C151" s="238">
        <v>7</v>
      </c>
      <c r="D151" s="238">
        <v>148.47200000000001</v>
      </c>
      <c r="E151" s="238">
        <v>43</v>
      </c>
      <c r="G151" s="238" t="s">
        <v>656</v>
      </c>
      <c r="H151" s="238">
        <v>8</v>
      </c>
      <c r="I151" s="238">
        <v>22</v>
      </c>
      <c r="K151" s="238">
        <v>19200533</v>
      </c>
      <c r="M151" s="238">
        <v>2</v>
      </c>
      <c r="N151" s="238">
        <v>12</v>
      </c>
      <c r="O151" s="238">
        <v>2019</v>
      </c>
      <c r="P151" s="238" t="s">
        <v>368</v>
      </c>
      <c r="Q151" s="238">
        <v>20</v>
      </c>
      <c r="R151" s="238" t="s">
        <v>369</v>
      </c>
      <c r="S151" s="238">
        <v>5</v>
      </c>
      <c r="T151" s="238">
        <v>0</v>
      </c>
      <c r="U151" s="238">
        <v>1</v>
      </c>
      <c r="W151" s="238">
        <v>25</v>
      </c>
      <c r="X151" s="238">
        <v>2</v>
      </c>
      <c r="Y151" s="238">
        <v>6</v>
      </c>
      <c r="Z151" s="238">
        <v>1</v>
      </c>
      <c r="AB151" s="238">
        <v>5</v>
      </c>
      <c r="AC151" s="238">
        <v>98</v>
      </c>
      <c r="AD151" s="238" t="s">
        <v>581</v>
      </c>
      <c r="AF151" s="238" t="s">
        <v>426</v>
      </c>
      <c r="AG151" s="238">
        <v>4</v>
      </c>
      <c r="AH151" s="238">
        <v>2</v>
      </c>
      <c r="AI151" s="238">
        <v>2</v>
      </c>
      <c r="AJ151" s="238">
        <v>3</v>
      </c>
      <c r="AK151" s="238">
        <v>27</v>
      </c>
      <c r="AL151" s="238">
        <v>20</v>
      </c>
      <c r="AM151" s="238" t="s">
        <v>363</v>
      </c>
      <c r="AN151" s="238">
        <v>5</v>
      </c>
      <c r="AO151" s="238">
        <v>1</v>
      </c>
      <c r="AS151" s="238">
        <v>12</v>
      </c>
      <c r="AT151" s="238">
        <v>9</v>
      </c>
      <c r="AU151" s="238">
        <v>60</v>
      </c>
      <c r="AV151" s="238">
        <v>11</v>
      </c>
      <c r="AW151" s="238">
        <v>21</v>
      </c>
      <c r="CT151" s="238">
        <v>402150.546101093</v>
      </c>
      <c r="CU151" s="238">
        <v>4971768.6140038902</v>
      </c>
      <c r="CV151" s="238">
        <v>44.892618050000003</v>
      </c>
      <c r="CW151" s="238">
        <v>-94.239190359999995</v>
      </c>
      <c r="CX151" s="238" t="s">
        <v>359</v>
      </c>
      <c r="CY151" s="238" t="s">
        <v>666</v>
      </c>
    </row>
    <row r="152" spans="1:103" x14ac:dyDescent="0.25">
      <c r="A152" s="238">
        <v>748199</v>
      </c>
      <c r="B152" s="238">
        <v>3</v>
      </c>
      <c r="C152" s="238">
        <v>7</v>
      </c>
      <c r="D152" s="238">
        <v>148.596</v>
      </c>
      <c r="E152" s="238">
        <v>43</v>
      </c>
      <c r="G152" s="238" t="s">
        <v>662</v>
      </c>
      <c r="H152" s="238">
        <v>8</v>
      </c>
      <c r="I152" s="238">
        <v>22</v>
      </c>
      <c r="K152" s="238">
        <v>19009144</v>
      </c>
      <c r="M152" s="238">
        <v>9</v>
      </c>
      <c r="N152" s="238">
        <v>16</v>
      </c>
      <c r="O152" s="238">
        <v>2019</v>
      </c>
      <c r="P152" s="238" t="s">
        <v>361</v>
      </c>
      <c r="Q152" s="238">
        <v>8</v>
      </c>
      <c r="R152" s="238" t="s">
        <v>369</v>
      </c>
      <c r="S152" s="238">
        <v>5</v>
      </c>
      <c r="T152" s="238">
        <v>0</v>
      </c>
      <c r="U152" s="238">
        <v>2</v>
      </c>
      <c r="V152" s="238">
        <v>5</v>
      </c>
      <c r="W152" s="238">
        <v>10</v>
      </c>
      <c r="X152" s="238">
        <v>4</v>
      </c>
      <c r="Y152" s="238">
        <v>1</v>
      </c>
      <c r="Z152" s="238">
        <v>1</v>
      </c>
      <c r="AB152" s="238">
        <v>1</v>
      </c>
      <c r="AC152" s="238">
        <v>98</v>
      </c>
      <c r="AD152" s="238" t="s">
        <v>581</v>
      </c>
      <c r="AF152" s="238" t="s">
        <v>426</v>
      </c>
      <c r="AG152" s="238">
        <v>10</v>
      </c>
      <c r="AH152" s="238">
        <v>2</v>
      </c>
      <c r="AI152" s="238">
        <v>5</v>
      </c>
      <c r="AJ152" s="238">
        <v>3</v>
      </c>
      <c r="AK152" s="238">
        <v>24</v>
      </c>
      <c r="AL152" s="238">
        <v>36</v>
      </c>
      <c r="AM152" s="238" t="s">
        <v>363</v>
      </c>
      <c r="AN152" s="238">
        <v>5</v>
      </c>
      <c r="AO152" s="238">
        <v>1</v>
      </c>
      <c r="AS152" s="238">
        <v>12</v>
      </c>
      <c r="AT152" s="238">
        <v>23</v>
      </c>
      <c r="AU152" s="238">
        <v>60</v>
      </c>
      <c r="AV152" s="238">
        <v>11</v>
      </c>
      <c r="AW152" s="238">
        <v>21</v>
      </c>
      <c r="AX152" s="238">
        <v>2</v>
      </c>
      <c r="AY152" s="238">
        <v>2</v>
      </c>
      <c r="AZ152" s="238">
        <v>3</v>
      </c>
      <c r="BA152" s="238">
        <v>21</v>
      </c>
      <c r="BB152" s="238">
        <v>27</v>
      </c>
      <c r="BC152" s="238" t="s">
        <v>354</v>
      </c>
      <c r="BD152" s="238">
        <v>5</v>
      </c>
      <c r="BE152" s="238">
        <v>71</v>
      </c>
      <c r="BI152" s="238">
        <v>12</v>
      </c>
      <c r="BJ152" s="238">
        <v>23</v>
      </c>
      <c r="BK152" s="238">
        <v>60</v>
      </c>
      <c r="BL152" s="238">
        <v>11</v>
      </c>
      <c r="BM152" s="238">
        <v>21</v>
      </c>
      <c r="CT152" s="238">
        <v>402349.41417993698</v>
      </c>
      <c r="CU152" s="238">
        <v>4971757.6576161496</v>
      </c>
      <c r="CV152" s="238">
        <v>44.89254674</v>
      </c>
      <c r="CW152" s="238">
        <v>-94.236670320000002</v>
      </c>
      <c r="CX152" s="238" t="s">
        <v>359</v>
      </c>
      <c r="CY152" s="238" t="s">
        <v>667</v>
      </c>
    </row>
    <row r="153" spans="1:103" x14ac:dyDescent="0.25">
      <c r="A153" s="238">
        <v>10966423</v>
      </c>
      <c r="B153" s="238">
        <v>3</v>
      </c>
      <c r="C153" s="238">
        <v>7</v>
      </c>
      <c r="D153" s="238">
        <v>148.624</v>
      </c>
      <c r="E153" s="238">
        <v>43</v>
      </c>
      <c r="G153" s="238" t="s">
        <v>664</v>
      </c>
      <c r="H153" s="238">
        <v>8</v>
      </c>
      <c r="I153" s="238">
        <v>22</v>
      </c>
      <c r="K153" s="238">
        <v>14200323</v>
      </c>
      <c r="L153" s="238">
        <v>140590315</v>
      </c>
      <c r="M153" s="238">
        <v>2</v>
      </c>
      <c r="N153" s="238">
        <v>21</v>
      </c>
      <c r="O153" s="238">
        <v>2014</v>
      </c>
      <c r="P153" s="238" t="s">
        <v>362</v>
      </c>
      <c r="Q153" s="238">
        <v>17</v>
      </c>
      <c r="S153" s="238">
        <v>4</v>
      </c>
      <c r="T153" s="238">
        <v>0</v>
      </c>
      <c r="U153" s="238">
        <v>2</v>
      </c>
      <c r="V153" s="238">
        <v>1</v>
      </c>
      <c r="W153" s="238">
        <v>10</v>
      </c>
      <c r="X153" s="238">
        <v>4</v>
      </c>
      <c r="Y153" s="238">
        <v>1</v>
      </c>
      <c r="Z153" s="238">
        <v>7</v>
      </c>
      <c r="AB153" s="238">
        <v>5</v>
      </c>
      <c r="AC153" s="238">
        <v>98</v>
      </c>
      <c r="AD153" s="238" t="s">
        <v>428</v>
      </c>
      <c r="AE153" s="238" t="s">
        <v>668</v>
      </c>
      <c r="AF153" s="238" t="s">
        <v>426</v>
      </c>
      <c r="AG153" s="238">
        <v>7</v>
      </c>
      <c r="AH153" s="238">
        <v>1</v>
      </c>
      <c r="AI153" s="238">
        <v>4</v>
      </c>
      <c r="AJ153" s="238">
        <v>4</v>
      </c>
      <c r="AK153" s="238">
        <v>21</v>
      </c>
      <c r="AL153" s="238">
        <v>46</v>
      </c>
      <c r="AM153" s="238" t="s">
        <v>354</v>
      </c>
      <c r="AN153" s="238">
        <v>1</v>
      </c>
      <c r="AO153" s="238">
        <v>18</v>
      </c>
      <c r="AP153" s="238">
        <v>3</v>
      </c>
      <c r="AS153" s="238">
        <v>7</v>
      </c>
      <c r="AT153" s="238">
        <v>2</v>
      </c>
      <c r="AU153" s="238">
        <v>60</v>
      </c>
      <c r="AV153" s="238">
        <v>11</v>
      </c>
      <c r="AW153" s="238">
        <v>21</v>
      </c>
      <c r="AX153" s="238">
        <v>2</v>
      </c>
      <c r="AY153" s="238">
        <v>2</v>
      </c>
      <c r="AZ153" s="238">
        <v>4</v>
      </c>
      <c r="BA153" s="238">
        <v>21</v>
      </c>
      <c r="BB153" s="238">
        <v>42</v>
      </c>
      <c r="BC153" s="238" t="s">
        <v>363</v>
      </c>
      <c r="BD153" s="238">
        <v>5</v>
      </c>
      <c r="BE153" s="238">
        <v>1</v>
      </c>
      <c r="BI153" s="238">
        <v>7</v>
      </c>
      <c r="BJ153" s="238">
        <v>2</v>
      </c>
      <c r="BK153" s="238">
        <v>60</v>
      </c>
      <c r="BL153" s="238">
        <v>11</v>
      </c>
      <c r="BM153" s="238">
        <v>21</v>
      </c>
      <c r="CT153" s="238">
        <v>402395</v>
      </c>
      <c r="CU153" s="238">
        <v>4971757</v>
      </c>
      <c r="CV153" s="238">
        <v>44.892544000000001</v>
      </c>
      <c r="CW153" s="238">
        <v>-94.236090899999994</v>
      </c>
      <c r="CX153" s="238" t="s">
        <v>359</v>
      </c>
      <c r="CY153" s="238" t="s">
        <v>669</v>
      </c>
    </row>
    <row r="154" spans="1:103" x14ac:dyDescent="0.25">
      <c r="A154" s="238">
        <v>10735757</v>
      </c>
      <c r="B154" s="238">
        <v>3</v>
      </c>
      <c r="C154" s="238">
        <v>7</v>
      </c>
      <c r="D154" s="238">
        <v>148.79400000000001</v>
      </c>
      <c r="E154" s="238">
        <v>43</v>
      </c>
      <c r="G154" s="238" t="s">
        <v>664</v>
      </c>
      <c r="H154" s="238">
        <v>8</v>
      </c>
      <c r="I154" s="238">
        <v>22</v>
      </c>
      <c r="L154" s="238">
        <v>111540112</v>
      </c>
      <c r="M154" s="238">
        <v>3</v>
      </c>
      <c r="N154" s="238">
        <v>17</v>
      </c>
      <c r="O154" s="238">
        <v>2011</v>
      </c>
      <c r="P154" s="238" t="s">
        <v>384</v>
      </c>
      <c r="Q154" s="238">
        <v>21</v>
      </c>
      <c r="S154" s="238">
        <v>3</v>
      </c>
      <c r="T154" s="238">
        <v>0</v>
      </c>
      <c r="U154" s="238">
        <v>1</v>
      </c>
      <c r="V154" s="238">
        <v>8</v>
      </c>
      <c r="W154" s="238">
        <v>16</v>
      </c>
      <c r="Y154" s="238">
        <v>6</v>
      </c>
      <c r="Z154" s="238">
        <v>1</v>
      </c>
      <c r="AB154" s="238">
        <v>1</v>
      </c>
      <c r="AF154" s="238" t="s">
        <v>426</v>
      </c>
      <c r="AG154" s="238">
        <v>4</v>
      </c>
      <c r="AH154" s="238">
        <v>2</v>
      </c>
      <c r="AI154" s="238">
        <v>4</v>
      </c>
      <c r="AJ154" s="238">
        <v>4</v>
      </c>
      <c r="AK154" s="238">
        <v>21</v>
      </c>
      <c r="AL154" s="238">
        <v>45</v>
      </c>
      <c r="AM154" s="238" t="s">
        <v>363</v>
      </c>
      <c r="AT154" s="238">
        <v>98</v>
      </c>
      <c r="AU154" s="238">
        <v>60</v>
      </c>
      <c r="CT154" s="238">
        <v>402668</v>
      </c>
      <c r="CU154" s="238">
        <v>4971752</v>
      </c>
      <c r="CV154" s="238">
        <v>44.892535899999999</v>
      </c>
      <c r="CW154" s="238">
        <v>-94.232636499999998</v>
      </c>
      <c r="CX154" s="238" t="s">
        <v>359</v>
      </c>
    </row>
    <row r="155" spans="1:103" x14ac:dyDescent="0.25">
      <c r="A155" s="238">
        <v>10832454</v>
      </c>
      <c r="B155" s="238">
        <v>3</v>
      </c>
      <c r="C155" s="238">
        <v>7</v>
      </c>
      <c r="D155" s="238">
        <v>148.79400000000001</v>
      </c>
      <c r="E155" s="238">
        <v>43</v>
      </c>
      <c r="G155" s="238" t="s">
        <v>664</v>
      </c>
      <c r="H155" s="238">
        <v>8</v>
      </c>
      <c r="I155" s="238">
        <v>22</v>
      </c>
      <c r="K155" s="238">
        <v>12201242</v>
      </c>
      <c r="L155" s="238">
        <v>123150154</v>
      </c>
      <c r="M155" s="238">
        <v>11</v>
      </c>
      <c r="N155" s="238">
        <v>9</v>
      </c>
      <c r="O155" s="238">
        <v>2012</v>
      </c>
      <c r="P155" s="238" t="s">
        <v>362</v>
      </c>
      <c r="Q155" s="238">
        <v>17</v>
      </c>
      <c r="S155" s="238">
        <v>5</v>
      </c>
      <c r="T155" s="238">
        <v>0</v>
      </c>
      <c r="U155" s="238">
        <v>1</v>
      </c>
      <c r="V155" s="238">
        <v>8</v>
      </c>
      <c r="W155" s="238">
        <v>16</v>
      </c>
      <c r="X155" s="238">
        <v>4</v>
      </c>
      <c r="Y155" s="238">
        <v>6</v>
      </c>
      <c r="Z155" s="238">
        <v>2</v>
      </c>
      <c r="AB155" s="238">
        <v>1</v>
      </c>
      <c r="AC155" s="238">
        <v>98</v>
      </c>
      <c r="AD155" s="238" t="s">
        <v>428</v>
      </c>
      <c r="AE155" s="238" t="s">
        <v>668</v>
      </c>
      <c r="AF155" s="238" t="s">
        <v>426</v>
      </c>
      <c r="AG155" s="238">
        <v>4</v>
      </c>
      <c r="AH155" s="238">
        <v>2</v>
      </c>
      <c r="AI155" s="238">
        <v>4</v>
      </c>
      <c r="AJ155" s="238">
        <v>3</v>
      </c>
      <c r="AK155" s="238">
        <v>21</v>
      </c>
      <c r="AL155" s="238">
        <v>25</v>
      </c>
      <c r="AM155" s="238" t="s">
        <v>363</v>
      </c>
      <c r="AN155" s="238">
        <v>5</v>
      </c>
      <c r="AO155" s="238">
        <v>1</v>
      </c>
      <c r="AS155" s="238">
        <v>7</v>
      </c>
      <c r="AT155" s="238">
        <v>5</v>
      </c>
      <c r="AU155" s="238">
        <v>60</v>
      </c>
      <c r="AV155" s="238">
        <v>11</v>
      </c>
      <c r="AW155" s="238">
        <v>21</v>
      </c>
      <c r="CT155" s="238">
        <v>402668</v>
      </c>
      <c r="CU155" s="238">
        <v>4971752</v>
      </c>
      <c r="CV155" s="238">
        <v>44.892535899999999</v>
      </c>
      <c r="CW155" s="238">
        <v>-94.232636499999998</v>
      </c>
      <c r="CX155" s="238" t="s">
        <v>359</v>
      </c>
      <c r="CY155" s="238" t="s">
        <v>670</v>
      </c>
    </row>
    <row r="156" spans="1:103" x14ac:dyDescent="0.25">
      <c r="A156" s="238">
        <v>731461</v>
      </c>
      <c r="B156" s="238">
        <v>3</v>
      </c>
      <c r="C156" s="238">
        <v>7</v>
      </c>
      <c r="D156" s="238">
        <v>148.82</v>
      </c>
      <c r="E156" s="238">
        <v>43</v>
      </c>
      <c r="G156" s="238" t="s">
        <v>656</v>
      </c>
      <c r="H156" s="238">
        <v>8</v>
      </c>
      <c r="I156" s="238">
        <v>22</v>
      </c>
      <c r="K156" s="238">
        <v>19201751</v>
      </c>
      <c r="M156" s="238">
        <v>7</v>
      </c>
      <c r="N156" s="238">
        <v>4</v>
      </c>
      <c r="O156" s="238">
        <v>2019</v>
      </c>
      <c r="P156" s="238" t="s">
        <v>384</v>
      </c>
      <c r="Q156" s="238">
        <v>21</v>
      </c>
      <c r="R156" s="238" t="s">
        <v>356</v>
      </c>
      <c r="S156" s="238">
        <v>5</v>
      </c>
      <c r="T156" s="238">
        <v>0</v>
      </c>
      <c r="U156" s="238">
        <v>1</v>
      </c>
      <c r="W156" s="238">
        <v>16</v>
      </c>
      <c r="X156" s="238">
        <v>4</v>
      </c>
      <c r="Y156" s="238">
        <v>6</v>
      </c>
      <c r="Z156" s="238">
        <v>1</v>
      </c>
      <c r="AB156" s="238">
        <v>1</v>
      </c>
      <c r="AC156" s="238">
        <v>98</v>
      </c>
      <c r="AD156" s="238" t="s">
        <v>581</v>
      </c>
      <c r="AF156" s="238" t="s">
        <v>426</v>
      </c>
      <c r="AG156" s="238">
        <v>4</v>
      </c>
      <c r="AH156" s="238">
        <v>2</v>
      </c>
      <c r="AI156" s="238">
        <v>5</v>
      </c>
      <c r="AJ156" s="238">
        <v>4</v>
      </c>
      <c r="AK156" s="238">
        <v>21</v>
      </c>
      <c r="AL156" s="238">
        <v>35</v>
      </c>
      <c r="AM156" s="238" t="s">
        <v>363</v>
      </c>
      <c r="AN156" s="238">
        <v>5</v>
      </c>
      <c r="AO156" s="238">
        <v>1</v>
      </c>
      <c r="AS156" s="238">
        <v>12</v>
      </c>
      <c r="AT156" s="238">
        <v>9</v>
      </c>
      <c r="AU156" s="238">
        <v>60</v>
      </c>
      <c r="AV156" s="238">
        <v>13</v>
      </c>
      <c r="AW156" s="238">
        <v>22</v>
      </c>
      <c r="CT156" s="238">
        <v>402709.34721869498</v>
      </c>
      <c r="CU156" s="238">
        <v>4971764.3806620901</v>
      </c>
      <c r="CV156" s="238">
        <v>44.892656510000002</v>
      </c>
      <c r="CW156" s="238">
        <v>-94.232114390000007</v>
      </c>
      <c r="CX156" s="238" t="s">
        <v>391</v>
      </c>
      <c r="CY156" s="238" t="s">
        <v>671</v>
      </c>
    </row>
    <row r="157" spans="1:103" x14ac:dyDescent="0.25">
      <c r="A157" s="238">
        <v>408286</v>
      </c>
      <c r="B157" s="238">
        <v>3</v>
      </c>
      <c r="C157" s="238">
        <v>7</v>
      </c>
      <c r="D157" s="238">
        <v>148.84899999999999</v>
      </c>
      <c r="E157" s="238">
        <v>43</v>
      </c>
      <c r="G157" s="238" t="s">
        <v>656</v>
      </c>
      <c r="H157" s="238">
        <v>8</v>
      </c>
      <c r="I157" s="238">
        <v>22</v>
      </c>
      <c r="K157" s="238">
        <v>16202879</v>
      </c>
      <c r="M157" s="238">
        <v>12</v>
      </c>
      <c r="N157" s="238">
        <v>24</v>
      </c>
      <c r="O157" s="238">
        <v>2016</v>
      </c>
      <c r="P157" s="238" t="s">
        <v>364</v>
      </c>
      <c r="Q157" s="238">
        <v>7</v>
      </c>
      <c r="S157" s="238">
        <v>5</v>
      </c>
      <c r="T157" s="238">
        <v>0</v>
      </c>
      <c r="U157" s="238">
        <v>1</v>
      </c>
      <c r="W157" s="238">
        <v>83</v>
      </c>
      <c r="X157" s="238">
        <v>2</v>
      </c>
      <c r="Y157" s="238">
        <v>1</v>
      </c>
      <c r="Z157" s="238">
        <v>2</v>
      </c>
      <c r="AB157" s="238">
        <v>5</v>
      </c>
      <c r="AC157" s="238">
        <v>98</v>
      </c>
      <c r="AD157" s="238" t="s">
        <v>581</v>
      </c>
      <c r="AF157" s="238" t="s">
        <v>426</v>
      </c>
      <c r="AG157" s="238">
        <v>3</v>
      </c>
      <c r="AH157" s="238">
        <v>2</v>
      </c>
      <c r="AI157" s="238">
        <v>5</v>
      </c>
      <c r="AJ157" s="238">
        <v>4</v>
      </c>
      <c r="AK157" s="238">
        <v>21</v>
      </c>
      <c r="AL157" s="238">
        <v>17</v>
      </c>
      <c r="AM157" s="238" t="s">
        <v>363</v>
      </c>
      <c r="AN157" s="238">
        <v>5</v>
      </c>
      <c r="AO157" s="238">
        <v>71</v>
      </c>
      <c r="AP157" s="238">
        <v>68</v>
      </c>
      <c r="AS157" s="238">
        <v>12</v>
      </c>
      <c r="AT157" s="238">
        <v>9</v>
      </c>
      <c r="AV157" s="238">
        <v>13</v>
      </c>
      <c r="AW157" s="238">
        <v>21</v>
      </c>
      <c r="CT157" s="238">
        <v>402755.91397849598</v>
      </c>
      <c r="CU157" s="238">
        <v>4971768.6140038902</v>
      </c>
      <c r="CV157" s="238">
        <v>44.89270097</v>
      </c>
      <c r="CW157" s="238">
        <v>-94.231525610000006</v>
      </c>
      <c r="CX157" s="238" t="s">
        <v>391</v>
      </c>
      <c r="CY157" s="238" t="s">
        <v>672</v>
      </c>
    </row>
    <row r="158" spans="1:103" x14ac:dyDescent="0.25">
      <c r="A158" s="238">
        <v>10963092</v>
      </c>
      <c r="B158" s="238">
        <v>3</v>
      </c>
      <c r="C158" s="238">
        <v>7</v>
      </c>
      <c r="D158" s="238">
        <v>148.86000000000001</v>
      </c>
      <c r="E158" s="238">
        <v>43</v>
      </c>
      <c r="G158" s="238" t="s">
        <v>664</v>
      </c>
      <c r="H158" s="238">
        <v>8</v>
      </c>
      <c r="I158" s="238">
        <v>22</v>
      </c>
      <c r="K158" s="238">
        <v>14200131</v>
      </c>
      <c r="L158" s="238">
        <v>140300367</v>
      </c>
      <c r="M158" s="238">
        <v>1</v>
      </c>
      <c r="N158" s="238">
        <v>25</v>
      </c>
      <c r="O158" s="238">
        <v>2014</v>
      </c>
      <c r="P158" s="238" t="s">
        <v>364</v>
      </c>
      <c r="Q158" s="238">
        <v>6</v>
      </c>
      <c r="S158" s="238">
        <v>5</v>
      </c>
      <c r="T158" s="238">
        <v>0</v>
      </c>
      <c r="U158" s="238">
        <v>3</v>
      </c>
      <c r="V158" s="238">
        <v>10</v>
      </c>
      <c r="W158" s="238">
        <v>11</v>
      </c>
      <c r="X158" s="238">
        <v>2</v>
      </c>
      <c r="Y158" s="238">
        <v>6</v>
      </c>
      <c r="Z158" s="238">
        <v>7</v>
      </c>
      <c r="AB158" s="238">
        <v>5</v>
      </c>
      <c r="AC158" s="238">
        <v>98</v>
      </c>
      <c r="AD158" s="238" t="s">
        <v>428</v>
      </c>
      <c r="AE158" s="238" t="s">
        <v>668</v>
      </c>
      <c r="AF158" s="238" t="s">
        <v>426</v>
      </c>
      <c r="AG158" s="238">
        <v>5</v>
      </c>
      <c r="AH158" s="238">
        <v>2</v>
      </c>
      <c r="AI158" s="238">
        <v>2</v>
      </c>
      <c r="AJ158" s="238">
        <v>3</v>
      </c>
      <c r="AK158" s="238">
        <v>21</v>
      </c>
      <c r="AL158" s="238">
        <v>26</v>
      </c>
      <c r="AM158" s="238" t="s">
        <v>354</v>
      </c>
      <c r="AN158" s="238">
        <v>5</v>
      </c>
      <c r="AO158" s="238">
        <v>3</v>
      </c>
      <c r="AS158" s="238">
        <v>7</v>
      </c>
      <c r="AT158" s="238">
        <v>98</v>
      </c>
      <c r="AU158" s="238">
        <v>60</v>
      </c>
      <c r="AV158" s="238">
        <v>11</v>
      </c>
      <c r="AW158" s="238">
        <v>21</v>
      </c>
      <c r="AX158" s="238">
        <v>2</v>
      </c>
      <c r="AY158" s="238">
        <v>2</v>
      </c>
      <c r="AZ158" s="238">
        <v>3</v>
      </c>
      <c r="BA158" s="238">
        <v>21</v>
      </c>
      <c r="BB158" s="238">
        <v>30</v>
      </c>
      <c r="BC158" s="238" t="s">
        <v>363</v>
      </c>
      <c r="BD158" s="238">
        <v>5</v>
      </c>
      <c r="BE158" s="238">
        <v>3</v>
      </c>
      <c r="BI158" s="238">
        <v>7</v>
      </c>
      <c r="BJ158" s="238">
        <v>98</v>
      </c>
      <c r="BK158" s="238">
        <v>60</v>
      </c>
      <c r="BL158" s="238">
        <v>11</v>
      </c>
      <c r="BM158" s="238">
        <v>21</v>
      </c>
      <c r="BN158" s="238">
        <v>2</v>
      </c>
      <c r="BO158" s="238">
        <v>2</v>
      </c>
      <c r="BP158" s="238">
        <v>3</v>
      </c>
      <c r="BQ158" s="238">
        <v>21</v>
      </c>
      <c r="BR158" s="238">
        <v>35</v>
      </c>
      <c r="BS158" s="238" t="s">
        <v>354</v>
      </c>
      <c r="BT158" s="238">
        <v>5</v>
      </c>
      <c r="BU158" s="238">
        <v>1</v>
      </c>
      <c r="BY158" s="238">
        <v>7</v>
      </c>
      <c r="BZ158" s="238">
        <v>98</v>
      </c>
      <c r="CA158" s="238">
        <v>60</v>
      </c>
      <c r="CB158" s="238">
        <v>11</v>
      </c>
      <c r="CC158" s="238">
        <v>21</v>
      </c>
      <c r="CT158" s="238">
        <v>402774</v>
      </c>
      <c r="CU158" s="238">
        <v>4971751</v>
      </c>
      <c r="CV158" s="238">
        <v>44.892546600000003</v>
      </c>
      <c r="CW158" s="238">
        <v>-94.231287499999993</v>
      </c>
      <c r="CX158" s="238" t="s">
        <v>359</v>
      </c>
      <c r="CY158" s="238" t="s">
        <v>673</v>
      </c>
    </row>
    <row r="159" spans="1:103" x14ac:dyDescent="0.25">
      <c r="A159" s="238">
        <v>806980</v>
      </c>
      <c r="B159" s="238">
        <v>3</v>
      </c>
      <c r="C159" s="238">
        <v>7</v>
      </c>
      <c r="D159" s="238">
        <v>148.90299999999999</v>
      </c>
      <c r="E159" s="238">
        <v>43</v>
      </c>
      <c r="G159" s="238" t="s">
        <v>656</v>
      </c>
      <c r="H159" s="238">
        <v>8</v>
      </c>
      <c r="I159" s="238">
        <v>22</v>
      </c>
      <c r="K159" s="238">
        <v>20003141</v>
      </c>
      <c r="L159" s="238">
        <v>201040099</v>
      </c>
      <c r="M159" s="238">
        <v>4</v>
      </c>
      <c r="N159" s="238">
        <v>13</v>
      </c>
      <c r="O159" s="238">
        <v>2020</v>
      </c>
      <c r="P159" s="238" t="s">
        <v>361</v>
      </c>
      <c r="Q159" s="238">
        <v>4</v>
      </c>
      <c r="R159" s="238" t="s">
        <v>369</v>
      </c>
      <c r="S159" s="238">
        <v>5</v>
      </c>
      <c r="T159" s="238">
        <v>0</v>
      </c>
      <c r="U159" s="238">
        <v>1</v>
      </c>
      <c r="W159" s="238">
        <v>83</v>
      </c>
      <c r="X159" s="238">
        <v>2</v>
      </c>
      <c r="Y159" s="238">
        <v>6</v>
      </c>
      <c r="Z159" s="238">
        <v>2</v>
      </c>
      <c r="AB159" s="238">
        <v>5</v>
      </c>
      <c r="AC159" s="238">
        <v>98</v>
      </c>
      <c r="AD159" s="238">
        <v>7</v>
      </c>
      <c r="AF159" s="238" t="s">
        <v>426</v>
      </c>
      <c r="AG159" s="238">
        <v>3</v>
      </c>
      <c r="AH159" s="238">
        <v>2</v>
      </c>
      <c r="AI159" s="238">
        <v>3</v>
      </c>
      <c r="AJ159" s="238">
        <v>3</v>
      </c>
      <c r="AK159" s="238">
        <v>32</v>
      </c>
      <c r="AL159" s="238">
        <v>62</v>
      </c>
      <c r="AM159" s="238" t="s">
        <v>354</v>
      </c>
      <c r="AN159" s="238">
        <v>5</v>
      </c>
      <c r="AO159" s="238">
        <v>62</v>
      </c>
      <c r="AS159" s="238">
        <v>12</v>
      </c>
      <c r="AT159" s="238">
        <v>9</v>
      </c>
      <c r="AU159" s="238">
        <v>60</v>
      </c>
      <c r="AV159" s="238">
        <v>12</v>
      </c>
      <c r="AW159" s="238">
        <v>21</v>
      </c>
      <c r="CT159" s="238">
        <v>402829.53050503298</v>
      </c>
      <c r="CU159" s="238">
        <v>4971751.1288619395</v>
      </c>
      <c r="CV159" s="238">
        <v>44.892553659999997</v>
      </c>
      <c r="CW159" s="238">
        <v>-94.230590169999999</v>
      </c>
      <c r="CX159" s="238" t="s">
        <v>359</v>
      </c>
      <c r="CY159" s="238" t="s">
        <v>674</v>
      </c>
    </row>
    <row r="160" spans="1:103" x14ac:dyDescent="0.25">
      <c r="A160" s="238">
        <v>591415</v>
      </c>
      <c r="B160" s="238">
        <v>3</v>
      </c>
      <c r="C160" s="238">
        <v>7</v>
      </c>
      <c r="D160" s="238">
        <v>148.90899999999999</v>
      </c>
      <c r="E160" s="238">
        <v>43</v>
      </c>
      <c r="F160" s="238" t="s">
        <v>675</v>
      </c>
      <c r="H160" s="238">
        <v>8</v>
      </c>
      <c r="I160" s="238">
        <v>22</v>
      </c>
      <c r="K160" s="238">
        <v>18201020</v>
      </c>
      <c r="M160" s="238">
        <v>4</v>
      </c>
      <c r="N160" s="238">
        <v>15</v>
      </c>
      <c r="O160" s="238">
        <v>2018</v>
      </c>
      <c r="P160" s="238" t="s">
        <v>366</v>
      </c>
      <c r="Q160" s="238">
        <v>15</v>
      </c>
      <c r="R160" s="238">
        <v>98</v>
      </c>
      <c r="S160" s="238">
        <v>5</v>
      </c>
      <c r="T160" s="238">
        <v>0</v>
      </c>
      <c r="U160" s="238">
        <v>1</v>
      </c>
      <c r="W160" s="238">
        <v>86</v>
      </c>
      <c r="X160" s="238">
        <v>2</v>
      </c>
      <c r="Y160" s="238">
        <v>1</v>
      </c>
      <c r="Z160" s="238">
        <v>4</v>
      </c>
      <c r="AA160" s="238">
        <v>7</v>
      </c>
      <c r="AB160" s="238">
        <v>3</v>
      </c>
      <c r="AC160" s="238">
        <v>98</v>
      </c>
      <c r="AD160" s="238" t="s">
        <v>581</v>
      </c>
      <c r="AF160" s="238" t="s">
        <v>426</v>
      </c>
      <c r="AG160" s="238">
        <v>4</v>
      </c>
      <c r="AH160" s="238">
        <v>2</v>
      </c>
      <c r="AI160" s="238">
        <v>49</v>
      </c>
      <c r="AJ160" s="238">
        <v>3</v>
      </c>
      <c r="AK160" s="238">
        <v>21</v>
      </c>
      <c r="AL160" s="238">
        <v>38</v>
      </c>
      <c r="AM160" s="238" t="s">
        <v>354</v>
      </c>
      <c r="AN160" s="238">
        <v>5</v>
      </c>
      <c r="AO160" s="238">
        <v>62</v>
      </c>
      <c r="AS160" s="238">
        <v>12</v>
      </c>
      <c r="AT160" s="238">
        <v>9</v>
      </c>
      <c r="AU160" s="238">
        <v>60</v>
      </c>
      <c r="AV160" s="238">
        <v>12</v>
      </c>
      <c r="AW160" s="238">
        <v>21</v>
      </c>
      <c r="CT160" s="238">
        <v>402853.280839896</v>
      </c>
      <c r="CU160" s="238">
        <v>4971755.91397849</v>
      </c>
      <c r="CV160" s="238">
        <v>44.892599959999998</v>
      </c>
      <c r="CW160" s="238">
        <v>-94.230290370000006</v>
      </c>
      <c r="CX160" s="238" t="s">
        <v>359</v>
      </c>
      <c r="CY160" s="238" t="s">
        <v>676</v>
      </c>
    </row>
    <row r="161" spans="1:103" x14ac:dyDescent="0.25">
      <c r="A161" s="238">
        <v>10925388</v>
      </c>
      <c r="B161" s="238">
        <v>3</v>
      </c>
      <c r="C161" s="238">
        <v>7</v>
      </c>
      <c r="D161" s="238">
        <v>149.04</v>
      </c>
      <c r="E161" s="238">
        <v>43</v>
      </c>
      <c r="G161" s="238" t="s">
        <v>664</v>
      </c>
      <c r="H161" s="238">
        <v>8</v>
      </c>
      <c r="I161" s="238">
        <v>22</v>
      </c>
      <c r="K161" s="238">
        <v>13201660</v>
      </c>
      <c r="L161" s="238">
        <v>133640297</v>
      </c>
      <c r="M161" s="238">
        <v>12</v>
      </c>
      <c r="N161" s="238">
        <v>26</v>
      </c>
      <c r="O161" s="238">
        <v>2013</v>
      </c>
      <c r="P161" s="238" t="s">
        <v>384</v>
      </c>
      <c r="Q161" s="238">
        <v>9</v>
      </c>
      <c r="S161" s="238">
        <v>4</v>
      </c>
      <c r="T161" s="238">
        <v>0</v>
      </c>
      <c r="U161" s="238">
        <v>1</v>
      </c>
      <c r="V161" s="238">
        <v>4</v>
      </c>
      <c r="W161" s="238">
        <v>83</v>
      </c>
      <c r="X161" s="238">
        <v>2</v>
      </c>
      <c r="Y161" s="238">
        <v>1</v>
      </c>
      <c r="Z161" s="238">
        <v>2</v>
      </c>
      <c r="AB161" s="238">
        <v>2</v>
      </c>
      <c r="AC161" s="238">
        <v>98</v>
      </c>
      <c r="AD161" s="238" t="s">
        <v>428</v>
      </c>
      <c r="AE161" s="238" t="s">
        <v>677</v>
      </c>
      <c r="AF161" s="238" t="s">
        <v>426</v>
      </c>
      <c r="AG161" s="238">
        <v>3</v>
      </c>
      <c r="AH161" s="238">
        <v>2</v>
      </c>
      <c r="AI161" s="238">
        <v>4</v>
      </c>
      <c r="AJ161" s="238">
        <v>3</v>
      </c>
      <c r="AK161" s="238">
        <v>10</v>
      </c>
      <c r="AL161" s="238">
        <v>32</v>
      </c>
      <c r="AM161" s="238" t="s">
        <v>363</v>
      </c>
      <c r="AN161" s="238">
        <v>5</v>
      </c>
      <c r="AO161" s="238">
        <v>3</v>
      </c>
      <c r="AS161" s="238">
        <v>4</v>
      </c>
      <c r="AT161" s="238">
        <v>98</v>
      </c>
      <c r="AU161" s="238">
        <v>60</v>
      </c>
      <c r="AV161" s="238">
        <v>11</v>
      </c>
      <c r="AW161" s="238">
        <v>20</v>
      </c>
      <c r="CT161" s="238">
        <v>403053</v>
      </c>
      <c r="CU161" s="238">
        <v>4971814</v>
      </c>
      <c r="CV161" s="238">
        <v>44.8931495</v>
      </c>
      <c r="CW161" s="238">
        <v>-94.227769100000003</v>
      </c>
      <c r="CX161" s="238" t="s">
        <v>359</v>
      </c>
      <c r="CY161" s="238" t="s">
        <v>678</v>
      </c>
    </row>
    <row r="162" spans="1:103" x14ac:dyDescent="0.25">
      <c r="A162" s="238">
        <v>664547</v>
      </c>
      <c r="B162" s="238">
        <v>3</v>
      </c>
      <c r="C162" s="238">
        <v>7</v>
      </c>
      <c r="D162" s="238">
        <v>149.04900000000001</v>
      </c>
      <c r="E162" s="238">
        <v>43</v>
      </c>
      <c r="G162" s="238" t="s">
        <v>656</v>
      </c>
      <c r="H162" s="238">
        <v>8</v>
      </c>
      <c r="I162" s="238">
        <v>22</v>
      </c>
      <c r="K162" s="238">
        <v>18202940</v>
      </c>
      <c r="M162" s="238">
        <v>12</v>
      </c>
      <c r="N162" s="238">
        <v>1</v>
      </c>
      <c r="O162" s="238">
        <v>2018</v>
      </c>
      <c r="P162" s="238" t="s">
        <v>364</v>
      </c>
      <c r="Q162" s="238">
        <v>6</v>
      </c>
      <c r="R162" s="238" t="s">
        <v>356</v>
      </c>
      <c r="S162" s="238">
        <v>5</v>
      </c>
      <c r="T162" s="238">
        <v>0</v>
      </c>
      <c r="U162" s="238">
        <v>2</v>
      </c>
      <c r="V162" s="238">
        <v>11</v>
      </c>
      <c r="W162" s="238">
        <v>10</v>
      </c>
      <c r="X162" s="238">
        <v>2</v>
      </c>
      <c r="Y162" s="238">
        <v>6</v>
      </c>
      <c r="Z162" s="238">
        <v>2</v>
      </c>
      <c r="AB162" s="238">
        <v>1</v>
      </c>
      <c r="AC162" s="238">
        <v>98</v>
      </c>
      <c r="AD162" s="238" t="s">
        <v>581</v>
      </c>
      <c r="AF162" s="238" t="s">
        <v>426</v>
      </c>
      <c r="AG162" s="238">
        <v>6</v>
      </c>
      <c r="AH162" s="238">
        <v>1</v>
      </c>
      <c r="AI162" s="238">
        <v>3</v>
      </c>
      <c r="AJ162" s="238">
        <v>4</v>
      </c>
      <c r="AK162" s="238">
        <v>21</v>
      </c>
      <c r="AS162" s="238">
        <v>12</v>
      </c>
      <c r="AT162" s="238">
        <v>9</v>
      </c>
      <c r="AU162" s="238">
        <v>60</v>
      </c>
      <c r="AV162" s="238">
        <v>13</v>
      </c>
      <c r="AX162" s="238">
        <v>2</v>
      </c>
      <c r="AY162" s="238">
        <v>2</v>
      </c>
      <c r="AZ162" s="238">
        <v>3</v>
      </c>
      <c r="BA162" s="238">
        <v>21</v>
      </c>
      <c r="BB162" s="238">
        <v>20</v>
      </c>
      <c r="BC162" s="238" t="s">
        <v>354</v>
      </c>
      <c r="BD162" s="238">
        <v>5</v>
      </c>
      <c r="BE162" s="238">
        <v>1</v>
      </c>
      <c r="BI162" s="238">
        <v>12</v>
      </c>
      <c r="BJ162" s="238">
        <v>9</v>
      </c>
      <c r="BK162" s="238">
        <v>60</v>
      </c>
      <c r="BL162" s="238">
        <v>12</v>
      </c>
      <c r="BM162" s="238">
        <v>21</v>
      </c>
      <c r="CT162" s="238">
        <v>403064.94792989601</v>
      </c>
      <c r="CU162" s="238">
        <v>4971823.6474472899</v>
      </c>
      <c r="CV162" s="238">
        <v>44.893238410000002</v>
      </c>
      <c r="CW162" s="238">
        <v>-94.227623359999996</v>
      </c>
      <c r="CX162" s="238" t="s">
        <v>359</v>
      </c>
      <c r="CY162" s="238" t="s">
        <v>679</v>
      </c>
    </row>
    <row r="163" spans="1:103" x14ac:dyDescent="0.25">
      <c r="A163" s="238">
        <v>10889329</v>
      </c>
      <c r="B163" s="238">
        <v>3</v>
      </c>
      <c r="C163" s="238">
        <v>7</v>
      </c>
      <c r="D163" s="238">
        <v>149.12899999999999</v>
      </c>
      <c r="E163" s="238">
        <v>43</v>
      </c>
      <c r="G163" s="238" t="s">
        <v>656</v>
      </c>
      <c r="H163" s="238">
        <v>8</v>
      </c>
      <c r="I163" s="238">
        <v>22</v>
      </c>
      <c r="K163" s="238">
        <v>13200523</v>
      </c>
      <c r="L163" s="238">
        <v>131150146</v>
      </c>
      <c r="M163" s="238">
        <v>4</v>
      </c>
      <c r="N163" s="238">
        <v>18</v>
      </c>
      <c r="O163" s="238">
        <v>2013</v>
      </c>
      <c r="P163" s="238" t="s">
        <v>384</v>
      </c>
      <c r="Q163" s="238">
        <v>14</v>
      </c>
      <c r="S163" s="238">
        <v>2</v>
      </c>
      <c r="T163" s="238">
        <v>0</v>
      </c>
      <c r="U163" s="238">
        <v>2</v>
      </c>
      <c r="V163" s="238">
        <v>5</v>
      </c>
      <c r="W163" s="238">
        <v>10</v>
      </c>
      <c r="X163" s="238">
        <v>2</v>
      </c>
      <c r="Y163" s="238">
        <v>1</v>
      </c>
      <c r="Z163" s="238">
        <v>4</v>
      </c>
      <c r="AA163" s="238">
        <v>7</v>
      </c>
      <c r="AB163" s="238">
        <v>5</v>
      </c>
      <c r="AC163" s="238">
        <v>98</v>
      </c>
      <c r="AD163" s="238">
        <v>7</v>
      </c>
      <c r="AE163" s="238" t="s">
        <v>680</v>
      </c>
      <c r="AF163" s="238" t="s">
        <v>426</v>
      </c>
      <c r="AG163" s="238">
        <v>10</v>
      </c>
      <c r="AH163" s="238">
        <v>2</v>
      </c>
      <c r="AI163" s="238">
        <v>2</v>
      </c>
      <c r="AJ163" s="238">
        <v>3</v>
      </c>
      <c r="AK163" s="238">
        <v>21</v>
      </c>
      <c r="AL163" s="238">
        <v>65</v>
      </c>
      <c r="AM163" s="238" t="s">
        <v>363</v>
      </c>
      <c r="AN163" s="238">
        <v>99</v>
      </c>
      <c r="AO163" s="238">
        <v>3</v>
      </c>
      <c r="AS163" s="238">
        <v>7</v>
      </c>
      <c r="AT163" s="238">
        <v>98</v>
      </c>
      <c r="AU163" s="238">
        <v>60</v>
      </c>
      <c r="AV163" s="238">
        <v>10</v>
      </c>
      <c r="AW163" s="238">
        <v>21</v>
      </c>
      <c r="AX163" s="238">
        <v>2</v>
      </c>
      <c r="AY163" s="238">
        <v>40</v>
      </c>
      <c r="AZ163" s="238">
        <v>4</v>
      </c>
      <c r="BA163" s="238">
        <v>27</v>
      </c>
      <c r="BB163" s="238">
        <v>58</v>
      </c>
      <c r="BC163" s="238" t="s">
        <v>354</v>
      </c>
      <c r="BD163" s="238">
        <v>5</v>
      </c>
      <c r="BE163" s="238">
        <v>1</v>
      </c>
      <c r="BI163" s="238">
        <v>7</v>
      </c>
      <c r="BJ163" s="238">
        <v>98</v>
      </c>
      <c r="BK163" s="238">
        <v>60</v>
      </c>
      <c r="BL163" s="238">
        <v>10</v>
      </c>
      <c r="BM163" s="238">
        <v>21</v>
      </c>
      <c r="CT163" s="238">
        <v>403173</v>
      </c>
      <c r="CU163" s="238">
        <v>4971894</v>
      </c>
      <c r="CV163" s="238">
        <v>44.893886500000001</v>
      </c>
      <c r="CW163" s="238">
        <v>-94.226272699999996</v>
      </c>
      <c r="CX163" s="238" t="s">
        <v>359</v>
      </c>
      <c r="CY163" s="238" t="s">
        <v>681</v>
      </c>
    </row>
    <row r="164" spans="1:103" x14ac:dyDescent="0.25">
      <c r="A164" s="238">
        <v>11047533</v>
      </c>
      <c r="B164" s="238">
        <v>3</v>
      </c>
      <c r="C164" s="238">
        <v>7</v>
      </c>
      <c r="D164" s="238">
        <v>149.22200000000001</v>
      </c>
      <c r="E164" s="238">
        <v>43</v>
      </c>
      <c r="G164" s="238" t="s">
        <v>656</v>
      </c>
      <c r="H164" s="238">
        <v>8</v>
      </c>
      <c r="I164" s="238">
        <v>22</v>
      </c>
      <c r="K164" s="238">
        <v>15000367</v>
      </c>
      <c r="L164" s="238">
        <v>150580128</v>
      </c>
      <c r="M164" s="238">
        <v>1</v>
      </c>
      <c r="N164" s="238">
        <v>14</v>
      </c>
      <c r="O164" s="238">
        <v>2015</v>
      </c>
      <c r="P164" s="238" t="s">
        <v>355</v>
      </c>
      <c r="Q164" s="238">
        <v>7</v>
      </c>
      <c r="S164" s="238">
        <v>5</v>
      </c>
      <c r="T164" s="238">
        <v>0</v>
      </c>
      <c r="U164" s="238">
        <v>1</v>
      </c>
      <c r="V164" s="238">
        <v>7</v>
      </c>
      <c r="W164" s="238">
        <v>45</v>
      </c>
      <c r="X164" s="238">
        <v>2</v>
      </c>
      <c r="Y164" s="238">
        <v>1</v>
      </c>
      <c r="Z164" s="238">
        <v>5</v>
      </c>
      <c r="AA164" s="238">
        <v>4</v>
      </c>
      <c r="AB164" s="238">
        <v>3</v>
      </c>
      <c r="AC164" s="238">
        <v>98</v>
      </c>
      <c r="AD164" s="238" t="s">
        <v>424</v>
      </c>
      <c r="AE164" s="238" t="s">
        <v>682</v>
      </c>
      <c r="AF164" s="238" t="s">
        <v>426</v>
      </c>
      <c r="AG164" s="238">
        <v>3</v>
      </c>
      <c r="AH164" s="238">
        <v>2</v>
      </c>
      <c r="AI164" s="238">
        <v>3</v>
      </c>
      <c r="AJ164" s="238">
        <v>4</v>
      </c>
      <c r="AK164" s="238">
        <v>21</v>
      </c>
      <c r="AL164" s="238">
        <v>51</v>
      </c>
      <c r="AM164" s="238" t="s">
        <v>363</v>
      </c>
      <c r="AN164" s="238">
        <v>5</v>
      </c>
      <c r="AS164" s="238">
        <v>5</v>
      </c>
      <c r="AT164" s="238">
        <v>98</v>
      </c>
      <c r="AU164" s="238">
        <v>60</v>
      </c>
      <c r="AV164" s="238">
        <v>11</v>
      </c>
      <c r="AW164" s="238">
        <v>20</v>
      </c>
      <c r="CT164" s="238">
        <v>403284</v>
      </c>
      <c r="CU164" s="238">
        <v>4971993</v>
      </c>
      <c r="CV164" s="238">
        <v>44.894794900000001</v>
      </c>
      <c r="CW164" s="238">
        <v>-94.224883199999994</v>
      </c>
      <c r="CX164" s="238" t="s">
        <v>359</v>
      </c>
      <c r="CY164" s="238" t="s">
        <v>683</v>
      </c>
    </row>
    <row r="165" spans="1:103" x14ac:dyDescent="0.25">
      <c r="A165" s="238">
        <v>523553</v>
      </c>
      <c r="B165" s="238">
        <v>3</v>
      </c>
      <c r="C165" s="238">
        <v>7</v>
      </c>
      <c r="D165" s="238">
        <v>149.285</v>
      </c>
      <c r="E165" s="238">
        <v>43</v>
      </c>
      <c r="G165" s="238" t="s">
        <v>656</v>
      </c>
      <c r="H165" s="238">
        <v>8</v>
      </c>
      <c r="I165" s="238">
        <v>22</v>
      </c>
      <c r="K165" s="238">
        <v>17012767</v>
      </c>
      <c r="M165" s="238">
        <v>12</v>
      </c>
      <c r="N165" s="238">
        <v>4</v>
      </c>
      <c r="O165" s="238">
        <v>2017</v>
      </c>
      <c r="P165" s="238" t="s">
        <v>361</v>
      </c>
      <c r="Q165" s="238">
        <v>22</v>
      </c>
      <c r="R165" s="238" t="s">
        <v>356</v>
      </c>
      <c r="S165" s="238">
        <v>5</v>
      </c>
      <c r="T165" s="238">
        <v>0</v>
      </c>
      <c r="U165" s="238">
        <v>2</v>
      </c>
      <c r="V165" s="238">
        <v>11</v>
      </c>
      <c r="W165" s="238">
        <v>10</v>
      </c>
      <c r="X165" s="238">
        <v>2</v>
      </c>
      <c r="Y165" s="238">
        <v>6</v>
      </c>
      <c r="Z165" s="238">
        <v>7</v>
      </c>
      <c r="AA165" s="238">
        <v>8</v>
      </c>
      <c r="AB165" s="238">
        <v>3</v>
      </c>
      <c r="AC165" s="238">
        <v>98</v>
      </c>
      <c r="AD165" s="238" t="s">
        <v>581</v>
      </c>
      <c r="AF165" s="238" t="s">
        <v>426</v>
      </c>
      <c r="AG165" s="238">
        <v>6</v>
      </c>
      <c r="AH165" s="238">
        <v>2</v>
      </c>
      <c r="AI165" s="238">
        <v>2</v>
      </c>
      <c r="AJ165" s="238">
        <v>4</v>
      </c>
      <c r="AK165" s="238">
        <v>21</v>
      </c>
      <c r="AL165" s="238">
        <v>31</v>
      </c>
      <c r="AM165" s="238" t="s">
        <v>354</v>
      </c>
      <c r="AN165" s="238">
        <v>5</v>
      </c>
      <c r="AO165" s="238">
        <v>1</v>
      </c>
      <c r="AS165" s="238">
        <v>12</v>
      </c>
      <c r="AT165" s="238">
        <v>9</v>
      </c>
      <c r="AU165" s="238">
        <v>60</v>
      </c>
      <c r="AV165" s="238">
        <v>11</v>
      </c>
      <c r="AW165" s="238">
        <v>21</v>
      </c>
      <c r="AX165" s="238">
        <v>2</v>
      </c>
      <c r="AY165" s="238">
        <v>6</v>
      </c>
      <c r="AZ165" s="238">
        <v>3</v>
      </c>
      <c r="BA165" s="238">
        <v>27</v>
      </c>
      <c r="BB165" s="238">
        <v>42</v>
      </c>
      <c r="BC165" s="238" t="s">
        <v>354</v>
      </c>
      <c r="BD165" s="238">
        <v>10</v>
      </c>
      <c r="BE165" s="238">
        <v>71</v>
      </c>
      <c r="BI165" s="238">
        <v>12</v>
      </c>
      <c r="BJ165" s="238">
        <v>9</v>
      </c>
      <c r="BK165" s="238">
        <v>60</v>
      </c>
      <c r="BL165" s="238">
        <v>11</v>
      </c>
      <c r="BM165" s="238">
        <v>21</v>
      </c>
      <c r="CT165" s="238">
        <v>403358.69823003502</v>
      </c>
      <c r="CU165" s="238">
        <v>4972061.1372551704</v>
      </c>
      <c r="CV165" s="238">
        <v>44.895415749999998</v>
      </c>
      <c r="CW165" s="238">
        <v>-94.223949379999993</v>
      </c>
      <c r="CX165" s="238" t="s">
        <v>359</v>
      </c>
      <c r="CY165" s="238" t="s">
        <v>684</v>
      </c>
    </row>
    <row r="166" spans="1:103" x14ac:dyDescent="0.25">
      <c r="A166" s="238">
        <v>10963088</v>
      </c>
      <c r="B166" s="238">
        <v>3</v>
      </c>
      <c r="C166" s="238">
        <v>7</v>
      </c>
      <c r="D166" s="238">
        <v>149.34</v>
      </c>
      <c r="E166" s="238">
        <v>43</v>
      </c>
      <c r="G166" s="238" t="s">
        <v>656</v>
      </c>
      <c r="H166" s="238">
        <v>8</v>
      </c>
      <c r="I166" s="238">
        <v>22</v>
      </c>
      <c r="K166" s="238">
        <v>14200143</v>
      </c>
      <c r="L166" s="238">
        <v>140300361</v>
      </c>
      <c r="M166" s="238">
        <v>1</v>
      </c>
      <c r="N166" s="238">
        <v>26</v>
      </c>
      <c r="O166" s="238">
        <v>2014</v>
      </c>
      <c r="P166" s="238" t="s">
        <v>366</v>
      </c>
      <c r="Q166" s="238">
        <v>15</v>
      </c>
      <c r="S166" s="238">
        <v>4</v>
      </c>
      <c r="T166" s="238">
        <v>0</v>
      </c>
      <c r="U166" s="238">
        <v>2</v>
      </c>
      <c r="V166" s="238">
        <v>8</v>
      </c>
      <c r="W166" s="238">
        <v>10</v>
      </c>
      <c r="X166" s="238">
        <v>2</v>
      </c>
      <c r="Y166" s="238">
        <v>1</v>
      </c>
      <c r="Z166" s="238">
        <v>7</v>
      </c>
      <c r="AA166" s="238">
        <v>8</v>
      </c>
      <c r="AB166" s="238">
        <v>3</v>
      </c>
      <c r="AC166" s="238">
        <v>98</v>
      </c>
      <c r="AD166" s="238" t="s">
        <v>428</v>
      </c>
      <c r="AE166" s="238" t="s">
        <v>685</v>
      </c>
      <c r="AF166" s="238" t="s">
        <v>426</v>
      </c>
      <c r="AG166" s="238">
        <v>8</v>
      </c>
      <c r="AH166" s="238">
        <v>2</v>
      </c>
      <c r="AI166" s="238">
        <v>2</v>
      </c>
      <c r="AJ166" s="238">
        <v>4</v>
      </c>
      <c r="AK166" s="238">
        <v>21</v>
      </c>
      <c r="AL166" s="238">
        <v>30</v>
      </c>
      <c r="AM166" s="238" t="s">
        <v>354</v>
      </c>
      <c r="AN166" s="238">
        <v>5</v>
      </c>
      <c r="AS166" s="238">
        <v>7</v>
      </c>
      <c r="AT166" s="238">
        <v>98</v>
      </c>
      <c r="AU166" s="238">
        <v>60</v>
      </c>
      <c r="AV166" s="238">
        <v>11</v>
      </c>
      <c r="AW166" s="238">
        <v>21</v>
      </c>
      <c r="AX166" s="238">
        <v>2</v>
      </c>
      <c r="AY166" s="238">
        <v>4</v>
      </c>
      <c r="AZ166" s="238">
        <v>3</v>
      </c>
      <c r="BA166" s="238">
        <v>21</v>
      </c>
      <c r="BB166" s="238">
        <v>26</v>
      </c>
      <c r="BC166" s="238" t="s">
        <v>363</v>
      </c>
      <c r="BD166" s="238">
        <v>5</v>
      </c>
      <c r="BI166" s="238">
        <v>7</v>
      </c>
      <c r="BJ166" s="238">
        <v>98</v>
      </c>
      <c r="BK166" s="238">
        <v>60</v>
      </c>
      <c r="BL166" s="238">
        <v>11</v>
      </c>
      <c r="BM166" s="238">
        <v>21</v>
      </c>
      <c r="CT166" s="238">
        <v>403426</v>
      </c>
      <c r="CU166" s="238">
        <v>4972120</v>
      </c>
      <c r="CV166" s="238">
        <v>44.895955399999998</v>
      </c>
      <c r="CW166" s="238">
        <v>-94.223107999999996</v>
      </c>
      <c r="CX166" s="238" t="s">
        <v>359</v>
      </c>
      <c r="CY166" s="238" t="s">
        <v>686</v>
      </c>
    </row>
    <row r="167" spans="1:103" x14ac:dyDescent="0.25">
      <c r="A167" s="238">
        <v>10961287</v>
      </c>
      <c r="B167" s="238">
        <v>3</v>
      </c>
      <c r="C167" s="238">
        <v>7</v>
      </c>
      <c r="D167" s="238">
        <v>149.34399999999999</v>
      </c>
      <c r="E167" s="238">
        <v>43</v>
      </c>
      <c r="G167" s="238" t="s">
        <v>656</v>
      </c>
      <c r="H167" s="238">
        <v>8</v>
      </c>
      <c r="I167" s="238">
        <v>22</v>
      </c>
      <c r="K167" s="238" t="s">
        <v>687</v>
      </c>
      <c r="L167" s="238">
        <v>140140342</v>
      </c>
      <c r="M167" s="238">
        <v>1</v>
      </c>
      <c r="N167" s="238">
        <v>14</v>
      </c>
      <c r="O167" s="238">
        <v>2014</v>
      </c>
      <c r="P167" s="238" t="s">
        <v>368</v>
      </c>
      <c r="Q167" s="238">
        <v>1</v>
      </c>
      <c r="S167" s="238">
        <v>5</v>
      </c>
      <c r="T167" s="238">
        <v>0</v>
      </c>
      <c r="U167" s="238">
        <v>1</v>
      </c>
      <c r="V167" s="238">
        <v>7</v>
      </c>
      <c r="W167" s="238">
        <v>83</v>
      </c>
      <c r="X167" s="238">
        <v>2</v>
      </c>
      <c r="Y167" s="238">
        <v>6</v>
      </c>
      <c r="Z167" s="238">
        <v>4</v>
      </c>
      <c r="AA167" s="238">
        <v>2</v>
      </c>
      <c r="AB167" s="238">
        <v>3</v>
      </c>
      <c r="AC167" s="238">
        <v>98</v>
      </c>
      <c r="AD167" s="238" t="s">
        <v>688</v>
      </c>
      <c r="AE167" s="238" t="s">
        <v>689</v>
      </c>
      <c r="AF167" s="238" t="s">
        <v>426</v>
      </c>
      <c r="AG167" s="238">
        <v>3</v>
      </c>
      <c r="AH167" s="238">
        <v>2</v>
      </c>
      <c r="AI167" s="238">
        <v>2</v>
      </c>
      <c r="AJ167" s="238">
        <v>4</v>
      </c>
      <c r="AK167" s="238">
        <v>21</v>
      </c>
      <c r="AL167" s="238">
        <v>25</v>
      </c>
      <c r="AM167" s="238" t="s">
        <v>363</v>
      </c>
      <c r="AN167" s="238">
        <v>5</v>
      </c>
      <c r="AS167" s="238">
        <v>7</v>
      </c>
      <c r="AT167" s="238">
        <v>98</v>
      </c>
      <c r="AU167" s="238">
        <v>55</v>
      </c>
      <c r="AV167" s="238">
        <v>10</v>
      </c>
      <c r="AW167" s="238">
        <v>20</v>
      </c>
      <c r="CT167" s="238">
        <v>403430</v>
      </c>
      <c r="CU167" s="238">
        <v>4972124</v>
      </c>
      <c r="CV167" s="238">
        <v>44.895989</v>
      </c>
      <c r="CW167" s="238">
        <v>-94.223056499999998</v>
      </c>
      <c r="CX167" s="238" t="s">
        <v>359</v>
      </c>
      <c r="CY167" s="238" t="s">
        <v>690</v>
      </c>
    </row>
    <row r="168" spans="1:103" x14ac:dyDescent="0.25">
      <c r="A168" s="238">
        <v>525415</v>
      </c>
      <c r="B168" s="238">
        <v>3</v>
      </c>
      <c r="C168" s="238">
        <v>7</v>
      </c>
      <c r="D168" s="238">
        <v>149.376</v>
      </c>
      <c r="E168" s="238">
        <v>43</v>
      </c>
      <c r="G168" s="238" t="s">
        <v>656</v>
      </c>
      <c r="H168" s="238">
        <v>8</v>
      </c>
      <c r="I168" s="238">
        <v>22</v>
      </c>
      <c r="K168" s="238">
        <v>17012767</v>
      </c>
      <c r="M168" s="238">
        <v>12</v>
      </c>
      <c r="N168" s="238">
        <v>4</v>
      </c>
      <c r="O168" s="238">
        <v>2017</v>
      </c>
      <c r="P168" s="238" t="s">
        <v>361</v>
      </c>
      <c r="Q168" s="238">
        <v>22</v>
      </c>
      <c r="R168" s="238" t="s">
        <v>356</v>
      </c>
      <c r="S168" s="238">
        <v>5</v>
      </c>
      <c r="T168" s="238">
        <v>0</v>
      </c>
      <c r="U168" s="238">
        <v>2</v>
      </c>
      <c r="V168" s="238">
        <v>5</v>
      </c>
      <c r="W168" s="238">
        <v>10</v>
      </c>
      <c r="X168" s="238">
        <v>2</v>
      </c>
      <c r="Y168" s="238">
        <v>6</v>
      </c>
      <c r="Z168" s="238">
        <v>4</v>
      </c>
      <c r="AA168" s="238">
        <v>7</v>
      </c>
      <c r="AB168" s="238">
        <v>3</v>
      </c>
      <c r="AC168" s="238">
        <v>90</v>
      </c>
      <c r="AD168" s="238" t="s">
        <v>581</v>
      </c>
      <c r="AF168" s="238" t="s">
        <v>426</v>
      </c>
      <c r="AG168" s="238">
        <v>10</v>
      </c>
      <c r="AH168" s="238">
        <v>4</v>
      </c>
      <c r="AI168" s="238">
        <v>90</v>
      </c>
      <c r="AJ168" s="238">
        <v>4</v>
      </c>
      <c r="AK168" s="238">
        <v>26</v>
      </c>
      <c r="AL168" s="238">
        <v>58</v>
      </c>
      <c r="AM168" s="238" t="s">
        <v>354</v>
      </c>
      <c r="AN168" s="238">
        <v>5</v>
      </c>
      <c r="AO168" s="238">
        <v>1</v>
      </c>
      <c r="AS168" s="238">
        <v>12</v>
      </c>
      <c r="AT168" s="238">
        <v>9</v>
      </c>
      <c r="AU168" s="238">
        <v>60</v>
      </c>
      <c r="AV168" s="238">
        <v>11</v>
      </c>
      <c r="AW168" s="238">
        <v>21</v>
      </c>
      <c r="AX168" s="238">
        <v>3</v>
      </c>
      <c r="AY168" s="238">
        <v>2</v>
      </c>
      <c r="AZ168" s="238">
        <v>4</v>
      </c>
      <c r="BA168" s="238">
        <v>34</v>
      </c>
      <c r="BB168" s="238">
        <v>31</v>
      </c>
      <c r="BC168" s="238" t="s">
        <v>354</v>
      </c>
      <c r="BD168" s="238">
        <v>5</v>
      </c>
      <c r="BE168" s="238">
        <v>90</v>
      </c>
      <c r="BI168" s="238">
        <v>12</v>
      </c>
      <c r="BJ168" s="238">
        <v>9</v>
      </c>
      <c r="BK168" s="238">
        <v>60</v>
      </c>
      <c r="BL168" s="238">
        <v>11</v>
      </c>
      <c r="BM168" s="238">
        <v>21</v>
      </c>
      <c r="CT168" s="238">
        <v>403469.82345228601</v>
      </c>
      <c r="CU168" s="238">
        <v>4972156.6405799398</v>
      </c>
      <c r="CV168" s="238">
        <v>44.896290360000002</v>
      </c>
      <c r="CW168" s="238">
        <v>-94.222560529999996</v>
      </c>
      <c r="CX168" s="238" t="s">
        <v>359</v>
      </c>
      <c r="CY168" s="238" t="s">
        <v>691</v>
      </c>
    </row>
    <row r="169" spans="1:103" x14ac:dyDescent="0.25">
      <c r="A169" s="238">
        <v>780888</v>
      </c>
      <c r="B169" s="238">
        <v>3</v>
      </c>
      <c r="C169" s="238">
        <v>7</v>
      </c>
      <c r="D169" s="238">
        <v>149.39099999999999</v>
      </c>
      <c r="E169" s="238">
        <v>43</v>
      </c>
      <c r="G169" s="238" t="s">
        <v>656</v>
      </c>
      <c r="H169" s="238">
        <v>8</v>
      </c>
      <c r="I169" s="238">
        <v>22</v>
      </c>
      <c r="K169" s="238">
        <v>20200175</v>
      </c>
      <c r="L169" s="238">
        <v>200180311</v>
      </c>
      <c r="M169" s="238">
        <v>1</v>
      </c>
      <c r="N169" s="238">
        <v>18</v>
      </c>
      <c r="O169" s="238">
        <v>2020</v>
      </c>
      <c r="P169" s="238" t="s">
        <v>364</v>
      </c>
      <c r="Q169" s="238">
        <v>20</v>
      </c>
      <c r="R169" s="238" t="s">
        <v>356</v>
      </c>
      <c r="S169" s="238">
        <v>5</v>
      </c>
      <c r="T169" s="238">
        <v>0</v>
      </c>
      <c r="U169" s="238">
        <v>1</v>
      </c>
      <c r="W169" s="238">
        <v>83</v>
      </c>
      <c r="X169" s="238">
        <v>2</v>
      </c>
      <c r="Y169" s="238">
        <v>6</v>
      </c>
      <c r="Z169" s="238">
        <v>7</v>
      </c>
      <c r="AB169" s="238">
        <v>5</v>
      </c>
      <c r="AC169" s="238">
        <v>98</v>
      </c>
      <c r="AD169" s="238">
        <v>7</v>
      </c>
      <c r="AF169" s="238" t="s">
        <v>426</v>
      </c>
      <c r="AG169" s="238">
        <v>3</v>
      </c>
      <c r="AH169" s="238">
        <v>2</v>
      </c>
      <c r="AI169" s="238">
        <v>6</v>
      </c>
      <c r="AJ169" s="238">
        <v>4</v>
      </c>
      <c r="AK169" s="238">
        <v>21</v>
      </c>
      <c r="AL169" s="238">
        <v>49</v>
      </c>
      <c r="AM169" s="238" t="s">
        <v>354</v>
      </c>
      <c r="AN169" s="238">
        <v>5</v>
      </c>
      <c r="AO169" s="238">
        <v>1</v>
      </c>
      <c r="AS169" s="238">
        <v>12</v>
      </c>
      <c r="AT169" s="238">
        <v>9</v>
      </c>
      <c r="AU169" s="238">
        <v>60</v>
      </c>
      <c r="AV169" s="238">
        <v>11</v>
      </c>
      <c r="AW169" s="238">
        <v>21</v>
      </c>
      <c r="CT169" s="238">
        <v>403477.69875539799</v>
      </c>
      <c r="CU169" s="238">
        <v>4972164.4314622004</v>
      </c>
      <c r="CV169" s="238">
        <v>44.896361540000001</v>
      </c>
      <c r="CW169" s="238">
        <v>-94.222462300000004</v>
      </c>
      <c r="CX169" s="238" t="s">
        <v>359</v>
      </c>
      <c r="CY169" s="238" t="s">
        <v>692</v>
      </c>
    </row>
    <row r="170" spans="1:103" x14ac:dyDescent="0.25">
      <c r="A170" s="238">
        <v>10995580</v>
      </c>
      <c r="B170" s="238">
        <v>3</v>
      </c>
      <c r="C170" s="238">
        <v>7</v>
      </c>
      <c r="D170" s="238">
        <v>149.49299999999999</v>
      </c>
      <c r="E170" s="238">
        <v>43</v>
      </c>
      <c r="G170" s="238" t="s">
        <v>656</v>
      </c>
      <c r="H170" s="238">
        <v>8</v>
      </c>
      <c r="I170" s="238">
        <v>22</v>
      </c>
      <c r="K170" s="238">
        <v>14201624</v>
      </c>
      <c r="L170" s="238">
        <v>143180244</v>
      </c>
      <c r="M170" s="238">
        <v>11</v>
      </c>
      <c r="N170" s="238">
        <v>10</v>
      </c>
      <c r="O170" s="238">
        <v>2014</v>
      </c>
      <c r="P170" s="238" t="s">
        <v>361</v>
      </c>
      <c r="Q170" s="238">
        <v>16</v>
      </c>
      <c r="S170" s="238">
        <v>5</v>
      </c>
      <c r="T170" s="238">
        <v>0</v>
      </c>
      <c r="U170" s="238">
        <v>1</v>
      </c>
      <c r="V170" s="238">
        <v>90</v>
      </c>
      <c r="W170" s="238">
        <v>86</v>
      </c>
      <c r="X170" s="238">
        <v>2</v>
      </c>
      <c r="Y170" s="238">
        <v>1</v>
      </c>
      <c r="Z170" s="238">
        <v>5</v>
      </c>
      <c r="AA170" s="238">
        <v>7</v>
      </c>
      <c r="AB170" s="238">
        <v>5</v>
      </c>
      <c r="AC170" s="238">
        <v>98</v>
      </c>
      <c r="AD170" s="238" t="s">
        <v>428</v>
      </c>
      <c r="AE170" s="238" t="s">
        <v>693</v>
      </c>
      <c r="AF170" s="238" t="s">
        <v>426</v>
      </c>
      <c r="AG170" s="238">
        <v>4</v>
      </c>
      <c r="AH170" s="238">
        <v>2</v>
      </c>
      <c r="AI170" s="238">
        <v>44</v>
      </c>
      <c r="AJ170" s="238">
        <v>3</v>
      </c>
      <c r="AK170" s="238">
        <v>21</v>
      </c>
      <c r="AL170" s="238">
        <v>40</v>
      </c>
      <c r="AM170" s="238" t="s">
        <v>354</v>
      </c>
      <c r="AN170" s="238">
        <v>5</v>
      </c>
      <c r="AO170" s="238">
        <v>3</v>
      </c>
      <c r="AS170" s="238">
        <v>5</v>
      </c>
      <c r="AT170" s="238">
        <v>98</v>
      </c>
      <c r="AU170" s="238">
        <v>60</v>
      </c>
      <c r="AV170" s="238">
        <v>11</v>
      </c>
      <c r="AW170" s="238">
        <v>21</v>
      </c>
      <c r="CT170" s="238">
        <v>403609</v>
      </c>
      <c r="CU170" s="238">
        <v>4972284</v>
      </c>
      <c r="CV170" s="238">
        <v>44.897452299999998</v>
      </c>
      <c r="CW170" s="238">
        <v>-94.220818100000002</v>
      </c>
      <c r="CX170" s="238" t="s">
        <v>359</v>
      </c>
      <c r="CY170" s="238" t="s">
        <v>694</v>
      </c>
    </row>
    <row r="171" spans="1:103" x14ac:dyDescent="0.25">
      <c r="A171" s="238">
        <v>10752808</v>
      </c>
      <c r="B171" s="238">
        <v>3</v>
      </c>
      <c r="C171" s="238">
        <v>7</v>
      </c>
      <c r="D171" s="238">
        <v>149.55799999999999</v>
      </c>
      <c r="E171" s="238">
        <v>43</v>
      </c>
      <c r="G171" s="238" t="s">
        <v>656</v>
      </c>
      <c r="H171" s="238">
        <v>8</v>
      </c>
      <c r="I171" s="238">
        <v>22</v>
      </c>
      <c r="L171" s="238">
        <v>113200150</v>
      </c>
      <c r="M171" s="238">
        <v>10</v>
      </c>
      <c r="N171" s="238">
        <v>13</v>
      </c>
      <c r="O171" s="238">
        <v>2011</v>
      </c>
      <c r="P171" s="238" t="s">
        <v>384</v>
      </c>
      <c r="Q171" s="238">
        <v>19</v>
      </c>
      <c r="S171" s="238">
        <v>5</v>
      </c>
      <c r="T171" s="238">
        <v>0</v>
      </c>
      <c r="U171" s="238">
        <v>1</v>
      </c>
      <c r="V171" s="238">
        <v>90</v>
      </c>
      <c r="W171" s="238">
        <v>16</v>
      </c>
      <c r="Y171" s="238">
        <v>6</v>
      </c>
      <c r="Z171" s="238">
        <v>2</v>
      </c>
      <c r="AB171" s="238">
        <v>1</v>
      </c>
      <c r="AC171" s="238">
        <v>98</v>
      </c>
      <c r="AF171" s="238" t="s">
        <v>426</v>
      </c>
      <c r="AG171" s="238">
        <v>4</v>
      </c>
      <c r="AH171" s="238">
        <v>2</v>
      </c>
      <c r="AI171" s="238">
        <v>1</v>
      </c>
      <c r="AJ171" s="238">
        <v>3</v>
      </c>
      <c r="AK171" s="238">
        <v>21</v>
      </c>
      <c r="AL171" s="238">
        <v>57</v>
      </c>
      <c r="AM171" s="238" t="s">
        <v>363</v>
      </c>
      <c r="AT171" s="238">
        <v>98</v>
      </c>
      <c r="AU171" s="238">
        <v>60</v>
      </c>
      <c r="CT171" s="238">
        <v>403688</v>
      </c>
      <c r="CU171" s="238">
        <v>4972353</v>
      </c>
      <c r="CV171" s="238">
        <v>44.898091399999998</v>
      </c>
      <c r="CW171" s="238">
        <v>-94.219840300000001</v>
      </c>
      <c r="CX171" s="238" t="s">
        <v>359</v>
      </c>
    </row>
    <row r="172" spans="1:103" x14ac:dyDescent="0.25">
      <c r="A172" s="238">
        <v>10965361</v>
      </c>
      <c r="B172" s="238">
        <v>3</v>
      </c>
      <c r="C172" s="238">
        <v>7</v>
      </c>
      <c r="D172" s="238">
        <v>149.70500000000001</v>
      </c>
      <c r="E172" s="238">
        <v>43</v>
      </c>
      <c r="G172" s="238" t="s">
        <v>656</v>
      </c>
      <c r="H172" s="238">
        <v>8</v>
      </c>
      <c r="I172" s="238">
        <v>22</v>
      </c>
      <c r="K172" s="238" t="s">
        <v>695</v>
      </c>
      <c r="L172" s="238">
        <v>140520198</v>
      </c>
      <c r="M172" s="238">
        <v>2</v>
      </c>
      <c r="N172" s="238">
        <v>21</v>
      </c>
      <c r="O172" s="238">
        <v>2014</v>
      </c>
      <c r="P172" s="238" t="s">
        <v>362</v>
      </c>
      <c r="Q172" s="238">
        <v>12</v>
      </c>
      <c r="S172" s="238">
        <v>5</v>
      </c>
      <c r="T172" s="238">
        <v>0</v>
      </c>
      <c r="U172" s="238">
        <v>1</v>
      </c>
      <c r="V172" s="238">
        <v>90</v>
      </c>
      <c r="W172" s="238">
        <v>83</v>
      </c>
      <c r="X172" s="238">
        <v>2</v>
      </c>
      <c r="Y172" s="238">
        <v>1</v>
      </c>
      <c r="Z172" s="238">
        <v>7</v>
      </c>
      <c r="AB172" s="238">
        <v>5</v>
      </c>
      <c r="AC172" s="238">
        <v>98</v>
      </c>
      <c r="AD172" s="238" t="s">
        <v>424</v>
      </c>
      <c r="AE172" s="238" t="s">
        <v>696</v>
      </c>
      <c r="AF172" s="238" t="s">
        <v>426</v>
      </c>
      <c r="AG172" s="238">
        <v>3</v>
      </c>
      <c r="AH172" s="238">
        <v>2</v>
      </c>
      <c r="AI172" s="238">
        <v>4</v>
      </c>
      <c r="AJ172" s="238">
        <v>4</v>
      </c>
      <c r="AK172" s="238">
        <v>21</v>
      </c>
      <c r="AL172" s="238">
        <v>54</v>
      </c>
      <c r="AM172" s="238" t="s">
        <v>363</v>
      </c>
      <c r="AN172" s="238">
        <v>5</v>
      </c>
      <c r="AO172" s="238">
        <v>3</v>
      </c>
      <c r="AS172" s="238">
        <v>7</v>
      </c>
      <c r="AT172" s="238">
        <v>98</v>
      </c>
      <c r="AU172" s="238">
        <v>60</v>
      </c>
      <c r="AV172" s="238">
        <v>11</v>
      </c>
      <c r="AW172" s="238">
        <v>21</v>
      </c>
      <c r="CT172" s="238">
        <v>403864</v>
      </c>
      <c r="CU172" s="238">
        <v>4972511</v>
      </c>
      <c r="CV172" s="238">
        <v>44.899529299999998</v>
      </c>
      <c r="CW172" s="238">
        <v>-94.217640299999999</v>
      </c>
      <c r="CX172" s="238" t="s">
        <v>359</v>
      </c>
      <c r="CY172" s="238" t="s">
        <v>697</v>
      </c>
    </row>
    <row r="173" spans="1:103" x14ac:dyDescent="0.25">
      <c r="A173" s="238">
        <v>727066</v>
      </c>
      <c r="B173" s="238">
        <v>3</v>
      </c>
      <c r="C173" s="238">
        <v>7</v>
      </c>
      <c r="D173" s="238">
        <v>149.81100000000001</v>
      </c>
      <c r="E173" s="238">
        <v>43</v>
      </c>
      <c r="G173" s="238" t="s">
        <v>656</v>
      </c>
      <c r="H173" s="238">
        <v>8</v>
      </c>
      <c r="I173" s="238">
        <v>22</v>
      </c>
      <c r="K173" s="238">
        <v>19201627</v>
      </c>
      <c r="M173" s="238">
        <v>6</v>
      </c>
      <c r="N173" s="238">
        <v>15</v>
      </c>
      <c r="O173" s="238">
        <v>2019</v>
      </c>
      <c r="P173" s="238" t="s">
        <v>364</v>
      </c>
      <c r="Q173" s="238">
        <v>12</v>
      </c>
      <c r="R173" s="238" t="s">
        <v>369</v>
      </c>
      <c r="S173" s="238">
        <v>3</v>
      </c>
      <c r="T173" s="238">
        <v>0</v>
      </c>
      <c r="U173" s="238">
        <v>1</v>
      </c>
      <c r="W173" s="238">
        <v>16</v>
      </c>
      <c r="X173" s="238">
        <v>2</v>
      </c>
      <c r="Y173" s="238">
        <v>1</v>
      </c>
      <c r="Z173" s="238">
        <v>2</v>
      </c>
      <c r="AB173" s="238">
        <v>1</v>
      </c>
      <c r="AC173" s="238">
        <v>98</v>
      </c>
      <c r="AD173" s="238" t="s">
        <v>581</v>
      </c>
      <c r="AF173" s="238" t="s">
        <v>426</v>
      </c>
      <c r="AG173" s="238">
        <v>4</v>
      </c>
      <c r="AH173" s="238">
        <v>2</v>
      </c>
      <c r="AI173" s="238">
        <v>3</v>
      </c>
      <c r="AJ173" s="238">
        <v>3</v>
      </c>
      <c r="AK173" s="238">
        <v>21</v>
      </c>
      <c r="AL173" s="238">
        <v>18</v>
      </c>
      <c r="AM173" s="238" t="s">
        <v>354</v>
      </c>
      <c r="AN173" s="238">
        <v>5</v>
      </c>
      <c r="AO173" s="238">
        <v>1</v>
      </c>
      <c r="AS173" s="238">
        <v>12</v>
      </c>
      <c r="AT173" s="238">
        <v>9</v>
      </c>
      <c r="AU173" s="238">
        <v>60</v>
      </c>
      <c r="AV173" s="238">
        <v>11</v>
      </c>
      <c r="AW173" s="238">
        <v>21</v>
      </c>
      <c r="CT173" s="238">
        <v>403987.81644230097</v>
      </c>
      <c r="CU173" s="238">
        <v>4972627.9823893001</v>
      </c>
      <c r="CV173" s="238">
        <v>44.900602499999998</v>
      </c>
      <c r="CW173" s="238">
        <v>-94.216091030000001</v>
      </c>
      <c r="CX173" s="238" t="s">
        <v>359</v>
      </c>
      <c r="CY173" s="238" t="s">
        <v>698</v>
      </c>
    </row>
    <row r="174" spans="1:103" x14ac:dyDescent="0.25">
      <c r="A174" s="238">
        <v>10925386</v>
      </c>
      <c r="B174" s="238">
        <v>3</v>
      </c>
      <c r="C174" s="238">
        <v>7</v>
      </c>
      <c r="D174" s="238">
        <v>149.863</v>
      </c>
      <c r="E174" s="238">
        <v>43</v>
      </c>
      <c r="G174" s="238" t="s">
        <v>656</v>
      </c>
      <c r="H174" s="238">
        <v>8</v>
      </c>
      <c r="I174" s="238">
        <v>22</v>
      </c>
      <c r="K174" s="238">
        <v>13201655</v>
      </c>
      <c r="L174" s="238">
        <v>133640293</v>
      </c>
      <c r="M174" s="238">
        <v>12</v>
      </c>
      <c r="N174" s="238">
        <v>25</v>
      </c>
      <c r="O174" s="238">
        <v>2013</v>
      </c>
      <c r="P174" s="238" t="s">
        <v>355</v>
      </c>
      <c r="Q174" s="238">
        <v>9</v>
      </c>
      <c r="R174" s="238" t="s">
        <v>356</v>
      </c>
      <c r="S174" s="238">
        <v>5</v>
      </c>
      <c r="T174" s="238">
        <v>0</v>
      </c>
      <c r="U174" s="238">
        <v>2</v>
      </c>
      <c r="V174" s="238">
        <v>1</v>
      </c>
      <c r="W174" s="238">
        <v>10</v>
      </c>
      <c r="X174" s="238">
        <v>2</v>
      </c>
      <c r="Y174" s="238">
        <v>1</v>
      </c>
      <c r="Z174" s="238">
        <v>2</v>
      </c>
      <c r="AB174" s="238">
        <v>5</v>
      </c>
      <c r="AC174" s="238">
        <v>98</v>
      </c>
      <c r="AD174" s="238" t="s">
        <v>428</v>
      </c>
      <c r="AE174" s="238" t="s">
        <v>699</v>
      </c>
      <c r="AF174" s="238" t="s">
        <v>426</v>
      </c>
      <c r="AG174" s="238">
        <v>7</v>
      </c>
      <c r="AH174" s="238">
        <v>2</v>
      </c>
      <c r="AI174" s="238">
        <v>2</v>
      </c>
      <c r="AJ174" s="238">
        <v>3</v>
      </c>
      <c r="AK174" s="238">
        <v>21</v>
      </c>
      <c r="AL174" s="238">
        <v>29</v>
      </c>
      <c r="AM174" s="238" t="s">
        <v>354</v>
      </c>
      <c r="AN174" s="238">
        <v>5</v>
      </c>
      <c r="AO174" s="238">
        <v>5</v>
      </c>
      <c r="AS174" s="238">
        <v>7</v>
      </c>
      <c r="AT174" s="238">
        <v>98</v>
      </c>
      <c r="AU174" s="238">
        <v>60</v>
      </c>
      <c r="AV174" s="238">
        <v>11</v>
      </c>
      <c r="AW174" s="238">
        <v>21</v>
      </c>
      <c r="AX174" s="238">
        <v>2</v>
      </c>
      <c r="AY174" s="238">
        <v>2</v>
      </c>
      <c r="AZ174" s="238">
        <v>3</v>
      </c>
      <c r="BA174" s="238">
        <v>26</v>
      </c>
      <c r="BB174" s="238">
        <v>24</v>
      </c>
      <c r="BC174" s="238" t="s">
        <v>354</v>
      </c>
      <c r="BD174" s="238">
        <v>5</v>
      </c>
      <c r="BE174" s="238">
        <v>1</v>
      </c>
      <c r="BI174" s="238">
        <v>7</v>
      </c>
      <c r="BJ174" s="238">
        <v>98</v>
      </c>
      <c r="BK174" s="238">
        <v>60</v>
      </c>
      <c r="BL174" s="238">
        <v>11</v>
      </c>
      <c r="BM174" s="238">
        <v>21</v>
      </c>
      <c r="CT174" s="238">
        <v>404054</v>
      </c>
      <c r="CU174" s="238">
        <v>4972681</v>
      </c>
      <c r="CV174" s="238">
        <v>44.901084900000001</v>
      </c>
      <c r="CW174" s="238">
        <v>-94.215260000000001</v>
      </c>
      <c r="CX174" s="238" t="s">
        <v>359</v>
      </c>
      <c r="CY174" s="238" t="s">
        <v>700</v>
      </c>
    </row>
    <row r="175" spans="1:103" x14ac:dyDescent="0.25">
      <c r="A175" s="238">
        <v>389659</v>
      </c>
      <c r="B175" s="238">
        <v>3</v>
      </c>
      <c r="C175" s="238">
        <v>7</v>
      </c>
      <c r="D175" s="238">
        <v>150.03200000000001</v>
      </c>
      <c r="E175" s="238">
        <v>43</v>
      </c>
      <c r="G175" s="238" t="s">
        <v>656</v>
      </c>
      <c r="H175" s="238">
        <v>8</v>
      </c>
      <c r="I175" s="238">
        <v>22</v>
      </c>
      <c r="K175" s="238">
        <v>16202212</v>
      </c>
      <c r="M175" s="238">
        <v>10</v>
      </c>
      <c r="N175" s="238">
        <v>26</v>
      </c>
      <c r="O175" s="238">
        <v>2016</v>
      </c>
      <c r="P175" s="238" t="s">
        <v>355</v>
      </c>
      <c r="Q175" s="238">
        <v>15</v>
      </c>
      <c r="R175" s="238" t="s">
        <v>356</v>
      </c>
      <c r="S175" s="238">
        <v>5</v>
      </c>
      <c r="T175" s="238">
        <v>0</v>
      </c>
      <c r="U175" s="238">
        <v>2</v>
      </c>
      <c r="V175" s="238">
        <v>12</v>
      </c>
      <c r="W175" s="238">
        <v>10</v>
      </c>
      <c r="X175" s="238">
        <v>16</v>
      </c>
      <c r="Y175" s="238">
        <v>1</v>
      </c>
      <c r="Z175" s="238">
        <v>2</v>
      </c>
      <c r="AB175" s="238">
        <v>2</v>
      </c>
      <c r="AC175" s="238">
        <v>98</v>
      </c>
      <c r="AD175" s="238" t="s">
        <v>581</v>
      </c>
      <c r="AF175" s="238" t="s">
        <v>426</v>
      </c>
      <c r="AG175" s="238">
        <v>7</v>
      </c>
      <c r="AH175" s="238">
        <v>2</v>
      </c>
      <c r="AI175" s="238">
        <v>49</v>
      </c>
      <c r="AJ175" s="238">
        <v>4</v>
      </c>
      <c r="AK175" s="238">
        <v>21</v>
      </c>
      <c r="AL175" s="238">
        <v>42</v>
      </c>
      <c r="AM175" s="238" t="s">
        <v>354</v>
      </c>
      <c r="AN175" s="238">
        <v>5</v>
      </c>
      <c r="AO175" s="238">
        <v>4</v>
      </c>
      <c r="AS175" s="238">
        <v>12</v>
      </c>
      <c r="AT175" s="238">
        <v>98</v>
      </c>
      <c r="AU175" s="238">
        <v>60</v>
      </c>
      <c r="AV175" s="238">
        <v>11</v>
      </c>
      <c r="AW175" s="238">
        <v>21</v>
      </c>
      <c r="AX175" s="238">
        <v>2</v>
      </c>
      <c r="AY175" s="238">
        <v>2</v>
      </c>
      <c r="AZ175" s="238">
        <v>4</v>
      </c>
      <c r="BA175" s="238">
        <v>26</v>
      </c>
      <c r="BB175" s="238">
        <v>36</v>
      </c>
      <c r="BC175" s="238" t="s">
        <v>354</v>
      </c>
      <c r="BD175" s="238">
        <v>5</v>
      </c>
      <c r="BE175" s="238">
        <v>1</v>
      </c>
      <c r="BI175" s="238">
        <v>12</v>
      </c>
      <c r="BJ175" s="238">
        <v>98</v>
      </c>
      <c r="BK175" s="238">
        <v>60</v>
      </c>
      <c r="BL175" s="238">
        <v>11</v>
      </c>
      <c r="BM175" s="238">
        <v>21</v>
      </c>
      <c r="CT175" s="238">
        <v>404258.75031750102</v>
      </c>
      <c r="CU175" s="238">
        <v>4972858.6995174</v>
      </c>
      <c r="CV175" s="238">
        <v>44.902715450000002</v>
      </c>
      <c r="CW175" s="238">
        <v>-94.2127038</v>
      </c>
      <c r="CX175" s="238" t="s">
        <v>359</v>
      </c>
      <c r="CY175" s="238" t="s">
        <v>701</v>
      </c>
    </row>
    <row r="176" spans="1:103" x14ac:dyDescent="0.25">
      <c r="A176" s="238">
        <v>323520</v>
      </c>
      <c r="B176" s="238">
        <v>3</v>
      </c>
      <c r="C176" s="238">
        <v>7</v>
      </c>
      <c r="D176" s="238">
        <v>150.04499999999999</v>
      </c>
      <c r="E176" s="238">
        <v>43</v>
      </c>
      <c r="G176" s="238" t="s">
        <v>656</v>
      </c>
      <c r="H176" s="238">
        <v>8</v>
      </c>
      <c r="I176" s="238">
        <v>22</v>
      </c>
      <c r="K176" s="238">
        <v>16200147</v>
      </c>
      <c r="M176" s="238">
        <v>1</v>
      </c>
      <c r="N176" s="238">
        <v>20</v>
      </c>
      <c r="O176" s="238">
        <v>2016</v>
      </c>
      <c r="P176" s="238" t="s">
        <v>355</v>
      </c>
      <c r="Q176" s="238">
        <v>9</v>
      </c>
      <c r="R176" s="238" t="s">
        <v>369</v>
      </c>
      <c r="S176" s="238">
        <v>2</v>
      </c>
      <c r="T176" s="238">
        <v>0</v>
      </c>
      <c r="U176" s="238">
        <v>2</v>
      </c>
      <c r="V176" s="238">
        <v>13</v>
      </c>
      <c r="W176" s="238">
        <v>10</v>
      </c>
      <c r="X176" s="238">
        <v>2</v>
      </c>
      <c r="Y176" s="238">
        <v>1</v>
      </c>
      <c r="Z176" s="238">
        <v>2</v>
      </c>
      <c r="AB176" s="238">
        <v>5</v>
      </c>
      <c r="AC176" s="238">
        <v>98</v>
      </c>
      <c r="AD176" s="238" t="s">
        <v>581</v>
      </c>
      <c r="AF176" s="238" t="s">
        <v>426</v>
      </c>
      <c r="AG176" s="238">
        <v>8</v>
      </c>
      <c r="AH176" s="238">
        <v>2</v>
      </c>
      <c r="AI176" s="238">
        <v>3</v>
      </c>
      <c r="AJ176" s="238">
        <v>4</v>
      </c>
      <c r="AK176" s="238">
        <v>21</v>
      </c>
      <c r="AL176" s="238">
        <v>55</v>
      </c>
      <c r="AM176" s="238" t="s">
        <v>363</v>
      </c>
      <c r="AN176" s="238">
        <v>5</v>
      </c>
      <c r="AO176" s="238">
        <v>71</v>
      </c>
      <c r="AS176" s="238">
        <v>12</v>
      </c>
      <c r="AT176" s="238">
        <v>9</v>
      </c>
      <c r="AU176" s="238">
        <v>60</v>
      </c>
      <c r="AV176" s="238">
        <v>11</v>
      </c>
      <c r="AW176" s="238">
        <v>23</v>
      </c>
      <c r="AX176" s="238">
        <v>2</v>
      </c>
      <c r="AY176" s="238">
        <v>2</v>
      </c>
      <c r="AZ176" s="238">
        <v>3</v>
      </c>
      <c r="BA176" s="238">
        <v>21</v>
      </c>
      <c r="BB176" s="238">
        <v>25</v>
      </c>
      <c r="BC176" s="238" t="s">
        <v>363</v>
      </c>
      <c r="BD176" s="238">
        <v>5</v>
      </c>
      <c r="BE176" s="238">
        <v>1</v>
      </c>
      <c r="BI176" s="238">
        <v>12</v>
      </c>
      <c r="BJ176" s="238">
        <v>9</v>
      </c>
      <c r="BK176" s="238">
        <v>60</v>
      </c>
      <c r="BL176" s="238">
        <v>11</v>
      </c>
      <c r="BM176" s="238">
        <v>24</v>
      </c>
      <c r="CT176" s="238">
        <v>404277.80035560101</v>
      </c>
      <c r="CU176" s="238">
        <v>4972869.2828719001</v>
      </c>
      <c r="CV176" s="238">
        <v>44.902813260000002</v>
      </c>
      <c r="CW176" s="238">
        <v>-94.212464560000001</v>
      </c>
      <c r="CX176" s="238" t="s">
        <v>359</v>
      </c>
      <c r="CY176" s="238" t="s">
        <v>702</v>
      </c>
    </row>
    <row r="177" spans="1:103" x14ac:dyDescent="0.25">
      <c r="A177" s="238">
        <v>10738498</v>
      </c>
      <c r="B177" s="238">
        <v>3</v>
      </c>
      <c r="C177" s="238">
        <v>7</v>
      </c>
      <c r="D177" s="238">
        <v>150.05000000000001</v>
      </c>
      <c r="E177" s="238">
        <v>43</v>
      </c>
      <c r="G177" s="238" t="s">
        <v>656</v>
      </c>
      <c r="H177" s="238">
        <v>8</v>
      </c>
      <c r="I177" s="238">
        <v>22</v>
      </c>
      <c r="K177" s="238">
        <v>11200919</v>
      </c>
      <c r="L177" s="238">
        <v>112050019</v>
      </c>
      <c r="M177" s="238">
        <v>7</v>
      </c>
      <c r="N177" s="238">
        <v>2</v>
      </c>
      <c r="O177" s="238">
        <v>2011</v>
      </c>
      <c r="P177" s="238" t="s">
        <v>364</v>
      </c>
      <c r="Q177" s="238">
        <v>9</v>
      </c>
      <c r="S177" s="238">
        <v>3</v>
      </c>
      <c r="T177" s="238">
        <v>0</v>
      </c>
      <c r="U177" s="238">
        <v>1</v>
      </c>
      <c r="V177" s="238">
        <v>8</v>
      </c>
      <c r="W177" s="238">
        <v>16</v>
      </c>
      <c r="X177" s="238">
        <v>2</v>
      </c>
      <c r="Y177" s="238">
        <v>1</v>
      </c>
      <c r="Z177" s="238">
        <v>1</v>
      </c>
      <c r="AB177" s="238">
        <v>1</v>
      </c>
      <c r="AC177" s="238">
        <v>98</v>
      </c>
      <c r="AD177" s="238" t="s">
        <v>428</v>
      </c>
      <c r="AE177" s="238">
        <v>150</v>
      </c>
      <c r="AF177" s="238" t="s">
        <v>426</v>
      </c>
      <c r="AG177" s="238">
        <v>4</v>
      </c>
      <c r="AH177" s="238">
        <v>2</v>
      </c>
      <c r="AI177" s="238">
        <v>4</v>
      </c>
      <c r="AJ177" s="238">
        <v>4</v>
      </c>
      <c r="AK177" s="238">
        <v>21</v>
      </c>
      <c r="AL177" s="238">
        <v>57</v>
      </c>
      <c r="AM177" s="238" t="s">
        <v>363</v>
      </c>
      <c r="AN177" s="238">
        <v>5</v>
      </c>
      <c r="AO177" s="238">
        <v>1</v>
      </c>
      <c r="AS177" s="238">
        <v>7</v>
      </c>
      <c r="AT177" s="238">
        <v>98</v>
      </c>
      <c r="AU177" s="238">
        <v>60</v>
      </c>
      <c r="AV177" s="238">
        <v>11</v>
      </c>
      <c r="AW177" s="238">
        <v>20</v>
      </c>
      <c r="CT177" s="238">
        <v>404280</v>
      </c>
      <c r="CU177" s="238">
        <v>4972877</v>
      </c>
      <c r="CV177" s="238">
        <v>44.902886600000002</v>
      </c>
      <c r="CW177" s="238">
        <v>-94.212436299999993</v>
      </c>
      <c r="CX177" s="238" t="s">
        <v>359</v>
      </c>
      <c r="CY177" s="238" t="s">
        <v>703</v>
      </c>
    </row>
    <row r="178" spans="1:103" x14ac:dyDescent="0.25">
      <c r="A178" s="238">
        <v>10754373</v>
      </c>
      <c r="B178" s="238">
        <v>3</v>
      </c>
      <c r="C178" s="238">
        <v>7</v>
      </c>
      <c r="D178" s="238">
        <v>150.19300000000001</v>
      </c>
      <c r="E178" s="238">
        <v>43</v>
      </c>
      <c r="G178" s="238" t="s">
        <v>656</v>
      </c>
      <c r="H178" s="238">
        <v>8</v>
      </c>
      <c r="I178" s="238">
        <v>22</v>
      </c>
      <c r="K178" s="238">
        <v>11201450</v>
      </c>
      <c r="L178" s="238">
        <v>113290102</v>
      </c>
      <c r="M178" s="238">
        <v>11</v>
      </c>
      <c r="N178" s="238">
        <v>19</v>
      </c>
      <c r="O178" s="238">
        <v>2011</v>
      </c>
      <c r="P178" s="238" t="s">
        <v>364</v>
      </c>
      <c r="Q178" s="238">
        <v>15</v>
      </c>
      <c r="S178" s="238">
        <v>5</v>
      </c>
      <c r="T178" s="238">
        <v>0</v>
      </c>
      <c r="U178" s="238">
        <v>1</v>
      </c>
      <c r="V178" s="238">
        <v>7</v>
      </c>
      <c r="W178" s="238">
        <v>32</v>
      </c>
      <c r="X178" s="238">
        <v>2</v>
      </c>
      <c r="Y178" s="238">
        <v>1</v>
      </c>
      <c r="Z178" s="238">
        <v>4</v>
      </c>
      <c r="AB178" s="238">
        <v>3</v>
      </c>
      <c r="AC178" s="238">
        <v>98</v>
      </c>
      <c r="AD178" s="238" t="s">
        <v>428</v>
      </c>
      <c r="AE178" s="238" t="s">
        <v>699</v>
      </c>
      <c r="AF178" s="238" t="s">
        <v>426</v>
      </c>
      <c r="AG178" s="238">
        <v>3</v>
      </c>
      <c r="AH178" s="238">
        <v>2</v>
      </c>
      <c r="AI178" s="238">
        <v>3</v>
      </c>
      <c r="AJ178" s="238">
        <v>4</v>
      </c>
      <c r="AK178" s="238">
        <v>21</v>
      </c>
      <c r="AL178" s="238">
        <v>32</v>
      </c>
      <c r="AM178" s="238" t="s">
        <v>354</v>
      </c>
      <c r="AN178" s="238">
        <v>5</v>
      </c>
      <c r="AO178" s="238">
        <v>3</v>
      </c>
      <c r="AS178" s="238">
        <v>7</v>
      </c>
      <c r="AT178" s="238">
        <v>98</v>
      </c>
      <c r="AU178" s="238">
        <v>60</v>
      </c>
      <c r="AV178" s="238">
        <v>11</v>
      </c>
      <c r="AW178" s="238">
        <v>21</v>
      </c>
      <c r="CT178" s="238">
        <v>404461</v>
      </c>
      <c r="CU178" s="238">
        <v>4973021</v>
      </c>
      <c r="CV178" s="238">
        <v>44.904198999999998</v>
      </c>
      <c r="CW178" s="238">
        <v>-94.210167999999996</v>
      </c>
      <c r="CX178" s="238" t="s">
        <v>359</v>
      </c>
      <c r="CY178" s="238" t="s">
        <v>704</v>
      </c>
    </row>
    <row r="179" spans="1:103" x14ac:dyDescent="0.25">
      <c r="A179" s="238">
        <v>756002</v>
      </c>
      <c r="B179" s="238">
        <v>3</v>
      </c>
      <c r="C179" s="238">
        <v>7</v>
      </c>
      <c r="D179" s="238">
        <v>150.24299999999999</v>
      </c>
      <c r="E179" s="238">
        <v>43</v>
      </c>
      <c r="G179" s="238" t="s">
        <v>656</v>
      </c>
      <c r="H179" s="238">
        <v>8</v>
      </c>
      <c r="I179" s="238">
        <v>22</v>
      </c>
      <c r="K179" s="238">
        <v>19202698</v>
      </c>
      <c r="M179" s="238">
        <v>10</v>
      </c>
      <c r="N179" s="238">
        <v>21</v>
      </c>
      <c r="O179" s="238">
        <v>2019</v>
      </c>
      <c r="P179" s="238" t="s">
        <v>361</v>
      </c>
      <c r="Q179" s="238">
        <v>6</v>
      </c>
      <c r="R179" s="238">
        <v>98</v>
      </c>
      <c r="S179" s="238">
        <v>5</v>
      </c>
      <c r="T179" s="238">
        <v>0</v>
      </c>
      <c r="U179" s="238">
        <v>2</v>
      </c>
      <c r="V179" s="238">
        <v>5</v>
      </c>
      <c r="W179" s="238">
        <v>10</v>
      </c>
      <c r="X179" s="238">
        <v>3</v>
      </c>
      <c r="Y179" s="238">
        <v>4</v>
      </c>
      <c r="Z179" s="238">
        <v>3</v>
      </c>
      <c r="AB179" s="238">
        <v>2</v>
      </c>
      <c r="AC179" s="238">
        <v>98</v>
      </c>
      <c r="AD179" s="238" t="s">
        <v>581</v>
      </c>
      <c r="AF179" s="238" t="s">
        <v>426</v>
      </c>
      <c r="AG179" s="238">
        <v>10</v>
      </c>
      <c r="AH179" s="238">
        <v>2</v>
      </c>
      <c r="AI179" s="238">
        <v>3</v>
      </c>
      <c r="AJ179" s="238">
        <v>2</v>
      </c>
      <c r="AK179" s="238">
        <v>24</v>
      </c>
      <c r="AL179" s="238">
        <v>48</v>
      </c>
      <c r="AM179" s="238" t="s">
        <v>354</v>
      </c>
      <c r="AN179" s="238">
        <v>5</v>
      </c>
      <c r="AO179" s="238">
        <v>2</v>
      </c>
      <c r="AS179" s="238">
        <v>12</v>
      </c>
      <c r="AT179" s="238">
        <v>23</v>
      </c>
      <c r="AU179" s="238">
        <v>55</v>
      </c>
      <c r="AV179" s="238">
        <v>11</v>
      </c>
      <c r="AW179" s="238">
        <v>21</v>
      </c>
      <c r="AX179" s="238">
        <v>2</v>
      </c>
      <c r="AY179" s="238">
        <v>4</v>
      </c>
      <c r="AZ179" s="238">
        <v>4</v>
      </c>
      <c r="BA179" s="238">
        <v>21</v>
      </c>
      <c r="BB179" s="238">
        <v>58</v>
      </c>
      <c r="BC179" s="238" t="s">
        <v>354</v>
      </c>
      <c r="BD179" s="238">
        <v>5</v>
      </c>
      <c r="BE179" s="238">
        <v>1</v>
      </c>
      <c r="BI179" s="238">
        <v>12</v>
      </c>
      <c r="BJ179" s="238">
        <v>9</v>
      </c>
      <c r="BK179" s="238">
        <v>45</v>
      </c>
      <c r="BL179" s="238">
        <v>11</v>
      </c>
      <c r="BM179" s="238">
        <v>21</v>
      </c>
      <c r="CT179" s="238">
        <v>404525.45085090201</v>
      </c>
      <c r="CU179" s="238">
        <v>4973068.2499364996</v>
      </c>
      <c r="CV179" s="238">
        <v>44.90463724</v>
      </c>
      <c r="CW179" s="238">
        <v>-94.209365950000006</v>
      </c>
      <c r="CX179" s="238" t="s">
        <v>359</v>
      </c>
      <c r="CY179" s="238" t="s">
        <v>705</v>
      </c>
    </row>
    <row r="180" spans="1:103" x14ac:dyDescent="0.25">
      <c r="A180" s="238">
        <v>10825184</v>
      </c>
      <c r="B180" s="238">
        <v>3</v>
      </c>
      <c r="C180" s="238">
        <v>7</v>
      </c>
      <c r="D180" s="238">
        <v>150.273</v>
      </c>
      <c r="E180" s="238">
        <v>43</v>
      </c>
      <c r="G180" s="238" t="s">
        <v>656</v>
      </c>
      <c r="H180" s="238">
        <v>8</v>
      </c>
      <c r="I180" s="238">
        <v>22</v>
      </c>
      <c r="K180" s="238">
        <v>12200839</v>
      </c>
      <c r="L180" s="238">
        <v>122290183</v>
      </c>
      <c r="M180" s="238">
        <v>8</v>
      </c>
      <c r="N180" s="238">
        <v>11</v>
      </c>
      <c r="O180" s="238">
        <v>2012</v>
      </c>
      <c r="P180" s="238" t="s">
        <v>364</v>
      </c>
      <c r="Q180" s="238">
        <v>9</v>
      </c>
      <c r="S180" s="238">
        <v>4</v>
      </c>
      <c r="T180" s="238">
        <v>0</v>
      </c>
      <c r="U180" s="238">
        <v>2</v>
      </c>
      <c r="V180" s="238">
        <v>5</v>
      </c>
      <c r="W180" s="238">
        <v>10</v>
      </c>
      <c r="X180" s="238">
        <v>3</v>
      </c>
      <c r="Y180" s="238">
        <v>1</v>
      </c>
      <c r="Z180" s="238">
        <v>1</v>
      </c>
      <c r="AB180" s="238">
        <v>1</v>
      </c>
      <c r="AC180" s="238">
        <v>98</v>
      </c>
      <c r="AD180" s="238" t="s">
        <v>428</v>
      </c>
      <c r="AE180" s="238" t="s">
        <v>706</v>
      </c>
      <c r="AF180" s="238" t="s">
        <v>426</v>
      </c>
      <c r="AG180" s="238">
        <v>10</v>
      </c>
      <c r="AH180" s="238">
        <v>2</v>
      </c>
      <c r="AI180" s="238">
        <v>2</v>
      </c>
      <c r="AJ180" s="238">
        <v>1</v>
      </c>
      <c r="AK180" s="238">
        <v>25</v>
      </c>
      <c r="AL180" s="238">
        <v>56</v>
      </c>
      <c r="AM180" s="238" t="s">
        <v>363</v>
      </c>
      <c r="AN180" s="238">
        <v>5</v>
      </c>
      <c r="AO180" s="238">
        <v>2</v>
      </c>
      <c r="AS180" s="238">
        <v>7</v>
      </c>
      <c r="AT180" s="238">
        <v>2</v>
      </c>
      <c r="AU180" s="238">
        <v>45</v>
      </c>
      <c r="AV180" s="238">
        <v>11</v>
      </c>
      <c r="AW180" s="238">
        <v>21</v>
      </c>
      <c r="AX180" s="238">
        <v>2</v>
      </c>
      <c r="AY180" s="238">
        <v>2</v>
      </c>
      <c r="AZ180" s="238">
        <v>4</v>
      </c>
      <c r="BA180" s="238">
        <v>21</v>
      </c>
      <c r="BB180" s="238">
        <v>50</v>
      </c>
      <c r="BC180" s="238" t="s">
        <v>363</v>
      </c>
      <c r="BD180" s="238">
        <v>5</v>
      </c>
      <c r="BE180" s="238">
        <v>1</v>
      </c>
      <c r="BI180" s="238">
        <v>7</v>
      </c>
      <c r="BJ180" s="238">
        <v>2</v>
      </c>
      <c r="BK180" s="238">
        <v>45</v>
      </c>
      <c r="BL180" s="238">
        <v>11</v>
      </c>
      <c r="BM180" s="238">
        <v>21</v>
      </c>
      <c r="CT180" s="238">
        <v>404570</v>
      </c>
      <c r="CU180" s="238">
        <v>4973089</v>
      </c>
      <c r="CV180" s="238">
        <v>44.904833199999999</v>
      </c>
      <c r="CW180" s="238">
        <v>-94.208803599999996</v>
      </c>
      <c r="CX180" s="238" t="s">
        <v>359</v>
      </c>
      <c r="CY180" s="238" t="s">
        <v>707</v>
      </c>
    </row>
    <row r="181" spans="1:103" x14ac:dyDescent="0.25">
      <c r="A181" s="238">
        <v>10826106</v>
      </c>
      <c r="B181" s="238">
        <v>3</v>
      </c>
      <c r="C181" s="238">
        <v>7</v>
      </c>
      <c r="D181" s="238">
        <v>150.273</v>
      </c>
      <c r="E181" s="238">
        <v>43</v>
      </c>
      <c r="G181" s="238" t="s">
        <v>656</v>
      </c>
      <c r="H181" s="238">
        <v>8</v>
      </c>
      <c r="I181" s="238">
        <v>22</v>
      </c>
      <c r="K181" s="238">
        <v>12200888</v>
      </c>
      <c r="L181" s="238">
        <v>122400175</v>
      </c>
      <c r="M181" s="238">
        <v>8</v>
      </c>
      <c r="N181" s="238">
        <v>24</v>
      </c>
      <c r="O181" s="238">
        <v>2012</v>
      </c>
      <c r="P181" s="238" t="s">
        <v>362</v>
      </c>
      <c r="Q181" s="238">
        <v>7</v>
      </c>
      <c r="S181" s="238">
        <v>4</v>
      </c>
      <c r="T181" s="238">
        <v>0</v>
      </c>
      <c r="U181" s="238">
        <v>1</v>
      </c>
      <c r="V181" s="238">
        <v>4</v>
      </c>
      <c r="W181" s="238">
        <v>69</v>
      </c>
      <c r="X181" s="238">
        <v>3</v>
      </c>
      <c r="Y181" s="238">
        <v>1</v>
      </c>
      <c r="Z181" s="238">
        <v>1</v>
      </c>
      <c r="AB181" s="238">
        <v>1</v>
      </c>
      <c r="AC181" s="238">
        <v>98</v>
      </c>
      <c r="AD181" s="238" t="s">
        <v>428</v>
      </c>
      <c r="AE181" s="238" t="s">
        <v>708</v>
      </c>
      <c r="AF181" s="238" t="s">
        <v>426</v>
      </c>
      <c r="AG181" s="238">
        <v>3</v>
      </c>
      <c r="AH181" s="238">
        <v>2</v>
      </c>
      <c r="AI181" s="238">
        <v>3</v>
      </c>
      <c r="AJ181" s="238">
        <v>4</v>
      </c>
      <c r="AK181" s="238">
        <v>21</v>
      </c>
      <c r="AL181" s="238">
        <v>54</v>
      </c>
      <c r="AM181" s="238" t="s">
        <v>354</v>
      </c>
      <c r="AN181" s="238">
        <v>2</v>
      </c>
      <c r="AS181" s="238">
        <v>5</v>
      </c>
      <c r="AT181" s="238">
        <v>2</v>
      </c>
      <c r="AU181" s="238">
        <v>45</v>
      </c>
      <c r="AV181" s="238">
        <v>11</v>
      </c>
      <c r="AW181" s="238">
        <v>21</v>
      </c>
      <c r="CT181" s="238">
        <v>404570</v>
      </c>
      <c r="CU181" s="238">
        <v>4973089</v>
      </c>
      <c r="CV181" s="238">
        <v>44.904833199999999</v>
      </c>
      <c r="CW181" s="238">
        <v>-94.208803599999996</v>
      </c>
      <c r="CX181" s="238" t="s">
        <v>359</v>
      </c>
      <c r="CY181" s="238" t="s">
        <v>709</v>
      </c>
    </row>
    <row r="182" spans="1:103" x14ac:dyDescent="0.25">
      <c r="A182" s="238">
        <v>10995097</v>
      </c>
      <c r="B182" s="238">
        <v>3</v>
      </c>
      <c r="C182" s="238">
        <v>7</v>
      </c>
      <c r="D182" s="238">
        <v>150.273</v>
      </c>
      <c r="E182" s="238">
        <v>43</v>
      </c>
      <c r="G182" s="238" t="s">
        <v>656</v>
      </c>
      <c r="H182" s="238">
        <v>8</v>
      </c>
      <c r="I182" s="238">
        <v>22</v>
      </c>
      <c r="K182" s="238">
        <v>14010423</v>
      </c>
      <c r="L182" s="238">
        <v>143150406</v>
      </c>
      <c r="M182" s="238">
        <v>11</v>
      </c>
      <c r="N182" s="238">
        <v>11</v>
      </c>
      <c r="O182" s="238">
        <v>2014</v>
      </c>
      <c r="P182" s="238" t="s">
        <v>368</v>
      </c>
      <c r="Q182" s="238">
        <v>22</v>
      </c>
      <c r="S182" s="238">
        <v>5</v>
      </c>
      <c r="T182" s="238">
        <v>0</v>
      </c>
      <c r="U182" s="238">
        <v>2</v>
      </c>
      <c r="V182" s="238">
        <v>6</v>
      </c>
      <c r="W182" s="238">
        <v>11</v>
      </c>
      <c r="X182" s="238">
        <v>3</v>
      </c>
      <c r="Y182" s="238">
        <v>4</v>
      </c>
      <c r="Z182" s="238">
        <v>4</v>
      </c>
      <c r="AA182" s="238">
        <v>7</v>
      </c>
      <c r="AB182" s="238">
        <v>5</v>
      </c>
      <c r="AC182" s="238">
        <v>98</v>
      </c>
      <c r="AD182" s="238" t="s">
        <v>710</v>
      </c>
      <c r="AE182" s="238" t="s">
        <v>711</v>
      </c>
      <c r="AF182" s="238" t="s">
        <v>426</v>
      </c>
      <c r="AG182" s="238">
        <v>90</v>
      </c>
      <c r="AH182" s="238">
        <v>2</v>
      </c>
      <c r="AI182" s="238">
        <v>2</v>
      </c>
      <c r="AJ182" s="238">
        <v>4</v>
      </c>
      <c r="AK182" s="238">
        <v>23</v>
      </c>
      <c r="AL182" s="238">
        <v>20</v>
      </c>
      <c r="AM182" s="238" t="s">
        <v>363</v>
      </c>
      <c r="AN182" s="238">
        <v>5</v>
      </c>
      <c r="AO182" s="238">
        <v>16</v>
      </c>
      <c r="AS182" s="238">
        <v>7</v>
      </c>
      <c r="AT182" s="238">
        <v>2</v>
      </c>
      <c r="AU182" s="238">
        <v>45</v>
      </c>
      <c r="AV182" s="238">
        <v>10</v>
      </c>
      <c r="AW182" s="238">
        <v>21</v>
      </c>
      <c r="AX182" s="238">
        <v>2</v>
      </c>
      <c r="AY182" s="238">
        <v>2</v>
      </c>
      <c r="AZ182" s="238">
        <v>2</v>
      </c>
      <c r="BA182" s="238">
        <v>8</v>
      </c>
      <c r="BB182" s="238">
        <v>27</v>
      </c>
      <c r="BC182" s="238" t="s">
        <v>354</v>
      </c>
      <c r="BD182" s="238">
        <v>5</v>
      </c>
      <c r="BE182" s="238">
        <v>1</v>
      </c>
      <c r="BF182" s="238">
        <v>1</v>
      </c>
      <c r="BI182" s="238">
        <v>7</v>
      </c>
      <c r="BJ182" s="238">
        <v>2</v>
      </c>
      <c r="BK182" s="238">
        <v>45</v>
      </c>
      <c r="BL182" s="238">
        <v>10</v>
      </c>
      <c r="BM182" s="238">
        <v>21</v>
      </c>
      <c r="CT182" s="238">
        <v>404570</v>
      </c>
      <c r="CU182" s="238">
        <v>4973089</v>
      </c>
      <c r="CV182" s="238">
        <v>44.904833199999999</v>
      </c>
      <c r="CW182" s="238">
        <v>-94.208803599999996</v>
      </c>
      <c r="CX182" s="238" t="s">
        <v>359</v>
      </c>
      <c r="CY182" s="238" t="s">
        <v>712</v>
      </c>
    </row>
    <row r="183" spans="1:103" x14ac:dyDescent="0.25">
      <c r="A183" s="238">
        <v>10741680</v>
      </c>
      <c r="B183" s="238">
        <v>3</v>
      </c>
      <c r="C183" s="238">
        <v>7</v>
      </c>
      <c r="D183" s="238">
        <v>150.291</v>
      </c>
      <c r="E183" s="238">
        <v>43</v>
      </c>
      <c r="G183" s="238" t="s">
        <v>656</v>
      </c>
      <c r="H183" s="238">
        <v>8</v>
      </c>
      <c r="I183" s="238">
        <v>22</v>
      </c>
      <c r="K183" s="238">
        <v>11201063</v>
      </c>
      <c r="L183" s="238">
        <v>112310301</v>
      </c>
      <c r="M183" s="238">
        <v>8</v>
      </c>
      <c r="N183" s="238">
        <v>9</v>
      </c>
      <c r="O183" s="238">
        <v>2011</v>
      </c>
      <c r="P183" s="238" t="s">
        <v>368</v>
      </c>
      <c r="Q183" s="238">
        <v>9</v>
      </c>
      <c r="S183" s="238">
        <v>5</v>
      </c>
      <c r="T183" s="238">
        <v>0</v>
      </c>
      <c r="U183" s="238">
        <v>2</v>
      </c>
      <c r="V183" s="238">
        <v>5</v>
      </c>
      <c r="W183" s="238">
        <v>10</v>
      </c>
      <c r="X183" s="238">
        <v>15</v>
      </c>
      <c r="Y183" s="238">
        <v>1</v>
      </c>
      <c r="Z183" s="238">
        <v>1</v>
      </c>
      <c r="AB183" s="238">
        <v>1</v>
      </c>
      <c r="AC183" s="238">
        <v>98</v>
      </c>
      <c r="AD183" s="238" t="s">
        <v>428</v>
      </c>
      <c r="AE183" s="238">
        <v>16</v>
      </c>
      <c r="AF183" s="238" t="s">
        <v>426</v>
      </c>
      <c r="AG183" s="238">
        <v>10</v>
      </c>
      <c r="AH183" s="238">
        <v>2</v>
      </c>
      <c r="AI183" s="238">
        <v>2</v>
      </c>
      <c r="AJ183" s="238">
        <v>4</v>
      </c>
      <c r="AK183" s="238">
        <v>27</v>
      </c>
      <c r="AL183" s="238">
        <v>18</v>
      </c>
      <c r="AM183" s="238" t="s">
        <v>354</v>
      </c>
      <c r="AN183" s="238">
        <v>5</v>
      </c>
      <c r="AO183" s="238">
        <v>1</v>
      </c>
      <c r="AS183" s="238">
        <v>5</v>
      </c>
      <c r="AT183" s="238">
        <v>98</v>
      </c>
      <c r="AU183" s="238">
        <v>45</v>
      </c>
      <c r="AV183" s="238">
        <v>10</v>
      </c>
      <c r="AW183" s="238">
        <v>21</v>
      </c>
      <c r="AX183" s="238">
        <v>2</v>
      </c>
      <c r="AY183" s="238">
        <v>1</v>
      </c>
      <c r="AZ183" s="238">
        <v>1</v>
      </c>
      <c r="BA183" s="238">
        <v>24</v>
      </c>
      <c r="BB183" s="238">
        <v>72</v>
      </c>
      <c r="BC183" s="238" t="s">
        <v>363</v>
      </c>
      <c r="BD183" s="238">
        <v>5</v>
      </c>
      <c r="BE183" s="238">
        <v>2</v>
      </c>
      <c r="BF183" s="238">
        <v>15</v>
      </c>
      <c r="BI183" s="238">
        <v>5</v>
      </c>
      <c r="BJ183" s="238">
        <v>98</v>
      </c>
      <c r="BK183" s="238">
        <v>45</v>
      </c>
      <c r="BL183" s="238">
        <v>10</v>
      </c>
      <c r="BM183" s="238">
        <v>21</v>
      </c>
      <c r="CT183" s="238">
        <v>404597</v>
      </c>
      <c r="CU183" s="238">
        <v>4973100</v>
      </c>
      <c r="CV183" s="238">
        <v>44.904936599999999</v>
      </c>
      <c r="CW183" s="238">
        <v>-94.208469300000004</v>
      </c>
      <c r="CX183" s="238" t="s">
        <v>359</v>
      </c>
      <c r="CY183" s="238" t="s">
        <v>713</v>
      </c>
    </row>
    <row r="184" spans="1:103" x14ac:dyDescent="0.25">
      <c r="A184" s="238">
        <v>534193</v>
      </c>
      <c r="B184" s="238">
        <v>3</v>
      </c>
      <c r="C184" s="238">
        <v>7</v>
      </c>
      <c r="D184" s="238">
        <v>150.32599999999999</v>
      </c>
      <c r="E184" s="238">
        <v>43</v>
      </c>
      <c r="G184" s="238" t="s">
        <v>656</v>
      </c>
      <c r="H184" s="238">
        <v>8</v>
      </c>
      <c r="I184" s="238">
        <v>22</v>
      </c>
      <c r="K184" s="238">
        <v>18200075</v>
      </c>
      <c r="M184" s="238">
        <v>1</v>
      </c>
      <c r="N184" s="238">
        <v>9</v>
      </c>
      <c r="O184" s="238">
        <v>2018</v>
      </c>
      <c r="P184" s="238" t="s">
        <v>368</v>
      </c>
      <c r="Q184" s="238">
        <v>17</v>
      </c>
      <c r="R184" s="238">
        <v>98</v>
      </c>
      <c r="S184" s="238">
        <v>4</v>
      </c>
      <c r="T184" s="238">
        <v>0</v>
      </c>
      <c r="U184" s="238">
        <v>2</v>
      </c>
      <c r="V184" s="238">
        <v>5</v>
      </c>
      <c r="W184" s="238">
        <v>10</v>
      </c>
      <c r="X184" s="238">
        <v>3</v>
      </c>
      <c r="Y184" s="238">
        <v>4</v>
      </c>
      <c r="Z184" s="238">
        <v>2</v>
      </c>
      <c r="AB184" s="238">
        <v>1</v>
      </c>
      <c r="AC184" s="238">
        <v>98</v>
      </c>
      <c r="AD184" s="238" t="s">
        <v>581</v>
      </c>
      <c r="AF184" s="238" t="s">
        <v>426</v>
      </c>
      <c r="AG184" s="238">
        <v>10</v>
      </c>
      <c r="AH184" s="238">
        <v>2</v>
      </c>
      <c r="AI184" s="238">
        <v>2</v>
      </c>
      <c r="AJ184" s="238">
        <v>2</v>
      </c>
      <c r="AK184" s="238">
        <v>21</v>
      </c>
      <c r="AL184" s="238">
        <v>75</v>
      </c>
      <c r="AM184" s="238" t="s">
        <v>354</v>
      </c>
      <c r="AN184" s="238">
        <v>5</v>
      </c>
      <c r="AO184" s="238">
        <v>2</v>
      </c>
      <c r="AS184" s="238">
        <v>12</v>
      </c>
      <c r="AT184" s="238">
        <v>23</v>
      </c>
      <c r="AU184" s="238">
        <v>30</v>
      </c>
      <c r="AV184" s="238">
        <v>11</v>
      </c>
      <c r="AW184" s="238">
        <v>21</v>
      </c>
      <c r="AX184" s="238">
        <v>2</v>
      </c>
      <c r="AY184" s="238">
        <v>3</v>
      </c>
      <c r="AZ184" s="238">
        <v>4</v>
      </c>
      <c r="BA184" s="238">
        <v>21</v>
      </c>
      <c r="BB184" s="238">
        <v>35</v>
      </c>
      <c r="BC184" s="238" t="s">
        <v>354</v>
      </c>
      <c r="BD184" s="238">
        <v>5</v>
      </c>
      <c r="BE184" s="238">
        <v>1</v>
      </c>
      <c r="BI184" s="238">
        <v>12</v>
      </c>
      <c r="BJ184" s="238">
        <v>9</v>
      </c>
      <c r="BK184" s="238">
        <v>45</v>
      </c>
      <c r="BL184" s="238">
        <v>11</v>
      </c>
      <c r="BM184" s="238">
        <v>21</v>
      </c>
      <c r="CT184" s="238">
        <v>404643.98442130297</v>
      </c>
      <c r="CU184" s="238">
        <v>4973131.7500635004</v>
      </c>
      <c r="CV184" s="238">
        <v>44.905224629999999</v>
      </c>
      <c r="CW184" s="238">
        <v>-94.207876799999994</v>
      </c>
      <c r="CX184" s="238" t="s">
        <v>359</v>
      </c>
      <c r="CY184" s="238" t="s">
        <v>714</v>
      </c>
    </row>
    <row r="185" spans="1:103" x14ac:dyDescent="0.25">
      <c r="A185" s="238">
        <v>840676</v>
      </c>
      <c r="B185" s="238">
        <v>3</v>
      </c>
      <c r="C185" s="238">
        <v>7</v>
      </c>
      <c r="D185" s="238">
        <v>150.37200000000001</v>
      </c>
      <c r="E185" s="238">
        <v>43</v>
      </c>
      <c r="G185" s="238" t="s">
        <v>656</v>
      </c>
      <c r="H185" s="238">
        <v>8</v>
      </c>
      <c r="I185" s="238">
        <v>22</v>
      </c>
      <c r="K185" s="238">
        <v>20008164</v>
      </c>
      <c r="L185" s="238">
        <v>202580018</v>
      </c>
      <c r="M185" s="238">
        <v>9</v>
      </c>
      <c r="N185" s="238">
        <v>14</v>
      </c>
      <c r="O185" s="238">
        <v>2020</v>
      </c>
      <c r="P185" s="238" t="s">
        <v>361</v>
      </c>
      <c r="Q185" s="238">
        <v>6</v>
      </c>
      <c r="R185" s="238">
        <v>98</v>
      </c>
      <c r="S185" s="238">
        <v>5</v>
      </c>
      <c r="T185" s="238">
        <v>0</v>
      </c>
      <c r="U185" s="238">
        <v>2</v>
      </c>
      <c r="V185" s="238">
        <v>5</v>
      </c>
      <c r="W185" s="238">
        <v>10</v>
      </c>
      <c r="X185" s="238">
        <v>2</v>
      </c>
      <c r="Y185" s="238">
        <v>4</v>
      </c>
      <c r="Z185" s="238">
        <v>1</v>
      </c>
      <c r="AB185" s="238">
        <v>1</v>
      </c>
      <c r="AC185" s="238">
        <v>98</v>
      </c>
      <c r="AD185" s="238">
        <v>7</v>
      </c>
      <c r="AF185" s="238" t="s">
        <v>426</v>
      </c>
      <c r="AG185" s="238">
        <v>10</v>
      </c>
      <c r="AH185" s="238">
        <v>2</v>
      </c>
      <c r="AI185" s="238">
        <v>2</v>
      </c>
      <c r="AJ185" s="238">
        <v>2</v>
      </c>
      <c r="AK185" s="238">
        <v>31</v>
      </c>
      <c r="AL185" s="238">
        <v>36</v>
      </c>
      <c r="AM185" s="238" t="s">
        <v>363</v>
      </c>
      <c r="AN185" s="238">
        <v>5</v>
      </c>
      <c r="AO185" s="238">
        <v>2</v>
      </c>
      <c r="AS185" s="238">
        <v>12</v>
      </c>
      <c r="AT185" s="238">
        <v>9</v>
      </c>
      <c r="AU185" s="238">
        <v>45</v>
      </c>
      <c r="AV185" s="238">
        <v>12</v>
      </c>
      <c r="AW185" s="238">
        <v>21</v>
      </c>
      <c r="AX185" s="238">
        <v>2</v>
      </c>
      <c r="AY185" s="238">
        <v>2</v>
      </c>
      <c r="AZ185" s="238">
        <v>4</v>
      </c>
      <c r="BA185" s="238">
        <v>21</v>
      </c>
      <c r="BB185" s="238">
        <v>54</v>
      </c>
      <c r="BC185" s="238" t="s">
        <v>354</v>
      </c>
      <c r="BD185" s="238">
        <v>5</v>
      </c>
      <c r="BE185" s="238">
        <v>1</v>
      </c>
      <c r="BI185" s="238">
        <v>13</v>
      </c>
      <c r="BJ185" s="238">
        <v>9</v>
      </c>
      <c r="BK185" s="238">
        <v>45</v>
      </c>
      <c r="BL185" s="238">
        <v>12</v>
      </c>
      <c r="BM185" s="238">
        <v>21</v>
      </c>
      <c r="CT185" s="238">
        <v>404701.49377067102</v>
      </c>
      <c r="CU185" s="238">
        <v>4973154.0443412</v>
      </c>
      <c r="CV185" s="238">
        <v>44.90543298</v>
      </c>
      <c r="CW185" s="238">
        <v>-94.207152690000001</v>
      </c>
      <c r="CX185" s="238" t="s">
        <v>359</v>
      </c>
      <c r="CY185" s="238" t="s">
        <v>715</v>
      </c>
    </row>
    <row r="186" spans="1:103" x14ac:dyDescent="0.25">
      <c r="A186" s="238">
        <v>11049589</v>
      </c>
      <c r="B186" s="238">
        <v>3</v>
      </c>
      <c r="C186" s="238">
        <v>7</v>
      </c>
      <c r="D186" s="238">
        <v>150.38499999999999</v>
      </c>
      <c r="E186" s="238">
        <v>43</v>
      </c>
      <c r="G186" s="238" t="s">
        <v>656</v>
      </c>
      <c r="H186" s="238">
        <v>8</v>
      </c>
      <c r="I186" s="238">
        <v>22</v>
      </c>
      <c r="K186" s="238">
        <v>15200540</v>
      </c>
      <c r="L186" s="238">
        <v>150920150</v>
      </c>
      <c r="M186" s="238">
        <v>3</v>
      </c>
      <c r="N186" s="238">
        <v>26</v>
      </c>
      <c r="O186" s="238">
        <v>2015</v>
      </c>
      <c r="P186" s="238" t="s">
        <v>384</v>
      </c>
      <c r="Q186" s="238">
        <v>12</v>
      </c>
      <c r="R186" s="238" t="s">
        <v>369</v>
      </c>
      <c r="S186" s="238">
        <v>5</v>
      </c>
      <c r="T186" s="238">
        <v>0</v>
      </c>
      <c r="U186" s="238">
        <v>2</v>
      </c>
      <c r="V186" s="238">
        <v>1</v>
      </c>
      <c r="W186" s="238">
        <v>10</v>
      </c>
      <c r="X186" s="238">
        <v>2</v>
      </c>
      <c r="Y186" s="238">
        <v>1</v>
      </c>
      <c r="Z186" s="238">
        <v>1</v>
      </c>
      <c r="AB186" s="238">
        <v>1</v>
      </c>
      <c r="AC186" s="238">
        <v>98</v>
      </c>
      <c r="AD186" s="238" t="s">
        <v>428</v>
      </c>
      <c r="AE186" s="238">
        <v>16</v>
      </c>
      <c r="AF186" s="238" t="s">
        <v>426</v>
      </c>
      <c r="AG186" s="238">
        <v>7</v>
      </c>
      <c r="AH186" s="238">
        <v>2</v>
      </c>
      <c r="AI186" s="238">
        <v>2</v>
      </c>
      <c r="AJ186" s="238">
        <v>3</v>
      </c>
      <c r="AK186" s="238">
        <v>21</v>
      </c>
      <c r="AL186" s="238">
        <v>35</v>
      </c>
      <c r="AM186" s="238" t="s">
        <v>354</v>
      </c>
      <c r="AN186" s="238">
        <v>5</v>
      </c>
      <c r="AO186" s="238">
        <v>15</v>
      </c>
      <c r="AS186" s="238">
        <v>7</v>
      </c>
      <c r="AT186" s="238">
        <v>5</v>
      </c>
      <c r="AU186" s="238">
        <v>45</v>
      </c>
      <c r="AV186" s="238">
        <v>10</v>
      </c>
      <c r="AW186" s="238">
        <v>21</v>
      </c>
      <c r="AX186" s="238">
        <v>2</v>
      </c>
      <c r="AY186" s="238">
        <v>40</v>
      </c>
      <c r="AZ186" s="238">
        <v>3</v>
      </c>
      <c r="BA186" s="238">
        <v>21</v>
      </c>
      <c r="BB186" s="238">
        <v>31</v>
      </c>
      <c r="BC186" s="238" t="s">
        <v>354</v>
      </c>
      <c r="BD186" s="238">
        <v>5</v>
      </c>
      <c r="BE186" s="238">
        <v>1</v>
      </c>
      <c r="BI186" s="238">
        <v>7</v>
      </c>
      <c r="BJ186" s="238">
        <v>5</v>
      </c>
      <c r="BK186" s="238">
        <v>45</v>
      </c>
      <c r="BL186" s="238">
        <v>10</v>
      </c>
      <c r="BM186" s="238">
        <v>21</v>
      </c>
      <c r="CT186" s="238">
        <v>404736</v>
      </c>
      <c r="CU186" s="238">
        <v>4973158</v>
      </c>
      <c r="CV186" s="238">
        <v>44.905476999999998</v>
      </c>
      <c r="CW186" s="238">
        <v>-94.206720200000007</v>
      </c>
      <c r="CX186" s="238" t="s">
        <v>359</v>
      </c>
      <c r="CY186" s="238" t="s">
        <v>716</v>
      </c>
    </row>
    <row r="187" spans="1:103" x14ac:dyDescent="0.25">
      <c r="A187" s="238">
        <v>528775</v>
      </c>
      <c r="B187" s="238">
        <v>3</v>
      </c>
      <c r="C187" s="238">
        <v>7</v>
      </c>
      <c r="D187" s="238">
        <v>150.49600000000001</v>
      </c>
      <c r="E187" s="238">
        <v>43</v>
      </c>
      <c r="F187" s="238" t="s">
        <v>675</v>
      </c>
      <c r="H187" s="238">
        <v>8</v>
      </c>
      <c r="I187" s="238">
        <v>22</v>
      </c>
      <c r="K187" s="238">
        <v>17203362</v>
      </c>
      <c r="M187" s="238">
        <v>12</v>
      </c>
      <c r="N187" s="238">
        <v>27</v>
      </c>
      <c r="O187" s="238">
        <v>2017</v>
      </c>
      <c r="P187" s="238" t="s">
        <v>355</v>
      </c>
      <c r="Q187" s="238">
        <v>9</v>
      </c>
      <c r="R187" s="238" t="s">
        <v>369</v>
      </c>
      <c r="S187" s="238">
        <v>3</v>
      </c>
      <c r="T187" s="238">
        <v>0</v>
      </c>
      <c r="U187" s="238">
        <v>2</v>
      </c>
      <c r="V187" s="238">
        <v>12</v>
      </c>
      <c r="W187" s="238">
        <v>10</v>
      </c>
      <c r="X187" s="238">
        <v>4</v>
      </c>
      <c r="Y187" s="238">
        <v>1</v>
      </c>
      <c r="Z187" s="238">
        <v>1</v>
      </c>
      <c r="AB187" s="238">
        <v>1</v>
      </c>
      <c r="AC187" s="238">
        <v>98</v>
      </c>
      <c r="AD187" s="238" t="s">
        <v>581</v>
      </c>
      <c r="AF187" s="238" t="s">
        <v>426</v>
      </c>
      <c r="AG187" s="238">
        <v>7</v>
      </c>
      <c r="AH187" s="238">
        <v>2</v>
      </c>
      <c r="AI187" s="238">
        <v>2</v>
      </c>
      <c r="AJ187" s="238">
        <v>3</v>
      </c>
      <c r="AK187" s="238">
        <v>21</v>
      </c>
      <c r="AL187" s="238">
        <v>60</v>
      </c>
      <c r="AM187" s="238" t="s">
        <v>363</v>
      </c>
      <c r="AN187" s="238">
        <v>5</v>
      </c>
      <c r="AO187" s="238">
        <v>74</v>
      </c>
      <c r="AS187" s="238">
        <v>12</v>
      </c>
      <c r="AT187" s="238">
        <v>23</v>
      </c>
      <c r="AU187" s="238">
        <v>45</v>
      </c>
      <c r="AV187" s="238">
        <v>11</v>
      </c>
      <c r="AW187" s="238">
        <v>21</v>
      </c>
      <c r="AX187" s="238">
        <v>2</v>
      </c>
      <c r="AY187" s="238">
        <v>4</v>
      </c>
      <c r="AZ187" s="238">
        <v>3</v>
      </c>
      <c r="BA187" s="238">
        <v>23</v>
      </c>
      <c r="BB187" s="238">
        <v>76</v>
      </c>
      <c r="BC187" s="238" t="s">
        <v>363</v>
      </c>
      <c r="BD187" s="238">
        <v>5</v>
      </c>
      <c r="BE187" s="238">
        <v>1</v>
      </c>
      <c r="BI187" s="238">
        <v>12</v>
      </c>
      <c r="BJ187" s="238">
        <v>23</v>
      </c>
      <c r="BK187" s="238">
        <v>45</v>
      </c>
      <c r="BL187" s="238">
        <v>11</v>
      </c>
      <c r="BM187" s="238">
        <v>21</v>
      </c>
      <c r="CT187" s="238">
        <v>404906.45161290403</v>
      </c>
      <c r="CU187" s="238">
        <v>4973212.1835577004</v>
      </c>
      <c r="CV187" s="238">
        <v>44.905983650000003</v>
      </c>
      <c r="CW187" s="238">
        <v>-94.204567979999993</v>
      </c>
      <c r="CX187" s="238" t="s">
        <v>359</v>
      </c>
      <c r="CY187" s="238" t="s">
        <v>717</v>
      </c>
    </row>
    <row r="188" spans="1:103" x14ac:dyDescent="0.25">
      <c r="A188" s="238">
        <v>10892457</v>
      </c>
      <c r="B188" s="238">
        <v>3</v>
      </c>
      <c r="C188" s="238">
        <v>7</v>
      </c>
      <c r="D188" s="238">
        <v>150.499</v>
      </c>
      <c r="E188" s="238">
        <v>43</v>
      </c>
      <c r="F188" s="238" t="s">
        <v>675</v>
      </c>
      <c r="H188" s="238">
        <v>8</v>
      </c>
      <c r="I188" s="238">
        <v>22</v>
      </c>
      <c r="K188" s="238">
        <v>13000879</v>
      </c>
      <c r="L188" s="238">
        <v>131690157</v>
      </c>
      <c r="M188" s="238">
        <v>6</v>
      </c>
      <c r="N188" s="238">
        <v>18</v>
      </c>
      <c r="O188" s="238">
        <v>2013</v>
      </c>
      <c r="P188" s="238" t="s">
        <v>368</v>
      </c>
      <c r="Q188" s="238">
        <v>17</v>
      </c>
      <c r="S188" s="238">
        <v>5</v>
      </c>
      <c r="T188" s="238">
        <v>0</v>
      </c>
      <c r="U188" s="238">
        <v>2</v>
      </c>
      <c r="V188" s="238">
        <v>11</v>
      </c>
      <c r="W188" s="238">
        <v>10</v>
      </c>
      <c r="X188" s="238">
        <v>10</v>
      </c>
      <c r="Y188" s="238">
        <v>1</v>
      </c>
      <c r="Z188" s="238">
        <v>1</v>
      </c>
      <c r="AA188" s="238">
        <v>2</v>
      </c>
      <c r="AB188" s="238">
        <v>1</v>
      </c>
      <c r="AC188" s="238">
        <v>98</v>
      </c>
      <c r="AD188" s="238" t="s">
        <v>569</v>
      </c>
      <c r="AE188" s="238" t="s">
        <v>718</v>
      </c>
      <c r="AF188" s="238" t="s">
        <v>426</v>
      </c>
      <c r="AG188" s="238">
        <v>6</v>
      </c>
      <c r="AH188" s="238">
        <v>2</v>
      </c>
      <c r="AI188" s="238">
        <v>2</v>
      </c>
      <c r="AJ188" s="238">
        <v>7</v>
      </c>
      <c r="AK188" s="238">
        <v>24</v>
      </c>
      <c r="AL188" s="238">
        <v>21</v>
      </c>
      <c r="AM188" s="238" t="s">
        <v>363</v>
      </c>
      <c r="AN188" s="238">
        <v>5</v>
      </c>
      <c r="AO188" s="238">
        <v>1</v>
      </c>
      <c r="AP188" s="238">
        <v>1</v>
      </c>
      <c r="AS188" s="238">
        <v>5</v>
      </c>
      <c r="AT188" s="238">
        <v>2</v>
      </c>
      <c r="AU188" s="238">
        <v>45</v>
      </c>
      <c r="AV188" s="238">
        <v>11</v>
      </c>
      <c r="AW188" s="238">
        <v>21</v>
      </c>
      <c r="AX188" s="238">
        <v>2</v>
      </c>
      <c r="AY188" s="238">
        <v>2</v>
      </c>
      <c r="AZ188" s="238">
        <v>8</v>
      </c>
      <c r="BA188" s="238">
        <v>24</v>
      </c>
      <c r="BB188" s="238">
        <v>31</v>
      </c>
      <c r="BC188" s="238" t="s">
        <v>354</v>
      </c>
      <c r="BD188" s="238">
        <v>5</v>
      </c>
      <c r="BE188" s="238">
        <v>2</v>
      </c>
      <c r="BI188" s="238">
        <v>5</v>
      </c>
      <c r="BJ188" s="238">
        <v>2</v>
      </c>
      <c r="BK188" s="238">
        <v>45</v>
      </c>
      <c r="BL188" s="238">
        <v>11</v>
      </c>
      <c r="BM188" s="238">
        <v>21</v>
      </c>
      <c r="CT188" s="238">
        <v>404912</v>
      </c>
      <c r="CU188" s="238">
        <v>4973210</v>
      </c>
      <c r="CV188" s="238">
        <v>44.905964900000001</v>
      </c>
      <c r="CW188" s="238">
        <v>-94.204496399999996</v>
      </c>
      <c r="CX188" s="238" t="s">
        <v>359</v>
      </c>
      <c r="CY188" s="238" t="s">
        <v>719</v>
      </c>
    </row>
    <row r="189" spans="1:103" x14ac:dyDescent="0.25">
      <c r="A189" s="238">
        <v>10822793</v>
      </c>
      <c r="B189" s="238">
        <v>3</v>
      </c>
      <c r="C189" s="238">
        <v>7</v>
      </c>
      <c r="D189" s="238">
        <v>150.65600000000001</v>
      </c>
      <c r="E189" s="238">
        <v>43</v>
      </c>
      <c r="F189" s="238" t="s">
        <v>675</v>
      </c>
      <c r="H189" s="238">
        <v>8</v>
      </c>
      <c r="I189" s="238">
        <v>22</v>
      </c>
      <c r="L189" s="238">
        <v>122000160</v>
      </c>
      <c r="M189" s="238">
        <v>6</v>
      </c>
      <c r="N189" s="238">
        <v>13</v>
      </c>
      <c r="O189" s="238">
        <v>2012</v>
      </c>
      <c r="P189" s="238" t="s">
        <v>355</v>
      </c>
      <c r="Q189" s="238">
        <v>21</v>
      </c>
      <c r="S189" s="238">
        <v>5</v>
      </c>
      <c r="T189" s="238">
        <v>0</v>
      </c>
      <c r="U189" s="238">
        <v>1</v>
      </c>
      <c r="V189" s="238">
        <v>90</v>
      </c>
      <c r="W189" s="238">
        <v>16</v>
      </c>
      <c r="Y189" s="238">
        <v>3</v>
      </c>
      <c r="Z189" s="238">
        <v>2</v>
      </c>
      <c r="AB189" s="238">
        <v>1</v>
      </c>
      <c r="AC189" s="238">
        <v>98</v>
      </c>
      <c r="AF189" s="238" t="s">
        <v>426</v>
      </c>
      <c r="AG189" s="238">
        <v>4</v>
      </c>
      <c r="AH189" s="238">
        <v>2</v>
      </c>
      <c r="AI189" s="238">
        <v>2</v>
      </c>
      <c r="AJ189" s="238">
        <v>1</v>
      </c>
      <c r="AK189" s="238">
        <v>21</v>
      </c>
      <c r="AL189" s="238">
        <v>80</v>
      </c>
      <c r="AM189" s="238" t="s">
        <v>354</v>
      </c>
      <c r="AT189" s="238">
        <v>98</v>
      </c>
      <c r="AU189" s="238">
        <v>55</v>
      </c>
      <c r="CT189" s="238">
        <v>405161</v>
      </c>
      <c r="CU189" s="238">
        <v>4973242</v>
      </c>
      <c r="CV189" s="238">
        <v>44.906286700000003</v>
      </c>
      <c r="CW189" s="238">
        <v>-94.201346700000002</v>
      </c>
      <c r="CX189" s="238" t="s">
        <v>359</v>
      </c>
    </row>
    <row r="190" spans="1:103" x14ac:dyDescent="0.25">
      <c r="A190" s="238">
        <v>10828122</v>
      </c>
      <c r="B190" s="238">
        <v>3</v>
      </c>
      <c r="C190" s="238">
        <v>7</v>
      </c>
      <c r="D190" s="238">
        <v>150.87799999999999</v>
      </c>
      <c r="E190" s="238">
        <v>43</v>
      </c>
      <c r="F190" s="238" t="s">
        <v>675</v>
      </c>
      <c r="H190" s="238">
        <v>8</v>
      </c>
      <c r="I190" s="238">
        <v>22</v>
      </c>
      <c r="K190" s="238">
        <v>12200958</v>
      </c>
      <c r="L190" s="238">
        <v>122640200</v>
      </c>
      <c r="M190" s="238">
        <v>9</v>
      </c>
      <c r="N190" s="238">
        <v>8</v>
      </c>
      <c r="O190" s="238">
        <v>2012</v>
      </c>
      <c r="P190" s="238" t="s">
        <v>364</v>
      </c>
      <c r="Q190" s="238">
        <v>11</v>
      </c>
      <c r="S190" s="238">
        <v>3</v>
      </c>
      <c r="T190" s="238">
        <v>0</v>
      </c>
      <c r="U190" s="238">
        <v>2</v>
      </c>
      <c r="V190" s="238">
        <v>6</v>
      </c>
      <c r="W190" s="238">
        <v>10</v>
      </c>
      <c r="X190" s="238">
        <v>10</v>
      </c>
      <c r="Y190" s="238">
        <v>1</v>
      </c>
      <c r="Z190" s="238">
        <v>1</v>
      </c>
      <c r="AB190" s="238">
        <v>1</v>
      </c>
      <c r="AC190" s="238">
        <v>98</v>
      </c>
      <c r="AD190" s="238" t="s">
        <v>428</v>
      </c>
      <c r="AE190" s="238" t="s">
        <v>720</v>
      </c>
      <c r="AF190" s="238" t="s">
        <v>426</v>
      </c>
      <c r="AG190" s="238">
        <v>90</v>
      </c>
      <c r="AH190" s="238">
        <v>2</v>
      </c>
      <c r="AI190" s="238">
        <v>1</v>
      </c>
      <c r="AJ190" s="238">
        <v>2</v>
      </c>
      <c r="AK190" s="238">
        <v>24</v>
      </c>
      <c r="AL190" s="238">
        <v>80</v>
      </c>
      <c r="AM190" s="238" t="s">
        <v>363</v>
      </c>
      <c r="AN190" s="238">
        <v>5</v>
      </c>
      <c r="AO190" s="238">
        <v>2</v>
      </c>
      <c r="AS190" s="238">
        <v>7</v>
      </c>
      <c r="AT190" s="238">
        <v>2</v>
      </c>
      <c r="AU190" s="238">
        <v>45</v>
      </c>
      <c r="AV190" s="238">
        <v>11</v>
      </c>
      <c r="AW190" s="238">
        <v>21</v>
      </c>
      <c r="AX190" s="238">
        <v>2</v>
      </c>
      <c r="AY190" s="238">
        <v>2</v>
      </c>
      <c r="AZ190" s="238">
        <v>3</v>
      </c>
      <c r="BA190" s="238">
        <v>21</v>
      </c>
      <c r="BB190" s="238">
        <v>28</v>
      </c>
      <c r="BC190" s="238" t="s">
        <v>363</v>
      </c>
      <c r="BD190" s="238">
        <v>5</v>
      </c>
      <c r="BE190" s="238">
        <v>1</v>
      </c>
      <c r="BI190" s="238">
        <v>7</v>
      </c>
      <c r="BJ190" s="238">
        <v>2</v>
      </c>
      <c r="BK190" s="238">
        <v>45</v>
      </c>
      <c r="BL190" s="238">
        <v>11</v>
      </c>
      <c r="BM190" s="238">
        <v>21</v>
      </c>
      <c r="CT190" s="238">
        <v>405518</v>
      </c>
      <c r="CU190" s="238">
        <v>4973270</v>
      </c>
      <c r="CV190" s="238">
        <v>44.906587299999998</v>
      </c>
      <c r="CW190" s="238">
        <v>-94.196840100000003</v>
      </c>
      <c r="CX190" s="238" t="s">
        <v>359</v>
      </c>
      <c r="CY190" s="238" t="s">
        <v>721</v>
      </c>
    </row>
    <row r="191" spans="1:103" x14ac:dyDescent="0.25">
      <c r="A191" s="238">
        <v>10895163</v>
      </c>
      <c r="B191" s="238">
        <v>3</v>
      </c>
      <c r="C191" s="238">
        <v>7</v>
      </c>
      <c r="D191" s="238">
        <v>151.029</v>
      </c>
      <c r="E191" s="238">
        <v>43</v>
      </c>
      <c r="F191" s="238" t="s">
        <v>675</v>
      </c>
      <c r="H191" s="238">
        <v>8</v>
      </c>
      <c r="I191" s="238">
        <v>22</v>
      </c>
      <c r="K191" s="238">
        <v>13200944</v>
      </c>
      <c r="L191" s="238">
        <v>132110145</v>
      </c>
      <c r="M191" s="238">
        <v>7</v>
      </c>
      <c r="N191" s="238">
        <v>27</v>
      </c>
      <c r="O191" s="238">
        <v>2013</v>
      </c>
      <c r="P191" s="238" t="s">
        <v>364</v>
      </c>
      <c r="Q191" s="238">
        <v>13</v>
      </c>
      <c r="S191" s="238">
        <v>2</v>
      </c>
      <c r="T191" s="238">
        <v>0</v>
      </c>
      <c r="U191" s="238">
        <v>2</v>
      </c>
      <c r="V191" s="238">
        <v>5</v>
      </c>
      <c r="W191" s="238">
        <v>10</v>
      </c>
      <c r="X191" s="238">
        <v>3</v>
      </c>
      <c r="Y191" s="238">
        <v>1</v>
      </c>
      <c r="Z191" s="238">
        <v>2</v>
      </c>
      <c r="AB191" s="238">
        <v>1</v>
      </c>
      <c r="AC191" s="238">
        <v>98</v>
      </c>
      <c r="AD191" s="238" t="s">
        <v>428</v>
      </c>
      <c r="AE191" s="238" t="s">
        <v>722</v>
      </c>
      <c r="AF191" s="238" t="s">
        <v>426</v>
      </c>
      <c r="AG191" s="238">
        <v>10</v>
      </c>
      <c r="AH191" s="238">
        <v>2</v>
      </c>
      <c r="AI191" s="238">
        <v>2</v>
      </c>
      <c r="AJ191" s="238">
        <v>4</v>
      </c>
      <c r="AK191" s="238">
        <v>25</v>
      </c>
      <c r="AL191" s="238">
        <v>27</v>
      </c>
      <c r="AM191" s="238" t="s">
        <v>363</v>
      </c>
      <c r="AN191" s="238">
        <v>5</v>
      </c>
      <c r="AO191" s="238">
        <v>8</v>
      </c>
      <c r="AP191" s="238">
        <v>10</v>
      </c>
      <c r="AS191" s="238">
        <v>7</v>
      </c>
      <c r="AT191" s="238">
        <v>5</v>
      </c>
      <c r="AU191" s="238">
        <v>60</v>
      </c>
      <c r="AV191" s="238">
        <v>11</v>
      </c>
      <c r="AW191" s="238">
        <v>20</v>
      </c>
      <c r="AX191" s="238">
        <v>2</v>
      </c>
      <c r="AY191" s="238">
        <v>2</v>
      </c>
      <c r="AZ191" s="238">
        <v>4</v>
      </c>
      <c r="BA191" s="238">
        <v>21</v>
      </c>
      <c r="BB191" s="238">
        <v>81</v>
      </c>
      <c r="BC191" s="238" t="s">
        <v>354</v>
      </c>
      <c r="BD191" s="238">
        <v>5</v>
      </c>
      <c r="BE191" s="238">
        <v>1</v>
      </c>
      <c r="BI191" s="238">
        <v>7</v>
      </c>
      <c r="BJ191" s="238">
        <v>5</v>
      </c>
      <c r="BK191" s="238">
        <v>60</v>
      </c>
      <c r="BL191" s="238">
        <v>11</v>
      </c>
      <c r="BM191" s="238">
        <v>20</v>
      </c>
      <c r="CT191" s="238">
        <v>405759</v>
      </c>
      <c r="CU191" s="238">
        <v>4973291</v>
      </c>
      <c r="CV191" s="238">
        <v>44.906806899999999</v>
      </c>
      <c r="CW191" s="238">
        <v>-94.193779899999996</v>
      </c>
      <c r="CX191" s="238" t="s">
        <v>359</v>
      </c>
      <c r="CY191" s="238" t="s">
        <v>723</v>
      </c>
    </row>
    <row r="192" spans="1:103" x14ac:dyDescent="0.25">
      <c r="A192" s="238">
        <v>537059</v>
      </c>
      <c r="B192" s="238">
        <v>3</v>
      </c>
      <c r="C192" s="238">
        <v>7</v>
      </c>
      <c r="D192" s="238">
        <v>151.07</v>
      </c>
      <c r="E192" s="238">
        <v>43</v>
      </c>
      <c r="F192" s="238" t="s">
        <v>675</v>
      </c>
      <c r="H192" s="238">
        <v>8</v>
      </c>
      <c r="I192" s="238">
        <v>22</v>
      </c>
      <c r="K192" s="238">
        <v>18000471</v>
      </c>
      <c r="M192" s="238">
        <v>1</v>
      </c>
      <c r="N192" s="238">
        <v>15</v>
      </c>
      <c r="O192" s="238">
        <v>2018</v>
      </c>
      <c r="P192" s="238" t="s">
        <v>361</v>
      </c>
      <c r="Q192" s="238">
        <v>9</v>
      </c>
      <c r="R192" s="238" t="s">
        <v>369</v>
      </c>
      <c r="S192" s="238">
        <v>5</v>
      </c>
      <c r="T192" s="238">
        <v>0</v>
      </c>
      <c r="U192" s="238">
        <v>1</v>
      </c>
      <c r="W192" s="238">
        <v>75</v>
      </c>
      <c r="X192" s="238">
        <v>2</v>
      </c>
      <c r="Y192" s="238">
        <v>1</v>
      </c>
      <c r="Z192" s="238">
        <v>1</v>
      </c>
      <c r="AB192" s="238">
        <v>3</v>
      </c>
      <c r="AC192" s="238">
        <v>98</v>
      </c>
      <c r="AD192" s="238" t="s">
        <v>581</v>
      </c>
      <c r="AF192" s="238" t="s">
        <v>426</v>
      </c>
      <c r="AG192" s="238">
        <v>3</v>
      </c>
      <c r="AH192" s="238">
        <v>2</v>
      </c>
      <c r="AI192" s="238">
        <v>4</v>
      </c>
      <c r="AJ192" s="238">
        <v>3</v>
      </c>
      <c r="AK192" s="238">
        <v>29</v>
      </c>
      <c r="AL192" s="238">
        <v>39</v>
      </c>
      <c r="AM192" s="238" t="s">
        <v>363</v>
      </c>
      <c r="AN192" s="238">
        <v>5</v>
      </c>
      <c r="AO192" s="238">
        <v>7</v>
      </c>
      <c r="AS192" s="238">
        <v>14</v>
      </c>
      <c r="AT192" s="238">
        <v>9</v>
      </c>
      <c r="AU192" s="238">
        <v>45</v>
      </c>
      <c r="AV192" s="238">
        <v>11</v>
      </c>
      <c r="AW192" s="238">
        <v>21</v>
      </c>
      <c r="CT192" s="238">
        <v>405826.618096689</v>
      </c>
      <c r="CU192" s="238">
        <v>4973290.1325893002</v>
      </c>
      <c r="CV192" s="238">
        <v>44.906807540000003</v>
      </c>
      <c r="CW192" s="238">
        <v>-94.192929100000001</v>
      </c>
      <c r="CX192" s="238" t="s">
        <v>359</v>
      </c>
      <c r="CY192" s="238" t="s">
        <v>724</v>
      </c>
    </row>
    <row r="193" spans="1:103" x14ac:dyDescent="0.25">
      <c r="A193" s="238">
        <v>10764140</v>
      </c>
      <c r="B193" s="238">
        <v>3</v>
      </c>
      <c r="C193" s="238">
        <v>7</v>
      </c>
      <c r="D193" s="238">
        <v>151.16</v>
      </c>
      <c r="E193" s="238">
        <v>43</v>
      </c>
      <c r="G193" s="238" t="s">
        <v>656</v>
      </c>
      <c r="H193" s="238">
        <v>8</v>
      </c>
      <c r="I193" s="238">
        <v>22</v>
      </c>
      <c r="K193" s="238">
        <v>11201477</v>
      </c>
      <c r="L193" s="238">
        <v>113590070</v>
      </c>
      <c r="M193" s="238">
        <v>11</v>
      </c>
      <c r="N193" s="238">
        <v>24</v>
      </c>
      <c r="O193" s="238">
        <v>2011</v>
      </c>
      <c r="P193" s="238" t="s">
        <v>384</v>
      </c>
      <c r="Q193" s="238">
        <v>9</v>
      </c>
      <c r="S193" s="238">
        <v>5</v>
      </c>
      <c r="T193" s="238">
        <v>0</v>
      </c>
      <c r="U193" s="238">
        <v>1</v>
      </c>
      <c r="V193" s="238">
        <v>7</v>
      </c>
      <c r="W193" s="238">
        <v>32</v>
      </c>
      <c r="X193" s="238">
        <v>2</v>
      </c>
      <c r="Y193" s="238">
        <v>2</v>
      </c>
      <c r="Z193" s="238">
        <v>2</v>
      </c>
      <c r="AB193" s="238">
        <v>99</v>
      </c>
      <c r="AC193" s="238">
        <v>98</v>
      </c>
      <c r="AD193" s="238" t="s">
        <v>428</v>
      </c>
      <c r="AE193" s="238">
        <v>2</v>
      </c>
      <c r="AF193" s="238" t="s">
        <v>426</v>
      </c>
      <c r="AG193" s="238">
        <v>3</v>
      </c>
      <c r="AH193" s="238">
        <v>2</v>
      </c>
      <c r="AI193" s="238">
        <v>2</v>
      </c>
      <c r="AJ193" s="238">
        <v>4</v>
      </c>
      <c r="AK193" s="238">
        <v>21</v>
      </c>
      <c r="AL193" s="238">
        <v>62</v>
      </c>
      <c r="AM193" s="238" t="s">
        <v>363</v>
      </c>
      <c r="AN193" s="238">
        <v>99</v>
      </c>
      <c r="AO193" s="238">
        <v>3</v>
      </c>
      <c r="AS193" s="238">
        <v>7</v>
      </c>
      <c r="AT193" s="238">
        <v>98</v>
      </c>
      <c r="AU193" s="238">
        <v>45</v>
      </c>
      <c r="AV193" s="238">
        <v>11</v>
      </c>
      <c r="AW193" s="238">
        <v>21</v>
      </c>
      <c r="CT193" s="238">
        <v>405971</v>
      </c>
      <c r="CU193" s="238">
        <v>4973298</v>
      </c>
      <c r="CV193" s="238">
        <v>44.906900999999998</v>
      </c>
      <c r="CW193" s="238">
        <v>-94.1911001</v>
      </c>
      <c r="CX193" s="238" t="s">
        <v>359</v>
      </c>
      <c r="CY193" s="238" t="s">
        <v>725</v>
      </c>
    </row>
    <row r="194" spans="1:103" x14ac:dyDescent="0.25">
      <c r="A194" s="238">
        <v>701869</v>
      </c>
      <c r="B194" s="238">
        <v>3</v>
      </c>
      <c r="C194" s="238">
        <v>7</v>
      </c>
      <c r="D194" s="238">
        <v>151.298</v>
      </c>
      <c r="E194" s="238">
        <v>43</v>
      </c>
      <c r="F194" s="238" t="s">
        <v>675</v>
      </c>
      <c r="H194" s="238">
        <v>8</v>
      </c>
      <c r="I194" s="238">
        <v>22</v>
      </c>
      <c r="K194" s="238">
        <v>19201073</v>
      </c>
      <c r="M194" s="238">
        <v>4</v>
      </c>
      <c r="N194" s="238">
        <v>5</v>
      </c>
      <c r="O194" s="238">
        <v>2019</v>
      </c>
      <c r="P194" s="238" t="s">
        <v>362</v>
      </c>
      <c r="Q194" s="238">
        <v>14</v>
      </c>
      <c r="S194" s="238">
        <v>5</v>
      </c>
      <c r="T194" s="238">
        <v>0</v>
      </c>
      <c r="U194" s="238">
        <v>1</v>
      </c>
      <c r="W194" s="238">
        <v>39</v>
      </c>
      <c r="X194" s="238">
        <v>2</v>
      </c>
      <c r="Y194" s="238">
        <v>1</v>
      </c>
      <c r="Z194" s="238">
        <v>2</v>
      </c>
      <c r="AB194" s="238">
        <v>1</v>
      </c>
      <c r="AC194" s="238">
        <v>98</v>
      </c>
      <c r="AD194" s="238" t="s">
        <v>581</v>
      </c>
      <c r="AF194" s="238" t="s">
        <v>426</v>
      </c>
      <c r="AG194" s="238">
        <v>4</v>
      </c>
      <c r="AH194" s="238">
        <v>2</v>
      </c>
      <c r="AI194" s="238">
        <v>3</v>
      </c>
      <c r="AJ194" s="238">
        <v>3</v>
      </c>
      <c r="AK194" s="238">
        <v>21</v>
      </c>
      <c r="AL194" s="238">
        <v>48</v>
      </c>
      <c r="AM194" s="238" t="s">
        <v>354</v>
      </c>
      <c r="AN194" s="238">
        <v>5</v>
      </c>
      <c r="AO194" s="238">
        <v>90</v>
      </c>
      <c r="AS194" s="238">
        <v>12</v>
      </c>
      <c r="AT194" s="238">
        <v>9</v>
      </c>
      <c r="AU194" s="238">
        <v>60</v>
      </c>
      <c r="AV194" s="238">
        <v>11</v>
      </c>
      <c r="AW194" s="238">
        <v>21</v>
      </c>
      <c r="CT194" s="238">
        <v>406193.38752010901</v>
      </c>
      <c r="CU194" s="238">
        <v>4973296.8503937004</v>
      </c>
      <c r="CV194" s="238">
        <v>44.906916430000003</v>
      </c>
      <c r="CW194" s="238">
        <v>-94.188285350000001</v>
      </c>
      <c r="CX194" s="238" t="s">
        <v>391</v>
      </c>
      <c r="CY194" s="238" t="s">
        <v>726</v>
      </c>
    </row>
    <row r="195" spans="1:103" x14ac:dyDescent="0.25">
      <c r="A195" s="238">
        <v>822195</v>
      </c>
      <c r="B195" s="238">
        <v>3</v>
      </c>
      <c r="C195" s="238">
        <v>7</v>
      </c>
      <c r="D195" s="238">
        <v>151.404</v>
      </c>
      <c r="E195" s="238">
        <v>43</v>
      </c>
      <c r="G195" s="238" t="s">
        <v>656</v>
      </c>
      <c r="H195" s="238">
        <v>8</v>
      </c>
      <c r="I195" s="238">
        <v>22</v>
      </c>
      <c r="K195" s="238">
        <v>20201649</v>
      </c>
      <c r="L195" s="238">
        <v>202080130</v>
      </c>
      <c r="M195" s="238">
        <v>7</v>
      </c>
      <c r="N195" s="238">
        <v>26</v>
      </c>
      <c r="O195" s="238">
        <v>2020</v>
      </c>
      <c r="P195" s="238" t="s">
        <v>366</v>
      </c>
      <c r="Q195" s="238">
        <v>17</v>
      </c>
      <c r="R195" s="238" t="s">
        <v>356</v>
      </c>
      <c r="S195" s="238">
        <v>1</v>
      </c>
      <c r="T195" s="238">
        <v>1</v>
      </c>
      <c r="U195" s="238">
        <v>2</v>
      </c>
      <c r="V195" s="238">
        <v>11</v>
      </c>
      <c r="W195" s="238">
        <v>10</v>
      </c>
      <c r="X195" s="238">
        <v>2</v>
      </c>
      <c r="Y195" s="238">
        <v>1</v>
      </c>
      <c r="Z195" s="238">
        <v>1</v>
      </c>
      <c r="AB195" s="238">
        <v>1</v>
      </c>
      <c r="AC195" s="238">
        <v>98</v>
      </c>
      <c r="AD195" s="238">
        <v>7</v>
      </c>
      <c r="AF195" s="238" t="s">
        <v>426</v>
      </c>
      <c r="AG195" s="238">
        <v>6</v>
      </c>
      <c r="AH195" s="238">
        <v>2</v>
      </c>
      <c r="AI195" s="238">
        <v>4</v>
      </c>
      <c r="AJ195" s="238">
        <v>3</v>
      </c>
      <c r="AK195" s="238">
        <v>21</v>
      </c>
      <c r="AL195" s="238">
        <v>77</v>
      </c>
      <c r="AM195" s="238" t="s">
        <v>354</v>
      </c>
      <c r="AN195" s="238">
        <v>12</v>
      </c>
      <c r="AO195" s="238">
        <v>68</v>
      </c>
      <c r="AS195" s="238">
        <v>12</v>
      </c>
      <c r="AT195" s="238">
        <v>9</v>
      </c>
      <c r="AU195" s="238">
        <v>60</v>
      </c>
      <c r="AV195" s="238">
        <v>11</v>
      </c>
      <c r="AW195" s="238">
        <v>23</v>
      </c>
      <c r="AX195" s="238">
        <v>2</v>
      </c>
      <c r="AY195" s="238">
        <v>5</v>
      </c>
      <c r="AZ195" s="238">
        <v>4</v>
      </c>
      <c r="BA195" s="238">
        <v>21</v>
      </c>
      <c r="BB195" s="238">
        <v>48</v>
      </c>
      <c r="BC195" s="238" t="s">
        <v>354</v>
      </c>
      <c r="BD195" s="238">
        <v>5</v>
      </c>
      <c r="BE195" s="238">
        <v>1</v>
      </c>
      <c r="BI195" s="238">
        <v>12</v>
      </c>
      <c r="BJ195" s="238">
        <v>9</v>
      </c>
      <c r="BK195" s="238">
        <v>60</v>
      </c>
      <c r="BL195" s="238">
        <v>11</v>
      </c>
      <c r="BM195" s="238">
        <v>24</v>
      </c>
      <c r="CT195" s="238">
        <v>406350.02116670902</v>
      </c>
      <c r="CU195" s="238">
        <v>4973279.9170265002</v>
      </c>
      <c r="CV195" s="238">
        <v>44.90678466</v>
      </c>
      <c r="CW195" s="238">
        <v>-94.186298500000007</v>
      </c>
      <c r="CX195" s="238" t="s">
        <v>359</v>
      </c>
      <c r="CY195" s="238" t="s">
        <v>727</v>
      </c>
    </row>
    <row r="196" spans="1:103" x14ac:dyDescent="0.25">
      <c r="A196" s="238">
        <v>684355</v>
      </c>
      <c r="B196" s="238">
        <v>3</v>
      </c>
      <c r="C196" s="238">
        <v>7</v>
      </c>
      <c r="D196" s="238">
        <v>151.434</v>
      </c>
      <c r="E196" s="238">
        <v>43</v>
      </c>
      <c r="G196" s="238" t="s">
        <v>656</v>
      </c>
      <c r="H196" s="238">
        <v>8</v>
      </c>
      <c r="I196" s="238">
        <v>22</v>
      </c>
      <c r="K196" s="238">
        <v>19200423</v>
      </c>
      <c r="M196" s="238">
        <v>2</v>
      </c>
      <c r="N196" s="238">
        <v>6</v>
      </c>
      <c r="O196" s="238">
        <v>2019</v>
      </c>
      <c r="P196" s="238" t="s">
        <v>355</v>
      </c>
      <c r="Q196" s="238">
        <v>16</v>
      </c>
      <c r="R196" s="238">
        <v>98</v>
      </c>
      <c r="S196" s="238">
        <v>5</v>
      </c>
      <c r="T196" s="238">
        <v>0</v>
      </c>
      <c r="U196" s="238">
        <v>2</v>
      </c>
      <c r="V196" s="238">
        <v>5</v>
      </c>
      <c r="W196" s="238">
        <v>10</v>
      </c>
      <c r="X196" s="238">
        <v>3</v>
      </c>
      <c r="Y196" s="238">
        <v>1</v>
      </c>
      <c r="Z196" s="238">
        <v>2</v>
      </c>
      <c r="AB196" s="238">
        <v>1</v>
      </c>
      <c r="AC196" s="238">
        <v>98</v>
      </c>
      <c r="AD196" s="238" t="s">
        <v>581</v>
      </c>
      <c r="AF196" s="238" t="s">
        <v>426</v>
      </c>
      <c r="AG196" s="238">
        <v>10</v>
      </c>
      <c r="AH196" s="238">
        <v>2</v>
      </c>
      <c r="AI196" s="238">
        <v>3</v>
      </c>
      <c r="AJ196" s="238">
        <v>2</v>
      </c>
      <c r="AK196" s="238">
        <v>21</v>
      </c>
      <c r="AL196" s="238">
        <v>62</v>
      </c>
      <c r="AM196" s="238" t="s">
        <v>354</v>
      </c>
      <c r="AN196" s="238">
        <v>5</v>
      </c>
      <c r="AO196" s="238">
        <v>2</v>
      </c>
      <c r="AS196" s="238">
        <v>12</v>
      </c>
      <c r="AT196" s="238">
        <v>23</v>
      </c>
      <c r="AU196" s="238">
        <v>55</v>
      </c>
      <c r="AV196" s="238">
        <v>11</v>
      </c>
      <c r="AW196" s="238">
        <v>21</v>
      </c>
      <c r="AX196" s="238">
        <v>2</v>
      </c>
      <c r="AY196" s="238">
        <v>2</v>
      </c>
      <c r="AZ196" s="238">
        <v>3</v>
      </c>
      <c r="BA196" s="238">
        <v>24</v>
      </c>
      <c r="BB196" s="238">
        <v>18</v>
      </c>
      <c r="BC196" s="238" t="s">
        <v>354</v>
      </c>
      <c r="BD196" s="238">
        <v>5</v>
      </c>
      <c r="BE196" s="238">
        <v>1</v>
      </c>
      <c r="BI196" s="238">
        <v>12</v>
      </c>
      <c r="BJ196" s="238">
        <v>9</v>
      </c>
      <c r="BK196" s="238">
        <v>60</v>
      </c>
      <c r="BL196" s="238">
        <v>11</v>
      </c>
      <c r="BM196" s="238">
        <v>22</v>
      </c>
      <c r="CT196" s="238">
        <v>406411.40462281002</v>
      </c>
      <c r="CU196" s="238">
        <v>4973284.1503683003</v>
      </c>
      <c r="CV196" s="238">
        <v>44.906830829999997</v>
      </c>
      <c r="CW196" s="238">
        <v>-94.185521879999996</v>
      </c>
      <c r="CX196" s="238" t="s">
        <v>391</v>
      </c>
      <c r="CY196" s="238" t="s">
        <v>728</v>
      </c>
    </row>
    <row r="197" spans="1:103" x14ac:dyDescent="0.25">
      <c r="A197" s="238">
        <v>493283</v>
      </c>
      <c r="B197" s="238">
        <v>3</v>
      </c>
      <c r="C197" s="238">
        <v>7</v>
      </c>
      <c r="D197" s="238">
        <v>151.435</v>
      </c>
      <c r="E197" s="238">
        <v>43</v>
      </c>
      <c r="G197" s="238" t="s">
        <v>656</v>
      </c>
      <c r="H197" s="238">
        <v>8</v>
      </c>
      <c r="I197" s="238">
        <v>22</v>
      </c>
      <c r="K197" s="238">
        <v>17202054</v>
      </c>
      <c r="M197" s="238">
        <v>8</v>
      </c>
      <c r="N197" s="238">
        <v>11</v>
      </c>
      <c r="O197" s="238">
        <v>2017</v>
      </c>
      <c r="P197" s="238" t="s">
        <v>362</v>
      </c>
      <c r="Q197" s="238">
        <v>7</v>
      </c>
      <c r="R197" s="238">
        <v>98</v>
      </c>
      <c r="S197" s="238">
        <v>5</v>
      </c>
      <c r="T197" s="238">
        <v>0</v>
      </c>
      <c r="U197" s="238">
        <v>2</v>
      </c>
      <c r="V197" s="238">
        <v>5</v>
      </c>
      <c r="W197" s="238">
        <v>10</v>
      </c>
      <c r="X197" s="238">
        <v>3</v>
      </c>
      <c r="Y197" s="238">
        <v>2</v>
      </c>
      <c r="Z197" s="238">
        <v>6</v>
      </c>
      <c r="AB197" s="238">
        <v>1</v>
      </c>
      <c r="AC197" s="238">
        <v>98</v>
      </c>
      <c r="AD197" s="238" t="s">
        <v>581</v>
      </c>
      <c r="AF197" s="238" t="s">
        <v>426</v>
      </c>
      <c r="AG197" s="238">
        <v>10</v>
      </c>
      <c r="AH197" s="238">
        <v>2</v>
      </c>
      <c r="AI197" s="238">
        <v>2</v>
      </c>
      <c r="AJ197" s="238">
        <v>2</v>
      </c>
      <c r="AK197" s="238">
        <v>21</v>
      </c>
      <c r="AL197" s="238">
        <v>17</v>
      </c>
      <c r="AM197" s="238" t="s">
        <v>354</v>
      </c>
      <c r="AN197" s="238">
        <v>5</v>
      </c>
      <c r="AO197" s="238">
        <v>64</v>
      </c>
      <c r="AS197" s="238">
        <v>12</v>
      </c>
      <c r="AT197" s="238">
        <v>23</v>
      </c>
      <c r="AU197" s="238">
        <v>55</v>
      </c>
      <c r="AV197" s="238">
        <v>11</v>
      </c>
      <c r="AW197" s="238">
        <v>21</v>
      </c>
      <c r="AX197" s="238">
        <v>2</v>
      </c>
      <c r="AY197" s="238">
        <v>3</v>
      </c>
      <c r="AZ197" s="238">
        <v>4</v>
      </c>
      <c r="BA197" s="238">
        <v>21</v>
      </c>
      <c r="BB197" s="238">
        <v>59</v>
      </c>
      <c r="BC197" s="238" t="s">
        <v>354</v>
      </c>
      <c r="BD197" s="238">
        <v>5</v>
      </c>
      <c r="BE197" s="238">
        <v>1</v>
      </c>
      <c r="BI197" s="238">
        <v>12</v>
      </c>
      <c r="BJ197" s="238">
        <v>9</v>
      </c>
      <c r="BK197" s="238">
        <v>60</v>
      </c>
      <c r="BL197" s="238">
        <v>11</v>
      </c>
      <c r="BM197" s="238">
        <v>21</v>
      </c>
      <c r="CT197" s="238">
        <v>406413.52129370999</v>
      </c>
      <c r="CU197" s="238">
        <v>4973284.1503683003</v>
      </c>
      <c r="CV197" s="238">
        <v>44.906831109999999</v>
      </c>
      <c r="CW197" s="238">
        <v>-94.185495070000002</v>
      </c>
      <c r="CX197" s="238" t="s">
        <v>359</v>
      </c>
      <c r="CY197" s="238" t="s">
        <v>729</v>
      </c>
    </row>
    <row r="198" spans="1:103" x14ac:dyDescent="0.25">
      <c r="A198" s="238">
        <v>488125</v>
      </c>
      <c r="B198" s="238">
        <v>3</v>
      </c>
      <c r="C198" s="238">
        <v>7</v>
      </c>
      <c r="D198" s="238">
        <v>151.96</v>
      </c>
      <c r="E198" s="238">
        <v>43</v>
      </c>
      <c r="G198" s="238" t="s">
        <v>656</v>
      </c>
      <c r="H198" s="238">
        <v>8</v>
      </c>
      <c r="I198" s="238">
        <v>22</v>
      </c>
      <c r="K198" s="238">
        <v>17201857</v>
      </c>
      <c r="M198" s="238">
        <v>7</v>
      </c>
      <c r="N198" s="238">
        <v>17</v>
      </c>
      <c r="O198" s="238">
        <v>2017</v>
      </c>
      <c r="P198" s="238" t="s">
        <v>361</v>
      </c>
      <c r="Q198" s="238">
        <v>10</v>
      </c>
      <c r="R198" s="238" t="s">
        <v>356</v>
      </c>
      <c r="S198" s="238">
        <v>3</v>
      </c>
      <c r="T198" s="238">
        <v>0</v>
      </c>
      <c r="U198" s="238">
        <v>2</v>
      </c>
      <c r="V198" s="238">
        <v>12</v>
      </c>
      <c r="W198" s="238">
        <v>10</v>
      </c>
      <c r="X198" s="238">
        <v>3</v>
      </c>
      <c r="Y198" s="238">
        <v>1</v>
      </c>
      <c r="Z198" s="238">
        <v>1</v>
      </c>
      <c r="AB198" s="238">
        <v>1</v>
      </c>
      <c r="AC198" s="238">
        <v>98</v>
      </c>
      <c r="AD198" s="238" t="s">
        <v>581</v>
      </c>
      <c r="AF198" s="238" t="s">
        <v>426</v>
      </c>
      <c r="AG198" s="238">
        <v>7</v>
      </c>
      <c r="AH198" s="238">
        <v>2</v>
      </c>
      <c r="AI198" s="238">
        <v>49</v>
      </c>
      <c r="AJ198" s="238">
        <v>4</v>
      </c>
      <c r="AK198" s="238">
        <v>21</v>
      </c>
      <c r="AL198" s="238">
        <v>64</v>
      </c>
      <c r="AM198" s="238" t="s">
        <v>354</v>
      </c>
      <c r="AN198" s="238">
        <v>5</v>
      </c>
      <c r="AO198" s="238">
        <v>70</v>
      </c>
      <c r="AP198" s="238">
        <v>4</v>
      </c>
      <c r="AS198" s="238">
        <v>12</v>
      </c>
      <c r="AT198" s="238">
        <v>9</v>
      </c>
      <c r="AU198" s="238">
        <v>60</v>
      </c>
      <c r="AV198" s="238">
        <v>11</v>
      </c>
      <c r="AW198" s="238">
        <v>21</v>
      </c>
      <c r="AX198" s="238">
        <v>2</v>
      </c>
      <c r="AY198" s="238">
        <v>2</v>
      </c>
      <c r="AZ198" s="238">
        <v>4</v>
      </c>
      <c r="BA198" s="238">
        <v>26</v>
      </c>
      <c r="BB198" s="238">
        <v>68</v>
      </c>
      <c r="BC198" s="238" t="s">
        <v>363</v>
      </c>
      <c r="BD198" s="238">
        <v>5</v>
      </c>
      <c r="BE198" s="238">
        <v>1</v>
      </c>
      <c r="BI198" s="238">
        <v>12</v>
      </c>
      <c r="BJ198" s="238">
        <v>9</v>
      </c>
      <c r="BK198" s="238">
        <v>60</v>
      </c>
      <c r="BL198" s="238">
        <v>11</v>
      </c>
      <c r="BM198" s="238">
        <v>21</v>
      </c>
      <c r="CT198" s="238">
        <v>407258.072982813</v>
      </c>
      <c r="CU198" s="238">
        <v>4973262.9836593</v>
      </c>
      <c r="CV198" s="238">
        <v>44.906751149999998</v>
      </c>
      <c r="CW198" s="238">
        <v>-94.174795200000005</v>
      </c>
      <c r="CX198" s="238" t="s">
        <v>359</v>
      </c>
      <c r="CY198" s="238" t="s">
        <v>730</v>
      </c>
    </row>
    <row r="199" spans="1:103" x14ac:dyDescent="0.25">
      <c r="A199" s="238">
        <v>10965276</v>
      </c>
      <c r="B199" s="238">
        <v>3</v>
      </c>
      <c r="C199" s="238">
        <v>7</v>
      </c>
      <c r="D199" s="238">
        <v>152.054</v>
      </c>
      <c r="E199" s="238">
        <v>43</v>
      </c>
      <c r="G199" s="238" t="s">
        <v>656</v>
      </c>
      <c r="H199" s="238">
        <v>8</v>
      </c>
      <c r="I199" s="238">
        <v>22</v>
      </c>
      <c r="K199" s="238">
        <v>14200270</v>
      </c>
      <c r="L199" s="238">
        <v>140510380</v>
      </c>
      <c r="M199" s="238">
        <v>2</v>
      </c>
      <c r="N199" s="238">
        <v>15</v>
      </c>
      <c r="O199" s="238">
        <v>2014</v>
      </c>
      <c r="P199" s="238" t="s">
        <v>364</v>
      </c>
      <c r="Q199" s="238">
        <v>19</v>
      </c>
      <c r="R199" s="238" t="s">
        <v>356</v>
      </c>
      <c r="S199" s="238">
        <v>5</v>
      </c>
      <c r="T199" s="238">
        <v>0</v>
      </c>
      <c r="U199" s="238">
        <v>2</v>
      </c>
      <c r="V199" s="238">
        <v>11</v>
      </c>
      <c r="W199" s="238">
        <v>10</v>
      </c>
      <c r="X199" s="238">
        <v>2</v>
      </c>
      <c r="Y199" s="238">
        <v>6</v>
      </c>
      <c r="Z199" s="238">
        <v>2</v>
      </c>
      <c r="AB199" s="238">
        <v>1</v>
      </c>
      <c r="AC199" s="238">
        <v>98</v>
      </c>
      <c r="AD199" s="238" t="s">
        <v>428</v>
      </c>
      <c r="AE199" s="238" t="s">
        <v>731</v>
      </c>
      <c r="AF199" s="238" t="s">
        <v>426</v>
      </c>
      <c r="AG199" s="238">
        <v>6</v>
      </c>
      <c r="AH199" s="238">
        <v>2</v>
      </c>
      <c r="AI199" s="238">
        <v>1</v>
      </c>
      <c r="AJ199" s="238">
        <v>3</v>
      </c>
      <c r="AK199" s="238">
        <v>21</v>
      </c>
      <c r="AL199" s="238">
        <v>26</v>
      </c>
      <c r="AM199" s="238" t="s">
        <v>363</v>
      </c>
      <c r="AN199" s="238">
        <v>5</v>
      </c>
      <c r="AO199" s="238">
        <v>1</v>
      </c>
      <c r="AS199" s="238">
        <v>7</v>
      </c>
      <c r="AT199" s="238">
        <v>98</v>
      </c>
      <c r="AU199" s="238">
        <v>60</v>
      </c>
      <c r="AV199" s="238">
        <v>11</v>
      </c>
      <c r="AW199" s="238">
        <v>21</v>
      </c>
      <c r="AX199" s="238">
        <v>2</v>
      </c>
      <c r="AY199" s="238">
        <v>4</v>
      </c>
      <c r="AZ199" s="238">
        <v>4</v>
      </c>
      <c r="BA199" s="238">
        <v>21</v>
      </c>
      <c r="BB199" s="238">
        <v>20</v>
      </c>
      <c r="BC199" s="238" t="s">
        <v>354</v>
      </c>
      <c r="BD199" s="238">
        <v>5</v>
      </c>
      <c r="BE199" s="238">
        <v>15</v>
      </c>
      <c r="BI199" s="238">
        <v>7</v>
      </c>
      <c r="BJ199" s="238">
        <v>98</v>
      </c>
      <c r="BK199" s="238">
        <v>60</v>
      </c>
      <c r="BL199" s="238">
        <v>11</v>
      </c>
      <c r="BM199" s="238">
        <v>21</v>
      </c>
      <c r="CT199" s="238">
        <v>407410</v>
      </c>
      <c r="CU199" s="238">
        <v>4973257</v>
      </c>
      <c r="CV199" s="238">
        <v>44.906714200000003</v>
      </c>
      <c r="CW199" s="238">
        <v>-94.172876200000005</v>
      </c>
      <c r="CX199" s="238" t="s">
        <v>359</v>
      </c>
      <c r="CY199" s="238" t="s">
        <v>732</v>
      </c>
    </row>
    <row r="200" spans="1:103" x14ac:dyDescent="0.25">
      <c r="A200" s="238">
        <v>518085</v>
      </c>
      <c r="B200" s="238">
        <v>3</v>
      </c>
      <c r="C200" s="238">
        <v>7</v>
      </c>
      <c r="D200" s="238">
        <v>152.345</v>
      </c>
      <c r="E200" s="238">
        <v>43</v>
      </c>
      <c r="G200" s="238" t="s">
        <v>656</v>
      </c>
      <c r="H200" s="238">
        <v>8</v>
      </c>
      <c r="I200" s="238">
        <v>22</v>
      </c>
      <c r="K200" s="238">
        <v>17202939</v>
      </c>
      <c r="M200" s="238">
        <v>11</v>
      </c>
      <c r="N200" s="238">
        <v>14</v>
      </c>
      <c r="O200" s="238">
        <v>2017</v>
      </c>
      <c r="P200" s="238" t="s">
        <v>368</v>
      </c>
      <c r="Q200" s="238">
        <v>12</v>
      </c>
      <c r="R200" s="238" t="s">
        <v>369</v>
      </c>
      <c r="S200" s="238">
        <v>4</v>
      </c>
      <c r="T200" s="238">
        <v>0</v>
      </c>
      <c r="U200" s="238">
        <v>1</v>
      </c>
      <c r="W200" s="238">
        <v>83</v>
      </c>
      <c r="X200" s="238">
        <v>2</v>
      </c>
      <c r="Y200" s="238">
        <v>1</v>
      </c>
      <c r="Z200" s="238">
        <v>2</v>
      </c>
      <c r="AB200" s="238">
        <v>1</v>
      </c>
      <c r="AC200" s="238">
        <v>98</v>
      </c>
      <c r="AD200" s="238" t="s">
        <v>581</v>
      </c>
      <c r="AF200" s="238" t="s">
        <v>426</v>
      </c>
      <c r="AG200" s="238">
        <v>3</v>
      </c>
      <c r="AH200" s="238">
        <v>2</v>
      </c>
      <c r="AI200" s="238">
        <v>3</v>
      </c>
      <c r="AJ200" s="238">
        <v>3</v>
      </c>
      <c r="AK200" s="238">
        <v>27</v>
      </c>
      <c r="AL200" s="238">
        <v>46</v>
      </c>
      <c r="AM200" s="238" t="s">
        <v>354</v>
      </c>
      <c r="AN200" s="238">
        <v>5</v>
      </c>
      <c r="AO200" s="238">
        <v>71</v>
      </c>
      <c r="AS200" s="238">
        <v>12</v>
      </c>
      <c r="AT200" s="238">
        <v>98</v>
      </c>
      <c r="AU200" s="238">
        <v>60</v>
      </c>
      <c r="AV200" s="238">
        <v>11</v>
      </c>
      <c r="AW200" s="238">
        <v>21</v>
      </c>
      <c r="CT200" s="238">
        <v>407876.14088561601</v>
      </c>
      <c r="CU200" s="238">
        <v>4973248.1669629999</v>
      </c>
      <c r="CV200" s="238">
        <v>44.906698059999997</v>
      </c>
      <c r="CW200" s="238">
        <v>-94.166964840000006</v>
      </c>
      <c r="CX200" s="238" t="s">
        <v>359</v>
      </c>
      <c r="CY200" s="238" t="s">
        <v>733</v>
      </c>
    </row>
    <row r="201" spans="1:103" x14ac:dyDescent="0.25">
      <c r="A201" s="238">
        <v>10828124</v>
      </c>
      <c r="B201" s="238">
        <v>3</v>
      </c>
      <c r="C201" s="238">
        <v>7</v>
      </c>
      <c r="D201" s="238">
        <v>152.42400000000001</v>
      </c>
      <c r="E201" s="238">
        <v>43</v>
      </c>
      <c r="G201" s="238" t="s">
        <v>656</v>
      </c>
      <c r="H201" s="238">
        <v>8</v>
      </c>
      <c r="I201" s="238">
        <v>22</v>
      </c>
      <c r="K201" s="238">
        <v>12200949</v>
      </c>
      <c r="L201" s="238">
        <v>122640202</v>
      </c>
      <c r="M201" s="238">
        <v>9</v>
      </c>
      <c r="N201" s="238">
        <v>5</v>
      </c>
      <c r="O201" s="238">
        <v>2012</v>
      </c>
      <c r="P201" s="238" t="s">
        <v>355</v>
      </c>
      <c r="Q201" s="238">
        <v>21</v>
      </c>
      <c r="R201" s="238" t="s">
        <v>369</v>
      </c>
      <c r="S201" s="238">
        <v>5</v>
      </c>
      <c r="T201" s="238">
        <v>0</v>
      </c>
      <c r="U201" s="238">
        <v>2</v>
      </c>
      <c r="V201" s="238">
        <v>1</v>
      </c>
      <c r="W201" s="238">
        <v>10</v>
      </c>
      <c r="X201" s="238">
        <v>4</v>
      </c>
      <c r="Y201" s="238">
        <v>6</v>
      </c>
      <c r="Z201" s="238">
        <v>1</v>
      </c>
      <c r="AB201" s="238">
        <v>1</v>
      </c>
      <c r="AC201" s="238">
        <v>98</v>
      </c>
      <c r="AD201" s="238">
        <v>7</v>
      </c>
      <c r="AE201" s="238" t="s">
        <v>734</v>
      </c>
      <c r="AF201" s="238" t="s">
        <v>426</v>
      </c>
      <c r="AG201" s="238">
        <v>7</v>
      </c>
      <c r="AH201" s="238">
        <v>2</v>
      </c>
      <c r="AI201" s="238">
        <v>2</v>
      </c>
      <c r="AJ201" s="238">
        <v>3</v>
      </c>
      <c r="AK201" s="238">
        <v>21</v>
      </c>
      <c r="AL201" s="238">
        <v>82</v>
      </c>
      <c r="AM201" s="238" t="s">
        <v>363</v>
      </c>
      <c r="AN201" s="238">
        <v>5</v>
      </c>
      <c r="AO201" s="238">
        <v>15</v>
      </c>
      <c r="AS201" s="238">
        <v>7</v>
      </c>
      <c r="AT201" s="238">
        <v>98</v>
      </c>
      <c r="AU201" s="238">
        <v>60</v>
      </c>
      <c r="AV201" s="238">
        <v>11</v>
      </c>
      <c r="AW201" s="238">
        <v>20</v>
      </c>
      <c r="AX201" s="238">
        <v>2</v>
      </c>
      <c r="AY201" s="238">
        <v>2</v>
      </c>
      <c r="AZ201" s="238">
        <v>3</v>
      </c>
      <c r="BA201" s="238">
        <v>8</v>
      </c>
      <c r="BB201" s="238">
        <v>38</v>
      </c>
      <c r="BC201" s="238" t="s">
        <v>354</v>
      </c>
      <c r="BD201" s="238">
        <v>5</v>
      </c>
      <c r="BE201" s="238">
        <v>1</v>
      </c>
      <c r="BI201" s="238">
        <v>7</v>
      </c>
      <c r="BJ201" s="238">
        <v>98</v>
      </c>
      <c r="BK201" s="238">
        <v>60</v>
      </c>
      <c r="BL201" s="238">
        <v>11</v>
      </c>
      <c r="BM201" s="238">
        <v>20</v>
      </c>
      <c r="CT201" s="238">
        <v>408004</v>
      </c>
      <c r="CU201" s="238">
        <v>4973239</v>
      </c>
      <c r="CV201" s="238">
        <v>44.906633399999997</v>
      </c>
      <c r="CW201" s="238">
        <v>-94.165343800000002</v>
      </c>
      <c r="CX201" s="238" t="s">
        <v>359</v>
      </c>
      <c r="CY201" s="238" t="s">
        <v>735</v>
      </c>
    </row>
    <row r="202" spans="1:103" x14ac:dyDescent="0.25">
      <c r="A202" s="238">
        <v>11061795</v>
      </c>
      <c r="B202" s="238">
        <v>3</v>
      </c>
      <c r="C202" s="238">
        <v>7</v>
      </c>
      <c r="D202" s="238">
        <v>152.429</v>
      </c>
      <c r="E202" s="238">
        <v>43</v>
      </c>
      <c r="G202" s="238" t="s">
        <v>656</v>
      </c>
      <c r="H202" s="238">
        <v>8</v>
      </c>
      <c r="I202" s="238">
        <v>22</v>
      </c>
      <c r="K202" s="238">
        <v>15201094</v>
      </c>
      <c r="L202" s="238">
        <v>152100196</v>
      </c>
      <c r="M202" s="238">
        <v>7</v>
      </c>
      <c r="N202" s="238">
        <v>6</v>
      </c>
      <c r="O202" s="238">
        <v>2015</v>
      </c>
      <c r="P202" s="238" t="s">
        <v>361</v>
      </c>
      <c r="Q202" s="238">
        <v>22</v>
      </c>
      <c r="S202" s="238">
        <v>5</v>
      </c>
      <c r="T202" s="238">
        <v>0</v>
      </c>
      <c r="U202" s="238">
        <v>2</v>
      </c>
      <c r="V202" s="238">
        <v>10</v>
      </c>
      <c r="W202" s="238">
        <v>10</v>
      </c>
      <c r="X202" s="238">
        <v>4</v>
      </c>
      <c r="Y202" s="238">
        <v>6</v>
      </c>
      <c r="Z202" s="238">
        <v>1</v>
      </c>
      <c r="AB202" s="238">
        <v>1</v>
      </c>
      <c r="AC202" s="238">
        <v>98</v>
      </c>
      <c r="AD202" s="238" t="s">
        <v>428</v>
      </c>
      <c r="AE202" s="238" t="s">
        <v>736</v>
      </c>
      <c r="AF202" s="238" t="s">
        <v>426</v>
      </c>
      <c r="AG202" s="238">
        <v>5</v>
      </c>
      <c r="AH202" s="238">
        <v>1</v>
      </c>
      <c r="AI202" s="238">
        <v>4</v>
      </c>
      <c r="AJ202" s="238">
        <v>4</v>
      </c>
      <c r="AK202" s="238">
        <v>21</v>
      </c>
      <c r="AN202" s="238">
        <v>99</v>
      </c>
      <c r="AS202" s="238">
        <v>7</v>
      </c>
      <c r="AT202" s="238">
        <v>98</v>
      </c>
      <c r="AU202" s="238">
        <v>60</v>
      </c>
      <c r="AV202" s="238">
        <v>11</v>
      </c>
      <c r="AW202" s="238">
        <v>21</v>
      </c>
      <c r="AX202" s="238">
        <v>2</v>
      </c>
      <c r="AY202" s="238">
        <v>2</v>
      </c>
      <c r="AZ202" s="238">
        <v>4</v>
      </c>
      <c r="BA202" s="238">
        <v>21</v>
      </c>
      <c r="BB202" s="238">
        <v>49</v>
      </c>
      <c r="BC202" s="238" t="s">
        <v>363</v>
      </c>
      <c r="BD202" s="238">
        <v>5</v>
      </c>
      <c r="BE202" s="238">
        <v>1</v>
      </c>
      <c r="BI202" s="238">
        <v>7</v>
      </c>
      <c r="BJ202" s="238">
        <v>98</v>
      </c>
      <c r="BK202" s="238">
        <v>60</v>
      </c>
      <c r="BL202" s="238">
        <v>11</v>
      </c>
      <c r="BM202" s="238">
        <v>21</v>
      </c>
      <c r="CT202" s="238">
        <v>408012</v>
      </c>
      <c r="CU202" s="238">
        <v>4973239</v>
      </c>
      <c r="CV202" s="238">
        <v>44.906632700000003</v>
      </c>
      <c r="CW202" s="238">
        <v>-94.165245799999994</v>
      </c>
      <c r="CX202" s="238" t="s">
        <v>359</v>
      </c>
      <c r="CY202" s="238" t="s">
        <v>737</v>
      </c>
    </row>
    <row r="203" spans="1:103" x14ac:dyDescent="0.25">
      <c r="A203" s="238">
        <v>10828123</v>
      </c>
      <c r="B203" s="238">
        <v>3</v>
      </c>
      <c r="C203" s="238">
        <v>7</v>
      </c>
      <c r="D203" s="238">
        <v>152.45500000000001</v>
      </c>
      <c r="E203" s="238">
        <v>43</v>
      </c>
      <c r="G203" s="238" t="s">
        <v>656</v>
      </c>
      <c r="H203" s="238">
        <v>8</v>
      </c>
      <c r="I203" s="238">
        <v>22</v>
      </c>
      <c r="K203" s="238">
        <v>12200948</v>
      </c>
      <c r="L203" s="238">
        <v>122640201</v>
      </c>
      <c r="M203" s="238">
        <v>9</v>
      </c>
      <c r="N203" s="238">
        <v>5</v>
      </c>
      <c r="O203" s="238">
        <v>2012</v>
      </c>
      <c r="P203" s="238" t="s">
        <v>355</v>
      </c>
      <c r="Q203" s="238">
        <v>21</v>
      </c>
      <c r="R203" s="238" t="s">
        <v>369</v>
      </c>
      <c r="S203" s="238">
        <v>4</v>
      </c>
      <c r="T203" s="238">
        <v>0</v>
      </c>
      <c r="U203" s="238">
        <v>2</v>
      </c>
      <c r="V203" s="238">
        <v>1</v>
      </c>
      <c r="W203" s="238">
        <v>10</v>
      </c>
      <c r="X203" s="238">
        <v>4</v>
      </c>
      <c r="Y203" s="238">
        <v>6</v>
      </c>
      <c r="Z203" s="238">
        <v>1</v>
      </c>
      <c r="AB203" s="238">
        <v>1</v>
      </c>
      <c r="AC203" s="238">
        <v>98</v>
      </c>
      <c r="AD203" s="238" t="s">
        <v>428</v>
      </c>
      <c r="AE203" s="238" t="s">
        <v>738</v>
      </c>
      <c r="AF203" s="238" t="s">
        <v>426</v>
      </c>
      <c r="AG203" s="238">
        <v>7</v>
      </c>
      <c r="AH203" s="238">
        <v>2</v>
      </c>
      <c r="AI203" s="238">
        <v>2</v>
      </c>
      <c r="AJ203" s="238">
        <v>3</v>
      </c>
      <c r="AK203" s="238">
        <v>21</v>
      </c>
      <c r="AL203" s="238">
        <v>78</v>
      </c>
      <c r="AM203" s="238" t="s">
        <v>354</v>
      </c>
      <c r="AN203" s="238">
        <v>5</v>
      </c>
      <c r="AO203" s="238">
        <v>15</v>
      </c>
      <c r="AS203" s="238">
        <v>7</v>
      </c>
      <c r="AT203" s="238">
        <v>98</v>
      </c>
      <c r="AU203" s="238">
        <v>60</v>
      </c>
      <c r="AV203" s="238">
        <v>11</v>
      </c>
      <c r="AW203" s="238">
        <v>20</v>
      </c>
      <c r="AX203" s="238">
        <v>2</v>
      </c>
      <c r="AY203" s="238">
        <v>3</v>
      </c>
      <c r="AZ203" s="238">
        <v>3</v>
      </c>
      <c r="BA203" s="238">
        <v>24</v>
      </c>
      <c r="BB203" s="238">
        <v>33</v>
      </c>
      <c r="BC203" s="238" t="s">
        <v>354</v>
      </c>
      <c r="BD203" s="238">
        <v>5</v>
      </c>
      <c r="BE203" s="238">
        <v>1</v>
      </c>
      <c r="BI203" s="238">
        <v>7</v>
      </c>
      <c r="BJ203" s="238">
        <v>98</v>
      </c>
      <c r="BK203" s="238">
        <v>60</v>
      </c>
      <c r="BL203" s="238">
        <v>11</v>
      </c>
      <c r="BM203" s="238">
        <v>20</v>
      </c>
      <c r="CT203" s="238">
        <v>408054</v>
      </c>
      <c r="CU203" s="238">
        <v>4973238</v>
      </c>
      <c r="CV203" s="238">
        <v>44.906630900000003</v>
      </c>
      <c r="CW203" s="238">
        <v>-94.164712800000004</v>
      </c>
      <c r="CX203" s="238" t="s">
        <v>359</v>
      </c>
      <c r="CY203" s="238" t="s">
        <v>739</v>
      </c>
    </row>
    <row r="204" spans="1:103" x14ac:dyDescent="0.25">
      <c r="A204" s="238">
        <v>10976185</v>
      </c>
      <c r="B204" s="238">
        <v>3</v>
      </c>
      <c r="C204" s="238">
        <v>7</v>
      </c>
      <c r="D204" s="238">
        <v>152.512</v>
      </c>
      <c r="E204" s="238">
        <v>43</v>
      </c>
      <c r="G204" s="238" t="s">
        <v>656</v>
      </c>
      <c r="H204" s="238">
        <v>8</v>
      </c>
      <c r="I204" s="238">
        <v>22</v>
      </c>
      <c r="L204" s="238">
        <v>141770044</v>
      </c>
      <c r="M204" s="238">
        <v>5</v>
      </c>
      <c r="N204" s="238">
        <v>24</v>
      </c>
      <c r="O204" s="238">
        <v>2014</v>
      </c>
      <c r="P204" s="238" t="s">
        <v>364</v>
      </c>
      <c r="Q204" s="238">
        <v>22</v>
      </c>
      <c r="S204" s="238">
        <v>5</v>
      </c>
      <c r="T204" s="238">
        <v>0</v>
      </c>
      <c r="U204" s="238">
        <v>1</v>
      </c>
      <c r="V204" s="238">
        <v>98</v>
      </c>
      <c r="W204" s="238">
        <v>16</v>
      </c>
      <c r="Y204" s="238">
        <v>6</v>
      </c>
      <c r="Z204" s="238">
        <v>1</v>
      </c>
      <c r="AB204" s="238">
        <v>1</v>
      </c>
      <c r="AC204" s="238">
        <v>98</v>
      </c>
      <c r="AF204" s="238" t="s">
        <v>426</v>
      </c>
      <c r="AG204" s="238">
        <v>4</v>
      </c>
      <c r="AH204" s="238">
        <v>2</v>
      </c>
      <c r="AI204" s="238">
        <v>1</v>
      </c>
      <c r="AJ204" s="238">
        <v>4</v>
      </c>
      <c r="AK204" s="238">
        <v>21</v>
      </c>
      <c r="AL204" s="238">
        <v>62</v>
      </c>
      <c r="AM204" s="238" t="s">
        <v>363</v>
      </c>
      <c r="AT204" s="238">
        <v>98</v>
      </c>
      <c r="AU204" s="238">
        <v>60</v>
      </c>
      <c r="CT204" s="238">
        <v>408145</v>
      </c>
      <c r="CU204" s="238">
        <v>4973236</v>
      </c>
      <c r="CV204" s="238">
        <v>44.906626699999997</v>
      </c>
      <c r="CW204" s="238">
        <v>-94.163551600000005</v>
      </c>
      <c r="CX204" s="238" t="s">
        <v>359</v>
      </c>
    </row>
    <row r="205" spans="1:103" x14ac:dyDescent="0.25">
      <c r="A205" s="238">
        <v>684460</v>
      </c>
      <c r="B205" s="238">
        <v>3</v>
      </c>
      <c r="C205" s="238">
        <v>7</v>
      </c>
      <c r="D205" s="238">
        <v>152.875</v>
      </c>
      <c r="E205" s="238">
        <v>43</v>
      </c>
      <c r="G205" s="238" t="s">
        <v>656</v>
      </c>
      <c r="H205" s="238">
        <v>8</v>
      </c>
      <c r="I205" s="238">
        <v>22</v>
      </c>
      <c r="K205" s="238">
        <v>19200422</v>
      </c>
      <c r="M205" s="238">
        <v>2</v>
      </c>
      <c r="N205" s="238">
        <v>6</v>
      </c>
      <c r="O205" s="238">
        <v>2019</v>
      </c>
      <c r="P205" s="238" t="s">
        <v>355</v>
      </c>
      <c r="Q205" s="238">
        <v>14</v>
      </c>
      <c r="R205" s="238" t="s">
        <v>356</v>
      </c>
      <c r="S205" s="238">
        <v>4</v>
      </c>
      <c r="T205" s="238">
        <v>0</v>
      </c>
      <c r="U205" s="238">
        <v>2</v>
      </c>
      <c r="V205" s="238">
        <v>12</v>
      </c>
      <c r="W205" s="238">
        <v>10</v>
      </c>
      <c r="X205" s="238">
        <v>2</v>
      </c>
      <c r="Y205" s="238">
        <v>1</v>
      </c>
      <c r="Z205" s="238">
        <v>2</v>
      </c>
      <c r="AB205" s="238">
        <v>1</v>
      </c>
      <c r="AC205" s="238">
        <v>98</v>
      </c>
      <c r="AD205" s="238" t="s">
        <v>581</v>
      </c>
      <c r="AF205" s="238" t="s">
        <v>426</v>
      </c>
      <c r="AG205" s="238">
        <v>7</v>
      </c>
      <c r="AH205" s="238">
        <v>2</v>
      </c>
      <c r="AI205" s="238">
        <v>2</v>
      </c>
      <c r="AJ205" s="238">
        <v>4</v>
      </c>
      <c r="AK205" s="238">
        <v>21</v>
      </c>
      <c r="AL205" s="238">
        <v>18</v>
      </c>
      <c r="AM205" s="238" t="s">
        <v>354</v>
      </c>
      <c r="AN205" s="238">
        <v>5</v>
      </c>
      <c r="AO205" s="238">
        <v>70</v>
      </c>
      <c r="AS205" s="238">
        <v>12</v>
      </c>
      <c r="AT205" s="238">
        <v>9</v>
      </c>
      <c r="AU205" s="238">
        <v>60</v>
      </c>
      <c r="AV205" s="238">
        <v>11</v>
      </c>
      <c r="AW205" s="238">
        <v>21</v>
      </c>
      <c r="AX205" s="238">
        <v>2</v>
      </c>
      <c r="AY205" s="238">
        <v>3</v>
      </c>
      <c r="AZ205" s="238">
        <v>4</v>
      </c>
      <c r="BA205" s="238">
        <v>21</v>
      </c>
      <c r="BB205" s="238">
        <v>56</v>
      </c>
      <c r="BC205" s="238" t="s">
        <v>354</v>
      </c>
      <c r="BD205" s="238">
        <v>5</v>
      </c>
      <c r="BE205" s="238">
        <v>1</v>
      </c>
      <c r="BI205" s="238">
        <v>12</v>
      </c>
      <c r="BJ205" s="238">
        <v>9</v>
      </c>
      <c r="BK205" s="238">
        <v>60</v>
      </c>
      <c r="BL205" s="238">
        <v>11</v>
      </c>
      <c r="BM205" s="238">
        <v>21</v>
      </c>
      <c r="CT205" s="238">
        <v>408729.15925831901</v>
      </c>
      <c r="CU205" s="238">
        <v>4973237.5836084997</v>
      </c>
      <c r="CV205" s="238">
        <v>44.9067127</v>
      </c>
      <c r="CW205" s="238">
        <v>-94.15615966</v>
      </c>
      <c r="CX205" s="238" t="s">
        <v>359</v>
      </c>
      <c r="CY205" s="238" t="s">
        <v>740</v>
      </c>
    </row>
    <row r="206" spans="1:103" x14ac:dyDescent="0.25">
      <c r="A206" s="238">
        <v>10845789</v>
      </c>
      <c r="B206" s="238">
        <v>3</v>
      </c>
      <c r="C206" s="238">
        <v>7</v>
      </c>
      <c r="D206" s="238">
        <v>152.93199999999999</v>
      </c>
      <c r="E206" s="238">
        <v>43</v>
      </c>
      <c r="G206" s="238" t="s">
        <v>656</v>
      </c>
      <c r="H206" s="238">
        <v>8</v>
      </c>
      <c r="I206" s="238">
        <v>22</v>
      </c>
      <c r="K206" s="238">
        <v>12201441</v>
      </c>
      <c r="L206" s="238">
        <v>123660223</v>
      </c>
      <c r="M206" s="238">
        <v>12</v>
      </c>
      <c r="N206" s="238">
        <v>15</v>
      </c>
      <c r="O206" s="238">
        <v>2012</v>
      </c>
      <c r="P206" s="238" t="s">
        <v>364</v>
      </c>
      <c r="Q206" s="238">
        <v>21</v>
      </c>
      <c r="S206" s="238">
        <v>5</v>
      </c>
      <c r="T206" s="238">
        <v>0</v>
      </c>
      <c r="U206" s="238">
        <v>1</v>
      </c>
      <c r="V206" s="238">
        <v>4</v>
      </c>
      <c r="W206" s="238">
        <v>32</v>
      </c>
      <c r="X206" s="238">
        <v>2</v>
      </c>
      <c r="Y206" s="238">
        <v>6</v>
      </c>
      <c r="Z206" s="238">
        <v>4</v>
      </c>
      <c r="AB206" s="238">
        <v>3</v>
      </c>
      <c r="AC206" s="238">
        <v>98</v>
      </c>
      <c r="AD206" s="238" t="s">
        <v>428</v>
      </c>
      <c r="AE206" s="238" t="s">
        <v>741</v>
      </c>
      <c r="AF206" s="238" t="s">
        <v>426</v>
      </c>
      <c r="AG206" s="238">
        <v>3</v>
      </c>
      <c r="AH206" s="238">
        <v>2</v>
      </c>
      <c r="AI206" s="238">
        <v>2</v>
      </c>
      <c r="AJ206" s="238">
        <v>4</v>
      </c>
      <c r="AK206" s="238">
        <v>21</v>
      </c>
      <c r="AL206" s="238">
        <v>17</v>
      </c>
      <c r="AM206" s="238" t="s">
        <v>363</v>
      </c>
      <c r="AN206" s="238">
        <v>5</v>
      </c>
      <c r="AS206" s="238">
        <v>7</v>
      </c>
      <c r="AT206" s="238">
        <v>98</v>
      </c>
      <c r="AU206" s="238">
        <v>60</v>
      </c>
      <c r="AV206" s="238">
        <v>11</v>
      </c>
      <c r="AW206" s="238">
        <v>21</v>
      </c>
      <c r="CT206" s="238">
        <v>408821</v>
      </c>
      <c r="CU206" s="238">
        <v>4973229</v>
      </c>
      <c r="CV206" s="238">
        <v>44.906645099999999</v>
      </c>
      <c r="CW206" s="238">
        <v>-94.154997699999996</v>
      </c>
      <c r="CX206" s="238" t="s">
        <v>359</v>
      </c>
      <c r="CY206" s="238" t="s">
        <v>742</v>
      </c>
    </row>
    <row r="207" spans="1:103" x14ac:dyDescent="0.25">
      <c r="A207" s="238">
        <v>507306</v>
      </c>
      <c r="B207" s="238">
        <v>3</v>
      </c>
      <c r="C207" s="238">
        <v>7</v>
      </c>
      <c r="D207" s="238">
        <v>153.196</v>
      </c>
      <c r="E207" s="238">
        <v>43</v>
      </c>
      <c r="G207" s="238" t="s">
        <v>656</v>
      </c>
      <c r="H207" s="238">
        <v>8</v>
      </c>
      <c r="I207" s="238">
        <v>22</v>
      </c>
      <c r="K207" s="238">
        <v>17202595</v>
      </c>
      <c r="M207" s="238">
        <v>10</v>
      </c>
      <c r="N207" s="238">
        <v>9</v>
      </c>
      <c r="O207" s="238">
        <v>2017</v>
      </c>
      <c r="P207" s="238" t="s">
        <v>361</v>
      </c>
      <c r="Q207" s="238">
        <v>5</v>
      </c>
      <c r="R207" s="238" t="s">
        <v>369</v>
      </c>
      <c r="S207" s="238">
        <v>5</v>
      </c>
      <c r="T207" s="238">
        <v>0</v>
      </c>
      <c r="U207" s="238">
        <v>1</v>
      </c>
      <c r="W207" s="238">
        <v>48</v>
      </c>
      <c r="X207" s="238">
        <v>2</v>
      </c>
      <c r="Y207" s="238">
        <v>6</v>
      </c>
      <c r="Z207" s="238">
        <v>1</v>
      </c>
      <c r="AB207" s="238">
        <v>1</v>
      </c>
      <c r="AC207" s="238">
        <v>98</v>
      </c>
      <c r="AD207" s="238" t="s">
        <v>581</v>
      </c>
      <c r="AF207" s="238" t="s">
        <v>426</v>
      </c>
      <c r="AG207" s="238">
        <v>3</v>
      </c>
      <c r="AH207" s="238">
        <v>2</v>
      </c>
      <c r="AI207" s="238">
        <v>2</v>
      </c>
      <c r="AJ207" s="238">
        <v>3</v>
      </c>
      <c r="AK207" s="238">
        <v>21</v>
      </c>
      <c r="AL207" s="238">
        <v>19</v>
      </c>
      <c r="AM207" s="238" t="s">
        <v>354</v>
      </c>
      <c r="AN207" s="238">
        <v>9</v>
      </c>
      <c r="AO207" s="238">
        <v>62</v>
      </c>
      <c r="AS207" s="238">
        <v>12</v>
      </c>
      <c r="AT207" s="238">
        <v>9</v>
      </c>
      <c r="AU207" s="238">
        <v>60</v>
      </c>
      <c r="AV207" s="238">
        <v>11</v>
      </c>
      <c r="AW207" s="238">
        <v>21</v>
      </c>
      <c r="CT207" s="238">
        <v>409245.62695792102</v>
      </c>
      <c r="CU207" s="238">
        <v>4973227.0002539996</v>
      </c>
      <c r="CV207" s="238">
        <v>44.906683479999998</v>
      </c>
      <c r="CW207" s="238">
        <v>-94.149616809999998</v>
      </c>
      <c r="CX207" s="238" t="s">
        <v>359</v>
      </c>
      <c r="CY207" s="238" t="s">
        <v>743</v>
      </c>
    </row>
    <row r="208" spans="1:103" x14ac:dyDescent="0.25">
      <c r="A208" s="238">
        <v>740038</v>
      </c>
      <c r="B208" s="238">
        <v>3</v>
      </c>
      <c r="C208" s="238">
        <v>7</v>
      </c>
      <c r="D208" s="238">
        <v>153.601</v>
      </c>
      <c r="E208" s="238">
        <v>43</v>
      </c>
      <c r="G208" s="238" t="s">
        <v>656</v>
      </c>
      <c r="H208" s="238">
        <v>8</v>
      </c>
      <c r="I208" s="238">
        <v>22</v>
      </c>
      <c r="K208" s="238">
        <v>19202061</v>
      </c>
      <c r="M208" s="238">
        <v>8</v>
      </c>
      <c r="N208" s="238">
        <v>12</v>
      </c>
      <c r="O208" s="238">
        <v>2019</v>
      </c>
      <c r="P208" s="238" t="s">
        <v>361</v>
      </c>
      <c r="Q208" s="238">
        <v>9</v>
      </c>
      <c r="R208" s="238" t="s">
        <v>356</v>
      </c>
      <c r="S208" s="238">
        <v>5</v>
      </c>
      <c r="T208" s="238">
        <v>0</v>
      </c>
      <c r="U208" s="238">
        <v>2</v>
      </c>
      <c r="V208" s="238">
        <v>10</v>
      </c>
      <c r="W208" s="238">
        <v>10</v>
      </c>
      <c r="X208" s="238">
        <v>2</v>
      </c>
      <c r="Y208" s="238">
        <v>1</v>
      </c>
      <c r="Z208" s="238">
        <v>2</v>
      </c>
      <c r="AB208" s="238">
        <v>1</v>
      </c>
      <c r="AC208" s="238">
        <v>98</v>
      </c>
      <c r="AD208" s="238" t="s">
        <v>581</v>
      </c>
      <c r="AF208" s="238" t="s">
        <v>426</v>
      </c>
      <c r="AG208" s="238">
        <v>5</v>
      </c>
      <c r="AH208" s="238">
        <v>2</v>
      </c>
      <c r="AI208" s="238">
        <v>2</v>
      </c>
      <c r="AJ208" s="238">
        <v>4</v>
      </c>
      <c r="AK208" s="238">
        <v>29</v>
      </c>
      <c r="AL208" s="238">
        <v>22</v>
      </c>
      <c r="AM208" s="238" t="s">
        <v>363</v>
      </c>
      <c r="AN208" s="238">
        <v>9</v>
      </c>
      <c r="AO208" s="238">
        <v>90</v>
      </c>
      <c r="AP208" s="238">
        <v>65</v>
      </c>
      <c r="AS208" s="238">
        <v>12</v>
      </c>
      <c r="AT208" s="238">
        <v>90</v>
      </c>
      <c r="AU208" s="238">
        <v>60</v>
      </c>
      <c r="AV208" s="238">
        <v>11</v>
      </c>
      <c r="AW208" s="238">
        <v>21</v>
      </c>
      <c r="AX208" s="238">
        <v>2</v>
      </c>
      <c r="AY208" s="238">
        <v>49</v>
      </c>
      <c r="AZ208" s="238">
        <v>4</v>
      </c>
      <c r="BA208" s="238">
        <v>21</v>
      </c>
      <c r="BB208" s="238">
        <v>56</v>
      </c>
      <c r="BC208" s="238" t="s">
        <v>354</v>
      </c>
      <c r="BD208" s="238">
        <v>5</v>
      </c>
      <c r="BE208" s="238">
        <v>1</v>
      </c>
      <c r="BI208" s="238">
        <v>12</v>
      </c>
      <c r="BJ208" s="238">
        <v>90</v>
      </c>
      <c r="BK208" s="238">
        <v>60</v>
      </c>
      <c r="BL208" s="238">
        <v>11</v>
      </c>
      <c r="BM208" s="238">
        <v>21</v>
      </c>
      <c r="CT208" s="238">
        <v>409897.56159512402</v>
      </c>
      <c r="CU208" s="238">
        <v>4973214.3002286004</v>
      </c>
      <c r="CV208" s="238">
        <v>44.906652000000001</v>
      </c>
      <c r="CW208" s="238">
        <v>-94.141357909999996</v>
      </c>
      <c r="CX208" s="238" t="s">
        <v>359</v>
      </c>
      <c r="CY208" s="238" t="s">
        <v>744</v>
      </c>
    </row>
    <row r="209" spans="1:103" x14ac:dyDescent="0.25">
      <c r="A209" s="238">
        <v>10733892</v>
      </c>
      <c r="B209" s="238">
        <v>3</v>
      </c>
      <c r="C209" s="238">
        <v>7</v>
      </c>
      <c r="D209" s="238">
        <v>153.92599999999999</v>
      </c>
      <c r="E209" s="238">
        <v>43</v>
      </c>
      <c r="G209" s="238" t="s">
        <v>656</v>
      </c>
      <c r="H209" s="238">
        <v>8</v>
      </c>
      <c r="I209" s="238">
        <v>22</v>
      </c>
      <c r="K209" s="238">
        <v>11200671</v>
      </c>
      <c r="L209" s="238">
        <v>111190161</v>
      </c>
      <c r="M209" s="238">
        <v>4</v>
      </c>
      <c r="N209" s="238">
        <v>29</v>
      </c>
      <c r="O209" s="238">
        <v>2011</v>
      </c>
      <c r="P209" s="238" t="s">
        <v>362</v>
      </c>
      <c r="Q209" s="238">
        <v>6</v>
      </c>
      <c r="S209" s="238">
        <v>5</v>
      </c>
      <c r="T209" s="238">
        <v>0</v>
      </c>
      <c r="U209" s="238">
        <v>2</v>
      </c>
      <c r="V209" s="238">
        <v>5</v>
      </c>
      <c r="W209" s="238">
        <v>10</v>
      </c>
      <c r="X209" s="238">
        <v>3</v>
      </c>
      <c r="Y209" s="238">
        <v>1</v>
      </c>
      <c r="Z209" s="238">
        <v>1</v>
      </c>
      <c r="AB209" s="238">
        <v>1</v>
      </c>
      <c r="AC209" s="238">
        <v>98</v>
      </c>
      <c r="AD209" s="238" t="s">
        <v>428</v>
      </c>
      <c r="AE209" s="238" t="s">
        <v>745</v>
      </c>
      <c r="AF209" s="238" t="s">
        <v>426</v>
      </c>
      <c r="AG209" s="238">
        <v>10</v>
      </c>
      <c r="AH209" s="238">
        <v>2</v>
      </c>
      <c r="AI209" s="238">
        <v>2</v>
      </c>
      <c r="AJ209" s="238">
        <v>8</v>
      </c>
      <c r="AK209" s="238">
        <v>24</v>
      </c>
      <c r="AL209" s="238">
        <v>46</v>
      </c>
      <c r="AM209" s="238" t="s">
        <v>354</v>
      </c>
      <c r="AN209" s="238">
        <v>5</v>
      </c>
      <c r="AO209" s="238">
        <v>15</v>
      </c>
      <c r="AS209" s="238">
        <v>7</v>
      </c>
      <c r="AT209" s="238">
        <v>2</v>
      </c>
      <c r="AU209" s="238">
        <v>60</v>
      </c>
      <c r="AV209" s="238">
        <v>11</v>
      </c>
      <c r="AW209" s="238">
        <v>21</v>
      </c>
      <c r="AX209" s="238">
        <v>2</v>
      </c>
      <c r="AY209" s="238">
        <v>3</v>
      </c>
      <c r="AZ209" s="238">
        <v>3</v>
      </c>
      <c r="BA209" s="238">
        <v>21</v>
      </c>
      <c r="BB209" s="238">
        <v>33</v>
      </c>
      <c r="BC209" s="238" t="s">
        <v>354</v>
      </c>
      <c r="BD209" s="238">
        <v>5</v>
      </c>
      <c r="BE209" s="238">
        <v>1</v>
      </c>
      <c r="BI209" s="238">
        <v>7</v>
      </c>
      <c r="BJ209" s="238">
        <v>2</v>
      </c>
      <c r="BK209" s="238">
        <v>60</v>
      </c>
      <c r="BL209" s="238">
        <v>11</v>
      </c>
      <c r="BM209" s="238">
        <v>21</v>
      </c>
      <c r="CT209" s="238">
        <v>410420</v>
      </c>
      <c r="CU209" s="238">
        <v>4973205</v>
      </c>
      <c r="CV209" s="238">
        <v>44.9066343</v>
      </c>
      <c r="CW209" s="238">
        <v>-94.134736899999993</v>
      </c>
      <c r="CX209" s="238" t="s">
        <v>359</v>
      </c>
      <c r="CY209" s="238" t="s">
        <v>746</v>
      </c>
    </row>
    <row r="210" spans="1:103" x14ac:dyDescent="0.25">
      <c r="A210" s="238">
        <v>10820954</v>
      </c>
      <c r="B210" s="238">
        <v>3</v>
      </c>
      <c r="C210" s="238">
        <v>7</v>
      </c>
      <c r="D210" s="238">
        <v>153.92599999999999</v>
      </c>
      <c r="E210" s="238">
        <v>43</v>
      </c>
      <c r="G210" s="238" t="s">
        <v>656</v>
      </c>
      <c r="H210" s="238">
        <v>8</v>
      </c>
      <c r="I210" s="238">
        <v>22</v>
      </c>
      <c r="K210" s="238">
        <v>263676</v>
      </c>
      <c r="L210" s="238">
        <v>121770117</v>
      </c>
      <c r="M210" s="238">
        <v>6</v>
      </c>
      <c r="N210" s="238">
        <v>25</v>
      </c>
      <c r="O210" s="238">
        <v>2012</v>
      </c>
      <c r="P210" s="238" t="s">
        <v>361</v>
      </c>
      <c r="Q210" s="238">
        <v>13</v>
      </c>
      <c r="S210" s="238">
        <v>5</v>
      </c>
      <c r="T210" s="238">
        <v>0</v>
      </c>
      <c r="U210" s="238">
        <v>1</v>
      </c>
      <c r="V210" s="238">
        <v>10</v>
      </c>
      <c r="W210" s="238">
        <v>32</v>
      </c>
      <c r="X210" s="238">
        <v>3</v>
      </c>
      <c r="Y210" s="238">
        <v>1</v>
      </c>
      <c r="Z210" s="238">
        <v>1</v>
      </c>
      <c r="AB210" s="238">
        <v>1</v>
      </c>
      <c r="AC210" s="238">
        <v>98</v>
      </c>
      <c r="AD210" s="238" t="s">
        <v>434</v>
      </c>
      <c r="AE210" s="238" t="s">
        <v>435</v>
      </c>
      <c r="AF210" s="238" t="s">
        <v>426</v>
      </c>
      <c r="AG210" s="238">
        <v>3</v>
      </c>
      <c r="AH210" s="238">
        <v>2</v>
      </c>
      <c r="AI210" s="238">
        <v>3</v>
      </c>
      <c r="AJ210" s="238">
        <v>8</v>
      </c>
      <c r="AK210" s="238">
        <v>24</v>
      </c>
      <c r="AL210" s="238">
        <v>23</v>
      </c>
      <c r="AM210" s="238" t="s">
        <v>354</v>
      </c>
      <c r="AN210" s="238">
        <v>5</v>
      </c>
      <c r="AO210" s="238">
        <v>15</v>
      </c>
      <c r="AS210" s="238">
        <v>4</v>
      </c>
      <c r="AT210" s="238">
        <v>20</v>
      </c>
      <c r="AU210" s="238">
        <v>30</v>
      </c>
      <c r="AV210" s="238">
        <v>11</v>
      </c>
      <c r="AW210" s="238">
        <v>21</v>
      </c>
      <c r="CT210" s="238">
        <v>410420</v>
      </c>
      <c r="CU210" s="238">
        <v>4973205</v>
      </c>
      <c r="CV210" s="238">
        <v>44.9066343</v>
      </c>
      <c r="CW210" s="238">
        <v>-94.134736899999993</v>
      </c>
      <c r="CX210" s="238" t="s">
        <v>359</v>
      </c>
      <c r="CY210" s="238" t="s">
        <v>747</v>
      </c>
    </row>
    <row r="211" spans="1:103" x14ac:dyDescent="0.25">
      <c r="A211" s="238">
        <v>10840155</v>
      </c>
      <c r="B211" s="238">
        <v>3</v>
      </c>
      <c r="C211" s="238">
        <v>7</v>
      </c>
      <c r="D211" s="238">
        <v>154.078</v>
      </c>
      <c r="E211" s="238">
        <v>43</v>
      </c>
      <c r="G211" s="238" t="s">
        <v>748</v>
      </c>
      <c r="H211" s="238">
        <v>8</v>
      </c>
      <c r="I211" s="238">
        <v>22</v>
      </c>
      <c r="K211" s="238">
        <v>12201371</v>
      </c>
      <c r="L211" s="238">
        <v>123460438</v>
      </c>
      <c r="M211" s="238">
        <v>12</v>
      </c>
      <c r="N211" s="238">
        <v>7</v>
      </c>
      <c r="O211" s="238">
        <v>2012</v>
      </c>
      <c r="P211" s="238" t="s">
        <v>362</v>
      </c>
      <c r="Q211" s="238">
        <v>16</v>
      </c>
      <c r="R211" s="238" t="s">
        <v>369</v>
      </c>
      <c r="S211" s="238">
        <v>4</v>
      </c>
      <c r="T211" s="238">
        <v>0</v>
      </c>
      <c r="U211" s="238">
        <v>1</v>
      </c>
      <c r="V211" s="238">
        <v>7</v>
      </c>
      <c r="W211" s="238">
        <v>83</v>
      </c>
      <c r="X211" s="238">
        <v>2</v>
      </c>
      <c r="Y211" s="238">
        <v>6</v>
      </c>
      <c r="Z211" s="238">
        <v>4</v>
      </c>
      <c r="AB211" s="238">
        <v>5</v>
      </c>
      <c r="AC211" s="238">
        <v>98</v>
      </c>
      <c r="AD211" s="238" t="s">
        <v>428</v>
      </c>
      <c r="AE211" s="238">
        <v>154</v>
      </c>
      <c r="AF211" s="238" t="s">
        <v>426</v>
      </c>
      <c r="AG211" s="238">
        <v>3</v>
      </c>
      <c r="AH211" s="238">
        <v>2</v>
      </c>
      <c r="AI211" s="238">
        <v>3</v>
      </c>
      <c r="AJ211" s="238">
        <v>4</v>
      </c>
      <c r="AK211" s="238">
        <v>21</v>
      </c>
      <c r="AL211" s="238">
        <v>48</v>
      </c>
      <c r="AM211" s="238" t="s">
        <v>363</v>
      </c>
      <c r="AN211" s="238">
        <v>5</v>
      </c>
      <c r="AO211" s="238">
        <v>3</v>
      </c>
      <c r="AS211" s="238">
        <v>4</v>
      </c>
      <c r="AT211" s="238">
        <v>98</v>
      </c>
      <c r="AU211" s="238">
        <v>60</v>
      </c>
      <c r="AV211" s="238">
        <v>11</v>
      </c>
      <c r="AW211" s="238">
        <v>21</v>
      </c>
      <c r="CT211" s="238">
        <v>410665</v>
      </c>
      <c r="CU211" s="238">
        <v>4973200</v>
      </c>
      <c r="CV211" s="238">
        <v>44.906623400000001</v>
      </c>
      <c r="CW211" s="238">
        <v>-94.131638600000002</v>
      </c>
      <c r="CX211" s="238" t="s">
        <v>359</v>
      </c>
      <c r="CY211" s="238" t="s">
        <v>749</v>
      </c>
    </row>
    <row r="212" spans="1:103" x14ac:dyDescent="0.25">
      <c r="A212" s="238">
        <v>11055999</v>
      </c>
      <c r="B212" s="238">
        <v>3</v>
      </c>
      <c r="C212" s="238">
        <v>7</v>
      </c>
      <c r="D212" s="238">
        <v>154.42599999999999</v>
      </c>
      <c r="E212" s="238">
        <v>43</v>
      </c>
      <c r="G212" s="238" t="s">
        <v>748</v>
      </c>
      <c r="H212" s="238">
        <v>8</v>
      </c>
      <c r="I212" s="238">
        <v>22</v>
      </c>
      <c r="L212" s="238">
        <v>151240053</v>
      </c>
      <c r="M212" s="238">
        <v>4</v>
      </c>
      <c r="N212" s="238">
        <v>2</v>
      </c>
      <c r="O212" s="238">
        <v>2015</v>
      </c>
      <c r="P212" s="238" t="s">
        <v>384</v>
      </c>
      <c r="Q212" s="238">
        <v>0</v>
      </c>
      <c r="S212" s="238">
        <v>5</v>
      </c>
      <c r="T212" s="238">
        <v>0</v>
      </c>
      <c r="U212" s="238">
        <v>1</v>
      </c>
      <c r="V212" s="238">
        <v>5</v>
      </c>
      <c r="W212" s="238">
        <v>16</v>
      </c>
      <c r="Y212" s="238">
        <v>6</v>
      </c>
      <c r="Z212" s="238">
        <v>2</v>
      </c>
      <c r="AB212" s="238">
        <v>2</v>
      </c>
      <c r="AC212" s="238">
        <v>98</v>
      </c>
      <c r="AF212" s="238" t="s">
        <v>426</v>
      </c>
      <c r="AG212" s="238">
        <v>4</v>
      </c>
      <c r="AH212" s="238">
        <v>2</v>
      </c>
      <c r="AI212" s="238">
        <v>2</v>
      </c>
      <c r="AJ212" s="238">
        <v>4</v>
      </c>
      <c r="AK212" s="238">
        <v>21</v>
      </c>
      <c r="AL212" s="238">
        <v>48</v>
      </c>
      <c r="AM212" s="238" t="s">
        <v>363</v>
      </c>
      <c r="AT212" s="238">
        <v>98</v>
      </c>
      <c r="AU212" s="238">
        <v>60</v>
      </c>
      <c r="CT212" s="238">
        <v>411226</v>
      </c>
      <c r="CU212" s="238">
        <v>4973190</v>
      </c>
      <c r="CV212" s="238">
        <v>44.906598199999998</v>
      </c>
      <c r="CW212" s="238">
        <v>-94.124534699999998</v>
      </c>
      <c r="CX212" s="238" t="s">
        <v>359</v>
      </c>
    </row>
    <row r="213" spans="1:103" x14ac:dyDescent="0.25">
      <c r="A213" s="238">
        <v>539529</v>
      </c>
      <c r="B213" s="238">
        <v>3</v>
      </c>
      <c r="C213" s="238">
        <v>7</v>
      </c>
      <c r="D213" s="238">
        <v>154.727</v>
      </c>
      <c r="E213" s="238">
        <v>43</v>
      </c>
      <c r="G213" s="238" t="s">
        <v>750</v>
      </c>
      <c r="H213" s="238">
        <v>8</v>
      </c>
      <c r="I213" s="238">
        <v>22</v>
      </c>
      <c r="K213" s="238">
        <v>18200227</v>
      </c>
      <c r="M213" s="238">
        <v>1</v>
      </c>
      <c r="N213" s="238">
        <v>23</v>
      </c>
      <c r="O213" s="238">
        <v>2018</v>
      </c>
      <c r="P213" s="238" t="s">
        <v>368</v>
      </c>
      <c r="Q213" s="238">
        <v>15</v>
      </c>
      <c r="R213" s="238" t="s">
        <v>356</v>
      </c>
      <c r="S213" s="238">
        <v>5</v>
      </c>
      <c r="T213" s="238">
        <v>0</v>
      </c>
      <c r="U213" s="238">
        <v>2</v>
      </c>
      <c r="V213" s="238">
        <v>12</v>
      </c>
      <c r="W213" s="238">
        <v>10</v>
      </c>
      <c r="X213" s="238">
        <v>2</v>
      </c>
      <c r="Y213" s="238">
        <v>1</v>
      </c>
      <c r="Z213" s="238">
        <v>1</v>
      </c>
      <c r="AB213" s="238">
        <v>1</v>
      </c>
      <c r="AC213" s="238">
        <v>98</v>
      </c>
      <c r="AD213" s="238" t="s">
        <v>581</v>
      </c>
      <c r="AF213" s="238" t="s">
        <v>426</v>
      </c>
      <c r="AG213" s="238">
        <v>7</v>
      </c>
      <c r="AH213" s="238">
        <v>2</v>
      </c>
      <c r="AI213" s="238">
        <v>4</v>
      </c>
      <c r="AJ213" s="238">
        <v>4</v>
      </c>
      <c r="AK213" s="238">
        <v>21</v>
      </c>
      <c r="AL213" s="238">
        <v>30</v>
      </c>
      <c r="AM213" s="238" t="s">
        <v>354</v>
      </c>
      <c r="AN213" s="238">
        <v>9</v>
      </c>
      <c r="AO213" s="238">
        <v>70</v>
      </c>
      <c r="AS213" s="238">
        <v>13</v>
      </c>
      <c r="AT213" s="238">
        <v>9</v>
      </c>
      <c r="AU213" s="238">
        <v>60</v>
      </c>
      <c r="AV213" s="238">
        <v>11</v>
      </c>
      <c r="AW213" s="238">
        <v>21</v>
      </c>
      <c r="AX213" s="238">
        <v>2</v>
      </c>
      <c r="AY213" s="238">
        <v>2</v>
      </c>
      <c r="AZ213" s="238">
        <v>4</v>
      </c>
      <c r="BA213" s="238">
        <v>21</v>
      </c>
      <c r="BB213" s="238">
        <v>57</v>
      </c>
      <c r="BC213" s="238" t="s">
        <v>363</v>
      </c>
      <c r="BD213" s="238">
        <v>5</v>
      </c>
      <c r="BE213" s="238">
        <v>1</v>
      </c>
      <c r="BI213" s="238">
        <v>13</v>
      </c>
      <c r="BJ213" s="238">
        <v>9</v>
      </c>
      <c r="BK213" s="238">
        <v>60</v>
      </c>
      <c r="BL213" s="238">
        <v>11</v>
      </c>
      <c r="BM213" s="238">
        <v>21</v>
      </c>
      <c r="CT213" s="238">
        <v>411709.431885531</v>
      </c>
      <c r="CU213" s="238">
        <v>4973186.7835069001</v>
      </c>
      <c r="CV213" s="238">
        <v>44.906631400000002</v>
      </c>
      <c r="CW213" s="238">
        <v>-94.118405949999996</v>
      </c>
      <c r="CX213" s="238" t="s">
        <v>359</v>
      </c>
      <c r="CY213" s="238" t="s">
        <v>751</v>
      </c>
    </row>
    <row r="214" spans="1:103" x14ac:dyDescent="0.25">
      <c r="A214" s="238">
        <v>672636</v>
      </c>
      <c r="B214" s="238">
        <v>3</v>
      </c>
      <c r="C214" s="238">
        <v>7</v>
      </c>
      <c r="D214" s="238">
        <v>154.74199999999999</v>
      </c>
      <c r="E214" s="238">
        <v>43</v>
      </c>
      <c r="G214" s="238" t="s">
        <v>750</v>
      </c>
      <c r="H214" s="238">
        <v>8</v>
      </c>
      <c r="I214" s="238">
        <v>22</v>
      </c>
      <c r="K214" s="238">
        <v>18203224</v>
      </c>
      <c r="M214" s="238">
        <v>12</v>
      </c>
      <c r="N214" s="238">
        <v>30</v>
      </c>
      <c r="O214" s="238">
        <v>2018</v>
      </c>
      <c r="P214" s="238" t="s">
        <v>366</v>
      </c>
      <c r="Q214" s="238">
        <v>20</v>
      </c>
      <c r="R214" s="238" t="s">
        <v>369</v>
      </c>
      <c r="S214" s="238">
        <v>5</v>
      </c>
      <c r="T214" s="238">
        <v>0</v>
      </c>
      <c r="U214" s="238">
        <v>1</v>
      </c>
      <c r="W214" s="238">
        <v>83</v>
      </c>
      <c r="X214" s="238">
        <v>2</v>
      </c>
      <c r="Y214" s="238">
        <v>6</v>
      </c>
      <c r="Z214" s="238">
        <v>5</v>
      </c>
      <c r="AB214" s="238">
        <v>5</v>
      </c>
      <c r="AC214" s="238">
        <v>98</v>
      </c>
      <c r="AD214" s="238" t="s">
        <v>581</v>
      </c>
      <c r="AF214" s="238" t="s">
        <v>426</v>
      </c>
      <c r="AG214" s="238">
        <v>3</v>
      </c>
      <c r="AH214" s="238">
        <v>2</v>
      </c>
      <c r="AI214" s="238">
        <v>4</v>
      </c>
      <c r="AJ214" s="238">
        <v>3</v>
      </c>
      <c r="AK214" s="238">
        <v>21</v>
      </c>
      <c r="AL214" s="238">
        <v>22</v>
      </c>
      <c r="AM214" s="238" t="s">
        <v>363</v>
      </c>
      <c r="AN214" s="238">
        <v>5</v>
      </c>
      <c r="AO214" s="238">
        <v>1</v>
      </c>
      <c r="AS214" s="238">
        <v>14</v>
      </c>
      <c r="AT214" s="238">
        <v>9</v>
      </c>
      <c r="AU214" s="238">
        <v>60</v>
      </c>
      <c r="AV214" s="238">
        <v>11</v>
      </c>
      <c r="AW214" s="238">
        <v>21</v>
      </c>
      <c r="CT214" s="238">
        <v>411734.831936331</v>
      </c>
      <c r="CU214" s="238">
        <v>4973186.7835069001</v>
      </c>
      <c r="CV214" s="238">
        <v>44.90663455</v>
      </c>
      <c r="CW214" s="238">
        <v>-94.118084260000003</v>
      </c>
      <c r="CX214" s="238" t="s">
        <v>359</v>
      </c>
      <c r="CY214" s="238" t="s">
        <v>752</v>
      </c>
    </row>
    <row r="215" spans="1:103" x14ac:dyDescent="0.25">
      <c r="A215" s="238">
        <v>632924</v>
      </c>
      <c r="B215" s="238">
        <v>3</v>
      </c>
      <c r="C215" s="238">
        <v>7</v>
      </c>
      <c r="D215" s="238">
        <v>154.768</v>
      </c>
      <c r="E215" s="238">
        <v>43</v>
      </c>
      <c r="G215" s="238" t="s">
        <v>750</v>
      </c>
      <c r="H215" s="238">
        <v>8</v>
      </c>
      <c r="I215" s="238">
        <v>22</v>
      </c>
      <c r="K215" s="238">
        <v>18202180</v>
      </c>
      <c r="M215" s="238">
        <v>9</v>
      </c>
      <c r="N215" s="238">
        <v>6</v>
      </c>
      <c r="O215" s="238">
        <v>2018</v>
      </c>
      <c r="P215" s="238" t="s">
        <v>384</v>
      </c>
      <c r="Q215" s="238">
        <v>7</v>
      </c>
      <c r="R215" s="238" t="s">
        <v>356</v>
      </c>
      <c r="S215" s="238">
        <v>4</v>
      </c>
      <c r="T215" s="238">
        <v>0</v>
      </c>
      <c r="U215" s="238">
        <v>3</v>
      </c>
      <c r="V215" s="238">
        <v>10</v>
      </c>
      <c r="W215" s="238">
        <v>10</v>
      </c>
      <c r="X215" s="238">
        <v>2</v>
      </c>
      <c r="Y215" s="238">
        <v>1</v>
      </c>
      <c r="Z215" s="238">
        <v>2</v>
      </c>
      <c r="AB215" s="238">
        <v>1</v>
      </c>
      <c r="AC215" s="238">
        <v>6</v>
      </c>
      <c r="AD215" s="238" t="s">
        <v>581</v>
      </c>
      <c r="AF215" s="238" t="s">
        <v>426</v>
      </c>
      <c r="AG215" s="238">
        <v>5</v>
      </c>
      <c r="AH215" s="238">
        <v>2</v>
      </c>
      <c r="AI215" s="238">
        <v>2</v>
      </c>
      <c r="AJ215" s="238">
        <v>4</v>
      </c>
      <c r="AK215" s="238">
        <v>21</v>
      </c>
      <c r="AL215" s="238">
        <v>19</v>
      </c>
      <c r="AM215" s="238" t="s">
        <v>354</v>
      </c>
      <c r="AN215" s="238">
        <v>5</v>
      </c>
      <c r="AO215" s="238">
        <v>74</v>
      </c>
      <c r="AP215" s="238">
        <v>65</v>
      </c>
      <c r="AS215" s="238">
        <v>12</v>
      </c>
      <c r="AT215" s="238">
        <v>25</v>
      </c>
      <c r="AU215" s="238">
        <v>60</v>
      </c>
      <c r="AV215" s="238">
        <v>11</v>
      </c>
      <c r="AW215" s="238">
        <v>21</v>
      </c>
      <c r="AX215" s="238">
        <v>3</v>
      </c>
      <c r="AY215" s="238">
        <v>2</v>
      </c>
      <c r="AZ215" s="238">
        <v>4</v>
      </c>
      <c r="BA215" s="238">
        <v>34</v>
      </c>
      <c r="BB215" s="238">
        <v>23</v>
      </c>
      <c r="BC215" s="238" t="s">
        <v>354</v>
      </c>
      <c r="BD215" s="238">
        <v>5</v>
      </c>
      <c r="BE215" s="238">
        <v>1</v>
      </c>
      <c r="BI215" s="238">
        <v>12</v>
      </c>
      <c r="BJ215" s="238">
        <v>25</v>
      </c>
      <c r="BK215" s="238">
        <v>60</v>
      </c>
      <c r="BL215" s="238">
        <v>11</v>
      </c>
      <c r="BM215" s="238">
        <v>21</v>
      </c>
      <c r="BN215" s="238">
        <v>3</v>
      </c>
      <c r="BO215" s="238">
        <v>3</v>
      </c>
      <c r="BP215" s="238">
        <v>4</v>
      </c>
      <c r="BQ215" s="238">
        <v>34</v>
      </c>
      <c r="BR215" s="238">
        <v>57</v>
      </c>
      <c r="BS215" s="238" t="s">
        <v>354</v>
      </c>
      <c r="BT215" s="238">
        <v>5</v>
      </c>
      <c r="BU215" s="238">
        <v>1</v>
      </c>
      <c r="BY215" s="238">
        <v>12</v>
      </c>
      <c r="BZ215" s="238">
        <v>25</v>
      </c>
      <c r="CA215" s="238">
        <v>60</v>
      </c>
      <c r="CB215" s="238">
        <v>11</v>
      </c>
      <c r="CC215" s="238">
        <v>21</v>
      </c>
      <c r="CT215" s="238">
        <v>411775.048683431</v>
      </c>
      <c r="CU215" s="238">
        <v>4973176.2001523999</v>
      </c>
      <c r="CV215" s="238">
        <v>44.906544279999999</v>
      </c>
      <c r="CW215" s="238">
        <v>-94.11757308</v>
      </c>
      <c r="CX215" s="238" t="s">
        <v>359</v>
      </c>
      <c r="CY215" s="238" t="s">
        <v>753</v>
      </c>
    </row>
    <row r="216" spans="1:103" x14ac:dyDescent="0.25">
      <c r="A216" s="238">
        <v>697184</v>
      </c>
      <c r="B216" s="238">
        <v>3</v>
      </c>
      <c r="C216" s="238">
        <v>7</v>
      </c>
      <c r="D216" s="238">
        <v>154.98500000000001</v>
      </c>
      <c r="E216" s="238">
        <v>43</v>
      </c>
      <c r="G216" s="238" t="s">
        <v>750</v>
      </c>
      <c r="H216" s="238">
        <v>8</v>
      </c>
      <c r="I216" s="238">
        <v>22</v>
      </c>
      <c r="K216" s="238">
        <v>19200871</v>
      </c>
      <c r="M216" s="238">
        <v>3</v>
      </c>
      <c r="N216" s="238">
        <v>12</v>
      </c>
      <c r="O216" s="238">
        <v>2019</v>
      </c>
      <c r="P216" s="238" t="s">
        <v>368</v>
      </c>
      <c r="Q216" s="238">
        <v>11</v>
      </c>
      <c r="R216" s="238">
        <v>98</v>
      </c>
      <c r="S216" s="238">
        <v>5</v>
      </c>
      <c r="T216" s="238">
        <v>0</v>
      </c>
      <c r="U216" s="238">
        <v>2</v>
      </c>
      <c r="V216" s="238">
        <v>5</v>
      </c>
      <c r="W216" s="238">
        <v>10</v>
      </c>
      <c r="X216" s="238">
        <v>4</v>
      </c>
      <c r="Y216" s="238">
        <v>1</v>
      </c>
      <c r="Z216" s="238">
        <v>2</v>
      </c>
      <c r="AB216" s="238">
        <v>1</v>
      </c>
      <c r="AC216" s="238">
        <v>98</v>
      </c>
      <c r="AD216" s="238" t="s">
        <v>581</v>
      </c>
      <c r="AF216" s="238" t="s">
        <v>426</v>
      </c>
      <c r="AG216" s="238">
        <v>10</v>
      </c>
      <c r="AH216" s="238">
        <v>2</v>
      </c>
      <c r="AI216" s="238">
        <v>50</v>
      </c>
      <c r="AJ216" s="238">
        <v>3</v>
      </c>
      <c r="AK216" s="238">
        <v>24</v>
      </c>
      <c r="AL216" s="238">
        <v>45</v>
      </c>
      <c r="AM216" s="238" t="s">
        <v>354</v>
      </c>
      <c r="AN216" s="238">
        <v>5</v>
      </c>
      <c r="AO216" s="238">
        <v>2</v>
      </c>
      <c r="AS216" s="238">
        <v>12</v>
      </c>
      <c r="AT216" s="238">
        <v>98</v>
      </c>
      <c r="AU216" s="238">
        <v>60</v>
      </c>
      <c r="AV216" s="238">
        <v>11</v>
      </c>
      <c r="AW216" s="238">
        <v>21</v>
      </c>
      <c r="AX216" s="238">
        <v>2</v>
      </c>
      <c r="AY216" s="238">
        <v>5</v>
      </c>
      <c r="AZ216" s="238">
        <v>3</v>
      </c>
      <c r="BA216" s="238">
        <v>21</v>
      </c>
      <c r="BB216" s="238">
        <v>35</v>
      </c>
      <c r="BC216" s="238" t="s">
        <v>354</v>
      </c>
      <c r="BD216" s="238">
        <v>5</v>
      </c>
      <c r="BE216" s="238">
        <v>1</v>
      </c>
      <c r="BI216" s="238">
        <v>12</v>
      </c>
      <c r="BJ216" s="238">
        <v>98</v>
      </c>
      <c r="BK216" s="238">
        <v>60</v>
      </c>
      <c r="BL216" s="238">
        <v>11</v>
      </c>
      <c r="BM216" s="238">
        <v>21</v>
      </c>
      <c r="CT216" s="238">
        <v>412124.29938193201</v>
      </c>
      <c r="CU216" s="238">
        <v>4973165.6167978998</v>
      </c>
      <c r="CV216" s="238">
        <v>44.906492229999998</v>
      </c>
      <c r="CW216" s="238">
        <v>-94.113148010000003</v>
      </c>
      <c r="CX216" s="238" t="s">
        <v>359</v>
      </c>
      <c r="CY216" s="238" t="s">
        <v>754</v>
      </c>
    </row>
    <row r="217" spans="1:103" x14ac:dyDescent="0.25">
      <c r="A217" s="238">
        <v>748388</v>
      </c>
      <c r="B217" s="238">
        <v>3</v>
      </c>
      <c r="C217" s="238">
        <v>7</v>
      </c>
      <c r="D217" s="238">
        <v>155.28700000000001</v>
      </c>
      <c r="E217" s="238">
        <v>43</v>
      </c>
      <c r="G217" s="238" t="s">
        <v>750</v>
      </c>
      <c r="H217" s="238">
        <v>8</v>
      </c>
      <c r="I217" s="238">
        <v>22</v>
      </c>
      <c r="K217" s="238">
        <v>19202425</v>
      </c>
      <c r="M217" s="238">
        <v>9</v>
      </c>
      <c r="N217" s="238">
        <v>17</v>
      </c>
      <c r="O217" s="238">
        <v>2019</v>
      </c>
      <c r="P217" s="238" t="s">
        <v>368</v>
      </c>
      <c r="Q217" s="238">
        <v>15</v>
      </c>
      <c r="R217" s="238" t="s">
        <v>369</v>
      </c>
      <c r="S217" s="238">
        <v>5</v>
      </c>
      <c r="T217" s="238">
        <v>0</v>
      </c>
      <c r="U217" s="238">
        <v>2</v>
      </c>
      <c r="V217" s="238">
        <v>10</v>
      </c>
      <c r="W217" s="238">
        <v>10</v>
      </c>
      <c r="X217" s="238">
        <v>2</v>
      </c>
      <c r="Y217" s="238">
        <v>1</v>
      </c>
      <c r="Z217" s="238">
        <v>2</v>
      </c>
      <c r="AA217" s="238">
        <v>1</v>
      </c>
      <c r="AB217" s="238">
        <v>1</v>
      </c>
      <c r="AC217" s="238">
        <v>98</v>
      </c>
      <c r="AD217" s="238" t="s">
        <v>581</v>
      </c>
      <c r="AF217" s="238" t="s">
        <v>426</v>
      </c>
      <c r="AG217" s="238">
        <v>5</v>
      </c>
      <c r="AH217" s="238">
        <v>2</v>
      </c>
      <c r="AI217" s="238">
        <v>50</v>
      </c>
      <c r="AJ217" s="238">
        <v>3</v>
      </c>
      <c r="AK217" s="238">
        <v>34</v>
      </c>
      <c r="AL217" s="238">
        <v>68</v>
      </c>
      <c r="AM217" s="238" t="s">
        <v>354</v>
      </c>
      <c r="AN217" s="238">
        <v>5</v>
      </c>
      <c r="AO217" s="238">
        <v>1</v>
      </c>
      <c r="AS217" s="238">
        <v>12</v>
      </c>
      <c r="AT217" s="238">
        <v>9</v>
      </c>
      <c r="AU217" s="238">
        <v>60</v>
      </c>
      <c r="AV217" s="238">
        <v>11</v>
      </c>
      <c r="AW217" s="238">
        <v>21</v>
      </c>
      <c r="AX217" s="238">
        <v>2</v>
      </c>
      <c r="AY217" s="238">
        <v>49</v>
      </c>
      <c r="AZ217" s="238">
        <v>3</v>
      </c>
      <c r="BA217" s="238">
        <v>21</v>
      </c>
      <c r="BB217" s="238">
        <v>56</v>
      </c>
      <c r="BC217" s="238" t="s">
        <v>354</v>
      </c>
      <c r="BD217" s="238">
        <v>5</v>
      </c>
      <c r="BE217" s="238">
        <v>68</v>
      </c>
      <c r="BI217" s="238">
        <v>12</v>
      </c>
      <c r="BJ217" s="238">
        <v>9</v>
      </c>
      <c r="BK217" s="238">
        <v>60</v>
      </c>
      <c r="BL217" s="238">
        <v>11</v>
      </c>
      <c r="BM217" s="238">
        <v>21</v>
      </c>
      <c r="CT217" s="238">
        <v>412611.13368893502</v>
      </c>
      <c r="CU217" s="238">
        <v>4973157.1501142997</v>
      </c>
      <c r="CV217" s="238">
        <v>44.906475960000002</v>
      </c>
      <c r="CW217" s="238">
        <v>-94.106980820000004</v>
      </c>
      <c r="CX217" s="238" t="s">
        <v>359</v>
      </c>
      <c r="CY217" s="238" t="s">
        <v>755</v>
      </c>
    </row>
    <row r="218" spans="1:103" x14ac:dyDescent="0.25">
      <c r="A218" s="238">
        <v>633864</v>
      </c>
      <c r="B218" s="238">
        <v>3</v>
      </c>
      <c r="C218" s="238">
        <v>7</v>
      </c>
      <c r="D218" s="238">
        <v>155.387</v>
      </c>
      <c r="E218" s="238">
        <v>43</v>
      </c>
      <c r="G218" s="238" t="s">
        <v>750</v>
      </c>
      <c r="H218" s="238">
        <v>8</v>
      </c>
      <c r="I218" s="238">
        <v>22</v>
      </c>
      <c r="K218" s="238">
        <v>18202156</v>
      </c>
      <c r="M218" s="238">
        <v>9</v>
      </c>
      <c r="N218" s="238">
        <v>2</v>
      </c>
      <c r="O218" s="238">
        <v>2018</v>
      </c>
      <c r="P218" s="238" t="s">
        <v>366</v>
      </c>
      <c r="Q218" s="238">
        <v>11</v>
      </c>
      <c r="R218" s="238">
        <v>98</v>
      </c>
      <c r="S218" s="238">
        <v>4</v>
      </c>
      <c r="T218" s="238">
        <v>0</v>
      </c>
      <c r="U218" s="238">
        <v>2</v>
      </c>
      <c r="V218" s="238">
        <v>5</v>
      </c>
      <c r="W218" s="238">
        <v>10</v>
      </c>
      <c r="X218" s="238">
        <v>16</v>
      </c>
      <c r="Y218" s="238">
        <v>1</v>
      </c>
      <c r="Z218" s="238">
        <v>2</v>
      </c>
      <c r="AB218" s="238">
        <v>1</v>
      </c>
      <c r="AC218" s="238">
        <v>98</v>
      </c>
      <c r="AD218" s="238" t="s">
        <v>581</v>
      </c>
      <c r="AF218" s="238" t="s">
        <v>426</v>
      </c>
      <c r="AG218" s="238">
        <v>10</v>
      </c>
      <c r="AH218" s="238">
        <v>2</v>
      </c>
      <c r="AI218" s="238">
        <v>4</v>
      </c>
      <c r="AJ218" s="238">
        <v>3</v>
      </c>
      <c r="AK218" s="238">
        <v>21</v>
      </c>
      <c r="AL218" s="238">
        <v>46</v>
      </c>
      <c r="AM218" s="238" t="s">
        <v>363</v>
      </c>
      <c r="AN218" s="238">
        <v>5</v>
      </c>
      <c r="AO218" s="238">
        <v>1</v>
      </c>
      <c r="AS218" s="238">
        <v>12</v>
      </c>
      <c r="AT218" s="238">
        <v>9</v>
      </c>
      <c r="AU218" s="238">
        <v>60</v>
      </c>
      <c r="AV218" s="238">
        <v>11</v>
      </c>
      <c r="AW218" s="238">
        <v>21</v>
      </c>
      <c r="AX218" s="238">
        <v>2</v>
      </c>
      <c r="AY218" s="238">
        <v>90</v>
      </c>
      <c r="AZ218" s="238">
        <v>2</v>
      </c>
      <c r="BA218" s="238">
        <v>21</v>
      </c>
      <c r="BB218" s="238">
        <v>14</v>
      </c>
      <c r="BC218" s="238" t="s">
        <v>354</v>
      </c>
      <c r="BD218" s="238">
        <v>5</v>
      </c>
      <c r="BE218" s="238">
        <v>2</v>
      </c>
      <c r="BI218" s="238">
        <v>12</v>
      </c>
      <c r="BJ218" s="238">
        <v>9</v>
      </c>
      <c r="BK218" s="238">
        <v>60</v>
      </c>
      <c r="BL218" s="238">
        <v>11</v>
      </c>
      <c r="BM218" s="238">
        <v>21</v>
      </c>
      <c r="CT218" s="238">
        <v>412772.00067733502</v>
      </c>
      <c r="CU218" s="238">
        <v>4973161.3834560998</v>
      </c>
      <c r="CV218" s="238">
        <v>44.906533799999998</v>
      </c>
      <c r="CW218" s="238">
        <v>-94.104944180000004</v>
      </c>
      <c r="CX218" s="238" t="s">
        <v>359</v>
      </c>
      <c r="CY218" s="238" t="s">
        <v>756</v>
      </c>
    </row>
    <row r="219" spans="1:103" x14ac:dyDescent="0.25">
      <c r="A219" s="238">
        <v>10804673</v>
      </c>
      <c r="B219" s="238">
        <v>3</v>
      </c>
      <c r="C219" s="238">
        <v>7</v>
      </c>
      <c r="D219" s="238">
        <v>155.428</v>
      </c>
      <c r="E219" s="238">
        <v>43</v>
      </c>
      <c r="G219" s="238" t="s">
        <v>748</v>
      </c>
      <c r="H219" s="238">
        <v>8</v>
      </c>
      <c r="I219" s="238">
        <v>22</v>
      </c>
      <c r="K219" s="238" t="s">
        <v>757</v>
      </c>
      <c r="L219" s="238">
        <v>120230040</v>
      </c>
      <c r="M219" s="238">
        <v>1</v>
      </c>
      <c r="N219" s="238">
        <v>22</v>
      </c>
      <c r="O219" s="238">
        <v>2012</v>
      </c>
      <c r="P219" s="238" t="s">
        <v>366</v>
      </c>
      <c r="Q219" s="238">
        <v>15</v>
      </c>
      <c r="R219" s="238" t="s">
        <v>356</v>
      </c>
      <c r="S219" s="238">
        <v>5</v>
      </c>
      <c r="T219" s="238">
        <v>0</v>
      </c>
      <c r="U219" s="238">
        <v>2</v>
      </c>
      <c r="V219" s="238">
        <v>10</v>
      </c>
      <c r="W219" s="238">
        <v>10</v>
      </c>
      <c r="X219" s="238">
        <v>2</v>
      </c>
      <c r="Y219" s="238">
        <v>1</v>
      </c>
      <c r="Z219" s="238">
        <v>5</v>
      </c>
      <c r="AA219" s="238">
        <v>5</v>
      </c>
      <c r="AB219" s="238">
        <v>2</v>
      </c>
      <c r="AC219" s="238">
        <v>98</v>
      </c>
      <c r="AD219" s="238">
        <v>7</v>
      </c>
      <c r="AE219" s="238" t="s">
        <v>758</v>
      </c>
      <c r="AF219" s="238" t="s">
        <v>426</v>
      </c>
      <c r="AG219" s="238">
        <v>5</v>
      </c>
      <c r="AH219" s="238">
        <v>2</v>
      </c>
      <c r="AI219" s="238">
        <v>44</v>
      </c>
      <c r="AJ219" s="238">
        <v>4</v>
      </c>
      <c r="AK219" s="238">
        <v>21</v>
      </c>
      <c r="AL219" s="238">
        <v>56</v>
      </c>
      <c r="AM219" s="238" t="s">
        <v>354</v>
      </c>
      <c r="AN219" s="238">
        <v>5</v>
      </c>
      <c r="AO219" s="238">
        <v>1</v>
      </c>
      <c r="AP219" s="238">
        <v>1</v>
      </c>
      <c r="AS219" s="238">
        <v>3</v>
      </c>
      <c r="AT219" s="238">
        <v>98</v>
      </c>
      <c r="AU219" s="238">
        <v>60</v>
      </c>
      <c r="AV219" s="238">
        <v>11</v>
      </c>
      <c r="AW219" s="238">
        <v>21</v>
      </c>
      <c r="AX219" s="238">
        <v>2</v>
      </c>
      <c r="AY219" s="238">
        <v>50</v>
      </c>
      <c r="AZ219" s="238">
        <v>4</v>
      </c>
      <c r="BA219" s="238">
        <v>21</v>
      </c>
      <c r="BB219" s="238">
        <v>39</v>
      </c>
      <c r="BC219" s="238" t="s">
        <v>354</v>
      </c>
      <c r="BD219" s="238">
        <v>5</v>
      </c>
      <c r="BE219" s="238">
        <v>1</v>
      </c>
      <c r="BF219" s="238">
        <v>1</v>
      </c>
      <c r="BI219" s="238">
        <v>3</v>
      </c>
      <c r="BJ219" s="238">
        <v>98</v>
      </c>
      <c r="BK219" s="238">
        <v>60</v>
      </c>
      <c r="BL219" s="238">
        <v>11</v>
      </c>
      <c r="BM219" s="238">
        <v>21</v>
      </c>
      <c r="CT219" s="238">
        <v>412838</v>
      </c>
      <c r="CU219" s="238">
        <v>4973151</v>
      </c>
      <c r="CV219" s="238">
        <v>44.906450100000001</v>
      </c>
      <c r="CW219" s="238">
        <v>-94.1041077</v>
      </c>
      <c r="CX219" s="238" t="s">
        <v>359</v>
      </c>
      <c r="CY219" s="238" t="s">
        <v>759</v>
      </c>
    </row>
    <row r="220" spans="1:103" x14ac:dyDescent="0.25">
      <c r="A220" s="238">
        <v>11049590</v>
      </c>
      <c r="B220" s="238">
        <v>3</v>
      </c>
      <c r="C220" s="238">
        <v>7</v>
      </c>
      <c r="D220" s="238">
        <v>155.67500000000001</v>
      </c>
      <c r="E220" s="238">
        <v>43</v>
      </c>
      <c r="G220" s="238" t="s">
        <v>748</v>
      </c>
      <c r="H220" s="238">
        <v>8</v>
      </c>
      <c r="I220" s="238">
        <v>22</v>
      </c>
      <c r="K220" s="238">
        <v>15200566</v>
      </c>
      <c r="L220" s="238">
        <v>150920151</v>
      </c>
      <c r="M220" s="238">
        <v>4</v>
      </c>
      <c r="N220" s="238">
        <v>1</v>
      </c>
      <c r="O220" s="238">
        <v>2015</v>
      </c>
      <c r="P220" s="238" t="s">
        <v>355</v>
      </c>
      <c r="Q220" s="238">
        <v>4</v>
      </c>
      <c r="S220" s="238">
        <v>1</v>
      </c>
      <c r="T220" s="238">
        <v>1</v>
      </c>
      <c r="U220" s="238">
        <v>3</v>
      </c>
      <c r="V220" s="238">
        <v>8</v>
      </c>
      <c r="W220" s="238">
        <v>10</v>
      </c>
      <c r="X220" s="238">
        <v>2</v>
      </c>
      <c r="Y220" s="238">
        <v>6</v>
      </c>
      <c r="Z220" s="238">
        <v>1</v>
      </c>
      <c r="AB220" s="238">
        <v>1</v>
      </c>
      <c r="AC220" s="238">
        <v>98</v>
      </c>
      <c r="AD220" s="238" t="s">
        <v>428</v>
      </c>
      <c r="AE220" s="238" t="s">
        <v>760</v>
      </c>
      <c r="AF220" s="238" t="s">
        <v>426</v>
      </c>
      <c r="AG220" s="238">
        <v>8</v>
      </c>
      <c r="AH220" s="238">
        <v>2</v>
      </c>
      <c r="AI220" s="238">
        <v>2</v>
      </c>
      <c r="AJ220" s="238">
        <v>4</v>
      </c>
      <c r="AK220" s="238">
        <v>21</v>
      </c>
      <c r="AL220" s="238">
        <v>25</v>
      </c>
      <c r="AM220" s="238" t="s">
        <v>354</v>
      </c>
      <c r="AN220" s="238">
        <v>1</v>
      </c>
      <c r="AO220" s="238">
        <v>15</v>
      </c>
      <c r="AS220" s="238">
        <v>7</v>
      </c>
      <c r="AT220" s="238">
        <v>98</v>
      </c>
      <c r="AU220" s="238">
        <v>60</v>
      </c>
      <c r="AV220" s="238">
        <v>11</v>
      </c>
      <c r="AW220" s="238">
        <v>21</v>
      </c>
      <c r="AX220" s="238">
        <v>2</v>
      </c>
      <c r="AY220" s="238">
        <v>3</v>
      </c>
      <c r="AZ220" s="238">
        <v>3</v>
      </c>
      <c r="BA220" s="238">
        <v>21</v>
      </c>
      <c r="BB220" s="238">
        <v>53</v>
      </c>
      <c r="BC220" s="238" t="s">
        <v>354</v>
      </c>
      <c r="BD220" s="238">
        <v>5</v>
      </c>
      <c r="BE220" s="238">
        <v>1</v>
      </c>
      <c r="BI220" s="238">
        <v>7</v>
      </c>
      <c r="BJ220" s="238">
        <v>98</v>
      </c>
      <c r="BK220" s="238">
        <v>60</v>
      </c>
      <c r="BL220" s="238">
        <v>11</v>
      </c>
      <c r="BM220" s="238">
        <v>21</v>
      </c>
      <c r="BN220" s="238">
        <v>2</v>
      </c>
      <c r="BO220" s="238">
        <v>3</v>
      </c>
      <c r="BP220" s="238">
        <v>3</v>
      </c>
      <c r="BQ220" s="238">
        <v>21</v>
      </c>
      <c r="BR220" s="238">
        <v>36</v>
      </c>
      <c r="BS220" s="238" t="s">
        <v>354</v>
      </c>
      <c r="BT220" s="238">
        <v>5</v>
      </c>
      <c r="BU220" s="238">
        <v>1</v>
      </c>
      <c r="BY220" s="238">
        <v>7</v>
      </c>
      <c r="BZ220" s="238">
        <v>98</v>
      </c>
      <c r="CA220" s="238">
        <v>60</v>
      </c>
      <c r="CB220" s="238">
        <v>11</v>
      </c>
      <c r="CC220" s="238">
        <v>21</v>
      </c>
      <c r="CT220" s="238">
        <v>413235</v>
      </c>
      <c r="CU220" s="238">
        <v>4973140</v>
      </c>
      <c r="CV220" s="238">
        <v>44.906394900000002</v>
      </c>
      <c r="CW220" s="238">
        <v>-94.099079099999997</v>
      </c>
      <c r="CX220" s="238" t="s">
        <v>359</v>
      </c>
      <c r="CY220" s="238" t="s">
        <v>761</v>
      </c>
    </row>
    <row r="221" spans="1:103" x14ac:dyDescent="0.25">
      <c r="A221" s="238">
        <v>780394</v>
      </c>
      <c r="B221" s="238">
        <v>3</v>
      </c>
      <c r="C221" s="238">
        <v>7</v>
      </c>
      <c r="D221" s="238">
        <v>155.76900000000001</v>
      </c>
      <c r="E221" s="238">
        <v>43</v>
      </c>
      <c r="G221" s="238" t="s">
        <v>750</v>
      </c>
      <c r="H221" s="238">
        <v>8</v>
      </c>
      <c r="I221" s="238">
        <v>22</v>
      </c>
      <c r="K221" s="238">
        <v>20200120</v>
      </c>
      <c r="L221" s="238">
        <v>200140368</v>
      </c>
      <c r="M221" s="238">
        <v>1</v>
      </c>
      <c r="N221" s="238">
        <v>14</v>
      </c>
      <c r="O221" s="238">
        <v>2020</v>
      </c>
      <c r="P221" s="238" t="s">
        <v>368</v>
      </c>
      <c r="Q221" s="238">
        <v>6</v>
      </c>
      <c r="R221" s="238" t="s">
        <v>369</v>
      </c>
      <c r="S221" s="238">
        <v>5</v>
      </c>
      <c r="T221" s="238">
        <v>0</v>
      </c>
      <c r="U221" s="238">
        <v>1</v>
      </c>
      <c r="W221" s="238">
        <v>83</v>
      </c>
      <c r="X221" s="238">
        <v>2</v>
      </c>
      <c r="Y221" s="238">
        <v>6</v>
      </c>
      <c r="Z221" s="238">
        <v>5</v>
      </c>
      <c r="AB221" s="238">
        <v>5</v>
      </c>
      <c r="AC221" s="238">
        <v>98</v>
      </c>
      <c r="AD221" s="238">
        <v>7</v>
      </c>
      <c r="AF221" s="238" t="s">
        <v>426</v>
      </c>
      <c r="AG221" s="238">
        <v>3</v>
      </c>
      <c r="AH221" s="238">
        <v>2</v>
      </c>
      <c r="AI221" s="238">
        <v>3</v>
      </c>
      <c r="AJ221" s="238">
        <v>3</v>
      </c>
      <c r="AK221" s="238">
        <v>21</v>
      </c>
      <c r="AL221" s="238">
        <v>31</v>
      </c>
      <c r="AM221" s="238" t="s">
        <v>354</v>
      </c>
      <c r="AN221" s="238">
        <v>5</v>
      </c>
      <c r="AO221" s="238">
        <v>1</v>
      </c>
      <c r="AS221" s="238">
        <v>12</v>
      </c>
      <c r="AT221" s="238">
        <v>9</v>
      </c>
      <c r="AU221" s="238">
        <v>60</v>
      </c>
      <c r="AV221" s="238">
        <v>11</v>
      </c>
      <c r="AW221" s="238">
        <v>21</v>
      </c>
      <c r="CT221" s="238">
        <v>413373.13521293702</v>
      </c>
      <c r="CU221" s="238">
        <v>4973148.6834306996</v>
      </c>
      <c r="CV221" s="238">
        <v>44.906492909999997</v>
      </c>
      <c r="CW221" s="238">
        <v>-94.097328649999994</v>
      </c>
      <c r="CX221" s="238" t="s">
        <v>359</v>
      </c>
      <c r="CY221" s="238" t="s">
        <v>762</v>
      </c>
    </row>
    <row r="222" spans="1:103" x14ac:dyDescent="0.25">
      <c r="A222" s="238">
        <v>781642</v>
      </c>
      <c r="B222" s="238">
        <v>3</v>
      </c>
      <c r="C222" s="238">
        <v>7</v>
      </c>
      <c r="D222" s="238">
        <v>155.89599999999999</v>
      </c>
      <c r="E222" s="238">
        <v>43</v>
      </c>
      <c r="G222" s="238" t="s">
        <v>750</v>
      </c>
      <c r="H222" s="238">
        <v>8</v>
      </c>
      <c r="I222" s="238">
        <v>22</v>
      </c>
      <c r="K222" s="238">
        <v>20200188</v>
      </c>
      <c r="L222" s="238">
        <v>200200257</v>
      </c>
      <c r="M222" s="238">
        <v>1</v>
      </c>
      <c r="N222" s="238">
        <v>20</v>
      </c>
      <c r="O222" s="238">
        <v>2020</v>
      </c>
      <c r="P222" s="238" t="s">
        <v>361</v>
      </c>
      <c r="Q222" s="238">
        <v>0</v>
      </c>
      <c r="R222" s="238" t="s">
        <v>369</v>
      </c>
      <c r="S222" s="238">
        <v>5</v>
      </c>
      <c r="T222" s="238">
        <v>0</v>
      </c>
      <c r="U222" s="238">
        <v>1</v>
      </c>
      <c r="W222" s="238">
        <v>86</v>
      </c>
      <c r="X222" s="238">
        <v>2</v>
      </c>
      <c r="Y222" s="238">
        <v>6</v>
      </c>
      <c r="Z222" s="238">
        <v>7</v>
      </c>
      <c r="AA222" s="238">
        <v>4</v>
      </c>
      <c r="AB222" s="238">
        <v>5</v>
      </c>
      <c r="AC222" s="238">
        <v>98</v>
      </c>
      <c r="AD222" s="238">
        <v>7</v>
      </c>
      <c r="AF222" s="238" t="s">
        <v>426</v>
      </c>
      <c r="AG222" s="238">
        <v>4</v>
      </c>
      <c r="AH222" s="238">
        <v>2</v>
      </c>
      <c r="AI222" s="238">
        <v>3</v>
      </c>
      <c r="AJ222" s="238">
        <v>3</v>
      </c>
      <c r="AK222" s="238">
        <v>21</v>
      </c>
      <c r="AL222" s="238">
        <v>28</v>
      </c>
      <c r="AM222" s="238" t="s">
        <v>354</v>
      </c>
      <c r="AN222" s="238">
        <v>5</v>
      </c>
      <c r="AO222" s="238">
        <v>72</v>
      </c>
      <c r="AS222" s="238">
        <v>12</v>
      </c>
      <c r="AT222" s="238">
        <v>9</v>
      </c>
      <c r="AU222" s="238">
        <v>60</v>
      </c>
      <c r="AV222" s="238">
        <v>11</v>
      </c>
      <c r="AW222" s="238">
        <v>21</v>
      </c>
      <c r="CT222" s="238">
        <v>413576.33561933902</v>
      </c>
      <c r="CU222" s="238">
        <v>4973127.5167217003</v>
      </c>
      <c r="CV222" s="238">
        <v>44.906327099999999</v>
      </c>
      <c r="CW222" s="238">
        <v>-94.094751500000001</v>
      </c>
      <c r="CX222" s="238" t="s">
        <v>359</v>
      </c>
      <c r="CY222" s="238" t="s">
        <v>763</v>
      </c>
    </row>
    <row r="223" spans="1:103" x14ac:dyDescent="0.25">
      <c r="A223" s="238">
        <v>839462</v>
      </c>
      <c r="B223" s="238">
        <v>3</v>
      </c>
      <c r="C223" s="238">
        <v>7</v>
      </c>
      <c r="D223" s="238">
        <v>155.90899999999999</v>
      </c>
      <c r="E223" s="238">
        <v>43</v>
      </c>
      <c r="G223" s="238" t="s">
        <v>750</v>
      </c>
      <c r="H223" s="238">
        <v>8</v>
      </c>
      <c r="I223" s="238">
        <v>22</v>
      </c>
      <c r="K223" s="238">
        <v>20201985</v>
      </c>
      <c r="L223" s="238">
        <v>202480210</v>
      </c>
      <c r="M223" s="238">
        <v>9</v>
      </c>
      <c r="N223" s="238">
        <v>4</v>
      </c>
      <c r="O223" s="238">
        <v>2020</v>
      </c>
      <c r="P223" s="238" t="s">
        <v>362</v>
      </c>
      <c r="Q223" s="238">
        <v>16</v>
      </c>
      <c r="R223" s="238" t="s">
        <v>369</v>
      </c>
      <c r="S223" s="238">
        <v>5</v>
      </c>
      <c r="T223" s="238">
        <v>0</v>
      </c>
      <c r="U223" s="238">
        <v>4</v>
      </c>
      <c r="V223" s="238">
        <v>12</v>
      </c>
      <c r="W223" s="238">
        <v>10</v>
      </c>
      <c r="X223" s="238">
        <v>3</v>
      </c>
      <c r="Y223" s="238">
        <v>1</v>
      </c>
      <c r="Z223" s="238">
        <v>1</v>
      </c>
      <c r="AB223" s="238">
        <v>1</v>
      </c>
      <c r="AC223" s="238">
        <v>98</v>
      </c>
      <c r="AD223" s="238">
        <v>7</v>
      </c>
      <c r="AF223" s="238" t="s">
        <v>426</v>
      </c>
      <c r="AG223" s="238">
        <v>7</v>
      </c>
      <c r="AH223" s="238">
        <v>2</v>
      </c>
      <c r="AI223" s="238">
        <v>4</v>
      </c>
      <c r="AJ223" s="238">
        <v>3</v>
      </c>
      <c r="AK223" s="238">
        <v>26</v>
      </c>
      <c r="AL223" s="238">
        <v>63</v>
      </c>
      <c r="AM223" s="238" t="s">
        <v>363</v>
      </c>
      <c r="AN223" s="238">
        <v>5</v>
      </c>
      <c r="AO223" s="238">
        <v>1</v>
      </c>
      <c r="AS223" s="238">
        <v>12</v>
      </c>
      <c r="AT223" s="238">
        <v>9</v>
      </c>
      <c r="AU223" s="238">
        <v>60</v>
      </c>
      <c r="AV223" s="238">
        <v>11</v>
      </c>
      <c r="AW223" s="238">
        <v>21</v>
      </c>
      <c r="AX223" s="238">
        <v>2</v>
      </c>
      <c r="AY223" s="238">
        <v>2</v>
      </c>
      <c r="AZ223" s="238">
        <v>3</v>
      </c>
      <c r="BA223" s="238">
        <v>26</v>
      </c>
      <c r="BB223" s="238">
        <v>21</v>
      </c>
      <c r="BC223" s="238" t="s">
        <v>363</v>
      </c>
      <c r="BD223" s="238">
        <v>5</v>
      </c>
      <c r="BE223" s="238">
        <v>1</v>
      </c>
      <c r="BI223" s="238">
        <v>12</v>
      </c>
      <c r="BJ223" s="238">
        <v>9</v>
      </c>
      <c r="BK223" s="238">
        <v>60</v>
      </c>
      <c r="BL223" s="238">
        <v>11</v>
      </c>
      <c r="BM223" s="238">
        <v>21</v>
      </c>
      <c r="BN223" s="238">
        <v>2</v>
      </c>
      <c r="BO223" s="238">
        <v>3</v>
      </c>
      <c r="BP223" s="238">
        <v>3</v>
      </c>
      <c r="BQ223" s="238">
        <v>26</v>
      </c>
      <c r="BR223" s="238">
        <v>45</v>
      </c>
      <c r="BS223" s="238" t="s">
        <v>354</v>
      </c>
      <c r="BT223" s="238">
        <v>5</v>
      </c>
      <c r="BU223" s="238">
        <v>1</v>
      </c>
      <c r="BY223" s="238">
        <v>12</v>
      </c>
      <c r="BZ223" s="238">
        <v>9</v>
      </c>
      <c r="CA223" s="238">
        <v>60</v>
      </c>
      <c r="CB223" s="238">
        <v>11</v>
      </c>
      <c r="CC223" s="238">
        <v>21</v>
      </c>
      <c r="CD223" s="238">
        <v>2</v>
      </c>
      <c r="CE223" s="238">
        <v>49</v>
      </c>
      <c r="CF223" s="238">
        <v>3</v>
      </c>
      <c r="CG223" s="238">
        <v>26</v>
      </c>
      <c r="CH223" s="238">
        <v>53</v>
      </c>
      <c r="CI223" s="238" t="s">
        <v>354</v>
      </c>
      <c r="CJ223" s="238">
        <v>5</v>
      </c>
      <c r="CK223" s="238">
        <v>1</v>
      </c>
      <c r="CO223" s="238">
        <v>12</v>
      </c>
      <c r="CP223" s="238">
        <v>9</v>
      </c>
      <c r="CQ223" s="238">
        <v>60</v>
      </c>
      <c r="CR223" s="238">
        <v>11</v>
      </c>
      <c r="CS223" s="238">
        <v>21</v>
      </c>
      <c r="CT223" s="238">
        <v>413597.50232833897</v>
      </c>
      <c r="CU223" s="238">
        <v>4973127.5167217003</v>
      </c>
      <c r="CV223" s="238">
        <v>44.906329669999998</v>
      </c>
      <c r="CW223" s="238">
        <v>-94.094483429999997</v>
      </c>
      <c r="CX223" s="238" t="s">
        <v>359</v>
      </c>
      <c r="CY223" s="238" t="s">
        <v>764</v>
      </c>
    </row>
    <row r="224" spans="1:103" x14ac:dyDescent="0.25">
      <c r="A224" s="238">
        <v>10817648</v>
      </c>
      <c r="B224" s="238">
        <v>3</v>
      </c>
      <c r="C224" s="238">
        <v>7</v>
      </c>
      <c r="D224" s="238">
        <v>155.92500000000001</v>
      </c>
      <c r="E224" s="238">
        <v>43</v>
      </c>
      <c r="G224" s="238" t="s">
        <v>748</v>
      </c>
      <c r="H224" s="238">
        <v>8</v>
      </c>
      <c r="I224" s="238">
        <v>22</v>
      </c>
      <c r="K224" s="238">
        <v>1643562</v>
      </c>
      <c r="L224" s="238">
        <v>121360091</v>
      </c>
      <c r="M224" s="238">
        <v>5</v>
      </c>
      <c r="N224" s="238">
        <v>14</v>
      </c>
      <c r="O224" s="238">
        <v>2012</v>
      </c>
      <c r="P224" s="238" t="s">
        <v>361</v>
      </c>
      <c r="Q224" s="238">
        <v>17</v>
      </c>
      <c r="S224" s="238">
        <v>4</v>
      </c>
      <c r="T224" s="238">
        <v>0</v>
      </c>
      <c r="U224" s="238">
        <v>1</v>
      </c>
      <c r="V224" s="238">
        <v>7</v>
      </c>
      <c r="W224" s="238">
        <v>45</v>
      </c>
      <c r="X224" s="238">
        <v>4</v>
      </c>
      <c r="Y224" s="238">
        <v>1</v>
      </c>
      <c r="Z224" s="238">
        <v>1</v>
      </c>
      <c r="AA224" s="238">
        <v>1</v>
      </c>
      <c r="AB224" s="238">
        <v>1</v>
      </c>
      <c r="AC224" s="238">
        <v>98</v>
      </c>
      <c r="AD224" s="238" t="s">
        <v>765</v>
      </c>
      <c r="AE224" s="238" t="s">
        <v>766</v>
      </c>
      <c r="AF224" s="238" t="s">
        <v>426</v>
      </c>
      <c r="AG224" s="238">
        <v>3</v>
      </c>
      <c r="AH224" s="238">
        <v>2</v>
      </c>
      <c r="AI224" s="238">
        <v>2</v>
      </c>
      <c r="AJ224" s="238">
        <v>4</v>
      </c>
      <c r="AK224" s="238">
        <v>21</v>
      </c>
      <c r="AL224" s="238">
        <v>22</v>
      </c>
      <c r="AM224" s="238" t="s">
        <v>363</v>
      </c>
      <c r="AN224" s="238">
        <v>5</v>
      </c>
      <c r="AO224" s="238">
        <v>15</v>
      </c>
      <c r="AS224" s="238">
        <v>5</v>
      </c>
      <c r="AT224" s="238">
        <v>2</v>
      </c>
      <c r="AU224" s="238">
        <v>60</v>
      </c>
      <c r="AV224" s="238">
        <v>11</v>
      </c>
      <c r="AW224" s="238">
        <v>21</v>
      </c>
      <c r="CT224" s="238">
        <v>413637</v>
      </c>
      <c r="CU224" s="238">
        <v>4973128</v>
      </c>
      <c r="CV224" s="238">
        <v>44.9063388</v>
      </c>
      <c r="CW224" s="238">
        <v>-94.093984800000001</v>
      </c>
      <c r="CX224" s="238" t="s">
        <v>359</v>
      </c>
      <c r="CY224" s="238" t="s">
        <v>767</v>
      </c>
    </row>
    <row r="225" spans="1:103" x14ac:dyDescent="0.25">
      <c r="A225" s="238">
        <v>10894142</v>
      </c>
      <c r="B225" s="238">
        <v>3</v>
      </c>
      <c r="C225" s="238">
        <v>7</v>
      </c>
      <c r="D225" s="238">
        <v>155.92500000000001</v>
      </c>
      <c r="E225" s="238">
        <v>43</v>
      </c>
      <c r="G225" s="238" t="s">
        <v>748</v>
      </c>
      <c r="H225" s="238">
        <v>8</v>
      </c>
      <c r="I225" s="238">
        <v>22</v>
      </c>
      <c r="K225" s="238">
        <v>13006453</v>
      </c>
      <c r="L225" s="238">
        <v>131950083</v>
      </c>
      <c r="M225" s="238">
        <v>7</v>
      </c>
      <c r="N225" s="238">
        <v>13</v>
      </c>
      <c r="O225" s="238">
        <v>2013</v>
      </c>
      <c r="P225" s="238" t="s">
        <v>364</v>
      </c>
      <c r="Q225" s="238">
        <v>15</v>
      </c>
      <c r="R225" s="238" t="s">
        <v>196</v>
      </c>
      <c r="S225" s="238">
        <v>2</v>
      </c>
      <c r="T225" s="238">
        <v>0</v>
      </c>
      <c r="U225" s="238">
        <v>1</v>
      </c>
      <c r="V225" s="238">
        <v>8</v>
      </c>
      <c r="W225" s="238">
        <v>69</v>
      </c>
      <c r="X225" s="238">
        <v>2</v>
      </c>
      <c r="Y225" s="238">
        <v>1</v>
      </c>
      <c r="Z225" s="238">
        <v>1</v>
      </c>
      <c r="AA225" s="238">
        <v>2</v>
      </c>
      <c r="AB225" s="238">
        <v>1</v>
      </c>
      <c r="AC225" s="238">
        <v>98</v>
      </c>
      <c r="AD225" s="238" t="s">
        <v>768</v>
      </c>
      <c r="AE225" s="238" t="s">
        <v>481</v>
      </c>
      <c r="AF225" s="238" t="s">
        <v>426</v>
      </c>
      <c r="AG225" s="238">
        <v>3</v>
      </c>
      <c r="AH225" s="238">
        <v>2</v>
      </c>
      <c r="AI225" s="238">
        <v>3</v>
      </c>
      <c r="AJ225" s="238">
        <v>2</v>
      </c>
      <c r="AK225" s="238">
        <v>99</v>
      </c>
      <c r="AL225" s="238">
        <v>33</v>
      </c>
      <c r="AM225" s="238" t="s">
        <v>354</v>
      </c>
      <c r="AN225" s="238">
        <v>1</v>
      </c>
      <c r="AO225" s="238">
        <v>18</v>
      </c>
      <c r="AP225" s="238">
        <v>3</v>
      </c>
      <c r="AQ225" s="238">
        <v>99</v>
      </c>
      <c r="AS225" s="238">
        <v>7</v>
      </c>
      <c r="AT225" s="238">
        <v>98</v>
      </c>
      <c r="AU225" s="238">
        <v>55</v>
      </c>
      <c r="AV225" s="238">
        <v>11</v>
      </c>
      <c r="AW225" s="238">
        <v>20</v>
      </c>
      <c r="CT225" s="238">
        <v>413637</v>
      </c>
      <c r="CU225" s="238">
        <v>4973128</v>
      </c>
      <c r="CV225" s="238">
        <v>44.9063388</v>
      </c>
      <c r="CW225" s="238">
        <v>-94.093984800000001</v>
      </c>
      <c r="CX225" s="238" t="s">
        <v>359</v>
      </c>
      <c r="CY225" s="238" t="s">
        <v>769</v>
      </c>
    </row>
    <row r="226" spans="1:103" x14ac:dyDescent="0.25">
      <c r="A226" s="238">
        <v>11083203</v>
      </c>
      <c r="B226" s="238">
        <v>3</v>
      </c>
      <c r="C226" s="238">
        <v>7</v>
      </c>
      <c r="D226" s="238">
        <v>155.98099999999999</v>
      </c>
      <c r="E226" s="238">
        <v>43</v>
      </c>
      <c r="G226" s="238" t="s">
        <v>748</v>
      </c>
      <c r="H226" s="238">
        <v>8</v>
      </c>
      <c r="I226" s="238">
        <v>22</v>
      </c>
      <c r="K226" s="238">
        <v>15202123</v>
      </c>
      <c r="L226" s="238">
        <v>153410183</v>
      </c>
      <c r="M226" s="238">
        <v>12</v>
      </c>
      <c r="N226" s="238">
        <v>2</v>
      </c>
      <c r="O226" s="238">
        <v>2015</v>
      </c>
      <c r="P226" s="238" t="s">
        <v>355</v>
      </c>
      <c r="Q226" s="238">
        <v>17</v>
      </c>
      <c r="S226" s="238">
        <v>5</v>
      </c>
      <c r="T226" s="238">
        <v>0</v>
      </c>
      <c r="U226" s="238">
        <v>1</v>
      </c>
      <c r="V226" s="238">
        <v>7</v>
      </c>
      <c r="W226" s="238">
        <v>83</v>
      </c>
      <c r="X226" s="238">
        <v>2</v>
      </c>
      <c r="Y226" s="238">
        <v>6</v>
      </c>
      <c r="Z226" s="238">
        <v>2</v>
      </c>
      <c r="AB226" s="238">
        <v>1</v>
      </c>
      <c r="AC226" s="238">
        <v>98</v>
      </c>
      <c r="AD226" s="238" t="s">
        <v>428</v>
      </c>
      <c r="AE226" s="238">
        <v>156</v>
      </c>
      <c r="AF226" s="238" t="s">
        <v>426</v>
      </c>
      <c r="AG226" s="238">
        <v>3</v>
      </c>
      <c r="AH226" s="238">
        <v>2</v>
      </c>
      <c r="AI226" s="238">
        <v>2</v>
      </c>
      <c r="AJ226" s="238">
        <v>3</v>
      </c>
      <c r="AK226" s="238">
        <v>27</v>
      </c>
      <c r="AL226" s="238">
        <v>64</v>
      </c>
      <c r="AM226" s="238" t="s">
        <v>354</v>
      </c>
      <c r="AN226" s="238">
        <v>5</v>
      </c>
      <c r="AS226" s="238">
        <v>7</v>
      </c>
      <c r="AT226" s="238">
        <v>98</v>
      </c>
      <c r="AU226" s="238">
        <v>60</v>
      </c>
      <c r="AV226" s="238">
        <v>11</v>
      </c>
      <c r="AW226" s="238">
        <v>21</v>
      </c>
      <c r="CT226" s="238">
        <v>413728</v>
      </c>
      <c r="CU226" s="238">
        <v>4973124</v>
      </c>
      <c r="CV226" s="238">
        <v>44.906315300000003</v>
      </c>
      <c r="CW226" s="238">
        <v>-94.0928361</v>
      </c>
      <c r="CX226" s="238" t="s">
        <v>359</v>
      </c>
      <c r="CY226" s="238" t="s">
        <v>770</v>
      </c>
    </row>
    <row r="227" spans="1:103" x14ac:dyDescent="0.25">
      <c r="A227" s="238">
        <v>513783</v>
      </c>
      <c r="B227" s="238">
        <v>3</v>
      </c>
      <c r="C227" s="238">
        <v>7</v>
      </c>
      <c r="D227" s="238">
        <v>156.44300000000001</v>
      </c>
      <c r="E227" s="238">
        <v>43</v>
      </c>
      <c r="G227" s="238" t="s">
        <v>750</v>
      </c>
      <c r="H227" s="238">
        <v>8</v>
      </c>
      <c r="I227" s="238">
        <v>22</v>
      </c>
      <c r="K227" s="238">
        <v>17202828</v>
      </c>
      <c r="M227" s="238">
        <v>11</v>
      </c>
      <c r="N227" s="238">
        <v>1</v>
      </c>
      <c r="O227" s="238">
        <v>2017</v>
      </c>
      <c r="P227" s="238" t="s">
        <v>355</v>
      </c>
      <c r="Q227" s="238">
        <v>21</v>
      </c>
      <c r="R227" s="238" t="s">
        <v>369</v>
      </c>
      <c r="S227" s="238">
        <v>3</v>
      </c>
      <c r="T227" s="238">
        <v>0</v>
      </c>
      <c r="U227" s="238">
        <v>2</v>
      </c>
      <c r="V227" s="238">
        <v>12</v>
      </c>
      <c r="W227" s="238">
        <v>10</v>
      </c>
      <c r="X227" s="238">
        <v>2</v>
      </c>
      <c r="Y227" s="238">
        <v>6</v>
      </c>
      <c r="Z227" s="238">
        <v>1</v>
      </c>
      <c r="AB227" s="238">
        <v>2</v>
      </c>
      <c r="AC227" s="238">
        <v>98</v>
      </c>
      <c r="AD227" s="238" t="s">
        <v>581</v>
      </c>
      <c r="AF227" s="238" t="s">
        <v>426</v>
      </c>
      <c r="AG227" s="238">
        <v>7</v>
      </c>
      <c r="AH227" s="238">
        <v>2</v>
      </c>
      <c r="AI227" s="238">
        <v>2</v>
      </c>
      <c r="AJ227" s="238">
        <v>3</v>
      </c>
      <c r="AK227" s="238">
        <v>21</v>
      </c>
      <c r="AL227" s="238">
        <v>38</v>
      </c>
      <c r="AM227" s="238" t="s">
        <v>354</v>
      </c>
      <c r="AN227" s="238">
        <v>5</v>
      </c>
      <c r="AO227" s="238">
        <v>74</v>
      </c>
      <c r="AS227" s="238">
        <v>12</v>
      </c>
      <c r="AT227" s="238">
        <v>9</v>
      </c>
      <c r="AU227" s="238">
        <v>60</v>
      </c>
      <c r="AV227" s="238">
        <v>11</v>
      </c>
      <c r="AW227" s="238">
        <v>21</v>
      </c>
      <c r="AX227" s="238">
        <v>2</v>
      </c>
      <c r="AY227" s="238">
        <v>50</v>
      </c>
      <c r="AZ227" s="238">
        <v>3</v>
      </c>
      <c r="BA227" s="238">
        <v>21</v>
      </c>
      <c r="BB227" s="238">
        <v>21</v>
      </c>
      <c r="BC227" s="238" t="s">
        <v>354</v>
      </c>
      <c r="BD227" s="238">
        <v>5</v>
      </c>
      <c r="BE227" s="238">
        <v>1</v>
      </c>
      <c r="BI227" s="238">
        <v>12</v>
      </c>
      <c r="BJ227" s="238">
        <v>9</v>
      </c>
      <c r="BK227" s="238">
        <v>60</v>
      </c>
      <c r="BL227" s="238">
        <v>11</v>
      </c>
      <c r="BM227" s="238">
        <v>21</v>
      </c>
      <c r="CT227" s="238">
        <v>414469.57073914201</v>
      </c>
      <c r="CU227" s="238">
        <v>4973085.1833036998</v>
      </c>
      <c r="CV227" s="238">
        <v>44.906053970000002</v>
      </c>
      <c r="CW227" s="238">
        <v>-94.083431529999999</v>
      </c>
      <c r="CX227" s="238" t="s">
        <v>359</v>
      </c>
      <c r="CY227" s="238" t="s">
        <v>771</v>
      </c>
    </row>
    <row r="228" spans="1:103" x14ac:dyDescent="0.25">
      <c r="A228" s="238">
        <v>686095</v>
      </c>
      <c r="B228" s="238">
        <v>3</v>
      </c>
      <c r="C228" s="238">
        <v>7</v>
      </c>
      <c r="D228" s="238">
        <v>156.584</v>
      </c>
      <c r="E228" s="238">
        <v>43</v>
      </c>
      <c r="G228" s="238" t="s">
        <v>750</v>
      </c>
      <c r="H228" s="238">
        <v>8</v>
      </c>
      <c r="I228" s="238">
        <v>22</v>
      </c>
      <c r="K228" s="238">
        <v>19200303</v>
      </c>
      <c r="M228" s="238">
        <v>1</v>
      </c>
      <c r="N228" s="238">
        <v>30</v>
      </c>
      <c r="O228" s="238">
        <v>2019</v>
      </c>
      <c r="P228" s="238" t="s">
        <v>355</v>
      </c>
      <c r="Q228" s="238">
        <v>21</v>
      </c>
      <c r="R228" s="238" t="s">
        <v>356</v>
      </c>
      <c r="S228" s="238">
        <v>5</v>
      </c>
      <c r="T228" s="238">
        <v>0</v>
      </c>
      <c r="U228" s="238">
        <v>1</v>
      </c>
      <c r="W228" s="238">
        <v>83</v>
      </c>
      <c r="X228" s="238">
        <v>2</v>
      </c>
      <c r="Y228" s="238">
        <v>6</v>
      </c>
      <c r="Z228" s="238">
        <v>1</v>
      </c>
      <c r="AB228" s="238">
        <v>5</v>
      </c>
      <c r="AC228" s="238">
        <v>98</v>
      </c>
      <c r="AD228" s="238" t="s">
        <v>581</v>
      </c>
      <c r="AF228" s="238" t="s">
        <v>426</v>
      </c>
      <c r="AG228" s="238">
        <v>3</v>
      </c>
      <c r="AH228" s="238">
        <v>2</v>
      </c>
      <c r="AI228" s="238">
        <v>2</v>
      </c>
      <c r="AJ228" s="238">
        <v>4</v>
      </c>
      <c r="AK228" s="238">
        <v>21</v>
      </c>
      <c r="AL228" s="238">
        <v>22</v>
      </c>
      <c r="AM228" s="238" t="s">
        <v>354</v>
      </c>
      <c r="AN228" s="238">
        <v>99</v>
      </c>
      <c r="AO228" s="238">
        <v>71</v>
      </c>
      <c r="AP228" s="238">
        <v>62</v>
      </c>
      <c r="AS228" s="238">
        <v>12</v>
      </c>
      <c r="AT228" s="238">
        <v>9</v>
      </c>
      <c r="AU228" s="238">
        <v>60</v>
      </c>
      <c r="AV228" s="238">
        <v>11</v>
      </c>
      <c r="AW228" s="238">
        <v>21</v>
      </c>
      <c r="CT228" s="238">
        <v>414696.054525443</v>
      </c>
      <c r="CU228" s="238">
        <v>4973087.2999745999</v>
      </c>
      <c r="CV228" s="238">
        <v>44.906100199999997</v>
      </c>
      <c r="CW228" s="238">
        <v>-94.080563479999995</v>
      </c>
      <c r="CX228" s="238" t="s">
        <v>359</v>
      </c>
      <c r="CY228" s="238" t="s">
        <v>772</v>
      </c>
    </row>
    <row r="229" spans="1:103" x14ac:dyDescent="0.25">
      <c r="A229" s="238">
        <v>343059</v>
      </c>
      <c r="B229" s="238">
        <v>3</v>
      </c>
      <c r="C229" s="238">
        <v>7</v>
      </c>
      <c r="D229" s="238">
        <v>156.696</v>
      </c>
      <c r="E229" s="238">
        <v>43</v>
      </c>
      <c r="G229" s="238" t="s">
        <v>750</v>
      </c>
      <c r="H229" s="238">
        <v>8</v>
      </c>
      <c r="I229" s="238">
        <v>22</v>
      </c>
      <c r="K229" s="238">
        <v>16200776</v>
      </c>
      <c r="M229" s="238">
        <v>4</v>
      </c>
      <c r="N229" s="238">
        <v>18</v>
      </c>
      <c r="O229" s="238">
        <v>2016</v>
      </c>
      <c r="P229" s="238" t="s">
        <v>361</v>
      </c>
      <c r="Q229" s="238">
        <v>13</v>
      </c>
      <c r="R229" s="238" t="s">
        <v>369</v>
      </c>
      <c r="S229" s="238">
        <v>5</v>
      </c>
      <c r="T229" s="238">
        <v>0</v>
      </c>
      <c r="U229" s="238">
        <v>2</v>
      </c>
      <c r="V229" s="238">
        <v>12</v>
      </c>
      <c r="W229" s="238">
        <v>10</v>
      </c>
      <c r="X229" s="238">
        <v>2</v>
      </c>
      <c r="Y229" s="238">
        <v>1</v>
      </c>
      <c r="Z229" s="238">
        <v>2</v>
      </c>
      <c r="AB229" s="238">
        <v>1</v>
      </c>
      <c r="AC229" s="238">
        <v>98</v>
      </c>
      <c r="AD229" s="238" t="s">
        <v>581</v>
      </c>
      <c r="AF229" s="238" t="s">
        <v>426</v>
      </c>
      <c r="AG229" s="238">
        <v>7</v>
      </c>
      <c r="AH229" s="238">
        <v>2</v>
      </c>
      <c r="AI229" s="238">
        <v>2</v>
      </c>
      <c r="AJ229" s="238">
        <v>3</v>
      </c>
      <c r="AK229" s="238">
        <v>21</v>
      </c>
      <c r="AL229" s="238">
        <v>20</v>
      </c>
      <c r="AM229" s="238" t="s">
        <v>363</v>
      </c>
      <c r="AN229" s="238">
        <v>5</v>
      </c>
      <c r="AO229" s="238">
        <v>4</v>
      </c>
      <c r="AS229" s="238">
        <v>12</v>
      </c>
      <c r="AT229" s="238">
        <v>9</v>
      </c>
      <c r="AU229" s="238">
        <v>60</v>
      </c>
      <c r="AV229" s="238">
        <v>11</v>
      </c>
      <c r="AW229" s="238">
        <v>21</v>
      </c>
      <c r="AX229" s="238">
        <v>2</v>
      </c>
      <c r="AY229" s="238">
        <v>2</v>
      </c>
      <c r="AZ229" s="238">
        <v>3</v>
      </c>
      <c r="BA229" s="238">
        <v>21</v>
      </c>
      <c r="BB229" s="238">
        <v>37</v>
      </c>
      <c r="BC229" s="238" t="s">
        <v>354</v>
      </c>
      <c r="BD229" s="238">
        <v>5</v>
      </c>
      <c r="BE229" s="238">
        <v>71</v>
      </c>
      <c r="BI229" s="238">
        <v>12</v>
      </c>
      <c r="BJ229" s="238">
        <v>9</v>
      </c>
      <c r="BK229" s="238">
        <v>60</v>
      </c>
      <c r="BL229" s="238">
        <v>11</v>
      </c>
      <c r="BM229" s="238">
        <v>21</v>
      </c>
      <c r="CT229" s="238">
        <v>414875.97155194398</v>
      </c>
      <c r="CU229" s="238">
        <v>4973076.7166200997</v>
      </c>
      <c r="CV229" s="238">
        <v>44.906026490000002</v>
      </c>
      <c r="CW229" s="238">
        <v>-94.078283060000004</v>
      </c>
      <c r="CX229" s="238" t="s">
        <v>359</v>
      </c>
      <c r="CY229" s="238" t="s">
        <v>773</v>
      </c>
    </row>
    <row r="230" spans="1:103" x14ac:dyDescent="0.25">
      <c r="A230" s="238">
        <v>10730192</v>
      </c>
      <c r="B230" s="238">
        <v>3</v>
      </c>
      <c r="C230" s="238">
        <v>7</v>
      </c>
      <c r="D230" s="238">
        <v>156.929</v>
      </c>
      <c r="E230" s="238">
        <v>43</v>
      </c>
      <c r="G230" s="238" t="s">
        <v>748</v>
      </c>
      <c r="H230" s="238">
        <v>8</v>
      </c>
      <c r="I230" s="238">
        <v>22</v>
      </c>
      <c r="K230" s="238" t="s">
        <v>774</v>
      </c>
      <c r="L230" s="238">
        <v>110570107</v>
      </c>
      <c r="M230" s="238">
        <v>2</v>
      </c>
      <c r="N230" s="238">
        <v>26</v>
      </c>
      <c r="O230" s="238">
        <v>2011</v>
      </c>
      <c r="P230" s="238" t="s">
        <v>364</v>
      </c>
      <c r="Q230" s="238">
        <v>11</v>
      </c>
      <c r="S230" s="238">
        <v>4</v>
      </c>
      <c r="T230" s="238">
        <v>0</v>
      </c>
      <c r="U230" s="238">
        <v>2</v>
      </c>
      <c r="V230" s="238">
        <v>10</v>
      </c>
      <c r="W230" s="238">
        <v>10</v>
      </c>
      <c r="X230" s="238">
        <v>3</v>
      </c>
      <c r="Y230" s="238">
        <v>1</v>
      </c>
      <c r="Z230" s="238">
        <v>4</v>
      </c>
      <c r="AA230" s="238">
        <v>4</v>
      </c>
      <c r="AB230" s="238">
        <v>3</v>
      </c>
      <c r="AC230" s="238">
        <v>98</v>
      </c>
      <c r="AD230" s="238" t="s">
        <v>581</v>
      </c>
      <c r="AE230" s="238" t="s">
        <v>775</v>
      </c>
      <c r="AF230" s="238" t="s">
        <v>426</v>
      </c>
      <c r="AG230" s="238">
        <v>5</v>
      </c>
      <c r="AH230" s="238">
        <v>2</v>
      </c>
      <c r="AI230" s="238">
        <v>4</v>
      </c>
      <c r="AJ230" s="238">
        <v>4</v>
      </c>
      <c r="AK230" s="238">
        <v>24</v>
      </c>
      <c r="AL230" s="238">
        <v>49</v>
      </c>
      <c r="AM230" s="238" t="s">
        <v>363</v>
      </c>
      <c r="AN230" s="238">
        <v>5</v>
      </c>
      <c r="AO230" s="238">
        <v>1</v>
      </c>
      <c r="AP230" s="238">
        <v>1</v>
      </c>
      <c r="AS230" s="238">
        <v>7</v>
      </c>
      <c r="AT230" s="238">
        <v>2</v>
      </c>
      <c r="AU230" s="238">
        <v>60</v>
      </c>
      <c r="AV230" s="238">
        <v>11</v>
      </c>
      <c r="AW230" s="238">
        <v>21</v>
      </c>
      <c r="AX230" s="238">
        <v>2</v>
      </c>
      <c r="AY230" s="238">
        <v>2</v>
      </c>
      <c r="AZ230" s="238">
        <v>4</v>
      </c>
      <c r="BA230" s="238">
        <v>29</v>
      </c>
      <c r="BB230" s="238">
        <v>54</v>
      </c>
      <c r="BC230" s="238" t="s">
        <v>363</v>
      </c>
      <c r="BD230" s="238">
        <v>5</v>
      </c>
      <c r="BE230" s="238">
        <v>7</v>
      </c>
      <c r="BF230" s="238">
        <v>7</v>
      </c>
      <c r="BI230" s="238">
        <v>7</v>
      </c>
      <c r="BJ230" s="238">
        <v>2</v>
      </c>
      <c r="BK230" s="238">
        <v>60</v>
      </c>
      <c r="BL230" s="238">
        <v>11</v>
      </c>
      <c r="BM230" s="238">
        <v>21</v>
      </c>
      <c r="CT230" s="238">
        <v>415251</v>
      </c>
      <c r="CU230" s="238">
        <v>4973098</v>
      </c>
      <c r="CV230" s="238">
        <v>44.906264700000001</v>
      </c>
      <c r="CW230" s="238">
        <v>-94.073532599999993</v>
      </c>
      <c r="CX230" s="238" t="s">
        <v>359</v>
      </c>
      <c r="CY230" s="238" t="s">
        <v>776</v>
      </c>
    </row>
    <row r="231" spans="1:103" x14ac:dyDescent="0.25">
      <c r="A231" s="238">
        <v>817501</v>
      </c>
      <c r="B231" s="238">
        <v>3</v>
      </c>
      <c r="C231" s="238">
        <v>7</v>
      </c>
      <c r="D231" s="238">
        <v>156.93299999999999</v>
      </c>
      <c r="E231" s="238">
        <v>43</v>
      </c>
      <c r="G231" s="238" t="s">
        <v>750</v>
      </c>
      <c r="H231" s="238">
        <v>8</v>
      </c>
      <c r="I231" s="238">
        <v>22</v>
      </c>
      <c r="K231" s="238">
        <v>20005462</v>
      </c>
      <c r="L231" s="238">
        <v>201830145</v>
      </c>
      <c r="M231" s="238">
        <v>7</v>
      </c>
      <c r="N231" s="238">
        <v>1</v>
      </c>
      <c r="O231" s="238">
        <v>2020</v>
      </c>
      <c r="P231" s="238" t="s">
        <v>355</v>
      </c>
      <c r="Q231" s="238">
        <v>15</v>
      </c>
      <c r="R231" s="238" t="s">
        <v>356</v>
      </c>
      <c r="S231" s="238">
        <v>5</v>
      </c>
      <c r="T231" s="238">
        <v>0</v>
      </c>
      <c r="U231" s="238">
        <v>2</v>
      </c>
      <c r="V231" s="238">
        <v>5</v>
      </c>
      <c r="W231" s="238">
        <v>10</v>
      </c>
      <c r="X231" s="238">
        <v>3</v>
      </c>
      <c r="Y231" s="238">
        <v>1</v>
      </c>
      <c r="Z231" s="238">
        <v>1</v>
      </c>
      <c r="AB231" s="238">
        <v>1</v>
      </c>
      <c r="AC231" s="238">
        <v>98</v>
      </c>
      <c r="AD231" s="238">
        <v>7</v>
      </c>
      <c r="AF231" s="238" t="s">
        <v>426</v>
      </c>
      <c r="AG231" s="238">
        <v>10</v>
      </c>
      <c r="AH231" s="238">
        <v>2</v>
      </c>
      <c r="AI231" s="238">
        <v>3</v>
      </c>
      <c r="AJ231" s="238">
        <v>4</v>
      </c>
      <c r="AK231" s="238">
        <v>21</v>
      </c>
      <c r="AL231" s="238">
        <v>16</v>
      </c>
      <c r="AM231" s="238" t="s">
        <v>354</v>
      </c>
      <c r="AN231" s="238">
        <v>5</v>
      </c>
      <c r="AO231" s="238">
        <v>90</v>
      </c>
      <c r="AS231" s="238">
        <v>12</v>
      </c>
      <c r="AT231" s="238">
        <v>9</v>
      </c>
      <c r="AU231" s="238">
        <v>60</v>
      </c>
      <c r="AV231" s="238">
        <v>11</v>
      </c>
      <c r="AW231" s="238">
        <v>21</v>
      </c>
      <c r="AX231" s="238">
        <v>2</v>
      </c>
      <c r="AY231" s="238">
        <v>3</v>
      </c>
      <c r="AZ231" s="238">
        <v>2</v>
      </c>
      <c r="BA231" s="238">
        <v>90</v>
      </c>
      <c r="BB231" s="238">
        <v>15</v>
      </c>
      <c r="BC231" s="238" t="s">
        <v>354</v>
      </c>
      <c r="BD231" s="238">
        <v>5</v>
      </c>
      <c r="BE231" s="238">
        <v>90</v>
      </c>
      <c r="BI231" s="238">
        <v>12</v>
      </c>
      <c r="BJ231" s="238">
        <v>23</v>
      </c>
      <c r="BK231" s="238">
        <v>55</v>
      </c>
      <c r="BL231" s="238">
        <v>11</v>
      </c>
      <c r="BM231" s="238">
        <v>21</v>
      </c>
      <c r="CT231" s="238">
        <v>415244.13828897203</v>
      </c>
      <c r="CU231" s="238">
        <v>4973095.4783577099</v>
      </c>
      <c r="CV231" s="238">
        <v>44.906239280000001</v>
      </c>
      <c r="CW231" s="238">
        <v>-94.073623380000001</v>
      </c>
      <c r="CX231" s="238" t="s">
        <v>359</v>
      </c>
      <c r="CY231" s="238" t="s">
        <v>777</v>
      </c>
    </row>
    <row r="232" spans="1:103" x14ac:dyDescent="0.25">
      <c r="A232" s="238">
        <v>603232</v>
      </c>
      <c r="B232" s="238">
        <v>3</v>
      </c>
      <c r="C232" s="238">
        <v>7</v>
      </c>
      <c r="D232" s="238">
        <v>156.94</v>
      </c>
      <c r="E232" s="238">
        <v>43</v>
      </c>
      <c r="G232" s="238" t="s">
        <v>750</v>
      </c>
      <c r="H232" s="238">
        <v>8</v>
      </c>
      <c r="I232" s="238">
        <v>22</v>
      </c>
      <c r="K232" s="238">
        <v>18201453</v>
      </c>
      <c r="M232" s="238">
        <v>6</v>
      </c>
      <c r="N232" s="238">
        <v>9</v>
      </c>
      <c r="O232" s="238">
        <v>2018</v>
      </c>
      <c r="P232" s="238" t="s">
        <v>364</v>
      </c>
      <c r="Q232" s="238">
        <v>8</v>
      </c>
      <c r="R232" s="238" t="s">
        <v>356</v>
      </c>
      <c r="S232" s="238">
        <v>5</v>
      </c>
      <c r="T232" s="238">
        <v>0</v>
      </c>
      <c r="U232" s="238">
        <v>1</v>
      </c>
      <c r="W232" s="238">
        <v>28</v>
      </c>
      <c r="X232" s="238">
        <v>3</v>
      </c>
      <c r="Y232" s="238">
        <v>1</v>
      </c>
      <c r="Z232" s="238">
        <v>3</v>
      </c>
      <c r="AB232" s="238">
        <v>2</v>
      </c>
      <c r="AC232" s="238">
        <v>98</v>
      </c>
      <c r="AD232" s="238" t="s">
        <v>581</v>
      </c>
      <c r="AF232" s="238" t="s">
        <v>426</v>
      </c>
      <c r="AG232" s="238">
        <v>3</v>
      </c>
      <c r="AH232" s="238">
        <v>2</v>
      </c>
      <c r="AI232" s="238">
        <v>4</v>
      </c>
      <c r="AJ232" s="238">
        <v>4</v>
      </c>
      <c r="AK232" s="238">
        <v>21</v>
      </c>
      <c r="AL232" s="238">
        <v>26</v>
      </c>
      <c r="AM232" s="238" t="s">
        <v>363</v>
      </c>
      <c r="AN232" s="238">
        <v>5</v>
      </c>
      <c r="AO232" s="238">
        <v>68</v>
      </c>
      <c r="AP232" s="238">
        <v>62</v>
      </c>
      <c r="AS232" s="238">
        <v>12</v>
      </c>
      <c r="AT232" s="238">
        <v>23</v>
      </c>
      <c r="AU232" s="238">
        <v>60</v>
      </c>
      <c r="AV232" s="238">
        <v>11</v>
      </c>
      <c r="AW232" s="238">
        <v>21</v>
      </c>
      <c r="CT232" s="238">
        <v>415269.67233934498</v>
      </c>
      <c r="CU232" s="238">
        <v>4973102.1166709</v>
      </c>
      <c r="CV232" s="238">
        <v>44.906302070000002</v>
      </c>
      <c r="CW232" s="238">
        <v>-94.073301099999995</v>
      </c>
      <c r="CX232" s="238" t="s">
        <v>359</v>
      </c>
      <c r="CY232" s="238" t="s">
        <v>778</v>
      </c>
    </row>
    <row r="233" spans="1:103" x14ac:dyDescent="0.25">
      <c r="A233" s="238">
        <v>10905537</v>
      </c>
      <c r="B233" s="238">
        <v>3</v>
      </c>
      <c r="C233" s="238">
        <v>7</v>
      </c>
      <c r="D233" s="238">
        <v>156.96600000000001</v>
      </c>
      <c r="E233" s="238">
        <v>43</v>
      </c>
      <c r="G233" s="238" t="s">
        <v>748</v>
      </c>
      <c r="H233" s="238">
        <v>8</v>
      </c>
      <c r="I233" s="238">
        <v>22</v>
      </c>
      <c r="K233" s="238">
        <v>13201330</v>
      </c>
      <c r="L233" s="238">
        <v>133090229</v>
      </c>
      <c r="M233" s="238">
        <v>11</v>
      </c>
      <c r="N233" s="238">
        <v>1</v>
      </c>
      <c r="O233" s="238">
        <v>2013</v>
      </c>
      <c r="P233" s="238" t="s">
        <v>362</v>
      </c>
      <c r="Q233" s="238">
        <v>19</v>
      </c>
      <c r="S233" s="238">
        <v>5</v>
      </c>
      <c r="T233" s="238">
        <v>0</v>
      </c>
      <c r="U233" s="238">
        <v>1</v>
      </c>
      <c r="V233" s="238">
        <v>8</v>
      </c>
      <c r="W233" s="238">
        <v>16</v>
      </c>
      <c r="X233" s="238">
        <v>3</v>
      </c>
      <c r="Y233" s="238">
        <v>6</v>
      </c>
      <c r="Z233" s="238">
        <v>1</v>
      </c>
      <c r="AB233" s="238">
        <v>1</v>
      </c>
      <c r="AC233" s="238">
        <v>98</v>
      </c>
      <c r="AD233" s="238" t="s">
        <v>428</v>
      </c>
      <c r="AE233" s="238" t="s">
        <v>775</v>
      </c>
      <c r="AF233" s="238" t="s">
        <v>426</v>
      </c>
      <c r="AG233" s="238">
        <v>4</v>
      </c>
      <c r="AH233" s="238">
        <v>2</v>
      </c>
      <c r="AI233" s="238">
        <v>4</v>
      </c>
      <c r="AJ233" s="238">
        <v>4</v>
      </c>
      <c r="AK233" s="238">
        <v>21</v>
      </c>
      <c r="AL233" s="238">
        <v>53</v>
      </c>
      <c r="AM233" s="238" t="s">
        <v>354</v>
      </c>
      <c r="AN233" s="238">
        <v>5</v>
      </c>
      <c r="AO233" s="238">
        <v>1</v>
      </c>
      <c r="AS233" s="238">
        <v>7</v>
      </c>
      <c r="AT233" s="238">
        <v>98</v>
      </c>
      <c r="AU233" s="238">
        <v>60</v>
      </c>
      <c r="AV233" s="238">
        <v>11</v>
      </c>
      <c r="AW233" s="238">
        <v>21</v>
      </c>
      <c r="CT233" s="238">
        <v>415311</v>
      </c>
      <c r="CU233" s="238">
        <v>4973097</v>
      </c>
      <c r="CV233" s="238">
        <v>44.9062622</v>
      </c>
      <c r="CW233" s="238">
        <v>-94.072774100000004</v>
      </c>
      <c r="CX233" s="238" t="s">
        <v>359</v>
      </c>
      <c r="CY233" s="238" t="s">
        <v>779</v>
      </c>
    </row>
    <row r="234" spans="1:103" x14ac:dyDescent="0.25">
      <c r="A234" s="238">
        <v>10890006</v>
      </c>
      <c r="B234" s="238">
        <v>3</v>
      </c>
      <c r="C234" s="238">
        <v>7</v>
      </c>
      <c r="D234" s="238">
        <v>156.98699999999999</v>
      </c>
      <c r="E234" s="238">
        <v>43</v>
      </c>
      <c r="G234" s="238" t="s">
        <v>748</v>
      </c>
      <c r="H234" s="238">
        <v>8</v>
      </c>
      <c r="I234" s="238">
        <v>22</v>
      </c>
      <c r="K234" s="238">
        <v>13200591</v>
      </c>
      <c r="L234" s="238">
        <v>131270151</v>
      </c>
      <c r="M234" s="238">
        <v>4</v>
      </c>
      <c r="N234" s="238">
        <v>29</v>
      </c>
      <c r="O234" s="238">
        <v>2013</v>
      </c>
      <c r="P234" s="238" t="s">
        <v>361</v>
      </c>
      <c r="Q234" s="238">
        <v>15</v>
      </c>
      <c r="R234" s="238" t="s">
        <v>369</v>
      </c>
      <c r="S234" s="238">
        <v>5</v>
      </c>
      <c r="T234" s="238">
        <v>0</v>
      </c>
      <c r="U234" s="238">
        <v>2</v>
      </c>
      <c r="V234" s="238">
        <v>1</v>
      </c>
      <c r="W234" s="238">
        <v>10</v>
      </c>
      <c r="X234" s="238">
        <v>2</v>
      </c>
      <c r="Y234" s="238">
        <v>1</v>
      </c>
      <c r="Z234" s="238">
        <v>1</v>
      </c>
      <c r="AB234" s="238">
        <v>1</v>
      </c>
      <c r="AC234" s="238">
        <v>98</v>
      </c>
      <c r="AD234" s="238" t="s">
        <v>428</v>
      </c>
      <c r="AE234" s="238" t="s">
        <v>775</v>
      </c>
      <c r="AF234" s="238" t="s">
        <v>426</v>
      </c>
      <c r="AG234" s="238">
        <v>7</v>
      </c>
      <c r="AH234" s="238">
        <v>2</v>
      </c>
      <c r="AI234" s="238">
        <v>2</v>
      </c>
      <c r="AJ234" s="238">
        <v>3</v>
      </c>
      <c r="AK234" s="238">
        <v>21</v>
      </c>
      <c r="AL234" s="238">
        <v>34</v>
      </c>
      <c r="AM234" s="238" t="s">
        <v>354</v>
      </c>
      <c r="AN234" s="238">
        <v>5</v>
      </c>
      <c r="AO234" s="238">
        <v>15</v>
      </c>
      <c r="AS234" s="238">
        <v>7</v>
      </c>
      <c r="AT234" s="238">
        <v>98</v>
      </c>
      <c r="AU234" s="238">
        <v>60</v>
      </c>
      <c r="AV234" s="238">
        <v>11</v>
      </c>
      <c r="AW234" s="238">
        <v>21</v>
      </c>
      <c r="AX234" s="238">
        <v>2</v>
      </c>
      <c r="AY234" s="238">
        <v>44</v>
      </c>
      <c r="AZ234" s="238">
        <v>3</v>
      </c>
      <c r="BA234" s="238">
        <v>8</v>
      </c>
      <c r="BB234" s="238">
        <v>41</v>
      </c>
      <c r="BC234" s="238" t="s">
        <v>354</v>
      </c>
      <c r="BD234" s="238">
        <v>5</v>
      </c>
      <c r="BE234" s="238">
        <v>1</v>
      </c>
      <c r="BI234" s="238">
        <v>7</v>
      </c>
      <c r="BJ234" s="238">
        <v>98</v>
      </c>
      <c r="BK234" s="238">
        <v>60</v>
      </c>
      <c r="BL234" s="238">
        <v>11</v>
      </c>
      <c r="BM234" s="238">
        <v>21</v>
      </c>
      <c r="CT234" s="238">
        <v>415345</v>
      </c>
      <c r="CU234" s="238">
        <v>4973097</v>
      </c>
      <c r="CV234" s="238">
        <v>44.906260799999998</v>
      </c>
      <c r="CW234" s="238">
        <v>-94.072346999999993</v>
      </c>
      <c r="CX234" s="238" t="s">
        <v>359</v>
      </c>
      <c r="CY234" s="238" t="s">
        <v>780</v>
      </c>
    </row>
    <row r="235" spans="1:103" x14ac:dyDescent="0.25">
      <c r="A235" s="238">
        <v>11047891</v>
      </c>
      <c r="B235" s="238">
        <v>3</v>
      </c>
      <c r="C235" s="238">
        <v>7</v>
      </c>
      <c r="D235" s="238">
        <v>157.00200000000001</v>
      </c>
      <c r="E235" s="238">
        <v>43</v>
      </c>
      <c r="G235" s="238" t="s">
        <v>748</v>
      </c>
      <c r="H235" s="238">
        <v>8</v>
      </c>
      <c r="I235" s="238">
        <v>22</v>
      </c>
      <c r="K235" s="238">
        <v>15001734</v>
      </c>
      <c r="L235" s="238">
        <v>150630228</v>
      </c>
      <c r="M235" s="238">
        <v>3</v>
      </c>
      <c r="N235" s="238">
        <v>4</v>
      </c>
      <c r="O235" s="238">
        <v>2015</v>
      </c>
      <c r="P235" s="238" t="s">
        <v>355</v>
      </c>
      <c r="Q235" s="238">
        <v>0</v>
      </c>
      <c r="S235" s="238">
        <v>4</v>
      </c>
      <c r="T235" s="238">
        <v>0</v>
      </c>
      <c r="U235" s="238">
        <v>1</v>
      </c>
      <c r="V235" s="238">
        <v>4</v>
      </c>
      <c r="W235" s="238">
        <v>69</v>
      </c>
      <c r="X235" s="238">
        <v>2</v>
      </c>
      <c r="Y235" s="238">
        <v>5</v>
      </c>
      <c r="Z235" s="238">
        <v>7</v>
      </c>
      <c r="AA235" s="238">
        <v>8</v>
      </c>
      <c r="AB235" s="238">
        <v>5</v>
      </c>
      <c r="AC235" s="238">
        <v>98</v>
      </c>
      <c r="AD235" s="238" t="s">
        <v>424</v>
      </c>
      <c r="AE235" s="238" t="s">
        <v>781</v>
      </c>
      <c r="AF235" s="238" t="s">
        <v>426</v>
      </c>
      <c r="AG235" s="238">
        <v>3</v>
      </c>
      <c r="AH235" s="238">
        <v>2</v>
      </c>
      <c r="AI235" s="238">
        <v>2</v>
      </c>
      <c r="AJ235" s="238">
        <v>4</v>
      </c>
      <c r="AK235" s="238">
        <v>21</v>
      </c>
      <c r="AL235" s="238">
        <v>24</v>
      </c>
      <c r="AM235" s="238" t="s">
        <v>354</v>
      </c>
      <c r="AN235" s="238">
        <v>5</v>
      </c>
      <c r="AO235" s="238">
        <v>3</v>
      </c>
      <c r="AS235" s="238">
        <v>7</v>
      </c>
      <c r="AT235" s="238">
        <v>98</v>
      </c>
      <c r="AU235" s="238">
        <v>60</v>
      </c>
      <c r="AV235" s="238">
        <v>11</v>
      </c>
      <c r="AW235" s="238">
        <v>21</v>
      </c>
      <c r="CT235" s="238">
        <v>415369</v>
      </c>
      <c r="CU235" s="238">
        <v>4973096</v>
      </c>
      <c r="CV235" s="238">
        <v>44.906259800000001</v>
      </c>
      <c r="CW235" s="238">
        <v>-94.072041999999996</v>
      </c>
      <c r="CX235" s="238" t="s">
        <v>359</v>
      </c>
      <c r="CY235" s="238" t="s">
        <v>782</v>
      </c>
    </row>
    <row r="236" spans="1:103" x14ac:dyDescent="0.25">
      <c r="A236" s="238">
        <v>10963086</v>
      </c>
      <c r="B236" s="238">
        <v>3</v>
      </c>
      <c r="C236" s="238">
        <v>7</v>
      </c>
      <c r="D236" s="238">
        <v>157.12</v>
      </c>
      <c r="E236" s="238">
        <v>43</v>
      </c>
      <c r="G236" s="238" t="s">
        <v>748</v>
      </c>
      <c r="H236" s="238">
        <v>8</v>
      </c>
      <c r="I236" s="238">
        <v>22</v>
      </c>
      <c r="K236" s="238">
        <v>14200118</v>
      </c>
      <c r="L236" s="238">
        <v>140300357</v>
      </c>
      <c r="M236" s="238">
        <v>1</v>
      </c>
      <c r="N236" s="238">
        <v>22</v>
      </c>
      <c r="O236" s="238">
        <v>2014</v>
      </c>
      <c r="P236" s="238" t="s">
        <v>355</v>
      </c>
      <c r="Q236" s="238">
        <v>18</v>
      </c>
      <c r="S236" s="238">
        <v>5</v>
      </c>
      <c r="T236" s="238">
        <v>0</v>
      </c>
      <c r="U236" s="238">
        <v>2</v>
      </c>
      <c r="V236" s="238">
        <v>11</v>
      </c>
      <c r="W236" s="238">
        <v>10</v>
      </c>
      <c r="X236" s="238">
        <v>2</v>
      </c>
      <c r="Y236" s="238">
        <v>6</v>
      </c>
      <c r="Z236" s="238">
        <v>8</v>
      </c>
      <c r="AA236" s="238">
        <v>7</v>
      </c>
      <c r="AB236" s="238">
        <v>1</v>
      </c>
      <c r="AC236" s="238">
        <v>98</v>
      </c>
      <c r="AD236" s="238" t="s">
        <v>428</v>
      </c>
      <c r="AE236" s="238" t="s">
        <v>783</v>
      </c>
      <c r="AF236" s="238" t="s">
        <v>426</v>
      </c>
      <c r="AG236" s="238">
        <v>6</v>
      </c>
      <c r="AH236" s="238">
        <v>2</v>
      </c>
      <c r="AI236" s="238">
        <v>4</v>
      </c>
      <c r="AJ236" s="238">
        <v>3</v>
      </c>
      <c r="AK236" s="238">
        <v>26</v>
      </c>
      <c r="AL236" s="238">
        <v>48</v>
      </c>
      <c r="AM236" s="238" t="s">
        <v>354</v>
      </c>
      <c r="AN236" s="238">
        <v>5</v>
      </c>
      <c r="AO236" s="238">
        <v>6</v>
      </c>
      <c r="AS236" s="238">
        <v>7</v>
      </c>
      <c r="AT236" s="238">
        <v>98</v>
      </c>
      <c r="AU236" s="238">
        <v>60</v>
      </c>
      <c r="AV236" s="238">
        <v>11</v>
      </c>
      <c r="AW236" s="238">
        <v>21</v>
      </c>
      <c r="AX236" s="238">
        <v>2</v>
      </c>
      <c r="AY236" s="238">
        <v>2</v>
      </c>
      <c r="AZ236" s="238">
        <v>4</v>
      </c>
      <c r="BA236" s="238">
        <v>21</v>
      </c>
      <c r="BB236" s="238">
        <v>25</v>
      </c>
      <c r="BC236" s="238" t="s">
        <v>363</v>
      </c>
      <c r="BD236" s="238">
        <v>5</v>
      </c>
      <c r="BE236" s="238">
        <v>2</v>
      </c>
      <c r="BI236" s="238">
        <v>7</v>
      </c>
      <c r="BJ236" s="238">
        <v>98</v>
      </c>
      <c r="BK236" s="238">
        <v>60</v>
      </c>
      <c r="BL236" s="238">
        <v>11</v>
      </c>
      <c r="BM236" s="238">
        <v>21</v>
      </c>
      <c r="CT236" s="238">
        <v>415558</v>
      </c>
      <c r="CU236" s="238">
        <v>4973093</v>
      </c>
      <c r="CV236" s="238">
        <v>44.906251900000001</v>
      </c>
      <c r="CW236" s="238">
        <v>-94.069642299999998</v>
      </c>
      <c r="CX236" s="238" t="s">
        <v>359</v>
      </c>
      <c r="CY236" s="238" t="s">
        <v>784</v>
      </c>
    </row>
    <row r="237" spans="1:103" x14ac:dyDescent="0.25">
      <c r="A237" s="238">
        <v>10821654</v>
      </c>
      <c r="B237" s="238">
        <v>3</v>
      </c>
      <c r="C237" s="238">
        <v>7</v>
      </c>
      <c r="D237" s="238">
        <v>157.58000000000001</v>
      </c>
      <c r="E237" s="238">
        <v>43</v>
      </c>
      <c r="G237" s="238" t="s">
        <v>748</v>
      </c>
      <c r="H237" s="238">
        <v>8</v>
      </c>
      <c r="I237" s="238">
        <v>22</v>
      </c>
      <c r="K237" s="238">
        <v>12200610</v>
      </c>
      <c r="L237" s="238">
        <v>121850239</v>
      </c>
      <c r="M237" s="238">
        <v>6</v>
      </c>
      <c r="N237" s="238">
        <v>25</v>
      </c>
      <c r="O237" s="238">
        <v>2012</v>
      </c>
      <c r="P237" s="238" t="s">
        <v>361</v>
      </c>
      <c r="Q237" s="238">
        <v>11</v>
      </c>
      <c r="S237" s="238">
        <v>3</v>
      </c>
      <c r="T237" s="238">
        <v>0</v>
      </c>
      <c r="U237" s="238">
        <v>1</v>
      </c>
      <c r="V237" s="238">
        <v>7</v>
      </c>
      <c r="W237" s="238">
        <v>83</v>
      </c>
      <c r="X237" s="238">
        <v>2</v>
      </c>
      <c r="Y237" s="238">
        <v>1</v>
      </c>
      <c r="Z237" s="238">
        <v>1</v>
      </c>
      <c r="AB237" s="238">
        <v>1</v>
      </c>
      <c r="AC237" s="238">
        <v>98</v>
      </c>
      <c r="AD237" s="238" t="s">
        <v>428</v>
      </c>
      <c r="AE237" s="238" t="s">
        <v>785</v>
      </c>
      <c r="AF237" s="238" t="s">
        <v>426</v>
      </c>
      <c r="AG237" s="238">
        <v>3</v>
      </c>
      <c r="AH237" s="238">
        <v>2</v>
      </c>
      <c r="AI237" s="238">
        <v>3</v>
      </c>
      <c r="AJ237" s="238">
        <v>4</v>
      </c>
      <c r="AK237" s="238">
        <v>21</v>
      </c>
      <c r="AL237" s="238">
        <v>48</v>
      </c>
      <c r="AM237" s="238" t="s">
        <v>354</v>
      </c>
      <c r="AN237" s="238">
        <v>5</v>
      </c>
      <c r="AO237" s="238">
        <v>72</v>
      </c>
      <c r="AS237" s="238">
        <v>7</v>
      </c>
      <c r="AT237" s="238">
        <v>98</v>
      </c>
      <c r="AU237" s="238">
        <v>60</v>
      </c>
      <c r="AV237" s="238">
        <v>11</v>
      </c>
      <c r="AW237" s="238">
        <v>21</v>
      </c>
      <c r="CT237" s="238">
        <v>416299</v>
      </c>
      <c r="CU237" s="238">
        <v>4973080</v>
      </c>
      <c r="CV237" s="238">
        <v>44.906220500000003</v>
      </c>
      <c r="CW237" s="238">
        <v>-94.060267100000004</v>
      </c>
      <c r="CX237" s="238" t="s">
        <v>359</v>
      </c>
      <c r="CY237" s="238" t="s">
        <v>786</v>
      </c>
    </row>
    <row r="238" spans="1:103" x14ac:dyDescent="0.25">
      <c r="A238" s="238">
        <v>862817</v>
      </c>
      <c r="B238" s="238">
        <v>3</v>
      </c>
      <c r="C238" s="238">
        <v>7</v>
      </c>
      <c r="D238" s="238">
        <v>157.84299999999999</v>
      </c>
      <c r="E238" s="238">
        <v>43</v>
      </c>
      <c r="G238" s="238" t="s">
        <v>750</v>
      </c>
      <c r="H238" s="238">
        <v>8</v>
      </c>
      <c r="I238" s="238">
        <v>22</v>
      </c>
      <c r="K238" s="238">
        <v>20202498</v>
      </c>
      <c r="L238" s="238">
        <v>203080215</v>
      </c>
      <c r="M238" s="238">
        <v>11</v>
      </c>
      <c r="N238" s="238">
        <v>3</v>
      </c>
      <c r="O238" s="238">
        <v>2020</v>
      </c>
      <c r="P238" s="238" t="s">
        <v>368</v>
      </c>
      <c r="Q238" s="238">
        <v>23</v>
      </c>
      <c r="R238" s="238">
        <v>98</v>
      </c>
      <c r="S238" s="238">
        <v>3</v>
      </c>
      <c r="T238" s="238">
        <v>0</v>
      </c>
      <c r="U238" s="238">
        <v>2</v>
      </c>
      <c r="V238" s="238">
        <v>11</v>
      </c>
      <c r="W238" s="238">
        <v>10</v>
      </c>
      <c r="X238" s="238">
        <v>2</v>
      </c>
      <c r="Y238" s="238">
        <v>6</v>
      </c>
      <c r="Z238" s="238">
        <v>1</v>
      </c>
      <c r="AB238" s="238">
        <v>1</v>
      </c>
      <c r="AC238" s="238">
        <v>98</v>
      </c>
      <c r="AD238" s="238" t="s">
        <v>581</v>
      </c>
      <c r="AF238" s="238" t="s">
        <v>426</v>
      </c>
      <c r="AG238" s="238">
        <v>6</v>
      </c>
      <c r="AH238" s="238">
        <v>2</v>
      </c>
      <c r="AI238" s="238">
        <v>4</v>
      </c>
      <c r="AJ238" s="238">
        <v>3</v>
      </c>
      <c r="AK238" s="238">
        <v>21</v>
      </c>
      <c r="AL238" s="238">
        <v>36</v>
      </c>
      <c r="AM238" s="238" t="s">
        <v>354</v>
      </c>
      <c r="AN238" s="238">
        <v>5</v>
      </c>
      <c r="AO238" s="238">
        <v>70</v>
      </c>
      <c r="AS238" s="238">
        <v>12</v>
      </c>
      <c r="AT238" s="238">
        <v>98</v>
      </c>
      <c r="AU238" s="238">
        <v>60</v>
      </c>
      <c r="AV238" s="238">
        <v>11</v>
      </c>
      <c r="AW238" s="238">
        <v>21</v>
      </c>
      <c r="AX238" s="238">
        <v>2</v>
      </c>
      <c r="AY238" s="238">
        <v>49</v>
      </c>
      <c r="AZ238" s="238">
        <v>3</v>
      </c>
      <c r="BA238" s="238">
        <v>21</v>
      </c>
      <c r="BB238" s="238">
        <v>30</v>
      </c>
      <c r="BC238" s="238" t="s">
        <v>354</v>
      </c>
      <c r="BD238" s="238">
        <v>5</v>
      </c>
      <c r="BE238" s="238">
        <v>1</v>
      </c>
      <c r="BI238" s="238">
        <v>12</v>
      </c>
      <c r="BJ238" s="238">
        <v>98</v>
      </c>
      <c r="BK238" s="238">
        <v>60</v>
      </c>
      <c r="BL238" s="238">
        <v>11</v>
      </c>
      <c r="BM238" s="238">
        <v>21</v>
      </c>
      <c r="CT238" s="238">
        <v>416709.00855135103</v>
      </c>
      <c r="CU238" s="238">
        <v>4973072.4832782997</v>
      </c>
      <c r="CV238" s="238">
        <v>44.906205239999998</v>
      </c>
      <c r="CW238" s="238">
        <v>-94.0550669</v>
      </c>
      <c r="CX238" s="238" t="s">
        <v>359</v>
      </c>
      <c r="CY238" s="238" t="s">
        <v>787</v>
      </c>
    </row>
    <row r="239" spans="1:103" x14ac:dyDescent="0.25">
      <c r="A239" s="238">
        <v>777110</v>
      </c>
      <c r="B239" s="238">
        <v>3</v>
      </c>
      <c r="C239" s="238">
        <v>7</v>
      </c>
      <c r="D239" s="238">
        <v>157.88</v>
      </c>
      <c r="E239" s="238">
        <v>43</v>
      </c>
      <c r="G239" s="238" t="s">
        <v>750</v>
      </c>
      <c r="H239" s="238">
        <v>8</v>
      </c>
      <c r="I239" s="238">
        <v>22</v>
      </c>
      <c r="K239" s="238">
        <v>20200027</v>
      </c>
      <c r="L239" s="238">
        <v>200030225</v>
      </c>
      <c r="M239" s="238">
        <v>1</v>
      </c>
      <c r="N239" s="238">
        <v>3</v>
      </c>
      <c r="O239" s="238">
        <v>2020</v>
      </c>
      <c r="P239" s="238" t="s">
        <v>362</v>
      </c>
      <c r="Q239" s="238">
        <v>18</v>
      </c>
      <c r="R239" s="238">
        <v>98</v>
      </c>
      <c r="S239" s="238">
        <v>4</v>
      </c>
      <c r="T239" s="238">
        <v>0</v>
      </c>
      <c r="U239" s="238">
        <v>1</v>
      </c>
      <c r="W239" s="238">
        <v>16</v>
      </c>
      <c r="X239" s="238">
        <v>2</v>
      </c>
      <c r="Y239" s="238">
        <v>6</v>
      </c>
      <c r="Z239" s="238">
        <v>5</v>
      </c>
      <c r="AB239" s="238">
        <v>2</v>
      </c>
      <c r="AC239" s="238">
        <v>98</v>
      </c>
      <c r="AD239" s="238">
        <v>7</v>
      </c>
      <c r="AF239" s="238" t="s">
        <v>426</v>
      </c>
      <c r="AG239" s="238">
        <v>4</v>
      </c>
      <c r="AH239" s="238">
        <v>2</v>
      </c>
      <c r="AI239" s="238">
        <v>2</v>
      </c>
      <c r="AJ239" s="238">
        <v>3</v>
      </c>
      <c r="AK239" s="238">
        <v>21</v>
      </c>
      <c r="AL239" s="238">
        <v>48</v>
      </c>
      <c r="AM239" s="238" t="s">
        <v>363</v>
      </c>
      <c r="AN239" s="238">
        <v>5</v>
      </c>
      <c r="AO239" s="238">
        <v>1</v>
      </c>
      <c r="AS239" s="238">
        <v>12</v>
      </c>
      <c r="AT239" s="238">
        <v>98</v>
      </c>
      <c r="AU239" s="238">
        <v>60</v>
      </c>
      <c r="AV239" s="238">
        <v>11</v>
      </c>
      <c r="AW239" s="238">
        <v>21</v>
      </c>
      <c r="CT239" s="238">
        <v>416768.27533655101</v>
      </c>
      <c r="CU239" s="238">
        <v>4973072.4832782997</v>
      </c>
      <c r="CV239" s="238">
        <v>44.906212170000003</v>
      </c>
      <c r="CW239" s="238">
        <v>-94.054316279999995</v>
      </c>
      <c r="CX239" s="238" t="s">
        <v>359</v>
      </c>
      <c r="CY239" s="238" t="s">
        <v>788</v>
      </c>
    </row>
    <row r="240" spans="1:103" x14ac:dyDescent="0.25">
      <c r="A240" s="238">
        <v>416992</v>
      </c>
      <c r="B240" s="238">
        <v>3</v>
      </c>
      <c r="C240" s="238">
        <v>7</v>
      </c>
      <c r="D240" s="238">
        <v>157.90299999999999</v>
      </c>
      <c r="E240" s="238">
        <v>43</v>
      </c>
      <c r="G240" s="238" t="s">
        <v>750</v>
      </c>
      <c r="H240" s="238">
        <v>8</v>
      </c>
      <c r="I240" s="238">
        <v>22</v>
      </c>
      <c r="K240" s="238">
        <v>17200233</v>
      </c>
      <c r="M240" s="238">
        <v>1</v>
      </c>
      <c r="N240" s="238">
        <v>20</v>
      </c>
      <c r="O240" s="238">
        <v>2017</v>
      </c>
      <c r="P240" s="238" t="s">
        <v>362</v>
      </c>
      <c r="Q240" s="238">
        <v>8</v>
      </c>
      <c r="R240" s="238">
        <v>98</v>
      </c>
      <c r="S240" s="238">
        <v>5</v>
      </c>
      <c r="T240" s="238">
        <v>0</v>
      </c>
      <c r="U240" s="238">
        <v>2</v>
      </c>
      <c r="V240" s="238">
        <v>5</v>
      </c>
      <c r="W240" s="238">
        <v>10</v>
      </c>
      <c r="X240" s="238">
        <v>3</v>
      </c>
      <c r="Y240" s="238">
        <v>2</v>
      </c>
      <c r="Z240" s="238">
        <v>3</v>
      </c>
      <c r="AA240" s="238">
        <v>6</v>
      </c>
      <c r="AB240" s="238">
        <v>2</v>
      </c>
      <c r="AC240" s="238">
        <v>98</v>
      </c>
      <c r="AD240" s="238" t="s">
        <v>581</v>
      </c>
      <c r="AF240" s="238" t="s">
        <v>426</v>
      </c>
      <c r="AG240" s="238">
        <v>10</v>
      </c>
      <c r="AH240" s="238">
        <v>2</v>
      </c>
      <c r="AI240" s="238">
        <v>3</v>
      </c>
      <c r="AJ240" s="238">
        <v>2</v>
      </c>
      <c r="AK240" s="238">
        <v>21</v>
      </c>
      <c r="AL240" s="238">
        <v>34</v>
      </c>
      <c r="AM240" s="238" t="s">
        <v>354</v>
      </c>
      <c r="AN240" s="238">
        <v>5</v>
      </c>
      <c r="AO240" s="238">
        <v>64</v>
      </c>
      <c r="AS240" s="238">
        <v>12</v>
      </c>
      <c r="AT240" s="238">
        <v>20</v>
      </c>
      <c r="AU240" s="238">
        <v>55</v>
      </c>
      <c r="AV240" s="238">
        <v>11</v>
      </c>
      <c r="AW240" s="238">
        <v>21</v>
      </c>
      <c r="AX240" s="238">
        <v>2</v>
      </c>
      <c r="AY240" s="238">
        <v>48</v>
      </c>
      <c r="AZ240" s="238">
        <v>3</v>
      </c>
      <c r="BA240" s="238">
        <v>21</v>
      </c>
      <c r="BB240" s="238">
        <v>36</v>
      </c>
      <c r="BC240" s="238" t="s">
        <v>354</v>
      </c>
      <c r="BD240" s="238">
        <v>5</v>
      </c>
      <c r="BE240" s="238">
        <v>1</v>
      </c>
      <c r="BI240" s="238">
        <v>12</v>
      </c>
      <c r="BJ240" s="238">
        <v>9</v>
      </c>
      <c r="BK240" s="238">
        <v>60</v>
      </c>
      <c r="BL240" s="238">
        <v>11</v>
      </c>
      <c r="BM240" s="238">
        <v>21</v>
      </c>
      <c r="CT240" s="238">
        <v>416819.07543815102</v>
      </c>
      <c r="CU240" s="238">
        <v>4973064.0165946996</v>
      </c>
      <c r="CV240" s="238">
        <v>44.906141910000002</v>
      </c>
      <c r="CW240" s="238">
        <v>-94.053671499999993</v>
      </c>
      <c r="CX240" s="238" t="s">
        <v>359</v>
      </c>
      <c r="CY240" s="238" t="s">
        <v>789</v>
      </c>
    </row>
    <row r="241" spans="1:103" x14ac:dyDescent="0.25">
      <c r="A241" s="238">
        <v>361820</v>
      </c>
      <c r="B241" s="238">
        <v>3</v>
      </c>
      <c r="C241" s="238">
        <v>7</v>
      </c>
      <c r="D241" s="238">
        <v>157.91900000000001</v>
      </c>
      <c r="E241" s="238">
        <v>43</v>
      </c>
      <c r="G241" s="238" t="s">
        <v>750</v>
      </c>
      <c r="H241" s="238">
        <v>8</v>
      </c>
      <c r="I241" s="238">
        <v>22</v>
      </c>
      <c r="K241" s="238">
        <v>16201320</v>
      </c>
      <c r="M241" s="238">
        <v>7</v>
      </c>
      <c r="N241" s="238">
        <v>5</v>
      </c>
      <c r="O241" s="238">
        <v>2016</v>
      </c>
      <c r="P241" s="238" t="s">
        <v>368</v>
      </c>
      <c r="Q241" s="238">
        <v>13</v>
      </c>
      <c r="S241" s="238">
        <v>3</v>
      </c>
      <c r="T241" s="238">
        <v>0</v>
      </c>
      <c r="U241" s="238">
        <v>2</v>
      </c>
      <c r="V241" s="238">
        <v>5</v>
      </c>
      <c r="W241" s="238">
        <v>10</v>
      </c>
      <c r="X241" s="238">
        <v>3</v>
      </c>
      <c r="Y241" s="238">
        <v>1</v>
      </c>
      <c r="Z241" s="238">
        <v>1</v>
      </c>
      <c r="AB241" s="238">
        <v>1</v>
      </c>
      <c r="AC241" s="238">
        <v>98</v>
      </c>
      <c r="AD241" s="238" t="s">
        <v>581</v>
      </c>
      <c r="AF241" s="238" t="s">
        <v>426</v>
      </c>
      <c r="AG241" s="238">
        <v>10</v>
      </c>
      <c r="AH241" s="238">
        <v>2</v>
      </c>
      <c r="AI241" s="238">
        <v>6</v>
      </c>
      <c r="AJ241" s="238">
        <v>4</v>
      </c>
      <c r="AK241" s="238">
        <v>27</v>
      </c>
      <c r="AL241" s="238">
        <v>50</v>
      </c>
      <c r="AM241" s="238" t="s">
        <v>354</v>
      </c>
      <c r="AN241" s="238">
        <v>5</v>
      </c>
      <c r="AO241" s="238">
        <v>1</v>
      </c>
      <c r="AS241" s="238">
        <v>12</v>
      </c>
      <c r="AT241" s="238">
        <v>9</v>
      </c>
      <c r="AU241" s="238">
        <v>60</v>
      </c>
      <c r="AV241" s="238">
        <v>11</v>
      </c>
      <c r="AW241" s="238">
        <v>21</v>
      </c>
      <c r="AX241" s="238">
        <v>2</v>
      </c>
      <c r="AY241" s="238">
        <v>4</v>
      </c>
      <c r="AZ241" s="238">
        <v>4</v>
      </c>
      <c r="BA241" s="238">
        <v>24</v>
      </c>
      <c r="BB241" s="238">
        <v>37</v>
      </c>
      <c r="BC241" s="238" t="s">
        <v>354</v>
      </c>
      <c r="BD241" s="238">
        <v>5</v>
      </c>
      <c r="BE241" s="238">
        <v>2</v>
      </c>
      <c r="BI241" s="238">
        <v>12</v>
      </c>
      <c r="BJ241" s="238">
        <v>23</v>
      </c>
      <c r="BK241" s="238">
        <v>60</v>
      </c>
      <c r="BL241" s="238">
        <v>11</v>
      </c>
      <c r="BM241" s="238">
        <v>21</v>
      </c>
      <c r="CT241" s="238">
        <v>416844.47548895102</v>
      </c>
      <c r="CU241" s="238">
        <v>4973055.5499111004</v>
      </c>
      <c r="CV241" s="238">
        <v>44.906068670000003</v>
      </c>
      <c r="CW241" s="238">
        <v>-94.053348409999998</v>
      </c>
      <c r="CX241" s="238" t="s">
        <v>359</v>
      </c>
      <c r="CY241" s="238" t="s">
        <v>790</v>
      </c>
    </row>
    <row r="242" spans="1:103" x14ac:dyDescent="0.25">
      <c r="A242" s="238">
        <v>525438</v>
      </c>
      <c r="B242" s="238">
        <v>3</v>
      </c>
      <c r="C242" s="238">
        <v>7</v>
      </c>
      <c r="D242" s="238">
        <v>157.92400000000001</v>
      </c>
      <c r="E242" s="238">
        <v>43</v>
      </c>
      <c r="G242" s="238" t="s">
        <v>750</v>
      </c>
      <c r="H242" s="238">
        <v>8</v>
      </c>
      <c r="I242" s="238">
        <v>22</v>
      </c>
      <c r="K242" s="238">
        <v>17203250</v>
      </c>
      <c r="M242" s="238">
        <v>12</v>
      </c>
      <c r="N242" s="238">
        <v>15</v>
      </c>
      <c r="O242" s="238">
        <v>2017</v>
      </c>
      <c r="P242" s="238" t="s">
        <v>362</v>
      </c>
      <c r="Q242" s="238">
        <v>19</v>
      </c>
      <c r="R242" s="238" t="s">
        <v>356</v>
      </c>
      <c r="S242" s="238">
        <v>2</v>
      </c>
      <c r="T242" s="238">
        <v>0</v>
      </c>
      <c r="U242" s="238">
        <v>2</v>
      </c>
      <c r="V242" s="238">
        <v>5</v>
      </c>
      <c r="W242" s="238">
        <v>10</v>
      </c>
      <c r="X242" s="238">
        <v>3</v>
      </c>
      <c r="Y242" s="238">
        <v>4</v>
      </c>
      <c r="Z242" s="238">
        <v>1</v>
      </c>
      <c r="AB242" s="238">
        <v>1</v>
      </c>
      <c r="AC242" s="238">
        <v>98</v>
      </c>
      <c r="AD242" s="238" t="s">
        <v>581</v>
      </c>
      <c r="AF242" s="238" t="s">
        <v>426</v>
      </c>
      <c r="AG242" s="238">
        <v>10</v>
      </c>
      <c r="AH242" s="238">
        <v>2</v>
      </c>
      <c r="AI242" s="238">
        <v>2</v>
      </c>
      <c r="AJ242" s="238">
        <v>2</v>
      </c>
      <c r="AK242" s="238">
        <v>21</v>
      </c>
      <c r="AL242" s="238">
        <v>22</v>
      </c>
      <c r="AM242" s="238" t="s">
        <v>363</v>
      </c>
      <c r="AN242" s="238">
        <v>5</v>
      </c>
      <c r="AO242" s="238">
        <v>64</v>
      </c>
      <c r="AP242" s="238">
        <v>74</v>
      </c>
      <c r="AS242" s="238">
        <v>12</v>
      </c>
      <c r="AT242" s="238">
        <v>23</v>
      </c>
      <c r="AU242" s="238">
        <v>55</v>
      </c>
      <c r="AV242" s="238">
        <v>11</v>
      </c>
      <c r="AW242" s="238">
        <v>21</v>
      </c>
      <c r="AX242" s="238">
        <v>2</v>
      </c>
      <c r="AY242" s="238">
        <v>2</v>
      </c>
      <c r="AZ242" s="238">
        <v>4</v>
      </c>
      <c r="BA242" s="238">
        <v>21</v>
      </c>
      <c r="BB242" s="238">
        <v>73</v>
      </c>
      <c r="BC242" s="238" t="s">
        <v>354</v>
      </c>
      <c r="BD242" s="238">
        <v>5</v>
      </c>
      <c r="BE242" s="238">
        <v>1</v>
      </c>
      <c r="BI242" s="238">
        <v>12</v>
      </c>
      <c r="BJ242" s="238">
        <v>98</v>
      </c>
      <c r="BK242" s="238">
        <v>60</v>
      </c>
      <c r="BL242" s="238">
        <v>11</v>
      </c>
      <c r="BM242" s="238">
        <v>21</v>
      </c>
      <c r="CT242" s="238">
        <v>416852.94217255199</v>
      </c>
      <c r="CU242" s="238">
        <v>4973072.4832782997</v>
      </c>
      <c r="CV242" s="238">
        <v>44.906222069999998</v>
      </c>
      <c r="CW242" s="238">
        <v>-94.053243960000003</v>
      </c>
      <c r="CX242" s="238" t="s">
        <v>359</v>
      </c>
      <c r="CY242" s="238" t="s">
        <v>791</v>
      </c>
    </row>
    <row r="243" spans="1:103" x14ac:dyDescent="0.25">
      <c r="A243" s="238">
        <v>541414</v>
      </c>
      <c r="B243" s="238">
        <v>3</v>
      </c>
      <c r="C243" s="238">
        <v>7</v>
      </c>
      <c r="D243" s="238">
        <v>157.92400000000001</v>
      </c>
      <c r="E243" s="238">
        <v>43</v>
      </c>
      <c r="G243" s="238" t="s">
        <v>750</v>
      </c>
      <c r="H243" s="238">
        <v>8</v>
      </c>
      <c r="I243" s="238">
        <v>22</v>
      </c>
      <c r="K243" s="238">
        <v>18200285</v>
      </c>
      <c r="M243" s="238">
        <v>1</v>
      </c>
      <c r="N243" s="238">
        <v>31</v>
      </c>
      <c r="O243" s="238">
        <v>2018</v>
      </c>
      <c r="P243" s="238" t="s">
        <v>355</v>
      </c>
      <c r="Q243" s="238">
        <v>6</v>
      </c>
      <c r="R243" s="238" t="s">
        <v>419</v>
      </c>
      <c r="S243" s="238">
        <v>3</v>
      </c>
      <c r="T243" s="238">
        <v>0</v>
      </c>
      <c r="U243" s="238">
        <v>3</v>
      </c>
      <c r="V243" s="238">
        <v>5</v>
      </c>
      <c r="W243" s="238">
        <v>10</v>
      </c>
      <c r="X243" s="238">
        <v>3</v>
      </c>
      <c r="Y243" s="238">
        <v>4</v>
      </c>
      <c r="Z243" s="238">
        <v>1</v>
      </c>
      <c r="AB243" s="238">
        <v>3</v>
      </c>
      <c r="AC243" s="238">
        <v>98</v>
      </c>
      <c r="AD243" s="238" t="s">
        <v>581</v>
      </c>
      <c r="AF243" s="238" t="s">
        <v>426</v>
      </c>
      <c r="AG243" s="238">
        <v>10</v>
      </c>
      <c r="AH243" s="238">
        <v>2</v>
      </c>
      <c r="AI243" s="238">
        <v>49</v>
      </c>
      <c r="AJ243" s="238">
        <v>1</v>
      </c>
      <c r="AK243" s="238">
        <v>21</v>
      </c>
      <c r="AL243" s="238">
        <v>27</v>
      </c>
      <c r="AM243" s="238" t="s">
        <v>354</v>
      </c>
      <c r="AN243" s="238">
        <v>5</v>
      </c>
      <c r="AO243" s="238">
        <v>2</v>
      </c>
      <c r="AS243" s="238">
        <v>12</v>
      </c>
      <c r="AT243" s="238">
        <v>23</v>
      </c>
      <c r="AU243" s="238">
        <v>55</v>
      </c>
      <c r="AV243" s="238">
        <v>11</v>
      </c>
      <c r="AW243" s="238">
        <v>21</v>
      </c>
      <c r="AX243" s="238">
        <v>2</v>
      </c>
      <c r="AY243" s="238">
        <v>4</v>
      </c>
      <c r="AZ243" s="238">
        <v>4</v>
      </c>
      <c r="BA243" s="238">
        <v>21</v>
      </c>
      <c r="BB243" s="238">
        <v>21</v>
      </c>
      <c r="BC243" s="238" t="s">
        <v>354</v>
      </c>
      <c r="BD243" s="238">
        <v>5</v>
      </c>
      <c r="BE243" s="238">
        <v>1</v>
      </c>
      <c r="BI243" s="238">
        <v>12</v>
      </c>
      <c r="BJ243" s="238">
        <v>9</v>
      </c>
      <c r="BK243" s="238">
        <v>60</v>
      </c>
      <c r="BL243" s="238">
        <v>11</v>
      </c>
      <c r="BM243" s="238">
        <v>21</v>
      </c>
      <c r="BN243" s="238">
        <v>2</v>
      </c>
      <c r="BO243" s="238">
        <v>2</v>
      </c>
      <c r="BP243" s="238">
        <v>1</v>
      </c>
      <c r="BQ243" s="238">
        <v>34</v>
      </c>
      <c r="BR243" s="238">
        <v>31</v>
      </c>
      <c r="BS243" s="238" t="s">
        <v>354</v>
      </c>
      <c r="BT243" s="238">
        <v>5</v>
      </c>
      <c r="BU243" s="238">
        <v>1</v>
      </c>
      <c r="BY243" s="238">
        <v>12</v>
      </c>
      <c r="BZ243" s="238">
        <v>23</v>
      </c>
      <c r="CA243" s="238">
        <v>55</v>
      </c>
      <c r="CB243" s="238">
        <v>11</v>
      </c>
      <c r="CC243" s="238">
        <v>21</v>
      </c>
      <c r="CT243" s="238">
        <v>416852.94217255199</v>
      </c>
      <c r="CU243" s="238">
        <v>4973072.4832782997</v>
      </c>
      <c r="CV243" s="238">
        <v>44.906222069999998</v>
      </c>
      <c r="CW243" s="238">
        <v>-94.053243960000003</v>
      </c>
      <c r="CX243" s="238" t="s">
        <v>359</v>
      </c>
      <c r="CY243" s="238" t="s">
        <v>792</v>
      </c>
    </row>
    <row r="244" spans="1:103" x14ac:dyDescent="0.25">
      <c r="A244" s="238">
        <v>379177</v>
      </c>
      <c r="B244" s="238">
        <v>3</v>
      </c>
      <c r="C244" s="238">
        <v>7</v>
      </c>
      <c r="D244" s="238">
        <v>157.92699999999999</v>
      </c>
      <c r="E244" s="238">
        <v>43</v>
      </c>
      <c r="G244" s="238" t="s">
        <v>750</v>
      </c>
      <c r="H244" s="238">
        <v>8</v>
      </c>
      <c r="I244" s="238">
        <v>22</v>
      </c>
      <c r="K244" s="238">
        <v>16201847</v>
      </c>
      <c r="M244" s="238">
        <v>9</v>
      </c>
      <c r="N244" s="238">
        <v>14</v>
      </c>
      <c r="O244" s="238">
        <v>2016</v>
      </c>
      <c r="P244" s="238" t="s">
        <v>355</v>
      </c>
      <c r="Q244" s="238">
        <v>17</v>
      </c>
      <c r="R244" s="238" t="s">
        <v>356</v>
      </c>
      <c r="S244" s="238">
        <v>3</v>
      </c>
      <c r="T244" s="238">
        <v>0</v>
      </c>
      <c r="U244" s="238">
        <v>2</v>
      </c>
      <c r="V244" s="238">
        <v>5</v>
      </c>
      <c r="W244" s="238">
        <v>10</v>
      </c>
      <c r="X244" s="238">
        <v>3</v>
      </c>
      <c r="Y244" s="238">
        <v>1</v>
      </c>
      <c r="Z244" s="238">
        <v>1</v>
      </c>
      <c r="AB244" s="238">
        <v>1</v>
      </c>
      <c r="AC244" s="238">
        <v>98</v>
      </c>
      <c r="AD244" s="238" t="s">
        <v>581</v>
      </c>
      <c r="AF244" s="238" t="s">
        <v>426</v>
      </c>
      <c r="AG244" s="238">
        <v>10</v>
      </c>
      <c r="AH244" s="238">
        <v>2</v>
      </c>
      <c r="AI244" s="238">
        <v>2</v>
      </c>
      <c r="AJ244" s="238">
        <v>2</v>
      </c>
      <c r="AK244" s="238">
        <v>21</v>
      </c>
      <c r="AL244" s="238">
        <v>22</v>
      </c>
      <c r="AM244" s="238" t="s">
        <v>354</v>
      </c>
      <c r="AN244" s="238">
        <v>5</v>
      </c>
      <c r="AO244" s="238">
        <v>2</v>
      </c>
      <c r="AS244" s="238">
        <v>12</v>
      </c>
      <c r="AT244" s="238">
        <v>23</v>
      </c>
      <c r="AU244" s="238">
        <v>55</v>
      </c>
      <c r="AV244" s="238">
        <v>11</v>
      </c>
      <c r="AW244" s="238">
        <v>21</v>
      </c>
      <c r="AX244" s="238">
        <v>2</v>
      </c>
      <c r="AY244" s="238">
        <v>4</v>
      </c>
      <c r="AZ244" s="238">
        <v>3</v>
      </c>
      <c r="BA244" s="238">
        <v>21</v>
      </c>
      <c r="BB244" s="238">
        <v>48</v>
      </c>
      <c r="BC244" s="238" t="s">
        <v>363</v>
      </c>
      <c r="BD244" s="238">
        <v>5</v>
      </c>
      <c r="BE244" s="238">
        <v>1</v>
      </c>
      <c r="BI244" s="238">
        <v>12</v>
      </c>
      <c r="BJ244" s="238">
        <v>24</v>
      </c>
      <c r="BK244" s="238">
        <v>60</v>
      </c>
      <c r="BL244" s="238">
        <v>11</v>
      </c>
      <c r="BM244" s="238">
        <v>21</v>
      </c>
      <c r="CT244" s="238">
        <v>416857.17551435198</v>
      </c>
      <c r="CU244" s="238">
        <v>4973072.4832782997</v>
      </c>
      <c r="CV244" s="238">
        <v>44.906222560000003</v>
      </c>
      <c r="CW244" s="238">
        <v>-94.053190349999994</v>
      </c>
      <c r="CX244" s="238" t="s">
        <v>359</v>
      </c>
      <c r="CY244" s="238" t="s">
        <v>793</v>
      </c>
    </row>
    <row r="245" spans="1:103" x14ac:dyDescent="0.25">
      <c r="A245" s="238">
        <v>10751855</v>
      </c>
      <c r="B245" s="238">
        <v>3</v>
      </c>
      <c r="C245" s="238">
        <v>7</v>
      </c>
      <c r="D245" s="238">
        <v>157.929</v>
      </c>
      <c r="E245" s="238">
        <v>43</v>
      </c>
      <c r="G245" s="238" t="s">
        <v>748</v>
      </c>
      <c r="H245" s="238">
        <v>8</v>
      </c>
      <c r="I245" s="238">
        <v>22</v>
      </c>
      <c r="K245" s="238">
        <v>11201320</v>
      </c>
      <c r="L245" s="238">
        <v>113110254</v>
      </c>
      <c r="M245" s="238">
        <v>10</v>
      </c>
      <c r="N245" s="238">
        <v>21</v>
      </c>
      <c r="O245" s="238">
        <v>2011</v>
      </c>
      <c r="P245" s="238" t="s">
        <v>362</v>
      </c>
      <c r="Q245" s="238">
        <v>10</v>
      </c>
      <c r="S245" s="238">
        <v>3</v>
      </c>
      <c r="T245" s="238">
        <v>0</v>
      </c>
      <c r="U245" s="238">
        <v>3</v>
      </c>
      <c r="V245" s="238">
        <v>5</v>
      </c>
      <c r="W245" s="238">
        <v>10</v>
      </c>
      <c r="X245" s="238">
        <v>3</v>
      </c>
      <c r="Y245" s="238">
        <v>1</v>
      </c>
      <c r="Z245" s="238">
        <v>1</v>
      </c>
      <c r="AB245" s="238">
        <v>1</v>
      </c>
      <c r="AC245" s="238">
        <v>98</v>
      </c>
      <c r="AD245" s="238" t="s">
        <v>428</v>
      </c>
      <c r="AE245" s="238" t="s">
        <v>794</v>
      </c>
      <c r="AF245" s="238" t="s">
        <v>426</v>
      </c>
      <c r="AG245" s="238">
        <v>10</v>
      </c>
      <c r="AH245" s="238">
        <v>2</v>
      </c>
      <c r="AI245" s="238">
        <v>4</v>
      </c>
      <c r="AJ245" s="238">
        <v>2</v>
      </c>
      <c r="AK245" s="238">
        <v>7</v>
      </c>
      <c r="AL245" s="238">
        <v>19</v>
      </c>
      <c r="AM245" s="238" t="s">
        <v>354</v>
      </c>
      <c r="AN245" s="238">
        <v>5</v>
      </c>
      <c r="AO245" s="238">
        <v>2</v>
      </c>
      <c r="AS245" s="238">
        <v>6</v>
      </c>
      <c r="AT245" s="238">
        <v>2</v>
      </c>
      <c r="AU245" s="238">
        <v>60</v>
      </c>
      <c r="AV245" s="238">
        <v>11</v>
      </c>
      <c r="AW245" s="238">
        <v>21</v>
      </c>
      <c r="AX245" s="238">
        <v>2</v>
      </c>
      <c r="AY245" s="238">
        <v>1</v>
      </c>
      <c r="AZ245" s="238">
        <v>4</v>
      </c>
      <c r="BA245" s="238">
        <v>21</v>
      </c>
      <c r="BB245" s="238">
        <v>38</v>
      </c>
      <c r="BC245" s="238" t="s">
        <v>363</v>
      </c>
      <c r="BD245" s="238">
        <v>5</v>
      </c>
      <c r="BE245" s="238">
        <v>1</v>
      </c>
      <c r="BI245" s="238">
        <v>6</v>
      </c>
      <c r="BJ245" s="238">
        <v>2</v>
      </c>
      <c r="BK245" s="238">
        <v>60</v>
      </c>
      <c r="BL245" s="238">
        <v>11</v>
      </c>
      <c r="BM245" s="238">
        <v>21</v>
      </c>
      <c r="BN245" s="238">
        <v>2</v>
      </c>
      <c r="BO245" s="238">
        <v>3</v>
      </c>
      <c r="BP245" s="238">
        <v>3</v>
      </c>
      <c r="BQ245" s="238">
        <v>21</v>
      </c>
      <c r="BR245" s="238">
        <v>35</v>
      </c>
      <c r="BS245" s="238" t="s">
        <v>354</v>
      </c>
      <c r="BT245" s="238">
        <v>5</v>
      </c>
      <c r="BU245" s="238">
        <v>1</v>
      </c>
      <c r="BY245" s="238">
        <v>6</v>
      </c>
      <c r="BZ245" s="238">
        <v>2</v>
      </c>
      <c r="CA245" s="238">
        <v>60</v>
      </c>
      <c r="CB245" s="238">
        <v>11</v>
      </c>
      <c r="CC245" s="238">
        <v>21</v>
      </c>
      <c r="CT245" s="238">
        <v>416861</v>
      </c>
      <c r="CU245" s="238">
        <v>4973070</v>
      </c>
      <c r="CV245" s="238">
        <v>44.906196100000003</v>
      </c>
      <c r="CW245" s="238">
        <v>-94.053146999999996</v>
      </c>
      <c r="CX245" s="238" t="s">
        <v>359</v>
      </c>
      <c r="CY245" s="238" t="s">
        <v>795</v>
      </c>
    </row>
    <row r="246" spans="1:103" x14ac:dyDescent="0.25">
      <c r="A246" s="238">
        <v>10805888</v>
      </c>
      <c r="B246" s="238">
        <v>3</v>
      </c>
      <c r="C246" s="238">
        <v>7</v>
      </c>
      <c r="D246" s="238">
        <v>157.929</v>
      </c>
      <c r="E246" s="238">
        <v>43</v>
      </c>
      <c r="G246" s="238" t="s">
        <v>748</v>
      </c>
      <c r="H246" s="238">
        <v>8</v>
      </c>
      <c r="I246" s="238">
        <v>22</v>
      </c>
      <c r="K246" s="238">
        <v>12200144</v>
      </c>
      <c r="L246" s="238">
        <v>120330187</v>
      </c>
      <c r="M246" s="238">
        <v>2</v>
      </c>
      <c r="N246" s="238">
        <v>1</v>
      </c>
      <c r="O246" s="238">
        <v>2012</v>
      </c>
      <c r="P246" s="238" t="s">
        <v>355</v>
      </c>
      <c r="Q246" s="238">
        <v>15</v>
      </c>
      <c r="S246" s="238">
        <v>4</v>
      </c>
      <c r="T246" s="238">
        <v>0</v>
      </c>
      <c r="U246" s="238">
        <v>2</v>
      </c>
      <c r="V246" s="238">
        <v>5</v>
      </c>
      <c r="W246" s="238">
        <v>10</v>
      </c>
      <c r="X246" s="238">
        <v>3</v>
      </c>
      <c r="Y246" s="238">
        <v>1</v>
      </c>
      <c r="Z246" s="238">
        <v>2</v>
      </c>
      <c r="AB246" s="238">
        <v>1</v>
      </c>
      <c r="AC246" s="238">
        <v>98</v>
      </c>
      <c r="AD246" s="238" t="s">
        <v>428</v>
      </c>
      <c r="AE246" s="238" t="s">
        <v>794</v>
      </c>
      <c r="AF246" s="238" t="s">
        <v>426</v>
      </c>
      <c r="AG246" s="238">
        <v>10</v>
      </c>
      <c r="AH246" s="238">
        <v>2</v>
      </c>
      <c r="AI246" s="238">
        <v>1</v>
      </c>
      <c r="AJ246" s="238">
        <v>3</v>
      </c>
      <c r="AK246" s="238">
        <v>21</v>
      </c>
      <c r="AL246" s="238">
        <v>60</v>
      </c>
      <c r="AM246" s="238" t="s">
        <v>354</v>
      </c>
      <c r="AN246" s="238">
        <v>5</v>
      </c>
      <c r="AO246" s="238">
        <v>1</v>
      </c>
      <c r="AS246" s="238">
        <v>7</v>
      </c>
      <c r="AT246" s="238">
        <v>2</v>
      </c>
      <c r="AU246" s="238">
        <v>60</v>
      </c>
      <c r="AV246" s="238">
        <v>11</v>
      </c>
      <c r="AW246" s="238">
        <v>21</v>
      </c>
      <c r="AX246" s="238">
        <v>2</v>
      </c>
      <c r="AY246" s="238">
        <v>2</v>
      </c>
      <c r="AZ246" s="238">
        <v>2</v>
      </c>
      <c r="BA246" s="238">
        <v>21</v>
      </c>
      <c r="BB246" s="238">
        <v>18</v>
      </c>
      <c r="BC246" s="238" t="s">
        <v>363</v>
      </c>
      <c r="BD246" s="238">
        <v>5</v>
      </c>
      <c r="BE246" s="238">
        <v>2</v>
      </c>
      <c r="BI246" s="238">
        <v>7</v>
      </c>
      <c r="BJ246" s="238">
        <v>2</v>
      </c>
      <c r="BK246" s="238">
        <v>60</v>
      </c>
      <c r="BL246" s="238">
        <v>11</v>
      </c>
      <c r="BM246" s="238">
        <v>21</v>
      </c>
      <c r="CT246" s="238">
        <v>416861</v>
      </c>
      <c r="CU246" s="238">
        <v>4973070</v>
      </c>
      <c r="CV246" s="238">
        <v>44.906196100000003</v>
      </c>
      <c r="CW246" s="238">
        <v>-94.053146999999996</v>
      </c>
      <c r="CX246" s="238" t="s">
        <v>359</v>
      </c>
      <c r="CY246" s="238" t="s">
        <v>796</v>
      </c>
    </row>
    <row r="247" spans="1:103" x14ac:dyDescent="0.25">
      <c r="A247" s="238">
        <v>10815238</v>
      </c>
      <c r="B247" s="238">
        <v>3</v>
      </c>
      <c r="C247" s="238">
        <v>7</v>
      </c>
      <c r="D247" s="238">
        <v>157.929</v>
      </c>
      <c r="E247" s="238">
        <v>43</v>
      </c>
      <c r="G247" s="238" t="s">
        <v>748</v>
      </c>
      <c r="H247" s="238">
        <v>8</v>
      </c>
      <c r="I247" s="238">
        <v>22</v>
      </c>
      <c r="L247" s="238">
        <v>121030042</v>
      </c>
      <c r="M247" s="238">
        <v>3</v>
      </c>
      <c r="N247" s="238">
        <v>10</v>
      </c>
      <c r="O247" s="238">
        <v>2012</v>
      </c>
      <c r="P247" s="238" t="s">
        <v>364</v>
      </c>
      <c r="Q247" s="238">
        <v>1</v>
      </c>
      <c r="S247" s="238">
        <v>5</v>
      </c>
      <c r="T247" s="238">
        <v>0</v>
      </c>
      <c r="U247" s="238">
        <v>1</v>
      </c>
      <c r="W247" s="238">
        <v>16</v>
      </c>
      <c r="AF247" s="238" t="s">
        <v>426</v>
      </c>
      <c r="AG247" s="238">
        <v>4</v>
      </c>
      <c r="AH247" s="238">
        <v>2</v>
      </c>
      <c r="AI247" s="238">
        <v>2</v>
      </c>
      <c r="AJ247" s="238">
        <v>1</v>
      </c>
      <c r="AK247" s="238">
        <v>21</v>
      </c>
      <c r="AL247" s="238">
        <v>54</v>
      </c>
      <c r="AM247" s="238" t="s">
        <v>354</v>
      </c>
      <c r="CT247" s="238">
        <v>416861</v>
      </c>
      <c r="CU247" s="238">
        <v>4973070</v>
      </c>
      <c r="CV247" s="238">
        <v>44.906196100000003</v>
      </c>
      <c r="CW247" s="238">
        <v>-94.053146999999996</v>
      </c>
      <c r="CX247" s="238" t="s">
        <v>359</v>
      </c>
    </row>
    <row r="248" spans="1:103" x14ac:dyDescent="0.25">
      <c r="A248" s="238">
        <v>10880827</v>
      </c>
      <c r="B248" s="238">
        <v>3</v>
      </c>
      <c r="C248" s="238">
        <v>7</v>
      </c>
      <c r="D248" s="238">
        <v>157.929</v>
      </c>
      <c r="E248" s="238">
        <v>43</v>
      </c>
      <c r="G248" s="238" t="s">
        <v>748</v>
      </c>
      <c r="H248" s="238">
        <v>8</v>
      </c>
      <c r="I248" s="238">
        <v>22</v>
      </c>
      <c r="K248" s="238">
        <v>13200206</v>
      </c>
      <c r="L248" s="238">
        <v>130510214</v>
      </c>
      <c r="M248" s="238">
        <v>2</v>
      </c>
      <c r="N248" s="238">
        <v>8</v>
      </c>
      <c r="O248" s="238">
        <v>2013</v>
      </c>
      <c r="P248" s="238" t="s">
        <v>362</v>
      </c>
      <c r="Q248" s="238">
        <v>13</v>
      </c>
      <c r="S248" s="238">
        <v>5</v>
      </c>
      <c r="T248" s="238">
        <v>0</v>
      </c>
      <c r="U248" s="238">
        <v>2</v>
      </c>
      <c r="V248" s="238">
        <v>5</v>
      </c>
      <c r="W248" s="238">
        <v>10</v>
      </c>
      <c r="X248" s="238">
        <v>10</v>
      </c>
      <c r="Y248" s="238">
        <v>1</v>
      </c>
      <c r="Z248" s="238">
        <v>2</v>
      </c>
      <c r="AB248" s="238">
        <v>1</v>
      </c>
      <c r="AC248" s="238">
        <v>98</v>
      </c>
      <c r="AD248" s="238" t="s">
        <v>428</v>
      </c>
      <c r="AE248" s="238" t="s">
        <v>794</v>
      </c>
      <c r="AF248" s="238" t="s">
        <v>426</v>
      </c>
      <c r="AG248" s="238">
        <v>10</v>
      </c>
      <c r="AH248" s="238">
        <v>2</v>
      </c>
      <c r="AI248" s="238">
        <v>2</v>
      </c>
      <c r="AJ248" s="238">
        <v>2</v>
      </c>
      <c r="AK248" s="238">
        <v>7</v>
      </c>
      <c r="AL248" s="238">
        <v>24</v>
      </c>
      <c r="AM248" s="238" t="s">
        <v>354</v>
      </c>
      <c r="AN248" s="238">
        <v>5</v>
      </c>
      <c r="AO248" s="238">
        <v>2</v>
      </c>
      <c r="AS248" s="238">
        <v>4</v>
      </c>
      <c r="AT248" s="238">
        <v>2</v>
      </c>
      <c r="AU248" s="238">
        <v>60</v>
      </c>
      <c r="AV248" s="238">
        <v>11</v>
      </c>
      <c r="AW248" s="238">
        <v>21</v>
      </c>
      <c r="AX248" s="238">
        <v>2</v>
      </c>
      <c r="AY248" s="238">
        <v>2</v>
      </c>
      <c r="AZ248" s="238">
        <v>4</v>
      </c>
      <c r="BA248" s="238">
        <v>21</v>
      </c>
      <c r="BB248" s="238">
        <v>29</v>
      </c>
      <c r="BC248" s="238" t="s">
        <v>354</v>
      </c>
      <c r="BD248" s="238">
        <v>5</v>
      </c>
      <c r="BE248" s="238">
        <v>1</v>
      </c>
      <c r="BI248" s="238">
        <v>4</v>
      </c>
      <c r="BJ248" s="238">
        <v>2</v>
      </c>
      <c r="BK248" s="238">
        <v>60</v>
      </c>
      <c r="BL248" s="238">
        <v>11</v>
      </c>
      <c r="BM248" s="238">
        <v>21</v>
      </c>
      <c r="CT248" s="238">
        <v>416861</v>
      </c>
      <c r="CU248" s="238">
        <v>4973070</v>
      </c>
      <c r="CV248" s="238">
        <v>44.906196100000003</v>
      </c>
      <c r="CW248" s="238">
        <v>-94.053146999999996</v>
      </c>
      <c r="CX248" s="238" t="s">
        <v>359</v>
      </c>
      <c r="CY248" s="238" t="s">
        <v>797</v>
      </c>
    </row>
    <row r="249" spans="1:103" x14ac:dyDescent="0.25">
      <c r="A249" s="238">
        <v>10926007</v>
      </c>
      <c r="B249" s="238">
        <v>3</v>
      </c>
      <c r="C249" s="238">
        <v>7</v>
      </c>
      <c r="D249" s="238">
        <v>157.929</v>
      </c>
      <c r="E249" s="238">
        <v>43</v>
      </c>
      <c r="G249" s="238" t="s">
        <v>748</v>
      </c>
      <c r="H249" s="238">
        <v>8</v>
      </c>
      <c r="I249" s="238">
        <v>22</v>
      </c>
      <c r="K249" s="238">
        <v>13201612</v>
      </c>
      <c r="L249" s="238">
        <v>140030239</v>
      </c>
      <c r="M249" s="238">
        <v>12</v>
      </c>
      <c r="N249" s="238">
        <v>17</v>
      </c>
      <c r="O249" s="238">
        <v>2013</v>
      </c>
      <c r="P249" s="238" t="s">
        <v>368</v>
      </c>
      <c r="Q249" s="238">
        <v>10</v>
      </c>
      <c r="S249" s="238">
        <v>3</v>
      </c>
      <c r="T249" s="238">
        <v>0</v>
      </c>
      <c r="U249" s="238">
        <v>2</v>
      </c>
      <c r="V249" s="238">
        <v>5</v>
      </c>
      <c r="W249" s="238">
        <v>10</v>
      </c>
      <c r="X249" s="238">
        <v>3</v>
      </c>
      <c r="Y249" s="238">
        <v>1</v>
      </c>
      <c r="Z249" s="238">
        <v>7</v>
      </c>
      <c r="AB249" s="238">
        <v>5</v>
      </c>
      <c r="AC249" s="238">
        <v>98</v>
      </c>
      <c r="AD249" s="238" t="s">
        <v>428</v>
      </c>
      <c r="AE249" s="238" t="s">
        <v>794</v>
      </c>
      <c r="AF249" s="238" t="s">
        <v>426</v>
      </c>
      <c r="AG249" s="238">
        <v>10</v>
      </c>
      <c r="AH249" s="238">
        <v>2</v>
      </c>
      <c r="AI249" s="238">
        <v>42</v>
      </c>
      <c r="AJ249" s="238">
        <v>2</v>
      </c>
      <c r="AK249" s="238">
        <v>21</v>
      </c>
      <c r="AL249" s="238">
        <v>49</v>
      </c>
      <c r="AM249" s="238" t="s">
        <v>354</v>
      </c>
      <c r="AN249" s="238">
        <v>5</v>
      </c>
      <c r="AS249" s="238">
        <v>7</v>
      </c>
      <c r="AT249" s="238">
        <v>2</v>
      </c>
      <c r="AU249" s="238">
        <v>60</v>
      </c>
      <c r="AV249" s="238">
        <v>11</v>
      </c>
      <c r="AW249" s="238">
        <v>21</v>
      </c>
      <c r="AX249" s="238">
        <v>2</v>
      </c>
      <c r="AY249" s="238">
        <v>2</v>
      </c>
      <c r="AZ249" s="238">
        <v>3</v>
      </c>
      <c r="BA249" s="238">
        <v>21</v>
      </c>
      <c r="BB249" s="238">
        <v>52</v>
      </c>
      <c r="BC249" s="238" t="s">
        <v>354</v>
      </c>
      <c r="BD249" s="238">
        <v>5</v>
      </c>
      <c r="BE249" s="238">
        <v>1</v>
      </c>
      <c r="BI249" s="238">
        <v>7</v>
      </c>
      <c r="BJ249" s="238">
        <v>2</v>
      </c>
      <c r="BK249" s="238">
        <v>60</v>
      </c>
      <c r="BL249" s="238">
        <v>11</v>
      </c>
      <c r="BM249" s="238">
        <v>21</v>
      </c>
      <c r="CT249" s="238">
        <v>416861</v>
      </c>
      <c r="CU249" s="238">
        <v>4973070</v>
      </c>
      <c r="CV249" s="238">
        <v>44.906196100000003</v>
      </c>
      <c r="CW249" s="238">
        <v>-94.053146999999996</v>
      </c>
      <c r="CX249" s="238" t="s">
        <v>359</v>
      </c>
      <c r="CY249" s="238" t="s">
        <v>798</v>
      </c>
    </row>
    <row r="250" spans="1:103" x14ac:dyDescent="0.25">
      <c r="A250" s="238">
        <v>10975590</v>
      </c>
      <c r="B250" s="238">
        <v>3</v>
      </c>
      <c r="C250" s="238">
        <v>7</v>
      </c>
      <c r="D250" s="238">
        <v>157.929</v>
      </c>
      <c r="E250" s="238">
        <v>43</v>
      </c>
      <c r="G250" s="238" t="s">
        <v>748</v>
      </c>
      <c r="H250" s="238">
        <v>8</v>
      </c>
      <c r="I250" s="238">
        <v>22</v>
      </c>
      <c r="K250" s="238">
        <v>14005390</v>
      </c>
      <c r="L250" s="238">
        <v>141660134</v>
      </c>
      <c r="M250" s="238">
        <v>6</v>
      </c>
      <c r="N250" s="238">
        <v>14</v>
      </c>
      <c r="O250" s="238">
        <v>2014</v>
      </c>
      <c r="P250" s="238" t="s">
        <v>364</v>
      </c>
      <c r="Q250" s="238">
        <v>20</v>
      </c>
      <c r="S250" s="238">
        <v>4</v>
      </c>
      <c r="T250" s="238">
        <v>0</v>
      </c>
      <c r="U250" s="238">
        <v>2</v>
      </c>
      <c r="V250" s="238">
        <v>5</v>
      </c>
      <c r="W250" s="238">
        <v>10</v>
      </c>
      <c r="X250" s="238">
        <v>3</v>
      </c>
      <c r="Y250" s="238">
        <v>4</v>
      </c>
      <c r="Z250" s="238">
        <v>2</v>
      </c>
      <c r="AB250" s="238">
        <v>2</v>
      </c>
      <c r="AC250" s="238">
        <v>98</v>
      </c>
      <c r="AD250" s="238" t="s">
        <v>799</v>
      </c>
      <c r="AE250" s="238" t="s">
        <v>800</v>
      </c>
      <c r="AF250" s="238" t="s">
        <v>426</v>
      </c>
      <c r="AG250" s="238">
        <v>10</v>
      </c>
      <c r="AH250" s="238">
        <v>2</v>
      </c>
      <c r="AI250" s="238">
        <v>3</v>
      </c>
      <c r="AJ250" s="238">
        <v>2</v>
      </c>
      <c r="AK250" s="238">
        <v>21</v>
      </c>
      <c r="AL250" s="238">
        <v>23</v>
      </c>
      <c r="AM250" s="238" t="s">
        <v>363</v>
      </c>
      <c r="AN250" s="238">
        <v>1</v>
      </c>
      <c r="AO250" s="238">
        <v>18</v>
      </c>
      <c r="AS250" s="238">
        <v>7</v>
      </c>
      <c r="AT250" s="238">
        <v>2</v>
      </c>
      <c r="AU250" s="238">
        <v>60</v>
      </c>
      <c r="AV250" s="238">
        <v>11</v>
      </c>
      <c r="AW250" s="238">
        <v>21</v>
      </c>
      <c r="AX250" s="238">
        <v>2</v>
      </c>
      <c r="AY250" s="238">
        <v>4</v>
      </c>
      <c r="AZ250" s="238">
        <v>4</v>
      </c>
      <c r="BA250" s="238">
        <v>21</v>
      </c>
      <c r="BB250" s="238">
        <v>34</v>
      </c>
      <c r="BC250" s="238" t="s">
        <v>363</v>
      </c>
      <c r="BD250" s="238">
        <v>5</v>
      </c>
      <c r="BE250" s="238">
        <v>1</v>
      </c>
      <c r="BI250" s="238">
        <v>7</v>
      </c>
      <c r="BJ250" s="238">
        <v>2</v>
      </c>
      <c r="BK250" s="238">
        <v>60</v>
      </c>
      <c r="BL250" s="238">
        <v>11</v>
      </c>
      <c r="BM250" s="238">
        <v>21</v>
      </c>
      <c r="CT250" s="238">
        <v>416861</v>
      </c>
      <c r="CU250" s="238">
        <v>4973070</v>
      </c>
      <c r="CV250" s="238">
        <v>44.906196100000003</v>
      </c>
      <c r="CW250" s="238">
        <v>-94.053146999999996</v>
      </c>
      <c r="CX250" s="238" t="s">
        <v>359</v>
      </c>
      <c r="CY250" s="238" t="s">
        <v>801</v>
      </c>
    </row>
    <row r="251" spans="1:103" x14ac:dyDescent="0.25">
      <c r="A251" s="238">
        <v>11046392</v>
      </c>
      <c r="B251" s="238">
        <v>3</v>
      </c>
      <c r="C251" s="238">
        <v>7</v>
      </c>
      <c r="D251" s="238">
        <v>157.929</v>
      </c>
      <c r="E251" s="238">
        <v>43</v>
      </c>
      <c r="G251" s="238" t="s">
        <v>748</v>
      </c>
      <c r="H251" s="238">
        <v>8</v>
      </c>
      <c r="I251" s="238">
        <v>22</v>
      </c>
      <c r="K251" s="238">
        <v>15200250</v>
      </c>
      <c r="L251" s="238">
        <v>150430314</v>
      </c>
      <c r="M251" s="238">
        <v>2</v>
      </c>
      <c r="N251" s="238">
        <v>6</v>
      </c>
      <c r="O251" s="238">
        <v>2015</v>
      </c>
      <c r="P251" s="238" t="s">
        <v>362</v>
      </c>
      <c r="Q251" s="238">
        <v>13</v>
      </c>
      <c r="S251" s="238">
        <v>5</v>
      </c>
      <c r="T251" s="238">
        <v>0</v>
      </c>
      <c r="U251" s="238">
        <v>2</v>
      </c>
      <c r="V251" s="238">
        <v>1</v>
      </c>
      <c r="W251" s="238">
        <v>10</v>
      </c>
      <c r="X251" s="238">
        <v>3</v>
      </c>
      <c r="Y251" s="238">
        <v>1</v>
      </c>
      <c r="Z251" s="238">
        <v>1</v>
      </c>
      <c r="AB251" s="238">
        <v>1</v>
      </c>
      <c r="AC251" s="238">
        <v>98</v>
      </c>
      <c r="AD251" s="238" t="s">
        <v>794</v>
      </c>
      <c r="AE251" s="238" t="s">
        <v>481</v>
      </c>
      <c r="AF251" s="238" t="s">
        <v>426</v>
      </c>
      <c r="AG251" s="238">
        <v>7</v>
      </c>
      <c r="AH251" s="238">
        <v>2</v>
      </c>
      <c r="AI251" s="238">
        <v>2</v>
      </c>
      <c r="AJ251" s="238">
        <v>1</v>
      </c>
      <c r="AK251" s="238">
        <v>21</v>
      </c>
      <c r="AL251" s="238">
        <v>61</v>
      </c>
      <c r="AM251" s="238" t="s">
        <v>363</v>
      </c>
      <c r="AN251" s="238">
        <v>1</v>
      </c>
      <c r="AO251" s="238">
        <v>18</v>
      </c>
      <c r="AS251" s="238">
        <v>7</v>
      </c>
      <c r="AT251" s="238">
        <v>2</v>
      </c>
      <c r="AU251" s="238">
        <v>55</v>
      </c>
      <c r="AV251" s="238">
        <v>11</v>
      </c>
      <c r="AW251" s="238">
        <v>21</v>
      </c>
      <c r="AX251" s="238">
        <v>2</v>
      </c>
      <c r="AY251" s="238">
        <v>3</v>
      </c>
      <c r="AZ251" s="238">
        <v>1</v>
      </c>
      <c r="BA251" s="238">
        <v>8</v>
      </c>
      <c r="BB251" s="238">
        <v>41</v>
      </c>
      <c r="BC251" s="238" t="s">
        <v>354</v>
      </c>
      <c r="BD251" s="238">
        <v>5</v>
      </c>
      <c r="BE251" s="238">
        <v>1</v>
      </c>
      <c r="BI251" s="238">
        <v>7</v>
      </c>
      <c r="BJ251" s="238">
        <v>2</v>
      </c>
      <c r="BK251" s="238">
        <v>55</v>
      </c>
      <c r="BL251" s="238">
        <v>11</v>
      </c>
      <c r="BM251" s="238">
        <v>21</v>
      </c>
      <c r="CT251" s="238">
        <v>416861</v>
      </c>
      <c r="CU251" s="238">
        <v>4973070</v>
      </c>
      <c r="CV251" s="238">
        <v>44.906196100000003</v>
      </c>
      <c r="CW251" s="238">
        <v>-94.053146999999996</v>
      </c>
      <c r="CX251" s="238" t="s">
        <v>359</v>
      </c>
      <c r="CY251" s="238" t="s">
        <v>802</v>
      </c>
    </row>
    <row r="252" spans="1:103" x14ac:dyDescent="0.25">
      <c r="A252" s="238">
        <v>11059487</v>
      </c>
      <c r="B252" s="238">
        <v>3</v>
      </c>
      <c r="C252" s="238">
        <v>7</v>
      </c>
      <c r="D252" s="238">
        <v>157.929</v>
      </c>
      <c r="E252" s="238">
        <v>43</v>
      </c>
      <c r="G252" s="238" t="s">
        <v>748</v>
      </c>
      <c r="H252" s="238">
        <v>8</v>
      </c>
      <c r="I252" s="238">
        <v>22</v>
      </c>
      <c r="K252" s="238">
        <v>15200960</v>
      </c>
      <c r="L252" s="238">
        <v>151750180</v>
      </c>
      <c r="M252" s="238">
        <v>6</v>
      </c>
      <c r="N252" s="238">
        <v>14</v>
      </c>
      <c r="O252" s="238">
        <v>2015</v>
      </c>
      <c r="P252" s="238" t="s">
        <v>366</v>
      </c>
      <c r="Q252" s="238">
        <v>0</v>
      </c>
      <c r="S252" s="238">
        <v>3</v>
      </c>
      <c r="T252" s="238">
        <v>0</v>
      </c>
      <c r="U252" s="238">
        <v>2</v>
      </c>
      <c r="V252" s="238">
        <v>5</v>
      </c>
      <c r="W252" s="238">
        <v>10</v>
      </c>
      <c r="X252" s="238">
        <v>10</v>
      </c>
      <c r="Y252" s="238">
        <v>4</v>
      </c>
      <c r="Z252" s="238">
        <v>99</v>
      </c>
      <c r="AB252" s="238">
        <v>1</v>
      </c>
      <c r="AC252" s="238">
        <v>98</v>
      </c>
      <c r="AD252" s="238" t="s">
        <v>428</v>
      </c>
      <c r="AE252" s="238" t="s">
        <v>803</v>
      </c>
      <c r="AF252" s="238" t="s">
        <v>426</v>
      </c>
      <c r="AG252" s="238">
        <v>10</v>
      </c>
      <c r="AH252" s="238">
        <v>2</v>
      </c>
      <c r="AI252" s="238">
        <v>3</v>
      </c>
      <c r="AJ252" s="238">
        <v>1</v>
      </c>
      <c r="AK252" s="238">
        <v>21</v>
      </c>
      <c r="AL252" s="238">
        <v>23</v>
      </c>
      <c r="AM252" s="238" t="s">
        <v>354</v>
      </c>
      <c r="AN252" s="238">
        <v>5</v>
      </c>
      <c r="AO252" s="238">
        <v>2</v>
      </c>
      <c r="AS252" s="238">
        <v>7</v>
      </c>
      <c r="AT252" s="238">
        <v>2</v>
      </c>
      <c r="AU252" s="238">
        <v>60</v>
      </c>
      <c r="AV252" s="238">
        <v>11</v>
      </c>
      <c r="AW252" s="238">
        <v>21</v>
      </c>
      <c r="AX252" s="238">
        <v>2</v>
      </c>
      <c r="AY252" s="238">
        <v>4</v>
      </c>
      <c r="AZ252" s="238">
        <v>4</v>
      </c>
      <c r="BA252" s="238">
        <v>21</v>
      </c>
      <c r="BB252" s="238">
        <v>67</v>
      </c>
      <c r="BC252" s="238" t="s">
        <v>354</v>
      </c>
      <c r="BD252" s="238">
        <v>5</v>
      </c>
      <c r="BE252" s="238">
        <v>1</v>
      </c>
      <c r="BI252" s="238">
        <v>7</v>
      </c>
      <c r="BJ252" s="238">
        <v>2</v>
      </c>
      <c r="BK252" s="238">
        <v>60</v>
      </c>
      <c r="BL252" s="238">
        <v>11</v>
      </c>
      <c r="BM252" s="238">
        <v>21</v>
      </c>
      <c r="CT252" s="238">
        <v>416861</v>
      </c>
      <c r="CU252" s="238">
        <v>4973070</v>
      </c>
      <c r="CV252" s="238">
        <v>44.906196100000003</v>
      </c>
      <c r="CW252" s="238">
        <v>-94.053146999999996</v>
      </c>
      <c r="CX252" s="238" t="s">
        <v>359</v>
      </c>
      <c r="CY252" s="238" t="s">
        <v>804</v>
      </c>
    </row>
    <row r="253" spans="1:103" x14ac:dyDescent="0.25">
      <c r="A253" s="238">
        <v>11061308</v>
      </c>
      <c r="B253" s="238">
        <v>3</v>
      </c>
      <c r="C253" s="238">
        <v>7</v>
      </c>
      <c r="D253" s="238">
        <v>157.929</v>
      </c>
      <c r="E253" s="238">
        <v>43</v>
      </c>
      <c r="G253" s="238" t="s">
        <v>748</v>
      </c>
      <c r="H253" s="238">
        <v>8</v>
      </c>
      <c r="I253" s="238">
        <v>22</v>
      </c>
      <c r="K253" s="238">
        <v>15201166</v>
      </c>
      <c r="L253" s="238">
        <v>152030269</v>
      </c>
      <c r="M253" s="238">
        <v>7</v>
      </c>
      <c r="N253" s="238">
        <v>18</v>
      </c>
      <c r="O253" s="238">
        <v>2015</v>
      </c>
      <c r="P253" s="238" t="s">
        <v>364</v>
      </c>
      <c r="Q253" s="238">
        <v>20</v>
      </c>
      <c r="S253" s="238">
        <v>4</v>
      </c>
      <c r="T253" s="238">
        <v>0</v>
      </c>
      <c r="U253" s="238">
        <v>2</v>
      </c>
      <c r="V253" s="238">
        <v>5</v>
      </c>
      <c r="W253" s="238">
        <v>10</v>
      </c>
      <c r="X253" s="238">
        <v>3</v>
      </c>
      <c r="Y253" s="238">
        <v>1</v>
      </c>
      <c r="Z253" s="238">
        <v>1</v>
      </c>
      <c r="AB253" s="238">
        <v>1</v>
      </c>
      <c r="AC253" s="238">
        <v>98</v>
      </c>
      <c r="AD253" s="238" t="s">
        <v>428</v>
      </c>
      <c r="AE253" s="238" t="s">
        <v>805</v>
      </c>
      <c r="AF253" s="238" t="s">
        <v>426</v>
      </c>
      <c r="AG253" s="238">
        <v>10</v>
      </c>
      <c r="AH253" s="238">
        <v>2</v>
      </c>
      <c r="AI253" s="238">
        <v>3</v>
      </c>
      <c r="AJ253" s="238">
        <v>4</v>
      </c>
      <c r="AK253" s="238">
        <v>21</v>
      </c>
      <c r="AL253" s="238">
        <v>34</v>
      </c>
      <c r="AM253" s="238" t="s">
        <v>354</v>
      </c>
      <c r="AN253" s="238">
        <v>5</v>
      </c>
      <c r="AO253" s="238">
        <v>1</v>
      </c>
      <c r="AS253" s="238">
        <v>7</v>
      </c>
      <c r="AT253" s="238">
        <v>2</v>
      </c>
      <c r="AU253" s="238">
        <v>60</v>
      </c>
      <c r="AV253" s="238">
        <v>11</v>
      </c>
      <c r="AW253" s="238">
        <v>21</v>
      </c>
      <c r="AX253" s="238">
        <v>2</v>
      </c>
      <c r="AY253" s="238">
        <v>2</v>
      </c>
      <c r="AZ253" s="238">
        <v>2</v>
      </c>
      <c r="BA253" s="238">
        <v>7</v>
      </c>
      <c r="BB253" s="238">
        <v>18</v>
      </c>
      <c r="BC253" s="238" t="s">
        <v>363</v>
      </c>
      <c r="BD253" s="238">
        <v>2</v>
      </c>
      <c r="BE253" s="238">
        <v>2</v>
      </c>
      <c r="BF253" s="238">
        <v>18</v>
      </c>
      <c r="BI253" s="238">
        <v>7</v>
      </c>
      <c r="BJ253" s="238">
        <v>2</v>
      </c>
      <c r="BK253" s="238">
        <v>60</v>
      </c>
      <c r="BL253" s="238">
        <v>11</v>
      </c>
      <c r="BM253" s="238">
        <v>21</v>
      </c>
      <c r="CT253" s="238">
        <v>416861</v>
      </c>
      <c r="CU253" s="238">
        <v>4973070</v>
      </c>
      <c r="CV253" s="238">
        <v>44.906196100000003</v>
      </c>
      <c r="CW253" s="238">
        <v>-94.053146999999996</v>
      </c>
      <c r="CX253" s="238" t="s">
        <v>359</v>
      </c>
      <c r="CY253" s="238" t="s">
        <v>806</v>
      </c>
    </row>
    <row r="254" spans="1:103" x14ac:dyDescent="0.25">
      <c r="A254" s="238">
        <v>11071584</v>
      </c>
      <c r="B254" s="238">
        <v>3</v>
      </c>
      <c r="C254" s="238">
        <v>7</v>
      </c>
      <c r="D254" s="238">
        <v>157.929</v>
      </c>
      <c r="E254" s="238">
        <v>43</v>
      </c>
      <c r="G254" s="238" t="s">
        <v>748</v>
      </c>
      <c r="H254" s="238">
        <v>8</v>
      </c>
      <c r="I254" s="238">
        <v>22</v>
      </c>
      <c r="K254" s="238">
        <v>15009072</v>
      </c>
      <c r="L254" s="238">
        <v>152890071</v>
      </c>
      <c r="M254" s="238">
        <v>10</v>
      </c>
      <c r="N254" s="238">
        <v>14</v>
      </c>
      <c r="O254" s="238">
        <v>2015</v>
      </c>
      <c r="P254" s="238" t="s">
        <v>355</v>
      </c>
      <c r="Q254" s="238">
        <v>7</v>
      </c>
      <c r="S254" s="238">
        <v>5</v>
      </c>
      <c r="T254" s="238">
        <v>0</v>
      </c>
      <c r="U254" s="238">
        <v>2</v>
      </c>
      <c r="V254" s="238">
        <v>1</v>
      </c>
      <c r="W254" s="238">
        <v>10</v>
      </c>
      <c r="X254" s="238">
        <v>3</v>
      </c>
      <c r="Y254" s="238">
        <v>1</v>
      </c>
      <c r="Z254" s="238">
        <v>1</v>
      </c>
      <c r="AA254" s="238">
        <v>1</v>
      </c>
      <c r="AB254" s="238">
        <v>1</v>
      </c>
      <c r="AC254" s="238">
        <v>98</v>
      </c>
      <c r="AD254" s="238" t="s">
        <v>807</v>
      </c>
      <c r="AE254" s="238" t="s">
        <v>430</v>
      </c>
      <c r="AF254" s="238" t="s">
        <v>426</v>
      </c>
      <c r="AG254" s="238">
        <v>7</v>
      </c>
      <c r="AH254" s="238">
        <v>2</v>
      </c>
      <c r="AI254" s="238">
        <v>2</v>
      </c>
      <c r="AJ254" s="238">
        <v>2</v>
      </c>
      <c r="AK254" s="238">
        <v>8</v>
      </c>
      <c r="AL254" s="238">
        <v>28</v>
      </c>
      <c r="AM254" s="238" t="s">
        <v>354</v>
      </c>
      <c r="AN254" s="238">
        <v>5</v>
      </c>
      <c r="AO254" s="238">
        <v>1</v>
      </c>
      <c r="AP254" s="238">
        <v>1</v>
      </c>
      <c r="AS254" s="238">
        <v>7</v>
      </c>
      <c r="AT254" s="238">
        <v>2</v>
      </c>
      <c r="AU254" s="238">
        <v>55</v>
      </c>
      <c r="AV254" s="238">
        <v>11</v>
      </c>
      <c r="AW254" s="238">
        <v>21</v>
      </c>
      <c r="AX254" s="238">
        <v>2</v>
      </c>
      <c r="AY254" s="238">
        <v>4</v>
      </c>
      <c r="AZ254" s="238">
        <v>2</v>
      </c>
      <c r="BA254" s="238">
        <v>7</v>
      </c>
      <c r="BB254" s="238">
        <v>17</v>
      </c>
      <c r="BC254" s="238" t="s">
        <v>354</v>
      </c>
      <c r="BD254" s="238">
        <v>5</v>
      </c>
      <c r="BE254" s="238">
        <v>15</v>
      </c>
      <c r="BF254" s="238">
        <v>16</v>
      </c>
      <c r="BI254" s="238">
        <v>7</v>
      </c>
      <c r="BJ254" s="238">
        <v>2</v>
      </c>
      <c r="BK254" s="238">
        <v>55</v>
      </c>
      <c r="BL254" s="238">
        <v>11</v>
      </c>
      <c r="BM254" s="238">
        <v>21</v>
      </c>
      <c r="CT254" s="238">
        <v>416861</v>
      </c>
      <c r="CU254" s="238">
        <v>4973070</v>
      </c>
      <c r="CV254" s="238">
        <v>44.906196100000003</v>
      </c>
      <c r="CW254" s="238">
        <v>-94.053146999999996</v>
      </c>
      <c r="CX254" s="238" t="s">
        <v>359</v>
      </c>
      <c r="CY254" s="238" t="s">
        <v>808</v>
      </c>
    </row>
    <row r="255" spans="1:103" x14ac:dyDescent="0.25">
      <c r="A255" s="238">
        <v>648858</v>
      </c>
      <c r="B255" s="238">
        <v>3</v>
      </c>
      <c r="C255" s="238">
        <v>7</v>
      </c>
      <c r="D255" s="238">
        <v>157.935</v>
      </c>
      <c r="E255" s="238">
        <v>43</v>
      </c>
      <c r="G255" s="238" t="s">
        <v>750</v>
      </c>
      <c r="H255" s="238">
        <v>8</v>
      </c>
      <c r="I255" s="238">
        <v>22</v>
      </c>
      <c r="K255" s="238">
        <v>18202400</v>
      </c>
      <c r="M255" s="238">
        <v>10</v>
      </c>
      <c r="N255" s="238">
        <v>2</v>
      </c>
      <c r="O255" s="238">
        <v>2018</v>
      </c>
      <c r="P255" s="238" t="s">
        <v>368</v>
      </c>
      <c r="Q255" s="238">
        <v>7</v>
      </c>
      <c r="R255" s="238" t="s">
        <v>196</v>
      </c>
      <c r="S255" s="238">
        <v>5</v>
      </c>
      <c r="T255" s="238">
        <v>0</v>
      </c>
      <c r="U255" s="238">
        <v>2</v>
      </c>
      <c r="V255" s="238">
        <v>5</v>
      </c>
      <c r="W255" s="238">
        <v>10</v>
      </c>
      <c r="X255" s="238">
        <v>3</v>
      </c>
      <c r="Y255" s="238">
        <v>1</v>
      </c>
      <c r="Z255" s="238">
        <v>2</v>
      </c>
      <c r="AB255" s="238">
        <v>1</v>
      </c>
      <c r="AC255" s="238">
        <v>98</v>
      </c>
      <c r="AD255" s="238" t="s">
        <v>581</v>
      </c>
      <c r="AF255" s="238" t="s">
        <v>426</v>
      </c>
      <c r="AG255" s="238">
        <v>10</v>
      </c>
      <c r="AH255" s="238">
        <v>2</v>
      </c>
      <c r="AI255" s="238">
        <v>2</v>
      </c>
      <c r="AJ255" s="238">
        <v>2</v>
      </c>
      <c r="AK255" s="238">
        <v>21</v>
      </c>
      <c r="AL255" s="238">
        <v>56</v>
      </c>
      <c r="AM255" s="238" t="s">
        <v>363</v>
      </c>
      <c r="AN255" s="238">
        <v>5</v>
      </c>
      <c r="AO255" s="238">
        <v>2</v>
      </c>
      <c r="AS255" s="238">
        <v>12</v>
      </c>
      <c r="AT255" s="238">
        <v>23</v>
      </c>
      <c r="AU255" s="238">
        <v>55</v>
      </c>
      <c r="AV255" s="238">
        <v>11</v>
      </c>
      <c r="AW255" s="238">
        <v>21</v>
      </c>
      <c r="AX255" s="238">
        <v>2</v>
      </c>
      <c r="AY255" s="238">
        <v>2</v>
      </c>
      <c r="AZ255" s="238">
        <v>4</v>
      </c>
      <c r="BA255" s="238">
        <v>21</v>
      </c>
      <c r="BB255" s="238">
        <v>29</v>
      </c>
      <c r="BC255" s="238" t="s">
        <v>354</v>
      </c>
      <c r="BD255" s="238">
        <v>5</v>
      </c>
      <c r="BE255" s="238">
        <v>1</v>
      </c>
      <c r="BI255" s="238">
        <v>13</v>
      </c>
      <c r="BJ255" s="238">
        <v>9</v>
      </c>
      <c r="BK255" s="238">
        <v>60</v>
      </c>
      <c r="BL255" s="238">
        <v>11</v>
      </c>
      <c r="BM255" s="238">
        <v>21</v>
      </c>
      <c r="CT255" s="238">
        <v>416869.87553975201</v>
      </c>
      <c r="CU255" s="238">
        <v>4973072.4832782997</v>
      </c>
      <c r="CV255" s="238">
        <v>44.906224049999999</v>
      </c>
      <c r="CW255" s="238">
        <v>-94.053029499999994</v>
      </c>
      <c r="CX255" s="238" t="s">
        <v>359</v>
      </c>
      <c r="CY255" s="238" t="s">
        <v>809</v>
      </c>
    </row>
    <row r="256" spans="1:103" x14ac:dyDescent="0.25">
      <c r="A256" s="238">
        <v>835310</v>
      </c>
      <c r="B256" s="238">
        <v>3</v>
      </c>
      <c r="C256" s="238">
        <v>7</v>
      </c>
      <c r="D256" s="238">
        <v>157.935</v>
      </c>
      <c r="E256" s="238">
        <v>43</v>
      </c>
      <c r="G256" s="238" t="s">
        <v>750</v>
      </c>
      <c r="H256" s="238">
        <v>8</v>
      </c>
      <c r="I256" s="238">
        <v>22</v>
      </c>
      <c r="K256" s="238">
        <v>20201692</v>
      </c>
      <c r="L256" s="238">
        <v>202130273</v>
      </c>
      <c r="M256" s="238">
        <v>7</v>
      </c>
      <c r="N256" s="238">
        <v>31</v>
      </c>
      <c r="O256" s="238">
        <v>2020</v>
      </c>
      <c r="P256" s="238" t="s">
        <v>362</v>
      </c>
      <c r="Q256" s="238">
        <v>12</v>
      </c>
      <c r="R256" s="238" t="s">
        <v>419</v>
      </c>
      <c r="S256" s="238">
        <v>5</v>
      </c>
      <c r="T256" s="238">
        <v>0</v>
      </c>
      <c r="U256" s="238">
        <v>4</v>
      </c>
      <c r="V256" s="238">
        <v>5</v>
      </c>
      <c r="W256" s="238">
        <v>10</v>
      </c>
      <c r="X256" s="238">
        <v>3</v>
      </c>
      <c r="Y256" s="238">
        <v>1</v>
      </c>
      <c r="Z256" s="238">
        <v>1</v>
      </c>
      <c r="AB256" s="238">
        <v>1</v>
      </c>
      <c r="AC256" s="238">
        <v>98</v>
      </c>
      <c r="AD256" s="238">
        <v>7</v>
      </c>
      <c r="AF256" s="238" t="s">
        <v>426</v>
      </c>
      <c r="AG256" s="238">
        <v>9</v>
      </c>
      <c r="AH256" s="238">
        <v>2</v>
      </c>
      <c r="AI256" s="238">
        <v>3</v>
      </c>
      <c r="AJ256" s="238">
        <v>3</v>
      </c>
      <c r="AK256" s="238">
        <v>24</v>
      </c>
      <c r="AL256" s="238">
        <v>26</v>
      </c>
      <c r="AM256" s="238" t="s">
        <v>354</v>
      </c>
      <c r="AN256" s="238">
        <v>5</v>
      </c>
      <c r="AO256" s="238">
        <v>2</v>
      </c>
      <c r="AS256" s="238">
        <v>13</v>
      </c>
      <c r="AT256" s="238">
        <v>9</v>
      </c>
      <c r="AU256" s="238">
        <v>60</v>
      </c>
      <c r="AV256" s="238">
        <v>11</v>
      </c>
      <c r="AW256" s="238">
        <v>21</v>
      </c>
      <c r="AX256" s="238">
        <v>2</v>
      </c>
      <c r="AY256" s="238">
        <v>4</v>
      </c>
      <c r="AZ256" s="238">
        <v>4</v>
      </c>
      <c r="BA256" s="238">
        <v>21</v>
      </c>
      <c r="BB256" s="238">
        <v>26</v>
      </c>
      <c r="BC256" s="238" t="s">
        <v>363</v>
      </c>
      <c r="BD256" s="238">
        <v>5</v>
      </c>
      <c r="BE256" s="238">
        <v>1</v>
      </c>
      <c r="BI256" s="238">
        <v>13</v>
      </c>
      <c r="BJ256" s="238">
        <v>9</v>
      </c>
      <c r="BK256" s="238">
        <v>60</v>
      </c>
      <c r="BL256" s="238">
        <v>11</v>
      </c>
      <c r="BM256" s="238">
        <v>21</v>
      </c>
      <c r="BN256" s="238">
        <v>2</v>
      </c>
      <c r="BO256" s="238">
        <v>3</v>
      </c>
      <c r="BP256" s="238">
        <v>2</v>
      </c>
      <c r="BQ256" s="238">
        <v>34</v>
      </c>
      <c r="BR256" s="238">
        <v>33</v>
      </c>
      <c r="BS256" s="238" t="s">
        <v>354</v>
      </c>
      <c r="BT256" s="238">
        <v>5</v>
      </c>
      <c r="BU256" s="238">
        <v>1</v>
      </c>
      <c r="BY256" s="238">
        <v>12</v>
      </c>
      <c r="BZ256" s="238">
        <v>23</v>
      </c>
      <c r="CA256" s="238">
        <v>55</v>
      </c>
      <c r="CB256" s="238">
        <v>11</v>
      </c>
      <c r="CC256" s="238">
        <v>21</v>
      </c>
      <c r="CD256" s="238">
        <v>2</v>
      </c>
      <c r="CE256" s="238">
        <v>48</v>
      </c>
      <c r="CF256" s="238">
        <v>2</v>
      </c>
      <c r="CG256" s="238">
        <v>34</v>
      </c>
      <c r="CH256" s="238">
        <v>42</v>
      </c>
      <c r="CI256" s="238" t="s">
        <v>354</v>
      </c>
      <c r="CJ256" s="238">
        <v>5</v>
      </c>
      <c r="CK256" s="238">
        <v>1</v>
      </c>
      <c r="CO256" s="238">
        <v>12</v>
      </c>
      <c r="CP256" s="238">
        <v>23</v>
      </c>
      <c r="CQ256" s="238">
        <v>55</v>
      </c>
      <c r="CR256" s="238">
        <v>11</v>
      </c>
      <c r="CS256" s="238">
        <v>21</v>
      </c>
      <c r="CT256" s="238">
        <v>416857.17551435198</v>
      </c>
      <c r="CU256" s="238">
        <v>4973070.3666073997</v>
      </c>
      <c r="CV256" s="238">
        <v>44.906203509999997</v>
      </c>
      <c r="CW256" s="238">
        <v>-94.053190000000001</v>
      </c>
      <c r="CX256" s="238" t="s">
        <v>359</v>
      </c>
      <c r="CY256" s="238" t="s">
        <v>810</v>
      </c>
    </row>
    <row r="257" spans="1:103" x14ac:dyDescent="0.25">
      <c r="A257" s="238">
        <v>353019</v>
      </c>
      <c r="B257" s="238">
        <v>3</v>
      </c>
      <c r="C257" s="238">
        <v>7</v>
      </c>
      <c r="D257" s="238">
        <v>157.93799999999999</v>
      </c>
      <c r="E257" s="238">
        <v>43</v>
      </c>
      <c r="G257" s="238" t="s">
        <v>750</v>
      </c>
      <c r="H257" s="238">
        <v>8</v>
      </c>
      <c r="I257" s="238">
        <v>22</v>
      </c>
      <c r="K257" s="238">
        <v>16200987</v>
      </c>
      <c r="M257" s="238">
        <v>5</v>
      </c>
      <c r="N257" s="238">
        <v>21</v>
      </c>
      <c r="O257" s="238">
        <v>2016</v>
      </c>
      <c r="P257" s="238" t="s">
        <v>364</v>
      </c>
      <c r="Q257" s="238">
        <v>17</v>
      </c>
      <c r="R257" s="238" t="s">
        <v>369</v>
      </c>
      <c r="S257" s="238">
        <v>2</v>
      </c>
      <c r="T257" s="238">
        <v>0</v>
      </c>
      <c r="U257" s="238">
        <v>2</v>
      </c>
      <c r="V257" s="238">
        <v>5</v>
      </c>
      <c r="W257" s="238">
        <v>10</v>
      </c>
      <c r="X257" s="238">
        <v>3</v>
      </c>
      <c r="Y257" s="238">
        <v>1</v>
      </c>
      <c r="Z257" s="238">
        <v>1</v>
      </c>
      <c r="AB257" s="238">
        <v>1</v>
      </c>
      <c r="AC257" s="238">
        <v>98</v>
      </c>
      <c r="AD257" s="238" t="s">
        <v>581</v>
      </c>
      <c r="AF257" s="238" t="s">
        <v>426</v>
      </c>
      <c r="AG257" s="238">
        <v>10</v>
      </c>
      <c r="AH257" s="238">
        <v>2</v>
      </c>
      <c r="AI257" s="238">
        <v>31</v>
      </c>
      <c r="AJ257" s="238">
        <v>1</v>
      </c>
      <c r="AK257" s="238">
        <v>21</v>
      </c>
      <c r="AL257" s="238">
        <v>61</v>
      </c>
      <c r="AM257" s="238" t="s">
        <v>354</v>
      </c>
      <c r="AN257" s="238">
        <v>7</v>
      </c>
      <c r="AO257" s="238">
        <v>2</v>
      </c>
      <c r="AS257" s="238">
        <v>12</v>
      </c>
      <c r="AT257" s="238">
        <v>23</v>
      </c>
      <c r="AU257" s="238">
        <v>55</v>
      </c>
      <c r="AV257" s="238">
        <v>11</v>
      </c>
      <c r="AW257" s="238">
        <v>21</v>
      </c>
      <c r="AX257" s="238">
        <v>2</v>
      </c>
      <c r="AY257" s="238">
        <v>4</v>
      </c>
      <c r="AZ257" s="238">
        <v>3</v>
      </c>
      <c r="BA257" s="238">
        <v>21</v>
      </c>
      <c r="BB257" s="238">
        <v>64</v>
      </c>
      <c r="BC257" s="238" t="s">
        <v>354</v>
      </c>
      <c r="BD257" s="238">
        <v>5</v>
      </c>
      <c r="BE257" s="238">
        <v>1</v>
      </c>
      <c r="BI257" s="238">
        <v>12</v>
      </c>
      <c r="BJ257" s="238">
        <v>9</v>
      </c>
      <c r="BK257" s="238">
        <v>60</v>
      </c>
      <c r="BL257" s="238">
        <v>11</v>
      </c>
      <c r="BM257" s="238">
        <v>21</v>
      </c>
      <c r="CT257" s="238">
        <v>416874.10888155201</v>
      </c>
      <c r="CU257" s="238">
        <v>4973072.4832782997</v>
      </c>
      <c r="CV257" s="238">
        <v>44.906224539999997</v>
      </c>
      <c r="CW257" s="238">
        <v>-94.052975880000005</v>
      </c>
      <c r="CX257" s="238" t="s">
        <v>359</v>
      </c>
      <c r="CY257" s="238" t="s">
        <v>811</v>
      </c>
    </row>
    <row r="258" spans="1:103" x14ac:dyDescent="0.25">
      <c r="A258" s="238">
        <v>843026</v>
      </c>
      <c r="B258" s="238">
        <v>3</v>
      </c>
      <c r="C258" s="238">
        <v>7</v>
      </c>
      <c r="D258" s="238">
        <v>157.93899999999999</v>
      </c>
      <c r="E258" s="238">
        <v>43</v>
      </c>
      <c r="G258" s="238" t="s">
        <v>750</v>
      </c>
      <c r="H258" s="238">
        <v>8</v>
      </c>
      <c r="I258" s="238">
        <v>22</v>
      </c>
      <c r="K258" s="238">
        <v>20202168</v>
      </c>
      <c r="L258" s="238">
        <v>202690158</v>
      </c>
      <c r="M258" s="238">
        <v>9</v>
      </c>
      <c r="N258" s="238">
        <v>25</v>
      </c>
      <c r="O258" s="238">
        <v>2020</v>
      </c>
      <c r="P258" s="238" t="s">
        <v>362</v>
      </c>
      <c r="Q258" s="238">
        <v>14</v>
      </c>
      <c r="R258" s="238" t="s">
        <v>419</v>
      </c>
      <c r="S258" s="238">
        <v>4</v>
      </c>
      <c r="T258" s="238">
        <v>0</v>
      </c>
      <c r="U258" s="238">
        <v>2</v>
      </c>
      <c r="V258" s="238">
        <v>5</v>
      </c>
      <c r="W258" s="238">
        <v>10</v>
      </c>
      <c r="X258" s="238">
        <v>3</v>
      </c>
      <c r="Y258" s="238">
        <v>1</v>
      </c>
      <c r="Z258" s="238">
        <v>2</v>
      </c>
      <c r="AB258" s="238">
        <v>1</v>
      </c>
      <c r="AC258" s="238">
        <v>98</v>
      </c>
      <c r="AD258" s="238">
        <v>7</v>
      </c>
      <c r="AF258" s="238" t="s">
        <v>426</v>
      </c>
      <c r="AG258" s="238">
        <v>10</v>
      </c>
      <c r="AH258" s="238">
        <v>2</v>
      </c>
      <c r="AI258" s="238">
        <v>4</v>
      </c>
      <c r="AJ258" s="238">
        <v>1</v>
      </c>
      <c r="AK258" s="238">
        <v>21</v>
      </c>
      <c r="AL258" s="238">
        <v>67</v>
      </c>
      <c r="AM258" s="238" t="s">
        <v>363</v>
      </c>
      <c r="AN258" s="238">
        <v>5</v>
      </c>
      <c r="AO258" s="238">
        <v>2</v>
      </c>
      <c r="AS258" s="238">
        <v>12</v>
      </c>
      <c r="AT258" s="238">
        <v>23</v>
      </c>
      <c r="AU258" s="238">
        <v>55</v>
      </c>
      <c r="AV258" s="238">
        <v>11</v>
      </c>
      <c r="AW258" s="238">
        <v>21</v>
      </c>
      <c r="AX258" s="238">
        <v>2</v>
      </c>
      <c r="AY258" s="238">
        <v>4</v>
      </c>
      <c r="AZ258" s="238">
        <v>3</v>
      </c>
      <c r="BA258" s="238">
        <v>21</v>
      </c>
      <c r="BB258" s="238">
        <v>66</v>
      </c>
      <c r="BC258" s="238" t="s">
        <v>354</v>
      </c>
      <c r="BD258" s="238">
        <v>5</v>
      </c>
      <c r="BE258" s="238">
        <v>1</v>
      </c>
      <c r="BI258" s="238">
        <v>13</v>
      </c>
      <c r="BJ258" s="238">
        <v>9</v>
      </c>
      <c r="BK258" s="238">
        <v>60</v>
      </c>
      <c r="BL258" s="238">
        <v>11</v>
      </c>
      <c r="BM258" s="238">
        <v>21</v>
      </c>
      <c r="CT258" s="238">
        <v>416863.525527052</v>
      </c>
      <c r="CU258" s="238">
        <v>4973070.3666073997</v>
      </c>
      <c r="CV258" s="238">
        <v>44.906204250000002</v>
      </c>
      <c r="CW258" s="238">
        <v>-94.053109579999997</v>
      </c>
      <c r="CX258" s="238" t="s">
        <v>359</v>
      </c>
      <c r="CY258" s="238" t="s">
        <v>812</v>
      </c>
    </row>
    <row r="259" spans="1:103" x14ac:dyDescent="0.25">
      <c r="A259" s="238">
        <v>426433</v>
      </c>
      <c r="B259" s="238">
        <v>3</v>
      </c>
      <c r="C259" s="238">
        <v>7</v>
      </c>
      <c r="D259" s="238">
        <v>157.94</v>
      </c>
      <c r="E259" s="238">
        <v>43</v>
      </c>
      <c r="G259" s="238" t="s">
        <v>750</v>
      </c>
      <c r="H259" s="238">
        <v>8</v>
      </c>
      <c r="I259" s="238">
        <v>22</v>
      </c>
      <c r="K259" s="238">
        <v>17200624</v>
      </c>
      <c r="M259" s="238">
        <v>2</v>
      </c>
      <c r="N259" s="238">
        <v>28</v>
      </c>
      <c r="O259" s="238">
        <v>2017</v>
      </c>
      <c r="P259" s="238" t="s">
        <v>368</v>
      </c>
      <c r="Q259" s="238">
        <v>19</v>
      </c>
      <c r="R259" s="238" t="s">
        <v>369</v>
      </c>
      <c r="S259" s="238">
        <v>5</v>
      </c>
      <c r="T259" s="238">
        <v>0</v>
      </c>
      <c r="U259" s="238">
        <v>2</v>
      </c>
      <c r="V259" s="238">
        <v>5</v>
      </c>
      <c r="W259" s="238">
        <v>10</v>
      </c>
      <c r="X259" s="238">
        <v>3</v>
      </c>
      <c r="Y259" s="238">
        <v>4</v>
      </c>
      <c r="Z259" s="238">
        <v>2</v>
      </c>
      <c r="AB259" s="238">
        <v>2</v>
      </c>
      <c r="AC259" s="238">
        <v>98</v>
      </c>
      <c r="AD259" s="238" t="s">
        <v>581</v>
      </c>
      <c r="AF259" s="238" t="s">
        <v>426</v>
      </c>
      <c r="AG259" s="238">
        <v>9</v>
      </c>
      <c r="AH259" s="238">
        <v>2</v>
      </c>
      <c r="AI259" s="238">
        <v>2</v>
      </c>
      <c r="AJ259" s="238">
        <v>4</v>
      </c>
      <c r="AK259" s="238">
        <v>24</v>
      </c>
      <c r="AL259" s="238">
        <v>16</v>
      </c>
      <c r="AM259" s="238" t="s">
        <v>363</v>
      </c>
      <c r="AN259" s="238">
        <v>5</v>
      </c>
      <c r="AO259" s="238">
        <v>2</v>
      </c>
      <c r="AP259" s="238">
        <v>68</v>
      </c>
      <c r="AS259" s="238">
        <v>12</v>
      </c>
      <c r="AT259" s="238">
        <v>23</v>
      </c>
      <c r="AU259" s="238">
        <v>60</v>
      </c>
      <c r="AV259" s="238">
        <v>11</v>
      </c>
      <c r="AW259" s="238">
        <v>21</v>
      </c>
      <c r="AX259" s="238">
        <v>2</v>
      </c>
      <c r="AY259" s="238">
        <v>2</v>
      </c>
      <c r="AZ259" s="238">
        <v>3</v>
      </c>
      <c r="BA259" s="238">
        <v>27</v>
      </c>
      <c r="BB259" s="238">
        <v>53</v>
      </c>
      <c r="BC259" s="238" t="s">
        <v>354</v>
      </c>
      <c r="BD259" s="238">
        <v>5</v>
      </c>
      <c r="BE259" s="238">
        <v>1</v>
      </c>
      <c r="BI259" s="238">
        <v>12</v>
      </c>
      <c r="BJ259" s="238">
        <v>23</v>
      </c>
      <c r="BK259" s="238">
        <v>60</v>
      </c>
      <c r="BL259" s="238">
        <v>11</v>
      </c>
      <c r="BM259" s="238">
        <v>21</v>
      </c>
      <c r="CT259" s="238">
        <v>416878.342223352</v>
      </c>
      <c r="CU259" s="238">
        <v>4973072.4832782997</v>
      </c>
      <c r="CV259" s="238">
        <v>44.906225030000002</v>
      </c>
      <c r="CW259" s="238">
        <v>-94.052922269999996</v>
      </c>
      <c r="CX259" s="238" t="s">
        <v>359</v>
      </c>
      <c r="CY259" s="238" t="s">
        <v>813</v>
      </c>
    </row>
    <row r="260" spans="1:103" x14ac:dyDescent="0.25">
      <c r="A260" s="238">
        <v>628172</v>
      </c>
      <c r="B260" s="238">
        <v>3</v>
      </c>
      <c r="C260" s="238">
        <v>7</v>
      </c>
      <c r="D260" s="238">
        <v>157.959</v>
      </c>
      <c r="E260" s="238">
        <v>43</v>
      </c>
      <c r="G260" s="238" t="s">
        <v>750</v>
      </c>
      <c r="H260" s="238">
        <v>8</v>
      </c>
      <c r="I260" s="238">
        <v>22</v>
      </c>
      <c r="K260" s="238">
        <v>18201957</v>
      </c>
      <c r="M260" s="238">
        <v>8</v>
      </c>
      <c r="N260" s="238">
        <v>9</v>
      </c>
      <c r="O260" s="238">
        <v>2018</v>
      </c>
      <c r="P260" s="238" t="s">
        <v>384</v>
      </c>
      <c r="Q260" s="238">
        <v>8</v>
      </c>
      <c r="R260" s="238" t="s">
        <v>356</v>
      </c>
      <c r="S260" s="238">
        <v>3</v>
      </c>
      <c r="T260" s="238">
        <v>0</v>
      </c>
      <c r="U260" s="238">
        <v>2</v>
      </c>
      <c r="V260" s="238">
        <v>5</v>
      </c>
      <c r="W260" s="238">
        <v>10</v>
      </c>
      <c r="X260" s="238">
        <v>3</v>
      </c>
      <c r="Y260" s="238">
        <v>1</v>
      </c>
      <c r="Z260" s="238">
        <v>1</v>
      </c>
      <c r="AB260" s="238">
        <v>1</v>
      </c>
      <c r="AC260" s="238">
        <v>98</v>
      </c>
      <c r="AD260" s="238" t="s">
        <v>581</v>
      </c>
      <c r="AF260" s="238" t="s">
        <v>426</v>
      </c>
      <c r="AG260" s="238">
        <v>10</v>
      </c>
      <c r="AH260" s="238">
        <v>2</v>
      </c>
      <c r="AI260" s="238">
        <v>2</v>
      </c>
      <c r="AJ260" s="238">
        <v>1</v>
      </c>
      <c r="AK260" s="238">
        <v>21</v>
      </c>
      <c r="AL260" s="238">
        <v>59</v>
      </c>
      <c r="AM260" s="238" t="s">
        <v>363</v>
      </c>
      <c r="AN260" s="238">
        <v>90</v>
      </c>
      <c r="AO260" s="238">
        <v>2</v>
      </c>
      <c r="AS260" s="238">
        <v>12</v>
      </c>
      <c r="AT260" s="238">
        <v>23</v>
      </c>
      <c r="AU260" s="238">
        <v>55</v>
      </c>
      <c r="AV260" s="238">
        <v>11</v>
      </c>
      <c r="AW260" s="238">
        <v>21</v>
      </c>
      <c r="AX260" s="238">
        <v>2</v>
      </c>
      <c r="AY260" s="238">
        <v>49</v>
      </c>
      <c r="AZ260" s="238">
        <v>4</v>
      </c>
      <c r="BA260" s="238">
        <v>21</v>
      </c>
      <c r="BB260" s="238">
        <v>42</v>
      </c>
      <c r="BC260" s="238" t="s">
        <v>354</v>
      </c>
      <c r="BD260" s="238">
        <v>5</v>
      </c>
      <c r="BE260" s="238">
        <v>1</v>
      </c>
      <c r="BI260" s="238">
        <v>12</v>
      </c>
      <c r="BJ260" s="238">
        <v>9</v>
      </c>
      <c r="BK260" s="238">
        <v>60</v>
      </c>
      <c r="BL260" s="238">
        <v>11</v>
      </c>
      <c r="BM260" s="238">
        <v>21</v>
      </c>
      <c r="CT260" s="238">
        <v>416907.97561595199</v>
      </c>
      <c r="CU260" s="238">
        <v>4973068.2499364996</v>
      </c>
      <c r="CV260" s="238">
        <v>44.906190389999999</v>
      </c>
      <c r="CW260" s="238">
        <v>-94.05254626</v>
      </c>
      <c r="CX260" s="238" t="s">
        <v>359</v>
      </c>
      <c r="CY260" s="238" t="s">
        <v>814</v>
      </c>
    </row>
    <row r="261" spans="1:103" x14ac:dyDescent="0.25">
      <c r="A261" s="238">
        <v>820902</v>
      </c>
      <c r="B261" s="238">
        <v>3</v>
      </c>
      <c r="C261" s="238">
        <v>7</v>
      </c>
      <c r="D261" s="238">
        <v>157.959</v>
      </c>
      <c r="E261" s="238">
        <v>43</v>
      </c>
      <c r="G261" s="238" t="s">
        <v>750</v>
      </c>
      <c r="H261" s="238">
        <v>8</v>
      </c>
      <c r="I261" s="238">
        <v>22</v>
      </c>
      <c r="K261" s="238">
        <v>20201607</v>
      </c>
      <c r="L261" s="238">
        <v>202030088</v>
      </c>
      <c r="M261" s="238">
        <v>7</v>
      </c>
      <c r="N261" s="238">
        <v>21</v>
      </c>
      <c r="O261" s="238">
        <v>2020</v>
      </c>
      <c r="P261" s="238" t="s">
        <v>368</v>
      </c>
      <c r="Q261" s="238">
        <v>16</v>
      </c>
      <c r="R261" s="238" t="s">
        <v>356</v>
      </c>
      <c r="S261" s="238">
        <v>3</v>
      </c>
      <c r="T261" s="238">
        <v>0</v>
      </c>
      <c r="U261" s="238">
        <v>2</v>
      </c>
      <c r="V261" s="238">
        <v>5</v>
      </c>
      <c r="W261" s="238">
        <v>10</v>
      </c>
      <c r="X261" s="238">
        <v>3</v>
      </c>
      <c r="Y261" s="238">
        <v>1</v>
      </c>
      <c r="Z261" s="238">
        <v>1</v>
      </c>
      <c r="AB261" s="238">
        <v>1</v>
      </c>
      <c r="AC261" s="238">
        <v>98</v>
      </c>
      <c r="AD261" s="238">
        <v>7</v>
      </c>
      <c r="AF261" s="238" t="s">
        <v>426</v>
      </c>
      <c r="AG261" s="238">
        <v>10</v>
      </c>
      <c r="AH261" s="238">
        <v>2</v>
      </c>
      <c r="AI261" s="238">
        <v>2</v>
      </c>
      <c r="AJ261" s="238">
        <v>2</v>
      </c>
      <c r="AK261" s="238">
        <v>21</v>
      </c>
      <c r="AL261" s="238">
        <v>63</v>
      </c>
      <c r="AM261" s="238" t="s">
        <v>363</v>
      </c>
      <c r="AN261" s="238">
        <v>5</v>
      </c>
      <c r="AO261" s="238">
        <v>2</v>
      </c>
      <c r="AS261" s="238">
        <v>12</v>
      </c>
      <c r="AT261" s="238">
        <v>23</v>
      </c>
      <c r="AU261" s="238">
        <v>55</v>
      </c>
      <c r="AV261" s="238">
        <v>11</v>
      </c>
      <c r="AW261" s="238">
        <v>21</v>
      </c>
      <c r="AX261" s="238">
        <v>2</v>
      </c>
      <c r="AY261" s="238">
        <v>4</v>
      </c>
      <c r="AZ261" s="238">
        <v>4</v>
      </c>
      <c r="BA261" s="238">
        <v>21</v>
      </c>
      <c r="BB261" s="238">
        <v>30</v>
      </c>
      <c r="BC261" s="238" t="s">
        <v>354</v>
      </c>
      <c r="BD261" s="238">
        <v>5</v>
      </c>
      <c r="BE261" s="238">
        <v>1</v>
      </c>
      <c r="BI261" s="238">
        <v>12</v>
      </c>
      <c r="BJ261" s="238">
        <v>9</v>
      </c>
      <c r="BK261" s="238">
        <v>60</v>
      </c>
      <c r="BL261" s="238">
        <v>11</v>
      </c>
      <c r="BM261" s="238">
        <v>21</v>
      </c>
      <c r="CT261" s="238">
        <v>416895.27559055202</v>
      </c>
      <c r="CU261" s="238">
        <v>4973085.1833036998</v>
      </c>
      <c r="CV261" s="238">
        <v>44.906341320000003</v>
      </c>
      <c r="CW261" s="238">
        <v>-94.052709890000003</v>
      </c>
      <c r="CX261" s="238" t="s">
        <v>359</v>
      </c>
      <c r="CY261" s="238" t="s">
        <v>815</v>
      </c>
    </row>
    <row r="262" spans="1:103" x14ac:dyDescent="0.25">
      <c r="A262" s="238">
        <v>755671</v>
      </c>
      <c r="B262" s="238">
        <v>3</v>
      </c>
      <c r="C262" s="238">
        <v>7</v>
      </c>
      <c r="D262" s="238">
        <v>157.97200000000001</v>
      </c>
      <c r="E262" s="238">
        <v>43</v>
      </c>
      <c r="G262" s="238" t="s">
        <v>750</v>
      </c>
      <c r="H262" s="238">
        <v>8</v>
      </c>
      <c r="I262" s="238">
        <v>22</v>
      </c>
      <c r="K262" s="238">
        <v>19202676</v>
      </c>
      <c r="M262" s="238">
        <v>10</v>
      </c>
      <c r="N262" s="238">
        <v>18</v>
      </c>
      <c r="O262" s="238">
        <v>2019</v>
      </c>
      <c r="P262" s="238" t="s">
        <v>362</v>
      </c>
      <c r="Q262" s="238">
        <v>18</v>
      </c>
      <c r="R262" s="238" t="s">
        <v>356</v>
      </c>
      <c r="S262" s="238">
        <v>5</v>
      </c>
      <c r="T262" s="238">
        <v>0</v>
      </c>
      <c r="U262" s="238">
        <v>2</v>
      </c>
      <c r="V262" s="238">
        <v>12</v>
      </c>
      <c r="W262" s="238">
        <v>10</v>
      </c>
      <c r="X262" s="238">
        <v>2</v>
      </c>
      <c r="Y262" s="238">
        <v>4</v>
      </c>
      <c r="Z262" s="238">
        <v>1</v>
      </c>
      <c r="AB262" s="238">
        <v>1</v>
      </c>
      <c r="AC262" s="238">
        <v>98</v>
      </c>
      <c r="AD262" s="238" t="s">
        <v>581</v>
      </c>
      <c r="AF262" s="238" t="s">
        <v>426</v>
      </c>
      <c r="AG262" s="238">
        <v>7</v>
      </c>
      <c r="AH262" s="238">
        <v>2</v>
      </c>
      <c r="AI262" s="238">
        <v>4</v>
      </c>
      <c r="AJ262" s="238">
        <v>4</v>
      </c>
      <c r="AK262" s="238">
        <v>21</v>
      </c>
      <c r="AL262" s="238">
        <v>31</v>
      </c>
      <c r="AM262" s="238" t="s">
        <v>354</v>
      </c>
      <c r="AN262" s="238">
        <v>5</v>
      </c>
      <c r="AO262" s="238">
        <v>4</v>
      </c>
      <c r="AP262" s="238">
        <v>71</v>
      </c>
      <c r="AS262" s="238">
        <v>12</v>
      </c>
      <c r="AT262" s="238">
        <v>9</v>
      </c>
      <c r="AU262" s="238">
        <v>60</v>
      </c>
      <c r="AV262" s="238">
        <v>11</v>
      </c>
      <c r="AW262" s="238">
        <v>21</v>
      </c>
      <c r="AX262" s="238">
        <v>2</v>
      </c>
      <c r="AY262" s="238">
        <v>4</v>
      </c>
      <c r="AZ262" s="238">
        <v>4</v>
      </c>
      <c r="BA262" s="238">
        <v>27</v>
      </c>
      <c r="BB262" s="238">
        <v>55</v>
      </c>
      <c r="BC262" s="238" t="s">
        <v>354</v>
      </c>
      <c r="BD262" s="238">
        <v>5</v>
      </c>
      <c r="BE262" s="238">
        <v>71</v>
      </c>
      <c r="BI262" s="238">
        <v>12</v>
      </c>
      <c r="BJ262" s="238">
        <v>9</v>
      </c>
      <c r="BK262" s="238">
        <v>60</v>
      </c>
      <c r="BL262" s="238">
        <v>11</v>
      </c>
      <c r="BM262" s="238">
        <v>21</v>
      </c>
      <c r="CT262" s="238">
        <v>416929.142324952</v>
      </c>
      <c r="CU262" s="238">
        <v>4973072.4832782997</v>
      </c>
      <c r="CV262" s="238">
        <v>44.906230960000002</v>
      </c>
      <c r="CW262" s="238">
        <v>-94.052278880000003</v>
      </c>
      <c r="CX262" s="238" t="s">
        <v>359</v>
      </c>
      <c r="CY262" s="238" t="s">
        <v>816</v>
      </c>
    </row>
    <row r="263" spans="1:103" x14ac:dyDescent="0.25">
      <c r="A263" s="238">
        <v>495978</v>
      </c>
      <c r="B263" s="238">
        <v>3</v>
      </c>
      <c r="C263" s="238">
        <v>7</v>
      </c>
      <c r="D263" s="238">
        <v>158.012</v>
      </c>
      <c r="E263" s="238">
        <v>43</v>
      </c>
      <c r="G263" s="238" t="s">
        <v>750</v>
      </c>
      <c r="H263" s="238">
        <v>8</v>
      </c>
      <c r="I263" s="238">
        <v>22</v>
      </c>
      <c r="K263" s="238">
        <v>17008753</v>
      </c>
      <c r="M263" s="238">
        <v>8</v>
      </c>
      <c r="N263" s="238">
        <v>22</v>
      </c>
      <c r="O263" s="238">
        <v>2017</v>
      </c>
      <c r="P263" s="238" t="s">
        <v>368</v>
      </c>
      <c r="Q263" s="238">
        <v>15</v>
      </c>
      <c r="R263" s="238" t="s">
        <v>356</v>
      </c>
      <c r="S263" s="238">
        <v>5</v>
      </c>
      <c r="T263" s="238">
        <v>0</v>
      </c>
      <c r="U263" s="238">
        <v>2</v>
      </c>
      <c r="V263" s="238">
        <v>12</v>
      </c>
      <c r="W263" s="238">
        <v>10</v>
      </c>
      <c r="X263" s="238">
        <v>2</v>
      </c>
      <c r="Y263" s="238">
        <v>1</v>
      </c>
      <c r="Z263" s="238">
        <v>1</v>
      </c>
      <c r="AB263" s="238">
        <v>1</v>
      </c>
      <c r="AC263" s="238">
        <v>98</v>
      </c>
      <c r="AD263" s="238" t="s">
        <v>581</v>
      </c>
      <c r="AF263" s="238" t="s">
        <v>426</v>
      </c>
      <c r="AG263" s="238">
        <v>7</v>
      </c>
      <c r="AH263" s="238">
        <v>2</v>
      </c>
      <c r="AI263" s="238">
        <v>48</v>
      </c>
      <c r="AJ263" s="238">
        <v>4</v>
      </c>
      <c r="AK263" s="238">
        <v>33</v>
      </c>
      <c r="AL263" s="238">
        <v>37</v>
      </c>
      <c r="AM263" s="238" t="s">
        <v>354</v>
      </c>
      <c r="AN263" s="238">
        <v>5</v>
      </c>
      <c r="AO263" s="238">
        <v>11</v>
      </c>
      <c r="AS263" s="238">
        <v>12</v>
      </c>
      <c r="AT263" s="238">
        <v>9</v>
      </c>
      <c r="AU263" s="238">
        <v>60</v>
      </c>
      <c r="AV263" s="238">
        <v>11</v>
      </c>
      <c r="AW263" s="238">
        <v>21</v>
      </c>
      <c r="AX263" s="238">
        <v>2</v>
      </c>
      <c r="AY263" s="238">
        <v>3</v>
      </c>
      <c r="AZ263" s="238">
        <v>4</v>
      </c>
      <c r="BA263" s="238">
        <v>34</v>
      </c>
      <c r="BB263" s="238">
        <v>57</v>
      </c>
      <c r="BC263" s="238" t="s">
        <v>354</v>
      </c>
      <c r="BD263" s="238">
        <v>5</v>
      </c>
      <c r="BE263" s="238">
        <v>1</v>
      </c>
      <c r="BI263" s="238">
        <v>12</v>
      </c>
      <c r="BJ263" s="238">
        <v>9</v>
      </c>
      <c r="BK263" s="238">
        <v>60</v>
      </c>
      <c r="BL263" s="238">
        <v>11</v>
      </c>
      <c r="BM263" s="238">
        <v>21</v>
      </c>
      <c r="CT263" s="238">
        <v>416993.23383243999</v>
      </c>
      <c r="CU263" s="238">
        <v>4973071.3184421901</v>
      </c>
      <c r="CV263" s="238">
        <v>44.906227960000002</v>
      </c>
      <c r="CW263" s="238">
        <v>-94.051466959999999</v>
      </c>
      <c r="CX263" s="238" t="s">
        <v>359</v>
      </c>
      <c r="CY263" s="238" t="s">
        <v>817</v>
      </c>
    </row>
    <row r="264" spans="1:103" x14ac:dyDescent="0.25">
      <c r="A264" s="238">
        <v>780395</v>
      </c>
      <c r="B264" s="238">
        <v>3</v>
      </c>
      <c r="C264" s="238">
        <v>7</v>
      </c>
      <c r="D264" s="238">
        <v>158.21199999999999</v>
      </c>
      <c r="E264" s="238">
        <v>43</v>
      </c>
      <c r="G264" s="238" t="s">
        <v>750</v>
      </c>
      <c r="H264" s="238">
        <v>8</v>
      </c>
      <c r="I264" s="238">
        <v>22</v>
      </c>
      <c r="K264" s="238">
        <v>20200121</v>
      </c>
      <c r="L264" s="238">
        <v>200140370</v>
      </c>
      <c r="M264" s="238">
        <v>1</v>
      </c>
      <c r="N264" s="238">
        <v>14</v>
      </c>
      <c r="O264" s="238">
        <v>2020</v>
      </c>
      <c r="P264" s="238" t="s">
        <v>368</v>
      </c>
      <c r="Q264" s="238">
        <v>7</v>
      </c>
      <c r="R264" s="238" t="s">
        <v>369</v>
      </c>
      <c r="S264" s="238">
        <v>5</v>
      </c>
      <c r="T264" s="238">
        <v>0</v>
      </c>
      <c r="U264" s="238">
        <v>1</v>
      </c>
      <c r="W264" s="238">
        <v>48</v>
      </c>
      <c r="X264" s="238">
        <v>2</v>
      </c>
      <c r="Y264" s="238">
        <v>6</v>
      </c>
      <c r="Z264" s="238">
        <v>1</v>
      </c>
      <c r="AB264" s="238">
        <v>5</v>
      </c>
      <c r="AC264" s="238">
        <v>98</v>
      </c>
      <c r="AD264" s="238">
        <v>7</v>
      </c>
      <c r="AF264" s="238" t="s">
        <v>426</v>
      </c>
      <c r="AG264" s="238">
        <v>3</v>
      </c>
      <c r="AH264" s="238">
        <v>2</v>
      </c>
      <c r="AI264" s="238">
        <v>3</v>
      </c>
      <c r="AJ264" s="238">
        <v>3</v>
      </c>
      <c r="AK264" s="238">
        <v>21</v>
      </c>
      <c r="AL264" s="238">
        <v>35</v>
      </c>
      <c r="AM264" s="238" t="s">
        <v>354</v>
      </c>
      <c r="AN264" s="238">
        <v>5</v>
      </c>
      <c r="AO264" s="238">
        <v>1</v>
      </c>
      <c r="AS264" s="238">
        <v>12</v>
      </c>
      <c r="AT264" s="238">
        <v>9</v>
      </c>
      <c r="AU264" s="238">
        <v>60</v>
      </c>
      <c r="AV264" s="238">
        <v>11</v>
      </c>
      <c r="AW264" s="238">
        <v>21</v>
      </c>
      <c r="CT264" s="238">
        <v>417301.67640335299</v>
      </c>
      <c r="CU264" s="238">
        <v>4973068.2499364996</v>
      </c>
      <c r="CV264" s="238">
        <v>44.906236239999998</v>
      </c>
      <c r="CW264" s="238">
        <v>-94.047560000000004</v>
      </c>
      <c r="CX264" s="238" t="s">
        <v>359</v>
      </c>
      <c r="CY264" s="238" t="s">
        <v>818</v>
      </c>
    </row>
    <row r="265" spans="1:103" x14ac:dyDescent="0.25">
      <c r="A265" s="238">
        <v>10996554</v>
      </c>
      <c r="B265" s="238">
        <v>3</v>
      </c>
      <c r="C265" s="238">
        <v>7</v>
      </c>
      <c r="D265" s="238">
        <v>158.369</v>
      </c>
      <c r="E265" s="238">
        <v>43</v>
      </c>
      <c r="G265" s="238" t="s">
        <v>748</v>
      </c>
      <c r="H265" s="238">
        <v>8</v>
      </c>
      <c r="I265" s="238">
        <v>22</v>
      </c>
      <c r="K265" s="238">
        <v>14201669</v>
      </c>
      <c r="L265" s="238">
        <v>143230252</v>
      </c>
      <c r="M265" s="238">
        <v>11</v>
      </c>
      <c r="N265" s="238">
        <v>18</v>
      </c>
      <c r="O265" s="238">
        <v>2014</v>
      </c>
      <c r="P265" s="238" t="s">
        <v>368</v>
      </c>
      <c r="Q265" s="238">
        <v>8</v>
      </c>
      <c r="S265" s="238">
        <v>4</v>
      </c>
      <c r="T265" s="238">
        <v>0</v>
      </c>
      <c r="U265" s="238">
        <v>2</v>
      </c>
      <c r="V265" s="238">
        <v>10</v>
      </c>
      <c r="W265" s="238">
        <v>10</v>
      </c>
      <c r="X265" s="238">
        <v>2</v>
      </c>
      <c r="Y265" s="238">
        <v>1</v>
      </c>
      <c r="Z265" s="238">
        <v>2</v>
      </c>
      <c r="AB265" s="238">
        <v>1</v>
      </c>
      <c r="AC265" s="238">
        <v>98</v>
      </c>
      <c r="AD265" s="238" t="s">
        <v>428</v>
      </c>
      <c r="AE265" s="238" t="s">
        <v>819</v>
      </c>
      <c r="AF265" s="238" t="s">
        <v>426</v>
      </c>
      <c r="AG265" s="238">
        <v>5</v>
      </c>
      <c r="AH265" s="238">
        <v>2</v>
      </c>
      <c r="AI265" s="238">
        <v>4</v>
      </c>
      <c r="AJ265" s="238">
        <v>3</v>
      </c>
      <c r="AK265" s="238">
        <v>27</v>
      </c>
      <c r="AL265" s="238">
        <v>55</v>
      </c>
      <c r="AM265" s="238" t="s">
        <v>354</v>
      </c>
      <c r="AN265" s="238">
        <v>5</v>
      </c>
      <c r="AO265" s="238">
        <v>15</v>
      </c>
      <c r="AP265" s="238">
        <v>6</v>
      </c>
      <c r="AS265" s="238">
        <v>5</v>
      </c>
      <c r="AT265" s="238">
        <v>98</v>
      </c>
      <c r="AU265" s="238">
        <v>60</v>
      </c>
      <c r="AV265" s="238">
        <v>11</v>
      </c>
      <c r="AW265" s="238">
        <v>21</v>
      </c>
      <c r="AX265" s="238">
        <v>2</v>
      </c>
      <c r="AY265" s="238">
        <v>2</v>
      </c>
      <c r="AZ265" s="238">
        <v>3</v>
      </c>
      <c r="BA265" s="238">
        <v>8</v>
      </c>
      <c r="BB265" s="238">
        <v>23</v>
      </c>
      <c r="BC265" s="238" t="s">
        <v>363</v>
      </c>
      <c r="BD265" s="238">
        <v>5</v>
      </c>
      <c r="BE265" s="238">
        <v>1</v>
      </c>
      <c r="BI265" s="238">
        <v>5</v>
      </c>
      <c r="BJ265" s="238">
        <v>98</v>
      </c>
      <c r="BK265" s="238">
        <v>60</v>
      </c>
      <c r="BL265" s="238">
        <v>11</v>
      </c>
      <c r="BM265" s="238">
        <v>21</v>
      </c>
      <c r="CT265" s="238">
        <v>417568</v>
      </c>
      <c r="CU265" s="238">
        <v>4973055</v>
      </c>
      <c r="CV265" s="238">
        <v>44.9061466</v>
      </c>
      <c r="CW265" s="238">
        <v>-94.044184900000005</v>
      </c>
      <c r="CX265" s="238" t="s">
        <v>359</v>
      </c>
      <c r="CY265" s="238" t="s">
        <v>820</v>
      </c>
    </row>
    <row r="266" spans="1:103" x14ac:dyDescent="0.25">
      <c r="A266" s="238">
        <v>678009</v>
      </c>
      <c r="B266" s="238">
        <v>3</v>
      </c>
      <c r="C266" s="238">
        <v>7</v>
      </c>
      <c r="D266" s="238">
        <v>158.374</v>
      </c>
      <c r="E266" s="238">
        <v>43</v>
      </c>
      <c r="G266" s="238" t="s">
        <v>750</v>
      </c>
      <c r="H266" s="238">
        <v>8</v>
      </c>
      <c r="I266" s="238">
        <v>22</v>
      </c>
      <c r="K266" s="238">
        <v>2019000717</v>
      </c>
      <c r="M266" s="238">
        <v>1</v>
      </c>
      <c r="N266" s="238">
        <v>22</v>
      </c>
      <c r="O266" s="238">
        <v>2019</v>
      </c>
      <c r="P266" s="238" t="s">
        <v>368</v>
      </c>
      <c r="Q266" s="238">
        <v>9</v>
      </c>
      <c r="R266" s="238">
        <v>98</v>
      </c>
      <c r="S266" s="238">
        <v>4</v>
      </c>
      <c r="T266" s="238">
        <v>0</v>
      </c>
      <c r="U266" s="238">
        <v>1</v>
      </c>
      <c r="W266" s="238">
        <v>83</v>
      </c>
      <c r="X266" s="238">
        <v>2</v>
      </c>
      <c r="Y266" s="238">
        <v>1</v>
      </c>
      <c r="Z266" s="238">
        <v>2</v>
      </c>
      <c r="AA266" s="238">
        <v>7</v>
      </c>
      <c r="AB266" s="238">
        <v>3</v>
      </c>
      <c r="AC266" s="238">
        <v>98</v>
      </c>
      <c r="AD266" s="238" t="s">
        <v>581</v>
      </c>
      <c r="AF266" s="238" t="s">
        <v>426</v>
      </c>
      <c r="AG266" s="238">
        <v>3</v>
      </c>
      <c r="AH266" s="238">
        <v>2</v>
      </c>
      <c r="AI266" s="238">
        <v>4</v>
      </c>
      <c r="AJ266" s="238">
        <v>4</v>
      </c>
      <c r="AK266" s="238">
        <v>27</v>
      </c>
      <c r="AL266" s="238">
        <v>71</v>
      </c>
      <c r="AM266" s="238" t="s">
        <v>363</v>
      </c>
      <c r="AN266" s="238">
        <v>5</v>
      </c>
      <c r="AO266" s="238">
        <v>71</v>
      </c>
      <c r="AP266" s="238">
        <v>72</v>
      </c>
      <c r="AS266" s="238">
        <v>12</v>
      </c>
      <c r="AT266" s="238">
        <v>98</v>
      </c>
      <c r="AU266" s="238">
        <v>60</v>
      </c>
      <c r="AV266" s="238">
        <v>11</v>
      </c>
      <c r="AW266" s="238">
        <v>21</v>
      </c>
      <c r="CT266" s="238">
        <v>417575.61535224802</v>
      </c>
      <c r="CU266" s="238">
        <v>4973054.1162614999</v>
      </c>
      <c r="CV266" s="238">
        <v>44.906140809999997</v>
      </c>
      <c r="CW266" s="238">
        <v>-94.044088220000006</v>
      </c>
      <c r="CX266" s="238" t="s">
        <v>359</v>
      </c>
      <c r="CY266" s="238" t="s">
        <v>821</v>
      </c>
    </row>
    <row r="267" spans="1:103" x14ac:dyDescent="0.25">
      <c r="A267" s="238">
        <v>780393</v>
      </c>
      <c r="B267" s="238">
        <v>3</v>
      </c>
      <c r="C267" s="238">
        <v>7</v>
      </c>
      <c r="D267" s="238">
        <v>158.38800000000001</v>
      </c>
      <c r="E267" s="238">
        <v>43</v>
      </c>
      <c r="G267" s="238" t="s">
        <v>750</v>
      </c>
      <c r="H267" s="238">
        <v>8</v>
      </c>
      <c r="I267" s="238">
        <v>22</v>
      </c>
      <c r="K267" s="238">
        <v>20200109</v>
      </c>
      <c r="L267" s="238">
        <v>200130449</v>
      </c>
      <c r="M267" s="238">
        <v>1</v>
      </c>
      <c r="N267" s="238">
        <v>13</v>
      </c>
      <c r="O267" s="238">
        <v>2020</v>
      </c>
      <c r="P267" s="238" t="s">
        <v>361</v>
      </c>
      <c r="Q267" s="238">
        <v>10</v>
      </c>
      <c r="R267" s="238" t="s">
        <v>369</v>
      </c>
      <c r="S267" s="238">
        <v>5</v>
      </c>
      <c r="T267" s="238">
        <v>0</v>
      </c>
      <c r="U267" s="238">
        <v>2</v>
      </c>
      <c r="V267" s="238">
        <v>15</v>
      </c>
      <c r="W267" s="238">
        <v>10</v>
      </c>
      <c r="X267" s="238">
        <v>16</v>
      </c>
      <c r="Y267" s="238">
        <v>1</v>
      </c>
      <c r="Z267" s="238">
        <v>7</v>
      </c>
      <c r="AB267" s="238">
        <v>5</v>
      </c>
      <c r="AC267" s="238">
        <v>98</v>
      </c>
      <c r="AD267" s="238">
        <v>7</v>
      </c>
      <c r="AF267" s="238" t="s">
        <v>426</v>
      </c>
      <c r="AG267" s="238">
        <v>90</v>
      </c>
      <c r="AH267" s="238">
        <v>2</v>
      </c>
      <c r="AI267" s="238">
        <v>2</v>
      </c>
      <c r="AJ267" s="238">
        <v>3</v>
      </c>
      <c r="AK267" s="238">
        <v>21</v>
      </c>
      <c r="AL267" s="238">
        <v>16</v>
      </c>
      <c r="AM267" s="238" t="s">
        <v>363</v>
      </c>
      <c r="AN267" s="238">
        <v>5</v>
      </c>
      <c r="AO267" s="238">
        <v>72</v>
      </c>
      <c r="AS267" s="238">
        <v>12</v>
      </c>
      <c r="AT267" s="238">
        <v>9</v>
      </c>
      <c r="AU267" s="238">
        <v>60</v>
      </c>
      <c r="AV267" s="238">
        <v>11</v>
      </c>
      <c r="AW267" s="238">
        <v>21</v>
      </c>
      <c r="AX267" s="238">
        <v>2</v>
      </c>
      <c r="AY267" s="238">
        <v>49</v>
      </c>
      <c r="AZ267" s="238">
        <v>3</v>
      </c>
      <c r="BA267" s="238">
        <v>24</v>
      </c>
      <c r="BB267" s="238">
        <v>61</v>
      </c>
      <c r="BC267" s="238" t="s">
        <v>354</v>
      </c>
      <c r="BD267" s="238">
        <v>5</v>
      </c>
      <c r="BE267" s="238">
        <v>1</v>
      </c>
      <c r="BI267" s="238">
        <v>12</v>
      </c>
      <c r="BJ267" s="238">
        <v>9</v>
      </c>
      <c r="BK267" s="238">
        <v>60</v>
      </c>
      <c r="BL267" s="238">
        <v>11</v>
      </c>
      <c r="BM267" s="238">
        <v>21</v>
      </c>
      <c r="CT267" s="238">
        <v>417585.310303954</v>
      </c>
      <c r="CU267" s="238">
        <v>4973051.3165693004</v>
      </c>
      <c r="CV267" s="238">
        <v>44.906116730000001</v>
      </c>
      <c r="CW267" s="238">
        <v>-94.043964979999998</v>
      </c>
      <c r="CX267" s="238" t="s">
        <v>359</v>
      </c>
      <c r="CY267" s="238" t="s">
        <v>822</v>
      </c>
    </row>
    <row r="268" spans="1:103" x14ac:dyDescent="0.25">
      <c r="A268" s="238">
        <v>395328</v>
      </c>
      <c r="B268" s="238">
        <v>3</v>
      </c>
      <c r="C268" s="238">
        <v>7</v>
      </c>
      <c r="D268" s="238">
        <v>158.45599999999999</v>
      </c>
      <c r="E268" s="238">
        <v>43</v>
      </c>
      <c r="G268" s="238" t="s">
        <v>750</v>
      </c>
      <c r="H268" s="238">
        <v>8</v>
      </c>
      <c r="I268" s="238">
        <v>22</v>
      </c>
      <c r="K268" s="238">
        <v>16202367</v>
      </c>
      <c r="M268" s="238">
        <v>11</v>
      </c>
      <c r="N268" s="238">
        <v>11</v>
      </c>
      <c r="O268" s="238">
        <v>2016</v>
      </c>
      <c r="P268" s="238" t="s">
        <v>362</v>
      </c>
      <c r="Q268" s="238">
        <v>6</v>
      </c>
      <c r="R268" s="238" t="s">
        <v>369</v>
      </c>
      <c r="S268" s="238">
        <v>2</v>
      </c>
      <c r="T268" s="238">
        <v>0</v>
      </c>
      <c r="U268" s="238">
        <v>2</v>
      </c>
      <c r="V268" s="238">
        <v>12</v>
      </c>
      <c r="W268" s="238">
        <v>10</v>
      </c>
      <c r="X268" s="238">
        <v>16</v>
      </c>
      <c r="Y268" s="238">
        <v>2</v>
      </c>
      <c r="Z268" s="238">
        <v>1</v>
      </c>
      <c r="AB268" s="238">
        <v>1</v>
      </c>
      <c r="AC268" s="238">
        <v>98</v>
      </c>
      <c r="AD268" s="238" t="s">
        <v>581</v>
      </c>
      <c r="AF268" s="238" t="s">
        <v>426</v>
      </c>
      <c r="AG268" s="238">
        <v>7</v>
      </c>
      <c r="AH268" s="238">
        <v>2</v>
      </c>
      <c r="AI268" s="238">
        <v>2</v>
      </c>
      <c r="AJ268" s="238">
        <v>3</v>
      </c>
      <c r="AK268" s="238">
        <v>21</v>
      </c>
      <c r="AL268" s="238">
        <v>26</v>
      </c>
      <c r="AM268" s="238" t="s">
        <v>354</v>
      </c>
      <c r="AN268" s="238">
        <v>5</v>
      </c>
      <c r="AO268" s="238">
        <v>74</v>
      </c>
      <c r="AS268" s="238">
        <v>12</v>
      </c>
      <c r="AT268" s="238">
        <v>98</v>
      </c>
      <c r="AU268" s="238">
        <v>60</v>
      </c>
      <c r="AV268" s="238">
        <v>11</v>
      </c>
      <c r="AW268" s="238">
        <v>21</v>
      </c>
      <c r="AX268" s="238">
        <v>2</v>
      </c>
      <c r="AY268" s="238">
        <v>2</v>
      </c>
      <c r="AZ268" s="238">
        <v>3</v>
      </c>
      <c r="BA268" s="238">
        <v>26</v>
      </c>
      <c r="BB268" s="238">
        <v>51</v>
      </c>
      <c r="BC268" s="238" t="s">
        <v>354</v>
      </c>
      <c r="BD268" s="238">
        <v>5</v>
      </c>
      <c r="BE268" s="238">
        <v>1</v>
      </c>
      <c r="BI268" s="238">
        <v>12</v>
      </c>
      <c r="BJ268" s="238">
        <v>98</v>
      </c>
      <c r="BK268" s="238">
        <v>60</v>
      </c>
      <c r="BL268" s="238">
        <v>11</v>
      </c>
      <c r="BM268" s="238">
        <v>21</v>
      </c>
      <c r="CT268" s="238">
        <v>417708.07721615501</v>
      </c>
      <c r="CU268" s="238">
        <v>4973057.6665820004</v>
      </c>
      <c r="CV268" s="238">
        <v>44.906188090000001</v>
      </c>
      <c r="CW268" s="238">
        <v>-94.042411150000007</v>
      </c>
      <c r="CX268" s="238" t="s">
        <v>359</v>
      </c>
      <c r="CY268" s="238" t="s">
        <v>823</v>
      </c>
    </row>
    <row r="269" spans="1:103" x14ac:dyDescent="0.25">
      <c r="A269" s="238">
        <v>10752072</v>
      </c>
      <c r="B269" s="238">
        <v>3</v>
      </c>
      <c r="C269" s="238">
        <v>7</v>
      </c>
      <c r="D269" s="238">
        <v>158.529</v>
      </c>
      <c r="E269" s="238">
        <v>43</v>
      </c>
      <c r="G269" s="238" t="s">
        <v>748</v>
      </c>
      <c r="H269" s="238">
        <v>8</v>
      </c>
      <c r="I269" s="238">
        <v>22</v>
      </c>
      <c r="K269" s="238">
        <v>11201368</v>
      </c>
      <c r="L269" s="238">
        <v>113130199</v>
      </c>
      <c r="M269" s="238">
        <v>11</v>
      </c>
      <c r="N269" s="238">
        <v>3</v>
      </c>
      <c r="O269" s="238">
        <v>2011</v>
      </c>
      <c r="P269" s="238" t="s">
        <v>384</v>
      </c>
      <c r="Q269" s="238">
        <v>12</v>
      </c>
      <c r="S269" s="238">
        <v>5</v>
      </c>
      <c r="T269" s="238">
        <v>0</v>
      </c>
      <c r="U269" s="238">
        <v>2</v>
      </c>
      <c r="V269" s="238">
        <v>1</v>
      </c>
      <c r="W269" s="238">
        <v>10</v>
      </c>
      <c r="X269" s="238">
        <v>2</v>
      </c>
      <c r="Y269" s="238">
        <v>1</v>
      </c>
      <c r="Z269" s="238">
        <v>1</v>
      </c>
      <c r="AB269" s="238">
        <v>1</v>
      </c>
      <c r="AC269" s="238">
        <v>98</v>
      </c>
      <c r="AD269" s="238" t="s">
        <v>428</v>
      </c>
      <c r="AE269" s="238" t="s">
        <v>824</v>
      </c>
      <c r="AF269" s="238" t="s">
        <v>426</v>
      </c>
      <c r="AG269" s="238">
        <v>7</v>
      </c>
      <c r="AH269" s="238">
        <v>2</v>
      </c>
      <c r="AI269" s="238">
        <v>2</v>
      </c>
      <c r="AJ269" s="238">
        <v>3</v>
      </c>
      <c r="AK269" s="238">
        <v>27</v>
      </c>
      <c r="AL269" s="238">
        <v>30</v>
      </c>
      <c r="AM269" s="238" t="s">
        <v>363</v>
      </c>
      <c r="AN269" s="238">
        <v>5</v>
      </c>
      <c r="AO269" s="238">
        <v>15</v>
      </c>
      <c r="AS269" s="238">
        <v>5</v>
      </c>
      <c r="AT269" s="238">
        <v>98</v>
      </c>
      <c r="AU269" s="238">
        <v>60</v>
      </c>
      <c r="AV269" s="238">
        <v>11</v>
      </c>
      <c r="AW269" s="238">
        <v>21</v>
      </c>
      <c r="AX269" s="238">
        <v>2</v>
      </c>
      <c r="AY269" s="238">
        <v>2</v>
      </c>
      <c r="AZ269" s="238">
        <v>3</v>
      </c>
      <c r="BA269" s="238">
        <v>26</v>
      </c>
      <c r="BB269" s="238">
        <v>47</v>
      </c>
      <c r="BC269" s="238" t="s">
        <v>354</v>
      </c>
      <c r="BD269" s="238">
        <v>5</v>
      </c>
      <c r="BE269" s="238">
        <v>1</v>
      </c>
      <c r="BI269" s="238">
        <v>5</v>
      </c>
      <c r="BJ269" s="238">
        <v>98</v>
      </c>
      <c r="BK269" s="238">
        <v>60</v>
      </c>
      <c r="BL269" s="238">
        <v>11</v>
      </c>
      <c r="BM269" s="238">
        <v>21</v>
      </c>
      <c r="CT269" s="238">
        <v>417826</v>
      </c>
      <c r="CU269" s="238">
        <v>4973054</v>
      </c>
      <c r="CV269" s="238">
        <v>44.906167199999999</v>
      </c>
      <c r="CW269" s="238">
        <v>-94.040921100000006</v>
      </c>
      <c r="CX269" s="238" t="s">
        <v>359</v>
      </c>
      <c r="CY269" s="238" t="s">
        <v>825</v>
      </c>
    </row>
    <row r="270" spans="1:103" x14ac:dyDescent="0.25">
      <c r="A270" s="238">
        <v>867205</v>
      </c>
      <c r="B270" s="238">
        <v>3</v>
      </c>
      <c r="C270" s="238">
        <v>7</v>
      </c>
      <c r="D270" s="238">
        <v>158.74</v>
      </c>
      <c r="E270" s="238">
        <v>43</v>
      </c>
      <c r="G270" s="238" t="s">
        <v>750</v>
      </c>
      <c r="H270" s="238">
        <v>8</v>
      </c>
      <c r="I270" s="238">
        <v>22</v>
      </c>
      <c r="K270" s="238">
        <v>20202784</v>
      </c>
      <c r="L270" s="238">
        <v>203440007</v>
      </c>
      <c r="M270" s="238">
        <v>12</v>
      </c>
      <c r="N270" s="238">
        <v>9</v>
      </c>
      <c r="O270" s="238">
        <v>2020</v>
      </c>
      <c r="P270" s="238" t="s">
        <v>355</v>
      </c>
      <c r="Q270" s="238">
        <v>6</v>
      </c>
      <c r="R270" s="238" t="s">
        <v>369</v>
      </c>
      <c r="S270" s="238">
        <v>0</v>
      </c>
      <c r="T270" s="238">
        <v>0</v>
      </c>
      <c r="U270" s="238">
        <v>2</v>
      </c>
      <c r="V270" s="238">
        <v>10</v>
      </c>
      <c r="W270" s="238">
        <v>10</v>
      </c>
      <c r="X270" s="238">
        <v>2</v>
      </c>
      <c r="Y270" s="238">
        <v>6</v>
      </c>
      <c r="Z270" s="238">
        <v>1</v>
      </c>
      <c r="AB270" s="238">
        <v>1</v>
      </c>
      <c r="AC270" s="238">
        <v>98</v>
      </c>
      <c r="AD270" s="238">
        <v>7</v>
      </c>
      <c r="AF270" s="238" t="s">
        <v>426</v>
      </c>
      <c r="AG270" s="238">
        <v>5</v>
      </c>
      <c r="AH270" s="238">
        <v>2</v>
      </c>
      <c r="AI270" s="238">
        <v>3</v>
      </c>
      <c r="AJ270" s="238">
        <v>3</v>
      </c>
      <c r="AK270" s="238">
        <v>29</v>
      </c>
      <c r="AL270" s="238">
        <v>45</v>
      </c>
      <c r="AM270" s="238" t="s">
        <v>354</v>
      </c>
      <c r="AN270" s="238">
        <v>5</v>
      </c>
      <c r="AO270" s="238">
        <v>7</v>
      </c>
      <c r="AP270" s="238">
        <v>69</v>
      </c>
      <c r="AS270" s="238">
        <v>12</v>
      </c>
      <c r="AT270" s="238">
        <v>9</v>
      </c>
      <c r="AU270" s="238">
        <v>60</v>
      </c>
      <c r="AV270" s="238">
        <v>11</v>
      </c>
      <c r="AW270" s="238">
        <v>21</v>
      </c>
      <c r="AX270" s="238">
        <v>2</v>
      </c>
      <c r="AY270" s="238">
        <v>4</v>
      </c>
      <c r="AZ270" s="238">
        <v>3</v>
      </c>
      <c r="BA270" s="238">
        <v>24</v>
      </c>
      <c r="BB270" s="238">
        <v>42</v>
      </c>
      <c r="BC270" s="238" t="s">
        <v>363</v>
      </c>
      <c r="BD270" s="238">
        <v>5</v>
      </c>
      <c r="BE270" s="238">
        <v>1</v>
      </c>
      <c r="BI270" s="238">
        <v>12</v>
      </c>
      <c r="BJ270" s="238">
        <v>9</v>
      </c>
      <c r="BK270" s="238">
        <v>60</v>
      </c>
      <c r="BL270" s="238">
        <v>11</v>
      </c>
      <c r="BM270" s="238">
        <v>21</v>
      </c>
      <c r="CT270" s="238">
        <v>418152.57810515701</v>
      </c>
      <c r="CU270" s="238">
        <v>4973055.5499111004</v>
      </c>
      <c r="CV270" s="238">
        <v>44.90622029</v>
      </c>
      <c r="CW270" s="238">
        <v>-94.036781140000002</v>
      </c>
      <c r="CX270" s="238" t="s">
        <v>359</v>
      </c>
      <c r="CY270" s="238" t="s">
        <v>826</v>
      </c>
    </row>
    <row r="271" spans="1:103" x14ac:dyDescent="0.25">
      <c r="A271" s="238">
        <v>343003</v>
      </c>
      <c r="B271" s="238">
        <v>3</v>
      </c>
      <c r="C271" s="238">
        <v>7</v>
      </c>
      <c r="D271" s="238">
        <v>158.91399999999999</v>
      </c>
      <c r="E271" s="238">
        <v>43</v>
      </c>
      <c r="G271" s="238" t="s">
        <v>750</v>
      </c>
      <c r="H271" s="238">
        <v>8</v>
      </c>
      <c r="I271" s="238">
        <v>22</v>
      </c>
      <c r="K271" s="238">
        <v>16200760</v>
      </c>
      <c r="M271" s="238">
        <v>4</v>
      </c>
      <c r="N271" s="238">
        <v>15</v>
      </c>
      <c r="O271" s="238">
        <v>2016</v>
      </c>
      <c r="P271" s="238" t="s">
        <v>362</v>
      </c>
      <c r="Q271" s="238">
        <v>15</v>
      </c>
      <c r="R271" s="238" t="s">
        <v>356</v>
      </c>
      <c r="S271" s="238">
        <v>5</v>
      </c>
      <c r="T271" s="238">
        <v>0</v>
      </c>
      <c r="U271" s="238">
        <v>1</v>
      </c>
      <c r="W271" s="238">
        <v>75</v>
      </c>
      <c r="X271" s="238">
        <v>3</v>
      </c>
      <c r="Y271" s="238">
        <v>1</v>
      </c>
      <c r="Z271" s="238">
        <v>2</v>
      </c>
      <c r="AB271" s="238">
        <v>1</v>
      </c>
      <c r="AC271" s="238">
        <v>98</v>
      </c>
      <c r="AD271" s="238" t="s">
        <v>581</v>
      </c>
      <c r="AF271" s="238" t="s">
        <v>426</v>
      </c>
      <c r="AG271" s="238">
        <v>3</v>
      </c>
      <c r="AH271" s="238">
        <v>2</v>
      </c>
      <c r="AI271" s="238">
        <v>49</v>
      </c>
      <c r="AJ271" s="238">
        <v>4</v>
      </c>
      <c r="AK271" s="238">
        <v>21</v>
      </c>
      <c r="AL271" s="238">
        <v>59</v>
      </c>
      <c r="AM271" s="238" t="s">
        <v>354</v>
      </c>
      <c r="AN271" s="238">
        <v>5</v>
      </c>
      <c r="AO271" s="238">
        <v>90</v>
      </c>
      <c r="AS271" s="238">
        <v>12</v>
      </c>
      <c r="AT271" s="238">
        <v>23</v>
      </c>
      <c r="AU271" s="238">
        <v>60</v>
      </c>
      <c r="AV271" s="238">
        <v>11</v>
      </c>
      <c r="AW271" s="238">
        <v>21</v>
      </c>
      <c r="CT271" s="238">
        <v>418444.678689358</v>
      </c>
      <c r="CU271" s="238">
        <v>4973055.5499111004</v>
      </c>
      <c r="CV271" s="238">
        <v>44.906253820000003</v>
      </c>
      <c r="CW271" s="238">
        <v>-94.033081629999998</v>
      </c>
      <c r="CX271" s="238" t="s">
        <v>391</v>
      </c>
      <c r="CY271" s="238" t="s">
        <v>827</v>
      </c>
    </row>
    <row r="272" spans="1:103" x14ac:dyDescent="0.25">
      <c r="A272" s="238">
        <v>487191</v>
      </c>
      <c r="B272" s="238">
        <v>3</v>
      </c>
      <c r="C272" s="238">
        <v>7</v>
      </c>
      <c r="D272" s="238">
        <v>158.91399999999999</v>
      </c>
      <c r="E272" s="238">
        <v>43</v>
      </c>
      <c r="G272" s="238" t="s">
        <v>750</v>
      </c>
      <c r="H272" s="238">
        <v>8</v>
      </c>
      <c r="I272" s="238">
        <v>22</v>
      </c>
      <c r="K272" s="238" t="s">
        <v>828</v>
      </c>
      <c r="M272" s="238">
        <v>7</v>
      </c>
      <c r="N272" s="238">
        <v>14</v>
      </c>
      <c r="O272" s="238">
        <v>2017</v>
      </c>
      <c r="P272" s="238" t="s">
        <v>362</v>
      </c>
      <c r="Q272" s="238">
        <v>9</v>
      </c>
      <c r="R272" s="238" t="s">
        <v>419</v>
      </c>
      <c r="S272" s="238">
        <v>4</v>
      </c>
      <c r="T272" s="238">
        <v>0</v>
      </c>
      <c r="U272" s="238">
        <v>2</v>
      </c>
      <c r="V272" s="238">
        <v>5</v>
      </c>
      <c r="W272" s="238">
        <v>10</v>
      </c>
      <c r="X272" s="238">
        <v>3</v>
      </c>
      <c r="Y272" s="238">
        <v>1</v>
      </c>
      <c r="Z272" s="238">
        <v>2</v>
      </c>
      <c r="AB272" s="238">
        <v>1</v>
      </c>
      <c r="AC272" s="238">
        <v>98</v>
      </c>
      <c r="AD272" s="238" t="s">
        <v>581</v>
      </c>
      <c r="AF272" s="238" t="s">
        <v>426</v>
      </c>
      <c r="AG272" s="238">
        <v>10</v>
      </c>
      <c r="AH272" s="238">
        <v>2</v>
      </c>
      <c r="AI272" s="238">
        <v>2</v>
      </c>
      <c r="AJ272" s="238">
        <v>1</v>
      </c>
      <c r="AK272" s="238">
        <v>21</v>
      </c>
      <c r="AL272" s="238">
        <v>37</v>
      </c>
      <c r="AM272" s="238" t="s">
        <v>354</v>
      </c>
      <c r="AN272" s="238">
        <v>5</v>
      </c>
      <c r="AO272" s="238">
        <v>2</v>
      </c>
      <c r="AP272" s="238">
        <v>99</v>
      </c>
      <c r="AS272" s="238">
        <v>12</v>
      </c>
      <c r="AT272" s="238">
        <v>23</v>
      </c>
      <c r="AU272" s="238">
        <v>55</v>
      </c>
      <c r="AV272" s="238">
        <v>11</v>
      </c>
      <c r="AW272" s="238">
        <v>21</v>
      </c>
      <c r="AX272" s="238">
        <v>2</v>
      </c>
      <c r="AY272" s="238">
        <v>2</v>
      </c>
      <c r="AZ272" s="238">
        <v>4</v>
      </c>
      <c r="BA272" s="238">
        <v>21</v>
      </c>
      <c r="BB272" s="238">
        <v>29</v>
      </c>
      <c r="BC272" s="238" t="s">
        <v>354</v>
      </c>
      <c r="BD272" s="238">
        <v>5</v>
      </c>
      <c r="BE272" s="238">
        <v>1</v>
      </c>
      <c r="BI272" s="238">
        <v>12</v>
      </c>
      <c r="BJ272" s="238">
        <v>9</v>
      </c>
      <c r="BK272" s="238">
        <v>60</v>
      </c>
      <c r="BL272" s="238">
        <v>11</v>
      </c>
      <c r="BM272" s="238">
        <v>21</v>
      </c>
      <c r="CT272" s="238">
        <v>418444.678689358</v>
      </c>
      <c r="CU272" s="238">
        <v>4973055.5499111004</v>
      </c>
      <c r="CV272" s="238">
        <v>44.906253820000003</v>
      </c>
      <c r="CW272" s="238">
        <v>-94.033081629999998</v>
      </c>
      <c r="CX272" s="238" t="s">
        <v>359</v>
      </c>
      <c r="CY272" s="238" t="s">
        <v>829</v>
      </c>
    </row>
    <row r="273" spans="1:103" x14ac:dyDescent="0.25">
      <c r="A273" s="238">
        <v>10832833</v>
      </c>
      <c r="B273" s="238">
        <v>3</v>
      </c>
      <c r="C273" s="238">
        <v>7</v>
      </c>
      <c r="D273" s="238">
        <v>158.93100000000001</v>
      </c>
      <c r="E273" s="238">
        <v>43</v>
      </c>
      <c r="G273" s="238" t="s">
        <v>748</v>
      </c>
      <c r="H273" s="238">
        <v>8</v>
      </c>
      <c r="I273" s="238">
        <v>22</v>
      </c>
      <c r="L273" s="238">
        <v>123180066</v>
      </c>
      <c r="M273" s="238">
        <v>10</v>
      </c>
      <c r="N273" s="238">
        <v>11</v>
      </c>
      <c r="O273" s="238">
        <v>2012</v>
      </c>
      <c r="P273" s="238" t="s">
        <v>384</v>
      </c>
      <c r="Q273" s="238">
        <v>5</v>
      </c>
      <c r="S273" s="238">
        <v>5</v>
      </c>
      <c r="T273" s="238">
        <v>0</v>
      </c>
      <c r="U273" s="238">
        <v>1</v>
      </c>
      <c r="V273" s="238">
        <v>8</v>
      </c>
      <c r="W273" s="238">
        <v>16</v>
      </c>
      <c r="Y273" s="238">
        <v>7</v>
      </c>
      <c r="Z273" s="238">
        <v>1</v>
      </c>
      <c r="AB273" s="238">
        <v>1</v>
      </c>
      <c r="AC273" s="238">
        <v>98</v>
      </c>
      <c r="AF273" s="238" t="s">
        <v>426</v>
      </c>
      <c r="AG273" s="238">
        <v>4</v>
      </c>
      <c r="AH273" s="238">
        <v>2</v>
      </c>
      <c r="AI273" s="238">
        <v>3</v>
      </c>
      <c r="AJ273" s="238">
        <v>4</v>
      </c>
      <c r="AK273" s="238">
        <v>21</v>
      </c>
      <c r="AL273" s="238">
        <v>33</v>
      </c>
      <c r="AM273" s="238" t="s">
        <v>354</v>
      </c>
      <c r="AT273" s="238">
        <v>98</v>
      </c>
      <c r="AU273" s="238">
        <v>60</v>
      </c>
      <c r="CT273" s="238">
        <v>418472</v>
      </c>
      <c r="CU273" s="238">
        <v>4973059</v>
      </c>
      <c r="CV273" s="238">
        <v>44.906289800000003</v>
      </c>
      <c r="CW273" s="238">
        <v>-94.032731600000005</v>
      </c>
      <c r="CX273" s="238" t="s">
        <v>359</v>
      </c>
    </row>
    <row r="274" spans="1:103" x14ac:dyDescent="0.25">
      <c r="A274" s="238">
        <v>10903979</v>
      </c>
      <c r="B274" s="238">
        <v>3</v>
      </c>
      <c r="C274" s="238">
        <v>7</v>
      </c>
      <c r="D274" s="238">
        <v>158.93100000000001</v>
      </c>
      <c r="E274" s="238">
        <v>43</v>
      </c>
      <c r="G274" s="238" t="s">
        <v>748</v>
      </c>
      <c r="H274" s="238">
        <v>8</v>
      </c>
      <c r="I274" s="238">
        <v>22</v>
      </c>
      <c r="K274" s="238">
        <v>13201288</v>
      </c>
      <c r="L274" s="238">
        <v>132970152</v>
      </c>
      <c r="M274" s="238">
        <v>10</v>
      </c>
      <c r="N274" s="238">
        <v>22</v>
      </c>
      <c r="O274" s="238">
        <v>2013</v>
      </c>
      <c r="P274" s="238" t="s">
        <v>368</v>
      </c>
      <c r="Q274" s="238">
        <v>8</v>
      </c>
      <c r="S274" s="238">
        <v>4</v>
      </c>
      <c r="T274" s="238">
        <v>0</v>
      </c>
      <c r="U274" s="238">
        <v>2</v>
      </c>
      <c r="V274" s="238">
        <v>5</v>
      </c>
      <c r="W274" s="238">
        <v>10</v>
      </c>
      <c r="X274" s="238">
        <v>3</v>
      </c>
      <c r="Y274" s="238">
        <v>1</v>
      </c>
      <c r="Z274" s="238">
        <v>2</v>
      </c>
      <c r="AB274" s="238">
        <v>1</v>
      </c>
      <c r="AC274" s="238">
        <v>98</v>
      </c>
      <c r="AD274" s="238" t="s">
        <v>428</v>
      </c>
      <c r="AE274" s="238" t="s">
        <v>830</v>
      </c>
      <c r="AF274" s="238" t="s">
        <v>426</v>
      </c>
      <c r="AG274" s="238">
        <v>10</v>
      </c>
      <c r="AH274" s="238">
        <v>2</v>
      </c>
      <c r="AI274" s="238">
        <v>2</v>
      </c>
      <c r="AJ274" s="238">
        <v>1</v>
      </c>
      <c r="AK274" s="238">
        <v>21</v>
      </c>
      <c r="AL274" s="238">
        <v>75</v>
      </c>
      <c r="AM274" s="238" t="s">
        <v>354</v>
      </c>
      <c r="AN274" s="238">
        <v>5</v>
      </c>
      <c r="AO274" s="238">
        <v>2</v>
      </c>
      <c r="AS274" s="238">
        <v>7</v>
      </c>
      <c r="AT274" s="238">
        <v>2</v>
      </c>
      <c r="AU274" s="238">
        <v>60</v>
      </c>
      <c r="AV274" s="238">
        <v>11</v>
      </c>
      <c r="AW274" s="238">
        <v>21</v>
      </c>
      <c r="AX274" s="238">
        <v>2</v>
      </c>
      <c r="AY274" s="238">
        <v>1</v>
      </c>
      <c r="AZ274" s="238">
        <v>3</v>
      </c>
      <c r="BA274" s="238">
        <v>21</v>
      </c>
      <c r="BB274" s="238">
        <v>63</v>
      </c>
      <c r="BC274" s="238" t="s">
        <v>363</v>
      </c>
      <c r="BD274" s="238">
        <v>5</v>
      </c>
      <c r="BE274" s="238">
        <v>1</v>
      </c>
      <c r="BI274" s="238">
        <v>7</v>
      </c>
      <c r="BJ274" s="238">
        <v>2</v>
      </c>
      <c r="BK274" s="238">
        <v>60</v>
      </c>
      <c r="BL274" s="238">
        <v>11</v>
      </c>
      <c r="BM274" s="238">
        <v>21</v>
      </c>
      <c r="CT274" s="238">
        <v>418472</v>
      </c>
      <c r="CU274" s="238">
        <v>4973059</v>
      </c>
      <c r="CV274" s="238">
        <v>44.906289800000003</v>
      </c>
      <c r="CW274" s="238">
        <v>-94.032731600000005</v>
      </c>
      <c r="CX274" s="238" t="s">
        <v>359</v>
      </c>
      <c r="CY274" s="238" t="s">
        <v>831</v>
      </c>
    </row>
    <row r="275" spans="1:103" x14ac:dyDescent="0.25">
      <c r="A275" s="238">
        <v>10960774</v>
      </c>
      <c r="B275" s="238">
        <v>3</v>
      </c>
      <c r="C275" s="238">
        <v>7</v>
      </c>
      <c r="D275" s="238">
        <v>158.93100000000001</v>
      </c>
      <c r="E275" s="238">
        <v>43</v>
      </c>
      <c r="G275" s="238" t="s">
        <v>748</v>
      </c>
      <c r="H275" s="238">
        <v>8</v>
      </c>
      <c r="I275" s="238">
        <v>22</v>
      </c>
      <c r="K275" s="238">
        <v>14200030</v>
      </c>
      <c r="L275" s="238">
        <v>140080358</v>
      </c>
      <c r="M275" s="238">
        <v>1</v>
      </c>
      <c r="N275" s="238">
        <v>5</v>
      </c>
      <c r="O275" s="238">
        <v>2014</v>
      </c>
      <c r="P275" s="238" t="s">
        <v>366</v>
      </c>
      <c r="Q275" s="238">
        <v>15</v>
      </c>
      <c r="R275" s="238" t="s">
        <v>369</v>
      </c>
      <c r="S275" s="238">
        <v>5</v>
      </c>
      <c r="T275" s="238">
        <v>0</v>
      </c>
      <c r="U275" s="238">
        <v>1</v>
      </c>
      <c r="V275" s="238">
        <v>7</v>
      </c>
      <c r="W275" s="238">
        <v>45</v>
      </c>
      <c r="X275" s="238">
        <v>3</v>
      </c>
      <c r="Y275" s="238">
        <v>1</v>
      </c>
      <c r="Z275" s="238">
        <v>2</v>
      </c>
      <c r="AA275" s="238">
        <v>8</v>
      </c>
      <c r="AB275" s="238">
        <v>5</v>
      </c>
      <c r="AC275" s="238">
        <v>98</v>
      </c>
      <c r="AD275" s="238" t="s">
        <v>481</v>
      </c>
      <c r="AE275" s="238">
        <v>9</v>
      </c>
      <c r="AF275" s="238" t="s">
        <v>426</v>
      </c>
      <c r="AG275" s="238">
        <v>3</v>
      </c>
      <c r="AH275" s="238">
        <v>2</v>
      </c>
      <c r="AI275" s="238">
        <v>1</v>
      </c>
      <c r="AJ275" s="238">
        <v>3</v>
      </c>
      <c r="AK275" s="238">
        <v>21</v>
      </c>
      <c r="AL275" s="238">
        <v>31</v>
      </c>
      <c r="AM275" s="238" t="s">
        <v>363</v>
      </c>
      <c r="AN275" s="238">
        <v>99</v>
      </c>
      <c r="AO275" s="238">
        <v>3</v>
      </c>
      <c r="AS275" s="238">
        <v>7</v>
      </c>
      <c r="AT275" s="238">
        <v>2</v>
      </c>
      <c r="AU275" s="238">
        <v>60</v>
      </c>
      <c r="AV275" s="238">
        <v>11</v>
      </c>
      <c r="AW275" s="238">
        <v>21</v>
      </c>
      <c r="CT275" s="238">
        <v>418472</v>
      </c>
      <c r="CU275" s="238">
        <v>4973059</v>
      </c>
      <c r="CV275" s="238">
        <v>44.906289800000003</v>
      </c>
      <c r="CW275" s="238">
        <v>-94.032731600000005</v>
      </c>
      <c r="CX275" s="238" t="s">
        <v>359</v>
      </c>
      <c r="CY275" s="238" t="s">
        <v>832</v>
      </c>
    </row>
    <row r="276" spans="1:103" x14ac:dyDescent="0.25">
      <c r="A276" s="238">
        <v>491367</v>
      </c>
      <c r="B276" s="238">
        <v>3</v>
      </c>
      <c r="C276" s="238">
        <v>7</v>
      </c>
      <c r="D276" s="238">
        <v>158.96600000000001</v>
      </c>
      <c r="E276" s="238">
        <v>43</v>
      </c>
      <c r="G276" s="238" t="s">
        <v>750</v>
      </c>
      <c r="H276" s="238">
        <v>8</v>
      </c>
      <c r="I276" s="238">
        <v>22</v>
      </c>
      <c r="K276" s="238">
        <v>17201983</v>
      </c>
      <c r="M276" s="238">
        <v>8</v>
      </c>
      <c r="N276" s="238">
        <v>3</v>
      </c>
      <c r="O276" s="238">
        <v>2017</v>
      </c>
      <c r="P276" s="238" t="s">
        <v>384</v>
      </c>
      <c r="Q276" s="238">
        <v>6</v>
      </c>
      <c r="R276" s="238" t="s">
        <v>369</v>
      </c>
      <c r="S276" s="238">
        <v>5</v>
      </c>
      <c r="T276" s="238">
        <v>0</v>
      </c>
      <c r="U276" s="238">
        <v>2</v>
      </c>
      <c r="V276" s="238">
        <v>12</v>
      </c>
      <c r="W276" s="238">
        <v>10</v>
      </c>
      <c r="X276" s="238">
        <v>16</v>
      </c>
      <c r="Y276" s="238">
        <v>2</v>
      </c>
      <c r="Z276" s="238">
        <v>3</v>
      </c>
      <c r="AB276" s="238">
        <v>2</v>
      </c>
      <c r="AC276" s="238">
        <v>98</v>
      </c>
      <c r="AD276" s="238" t="s">
        <v>581</v>
      </c>
      <c r="AF276" s="238" t="s">
        <v>426</v>
      </c>
      <c r="AG276" s="238">
        <v>7</v>
      </c>
      <c r="AH276" s="238">
        <v>2</v>
      </c>
      <c r="AI276" s="238">
        <v>4</v>
      </c>
      <c r="AJ276" s="238">
        <v>3</v>
      </c>
      <c r="AK276" s="238">
        <v>21</v>
      </c>
      <c r="AL276" s="238">
        <v>20</v>
      </c>
      <c r="AM276" s="238" t="s">
        <v>354</v>
      </c>
      <c r="AN276" s="238">
        <v>5</v>
      </c>
      <c r="AO276" s="238">
        <v>4</v>
      </c>
      <c r="AS276" s="238">
        <v>12</v>
      </c>
      <c r="AT276" s="238">
        <v>9</v>
      </c>
      <c r="AU276" s="238">
        <v>60</v>
      </c>
      <c r="AV276" s="238">
        <v>11</v>
      </c>
      <c r="AW276" s="238">
        <v>21</v>
      </c>
      <c r="AX276" s="238">
        <v>2</v>
      </c>
      <c r="AY276" s="238">
        <v>3</v>
      </c>
      <c r="AZ276" s="238">
        <v>3</v>
      </c>
      <c r="BA276" s="238">
        <v>24</v>
      </c>
      <c r="BB276" s="238">
        <v>48</v>
      </c>
      <c r="BC276" s="238" t="s">
        <v>354</v>
      </c>
      <c r="BD276" s="238">
        <v>5</v>
      </c>
      <c r="BE276" s="238">
        <v>1</v>
      </c>
      <c r="BI276" s="238">
        <v>12</v>
      </c>
      <c r="BJ276" s="238">
        <v>9</v>
      </c>
      <c r="BK276" s="238">
        <v>60</v>
      </c>
      <c r="BL276" s="238">
        <v>11</v>
      </c>
      <c r="BM276" s="238">
        <v>21</v>
      </c>
      <c r="CT276" s="238">
        <v>418529.34552535799</v>
      </c>
      <c r="CU276" s="238">
        <v>4973068.2499364996</v>
      </c>
      <c r="CV276" s="238">
        <v>44.906377820000003</v>
      </c>
      <c r="CW276" s="238">
        <v>-94.032011350000005</v>
      </c>
      <c r="CX276" s="238" t="s">
        <v>359</v>
      </c>
      <c r="CY276" s="238" t="s">
        <v>833</v>
      </c>
    </row>
    <row r="277" spans="1:103" x14ac:dyDescent="0.25">
      <c r="A277" s="238">
        <v>781140</v>
      </c>
      <c r="B277" s="238">
        <v>3</v>
      </c>
      <c r="C277" s="238">
        <v>7</v>
      </c>
      <c r="D277" s="238">
        <v>159.08199999999999</v>
      </c>
      <c r="E277" s="238">
        <v>43</v>
      </c>
      <c r="G277" s="238" t="s">
        <v>750</v>
      </c>
      <c r="H277" s="238">
        <v>8</v>
      </c>
      <c r="I277" s="238">
        <v>22</v>
      </c>
      <c r="K277" s="238">
        <v>20000580</v>
      </c>
      <c r="L277" s="238">
        <v>200190131</v>
      </c>
      <c r="M277" s="238">
        <v>1</v>
      </c>
      <c r="N277" s="238">
        <v>19</v>
      </c>
      <c r="O277" s="238">
        <v>2020</v>
      </c>
      <c r="P277" s="238" t="s">
        <v>366</v>
      </c>
      <c r="Q277" s="238">
        <v>12</v>
      </c>
      <c r="S277" s="238">
        <v>5</v>
      </c>
      <c r="T277" s="238">
        <v>0</v>
      </c>
      <c r="U277" s="238">
        <v>1</v>
      </c>
      <c r="W277" s="238">
        <v>67</v>
      </c>
      <c r="X277" s="238">
        <v>2</v>
      </c>
      <c r="Y277" s="238">
        <v>1</v>
      </c>
      <c r="Z277" s="238">
        <v>1</v>
      </c>
      <c r="AB277" s="238">
        <v>5</v>
      </c>
      <c r="AC277" s="238">
        <v>98</v>
      </c>
      <c r="AD277" s="238">
        <v>7</v>
      </c>
      <c r="AF277" s="238" t="s">
        <v>426</v>
      </c>
      <c r="AG277" s="238">
        <v>3</v>
      </c>
      <c r="AH277" s="238">
        <v>2</v>
      </c>
      <c r="AI277" s="238">
        <v>4</v>
      </c>
      <c r="AJ277" s="238">
        <v>4</v>
      </c>
      <c r="AK277" s="238">
        <v>21</v>
      </c>
      <c r="AL277" s="238">
        <v>28</v>
      </c>
      <c r="AM277" s="238" t="s">
        <v>363</v>
      </c>
      <c r="AN277" s="238">
        <v>5</v>
      </c>
      <c r="AO277" s="238">
        <v>1</v>
      </c>
      <c r="AS277" s="238">
        <v>12</v>
      </c>
      <c r="AT277" s="238">
        <v>98</v>
      </c>
      <c r="AU277" s="238">
        <v>60</v>
      </c>
      <c r="AV277" s="238">
        <v>11</v>
      </c>
      <c r="AW277" s="238">
        <v>21</v>
      </c>
      <c r="CT277" s="238">
        <v>418702.18039565202</v>
      </c>
      <c r="CU277" s="238">
        <v>4973068.23080857</v>
      </c>
      <c r="CV277" s="238">
        <v>44.906397409999997</v>
      </c>
      <c r="CW277" s="238">
        <v>-94.029822359999997</v>
      </c>
      <c r="CX277" s="238" t="s">
        <v>359</v>
      </c>
      <c r="CY277" s="238" t="s">
        <v>834</v>
      </c>
    </row>
    <row r="278" spans="1:103" x14ac:dyDescent="0.25">
      <c r="A278" s="238">
        <v>446808</v>
      </c>
      <c r="B278" s="238">
        <v>3</v>
      </c>
      <c r="C278" s="238">
        <v>7</v>
      </c>
      <c r="D278" s="238">
        <v>159.10499999999999</v>
      </c>
      <c r="E278" s="238">
        <v>43</v>
      </c>
      <c r="G278" s="238" t="s">
        <v>750</v>
      </c>
      <c r="H278" s="238">
        <v>8</v>
      </c>
      <c r="I278" s="238">
        <v>22</v>
      </c>
      <c r="K278" s="238">
        <v>17003956</v>
      </c>
      <c r="M278" s="238">
        <v>4</v>
      </c>
      <c r="N278" s="238">
        <v>21</v>
      </c>
      <c r="O278" s="238">
        <v>2017</v>
      </c>
      <c r="P278" s="238" t="s">
        <v>362</v>
      </c>
      <c r="Q278" s="238">
        <v>18</v>
      </c>
      <c r="R278" s="238" t="s">
        <v>369</v>
      </c>
      <c r="S278" s="238">
        <v>5</v>
      </c>
      <c r="T278" s="238">
        <v>0</v>
      </c>
      <c r="U278" s="238">
        <v>2</v>
      </c>
      <c r="V278" s="238">
        <v>12</v>
      </c>
      <c r="W278" s="238">
        <v>10</v>
      </c>
      <c r="X278" s="238">
        <v>2</v>
      </c>
      <c r="Y278" s="238">
        <v>3</v>
      </c>
      <c r="Z278" s="238">
        <v>1</v>
      </c>
      <c r="AB278" s="238">
        <v>1</v>
      </c>
      <c r="AC278" s="238">
        <v>98</v>
      </c>
      <c r="AD278" s="238" t="s">
        <v>581</v>
      </c>
      <c r="AF278" s="238" t="s">
        <v>426</v>
      </c>
      <c r="AG278" s="238">
        <v>7</v>
      </c>
      <c r="AH278" s="238">
        <v>2</v>
      </c>
      <c r="AI278" s="238">
        <v>3</v>
      </c>
      <c r="AJ278" s="238">
        <v>3</v>
      </c>
      <c r="AK278" s="238">
        <v>21</v>
      </c>
      <c r="AL278" s="238">
        <v>29</v>
      </c>
      <c r="AM278" s="238" t="s">
        <v>354</v>
      </c>
      <c r="AN278" s="238">
        <v>5</v>
      </c>
      <c r="AO278" s="238">
        <v>99</v>
      </c>
      <c r="AS278" s="238">
        <v>12</v>
      </c>
      <c r="AT278" s="238">
        <v>9</v>
      </c>
      <c r="AU278" s="238">
        <v>60</v>
      </c>
      <c r="AV278" s="238">
        <v>11</v>
      </c>
      <c r="AW278" s="238">
        <v>21</v>
      </c>
      <c r="AX278" s="238">
        <v>2</v>
      </c>
      <c r="AY278" s="238">
        <v>4</v>
      </c>
      <c r="AZ278" s="238">
        <v>3</v>
      </c>
      <c r="BA278" s="238">
        <v>21</v>
      </c>
      <c r="BB278" s="238">
        <v>17</v>
      </c>
      <c r="BC278" s="238" t="s">
        <v>354</v>
      </c>
      <c r="BD278" s="238">
        <v>5</v>
      </c>
      <c r="BE278" s="238">
        <v>1</v>
      </c>
      <c r="BI278" s="238">
        <v>12</v>
      </c>
      <c r="BJ278" s="238">
        <v>9</v>
      </c>
      <c r="BK278" s="238">
        <v>60</v>
      </c>
      <c r="BL278" s="238">
        <v>11</v>
      </c>
      <c r="BM278" s="238">
        <v>21</v>
      </c>
      <c r="CT278" s="238">
        <v>418752.674282205</v>
      </c>
      <c r="CU278" s="238">
        <v>4973061.0686384896</v>
      </c>
      <c r="CV278" s="238">
        <v>44.90633871</v>
      </c>
      <c r="CW278" s="238">
        <v>-94.029181690000001</v>
      </c>
      <c r="CX278" s="238" t="s">
        <v>359</v>
      </c>
      <c r="CY278" s="238" t="s">
        <v>835</v>
      </c>
    </row>
    <row r="279" spans="1:103" x14ac:dyDescent="0.25">
      <c r="A279" s="238">
        <v>783037</v>
      </c>
      <c r="B279" s="238">
        <v>3</v>
      </c>
      <c r="C279" s="238">
        <v>7</v>
      </c>
      <c r="D279" s="238">
        <v>159.11699999999999</v>
      </c>
      <c r="E279" s="238">
        <v>43</v>
      </c>
      <c r="G279" s="238" t="s">
        <v>750</v>
      </c>
      <c r="H279" s="238">
        <v>8</v>
      </c>
      <c r="I279" s="238">
        <v>22</v>
      </c>
      <c r="K279" s="238">
        <v>20200242</v>
      </c>
      <c r="L279" s="238">
        <v>200230379</v>
      </c>
      <c r="M279" s="238">
        <v>1</v>
      </c>
      <c r="N279" s="238">
        <v>23</v>
      </c>
      <c r="O279" s="238">
        <v>2020</v>
      </c>
      <c r="P279" s="238" t="s">
        <v>384</v>
      </c>
      <c r="Q279" s="238">
        <v>6</v>
      </c>
      <c r="R279" s="238" t="s">
        <v>356</v>
      </c>
      <c r="S279" s="238">
        <v>5</v>
      </c>
      <c r="T279" s="238">
        <v>0</v>
      </c>
      <c r="U279" s="238">
        <v>2</v>
      </c>
      <c r="V279" s="238">
        <v>11</v>
      </c>
      <c r="W279" s="238">
        <v>10</v>
      </c>
      <c r="X279" s="238">
        <v>2</v>
      </c>
      <c r="Y279" s="238">
        <v>6</v>
      </c>
      <c r="Z279" s="238">
        <v>6</v>
      </c>
      <c r="AB279" s="238">
        <v>2</v>
      </c>
      <c r="AC279" s="238">
        <v>98</v>
      </c>
      <c r="AD279" s="238">
        <v>7</v>
      </c>
      <c r="AF279" s="238" t="s">
        <v>426</v>
      </c>
      <c r="AG279" s="238">
        <v>6</v>
      </c>
      <c r="AH279" s="238">
        <v>1</v>
      </c>
      <c r="AI279" s="238">
        <v>2</v>
      </c>
      <c r="AJ279" s="238">
        <v>4</v>
      </c>
      <c r="AK279" s="238">
        <v>21</v>
      </c>
      <c r="AS279" s="238">
        <v>12</v>
      </c>
      <c r="AT279" s="238">
        <v>9</v>
      </c>
      <c r="AU279" s="238">
        <v>60</v>
      </c>
      <c r="AV279" s="238">
        <v>11</v>
      </c>
      <c r="AW279" s="238">
        <v>21</v>
      </c>
      <c r="AX279" s="238">
        <v>2</v>
      </c>
      <c r="AY279" s="238">
        <v>4</v>
      </c>
      <c r="AZ279" s="238">
        <v>3</v>
      </c>
      <c r="BA279" s="238">
        <v>21</v>
      </c>
      <c r="BB279" s="238">
        <v>56</v>
      </c>
      <c r="BC279" s="238" t="s">
        <v>354</v>
      </c>
      <c r="BD279" s="238">
        <v>5</v>
      </c>
      <c r="BE279" s="238">
        <v>1</v>
      </c>
      <c r="BI279" s="238">
        <v>12</v>
      </c>
      <c r="BJ279" s="238">
        <v>9</v>
      </c>
      <c r="BK279" s="238">
        <v>60</v>
      </c>
      <c r="BL279" s="238">
        <v>11</v>
      </c>
      <c r="BM279" s="238">
        <v>21</v>
      </c>
      <c r="CT279" s="238">
        <v>418757.945982559</v>
      </c>
      <c r="CU279" s="238">
        <v>4973047.0832275003</v>
      </c>
      <c r="CV279" s="238">
        <v>44.906213440000002</v>
      </c>
      <c r="CW279" s="238">
        <v>-94.029112679999997</v>
      </c>
      <c r="CX279" s="238" t="s">
        <v>359</v>
      </c>
      <c r="CY279" s="238" t="s">
        <v>836</v>
      </c>
    </row>
    <row r="280" spans="1:103" x14ac:dyDescent="0.25">
      <c r="A280" s="238">
        <v>10966902</v>
      </c>
      <c r="B280" s="238">
        <v>3</v>
      </c>
      <c r="C280" s="238">
        <v>7</v>
      </c>
      <c r="D280" s="238">
        <v>159.18100000000001</v>
      </c>
      <c r="E280" s="238">
        <v>43</v>
      </c>
      <c r="G280" s="238" t="s">
        <v>748</v>
      </c>
      <c r="H280" s="238">
        <v>8</v>
      </c>
      <c r="I280" s="238">
        <v>22</v>
      </c>
      <c r="K280" s="238">
        <v>14200354</v>
      </c>
      <c r="L280" s="238">
        <v>140640188</v>
      </c>
      <c r="M280" s="238">
        <v>2</v>
      </c>
      <c r="N280" s="238">
        <v>27</v>
      </c>
      <c r="O280" s="238">
        <v>2014</v>
      </c>
      <c r="P280" s="238" t="s">
        <v>384</v>
      </c>
      <c r="Q280" s="238">
        <v>8</v>
      </c>
      <c r="S280" s="238">
        <v>5</v>
      </c>
      <c r="T280" s="238">
        <v>0</v>
      </c>
      <c r="U280" s="238">
        <v>2</v>
      </c>
      <c r="V280" s="238">
        <v>1</v>
      </c>
      <c r="W280" s="238">
        <v>10</v>
      </c>
      <c r="X280" s="238">
        <v>15</v>
      </c>
      <c r="Y280" s="238">
        <v>1</v>
      </c>
      <c r="Z280" s="238">
        <v>1</v>
      </c>
      <c r="AB280" s="238">
        <v>1</v>
      </c>
      <c r="AC280" s="238">
        <v>98</v>
      </c>
      <c r="AD280" s="238" t="s">
        <v>428</v>
      </c>
      <c r="AE280" s="238">
        <v>9</v>
      </c>
      <c r="AF280" s="238" t="s">
        <v>426</v>
      </c>
      <c r="AG280" s="238">
        <v>7</v>
      </c>
      <c r="AH280" s="238">
        <v>2</v>
      </c>
      <c r="AI280" s="238">
        <v>4</v>
      </c>
      <c r="AJ280" s="238">
        <v>3</v>
      </c>
      <c r="AK280" s="238">
        <v>21</v>
      </c>
      <c r="AL280" s="238">
        <v>48</v>
      </c>
      <c r="AM280" s="238" t="s">
        <v>354</v>
      </c>
      <c r="AN280" s="238">
        <v>5</v>
      </c>
      <c r="AO280" s="238">
        <v>5</v>
      </c>
      <c r="AS280" s="238">
        <v>7</v>
      </c>
      <c r="AT280" s="238">
        <v>98</v>
      </c>
      <c r="AU280" s="238">
        <v>60</v>
      </c>
      <c r="AV280" s="238">
        <v>11</v>
      </c>
      <c r="AW280" s="238">
        <v>21</v>
      </c>
      <c r="AX280" s="238">
        <v>2</v>
      </c>
      <c r="AY280" s="238">
        <v>4</v>
      </c>
      <c r="AZ280" s="238">
        <v>3</v>
      </c>
      <c r="BA280" s="238">
        <v>26</v>
      </c>
      <c r="BB280" s="238">
        <v>50</v>
      </c>
      <c r="BC280" s="238" t="s">
        <v>363</v>
      </c>
      <c r="BD280" s="238">
        <v>5</v>
      </c>
      <c r="BE280" s="238">
        <v>1</v>
      </c>
      <c r="BI280" s="238">
        <v>7</v>
      </c>
      <c r="BJ280" s="238">
        <v>98</v>
      </c>
      <c r="BK280" s="238">
        <v>60</v>
      </c>
      <c r="BL280" s="238">
        <v>11</v>
      </c>
      <c r="BM280" s="238">
        <v>21</v>
      </c>
      <c r="CT280" s="238">
        <v>418875</v>
      </c>
      <c r="CU280" s="238">
        <v>4973058</v>
      </c>
      <c r="CV280" s="238">
        <v>44.906324499999997</v>
      </c>
      <c r="CW280" s="238">
        <v>-94.027637200000001</v>
      </c>
      <c r="CX280" s="238" t="s">
        <v>359</v>
      </c>
      <c r="CY280" s="238" t="s">
        <v>837</v>
      </c>
    </row>
    <row r="281" spans="1:103" x14ac:dyDescent="0.25">
      <c r="A281" s="238">
        <v>522559</v>
      </c>
      <c r="B281" s="238">
        <v>3</v>
      </c>
      <c r="C281" s="238">
        <v>7</v>
      </c>
      <c r="D281" s="238">
        <v>159.232</v>
      </c>
      <c r="E281" s="238">
        <v>43</v>
      </c>
      <c r="G281" s="238" t="s">
        <v>750</v>
      </c>
      <c r="H281" s="238">
        <v>8</v>
      </c>
      <c r="I281" s="238">
        <v>22</v>
      </c>
      <c r="K281" s="238">
        <v>17203136</v>
      </c>
      <c r="M281" s="238">
        <v>12</v>
      </c>
      <c r="N281" s="238">
        <v>5</v>
      </c>
      <c r="O281" s="238">
        <v>2017</v>
      </c>
      <c r="P281" s="238" t="s">
        <v>368</v>
      </c>
      <c r="Q281" s="238">
        <v>6</v>
      </c>
      <c r="R281" s="238" t="s">
        <v>356</v>
      </c>
      <c r="S281" s="238">
        <v>3</v>
      </c>
      <c r="T281" s="238">
        <v>0</v>
      </c>
      <c r="U281" s="238">
        <v>2</v>
      </c>
      <c r="V281" s="238">
        <v>5</v>
      </c>
      <c r="W281" s="238">
        <v>10</v>
      </c>
      <c r="X281" s="238">
        <v>2</v>
      </c>
      <c r="Y281" s="238">
        <v>6</v>
      </c>
      <c r="Z281" s="238">
        <v>1</v>
      </c>
      <c r="AA281" s="238">
        <v>7</v>
      </c>
      <c r="AB281" s="238">
        <v>5</v>
      </c>
      <c r="AC281" s="238">
        <v>98</v>
      </c>
      <c r="AD281" s="238" t="s">
        <v>581</v>
      </c>
      <c r="AF281" s="238" t="s">
        <v>426</v>
      </c>
      <c r="AG281" s="238">
        <v>10</v>
      </c>
      <c r="AH281" s="238">
        <v>2</v>
      </c>
      <c r="AI281" s="238">
        <v>4</v>
      </c>
      <c r="AJ281" s="238">
        <v>3</v>
      </c>
      <c r="AK281" s="238">
        <v>21</v>
      </c>
      <c r="AL281" s="238">
        <v>37</v>
      </c>
      <c r="AM281" s="238" t="s">
        <v>363</v>
      </c>
      <c r="AN281" s="238">
        <v>5</v>
      </c>
      <c r="AO281" s="238">
        <v>71</v>
      </c>
      <c r="AS281" s="238">
        <v>12</v>
      </c>
      <c r="AT281" s="238">
        <v>9</v>
      </c>
      <c r="AU281" s="238">
        <v>60</v>
      </c>
      <c r="AV281" s="238">
        <v>11</v>
      </c>
      <c r="AW281" s="238">
        <v>21</v>
      </c>
      <c r="AX281" s="238">
        <v>2</v>
      </c>
      <c r="AY281" s="238">
        <v>2</v>
      </c>
      <c r="AZ281" s="238">
        <v>3</v>
      </c>
      <c r="BA281" s="238">
        <v>21</v>
      </c>
      <c r="BB281" s="238">
        <v>28</v>
      </c>
      <c r="BC281" s="238" t="s">
        <v>354</v>
      </c>
      <c r="BD281" s="238">
        <v>5</v>
      </c>
      <c r="BE281" s="238">
        <v>1</v>
      </c>
      <c r="BI281" s="238">
        <v>12</v>
      </c>
      <c r="BJ281" s="238">
        <v>9</v>
      </c>
      <c r="BK281" s="238">
        <v>60</v>
      </c>
      <c r="BL281" s="238">
        <v>11</v>
      </c>
      <c r="BM281" s="238">
        <v>21</v>
      </c>
      <c r="CT281" s="238">
        <v>418956.91304716002</v>
      </c>
      <c r="CU281" s="238">
        <v>4973055.5499111004</v>
      </c>
      <c r="CV281" s="238">
        <v>44.906312319999998</v>
      </c>
      <c r="CW281" s="238">
        <v>-94.026594070000002</v>
      </c>
      <c r="CX281" s="238" t="s">
        <v>359</v>
      </c>
      <c r="CY281" s="238" t="s">
        <v>838</v>
      </c>
    </row>
    <row r="282" spans="1:103" x14ac:dyDescent="0.25">
      <c r="A282" s="238">
        <v>10971085</v>
      </c>
      <c r="B282" s="238">
        <v>3</v>
      </c>
      <c r="C282" s="238">
        <v>7</v>
      </c>
      <c r="D282" s="238">
        <v>159.352</v>
      </c>
      <c r="E282" s="238">
        <v>43</v>
      </c>
      <c r="G282" s="238" t="s">
        <v>748</v>
      </c>
      <c r="H282" s="238">
        <v>8</v>
      </c>
      <c r="I282" s="238">
        <v>22</v>
      </c>
      <c r="K282" s="238">
        <v>14200427</v>
      </c>
      <c r="L282" s="238">
        <v>140780238</v>
      </c>
      <c r="M282" s="238">
        <v>3</v>
      </c>
      <c r="N282" s="238">
        <v>7</v>
      </c>
      <c r="O282" s="238">
        <v>2014</v>
      </c>
      <c r="P282" s="238" t="s">
        <v>362</v>
      </c>
      <c r="Q282" s="238">
        <v>18</v>
      </c>
      <c r="S282" s="238">
        <v>4</v>
      </c>
      <c r="T282" s="238">
        <v>0</v>
      </c>
      <c r="U282" s="238">
        <v>1</v>
      </c>
      <c r="V282" s="238">
        <v>7</v>
      </c>
      <c r="W282" s="238">
        <v>83</v>
      </c>
      <c r="X282" s="238">
        <v>2</v>
      </c>
      <c r="Y282" s="238">
        <v>6</v>
      </c>
      <c r="Z282" s="238">
        <v>7</v>
      </c>
      <c r="AB282" s="238">
        <v>5</v>
      </c>
      <c r="AC282" s="238">
        <v>98</v>
      </c>
      <c r="AD282" s="238" t="s">
        <v>428</v>
      </c>
      <c r="AE282" s="238" t="s">
        <v>839</v>
      </c>
      <c r="AF282" s="238" t="s">
        <v>426</v>
      </c>
      <c r="AG282" s="238">
        <v>3</v>
      </c>
      <c r="AH282" s="238">
        <v>2</v>
      </c>
      <c r="AI282" s="238">
        <v>2</v>
      </c>
      <c r="AJ282" s="238">
        <v>4</v>
      </c>
      <c r="AK282" s="238">
        <v>21</v>
      </c>
      <c r="AL282" s="238">
        <v>56</v>
      </c>
      <c r="AM282" s="238" t="s">
        <v>363</v>
      </c>
      <c r="AN282" s="238">
        <v>5</v>
      </c>
      <c r="AS282" s="238">
        <v>7</v>
      </c>
      <c r="AT282" s="238">
        <v>98</v>
      </c>
      <c r="AU282" s="238">
        <v>60</v>
      </c>
      <c r="AV282" s="238">
        <v>11</v>
      </c>
      <c r="AW282" s="238">
        <v>21</v>
      </c>
      <c r="CT282" s="238">
        <v>419150</v>
      </c>
      <c r="CU282" s="238">
        <v>4973046</v>
      </c>
      <c r="CV282" s="238">
        <v>44.906246400000001</v>
      </c>
      <c r="CW282" s="238">
        <v>-94.0241422</v>
      </c>
      <c r="CX282" s="238" t="s">
        <v>359</v>
      </c>
      <c r="CY282" s="238" t="s">
        <v>840</v>
      </c>
    </row>
    <row r="283" spans="1:103" x14ac:dyDescent="0.25">
      <c r="A283" s="238">
        <v>684135</v>
      </c>
      <c r="B283" s="238">
        <v>3</v>
      </c>
      <c r="C283" s="238">
        <v>7</v>
      </c>
      <c r="D283" s="238">
        <v>159.45599999999999</v>
      </c>
      <c r="E283" s="238">
        <v>43</v>
      </c>
      <c r="G283" s="238" t="s">
        <v>750</v>
      </c>
      <c r="H283" s="238">
        <v>8</v>
      </c>
      <c r="I283" s="238">
        <v>22</v>
      </c>
      <c r="K283" s="238">
        <v>19200413</v>
      </c>
      <c r="M283" s="238">
        <v>2</v>
      </c>
      <c r="N283" s="238">
        <v>6</v>
      </c>
      <c r="O283" s="238">
        <v>2019</v>
      </c>
      <c r="P283" s="238" t="s">
        <v>355</v>
      </c>
      <c r="Q283" s="238">
        <v>7</v>
      </c>
      <c r="R283" s="238" t="s">
        <v>369</v>
      </c>
      <c r="S283" s="238">
        <v>5</v>
      </c>
      <c r="T283" s="238">
        <v>0</v>
      </c>
      <c r="U283" s="238">
        <v>2</v>
      </c>
      <c r="V283" s="238">
        <v>12</v>
      </c>
      <c r="W283" s="238">
        <v>10</v>
      </c>
      <c r="X283" s="238">
        <v>16</v>
      </c>
      <c r="Y283" s="238">
        <v>1</v>
      </c>
      <c r="Z283" s="238">
        <v>2</v>
      </c>
      <c r="AB283" s="238">
        <v>3</v>
      </c>
      <c r="AC283" s="238">
        <v>98</v>
      </c>
      <c r="AD283" s="238" t="s">
        <v>581</v>
      </c>
      <c r="AF283" s="238" t="s">
        <v>426</v>
      </c>
      <c r="AG283" s="238">
        <v>7</v>
      </c>
      <c r="AH283" s="238">
        <v>2</v>
      </c>
      <c r="AI283" s="238">
        <v>4</v>
      </c>
      <c r="AJ283" s="238">
        <v>3</v>
      </c>
      <c r="AK283" s="238">
        <v>21</v>
      </c>
      <c r="AL283" s="238">
        <v>65</v>
      </c>
      <c r="AM283" s="238" t="s">
        <v>363</v>
      </c>
      <c r="AN283" s="238">
        <v>5</v>
      </c>
      <c r="AO283" s="238">
        <v>2</v>
      </c>
      <c r="AS283" s="238">
        <v>12</v>
      </c>
      <c r="AT283" s="238">
        <v>9</v>
      </c>
      <c r="AU283" s="238">
        <v>60</v>
      </c>
      <c r="AV283" s="238">
        <v>11</v>
      </c>
      <c r="AW283" s="238">
        <v>22</v>
      </c>
      <c r="AX283" s="238">
        <v>2</v>
      </c>
      <c r="AY283" s="238">
        <v>3</v>
      </c>
      <c r="AZ283" s="238">
        <v>3</v>
      </c>
      <c r="BA283" s="238">
        <v>21</v>
      </c>
      <c r="BB283" s="238">
        <v>17</v>
      </c>
      <c r="BC283" s="238" t="s">
        <v>363</v>
      </c>
      <c r="BD283" s="238">
        <v>5</v>
      </c>
      <c r="BE283" s="238">
        <v>1</v>
      </c>
      <c r="BI283" s="238">
        <v>12</v>
      </c>
      <c r="BJ283" s="238">
        <v>9</v>
      </c>
      <c r="BK283" s="238">
        <v>60</v>
      </c>
      <c r="BL283" s="238">
        <v>11</v>
      </c>
      <c r="BM283" s="238">
        <v>22</v>
      </c>
      <c r="CT283" s="238">
        <v>419316.74710016098</v>
      </c>
      <c r="CU283" s="238">
        <v>4973059.7832528995</v>
      </c>
      <c r="CV283" s="238">
        <v>44.906391309999997</v>
      </c>
      <c r="CW283" s="238">
        <v>-94.022037359999999</v>
      </c>
      <c r="CX283" s="238" t="s">
        <v>359</v>
      </c>
      <c r="CY283" s="238" t="s">
        <v>841</v>
      </c>
    </row>
    <row r="284" spans="1:103" x14ac:dyDescent="0.25">
      <c r="A284" s="238">
        <v>10966424</v>
      </c>
      <c r="B284" s="238">
        <v>3</v>
      </c>
      <c r="C284" s="238">
        <v>7</v>
      </c>
      <c r="D284" s="238">
        <v>159.679</v>
      </c>
      <c r="E284" s="238">
        <v>43</v>
      </c>
      <c r="G284" s="238" t="s">
        <v>748</v>
      </c>
      <c r="H284" s="238">
        <v>8</v>
      </c>
      <c r="I284" s="238">
        <v>22</v>
      </c>
      <c r="K284" s="238">
        <v>14200326</v>
      </c>
      <c r="L284" s="238">
        <v>140590316</v>
      </c>
      <c r="M284" s="238">
        <v>2</v>
      </c>
      <c r="N284" s="238">
        <v>22</v>
      </c>
      <c r="O284" s="238">
        <v>2014</v>
      </c>
      <c r="P284" s="238" t="s">
        <v>364</v>
      </c>
      <c r="Q284" s="238">
        <v>8</v>
      </c>
      <c r="R284" s="238" t="s">
        <v>369</v>
      </c>
      <c r="S284" s="238">
        <v>5</v>
      </c>
      <c r="T284" s="238">
        <v>0</v>
      </c>
      <c r="U284" s="238">
        <v>1</v>
      </c>
      <c r="V284" s="238">
        <v>4</v>
      </c>
      <c r="W284" s="238">
        <v>83</v>
      </c>
      <c r="X284" s="238">
        <v>2</v>
      </c>
      <c r="Y284" s="238">
        <v>1</v>
      </c>
      <c r="Z284" s="238">
        <v>1</v>
      </c>
      <c r="AB284" s="238">
        <v>5</v>
      </c>
      <c r="AC284" s="238">
        <v>98</v>
      </c>
      <c r="AD284" s="238" t="s">
        <v>428</v>
      </c>
      <c r="AE284" s="238" t="s">
        <v>839</v>
      </c>
      <c r="AF284" s="238" t="s">
        <v>426</v>
      </c>
      <c r="AG284" s="238">
        <v>3</v>
      </c>
      <c r="AH284" s="238">
        <v>2</v>
      </c>
      <c r="AI284" s="238">
        <v>2</v>
      </c>
      <c r="AJ284" s="238">
        <v>4</v>
      </c>
      <c r="AK284" s="238">
        <v>21</v>
      </c>
      <c r="AL284" s="238">
        <v>34</v>
      </c>
      <c r="AM284" s="238" t="s">
        <v>354</v>
      </c>
      <c r="AN284" s="238">
        <v>5</v>
      </c>
      <c r="AO284" s="238">
        <v>72</v>
      </c>
      <c r="AS284" s="238">
        <v>7</v>
      </c>
      <c r="AT284" s="238">
        <v>98</v>
      </c>
      <c r="AU284" s="238">
        <v>60</v>
      </c>
      <c r="AV284" s="238">
        <v>11</v>
      </c>
      <c r="AW284" s="238">
        <v>20</v>
      </c>
      <c r="CT284" s="238">
        <v>419676</v>
      </c>
      <c r="CU284" s="238">
        <v>4973030</v>
      </c>
      <c r="CV284" s="238">
        <v>44.906159700000003</v>
      </c>
      <c r="CW284" s="238">
        <v>-94.017484199999998</v>
      </c>
      <c r="CX284" s="238" t="s">
        <v>359</v>
      </c>
      <c r="CY284" s="238" t="s">
        <v>842</v>
      </c>
    </row>
    <row r="285" spans="1:103" x14ac:dyDescent="0.25">
      <c r="A285" s="238">
        <v>754344</v>
      </c>
      <c r="B285" s="238">
        <v>3</v>
      </c>
      <c r="C285" s="238">
        <v>7</v>
      </c>
      <c r="D285" s="238">
        <v>159.745</v>
      </c>
      <c r="E285" s="238">
        <v>43</v>
      </c>
      <c r="G285" s="238" t="s">
        <v>750</v>
      </c>
      <c r="H285" s="238">
        <v>8</v>
      </c>
      <c r="I285" s="238">
        <v>22</v>
      </c>
      <c r="K285" s="238">
        <v>19202640</v>
      </c>
      <c r="M285" s="238">
        <v>10</v>
      </c>
      <c r="N285" s="238">
        <v>13</v>
      </c>
      <c r="O285" s="238">
        <v>2019</v>
      </c>
      <c r="P285" s="238" t="s">
        <v>366</v>
      </c>
      <c r="Q285" s="238">
        <v>16</v>
      </c>
      <c r="R285" s="238">
        <v>98</v>
      </c>
      <c r="S285" s="238">
        <v>5</v>
      </c>
      <c r="T285" s="238">
        <v>0</v>
      </c>
      <c r="U285" s="238">
        <v>2</v>
      </c>
      <c r="W285" s="238">
        <v>51</v>
      </c>
      <c r="X285" s="238">
        <v>2</v>
      </c>
      <c r="Y285" s="238">
        <v>1</v>
      </c>
      <c r="Z285" s="238">
        <v>1</v>
      </c>
      <c r="AB285" s="238">
        <v>1</v>
      </c>
      <c r="AC285" s="238">
        <v>98</v>
      </c>
      <c r="AD285" s="238" t="s">
        <v>581</v>
      </c>
      <c r="AF285" s="238" t="s">
        <v>426</v>
      </c>
      <c r="AG285" s="238">
        <v>90</v>
      </c>
      <c r="AH285" s="238">
        <v>2</v>
      </c>
      <c r="AI285" s="238">
        <v>5</v>
      </c>
      <c r="AJ285" s="238">
        <v>4</v>
      </c>
      <c r="AK285" s="238">
        <v>21</v>
      </c>
      <c r="AL285" s="238">
        <v>76</v>
      </c>
      <c r="AM285" s="238" t="s">
        <v>354</v>
      </c>
      <c r="AN285" s="238">
        <v>5</v>
      </c>
      <c r="AO285" s="238">
        <v>90</v>
      </c>
      <c r="AS285" s="238">
        <v>12</v>
      </c>
      <c r="AT285" s="238">
        <v>98</v>
      </c>
      <c r="AU285" s="238">
        <v>60</v>
      </c>
      <c r="AV285" s="238">
        <v>11</v>
      </c>
      <c r="AW285" s="238">
        <v>21</v>
      </c>
      <c r="AX285" s="238">
        <v>2</v>
      </c>
      <c r="AY285" s="238">
        <v>5</v>
      </c>
      <c r="AZ285" s="238">
        <v>4</v>
      </c>
      <c r="BA285" s="238">
        <v>21</v>
      </c>
      <c r="BB285" s="238">
        <v>34</v>
      </c>
      <c r="BC285" s="238" t="s">
        <v>363</v>
      </c>
      <c r="BD285" s="238">
        <v>5</v>
      </c>
      <c r="BE285" s="238">
        <v>1</v>
      </c>
      <c r="BI285" s="238">
        <v>12</v>
      </c>
      <c r="BJ285" s="238">
        <v>98</v>
      </c>
      <c r="BK285" s="238">
        <v>60</v>
      </c>
      <c r="BL285" s="238">
        <v>11</v>
      </c>
      <c r="BM285" s="238">
        <v>21</v>
      </c>
      <c r="CT285" s="238">
        <v>419782.41469816299</v>
      </c>
      <c r="CU285" s="238">
        <v>4973030.1498603001</v>
      </c>
      <c r="CV285" s="238">
        <v>44.906177219999996</v>
      </c>
      <c r="CW285" s="238">
        <v>-94.01613485</v>
      </c>
      <c r="CX285" s="238" t="s">
        <v>359</v>
      </c>
      <c r="CY285" s="238" t="s">
        <v>843</v>
      </c>
    </row>
    <row r="286" spans="1:103" x14ac:dyDescent="0.25">
      <c r="A286" s="238">
        <v>871793</v>
      </c>
      <c r="B286" s="238">
        <v>3</v>
      </c>
      <c r="C286" s="238">
        <v>7</v>
      </c>
      <c r="D286" s="238">
        <v>159.75899999999999</v>
      </c>
      <c r="E286" s="238">
        <v>43</v>
      </c>
      <c r="G286" s="238" t="s">
        <v>750</v>
      </c>
      <c r="H286" s="238">
        <v>8</v>
      </c>
      <c r="I286" s="238">
        <v>22</v>
      </c>
      <c r="K286" s="238">
        <v>20202998</v>
      </c>
      <c r="L286" s="238">
        <v>203650136</v>
      </c>
      <c r="M286" s="238">
        <v>12</v>
      </c>
      <c r="N286" s="238">
        <v>30</v>
      </c>
      <c r="O286" s="238">
        <v>2020</v>
      </c>
      <c r="P286" s="238" t="s">
        <v>355</v>
      </c>
      <c r="Q286" s="238">
        <v>7</v>
      </c>
      <c r="R286" s="238" t="s">
        <v>369</v>
      </c>
      <c r="S286" s="238">
        <v>5</v>
      </c>
      <c r="T286" s="238">
        <v>0</v>
      </c>
      <c r="U286" s="238">
        <v>1</v>
      </c>
      <c r="W286" s="238">
        <v>28</v>
      </c>
      <c r="X286" s="238">
        <v>2</v>
      </c>
      <c r="Y286" s="238">
        <v>2</v>
      </c>
      <c r="Z286" s="238">
        <v>7</v>
      </c>
      <c r="AB286" s="238">
        <v>5</v>
      </c>
      <c r="AC286" s="238">
        <v>98</v>
      </c>
      <c r="AD286" s="238">
        <v>7</v>
      </c>
      <c r="AF286" s="238" t="s">
        <v>426</v>
      </c>
      <c r="AG286" s="238">
        <v>3</v>
      </c>
      <c r="AH286" s="238">
        <v>2</v>
      </c>
      <c r="AI286" s="238">
        <v>3</v>
      </c>
      <c r="AJ286" s="238">
        <v>3</v>
      </c>
      <c r="AK286" s="238">
        <v>21</v>
      </c>
      <c r="AL286" s="238">
        <v>17</v>
      </c>
      <c r="AM286" s="238" t="s">
        <v>354</v>
      </c>
      <c r="AN286" s="238">
        <v>5</v>
      </c>
      <c r="AO286" s="238">
        <v>68</v>
      </c>
      <c r="AS286" s="238">
        <v>12</v>
      </c>
      <c r="AT286" s="238">
        <v>9</v>
      </c>
      <c r="AU286" s="238">
        <v>60</v>
      </c>
      <c r="AV286" s="238">
        <v>11</v>
      </c>
      <c r="AW286" s="238">
        <v>24</v>
      </c>
      <c r="CT286" s="238">
        <v>419790.88138176303</v>
      </c>
      <c r="CU286" s="238">
        <v>4973021.6831767</v>
      </c>
      <c r="CV286" s="238">
        <v>44.906101970000002</v>
      </c>
      <c r="CW286" s="238">
        <v>-94.016026280000005</v>
      </c>
      <c r="CX286" s="238" t="s">
        <v>359</v>
      </c>
      <c r="CY286" s="238" t="s">
        <v>844</v>
      </c>
    </row>
    <row r="287" spans="1:103" x14ac:dyDescent="0.25">
      <c r="A287" s="238">
        <v>475905</v>
      </c>
      <c r="B287" s="238">
        <v>3</v>
      </c>
      <c r="C287" s="238">
        <v>7</v>
      </c>
      <c r="D287" s="238">
        <v>159.90100000000001</v>
      </c>
      <c r="E287" s="238">
        <v>43</v>
      </c>
      <c r="G287" s="238" t="s">
        <v>750</v>
      </c>
      <c r="H287" s="238">
        <v>8</v>
      </c>
      <c r="I287" s="238">
        <v>22</v>
      </c>
      <c r="K287" s="238">
        <v>17201803</v>
      </c>
      <c r="M287" s="238">
        <v>7</v>
      </c>
      <c r="N287" s="238">
        <v>10</v>
      </c>
      <c r="O287" s="238">
        <v>2017</v>
      </c>
      <c r="P287" s="238" t="s">
        <v>361</v>
      </c>
      <c r="Q287" s="238">
        <v>15</v>
      </c>
      <c r="R287" s="238" t="s">
        <v>369</v>
      </c>
      <c r="S287" s="238">
        <v>5</v>
      </c>
      <c r="T287" s="238">
        <v>0</v>
      </c>
      <c r="U287" s="238">
        <v>2</v>
      </c>
      <c r="V287" s="238">
        <v>12</v>
      </c>
      <c r="W287" s="238">
        <v>10</v>
      </c>
      <c r="X287" s="238">
        <v>4</v>
      </c>
      <c r="Y287" s="238">
        <v>1</v>
      </c>
      <c r="Z287" s="238">
        <v>1</v>
      </c>
      <c r="AB287" s="238">
        <v>1</v>
      </c>
      <c r="AC287" s="238">
        <v>98</v>
      </c>
      <c r="AD287" s="238" t="s">
        <v>581</v>
      </c>
      <c r="AF287" s="238" t="s">
        <v>426</v>
      </c>
      <c r="AG287" s="238">
        <v>7</v>
      </c>
      <c r="AH287" s="238">
        <v>2</v>
      </c>
      <c r="AI287" s="238">
        <v>3</v>
      </c>
      <c r="AJ287" s="238">
        <v>3</v>
      </c>
      <c r="AK287" s="238">
        <v>21</v>
      </c>
      <c r="AL287" s="238">
        <v>18</v>
      </c>
      <c r="AM287" s="238" t="s">
        <v>354</v>
      </c>
      <c r="AN287" s="238">
        <v>5</v>
      </c>
      <c r="AO287" s="238">
        <v>74</v>
      </c>
      <c r="AS287" s="238">
        <v>12</v>
      </c>
      <c r="AT287" s="238">
        <v>9</v>
      </c>
      <c r="AU287" s="238">
        <v>60</v>
      </c>
      <c r="AV287" s="238">
        <v>11</v>
      </c>
      <c r="AW287" s="238">
        <v>23</v>
      </c>
      <c r="AX287" s="238">
        <v>2</v>
      </c>
      <c r="AY287" s="238">
        <v>3</v>
      </c>
      <c r="AZ287" s="238">
        <v>3</v>
      </c>
      <c r="BA287" s="238">
        <v>26</v>
      </c>
      <c r="BB287" s="238">
        <v>52</v>
      </c>
      <c r="BC287" s="238" t="s">
        <v>354</v>
      </c>
      <c r="BD287" s="238">
        <v>5</v>
      </c>
      <c r="BE287" s="238">
        <v>1</v>
      </c>
      <c r="BI287" s="238">
        <v>12</v>
      </c>
      <c r="BJ287" s="238">
        <v>9</v>
      </c>
      <c r="BK287" s="238">
        <v>60</v>
      </c>
      <c r="BL287" s="238">
        <v>11</v>
      </c>
      <c r="BM287" s="238">
        <v>23</v>
      </c>
      <c r="CT287" s="238">
        <v>420032.18186436401</v>
      </c>
      <c r="CU287" s="238">
        <v>4973013.2164930999</v>
      </c>
      <c r="CV287" s="238">
        <v>44.90605291</v>
      </c>
      <c r="CW287" s="238">
        <v>-94.012968810000004</v>
      </c>
      <c r="CX287" s="238" t="s">
        <v>359</v>
      </c>
      <c r="CY287" s="238" t="s">
        <v>845</v>
      </c>
    </row>
    <row r="288" spans="1:103" x14ac:dyDescent="0.25">
      <c r="A288" s="238">
        <v>10779515</v>
      </c>
      <c r="B288" s="238">
        <v>3</v>
      </c>
      <c r="C288" s="238">
        <v>7</v>
      </c>
      <c r="D288" s="238">
        <v>159.935</v>
      </c>
      <c r="E288" s="238">
        <v>10</v>
      </c>
      <c r="G288" s="238" t="s">
        <v>846</v>
      </c>
      <c r="H288" s="238">
        <v>8</v>
      </c>
      <c r="I288" s="238">
        <v>25</v>
      </c>
      <c r="K288" s="238">
        <v>12200817</v>
      </c>
      <c r="L288" s="238">
        <v>122290185</v>
      </c>
      <c r="M288" s="238">
        <v>8</v>
      </c>
      <c r="N288" s="238">
        <v>6</v>
      </c>
      <c r="O288" s="238">
        <v>2012</v>
      </c>
      <c r="P288" s="238" t="s">
        <v>361</v>
      </c>
      <c r="Q288" s="238">
        <v>17</v>
      </c>
      <c r="R288" s="238" t="s">
        <v>356</v>
      </c>
      <c r="S288" s="238">
        <v>5</v>
      </c>
      <c r="T288" s="238">
        <v>0</v>
      </c>
      <c r="U288" s="238">
        <v>2</v>
      </c>
      <c r="V288" s="238">
        <v>8</v>
      </c>
      <c r="W288" s="238">
        <v>10</v>
      </c>
      <c r="X288" s="238">
        <v>2</v>
      </c>
      <c r="Y288" s="238">
        <v>1</v>
      </c>
      <c r="Z288" s="238">
        <v>1</v>
      </c>
      <c r="AB288" s="238">
        <v>1</v>
      </c>
      <c r="AC288" s="238">
        <v>98</v>
      </c>
      <c r="AD288" s="238" t="s">
        <v>428</v>
      </c>
      <c r="AE288" s="238" t="s">
        <v>847</v>
      </c>
      <c r="AF288" s="238" t="s">
        <v>426</v>
      </c>
      <c r="AG288" s="238">
        <v>8</v>
      </c>
      <c r="AH288" s="238">
        <v>2</v>
      </c>
      <c r="AI288" s="238">
        <v>4</v>
      </c>
      <c r="AJ288" s="238">
        <v>4</v>
      </c>
      <c r="AK288" s="238">
        <v>21</v>
      </c>
      <c r="AL288" s="238">
        <v>74</v>
      </c>
      <c r="AM288" s="238" t="s">
        <v>354</v>
      </c>
      <c r="AN288" s="238">
        <v>5</v>
      </c>
      <c r="AO288" s="238">
        <v>15</v>
      </c>
      <c r="AS288" s="238">
        <v>7</v>
      </c>
      <c r="AT288" s="238">
        <v>5</v>
      </c>
      <c r="AU288" s="238">
        <v>60</v>
      </c>
      <c r="AV288" s="238">
        <v>11</v>
      </c>
      <c r="AW288" s="238">
        <v>20</v>
      </c>
      <c r="AX288" s="238">
        <v>2</v>
      </c>
      <c r="AY288" s="238">
        <v>4</v>
      </c>
      <c r="AZ288" s="238">
        <v>4</v>
      </c>
      <c r="BA288" s="238">
        <v>21</v>
      </c>
      <c r="BB288" s="238">
        <v>33</v>
      </c>
      <c r="BC288" s="238" t="s">
        <v>354</v>
      </c>
      <c r="BD288" s="238">
        <v>5</v>
      </c>
      <c r="BE288" s="238">
        <v>1</v>
      </c>
      <c r="BI288" s="238">
        <v>7</v>
      </c>
      <c r="BJ288" s="238">
        <v>5</v>
      </c>
      <c r="BK288" s="238">
        <v>60</v>
      </c>
      <c r="BL288" s="238">
        <v>11</v>
      </c>
      <c r="BM288" s="238">
        <v>20</v>
      </c>
      <c r="CT288" s="238">
        <v>420087</v>
      </c>
      <c r="CU288" s="238">
        <v>4973016</v>
      </c>
      <c r="CV288" s="238">
        <v>44.906079900000002</v>
      </c>
      <c r="CW288" s="238">
        <v>-94.012279100000001</v>
      </c>
      <c r="CX288" s="238" t="s">
        <v>359</v>
      </c>
      <c r="CY288" s="238" t="s">
        <v>848</v>
      </c>
    </row>
    <row r="289" spans="1:103" x14ac:dyDescent="0.25">
      <c r="A289" s="238">
        <v>10697004</v>
      </c>
      <c r="B289" s="238">
        <v>3</v>
      </c>
      <c r="C289" s="238">
        <v>7</v>
      </c>
      <c r="D289" s="238">
        <v>160.089</v>
      </c>
      <c r="E289" s="238">
        <v>10</v>
      </c>
      <c r="G289" s="238" t="s">
        <v>846</v>
      </c>
      <c r="H289" s="238">
        <v>8</v>
      </c>
      <c r="I289" s="238">
        <v>25</v>
      </c>
      <c r="K289" s="238">
        <v>11002088</v>
      </c>
      <c r="L289" s="238">
        <v>110220076</v>
      </c>
      <c r="M289" s="238">
        <v>1</v>
      </c>
      <c r="N289" s="238">
        <v>22</v>
      </c>
      <c r="O289" s="238">
        <v>2011</v>
      </c>
      <c r="P289" s="238" t="s">
        <v>364</v>
      </c>
      <c r="Q289" s="238">
        <v>3</v>
      </c>
      <c r="S289" s="238">
        <v>5</v>
      </c>
      <c r="T289" s="238">
        <v>0</v>
      </c>
      <c r="U289" s="238">
        <v>1</v>
      </c>
      <c r="V289" s="238">
        <v>7</v>
      </c>
      <c r="W289" s="238">
        <v>54</v>
      </c>
      <c r="X289" s="238">
        <v>2</v>
      </c>
      <c r="Y289" s="238">
        <v>6</v>
      </c>
      <c r="Z289" s="238">
        <v>2</v>
      </c>
      <c r="AB289" s="238">
        <v>3</v>
      </c>
      <c r="AC289" s="238">
        <v>98</v>
      </c>
      <c r="AD289" s="238" t="s">
        <v>849</v>
      </c>
      <c r="AE289" s="238" t="s">
        <v>850</v>
      </c>
      <c r="AF289" s="238" t="s">
        <v>426</v>
      </c>
      <c r="AG289" s="238">
        <v>3</v>
      </c>
      <c r="AH289" s="238">
        <v>2</v>
      </c>
      <c r="AI289" s="238">
        <v>3</v>
      </c>
      <c r="AJ289" s="238">
        <v>4</v>
      </c>
      <c r="AK289" s="238">
        <v>21</v>
      </c>
      <c r="AL289" s="238">
        <v>49</v>
      </c>
      <c r="AM289" s="238" t="s">
        <v>354</v>
      </c>
      <c r="AN289" s="238">
        <v>10</v>
      </c>
      <c r="AO289" s="238">
        <v>18</v>
      </c>
      <c r="AS289" s="238">
        <v>7</v>
      </c>
      <c r="AT289" s="238">
        <v>98</v>
      </c>
      <c r="AU289" s="238">
        <v>55</v>
      </c>
      <c r="AV289" s="238">
        <v>11</v>
      </c>
      <c r="AW289" s="238">
        <v>21</v>
      </c>
      <c r="CT289" s="238">
        <v>420335</v>
      </c>
      <c r="CU289" s="238">
        <v>4973012</v>
      </c>
      <c r="CV289" s="238">
        <v>44.906078600000001</v>
      </c>
      <c r="CW289" s="238">
        <v>-94.009131800000006</v>
      </c>
      <c r="CX289" s="238" t="s">
        <v>359</v>
      </c>
      <c r="CY289" s="238" t="s">
        <v>851</v>
      </c>
    </row>
    <row r="290" spans="1:103" x14ac:dyDescent="0.25">
      <c r="A290" s="238">
        <v>505175</v>
      </c>
      <c r="B290" s="238">
        <v>3</v>
      </c>
      <c r="C290" s="238">
        <v>7</v>
      </c>
      <c r="D290" s="238">
        <v>160.203</v>
      </c>
      <c r="E290" s="238">
        <v>10</v>
      </c>
      <c r="G290" s="238" t="s">
        <v>846</v>
      </c>
      <c r="H290" s="238">
        <v>8</v>
      </c>
      <c r="I290" s="238">
        <v>25</v>
      </c>
      <c r="K290" s="238">
        <v>17032043</v>
      </c>
      <c r="M290" s="238">
        <v>9</v>
      </c>
      <c r="N290" s="238">
        <v>30</v>
      </c>
      <c r="O290" s="238">
        <v>2017</v>
      </c>
      <c r="P290" s="238" t="s">
        <v>364</v>
      </c>
      <c r="Q290" s="238">
        <v>19</v>
      </c>
      <c r="R290" s="238" t="s">
        <v>369</v>
      </c>
      <c r="S290" s="238">
        <v>5</v>
      </c>
      <c r="T290" s="238">
        <v>0</v>
      </c>
      <c r="U290" s="238">
        <v>1</v>
      </c>
      <c r="W290" s="238">
        <v>16</v>
      </c>
      <c r="X290" s="238">
        <v>2</v>
      </c>
      <c r="Y290" s="238">
        <v>3</v>
      </c>
      <c r="Z290" s="238">
        <v>1</v>
      </c>
      <c r="AB290" s="238">
        <v>1</v>
      </c>
      <c r="AC290" s="238">
        <v>98</v>
      </c>
      <c r="AD290" s="238" t="s">
        <v>581</v>
      </c>
      <c r="AF290" s="238" t="s">
        <v>426</v>
      </c>
      <c r="AG290" s="238">
        <v>4</v>
      </c>
      <c r="AH290" s="238">
        <v>2</v>
      </c>
      <c r="AI290" s="238">
        <v>4</v>
      </c>
      <c r="AJ290" s="238">
        <v>3</v>
      </c>
      <c r="AK290" s="238">
        <v>21</v>
      </c>
      <c r="AL290" s="238">
        <v>56</v>
      </c>
      <c r="AM290" s="238" t="s">
        <v>363</v>
      </c>
      <c r="AN290" s="238">
        <v>5</v>
      </c>
      <c r="AO290" s="238">
        <v>1</v>
      </c>
      <c r="AS290" s="238">
        <v>12</v>
      </c>
      <c r="AT290" s="238">
        <v>9</v>
      </c>
      <c r="AU290" s="238">
        <v>60</v>
      </c>
      <c r="AV290" s="238">
        <v>11</v>
      </c>
      <c r="AW290" s="238">
        <v>21</v>
      </c>
      <c r="CT290" s="238">
        <v>420518.57855152001</v>
      </c>
      <c r="CU290" s="238">
        <v>4972997.8064539097</v>
      </c>
      <c r="CV290" s="238">
        <v>44.905968690000002</v>
      </c>
      <c r="CW290" s="238">
        <v>-94.006806060000002</v>
      </c>
      <c r="CX290" s="238" t="s">
        <v>359</v>
      </c>
      <c r="CY290" s="238" t="s">
        <v>852</v>
      </c>
    </row>
    <row r="291" spans="1:103" x14ac:dyDescent="0.25">
      <c r="A291" s="238">
        <v>539442</v>
      </c>
      <c r="B291" s="238">
        <v>3</v>
      </c>
      <c r="C291" s="238">
        <v>7</v>
      </c>
      <c r="D291" s="238">
        <v>160.52699999999999</v>
      </c>
      <c r="E291" s="238">
        <v>10</v>
      </c>
      <c r="G291" s="238" t="s">
        <v>846</v>
      </c>
      <c r="H291" s="238">
        <v>8</v>
      </c>
      <c r="I291" s="238">
        <v>25</v>
      </c>
      <c r="K291" s="238">
        <v>18501374</v>
      </c>
      <c r="M291" s="238">
        <v>1</v>
      </c>
      <c r="N291" s="238">
        <v>22</v>
      </c>
      <c r="O291" s="238">
        <v>2018</v>
      </c>
      <c r="P291" s="238" t="s">
        <v>361</v>
      </c>
      <c r="Q291" s="238">
        <v>14</v>
      </c>
      <c r="R291" s="238">
        <v>98</v>
      </c>
      <c r="S291" s="238">
        <v>3</v>
      </c>
      <c r="T291" s="238">
        <v>0</v>
      </c>
      <c r="U291" s="238">
        <v>2</v>
      </c>
      <c r="V291" s="238">
        <v>5</v>
      </c>
      <c r="W291" s="238">
        <v>10</v>
      </c>
      <c r="X291" s="238">
        <v>2</v>
      </c>
      <c r="Y291" s="238">
        <v>1</v>
      </c>
      <c r="Z291" s="238">
        <v>2</v>
      </c>
      <c r="AA291" s="238">
        <v>4</v>
      </c>
      <c r="AB291" s="238">
        <v>3</v>
      </c>
      <c r="AC291" s="238">
        <v>98</v>
      </c>
      <c r="AD291" s="238" t="s">
        <v>581</v>
      </c>
      <c r="AF291" s="238" t="s">
        <v>426</v>
      </c>
      <c r="AG291" s="238">
        <v>10</v>
      </c>
      <c r="AH291" s="238">
        <v>2</v>
      </c>
      <c r="AI291" s="238">
        <v>3</v>
      </c>
      <c r="AJ291" s="238">
        <v>4</v>
      </c>
      <c r="AK291" s="238">
        <v>21</v>
      </c>
      <c r="AL291" s="238">
        <v>24</v>
      </c>
      <c r="AM291" s="238" t="s">
        <v>354</v>
      </c>
      <c r="AN291" s="238">
        <v>5</v>
      </c>
      <c r="AO291" s="238">
        <v>1</v>
      </c>
      <c r="AS291" s="238">
        <v>12</v>
      </c>
      <c r="AT291" s="238">
        <v>9</v>
      </c>
      <c r="AU291" s="238">
        <v>60</v>
      </c>
      <c r="AV291" s="238">
        <v>11</v>
      </c>
      <c r="AW291" s="238">
        <v>21</v>
      </c>
      <c r="AX291" s="238">
        <v>2</v>
      </c>
      <c r="AY291" s="238">
        <v>49</v>
      </c>
      <c r="AZ291" s="238">
        <v>3</v>
      </c>
      <c r="BA291" s="238">
        <v>27</v>
      </c>
      <c r="BB291" s="238">
        <v>30</v>
      </c>
      <c r="BC291" s="238" t="s">
        <v>354</v>
      </c>
      <c r="BD291" s="238">
        <v>5</v>
      </c>
      <c r="BE291" s="238">
        <v>71</v>
      </c>
      <c r="BI291" s="238">
        <v>12</v>
      </c>
      <c r="BJ291" s="238">
        <v>9</v>
      </c>
      <c r="BK291" s="238">
        <v>60</v>
      </c>
      <c r="BL291" s="238">
        <v>11</v>
      </c>
      <c r="BM291" s="238">
        <v>21</v>
      </c>
      <c r="CT291" s="238">
        <v>421039.71721276798</v>
      </c>
      <c r="CU291" s="238">
        <v>4973008.9831512999</v>
      </c>
      <c r="CV291" s="238">
        <v>44.906127290000001</v>
      </c>
      <c r="CW291" s="238">
        <v>-94.000207450000005</v>
      </c>
      <c r="CX291" s="238" t="s">
        <v>359</v>
      </c>
      <c r="CY291" s="238" t="s">
        <v>853</v>
      </c>
    </row>
    <row r="292" spans="1:103" x14ac:dyDescent="0.25">
      <c r="A292" s="238">
        <v>10780743</v>
      </c>
      <c r="B292" s="238">
        <v>3</v>
      </c>
      <c r="C292" s="238">
        <v>7</v>
      </c>
      <c r="D292" s="238">
        <v>160.94800000000001</v>
      </c>
      <c r="E292" s="238">
        <v>10</v>
      </c>
      <c r="G292" s="238" t="s">
        <v>846</v>
      </c>
      <c r="H292" s="238">
        <v>8</v>
      </c>
      <c r="I292" s="238">
        <v>25</v>
      </c>
      <c r="K292" s="238">
        <v>12030400</v>
      </c>
      <c r="L292" s="238">
        <v>122850075</v>
      </c>
      <c r="M292" s="238">
        <v>10</v>
      </c>
      <c r="N292" s="238">
        <v>11</v>
      </c>
      <c r="O292" s="238">
        <v>2012</v>
      </c>
      <c r="P292" s="238" t="s">
        <v>384</v>
      </c>
      <c r="Q292" s="238">
        <v>5</v>
      </c>
      <c r="S292" s="238">
        <v>5</v>
      </c>
      <c r="T292" s="238">
        <v>0</v>
      </c>
      <c r="U292" s="238">
        <v>1</v>
      </c>
      <c r="V292" s="238">
        <v>90</v>
      </c>
      <c r="W292" s="238">
        <v>16</v>
      </c>
      <c r="X292" s="238">
        <v>3</v>
      </c>
      <c r="Y292" s="238">
        <v>6</v>
      </c>
      <c r="Z292" s="238">
        <v>2</v>
      </c>
      <c r="AA292" s="238">
        <v>2</v>
      </c>
      <c r="AB292" s="238">
        <v>1</v>
      </c>
      <c r="AC292" s="238">
        <v>98</v>
      </c>
      <c r="AD292" s="238" t="s">
        <v>581</v>
      </c>
      <c r="AE292" s="238" t="s">
        <v>854</v>
      </c>
      <c r="AF292" s="238" t="s">
        <v>426</v>
      </c>
      <c r="AG292" s="238">
        <v>4</v>
      </c>
      <c r="AH292" s="238">
        <v>2</v>
      </c>
      <c r="AI292" s="238">
        <v>2</v>
      </c>
      <c r="AJ292" s="238">
        <v>3</v>
      </c>
      <c r="AK292" s="238">
        <v>21</v>
      </c>
      <c r="AL292" s="238">
        <v>63</v>
      </c>
      <c r="AM292" s="238" t="s">
        <v>363</v>
      </c>
      <c r="AN292" s="238">
        <v>5</v>
      </c>
      <c r="AO292" s="238">
        <v>1</v>
      </c>
      <c r="AP292" s="238">
        <v>1</v>
      </c>
      <c r="AS292" s="238">
        <v>7</v>
      </c>
      <c r="AT292" s="238">
        <v>98</v>
      </c>
      <c r="AU292" s="238">
        <v>60</v>
      </c>
      <c r="AV292" s="238">
        <v>11</v>
      </c>
      <c r="AW292" s="238">
        <v>21</v>
      </c>
      <c r="CT292" s="238">
        <v>421717</v>
      </c>
      <c r="CU292" s="238">
        <v>4972999</v>
      </c>
      <c r="CV292" s="238">
        <v>44.906112299999997</v>
      </c>
      <c r="CW292" s="238">
        <v>-93.991623899999993</v>
      </c>
      <c r="CX292" s="238" t="s">
        <v>359</v>
      </c>
      <c r="CY292" s="238" t="s">
        <v>855</v>
      </c>
    </row>
    <row r="293" spans="1:103" x14ac:dyDescent="0.25">
      <c r="A293" s="238">
        <v>432188</v>
      </c>
      <c r="B293" s="238">
        <v>3</v>
      </c>
      <c r="C293" s="238">
        <v>7</v>
      </c>
      <c r="D293" s="238">
        <v>160.95599999999999</v>
      </c>
      <c r="E293" s="238">
        <v>10</v>
      </c>
      <c r="G293" s="238" t="s">
        <v>846</v>
      </c>
      <c r="H293" s="238">
        <v>8</v>
      </c>
      <c r="I293" s="238">
        <v>25</v>
      </c>
      <c r="K293" s="238">
        <v>17503442</v>
      </c>
      <c r="M293" s="238">
        <v>3</v>
      </c>
      <c r="N293" s="238">
        <v>29</v>
      </c>
      <c r="O293" s="238">
        <v>2017</v>
      </c>
      <c r="P293" s="238" t="s">
        <v>355</v>
      </c>
      <c r="Q293" s="238">
        <v>16</v>
      </c>
      <c r="R293" s="238" t="s">
        <v>356</v>
      </c>
      <c r="S293" s="238">
        <v>5</v>
      </c>
      <c r="T293" s="238">
        <v>0</v>
      </c>
      <c r="U293" s="238">
        <v>1</v>
      </c>
      <c r="W293" s="238">
        <v>48</v>
      </c>
      <c r="X293" s="238">
        <v>2</v>
      </c>
      <c r="Y293" s="238">
        <v>1</v>
      </c>
      <c r="Z293" s="238">
        <v>3</v>
      </c>
      <c r="AA293" s="238">
        <v>2</v>
      </c>
      <c r="AB293" s="238">
        <v>2</v>
      </c>
      <c r="AC293" s="238">
        <v>98</v>
      </c>
      <c r="AD293" s="238" t="s">
        <v>581</v>
      </c>
      <c r="AF293" s="238" t="s">
        <v>426</v>
      </c>
      <c r="AG293" s="238">
        <v>3</v>
      </c>
      <c r="AH293" s="238">
        <v>2</v>
      </c>
      <c r="AI293" s="238">
        <v>2</v>
      </c>
      <c r="AJ293" s="238">
        <v>4</v>
      </c>
      <c r="AK293" s="238">
        <v>21</v>
      </c>
      <c r="AL293" s="238">
        <v>49</v>
      </c>
      <c r="AM293" s="238" t="s">
        <v>363</v>
      </c>
      <c r="AN293" s="238">
        <v>7</v>
      </c>
      <c r="AO293" s="238">
        <v>62</v>
      </c>
      <c r="AS293" s="238">
        <v>12</v>
      </c>
      <c r="AT293" s="238">
        <v>9</v>
      </c>
      <c r="AU293" s="238">
        <v>55</v>
      </c>
      <c r="AV293" s="238">
        <v>11</v>
      </c>
      <c r="AW293" s="238">
        <v>21</v>
      </c>
      <c r="CT293" s="238">
        <v>421729.75192617101</v>
      </c>
      <c r="CU293" s="238">
        <v>4972998.3997967998</v>
      </c>
      <c r="CV293" s="238">
        <v>44.906108250000003</v>
      </c>
      <c r="CW293" s="238">
        <v>-93.991466299999999</v>
      </c>
      <c r="CX293" s="238" t="s">
        <v>359</v>
      </c>
      <c r="CY293" s="238" t="s">
        <v>856</v>
      </c>
    </row>
    <row r="294" spans="1:103" x14ac:dyDescent="0.25">
      <c r="A294" s="238">
        <v>10940008</v>
      </c>
      <c r="B294" s="238">
        <v>3</v>
      </c>
      <c r="C294" s="238">
        <v>7</v>
      </c>
      <c r="D294" s="238">
        <v>160.977</v>
      </c>
      <c r="E294" s="238">
        <v>10</v>
      </c>
      <c r="G294" s="238" t="s">
        <v>846</v>
      </c>
      <c r="H294" s="238">
        <v>8</v>
      </c>
      <c r="I294" s="238">
        <v>25</v>
      </c>
      <c r="L294" s="238">
        <v>150060103</v>
      </c>
      <c r="M294" s="238">
        <v>12</v>
      </c>
      <c r="N294" s="238">
        <v>4</v>
      </c>
      <c r="O294" s="238">
        <v>2014</v>
      </c>
      <c r="P294" s="238" t="s">
        <v>384</v>
      </c>
      <c r="Q294" s="238">
        <v>4</v>
      </c>
      <c r="S294" s="238">
        <v>5</v>
      </c>
      <c r="T294" s="238">
        <v>0</v>
      </c>
      <c r="U294" s="238">
        <v>1</v>
      </c>
      <c r="V294" s="238">
        <v>8</v>
      </c>
      <c r="W294" s="238">
        <v>16</v>
      </c>
      <c r="Y294" s="238">
        <v>6</v>
      </c>
      <c r="Z294" s="238">
        <v>1</v>
      </c>
      <c r="AB294" s="238">
        <v>1</v>
      </c>
      <c r="AC294" s="238">
        <v>98</v>
      </c>
      <c r="AF294" s="238" t="s">
        <v>426</v>
      </c>
      <c r="AG294" s="238">
        <v>4</v>
      </c>
      <c r="AH294" s="238">
        <v>2</v>
      </c>
      <c r="AI294" s="238">
        <v>2</v>
      </c>
      <c r="AJ294" s="238">
        <v>3</v>
      </c>
      <c r="AK294" s="238">
        <v>21</v>
      </c>
      <c r="AL294" s="238">
        <v>64</v>
      </c>
      <c r="AM294" s="238" t="s">
        <v>354</v>
      </c>
      <c r="AT294" s="238">
        <v>98</v>
      </c>
      <c r="AU294" s="238">
        <v>60</v>
      </c>
      <c r="CT294" s="238">
        <v>421763</v>
      </c>
      <c r="CU294" s="238">
        <v>4972999</v>
      </c>
      <c r="CV294" s="238">
        <v>44.906115499999999</v>
      </c>
      <c r="CW294" s="238">
        <v>-93.991039099999995</v>
      </c>
      <c r="CX294" s="238" t="s">
        <v>359</v>
      </c>
    </row>
    <row r="295" spans="1:103" x14ac:dyDescent="0.25">
      <c r="A295" s="238">
        <v>10782719</v>
      </c>
      <c r="B295" s="238">
        <v>3</v>
      </c>
      <c r="C295" s="238">
        <v>7</v>
      </c>
      <c r="D295" s="238">
        <v>160.98400000000001</v>
      </c>
      <c r="E295" s="238">
        <v>10</v>
      </c>
      <c r="G295" s="238" t="s">
        <v>846</v>
      </c>
      <c r="H295" s="238">
        <v>8</v>
      </c>
      <c r="I295" s="238">
        <v>25</v>
      </c>
      <c r="K295" s="238">
        <v>12512910</v>
      </c>
      <c r="L295" s="238">
        <v>123620261</v>
      </c>
      <c r="M295" s="238">
        <v>12</v>
      </c>
      <c r="N295" s="238">
        <v>27</v>
      </c>
      <c r="O295" s="238">
        <v>2012</v>
      </c>
      <c r="P295" s="238" t="s">
        <v>384</v>
      </c>
      <c r="Q295" s="238">
        <v>13</v>
      </c>
      <c r="S295" s="238">
        <v>3</v>
      </c>
      <c r="T295" s="238">
        <v>0</v>
      </c>
      <c r="U295" s="238">
        <v>2</v>
      </c>
      <c r="V295" s="238">
        <v>8</v>
      </c>
      <c r="W295" s="238">
        <v>10</v>
      </c>
      <c r="X295" s="238">
        <v>2</v>
      </c>
      <c r="Y295" s="238">
        <v>1</v>
      </c>
      <c r="Z295" s="238">
        <v>1</v>
      </c>
      <c r="AB295" s="238">
        <v>1</v>
      </c>
      <c r="AC295" s="238">
        <v>98</v>
      </c>
      <c r="AD295" s="238" t="s">
        <v>428</v>
      </c>
      <c r="AE295" s="238" t="s">
        <v>857</v>
      </c>
      <c r="AF295" s="238" t="s">
        <v>426</v>
      </c>
      <c r="AG295" s="238">
        <v>8</v>
      </c>
      <c r="AH295" s="238">
        <v>2</v>
      </c>
      <c r="AI295" s="238">
        <v>4</v>
      </c>
      <c r="AJ295" s="238">
        <v>3</v>
      </c>
      <c r="AK295" s="238">
        <v>21</v>
      </c>
      <c r="AL295" s="238">
        <v>35</v>
      </c>
      <c r="AM295" s="238" t="s">
        <v>354</v>
      </c>
      <c r="AN295" s="238">
        <v>5</v>
      </c>
      <c r="AO295" s="238">
        <v>5</v>
      </c>
      <c r="AS295" s="238">
        <v>3</v>
      </c>
      <c r="AT295" s="238">
        <v>98</v>
      </c>
      <c r="AU295" s="238">
        <v>55</v>
      </c>
      <c r="AV295" s="238">
        <v>11</v>
      </c>
      <c r="AW295" s="238">
        <v>21</v>
      </c>
      <c r="AX295" s="238">
        <v>2</v>
      </c>
      <c r="AY295" s="238">
        <v>2</v>
      </c>
      <c r="AZ295" s="238">
        <v>4</v>
      </c>
      <c r="BA295" s="238">
        <v>21</v>
      </c>
      <c r="BB295" s="238">
        <v>44</v>
      </c>
      <c r="BC295" s="238" t="s">
        <v>354</v>
      </c>
      <c r="BD295" s="238">
        <v>5</v>
      </c>
      <c r="BE295" s="238">
        <v>1</v>
      </c>
      <c r="BI295" s="238">
        <v>3</v>
      </c>
      <c r="BJ295" s="238">
        <v>98</v>
      </c>
      <c r="BK295" s="238">
        <v>55</v>
      </c>
      <c r="BL295" s="238">
        <v>11</v>
      </c>
      <c r="BM295" s="238">
        <v>21</v>
      </c>
      <c r="CT295" s="238">
        <v>421775</v>
      </c>
      <c r="CU295" s="238">
        <v>4972999</v>
      </c>
      <c r="CV295" s="238">
        <v>44.906116300000001</v>
      </c>
      <c r="CW295" s="238">
        <v>-93.990898099999995</v>
      </c>
      <c r="CX295" s="238" t="s">
        <v>359</v>
      </c>
      <c r="CY295" s="238" t="s">
        <v>858</v>
      </c>
    </row>
    <row r="296" spans="1:103" x14ac:dyDescent="0.25">
      <c r="A296" s="238">
        <v>797370</v>
      </c>
      <c r="B296" s="238">
        <v>3</v>
      </c>
      <c r="C296" s="238">
        <v>7</v>
      </c>
      <c r="D296" s="238">
        <v>161.149</v>
      </c>
      <c r="E296" s="238">
        <v>10</v>
      </c>
      <c r="G296" s="238" t="s">
        <v>846</v>
      </c>
      <c r="H296" s="238">
        <v>8</v>
      </c>
      <c r="I296" s="238">
        <v>25</v>
      </c>
      <c r="K296" s="238">
        <v>20004304</v>
      </c>
      <c r="L296" s="238">
        <v>200430203</v>
      </c>
      <c r="M296" s="238">
        <v>2</v>
      </c>
      <c r="N296" s="238">
        <v>12</v>
      </c>
      <c r="O296" s="238">
        <v>2020</v>
      </c>
      <c r="P296" s="238" t="s">
        <v>355</v>
      </c>
      <c r="Q296" s="238">
        <v>19</v>
      </c>
      <c r="R296" s="238" t="s">
        <v>356</v>
      </c>
      <c r="S296" s="238">
        <v>5</v>
      </c>
      <c r="T296" s="238">
        <v>0</v>
      </c>
      <c r="U296" s="238">
        <v>1</v>
      </c>
      <c r="W296" s="238">
        <v>83</v>
      </c>
      <c r="X296" s="238">
        <v>2</v>
      </c>
      <c r="Y296" s="238">
        <v>6</v>
      </c>
      <c r="Z296" s="238">
        <v>7</v>
      </c>
      <c r="AB296" s="238">
        <v>5</v>
      </c>
      <c r="AC296" s="238">
        <v>98</v>
      </c>
      <c r="AD296" s="238">
        <v>7</v>
      </c>
      <c r="AF296" s="238" t="s">
        <v>426</v>
      </c>
      <c r="AG296" s="238">
        <v>3</v>
      </c>
      <c r="AH296" s="238">
        <v>2</v>
      </c>
      <c r="AI296" s="238">
        <v>3</v>
      </c>
      <c r="AJ296" s="238">
        <v>4</v>
      </c>
      <c r="AK296" s="238">
        <v>21</v>
      </c>
      <c r="AL296" s="238">
        <v>29</v>
      </c>
      <c r="AM296" s="238" t="s">
        <v>354</v>
      </c>
      <c r="AN296" s="238">
        <v>5</v>
      </c>
      <c r="AO296" s="238">
        <v>1</v>
      </c>
      <c r="AS296" s="238">
        <v>12</v>
      </c>
      <c r="AT296" s="238">
        <v>9</v>
      </c>
      <c r="AU296" s="238">
        <v>60</v>
      </c>
      <c r="AV296" s="238">
        <v>11</v>
      </c>
      <c r="AW296" s="238">
        <v>21</v>
      </c>
      <c r="CT296" s="238">
        <v>422026.82383923</v>
      </c>
      <c r="CU296" s="238">
        <v>4973004.1861946303</v>
      </c>
      <c r="CV296" s="238">
        <v>44.906192930000003</v>
      </c>
      <c r="CW296" s="238">
        <v>-93.987704679999993</v>
      </c>
      <c r="CX296" s="238" t="s">
        <v>359</v>
      </c>
      <c r="CY296" s="238" t="s">
        <v>859</v>
      </c>
    </row>
    <row r="297" spans="1:103" x14ac:dyDescent="0.25">
      <c r="A297" s="238">
        <v>665055</v>
      </c>
      <c r="B297" s="238">
        <v>3</v>
      </c>
      <c r="C297" s="238">
        <v>7</v>
      </c>
      <c r="D297" s="238">
        <v>161.16999999999999</v>
      </c>
      <c r="E297" s="238">
        <v>10</v>
      </c>
      <c r="G297" s="238" t="s">
        <v>846</v>
      </c>
      <c r="H297" s="238">
        <v>8</v>
      </c>
      <c r="I297" s="238">
        <v>25</v>
      </c>
      <c r="K297" s="238">
        <v>18037308</v>
      </c>
      <c r="M297" s="238">
        <v>12</v>
      </c>
      <c r="N297" s="238">
        <v>2</v>
      </c>
      <c r="O297" s="238">
        <v>2018</v>
      </c>
      <c r="P297" s="238" t="s">
        <v>366</v>
      </c>
      <c r="Q297" s="238">
        <v>11</v>
      </c>
      <c r="R297" s="238" t="s">
        <v>356</v>
      </c>
      <c r="S297" s="238">
        <v>5</v>
      </c>
      <c r="T297" s="238">
        <v>0</v>
      </c>
      <c r="U297" s="238">
        <v>1</v>
      </c>
      <c r="W297" s="238">
        <v>83</v>
      </c>
      <c r="X297" s="238">
        <v>2</v>
      </c>
      <c r="Y297" s="238">
        <v>1</v>
      </c>
      <c r="Z297" s="238">
        <v>7</v>
      </c>
      <c r="AA297" s="238">
        <v>8</v>
      </c>
      <c r="AB297" s="238">
        <v>5</v>
      </c>
      <c r="AC297" s="238">
        <v>98</v>
      </c>
      <c r="AD297" s="238" t="s">
        <v>581</v>
      </c>
      <c r="AF297" s="238" t="s">
        <v>426</v>
      </c>
      <c r="AG297" s="238">
        <v>3</v>
      </c>
      <c r="AH297" s="238">
        <v>2</v>
      </c>
      <c r="AI297" s="238">
        <v>4</v>
      </c>
      <c r="AJ297" s="238">
        <v>4</v>
      </c>
      <c r="AK297" s="238">
        <v>21</v>
      </c>
      <c r="AL297" s="238">
        <v>78</v>
      </c>
      <c r="AM297" s="238" t="s">
        <v>363</v>
      </c>
      <c r="AN297" s="238">
        <v>5</v>
      </c>
      <c r="AO297" s="238">
        <v>62</v>
      </c>
      <c r="AS297" s="238">
        <v>12</v>
      </c>
      <c r="AT297" s="238">
        <v>9</v>
      </c>
      <c r="AU297" s="238">
        <v>60</v>
      </c>
      <c r="AV297" s="238">
        <v>11</v>
      </c>
      <c r="AW297" s="238">
        <v>21</v>
      </c>
      <c r="CT297" s="238">
        <v>422075.12541461299</v>
      </c>
      <c r="CU297" s="238">
        <v>4973006.6460922798</v>
      </c>
      <c r="CV297" s="238">
        <v>44.906220359999999</v>
      </c>
      <c r="CW297" s="238">
        <v>-93.987093299999998</v>
      </c>
      <c r="CX297" s="238" t="s">
        <v>359</v>
      </c>
      <c r="CY297" s="238" t="s">
        <v>860</v>
      </c>
    </row>
    <row r="298" spans="1:103" x14ac:dyDescent="0.25">
      <c r="A298" s="238">
        <v>722218</v>
      </c>
      <c r="B298" s="238">
        <v>3</v>
      </c>
      <c r="C298" s="238">
        <v>7</v>
      </c>
      <c r="D298" s="238">
        <v>161.28800000000001</v>
      </c>
      <c r="E298" s="238">
        <v>10</v>
      </c>
      <c r="G298" s="238" t="s">
        <v>846</v>
      </c>
      <c r="H298" s="238">
        <v>8</v>
      </c>
      <c r="I298" s="238">
        <v>25</v>
      </c>
      <c r="K298" s="238">
        <v>19014484</v>
      </c>
      <c r="M298" s="238">
        <v>5</v>
      </c>
      <c r="N298" s="238">
        <v>25</v>
      </c>
      <c r="O298" s="238">
        <v>2019</v>
      </c>
      <c r="P298" s="238" t="s">
        <v>364</v>
      </c>
      <c r="Q298" s="238">
        <v>9</v>
      </c>
      <c r="R298" s="238" t="s">
        <v>369</v>
      </c>
      <c r="S298" s="238">
        <v>5</v>
      </c>
      <c r="T298" s="238">
        <v>0</v>
      </c>
      <c r="U298" s="238">
        <v>2</v>
      </c>
      <c r="W298" s="238">
        <v>25</v>
      </c>
      <c r="X298" s="238">
        <v>2</v>
      </c>
      <c r="Y298" s="238">
        <v>1</v>
      </c>
      <c r="Z298" s="238">
        <v>1</v>
      </c>
      <c r="AB298" s="238">
        <v>1</v>
      </c>
      <c r="AC298" s="238">
        <v>98</v>
      </c>
      <c r="AD298" s="238" t="s">
        <v>581</v>
      </c>
      <c r="AF298" s="238" t="s">
        <v>426</v>
      </c>
      <c r="AG298" s="238">
        <v>90</v>
      </c>
      <c r="AH298" s="238">
        <v>2</v>
      </c>
      <c r="AI298" s="238">
        <v>3</v>
      </c>
      <c r="AJ298" s="238">
        <v>3</v>
      </c>
      <c r="AK298" s="238">
        <v>21</v>
      </c>
      <c r="AL298" s="238">
        <v>39</v>
      </c>
      <c r="AM298" s="238" t="s">
        <v>354</v>
      </c>
      <c r="AN298" s="238">
        <v>5</v>
      </c>
      <c r="AO298" s="238">
        <v>1</v>
      </c>
      <c r="AS298" s="238">
        <v>12</v>
      </c>
      <c r="AT298" s="238">
        <v>9</v>
      </c>
      <c r="AU298" s="238">
        <v>55</v>
      </c>
      <c r="AV298" s="238">
        <v>11</v>
      </c>
      <c r="AW298" s="238">
        <v>21</v>
      </c>
      <c r="AX298" s="238">
        <v>2</v>
      </c>
      <c r="AY298" s="238">
        <v>4</v>
      </c>
      <c r="AZ298" s="238">
        <v>3</v>
      </c>
      <c r="BA298" s="238">
        <v>21</v>
      </c>
      <c r="BB298" s="238">
        <v>57</v>
      </c>
      <c r="BC298" s="238" t="s">
        <v>363</v>
      </c>
      <c r="BD298" s="238">
        <v>5</v>
      </c>
      <c r="BE298" s="238">
        <v>1</v>
      </c>
      <c r="BI298" s="238">
        <v>12</v>
      </c>
      <c r="BJ298" s="238">
        <v>9</v>
      </c>
      <c r="BK298" s="238">
        <v>55</v>
      </c>
      <c r="BL298" s="238">
        <v>11</v>
      </c>
      <c r="BM298" s="238">
        <v>21</v>
      </c>
      <c r="CT298" s="238">
        <v>422264.48645775201</v>
      </c>
      <c r="CU298" s="238">
        <v>4973015.7834240701</v>
      </c>
      <c r="CV298" s="238">
        <v>44.906323309999998</v>
      </c>
      <c r="CW298" s="238">
        <v>-93.984696380000003</v>
      </c>
      <c r="CX298" s="238" t="s">
        <v>359</v>
      </c>
      <c r="CY298" s="238" t="s">
        <v>861</v>
      </c>
    </row>
    <row r="299" spans="1:103" x14ac:dyDescent="0.25">
      <c r="A299" s="238">
        <v>383855</v>
      </c>
      <c r="B299" s="238">
        <v>3</v>
      </c>
      <c r="C299" s="238">
        <v>7</v>
      </c>
      <c r="D299" s="238">
        <v>161.315</v>
      </c>
      <c r="E299" s="238">
        <v>10</v>
      </c>
      <c r="G299" s="238" t="s">
        <v>846</v>
      </c>
      <c r="H299" s="238">
        <v>8</v>
      </c>
      <c r="I299" s="238">
        <v>25</v>
      </c>
      <c r="K299" s="238">
        <v>16510714</v>
      </c>
      <c r="M299" s="238">
        <v>9</v>
      </c>
      <c r="N299" s="238">
        <v>27</v>
      </c>
      <c r="O299" s="238">
        <v>2016</v>
      </c>
      <c r="P299" s="238" t="s">
        <v>368</v>
      </c>
      <c r="Q299" s="238">
        <v>23</v>
      </c>
      <c r="R299" s="238" t="s">
        <v>356</v>
      </c>
      <c r="S299" s="238">
        <v>5</v>
      </c>
      <c r="T299" s="238">
        <v>0</v>
      </c>
      <c r="U299" s="238">
        <v>1</v>
      </c>
      <c r="W299" s="238">
        <v>62</v>
      </c>
      <c r="X299" s="238">
        <v>2</v>
      </c>
      <c r="Y299" s="238">
        <v>6</v>
      </c>
      <c r="Z299" s="238">
        <v>1</v>
      </c>
      <c r="AB299" s="238">
        <v>1</v>
      </c>
      <c r="AC299" s="238">
        <v>98</v>
      </c>
      <c r="AD299" s="238" t="s">
        <v>581</v>
      </c>
      <c r="AF299" s="238" t="s">
        <v>426</v>
      </c>
      <c r="AG299" s="238">
        <v>3</v>
      </c>
      <c r="AH299" s="238">
        <v>2</v>
      </c>
      <c r="AI299" s="238">
        <v>3</v>
      </c>
      <c r="AJ299" s="238">
        <v>4</v>
      </c>
      <c r="AK299" s="238">
        <v>21</v>
      </c>
      <c r="AL299" s="238">
        <v>31</v>
      </c>
      <c r="AM299" s="238" t="s">
        <v>354</v>
      </c>
      <c r="AN299" s="238">
        <v>5</v>
      </c>
      <c r="AO299" s="238">
        <v>68</v>
      </c>
      <c r="AS299" s="238">
        <v>12</v>
      </c>
      <c r="AT299" s="238">
        <v>9</v>
      </c>
      <c r="AU299" s="238">
        <v>55</v>
      </c>
      <c r="AV299" s="238">
        <v>11</v>
      </c>
      <c r="AW299" s="238">
        <v>21</v>
      </c>
      <c r="CT299" s="238">
        <v>422305.486410974</v>
      </c>
      <c r="CU299" s="238">
        <v>4973038.6165439002</v>
      </c>
      <c r="CV299" s="238">
        <v>44.9065333</v>
      </c>
      <c r="CW299" s="238">
        <v>-93.984180609999996</v>
      </c>
      <c r="CX299" s="238" t="s">
        <v>359</v>
      </c>
      <c r="CY299" s="238" t="s">
        <v>862</v>
      </c>
    </row>
    <row r="300" spans="1:103" x14ac:dyDescent="0.25">
      <c r="A300" s="238">
        <v>10851658</v>
      </c>
      <c r="B300" s="238">
        <v>3</v>
      </c>
      <c r="C300" s="238">
        <v>7</v>
      </c>
      <c r="D300" s="238">
        <v>161.48599999999999</v>
      </c>
      <c r="E300" s="238">
        <v>10</v>
      </c>
      <c r="G300" s="238" t="s">
        <v>846</v>
      </c>
      <c r="H300" s="238">
        <v>8</v>
      </c>
      <c r="I300" s="238">
        <v>25</v>
      </c>
      <c r="K300" s="238">
        <v>13013079</v>
      </c>
      <c r="L300" s="238">
        <v>131270136</v>
      </c>
      <c r="M300" s="238">
        <v>5</v>
      </c>
      <c r="N300" s="238">
        <v>7</v>
      </c>
      <c r="O300" s="238">
        <v>2013</v>
      </c>
      <c r="P300" s="238" t="s">
        <v>368</v>
      </c>
      <c r="Q300" s="238">
        <v>10</v>
      </c>
      <c r="R300" s="238" t="s">
        <v>356</v>
      </c>
      <c r="S300" s="238">
        <v>4</v>
      </c>
      <c r="T300" s="238">
        <v>0</v>
      </c>
      <c r="U300" s="238">
        <v>1</v>
      </c>
      <c r="V300" s="238">
        <v>7</v>
      </c>
      <c r="W300" s="238">
        <v>45</v>
      </c>
      <c r="X300" s="238">
        <v>2</v>
      </c>
      <c r="Y300" s="238">
        <v>1</v>
      </c>
      <c r="Z300" s="238">
        <v>1</v>
      </c>
      <c r="AB300" s="238">
        <v>1</v>
      </c>
      <c r="AC300" s="238">
        <v>98</v>
      </c>
      <c r="AD300" s="238" t="s">
        <v>481</v>
      </c>
      <c r="AE300" s="238" t="s">
        <v>863</v>
      </c>
      <c r="AF300" s="238" t="s">
        <v>426</v>
      </c>
      <c r="AG300" s="238">
        <v>3</v>
      </c>
      <c r="AH300" s="238">
        <v>2</v>
      </c>
      <c r="AI300" s="238">
        <v>2</v>
      </c>
      <c r="AJ300" s="238">
        <v>4</v>
      </c>
      <c r="AK300" s="238">
        <v>21</v>
      </c>
      <c r="AL300" s="238">
        <v>82</v>
      </c>
      <c r="AM300" s="238" t="s">
        <v>354</v>
      </c>
      <c r="AN300" s="238">
        <v>5</v>
      </c>
      <c r="AO300" s="238">
        <v>1</v>
      </c>
      <c r="AS300" s="238">
        <v>3</v>
      </c>
      <c r="AT300" s="238">
        <v>98</v>
      </c>
      <c r="AU300" s="238">
        <v>60</v>
      </c>
      <c r="AV300" s="238">
        <v>10</v>
      </c>
      <c r="AW300" s="238">
        <v>21</v>
      </c>
      <c r="CT300" s="238">
        <v>422580</v>
      </c>
      <c r="CU300" s="238">
        <v>4973048</v>
      </c>
      <c r="CV300" s="238">
        <v>44.906650399999997</v>
      </c>
      <c r="CW300" s="238">
        <v>-93.980699700000002</v>
      </c>
      <c r="CX300" s="238" t="s">
        <v>359</v>
      </c>
      <c r="CY300" s="238" t="s">
        <v>864</v>
      </c>
    </row>
    <row r="301" spans="1:103" x14ac:dyDescent="0.25">
      <c r="A301" s="238">
        <v>354556</v>
      </c>
      <c r="B301" s="238">
        <v>3</v>
      </c>
      <c r="C301" s="238">
        <v>7</v>
      </c>
      <c r="D301" s="238">
        <v>161.59</v>
      </c>
      <c r="E301" s="238">
        <v>10</v>
      </c>
      <c r="G301" s="238" t="s">
        <v>846</v>
      </c>
      <c r="H301" s="238">
        <v>8</v>
      </c>
      <c r="I301" s="238">
        <v>25</v>
      </c>
      <c r="K301" s="238">
        <v>16506053</v>
      </c>
      <c r="M301" s="238">
        <v>6</v>
      </c>
      <c r="N301" s="238">
        <v>6</v>
      </c>
      <c r="O301" s="238">
        <v>2016</v>
      </c>
      <c r="P301" s="238" t="s">
        <v>361</v>
      </c>
      <c r="Q301" s="238">
        <v>15</v>
      </c>
      <c r="S301" s="238">
        <v>5</v>
      </c>
      <c r="T301" s="238">
        <v>0</v>
      </c>
      <c r="U301" s="238">
        <v>2</v>
      </c>
      <c r="V301" s="238">
        <v>12</v>
      </c>
      <c r="W301" s="238">
        <v>10</v>
      </c>
      <c r="X301" s="238">
        <v>2</v>
      </c>
      <c r="Y301" s="238">
        <v>1</v>
      </c>
      <c r="Z301" s="238">
        <v>2</v>
      </c>
      <c r="AB301" s="238">
        <v>1</v>
      </c>
      <c r="AC301" s="238">
        <v>6</v>
      </c>
      <c r="AD301" s="238" t="s">
        <v>581</v>
      </c>
      <c r="AF301" s="238" t="s">
        <v>426</v>
      </c>
      <c r="AG301" s="238">
        <v>7</v>
      </c>
      <c r="AH301" s="238">
        <v>2</v>
      </c>
      <c r="AI301" s="238">
        <v>3</v>
      </c>
      <c r="AJ301" s="238">
        <v>4</v>
      </c>
      <c r="AK301" s="238">
        <v>21</v>
      </c>
      <c r="AL301" s="238">
        <v>73</v>
      </c>
      <c r="AM301" s="238" t="s">
        <v>354</v>
      </c>
      <c r="AN301" s="238">
        <v>5</v>
      </c>
      <c r="AO301" s="238">
        <v>74</v>
      </c>
      <c r="AS301" s="238">
        <v>12</v>
      </c>
      <c r="AT301" s="238">
        <v>25</v>
      </c>
      <c r="AU301" s="238">
        <v>60</v>
      </c>
      <c r="AV301" s="238">
        <v>11</v>
      </c>
      <c r="AW301" s="238">
        <v>21</v>
      </c>
      <c r="AX301" s="238">
        <v>2</v>
      </c>
      <c r="AY301" s="238">
        <v>2</v>
      </c>
      <c r="AZ301" s="238">
        <v>4</v>
      </c>
      <c r="BA301" s="238">
        <v>34</v>
      </c>
      <c r="BB301" s="238">
        <v>58</v>
      </c>
      <c r="BC301" s="238" t="s">
        <v>363</v>
      </c>
      <c r="BD301" s="238">
        <v>5</v>
      </c>
      <c r="BE301" s="238">
        <v>1</v>
      </c>
      <c r="BI301" s="238">
        <v>12</v>
      </c>
      <c r="BJ301" s="238">
        <v>25</v>
      </c>
      <c r="BK301" s="238">
        <v>60</v>
      </c>
      <c r="BL301" s="238">
        <v>11</v>
      </c>
      <c r="BM301" s="238">
        <v>21</v>
      </c>
      <c r="CT301" s="238">
        <v>422747.87062907498</v>
      </c>
      <c r="CU301" s="238">
        <v>4973047.0832275003</v>
      </c>
      <c r="CV301" s="238">
        <v>44.90665766</v>
      </c>
      <c r="CW301" s="238">
        <v>-93.978578900000002</v>
      </c>
      <c r="CX301" s="238" t="s">
        <v>391</v>
      </c>
      <c r="CY301" s="238" t="s">
        <v>865</v>
      </c>
    </row>
    <row r="302" spans="1:103" x14ac:dyDescent="0.25">
      <c r="A302" s="238">
        <v>659047</v>
      </c>
      <c r="B302" s="238">
        <v>3</v>
      </c>
      <c r="C302" s="238">
        <v>7</v>
      </c>
      <c r="D302" s="238">
        <v>161.648</v>
      </c>
      <c r="E302" s="238">
        <v>10</v>
      </c>
      <c r="G302" s="238" t="s">
        <v>846</v>
      </c>
      <c r="H302" s="238">
        <v>8</v>
      </c>
      <c r="I302" s="238">
        <v>25</v>
      </c>
      <c r="K302" s="238">
        <v>18035170</v>
      </c>
      <c r="M302" s="238">
        <v>11</v>
      </c>
      <c r="N302" s="238">
        <v>10</v>
      </c>
      <c r="O302" s="238">
        <v>2018</v>
      </c>
      <c r="P302" s="238" t="s">
        <v>364</v>
      </c>
      <c r="Q302" s="238">
        <v>17</v>
      </c>
      <c r="R302" s="238">
        <v>98</v>
      </c>
      <c r="S302" s="238">
        <v>5</v>
      </c>
      <c r="T302" s="238">
        <v>0</v>
      </c>
      <c r="U302" s="238">
        <v>4</v>
      </c>
      <c r="V302" s="238">
        <v>12</v>
      </c>
      <c r="W302" s="238">
        <v>10</v>
      </c>
      <c r="X302" s="238">
        <v>4</v>
      </c>
      <c r="Y302" s="238">
        <v>6</v>
      </c>
      <c r="Z302" s="238">
        <v>4</v>
      </c>
      <c r="AB302" s="238">
        <v>3</v>
      </c>
      <c r="AC302" s="238">
        <v>98</v>
      </c>
      <c r="AD302" s="238" t="s">
        <v>581</v>
      </c>
      <c r="AF302" s="238" t="s">
        <v>426</v>
      </c>
      <c r="AG302" s="238">
        <v>7</v>
      </c>
      <c r="AH302" s="238">
        <v>2</v>
      </c>
      <c r="AI302" s="238">
        <v>4</v>
      </c>
      <c r="AJ302" s="238">
        <v>3</v>
      </c>
      <c r="AK302" s="238">
        <v>21</v>
      </c>
      <c r="AL302" s="238">
        <v>59</v>
      </c>
      <c r="AM302" s="238" t="s">
        <v>354</v>
      </c>
      <c r="AN302" s="238">
        <v>5</v>
      </c>
      <c r="AO302" s="238">
        <v>70</v>
      </c>
      <c r="AS302" s="238">
        <v>12</v>
      </c>
      <c r="AT302" s="238">
        <v>9</v>
      </c>
      <c r="AU302" s="238">
        <v>60</v>
      </c>
      <c r="AV302" s="238">
        <v>13</v>
      </c>
      <c r="AW302" s="238">
        <v>21</v>
      </c>
      <c r="AX302" s="238">
        <v>2</v>
      </c>
      <c r="AY302" s="238">
        <v>2</v>
      </c>
      <c r="AZ302" s="238">
        <v>4</v>
      </c>
      <c r="BA302" s="238">
        <v>21</v>
      </c>
      <c r="BB302" s="238">
        <v>22</v>
      </c>
      <c r="BC302" s="238" t="s">
        <v>363</v>
      </c>
      <c r="BD302" s="238">
        <v>5</v>
      </c>
      <c r="BE302" s="238">
        <v>71</v>
      </c>
      <c r="BI302" s="238">
        <v>12</v>
      </c>
      <c r="BJ302" s="238">
        <v>9</v>
      </c>
      <c r="BK302" s="238">
        <v>60</v>
      </c>
      <c r="BL302" s="238">
        <v>12</v>
      </c>
      <c r="BM302" s="238">
        <v>21</v>
      </c>
      <c r="BN302" s="238">
        <v>2</v>
      </c>
      <c r="BO302" s="238">
        <v>3</v>
      </c>
      <c r="BP302" s="238">
        <v>4</v>
      </c>
      <c r="BQ302" s="238">
        <v>21</v>
      </c>
      <c r="BR302" s="238">
        <v>18</v>
      </c>
      <c r="BS302" s="238" t="s">
        <v>354</v>
      </c>
      <c r="BT302" s="238">
        <v>5</v>
      </c>
      <c r="BU302" s="238">
        <v>71</v>
      </c>
      <c r="BY302" s="238">
        <v>12</v>
      </c>
      <c r="BZ302" s="238">
        <v>9</v>
      </c>
      <c r="CA302" s="238">
        <v>60</v>
      </c>
      <c r="CB302" s="238">
        <v>12</v>
      </c>
      <c r="CC302" s="238">
        <v>21</v>
      </c>
      <c r="CD302" s="238">
        <v>2</v>
      </c>
      <c r="CE302" s="238">
        <v>5</v>
      </c>
      <c r="CF302" s="238">
        <v>4</v>
      </c>
      <c r="CG302" s="238">
        <v>21</v>
      </c>
      <c r="CH302" s="238">
        <v>55</v>
      </c>
      <c r="CI302" s="238" t="s">
        <v>363</v>
      </c>
      <c r="CJ302" s="238">
        <v>5</v>
      </c>
      <c r="CK302" s="238">
        <v>1</v>
      </c>
      <c r="CO302" s="238">
        <v>12</v>
      </c>
      <c r="CP302" s="238">
        <v>9</v>
      </c>
      <c r="CQ302" s="238">
        <v>60</v>
      </c>
      <c r="CR302" s="238">
        <v>12</v>
      </c>
      <c r="CS302" s="238">
        <v>21</v>
      </c>
      <c r="CT302" s="238">
        <v>422839.56975069799</v>
      </c>
      <c r="CU302" s="238">
        <v>4973028.8516586497</v>
      </c>
      <c r="CV302" s="238">
        <v>44.90650351</v>
      </c>
      <c r="CW302" s="238">
        <v>-93.977414699999997</v>
      </c>
      <c r="CX302" s="238" t="s">
        <v>359</v>
      </c>
      <c r="CY302" s="238" t="s">
        <v>866</v>
      </c>
    </row>
    <row r="303" spans="1:103" x14ac:dyDescent="0.25">
      <c r="A303" s="238">
        <v>846688</v>
      </c>
      <c r="B303" s="238">
        <v>3</v>
      </c>
      <c r="C303" s="238">
        <v>7</v>
      </c>
      <c r="D303" s="238">
        <v>161.648</v>
      </c>
      <c r="E303" s="238">
        <v>10</v>
      </c>
      <c r="G303" s="238" t="s">
        <v>846</v>
      </c>
      <c r="H303" s="238">
        <v>8</v>
      </c>
      <c r="I303" s="238">
        <v>25</v>
      </c>
      <c r="K303" s="238">
        <v>20508810</v>
      </c>
      <c r="L303" s="238">
        <v>202900012</v>
      </c>
      <c r="M303" s="238">
        <v>10</v>
      </c>
      <c r="N303" s="238">
        <v>16</v>
      </c>
      <c r="O303" s="238">
        <v>2020</v>
      </c>
      <c r="P303" s="238" t="s">
        <v>362</v>
      </c>
      <c r="Q303" s="238">
        <v>7</v>
      </c>
      <c r="R303" s="238" t="s">
        <v>369</v>
      </c>
      <c r="S303" s="238">
        <v>5</v>
      </c>
      <c r="T303" s="238">
        <v>0</v>
      </c>
      <c r="U303" s="238">
        <v>2</v>
      </c>
      <c r="V303" s="238">
        <v>12</v>
      </c>
      <c r="W303" s="238">
        <v>10</v>
      </c>
      <c r="X303" s="238">
        <v>4</v>
      </c>
      <c r="Y303" s="238">
        <v>1</v>
      </c>
      <c r="Z303" s="238">
        <v>1</v>
      </c>
      <c r="AB303" s="238">
        <v>1</v>
      </c>
      <c r="AC303" s="238">
        <v>98</v>
      </c>
      <c r="AD303" s="238">
        <v>7</v>
      </c>
      <c r="AF303" s="238" t="s">
        <v>426</v>
      </c>
      <c r="AG303" s="238">
        <v>7</v>
      </c>
      <c r="AH303" s="238">
        <v>2</v>
      </c>
      <c r="AI303" s="238">
        <v>4</v>
      </c>
      <c r="AJ303" s="238">
        <v>3</v>
      </c>
      <c r="AK303" s="238">
        <v>21</v>
      </c>
      <c r="AL303" s="238">
        <v>27</v>
      </c>
      <c r="AM303" s="238" t="s">
        <v>354</v>
      </c>
      <c r="AN303" s="238">
        <v>5</v>
      </c>
      <c r="AO303" s="238">
        <v>4</v>
      </c>
      <c r="AS303" s="238">
        <v>12</v>
      </c>
      <c r="AT303" s="238">
        <v>9</v>
      </c>
      <c r="AU303" s="238">
        <v>60</v>
      </c>
      <c r="AV303" s="238">
        <v>13</v>
      </c>
      <c r="AW303" s="238">
        <v>21</v>
      </c>
      <c r="AX303" s="238">
        <v>2</v>
      </c>
      <c r="AY303" s="238">
        <v>3</v>
      </c>
      <c r="AZ303" s="238">
        <v>3</v>
      </c>
      <c r="BA303" s="238">
        <v>26</v>
      </c>
      <c r="BB303" s="238">
        <v>65</v>
      </c>
      <c r="BC303" s="238" t="s">
        <v>354</v>
      </c>
      <c r="BD303" s="238">
        <v>5</v>
      </c>
      <c r="BE303" s="238">
        <v>1</v>
      </c>
      <c r="BI303" s="238">
        <v>12</v>
      </c>
      <c r="BJ303" s="238">
        <v>9</v>
      </c>
      <c r="BK303" s="238">
        <v>60</v>
      </c>
      <c r="BL303" s="238">
        <v>13</v>
      </c>
      <c r="BM303" s="238">
        <v>21</v>
      </c>
      <c r="CT303" s="238">
        <v>422821.95411057601</v>
      </c>
      <c r="CU303" s="238">
        <v>4973021.6831767</v>
      </c>
      <c r="CV303" s="238">
        <v>44.906437080000003</v>
      </c>
      <c r="CW303" s="238">
        <v>-93.977636720000007</v>
      </c>
      <c r="CX303" s="238" t="s">
        <v>359</v>
      </c>
      <c r="CY303" s="238" t="s">
        <v>867</v>
      </c>
    </row>
    <row r="304" spans="1:103" x14ac:dyDescent="0.25">
      <c r="A304" s="238">
        <v>10714913</v>
      </c>
      <c r="B304" s="238">
        <v>3</v>
      </c>
      <c r="C304" s="238">
        <v>7</v>
      </c>
      <c r="D304" s="238">
        <v>161.709</v>
      </c>
      <c r="E304" s="238">
        <v>10</v>
      </c>
      <c r="G304" s="238" t="s">
        <v>846</v>
      </c>
      <c r="H304" s="238">
        <v>8</v>
      </c>
      <c r="I304" s="238">
        <v>25</v>
      </c>
      <c r="K304" s="238">
        <v>11038720</v>
      </c>
      <c r="L304" s="238">
        <v>113410009</v>
      </c>
      <c r="M304" s="238">
        <v>12</v>
      </c>
      <c r="N304" s="238">
        <v>6</v>
      </c>
      <c r="O304" s="238">
        <v>2011</v>
      </c>
      <c r="P304" s="238" t="s">
        <v>368</v>
      </c>
      <c r="Q304" s="238">
        <v>0</v>
      </c>
      <c r="S304" s="238">
        <v>5</v>
      </c>
      <c r="T304" s="238">
        <v>0</v>
      </c>
      <c r="U304" s="238">
        <v>1</v>
      </c>
      <c r="V304" s="238">
        <v>4</v>
      </c>
      <c r="W304" s="238">
        <v>54</v>
      </c>
      <c r="X304" s="238">
        <v>2</v>
      </c>
      <c r="Y304" s="238">
        <v>4</v>
      </c>
      <c r="Z304" s="238">
        <v>1</v>
      </c>
      <c r="AB304" s="238">
        <v>1</v>
      </c>
      <c r="AC304" s="238">
        <v>98</v>
      </c>
      <c r="AD304" s="238" t="s">
        <v>481</v>
      </c>
      <c r="AE304" s="238" t="s">
        <v>863</v>
      </c>
      <c r="AF304" s="238" t="s">
        <v>426</v>
      </c>
      <c r="AG304" s="238">
        <v>3</v>
      </c>
      <c r="AH304" s="238">
        <v>2</v>
      </c>
      <c r="AI304" s="238">
        <v>2</v>
      </c>
      <c r="AJ304" s="238">
        <v>4</v>
      </c>
      <c r="AK304" s="238">
        <v>21</v>
      </c>
      <c r="AL304" s="238">
        <v>41</v>
      </c>
      <c r="AM304" s="238" t="s">
        <v>354</v>
      </c>
      <c r="AN304" s="238">
        <v>5</v>
      </c>
      <c r="AO304" s="238">
        <v>1</v>
      </c>
      <c r="AS304" s="238">
        <v>7</v>
      </c>
      <c r="AT304" s="238">
        <v>98</v>
      </c>
      <c r="AU304" s="238">
        <v>55</v>
      </c>
      <c r="AV304" s="238">
        <v>11</v>
      </c>
      <c r="AW304" s="238">
        <v>21</v>
      </c>
      <c r="CT304" s="238">
        <v>422926</v>
      </c>
      <c r="CU304" s="238">
        <v>4972980</v>
      </c>
      <c r="CV304" s="238">
        <v>44.906070200000002</v>
      </c>
      <c r="CW304" s="238">
        <v>-93.976318399999997</v>
      </c>
      <c r="CX304" s="238" t="s">
        <v>359</v>
      </c>
      <c r="CY304" s="238" t="s">
        <v>868</v>
      </c>
    </row>
    <row r="305" spans="1:103" x14ac:dyDescent="0.25">
      <c r="A305" s="238">
        <v>10774248</v>
      </c>
      <c r="B305" s="238">
        <v>3</v>
      </c>
      <c r="C305" s="238">
        <v>7</v>
      </c>
      <c r="D305" s="238">
        <v>161.73500000000001</v>
      </c>
      <c r="E305" s="238">
        <v>10</v>
      </c>
      <c r="G305" s="238" t="s">
        <v>846</v>
      </c>
      <c r="H305" s="238">
        <v>8</v>
      </c>
      <c r="I305" s="238">
        <v>25</v>
      </c>
      <c r="K305" s="238">
        <v>12001550</v>
      </c>
      <c r="L305" s="238">
        <v>120250150</v>
      </c>
      <c r="M305" s="238">
        <v>1</v>
      </c>
      <c r="N305" s="238">
        <v>18</v>
      </c>
      <c r="O305" s="238">
        <v>2012</v>
      </c>
      <c r="P305" s="238" t="s">
        <v>355</v>
      </c>
      <c r="Q305" s="238">
        <v>17</v>
      </c>
      <c r="S305" s="238">
        <v>5</v>
      </c>
      <c r="T305" s="238">
        <v>0</v>
      </c>
      <c r="U305" s="238">
        <v>1</v>
      </c>
      <c r="V305" s="238">
        <v>8</v>
      </c>
      <c r="W305" s="238">
        <v>16</v>
      </c>
      <c r="X305" s="238">
        <v>2</v>
      </c>
      <c r="Y305" s="238">
        <v>6</v>
      </c>
      <c r="Z305" s="238">
        <v>2</v>
      </c>
      <c r="AA305" s="238">
        <v>2</v>
      </c>
      <c r="AB305" s="238">
        <v>2</v>
      </c>
      <c r="AC305" s="238">
        <v>98</v>
      </c>
      <c r="AD305" s="238" t="s">
        <v>424</v>
      </c>
      <c r="AE305" s="238" t="s">
        <v>869</v>
      </c>
      <c r="AF305" s="238" t="s">
        <v>426</v>
      </c>
      <c r="AG305" s="238">
        <v>4</v>
      </c>
      <c r="AH305" s="238">
        <v>2</v>
      </c>
      <c r="AI305" s="238">
        <v>3</v>
      </c>
      <c r="AJ305" s="238">
        <v>4</v>
      </c>
      <c r="AK305" s="238">
        <v>21</v>
      </c>
      <c r="AL305" s="238">
        <v>61</v>
      </c>
      <c r="AM305" s="238" t="s">
        <v>354</v>
      </c>
      <c r="AN305" s="238">
        <v>5</v>
      </c>
      <c r="AO305" s="238">
        <v>1</v>
      </c>
      <c r="AP305" s="238">
        <v>1</v>
      </c>
      <c r="AS305" s="238">
        <v>7</v>
      </c>
      <c r="AT305" s="238">
        <v>98</v>
      </c>
      <c r="AU305" s="238">
        <v>60</v>
      </c>
      <c r="AV305" s="238">
        <v>11</v>
      </c>
      <c r="AW305" s="238">
        <v>21</v>
      </c>
      <c r="CT305" s="238">
        <v>422964</v>
      </c>
      <c r="CU305" s="238">
        <v>4972961</v>
      </c>
      <c r="CV305" s="238">
        <v>44.9059107</v>
      </c>
      <c r="CW305" s="238">
        <v>-93.975831099999994</v>
      </c>
      <c r="CX305" s="238" t="s">
        <v>359</v>
      </c>
      <c r="CY305" s="238" t="s">
        <v>870</v>
      </c>
    </row>
    <row r="306" spans="1:103" x14ac:dyDescent="0.25">
      <c r="A306" s="238">
        <v>736912</v>
      </c>
      <c r="B306" s="238">
        <v>3</v>
      </c>
      <c r="C306" s="238">
        <v>7</v>
      </c>
      <c r="D306" s="238">
        <v>161.91800000000001</v>
      </c>
      <c r="E306" s="238">
        <v>10</v>
      </c>
      <c r="G306" s="238" t="s">
        <v>846</v>
      </c>
      <c r="H306" s="238">
        <v>8</v>
      </c>
      <c r="I306" s="238">
        <v>25</v>
      </c>
      <c r="K306" s="238">
        <v>19509226</v>
      </c>
      <c r="M306" s="238">
        <v>7</v>
      </c>
      <c r="N306" s="238">
        <v>29</v>
      </c>
      <c r="O306" s="238">
        <v>2019</v>
      </c>
      <c r="P306" s="238" t="s">
        <v>361</v>
      </c>
      <c r="Q306" s="238">
        <v>16</v>
      </c>
      <c r="R306" s="238">
        <v>98</v>
      </c>
      <c r="S306" s="238">
        <v>5</v>
      </c>
      <c r="T306" s="238">
        <v>0</v>
      </c>
      <c r="U306" s="238">
        <v>2</v>
      </c>
      <c r="V306" s="238">
        <v>12</v>
      </c>
      <c r="W306" s="238">
        <v>10</v>
      </c>
      <c r="X306" s="238">
        <v>2</v>
      </c>
      <c r="Y306" s="238">
        <v>1</v>
      </c>
      <c r="Z306" s="238">
        <v>1</v>
      </c>
      <c r="AB306" s="238">
        <v>1</v>
      </c>
      <c r="AC306" s="238">
        <v>98</v>
      </c>
      <c r="AD306" s="238" t="s">
        <v>581</v>
      </c>
      <c r="AF306" s="238" t="s">
        <v>426</v>
      </c>
      <c r="AG306" s="238">
        <v>7</v>
      </c>
      <c r="AH306" s="238">
        <v>2</v>
      </c>
      <c r="AI306" s="238">
        <v>2</v>
      </c>
      <c r="AJ306" s="238">
        <v>3</v>
      </c>
      <c r="AK306" s="238">
        <v>34</v>
      </c>
      <c r="AL306" s="238">
        <v>39</v>
      </c>
      <c r="AM306" s="238" t="s">
        <v>354</v>
      </c>
      <c r="AN306" s="238">
        <v>5</v>
      </c>
      <c r="AO306" s="238">
        <v>1</v>
      </c>
      <c r="AS306" s="238">
        <v>12</v>
      </c>
      <c r="AT306" s="238">
        <v>9</v>
      </c>
      <c r="AU306" s="238">
        <v>60</v>
      </c>
      <c r="AV306" s="238">
        <v>11</v>
      </c>
      <c r="AW306" s="238">
        <v>21</v>
      </c>
      <c r="AX306" s="238">
        <v>2</v>
      </c>
      <c r="AY306" s="238">
        <v>4</v>
      </c>
      <c r="AZ306" s="238">
        <v>3</v>
      </c>
      <c r="BA306" s="238">
        <v>21</v>
      </c>
      <c r="BB306" s="238">
        <v>34</v>
      </c>
      <c r="BC306" s="238" t="s">
        <v>363</v>
      </c>
      <c r="BD306" s="238">
        <v>5</v>
      </c>
      <c r="BE306" s="238">
        <v>4</v>
      </c>
      <c r="BI306" s="238">
        <v>12</v>
      </c>
      <c r="BJ306" s="238">
        <v>9</v>
      </c>
      <c r="BK306" s="238">
        <v>60</v>
      </c>
      <c r="BL306" s="238">
        <v>11</v>
      </c>
      <c r="BM306" s="238">
        <v>21</v>
      </c>
      <c r="CT306" s="238">
        <v>423236.82160697703</v>
      </c>
      <c r="CU306" s="238">
        <v>4972860.8161883</v>
      </c>
      <c r="CV306" s="238">
        <v>44.905034010000001</v>
      </c>
      <c r="CW306" s="238">
        <v>-93.972357819999999</v>
      </c>
      <c r="CX306" s="238" t="s">
        <v>359</v>
      </c>
      <c r="CY306" s="238" t="s">
        <v>871</v>
      </c>
    </row>
    <row r="307" spans="1:103" x14ac:dyDescent="0.25">
      <c r="A307" s="238">
        <v>609768</v>
      </c>
      <c r="B307" s="238">
        <v>3</v>
      </c>
      <c r="C307" s="238">
        <v>7</v>
      </c>
      <c r="D307" s="238">
        <v>161.97399999999999</v>
      </c>
      <c r="E307" s="238">
        <v>10</v>
      </c>
      <c r="G307" s="238" t="s">
        <v>846</v>
      </c>
      <c r="H307" s="238">
        <v>8</v>
      </c>
      <c r="I307" s="238">
        <v>25</v>
      </c>
      <c r="K307" s="238">
        <v>18508308</v>
      </c>
      <c r="M307" s="238">
        <v>7</v>
      </c>
      <c r="N307" s="238">
        <v>9</v>
      </c>
      <c r="O307" s="238">
        <v>2018</v>
      </c>
      <c r="P307" s="238" t="s">
        <v>361</v>
      </c>
      <c r="Q307" s="238">
        <v>12</v>
      </c>
      <c r="R307" s="238">
        <v>98</v>
      </c>
      <c r="S307" s="238">
        <v>3</v>
      </c>
      <c r="T307" s="238">
        <v>0</v>
      </c>
      <c r="U307" s="238">
        <v>2</v>
      </c>
      <c r="V307" s="238">
        <v>5</v>
      </c>
      <c r="W307" s="238">
        <v>10</v>
      </c>
      <c r="X307" s="238">
        <v>3</v>
      </c>
      <c r="Y307" s="238">
        <v>1</v>
      </c>
      <c r="Z307" s="238">
        <v>1</v>
      </c>
      <c r="AB307" s="238">
        <v>1</v>
      </c>
      <c r="AC307" s="238">
        <v>3</v>
      </c>
      <c r="AD307" s="238" t="s">
        <v>581</v>
      </c>
      <c r="AF307" s="238" t="s">
        <v>426</v>
      </c>
      <c r="AG307" s="238">
        <v>10</v>
      </c>
      <c r="AH307" s="238">
        <v>2</v>
      </c>
      <c r="AI307" s="238">
        <v>5</v>
      </c>
      <c r="AJ307" s="238">
        <v>3</v>
      </c>
      <c r="AK307" s="238">
        <v>21</v>
      </c>
      <c r="AL307" s="238">
        <v>27</v>
      </c>
      <c r="AM307" s="238" t="s">
        <v>354</v>
      </c>
      <c r="AN307" s="238">
        <v>5</v>
      </c>
      <c r="AO307" s="238">
        <v>1</v>
      </c>
      <c r="AS307" s="238">
        <v>12</v>
      </c>
      <c r="AT307" s="238">
        <v>9</v>
      </c>
      <c r="AU307" s="238">
        <v>60</v>
      </c>
      <c r="AV307" s="238">
        <v>11</v>
      </c>
      <c r="AW307" s="238">
        <v>21</v>
      </c>
      <c r="AX307" s="238">
        <v>4</v>
      </c>
      <c r="AY307" s="238">
        <v>22</v>
      </c>
      <c r="AZ307" s="238">
        <v>1</v>
      </c>
      <c r="BA307" s="238">
        <v>21</v>
      </c>
      <c r="BB307" s="238">
        <v>68</v>
      </c>
      <c r="BC307" s="238" t="s">
        <v>354</v>
      </c>
      <c r="BD307" s="238">
        <v>5</v>
      </c>
      <c r="BE307" s="238">
        <v>2</v>
      </c>
      <c r="BI307" s="238">
        <v>12</v>
      </c>
      <c r="BJ307" s="238">
        <v>23</v>
      </c>
      <c r="BK307" s="238">
        <v>55</v>
      </c>
      <c r="BL307" s="238">
        <v>11</v>
      </c>
      <c r="BM307" s="238">
        <v>21</v>
      </c>
      <c r="CT307" s="238">
        <v>423323.60511387797</v>
      </c>
      <c r="CU307" s="238">
        <v>4972837.5328083998</v>
      </c>
      <c r="CV307" s="238">
        <v>44.904833799999999</v>
      </c>
      <c r="CW307" s="238">
        <v>-93.971255159999998</v>
      </c>
      <c r="CX307" s="238" t="s">
        <v>359</v>
      </c>
      <c r="CY307" s="238" t="s">
        <v>872</v>
      </c>
    </row>
    <row r="308" spans="1:103" x14ac:dyDescent="0.25">
      <c r="A308" s="238">
        <v>10777375</v>
      </c>
      <c r="B308" s="238">
        <v>3</v>
      </c>
      <c r="C308" s="238">
        <v>7</v>
      </c>
      <c r="D308" s="238">
        <v>161.97499999999999</v>
      </c>
      <c r="E308" s="238">
        <v>10</v>
      </c>
      <c r="G308" s="238" t="s">
        <v>846</v>
      </c>
      <c r="H308" s="238">
        <v>8</v>
      </c>
      <c r="I308" s="238">
        <v>25</v>
      </c>
      <c r="L308" s="238">
        <v>121250048</v>
      </c>
      <c r="M308" s="238">
        <v>4</v>
      </c>
      <c r="N308" s="238">
        <v>2</v>
      </c>
      <c r="O308" s="238">
        <v>2012</v>
      </c>
      <c r="P308" s="238" t="s">
        <v>361</v>
      </c>
      <c r="Q308" s="238">
        <v>21</v>
      </c>
      <c r="S308" s="238">
        <v>5</v>
      </c>
      <c r="T308" s="238">
        <v>0</v>
      </c>
      <c r="U308" s="238">
        <v>1</v>
      </c>
      <c r="V308" s="238">
        <v>11</v>
      </c>
      <c r="W308" s="238">
        <v>16</v>
      </c>
      <c r="Y308" s="238">
        <v>6</v>
      </c>
      <c r="Z308" s="238">
        <v>1</v>
      </c>
      <c r="AB308" s="238">
        <v>1</v>
      </c>
      <c r="AF308" s="238" t="s">
        <v>426</v>
      </c>
      <c r="AG308" s="238">
        <v>4</v>
      </c>
      <c r="AH308" s="238">
        <v>2</v>
      </c>
      <c r="AI308" s="238">
        <v>2</v>
      </c>
      <c r="AJ308" s="238">
        <v>2</v>
      </c>
      <c r="AK308" s="238">
        <v>21</v>
      </c>
      <c r="AL308" s="238">
        <v>68</v>
      </c>
      <c r="AM308" s="238" t="s">
        <v>354</v>
      </c>
      <c r="AT308" s="238">
        <v>98</v>
      </c>
      <c r="AU308" s="238">
        <v>55</v>
      </c>
      <c r="CT308" s="238">
        <v>423326</v>
      </c>
      <c r="CU308" s="238">
        <v>4972838</v>
      </c>
      <c r="CV308" s="238">
        <v>44.904833799999999</v>
      </c>
      <c r="CW308" s="238">
        <v>-93.971226400000006</v>
      </c>
      <c r="CX308" s="238" t="s">
        <v>359</v>
      </c>
    </row>
    <row r="309" spans="1:103" x14ac:dyDescent="0.25">
      <c r="A309" s="238">
        <v>10778355</v>
      </c>
      <c r="B309" s="238">
        <v>3</v>
      </c>
      <c r="C309" s="238">
        <v>7</v>
      </c>
      <c r="D309" s="238">
        <v>161.97499999999999</v>
      </c>
      <c r="E309" s="238">
        <v>10</v>
      </c>
      <c r="G309" s="238" t="s">
        <v>846</v>
      </c>
      <c r="H309" s="238">
        <v>8</v>
      </c>
      <c r="I309" s="238">
        <v>25</v>
      </c>
      <c r="K309" s="238">
        <v>12017890</v>
      </c>
      <c r="L309" s="238">
        <v>121730033</v>
      </c>
      <c r="M309" s="238">
        <v>6</v>
      </c>
      <c r="N309" s="238">
        <v>20</v>
      </c>
      <c r="O309" s="238">
        <v>2012</v>
      </c>
      <c r="P309" s="238" t="s">
        <v>355</v>
      </c>
      <c r="Q309" s="238">
        <v>13</v>
      </c>
      <c r="S309" s="238">
        <v>4</v>
      </c>
      <c r="T309" s="238">
        <v>0</v>
      </c>
      <c r="U309" s="238">
        <v>2</v>
      </c>
      <c r="V309" s="238">
        <v>1</v>
      </c>
      <c r="W309" s="238">
        <v>10</v>
      </c>
      <c r="X309" s="238">
        <v>2</v>
      </c>
      <c r="Y309" s="238">
        <v>1</v>
      </c>
      <c r="Z309" s="238">
        <v>2</v>
      </c>
      <c r="AA309" s="238">
        <v>3</v>
      </c>
      <c r="AB309" s="238">
        <v>2</v>
      </c>
      <c r="AC309" s="238">
        <v>98</v>
      </c>
      <c r="AD309" s="238" t="s">
        <v>581</v>
      </c>
      <c r="AE309" s="238" t="s">
        <v>873</v>
      </c>
      <c r="AF309" s="238" t="s">
        <v>426</v>
      </c>
      <c r="AG309" s="238">
        <v>7</v>
      </c>
      <c r="AH309" s="238">
        <v>2</v>
      </c>
      <c r="AI309" s="238">
        <v>1</v>
      </c>
      <c r="AJ309" s="238">
        <v>4</v>
      </c>
      <c r="AK309" s="238">
        <v>21</v>
      </c>
      <c r="AL309" s="238">
        <v>27</v>
      </c>
      <c r="AM309" s="238" t="s">
        <v>363</v>
      </c>
      <c r="AN309" s="238">
        <v>5</v>
      </c>
      <c r="AO309" s="238">
        <v>15</v>
      </c>
      <c r="AS309" s="238">
        <v>7</v>
      </c>
      <c r="AT309" s="238">
        <v>98</v>
      </c>
      <c r="AU309" s="238">
        <v>60</v>
      </c>
      <c r="AV309" s="238">
        <v>11</v>
      </c>
      <c r="AW309" s="238">
        <v>21</v>
      </c>
      <c r="AX309" s="238">
        <v>2</v>
      </c>
      <c r="AY309" s="238">
        <v>3</v>
      </c>
      <c r="AZ309" s="238">
        <v>4</v>
      </c>
      <c r="BA309" s="238">
        <v>8</v>
      </c>
      <c r="BB309" s="238">
        <v>20</v>
      </c>
      <c r="BC309" s="238" t="s">
        <v>363</v>
      </c>
      <c r="BD309" s="238">
        <v>5</v>
      </c>
      <c r="BE309" s="238">
        <v>1</v>
      </c>
      <c r="BF309" s="238">
        <v>1</v>
      </c>
      <c r="BI309" s="238">
        <v>7</v>
      </c>
      <c r="BJ309" s="238">
        <v>98</v>
      </c>
      <c r="BK309" s="238">
        <v>60</v>
      </c>
      <c r="BL309" s="238">
        <v>11</v>
      </c>
      <c r="BM309" s="238">
        <v>21</v>
      </c>
      <c r="CT309" s="238">
        <v>423326</v>
      </c>
      <c r="CU309" s="238">
        <v>4972838</v>
      </c>
      <c r="CV309" s="238">
        <v>44.904833799999999</v>
      </c>
      <c r="CW309" s="238">
        <v>-93.971226400000006</v>
      </c>
      <c r="CX309" s="238" t="s">
        <v>359</v>
      </c>
      <c r="CY309" s="238" t="s">
        <v>874</v>
      </c>
    </row>
    <row r="310" spans="1:103" x14ac:dyDescent="0.25">
      <c r="A310" s="238">
        <v>10847048</v>
      </c>
      <c r="B310" s="238">
        <v>3</v>
      </c>
      <c r="C310" s="238">
        <v>7</v>
      </c>
      <c r="D310" s="238">
        <v>161.97499999999999</v>
      </c>
      <c r="E310" s="238">
        <v>10</v>
      </c>
      <c r="G310" s="238" t="s">
        <v>846</v>
      </c>
      <c r="H310" s="238">
        <v>8</v>
      </c>
      <c r="I310" s="238">
        <v>25</v>
      </c>
      <c r="K310" s="238">
        <v>13500018</v>
      </c>
      <c r="L310" s="238">
        <v>130020297</v>
      </c>
      <c r="M310" s="238">
        <v>1</v>
      </c>
      <c r="N310" s="238">
        <v>1</v>
      </c>
      <c r="O310" s="238">
        <v>2013</v>
      </c>
      <c r="P310" s="238" t="s">
        <v>368</v>
      </c>
      <c r="Q310" s="238">
        <v>11</v>
      </c>
      <c r="S310" s="238">
        <v>5</v>
      </c>
      <c r="T310" s="238">
        <v>0</v>
      </c>
      <c r="U310" s="238">
        <v>2</v>
      </c>
      <c r="V310" s="238">
        <v>11</v>
      </c>
      <c r="W310" s="238">
        <v>10</v>
      </c>
      <c r="X310" s="238">
        <v>3</v>
      </c>
      <c r="Y310" s="238">
        <v>1</v>
      </c>
      <c r="Z310" s="238">
        <v>2</v>
      </c>
      <c r="AB310" s="238">
        <v>1</v>
      </c>
      <c r="AC310" s="238">
        <v>98</v>
      </c>
      <c r="AD310" s="238">
        <v>7</v>
      </c>
      <c r="AE310" s="238">
        <v>33</v>
      </c>
      <c r="AF310" s="238" t="s">
        <v>426</v>
      </c>
      <c r="AG310" s="238">
        <v>6</v>
      </c>
      <c r="AH310" s="238">
        <v>2</v>
      </c>
      <c r="AI310" s="238">
        <v>2</v>
      </c>
      <c r="AJ310" s="238">
        <v>1</v>
      </c>
      <c r="AK310" s="238">
        <v>21</v>
      </c>
      <c r="AL310" s="238">
        <v>79</v>
      </c>
      <c r="AM310" s="238" t="s">
        <v>354</v>
      </c>
      <c r="AN310" s="238">
        <v>5</v>
      </c>
      <c r="AO310" s="238">
        <v>15</v>
      </c>
      <c r="AP310" s="238">
        <v>21</v>
      </c>
      <c r="AS310" s="238">
        <v>3</v>
      </c>
      <c r="AT310" s="238">
        <v>98</v>
      </c>
      <c r="AU310" s="238">
        <v>55</v>
      </c>
      <c r="AV310" s="238">
        <v>11</v>
      </c>
      <c r="AW310" s="238">
        <v>21</v>
      </c>
      <c r="AX310" s="238">
        <v>2</v>
      </c>
      <c r="AY310" s="238">
        <v>2</v>
      </c>
      <c r="AZ310" s="238">
        <v>3</v>
      </c>
      <c r="BA310" s="238">
        <v>21</v>
      </c>
      <c r="BB310" s="238">
        <v>34</v>
      </c>
      <c r="BC310" s="238" t="s">
        <v>363</v>
      </c>
      <c r="BD310" s="238">
        <v>5</v>
      </c>
      <c r="BE310" s="238">
        <v>1</v>
      </c>
      <c r="BI310" s="238">
        <v>3</v>
      </c>
      <c r="BJ310" s="238">
        <v>98</v>
      </c>
      <c r="BK310" s="238">
        <v>55</v>
      </c>
      <c r="BL310" s="238">
        <v>11</v>
      </c>
      <c r="BM310" s="238">
        <v>21</v>
      </c>
      <c r="CT310" s="238">
        <v>423326</v>
      </c>
      <c r="CU310" s="238">
        <v>4972838</v>
      </c>
      <c r="CV310" s="238">
        <v>44.904833799999999</v>
      </c>
      <c r="CW310" s="238">
        <v>-93.971226400000006</v>
      </c>
      <c r="CX310" s="238" t="s">
        <v>359</v>
      </c>
      <c r="CY310" s="238" t="s">
        <v>875</v>
      </c>
    </row>
    <row r="311" spans="1:103" x14ac:dyDescent="0.25">
      <c r="A311" s="238">
        <v>10852644</v>
      </c>
      <c r="B311" s="238">
        <v>3</v>
      </c>
      <c r="C311" s="238">
        <v>7</v>
      </c>
      <c r="D311" s="238">
        <v>161.97499999999999</v>
      </c>
      <c r="E311" s="238">
        <v>10</v>
      </c>
      <c r="G311" s="238" t="s">
        <v>846</v>
      </c>
      <c r="H311" s="238">
        <v>8</v>
      </c>
      <c r="I311" s="238">
        <v>25</v>
      </c>
      <c r="K311" s="238">
        <v>13506531</v>
      </c>
      <c r="L311" s="238">
        <v>131810153</v>
      </c>
      <c r="M311" s="238">
        <v>6</v>
      </c>
      <c r="N311" s="238">
        <v>23</v>
      </c>
      <c r="O311" s="238">
        <v>2013</v>
      </c>
      <c r="P311" s="238" t="s">
        <v>366</v>
      </c>
      <c r="Q311" s="238">
        <v>13</v>
      </c>
      <c r="R311" s="238" t="s">
        <v>369</v>
      </c>
      <c r="S311" s="238">
        <v>3</v>
      </c>
      <c r="T311" s="238">
        <v>0</v>
      </c>
      <c r="U311" s="238">
        <v>2</v>
      </c>
      <c r="V311" s="238">
        <v>5</v>
      </c>
      <c r="W311" s="238">
        <v>10</v>
      </c>
      <c r="X311" s="238">
        <v>3</v>
      </c>
      <c r="Y311" s="238">
        <v>1</v>
      </c>
      <c r="Z311" s="238">
        <v>1</v>
      </c>
      <c r="AB311" s="238">
        <v>1</v>
      </c>
      <c r="AC311" s="238">
        <v>98</v>
      </c>
      <c r="AD311" s="238" t="s">
        <v>428</v>
      </c>
      <c r="AE311" s="238" t="s">
        <v>876</v>
      </c>
      <c r="AF311" s="238" t="s">
        <v>426</v>
      </c>
      <c r="AG311" s="238">
        <v>10</v>
      </c>
      <c r="AH311" s="238">
        <v>2</v>
      </c>
      <c r="AI311" s="238">
        <v>2</v>
      </c>
      <c r="AJ311" s="238">
        <v>2</v>
      </c>
      <c r="AK311" s="238">
        <v>21</v>
      </c>
      <c r="AL311" s="238">
        <v>20</v>
      </c>
      <c r="AM311" s="238" t="s">
        <v>354</v>
      </c>
      <c r="AN311" s="238">
        <v>5</v>
      </c>
      <c r="AO311" s="238">
        <v>2</v>
      </c>
      <c r="AS311" s="238">
        <v>7</v>
      </c>
      <c r="AT311" s="238">
        <v>2</v>
      </c>
      <c r="AU311" s="238">
        <v>60</v>
      </c>
      <c r="AV311" s="238">
        <v>10</v>
      </c>
      <c r="AW311" s="238">
        <v>21</v>
      </c>
      <c r="AX311" s="238">
        <v>2</v>
      </c>
      <c r="AY311" s="238">
        <v>3</v>
      </c>
      <c r="AZ311" s="238">
        <v>3</v>
      </c>
      <c r="BA311" s="238">
        <v>21</v>
      </c>
      <c r="BB311" s="238">
        <v>44</v>
      </c>
      <c r="BC311" s="238" t="s">
        <v>354</v>
      </c>
      <c r="BD311" s="238">
        <v>5</v>
      </c>
      <c r="BE311" s="238">
        <v>1</v>
      </c>
      <c r="BI311" s="238">
        <v>7</v>
      </c>
      <c r="BJ311" s="238">
        <v>2</v>
      </c>
      <c r="BK311" s="238">
        <v>60</v>
      </c>
      <c r="BL311" s="238">
        <v>10</v>
      </c>
      <c r="BM311" s="238">
        <v>21</v>
      </c>
      <c r="CT311" s="238">
        <v>423326</v>
      </c>
      <c r="CU311" s="238">
        <v>4972838</v>
      </c>
      <c r="CV311" s="238">
        <v>44.904833799999999</v>
      </c>
      <c r="CW311" s="238">
        <v>-93.971226400000006</v>
      </c>
      <c r="CX311" s="238" t="s">
        <v>359</v>
      </c>
      <c r="CY311" s="238" t="s">
        <v>877</v>
      </c>
    </row>
    <row r="312" spans="1:103" x14ac:dyDescent="0.25">
      <c r="A312" s="238">
        <v>10854688</v>
      </c>
      <c r="B312" s="238">
        <v>3</v>
      </c>
      <c r="C312" s="238">
        <v>7</v>
      </c>
      <c r="D312" s="238">
        <v>161.97499999999999</v>
      </c>
      <c r="E312" s="238">
        <v>10</v>
      </c>
      <c r="G312" s="238" t="s">
        <v>846</v>
      </c>
      <c r="H312" s="238">
        <v>8</v>
      </c>
      <c r="I312" s="238">
        <v>25</v>
      </c>
      <c r="K312" s="238">
        <v>13031283</v>
      </c>
      <c r="L312" s="238">
        <v>132880221</v>
      </c>
      <c r="M312" s="238">
        <v>10</v>
      </c>
      <c r="N312" s="238">
        <v>15</v>
      </c>
      <c r="O312" s="238">
        <v>2013</v>
      </c>
      <c r="P312" s="238" t="s">
        <v>368</v>
      </c>
      <c r="Q312" s="238">
        <v>16</v>
      </c>
      <c r="R312" s="238" t="s">
        <v>419</v>
      </c>
      <c r="S312" s="238">
        <v>5</v>
      </c>
      <c r="T312" s="238">
        <v>0</v>
      </c>
      <c r="U312" s="238">
        <v>2</v>
      </c>
      <c r="V312" s="238">
        <v>90</v>
      </c>
      <c r="W312" s="238">
        <v>10</v>
      </c>
      <c r="X312" s="238">
        <v>10</v>
      </c>
      <c r="Y312" s="238">
        <v>1</v>
      </c>
      <c r="Z312" s="238">
        <v>3</v>
      </c>
      <c r="AA312" s="238">
        <v>2</v>
      </c>
      <c r="AB312" s="238">
        <v>2</v>
      </c>
      <c r="AC312" s="238">
        <v>98</v>
      </c>
      <c r="AD312" s="238" t="s">
        <v>863</v>
      </c>
      <c r="AE312" s="238" t="s">
        <v>481</v>
      </c>
      <c r="AF312" s="238" t="s">
        <v>426</v>
      </c>
      <c r="AG312" s="238">
        <v>90</v>
      </c>
      <c r="AH312" s="238">
        <v>2</v>
      </c>
      <c r="AI312" s="238">
        <v>2</v>
      </c>
      <c r="AJ312" s="238">
        <v>1</v>
      </c>
      <c r="AK312" s="238">
        <v>21</v>
      </c>
      <c r="AL312" s="238">
        <v>22</v>
      </c>
      <c r="AM312" s="238" t="s">
        <v>354</v>
      </c>
      <c r="AN312" s="238">
        <v>5</v>
      </c>
      <c r="AO312" s="238">
        <v>2</v>
      </c>
      <c r="AS312" s="238">
        <v>7</v>
      </c>
      <c r="AT312" s="238">
        <v>2</v>
      </c>
      <c r="AU312" s="238">
        <v>55</v>
      </c>
      <c r="AV312" s="238">
        <v>11</v>
      </c>
      <c r="AW312" s="238">
        <v>21</v>
      </c>
      <c r="AX312" s="238">
        <v>2</v>
      </c>
      <c r="AY312" s="238">
        <v>2</v>
      </c>
      <c r="AZ312" s="238">
        <v>3</v>
      </c>
      <c r="BA312" s="238">
        <v>21</v>
      </c>
      <c r="BB312" s="238">
        <v>27</v>
      </c>
      <c r="BC312" s="238" t="s">
        <v>354</v>
      </c>
      <c r="BD312" s="238">
        <v>5</v>
      </c>
      <c r="BE312" s="238">
        <v>1</v>
      </c>
      <c r="BI312" s="238">
        <v>7</v>
      </c>
      <c r="BJ312" s="238">
        <v>2</v>
      </c>
      <c r="BK312" s="238">
        <v>55</v>
      </c>
      <c r="BL312" s="238">
        <v>11</v>
      </c>
      <c r="BM312" s="238">
        <v>21</v>
      </c>
      <c r="CT312" s="238">
        <v>423326</v>
      </c>
      <c r="CU312" s="238">
        <v>4972838</v>
      </c>
      <c r="CV312" s="238">
        <v>44.904833799999999</v>
      </c>
      <c r="CW312" s="238">
        <v>-93.971226400000006</v>
      </c>
      <c r="CX312" s="238" t="s">
        <v>359</v>
      </c>
      <c r="CY312" s="238" t="s">
        <v>878</v>
      </c>
    </row>
    <row r="313" spans="1:103" x14ac:dyDescent="0.25">
      <c r="A313" s="238">
        <v>10855248</v>
      </c>
      <c r="B313" s="238">
        <v>3</v>
      </c>
      <c r="C313" s="238">
        <v>7</v>
      </c>
      <c r="D313" s="238">
        <v>161.97499999999999</v>
      </c>
      <c r="E313" s="238">
        <v>10</v>
      </c>
      <c r="G313" s="238" t="s">
        <v>846</v>
      </c>
      <c r="H313" s="238">
        <v>8</v>
      </c>
      <c r="I313" s="238">
        <v>25</v>
      </c>
      <c r="K313" s="238">
        <v>13511430</v>
      </c>
      <c r="L313" s="238">
        <v>133160309</v>
      </c>
      <c r="M313" s="238">
        <v>11</v>
      </c>
      <c r="N313" s="238">
        <v>10</v>
      </c>
      <c r="O313" s="238">
        <v>2013</v>
      </c>
      <c r="P313" s="238" t="s">
        <v>366</v>
      </c>
      <c r="Q313" s="238">
        <v>10</v>
      </c>
      <c r="S313" s="238">
        <v>5</v>
      </c>
      <c r="T313" s="238">
        <v>0</v>
      </c>
      <c r="U313" s="238">
        <v>2</v>
      </c>
      <c r="V313" s="238">
        <v>5</v>
      </c>
      <c r="W313" s="238">
        <v>10</v>
      </c>
      <c r="X313" s="238">
        <v>3</v>
      </c>
      <c r="Y313" s="238">
        <v>1</v>
      </c>
      <c r="Z313" s="238">
        <v>1</v>
      </c>
      <c r="AB313" s="238">
        <v>1</v>
      </c>
      <c r="AC313" s="238">
        <v>98</v>
      </c>
      <c r="AD313" s="238" t="s">
        <v>876</v>
      </c>
      <c r="AE313" s="238" t="s">
        <v>428</v>
      </c>
      <c r="AF313" s="238" t="s">
        <v>426</v>
      </c>
      <c r="AG313" s="238">
        <v>10</v>
      </c>
      <c r="AH313" s="238">
        <v>2</v>
      </c>
      <c r="AI313" s="238">
        <v>3</v>
      </c>
      <c r="AJ313" s="238">
        <v>1</v>
      </c>
      <c r="AK313" s="238">
        <v>21</v>
      </c>
      <c r="AL313" s="238">
        <v>31</v>
      </c>
      <c r="AM313" s="238" t="s">
        <v>354</v>
      </c>
      <c r="AN313" s="238">
        <v>5</v>
      </c>
      <c r="AO313" s="238">
        <v>15</v>
      </c>
      <c r="AP313" s="238">
        <v>2</v>
      </c>
      <c r="AS313" s="238">
        <v>7</v>
      </c>
      <c r="AT313" s="238">
        <v>2</v>
      </c>
      <c r="AU313" s="238">
        <v>60</v>
      </c>
      <c r="AV313" s="238">
        <v>11</v>
      </c>
      <c r="AW313" s="238">
        <v>21</v>
      </c>
      <c r="AX313" s="238">
        <v>2</v>
      </c>
      <c r="AY313" s="238">
        <v>2</v>
      </c>
      <c r="AZ313" s="238">
        <v>4</v>
      </c>
      <c r="BA313" s="238">
        <v>21</v>
      </c>
      <c r="BB313" s="238">
        <v>85</v>
      </c>
      <c r="BC313" s="238" t="s">
        <v>363</v>
      </c>
      <c r="BD313" s="238">
        <v>5</v>
      </c>
      <c r="BE313" s="238">
        <v>1</v>
      </c>
      <c r="BI313" s="238">
        <v>7</v>
      </c>
      <c r="BJ313" s="238">
        <v>2</v>
      </c>
      <c r="BK313" s="238">
        <v>60</v>
      </c>
      <c r="BL313" s="238">
        <v>11</v>
      </c>
      <c r="BM313" s="238">
        <v>21</v>
      </c>
      <c r="CT313" s="238">
        <v>423326</v>
      </c>
      <c r="CU313" s="238">
        <v>4972838</v>
      </c>
      <c r="CV313" s="238">
        <v>44.904833799999999</v>
      </c>
      <c r="CW313" s="238">
        <v>-93.971226400000006</v>
      </c>
      <c r="CX313" s="238" t="s">
        <v>359</v>
      </c>
      <c r="CY313" s="238" t="s">
        <v>879</v>
      </c>
    </row>
    <row r="314" spans="1:103" x14ac:dyDescent="0.25">
      <c r="A314" s="238">
        <v>10931217</v>
      </c>
      <c r="B314" s="238">
        <v>3</v>
      </c>
      <c r="C314" s="238">
        <v>7</v>
      </c>
      <c r="D314" s="238">
        <v>161.97499999999999</v>
      </c>
      <c r="E314" s="238">
        <v>10</v>
      </c>
      <c r="G314" s="238" t="s">
        <v>846</v>
      </c>
      <c r="H314" s="238">
        <v>8</v>
      </c>
      <c r="I314" s="238">
        <v>25</v>
      </c>
      <c r="K314" s="238">
        <v>14001862</v>
      </c>
      <c r="L314" s="238">
        <v>140210051</v>
      </c>
      <c r="M314" s="238">
        <v>1</v>
      </c>
      <c r="N314" s="238">
        <v>20</v>
      </c>
      <c r="O314" s="238">
        <v>2014</v>
      </c>
      <c r="P314" s="238" t="s">
        <v>361</v>
      </c>
      <c r="Q314" s="238">
        <v>17</v>
      </c>
      <c r="S314" s="238">
        <v>5</v>
      </c>
      <c r="T314" s="238">
        <v>0</v>
      </c>
      <c r="U314" s="238">
        <v>2</v>
      </c>
      <c r="V314" s="238">
        <v>5</v>
      </c>
      <c r="W314" s="238">
        <v>10</v>
      </c>
      <c r="X314" s="238">
        <v>3</v>
      </c>
      <c r="Y314" s="238">
        <v>4</v>
      </c>
      <c r="Z314" s="238">
        <v>2</v>
      </c>
      <c r="AB314" s="238">
        <v>1</v>
      </c>
      <c r="AC314" s="238">
        <v>98</v>
      </c>
      <c r="AD314" s="238" t="s">
        <v>424</v>
      </c>
      <c r="AE314" s="238" t="s">
        <v>880</v>
      </c>
      <c r="AF314" s="238" t="s">
        <v>426</v>
      </c>
      <c r="AG314" s="238">
        <v>10</v>
      </c>
      <c r="AH314" s="238">
        <v>2</v>
      </c>
      <c r="AI314" s="238">
        <v>2</v>
      </c>
      <c r="AJ314" s="238">
        <v>2</v>
      </c>
      <c r="AK314" s="238">
        <v>21</v>
      </c>
      <c r="AL314" s="238">
        <v>25</v>
      </c>
      <c r="AM314" s="238" t="s">
        <v>354</v>
      </c>
      <c r="AN314" s="238">
        <v>5</v>
      </c>
      <c r="AO314" s="238">
        <v>2</v>
      </c>
      <c r="AS314" s="238">
        <v>4</v>
      </c>
      <c r="AT314" s="238">
        <v>2</v>
      </c>
      <c r="AU314" s="238">
        <v>60</v>
      </c>
      <c r="AV314" s="238">
        <v>10</v>
      </c>
      <c r="AW314" s="238">
        <v>21</v>
      </c>
      <c r="AX314" s="238">
        <v>2</v>
      </c>
      <c r="AY314" s="238">
        <v>2</v>
      </c>
      <c r="AZ314" s="238">
        <v>4</v>
      </c>
      <c r="BA314" s="238">
        <v>21</v>
      </c>
      <c r="BB314" s="238">
        <v>25</v>
      </c>
      <c r="BC314" s="238" t="s">
        <v>354</v>
      </c>
      <c r="BD314" s="238">
        <v>5</v>
      </c>
      <c r="BE314" s="238">
        <v>1</v>
      </c>
      <c r="BI314" s="238">
        <v>4</v>
      </c>
      <c r="BJ314" s="238">
        <v>2</v>
      </c>
      <c r="BK314" s="238">
        <v>60</v>
      </c>
      <c r="BL314" s="238">
        <v>10</v>
      </c>
      <c r="BM314" s="238">
        <v>21</v>
      </c>
      <c r="CT314" s="238">
        <v>423326</v>
      </c>
      <c r="CU314" s="238">
        <v>4972838</v>
      </c>
      <c r="CV314" s="238">
        <v>44.904833799999999</v>
      </c>
      <c r="CW314" s="238">
        <v>-93.971226400000006</v>
      </c>
      <c r="CX314" s="238" t="s">
        <v>359</v>
      </c>
      <c r="CY314" s="238" t="s">
        <v>881</v>
      </c>
    </row>
    <row r="315" spans="1:103" x14ac:dyDescent="0.25">
      <c r="A315" s="238">
        <v>10935331</v>
      </c>
      <c r="B315" s="238">
        <v>3</v>
      </c>
      <c r="C315" s="238">
        <v>7</v>
      </c>
      <c r="D315" s="238">
        <v>161.97499999999999</v>
      </c>
      <c r="E315" s="238">
        <v>10</v>
      </c>
      <c r="G315" s="238" t="s">
        <v>846</v>
      </c>
      <c r="H315" s="238">
        <v>8</v>
      </c>
      <c r="I315" s="238">
        <v>25</v>
      </c>
      <c r="K315" s="238">
        <v>14016326</v>
      </c>
      <c r="L315" s="238">
        <v>141460023</v>
      </c>
      <c r="M315" s="238">
        <v>5</v>
      </c>
      <c r="N315" s="238">
        <v>25</v>
      </c>
      <c r="O315" s="238">
        <v>2014</v>
      </c>
      <c r="P315" s="238" t="s">
        <v>366</v>
      </c>
      <c r="Q315" s="238">
        <v>16</v>
      </c>
      <c r="S315" s="238">
        <v>5</v>
      </c>
      <c r="T315" s="238">
        <v>0</v>
      </c>
      <c r="U315" s="238">
        <v>2</v>
      </c>
      <c r="V315" s="238">
        <v>5</v>
      </c>
      <c r="W315" s="238">
        <v>10</v>
      </c>
      <c r="X315" s="238">
        <v>3</v>
      </c>
      <c r="Y315" s="238">
        <v>1</v>
      </c>
      <c r="Z315" s="238">
        <v>2</v>
      </c>
      <c r="AB315" s="238">
        <v>1</v>
      </c>
      <c r="AC315" s="238">
        <v>98</v>
      </c>
      <c r="AD315" s="238" t="s">
        <v>880</v>
      </c>
      <c r="AE315" s="238" t="s">
        <v>424</v>
      </c>
      <c r="AF315" s="238" t="s">
        <v>426</v>
      </c>
      <c r="AG315" s="238">
        <v>10</v>
      </c>
      <c r="AH315" s="238">
        <v>2</v>
      </c>
      <c r="AI315" s="238">
        <v>1</v>
      </c>
      <c r="AJ315" s="238">
        <v>2</v>
      </c>
      <c r="AK315" s="238">
        <v>21</v>
      </c>
      <c r="AL315" s="238">
        <v>55</v>
      </c>
      <c r="AM315" s="238" t="s">
        <v>354</v>
      </c>
      <c r="AN315" s="238">
        <v>5</v>
      </c>
      <c r="AO315" s="238">
        <v>4</v>
      </c>
      <c r="AS315" s="238">
        <v>7</v>
      </c>
      <c r="AT315" s="238">
        <v>2</v>
      </c>
      <c r="AU315" s="238">
        <v>55</v>
      </c>
      <c r="AV315" s="238">
        <v>11</v>
      </c>
      <c r="AW315" s="238">
        <v>21</v>
      </c>
      <c r="AX315" s="238">
        <v>2</v>
      </c>
      <c r="AY315" s="238">
        <v>4</v>
      </c>
      <c r="AZ315" s="238">
        <v>1</v>
      </c>
      <c r="BA315" s="238">
        <v>24</v>
      </c>
      <c r="BB315" s="238">
        <v>28</v>
      </c>
      <c r="BC315" s="238" t="s">
        <v>354</v>
      </c>
      <c r="BD315" s="238">
        <v>5</v>
      </c>
      <c r="BE315" s="238">
        <v>1</v>
      </c>
      <c r="BI315" s="238">
        <v>7</v>
      </c>
      <c r="BJ315" s="238">
        <v>2</v>
      </c>
      <c r="BK315" s="238">
        <v>55</v>
      </c>
      <c r="BL315" s="238">
        <v>11</v>
      </c>
      <c r="BM315" s="238">
        <v>21</v>
      </c>
      <c r="CT315" s="238">
        <v>423326</v>
      </c>
      <c r="CU315" s="238">
        <v>4972838</v>
      </c>
      <c r="CV315" s="238">
        <v>44.904833799999999</v>
      </c>
      <c r="CW315" s="238">
        <v>-93.971226400000006</v>
      </c>
      <c r="CX315" s="238" t="s">
        <v>359</v>
      </c>
      <c r="CY315" s="238" t="s">
        <v>882</v>
      </c>
    </row>
    <row r="316" spans="1:103" x14ac:dyDescent="0.25">
      <c r="A316" s="238">
        <v>10936058</v>
      </c>
      <c r="B316" s="238">
        <v>3</v>
      </c>
      <c r="C316" s="238">
        <v>7</v>
      </c>
      <c r="D316" s="238">
        <v>161.97499999999999</v>
      </c>
      <c r="E316" s="238">
        <v>10</v>
      </c>
      <c r="G316" s="238" t="s">
        <v>846</v>
      </c>
      <c r="H316" s="238">
        <v>8</v>
      </c>
      <c r="I316" s="238">
        <v>25</v>
      </c>
      <c r="K316" s="238">
        <v>14021702</v>
      </c>
      <c r="L316" s="238">
        <v>141870075</v>
      </c>
      <c r="M316" s="238">
        <v>7</v>
      </c>
      <c r="N316" s="238">
        <v>6</v>
      </c>
      <c r="O316" s="238">
        <v>2014</v>
      </c>
      <c r="P316" s="238" t="s">
        <v>366</v>
      </c>
      <c r="Q316" s="238">
        <v>10</v>
      </c>
      <c r="S316" s="238">
        <v>4</v>
      </c>
      <c r="T316" s="238">
        <v>0</v>
      </c>
      <c r="U316" s="238">
        <v>2</v>
      </c>
      <c r="V316" s="238">
        <v>1</v>
      </c>
      <c r="W316" s="238">
        <v>10</v>
      </c>
      <c r="X316" s="238">
        <v>3</v>
      </c>
      <c r="Y316" s="238">
        <v>1</v>
      </c>
      <c r="Z316" s="238">
        <v>1</v>
      </c>
      <c r="AA316" s="238">
        <v>2</v>
      </c>
      <c r="AB316" s="238">
        <v>1</v>
      </c>
      <c r="AC316" s="238">
        <v>98</v>
      </c>
      <c r="AD316" s="238" t="s">
        <v>869</v>
      </c>
      <c r="AE316" s="238" t="s">
        <v>883</v>
      </c>
      <c r="AF316" s="238" t="s">
        <v>426</v>
      </c>
      <c r="AG316" s="238">
        <v>7</v>
      </c>
      <c r="AH316" s="238">
        <v>2</v>
      </c>
      <c r="AI316" s="238">
        <v>2</v>
      </c>
      <c r="AJ316" s="238">
        <v>2</v>
      </c>
      <c r="AK316" s="238">
        <v>21</v>
      </c>
      <c r="AL316" s="238">
        <v>27</v>
      </c>
      <c r="AM316" s="238" t="s">
        <v>363</v>
      </c>
      <c r="AN316" s="238">
        <v>1</v>
      </c>
      <c r="AO316" s="238">
        <v>4</v>
      </c>
      <c r="AP316" s="238">
        <v>18</v>
      </c>
      <c r="AS316" s="238">
        <v>7</v>
      </c>
      <c r="AT316" s="238">
        <v>2</v>
      </c>
      <c r="AU316" s="238">
        <v>55</v>
      </c>
      <c r="AV316" s="238">
        <v>11</v>
      </c>
      <c r="AW316" s="238">
        <v>21</v>
      </c>
      <c r="AX316" s="238">
        <v>2</v>
      </c>
      <c r="AY316" s="238">
        <v>4</v>
      </c>
      <c r="AZ316" s="238">
        <v>2</v>
      </c>
      <c r="BA316" s="238">
        <v>21</v>
      </c>
      <c r="BB316" s="238">
        <v>48</v>
      </c>
      <c r="BC316" s="238" t="s">
        <v>354</v>
      </c>
      <c r="BD316" s="238">
        <v>5</v>
      </c>
      <c r="BE316" s="238">
        <v>1</v>
      </c>
      <c r="BI316" s="238">
        <v>7</v>
      </c>
      <c r="BJ316" s="238">
        <v>2</v>
      </c>
      <c r="BK316" s="238">
        <v>55</v>
      </c>
      <c r="BL316" s="238">
        <v>11</v>
      </c>
      <c r="BM316" s="238">
        <v>21</v>
      </c>
      <c r="CT316" s="238">
        <v>423326</v>
      </c>
      <c r="CU316" s="238">
        <v>4972838</v>
      </c>
      <c r="CV316" s="238">
        <v>44.904833799999999</v>
      </c>
      <c r="CW316" s="238">
        <v>-93.971226400000006</v>
      </c>
      <c r="CX316" s="238" t="s">
        <v>359</v>
      </c>
      <c r="CY316" s="238" t="s">
        <v>884</v>
      </c>
    </row>
    <row r="317" spans="1:103" x14ac:dyDescent="0.25">
      <c r="A317" s="238">
        <v>10936823</v>
      </c>
      <c r="B317" s="238">
        <v>3</v>
      </c>
      <c r="C317" s="238">
        <v>7</v>
      </c>
      <c r="D317" s="238">
        <v>161.97499999999999</v>
      </c>
      <c r="E317" s="238">
        <v>10</v>
      </c>
      <c r="G317" s="238" t="s">
        <v>846</v>
      </c>
      <c r="H317" s="238">
        <v>8</v>
      </c>
      <c r="I317" s="238">
        <v>25</v>
      </c>
      <c r="K317" s="238">
        <v>14026931</v>
      </c>
      <c r="L317" s="238">
        <v>142300001</v>
      </c>
      <c r="M317" s="238">
        <v>8</v>
      </c>
      <c r="N317" s="238">
        <v>17</v>
      </c>
      <c r="O317" s="238">
        <v>2014</v>
      </c>
      <c r="P317" s="238" t="s">
        <v>366</v>
      </c>
      <c r="Q317" s="238">
        <v>20</v>
      </c>
      <c r="S317" s="238">
        <v>5</v>
      </c>
      <c r="T317" s="238">
        <v>0</v>
      </c>
      <c r="U317" s="238">
        <v>1</v>
      </c>
      <c r="V317" s="238">
        <v>5</v>
      </c>
      <c r="W317" s="238">
        <v>16</v>
      </c>
      <c r="X317" s="238">
        <v>2</v>
      </c>
      <c r="Y317" s="238">
        <v>6</v>
      </c>
      <c r="Z317" s="238">
        <v>2</v>
      </c>
      <c r="AB317" s="238">
        <v>1</v>
      </c>
      <c r="AC317" s="238">
        <v>98</v>
      </c>
      <c r="AD317" s="238" t="s">
        <v>424</v>
      </c>
      <c r="AE317" s="238" t="s">
        <v>880</v>
      </c>
      <c r="AF317" s="238" t="s">
        <v>426</v>
      </c>
      <c r="AG317" s="238">
        <v>4</v>
      </c>
      <c r="AH317" s="238">
        <v>2</v>
      </c>
      <c r="AI317" s="238">
        <v>4</v>
      </c>
      <c r="AJ317" s="238">
        <v>4</v>
      </c>
      <c r="AK317" s="238">
        <v>21</v>
      </c>
      <c r="AL317" s="238">
        <v>34</v>
      </c>
      <c r="AM317" s="238" t="s">
        <v>363</v>
      </c>
      <c r="AN317" s="238">
        <v>5</v>
      </c>
      <c r="AO317" s="238">
        <v>1</v>
      </c>
      <c r="AS317" s="238">
        <v>7</v>
      </c>
      <c r="AT317" s="238">
        <v>98</v>
      </c>
      <c r="AU317" s="238">
        <v>60</v>
      </c>
      <c r="AV317" s="238">
        <v>11</v>
      </c>
      <c r="AW317" s="238">
        <v>21</v>
      </c>
      <c r="CT317" s="238">
        <v>423326</v>
      </c>
      <c r="CU317" s="238">
        <v>4972838</v>
      </c>
      <c r="CV317" s="238">
        <v>44.904833799999999</v>
      </c>
      <c r="CW317" s="238">
        <v>-93.971226400000006</v>
      </c>
      <c r="CX317" s="238" t="s">
        <v>359</v>
      </c>
      <c r="CY317" s="238" t="s">
        <v>885</v>
      </c>
    </row>
    <row r="318" spans="1:103" x14ac:dyDescent="0.25">
      <c r="A318" s="238">
        <v>11024553</v>
      </c>
      <c r="B318" s="238">
        <v>3</v>
      </c>
      <c r="C318" s="238">
        <v>7</v>
      </c>
      <c r="D318" s="238">
        <v>161.97499999999999</v>
      </c>
      <c r="E318" s="238">
        <v>10</v>
      </c>
      <c r="G318" s="238" t="s">
        <v>846</v>
      </c>
      <c r="H318" s="238">
        <v>8</v>
      </c>
      <c r="I318" s="238">
        <v>25</v>
      </c>
      <c r="K318" s="238">
        <v>15513361</v>
      </c>
      <c r="L318" s="238">
        <v>160010101</v>
      </c>
      <c r="M318" s="238">
        <v>12</v>
      </c>
      <c r="N318" s="238">
        <v>20</v>
      </c>
      <c r="O318" s="238">
        <v>2015</v>
      </c>
      <c r="P318" s="238" t="s">
        <v>366</v>
      </c>
      <c r="Q318" s="238">
        <v>21</v>
      </c>
      <c r="R318" s="238" t="s">
        <v>369</v>
      </c>
      <c r="S318" s="238">
        <v>5</v>
      </c>
      <c r="T318" s="238">
        <v>0</v>
      </c>
      <c r="U318" s="238">
        <v>1</v>
      </c>
      <c r="V318" s="238">
        <v>4</v>
      </c>
      <c r="W318" s="238">
        <v>32</v>
      </c>
      <c r="X318" s="238">
        <v>2</v>
      </c>
      <c r="Y318" s="238">
        <v>4</v>
      </c>
      <c r="Z318" s="238">
        <v>1</v>
      </c>
      <c r="AB318" s="238">
        <v>1</v>
      </c>
      <c r="AC318" s="238">
        <v>98</v>
      </c>
      <c r="AD318" s="238">
        <v>7</v>
      </c>
      <c r="AE318" s="238">
        <v>33</v>
      </c>
      <c r="AF318" s="238" t="s">
        <v>426</v>
      </c>
      <c r="AG318" s="238">
        <v>3</v>
      </c>
      <c r="AH318" s="238">
        <v>2</v>
      </c>
      <c r="AI318" s="238">
        <v>2</v>
      </c>
      <c r="AJ318" s="238">
        <v>3</v>
      </c>
      <c r="AK318" s="238">
        <v>21</v>
      </c>
      <c r="AL318" s="238">
        <v>48</v>
      </c>
      <c r="AM318" s="238" t="s">
        <v>354</v>
      </c>
      <c r="AN318" s="238">
        <v>5</v>
      </c>
      <c r="AO318" s="238">
        <v>3</v>
      </c>
      <c r="AP318" s="238">
        <v>21</v>
      </c>
      <c r="AS318" s="238">
        <v>7</v>
      </c>
      <c r="AT318" s="238">
        <v>98</v>
      </c>
      <c r="AU318" s="238">
        <v>55</v>
      </c>
      <c r="AV318" s="238">
        <v>10</v>
      </c>
      <c r="AW318" s="238">
        <v>21</v>
      </c>
      <c r="CT318" s="238">
        <v>423326</v>
      </c>
      <c r="CU318" s="238">
        <v>4972838</v>
      </c>
      <c r="CV318" s="238">
        <v>44.904833799999999</v>
      </c>
      <c r="CW318" s="238">
        <v>-93.971226400000006</v>
      </c>
      <c r="CX318" s="238" t="s">
        <v>359</v>
      </c>
      <c r="CY318" s="238" t="s">
        <v>886</v>
      </c>
    </row>
    <row r="319" spans="1:103" x14ac:dyDescent="0.25">
      <c r="A319" s="238">
        <v>11023993</v>
      </c>
      <c r="B319" s="238">
        <v>3</v>
      </c>
      <c r="C319" s="238">
        <v>7</v>
      </c>
      <c r="D319" s="238">
        <v>161.977</v>
      </c>
      <c r="E319" s="238">
        <v>10</v>
      </c>
      <c r="G319" s="238" t="s">
        <v>846</v>
      </c>
      <c r="H319" s="238">
        <v>8</v>
      </c>
      <c r="I319" s="238">
        <v>25</v>
      </c>
      <c r="K319" s="238">
        <v>15512460</v>
      </c>
      <c r="L319" s="238">
        <v>153450208</v>
      </c>
      <c r="M319" s="238">
        <v>11</v>
      </c>
      <c r="N319" s="238">
        <v>29</v>
      </c>
      <c r="O319" s="238">
        <v>2015</v>
      </c>
      <c r="P319" s="238" t="s">
        <v>366</v>
      </c>
      <c r="Q319" s="238">
        <v>22</v>
      </c>
      <c r="R319" s="238" t="s">
        <v>369</v>
      </c>
      <c r="S319" s="238">
        <v>5</v>
      </c>
      <c r="T319" s="238">
        <v>0</v>
      </c>
      <c r="U319" s="238">
        <v>2</v>
      </c>
      <c r="V319" s="238">
        <v>90</v>
      </c>
      <c r="W319" s="238">
        <v>10</v>
      </c>
      <c r="X319" s="238">
        <v>10</v>
      </c>
      <c r="Y319" s="238">
        <v>1</v>
      </c>
      <c r="Z319" s="238">
        <v>1</v>
      </c>
      <c r="AB319" s="238">
        <v>1</v>
      </c>
      <c r="AC319" s="238">
        <v>98</v>
      </c>
      <c r="AD319" s="238">
        <v>7</v>
      </c>
      <c r="AE319" s="238">
        <v>33</v>
      </c>
      <c r="AF319" s="238" t="s">
        <v>426</v>
      </c>
      <c r="AG319" s="238">
        <v>90</v>
      </c>
      <c r="AH319" s="238">
        <v>2</v>
      </c>
      <c r="AI319" s="238">
        <v>44</v>
      </c>
      <c r="AJ319" s="238">
        <v>3</v>
      </c>
      <c r="AK319" s="238">
        <v>21</v>
      </c>
      <c r="AL319" s="238">
        <v>49</v>
      </c>
      <c r="AM319" s="238" t="s">
        <v>354</v>
      </c>
      <c r="AN319" s="238">
        <v>5</v>
      </c>
      <c r="AO319" s="238">
        <v>1</v>
      </c>
      <c r="AS319" s="238">
        <v>1</v>
      </c>
      <c r="AT319" s="238">
        <v>2</v>
      </c>
      <c r="AU319" s="238">
        <v>55</v>
      </c>
      <c r="AV319" s="238">
        <v>11</v>
      </c>
      <c r="AW319" s="238">
        <v>21</v>
      </c>
      <c r="AX319" s="238">
        <v>2</v>
      </c>
      <c r="AY319" s="238">
        <v>4</v>
      </c>
      <c r="AZ319" s="238">
        <v>4</v>
      </c>
      <c r="BA319" s="238">
        <v>7</v>
      </c>
      <c r="BB319" s="238">
        <v>31</v>
      </c>
      <c r="BC319" s="238" t="s">
        <v>363</v>
      </c>
      <c r="BD319" s="238">
        <v>5</v>
      </c>
      <c r="BE319" s="238">
        <v>2</v>
      </c>
      <c r="BI319" s="238">
        <v>1</v>
      </c>
      <c r="BJ319" s="238">
        <v>2</v>
      </c>
      <c r="BK319" s="238">
        <v>55</v>
      </c>
      <c r="BL319" s="238">
        <v>11</v>
      </c>
      <c r="BM319" s="238">
        <v>21</v>
      </c>
      <c r="CT319" s="238">
        <v>423329</v>
      </c>
      <c r="CU319" s="238">
        <v>4972837</v>
      </c>
      <c r="CV319" s="238">
        <v>44.904828100000003</v>
      </c>
      <c r="CW319" s="238">
        <v>-93.9711851</v>
      </c>
      <c r="CX319" s="238" t="s">
        <v>359</v>
      </c>
      <c r="CY319" s="238" t="s">
        <v>887</v>
      </c>
    </row>
    <row r="320" spans="1:103" x14ac:dyDescent="0.25">
      <c r="A320" s="238">
        <v>509931</v>
      </c>
      <c r="B320" s="238">
        <v>3</v>
      </c>
      <c r="C320" s="238">
        <v>7</v>
      </c>
      <c r="D320" s="238">
        <v>161.983</v>
      </c>
      <c r="E320" s="238">
        <v>10</v>
      </c>
      <c r="G320" s="238" t="s">
        <v>846</v>
      </c>
      <c r="H320" s="238">
        <v>8</v>
      </c>
      <c r="I320" s="238">
        <v>25</v>
      </c>
      <c r="K320" s="238">
        <v>17511699</v>
      </c>
      <c r="M320" s="238">
        <v>10</v>
      </c>
      <c r="N320" s="238">
        <v>19</v>
      </c>
      <c r="O320" s="238">
        <v>2017</v>
      </c>
      <c r="P320" s="238" t="s">
        <v>384</v>
      </c>
      <c r="Q320" s="238">
        <v>11</v>
      </c>
      <c r="R320" s="238" t="s">
        <v>419</v>
      </c>
      <c r="S320" s="238">
        <v>4</v>
      </c>
      <c r="T320" s="238">
        <v>0</v>
      </c>
      <c r="U320" s="238">
        <v>3</v>
      </c>
      <c r="V320" s="238">
        <v>5</v>
      </c>
      <c r="W320" s="238">
        <v>10</v>
      </c>
      <c r="X320" s="238">
        <v>3</v>
      </c>
      <c r="Y320" s="238">
        <v>1</v>
      </c>
      <c r="Z320" s="238">
        <v>1</v>
      </c>
      <c r="AB320" s="238">
        <v>1</v>
      </c>
      <c r="AC320" s="238">
        <v>98</v>
      </c>
      <c r="AD320" s="238" t="s">
        <v>581</v>
      </c>
      <c r="AF320" s="238" t="s">
        <v>426</v>
      </c>
      <c r="AG320" s="238">
        <v>10</v>
      </c>
      <c r="AH320" s="238">
        <v>2</v>
      </c>
      <c r="AI320" s="238">
        <v>3</v>
      </c>
      <c r="AJ320" s="238">
        <v>1</v>
      </c>
      <c r="AK320" s="238">
        <v>24</v>
      </c>
      <c r="AL320" s="238">
        <v>17</v>
      </c>
      <c r="AM320" s="238" t="s">
        <v>363</v>
      </c>
      <c r="AN320" s="238">
        <v>5</v>
      </c>
      <c r="AO320" s="238">
        <v>2</v>
      </c>
      <c r="AS320" s="238">
        <v>12</v>
      </c>
      <c r="AT320" s="238">
        <v>23</v>
      </c>
      <c r="AU320" s="238">
        <v>55</v>
      </c>
      <c r="AV320" s="238">
        <v>11</v>
      </c>
      <c r="AW320" s="238">
        <v>22</v>
      </c>
      <c r="AX320" s="238">
        <v>2</v>
      </c>
      <c r="AY320" s="238">
        <v>49</v>
      </c>
      <c r="AZ320" s="238">
        <v>3</v>
      </c>
      <c r="BA320" s="238">
        <v>21</v>
      </c>
      <c r="BB320" s="238">
        <v>49</v>
      </c>
      <c r="BC320" s="238" t="s">
        <v>354</v>
      </c>
      <c r="BD320" s="238">
        <v>5</v>
      </c>
      <c r="BE320" s="238">
        <v>1</v>
      </c>
      <c r="BI320" s="238">
        <v>12</v>
      </c>
      <c r="BJ320" s="238">
        <v>9</v>
      </c>
      <c r="BK320" s="238">
        <v>55</v>
      </c>
      <c r="BL320" s="238">
        <v>11</v>
      </c>
      <c r="BM320" s="238">
        <v>21</v>
      </c>
      <c r="BN320" s="238">
        <v>2</v>
      </c>
      <c r="BO320" s="238">
        <v>49</v>
      </c>
      <c r="BP320" s="238">
        <v>4</v>
      </c>
      <c r="BQ320" s="238">
        <v>23</v>
      </c>
      <c r="BR320" s="238">
        <v>54</v>
      </c>
      <c r="BS320" s="238" t="s">
        <v>354</v>
      </c>
      <c r="BT320" s="238">
        <v>5</v>
      </c>
      <c r="BU320" s="238">
        <v>73</v>
      </c>
      <c r="BY320" s="238">
        <v>12</v>
      </c>
      <c r="BZ320" s="238">
        <v>9</v>
      </c>
      <c r="CA320" s="238">
        <v>55</v>
      </c>
      <c r="CB320" s="238">
        <v>11</v>
      </c>
      <c r="CC320" s="238">
        <v>21</v>
      </c>
      <c r="CT320" s="238">
        <v>423338.42181017803</v>
      </c>
      <c r="CU320" s="238">
        <v>4972839.6494792998</v>
      </c>
      <c r="CV320" s="238">
        <v>44.904854450000002</v>
      </c>
      <c r="CW320" s="238">
        <v>-93.971067829999996</v>
      </c>
      <c r="CX320" s="238" t="s">
        <v>359</v>
      </c>
      <c r="CY320" s="238" t="s">
        <v>888</v>
      </c>
    </row>
    <row r="321" spans="1:103" x14ac:dyDescent="0.25">
      <c r="A321" s="238">
        <v>770759</v>
      </c>
      <c r="B321" s="238">
        <v>3</v>
      </c>
      <c r="C321" s="238">
        <v>7</v>
      </c>
      <c r="D321" s="238">
        <v>161.982</v>
      </c>
      <c r="E321" s="238">
        <v>10</v>
      </c>
      <c r="G321" s="238" t="s">
        <v>846</v>
      </c>
      <c r="H321" s="238">
        <v>8</v>
      </c>
      <c r="I321" s="238">
        <v>25</v>
      </c>
      <c r="K321" s="238">
        <v>19515063</v>
      </c>
      <c r="M321" s="238">
        <v>12</v>
      </c>
      <c r="N321" s="238">
        <v>10</v>
      </c>
      <c r="O321" s="238">
        <v>2019</v>
      </c>
      <c r="P321" s="238" t="s">
        <v>368</v>
      </c>
      <c r="Q321" s="238">
        <v>17</v>
      </c>
      <c r="R321" s="238">
        <v>98</v>
      </c>
      <c r="S321" s="238">
        <v>3</v>
      </c>
      <c r="T321" s="238">
        <v>0</v>
      </c>
      <c r="U321" s="238">
        <v>2</v>
      </c>
      <c r="V321" s="238">
        <v>5</v>
      </c>
      <c r="W321" s="238">
        <v>10</v>
      </c>
      <c r="X321" s="238">
        <v>3</v>
      </c>
      <c r="Y321" s="238">
        <v>4</v>
      </c>
      <c r="Z321" s="238">
        <v>1</v>
      </c>
      <c r="AB321" s="238">
        <v>1</v>
      </c>
      <c r="AC321" s="238">
        <v>98</v>
      </c>
      <c r="AD321" s="238">
        <v>7</v>
      </c>
      <c r="AF321" s="238" t="s">
        <v>426</v>
      </c>
      <c r="AG321" s="238">
        <v>10</v>
      </c>
      <c r="AH321" s="238">
        <v>2</v>
      </c>
      <c r="AI321" s="238">
        <v>49</v>
      </c>
      <c r="AJ321" s="238">
        <v>1</v>
      </c>
      <c r="AK321" s="238">
        <v>21</v>
      </c>
      <c r="AL321" s="238">
        <v>58</v>
      </c>
      <c r="AM321" s="238" t="s">
        <v>354</v>
      </c>
      <c r="AN321" s="238">
        <v>5</v>
      </c>
      <c r="AO321" s="238">
        <v>2</v>
      </c>
      <c r="AS321" s="238">
        <v>12</v>
      </c>
      <c r="AT321" s="238">
        <v>23</v>
      </c>
      <c r="AU321" s="238">
        <v>55</v>
      </c>
      <c r="AV321" s="238">
        <v>11</v>
      </c>
      <c r="AW321" s="238">
        <v>21</v>
      </c>
      <c r="AX321" s="238">
        <v>2</v>
      </c>
      <c r="AY321" s="238">
        <v>2</v>
      </c>
      <c r="AZ321" s="238">
        <v>3</v>
      </c>
      <c r="BA321" s="238">
        <v>27</v>
      </c>
      <c r="BB321" s="238">
        <v>59</v>
      </c>
      <c r="BC321" s="238" t="s">
        <v>354</v>
      </c>
      <c r="BD321" s="238">
        <v>5</v>
      </c>
      <c r="BE321" s="238">
        <v>1</v>
      </c>
      <c r="BI321" s="238">
        <v>12</v>
      </c>
      <c r="BJ321" s="238">
        <v>9</v>
      </c>
      <c r="BK321" s="238">
        <v>55</v>
      </c>
      <c r="BL321" s="238">
        <v>11</v>
      </c>
      <c r="BM321" s="238">
        <v>21</v>
      </c>
      <c r="CT321" s="238">
        <v>423323.60511387797</v>
      </c>
      <c r="CU321" s="238">
        <v>4972839.6494792998</v>
      </c>
      <c r="CV321" s="238">
        <v>44.904852849999997</v>
      </c>
      <c r="CW321" s="238">
        <v>-93.971255490000004</v>
      </c>
      <c r="CX321" s="238" t="s">
        <v>359</v>
      </c>
      <c r="CY321" s="238" t="s">
        <v>889</v>
      </c>
    </row>
    <row r="322" spans="1:103" x14ac:dyDescent="0.25">
      <c r="A322" s="238">
        <v>840710</v>
      </c>
      <c r="B322" s="238">
        <v>3</v>
      </c>
      <c r="C322" s="238">
        <v>7</v>
      </c>
      <c r="D322" s="238">
        <v>161.99100000000001</v>
      </c>
      <c r="E322" s="238">
        <v>10</v>
      </c>
      <c r="G322" s="238" t="s">
        <v>846</v>
      </c>
      <c r="H322" s="238">
        <v>8</v>
      </c>
      <c r="I322" s="238">
        <v>25</v>
      </c>
      <c r="K322" s="238">
        <v>20507732</v>
      </c>
      <c r="L322" s="238">
        <v>202580047</v>
      </c>
      <c r="M322" s="238">
        <v>9</v>
      </c>
      <c r="N322" s="238">
        <v>14</v>
      </c>
      <c r="O322" s="238">
        <v>2020</v>
      </c>
      <c r="P322" s="238" t="s">
        <v>361</v>
      </c>
      <c r="Q322" s="238">
        <v>7</v>
      </c>
      <c r="R322" s="238" t="s">
        <v>369</v>
      </c>
      <c r="S322" s="238">
        <v>3</v>
      </c>
      <c r="T322" s="238">
        <v>0</v>
      </c>
      <c r="U322" s="238">
        <v>2</v>
      </c>
      <c r="V322" s="238">
        <v>5</v>
      </c>
      <c r="W322" s="238">
        <v>10</v>
      </c>
      <c r="X322" s="238">
        <v>3</v>
      </c>
      <c r="Y322" s="238">
        <v>1</v>
      </c>
      <c r="Z322" s="238">
        <v>1</v>
      </c>
      <c r="AB322" s="238">
        <v>1</v>
      </c>
      <c r="AC322" s="238">
        <v>98</v>
      </c>
      <c r="AD322" s="238" t="s">
        <v>890</v>
      </c>
      <c r="AF322" s="238" t="s">
        <v>426</v>
      </c>
      <c r="AG322" s="238">
        <v>10</v>
      </c>
      <c r="AH322" s="238">
        <v>2</v>
      </c>
      <c r="AI322" s="238">
        <v>4</v>
      </c>
      <c r="AJ322" s="238">
        <v>3</v>
      </c>
      <c r="AK322" s="238">
        <v>21</v>
      </c>
      <c r="AL322" s="238">
        <v>23</v>
      </c>
      <c r="AM322" s="238" t="s">
        <v>363</v>
      </c>
      <c r="AN322" s="238">
        <v>5</v>
      </c>
      <c r="AO322" s="238">
        <v>1</v>
      </c>
      <c r="AS322" s="238">
        <v>12</v>
      </c>
      <c r="AT322" s="238">
        <v>9</v>
      </c>
      <c r="AU322" s="238">
        <v>60</v>
      </c>
      <c r="AV322" s="238">
        <v>12</v>
      </c>
      <c r="AW322" s="238">
        <v>21</v>
      </c>
      <c r="AX322" s="238">
        <v>2</v>
      </c>
      <c r="AY322" s="238">
        <v>5</v>
      </c>
      <c r="AZ322" s="238">
        <v>1</v>
      </c>
      <c r="BA322" s="238">
        <v>21</v>
      </c>
      <c r="BB322" s="238">
        <v>34</v>
      </c>
      <c r="BC322" s="238" t="s">
        <v>354</v>
      </c>
      <c r="BD322" s="238">
        <v>5</v>
      </c>
      <c r="BE322" s="238">
        <v>2</v>
      </c>
      <c r="BI322" s="238">
        <v>12</v>
      </c>
      <c r="BJ322" s="238">
        <v>23</v>
      </c>
      <c r="BK322" s="238">
        <v>55</v>
      </c>
      <c r="BL322" s="238">
        <v>11</v>
      </c>
      <c r="BM322" s="238">
        <v>21</v>
      </c>
      <c r="CT322" s="238">
        <v>423338.42181017803</v>
      </c>
      <c r="CU322" s="238">
        <v>4972843.8828210998</v>
      </c>
      <c r="CV322" s="238">
        <v>44.90489255</v>
      </c>
      <c r="CW322" s="238">
        <v>-93.971068470000006</v>
      </c>
      <c r="CX322" s="238" t="s">
        <v>359</v>
      </c>
      <c r="CY322" s="238" t="s">
        <v>891</v>
      </c>
    </row>
    <row r="323" spans="1:103" x14ac:dyDescent="0.25">
      <c r="A323" s="238">
        <v>10781597</v>
      </c>
      <c r="B323" s="238">
        <v>3</v>
      </c>
      <c r="C323" s="238">
        <v>7</v>
      </c>
      <c r="D323" s="238">
        <v>162.22</v>
      </c>
      <c r="E323" s="238">
        <v>10</v>
      </c>
      <c r="G323" s="238" t="s">
        <v>846</v>
      </c>
      <c r="H323" s="238">
        <v>8</v>
      </c>
      <c r="I323" s="238">
        <v>25</v>
      </c>
      <c r="K323" s="238">
        <v>12034236</v>
      </c>
      <c r="L323" s="238">
        <v>123240086</v>
      </c>
      <c r="M323" s="238">
        <v>11</v>
      </c>
      <c r="N323" s="238">
        <v>17</v>
      </c>
      <c r="O323" s="238">
        <v>2012</v>
      </c>
      <c r="P323" s="238" t="s">
        <v>364</v>
      </c>
      <c r="Q323" s="238">
        <v>17</v>
      </c>
      <c r="S323" s="238">
        <v>5</v>
      </c>
      <c r="T323" s="238">
        <v>0</v>
      </c>
      <c r="U323" s="238">
        <v>1</v>
      </c>
      <c r="V323" s="238">
        <v>8</v>
      </c>
      <c r="W323" s="238">
        <v>16</v>
      </c>
      <c r="X323" s="238">
        <v>2</v>
      </c>
      <c r="Y323" s="238">
        <v>7</v>
      </c>
      <c r="Z323" s="238">
        <v>1</v>
      </c>
      <c r="AA323" s="238">
        <v>1</v>
      </c>
      <c r="AB323" s="238">
        <v>1</v>
      </c>
      <c r="AC323" s="238">
        <v>98</v>
      </c>
      <c r="AD323" s="238" t="s">
        <v>606</v>
      </c>
      <c r="AE323" s="238" t="s">
        <v>892</v>
      </c>
      <c r="AF323" s="238" t="s">
        <v>426</v>
      </c>
      <c r="AG323" s="238">
        <v>4</v>
      </c>
      <c r="AH323" s="238">
        <v>2</v>
      </c>
      <c r="AI323" s="238">
        <v>3</v>
      </c>
      <c r="AJ323" s="238">
        <v>4</v>
      </c>
      <c r="AK323" s="238">
        <v>21</v>
      </c>
      <c r="AL323" s="238">
        <v>63</v>
      </c>
      <c r="AM323" s="238" t="s">
        <v>354</v>
      </c>
      <c r="AN323" s="238">
        <v>5</v>
      </c>
      <c r="AO323" s="238">
        <v>1</v>
      </c>
      <c r="AP323" s="238">
        <v>1</v>
      </c>
      <c r="AS323" s="238">
        <v>7</v>
      </c>
      <c r="AT323" s="238">
        <v>98</v>
      </c>
      <c r="AU323" s="238">
        <v>60</v>
      </c>
      <c r="AV323" s="238">
        <v>11</v>
      </c>
      <c r="AW323" s="238">
        <v>21</v>
      </c>
      <c r="CT323" s="238">
        <v>423713</v>
      </c>
      <c r="CU323" s="238">
        <v>4972879</v>
      </c>
      <c r="CV323" s="238">
        <v>44.905252099999998</v>
      </c>
      <c r="CW323" s="238">
        <v>-93.966324299999997</v>
      </c>
      <c r="CX323" s="238" t="s">
        <v>359</v>
      </c>
      <c r="CY323" s="238" t="s">
        <v>893</v>
      </c>
    </row>
    <row r="324" spans="1:103" x14ac:dyDescent="0.25">
      <c r="A324" s="238">
        <v>591362</v>
      </c>
      <c r="B324" s="238">
        <v>3</v>
      </c>
      <c r="C324" s="238">
        <v>7</v>
      </c>
      <c r="D324" s="238">
        <v>162.26300000000001</v>
      </c>
      <c r="E324" s="238">
        <v>10</v>
      </c>
      <c r="G324" s="238" t="s">
        <v>846</v>
      </c>
      <c r="H324" s="238">
        <v>8</v>
      </c>
      <c r="I324" s="238">
        <v>25</v>
      </c>
      <c r="K324" s="238">
        <v>18011115</v>
      </c>
      <c r="M324" s="238">
        <v>4</v>
      </c>
      <c r="N324" s="238">
        <v>16</v>
      </c>
      <c r="O324" s="238">
        <v>2018</v>
      </c>
      <c r="P324" s="238" t="s">
        <v>361</v>
      </c>
      <c r="Q324" s="238">
        <v>7</v>
      </c>
      <c r="R324" s="238">
        <v>98</v>
      </c>
      <c r="S324" s="238">
        <v>5</v>
      </c>
      <c r="T324" s="238">
        <v>0</v>
      </c>
      <c r="U324" s="238">
        <v>1</v>
      </c>
      <c r="W324" s="238">
        <v>83</v>
      </c>
      <c r="X324" s="238">
        <v>2</v>
      </c>
      <c r="Y324" s="238">
        <v>1</v>
      </c>
      <c r="Z324" s="238">
        <v>7</v>
      </c>
      <c r="AB324" s="238">
        <v>5</v>
      </c>
      <c r="AC324" s="238">
        <v>98</v>
      </c>
      <c r="AD324" s="238" t="s">
        <v>581</v>
      </c>
      <c r="AF324" s="238" t="s">
        <v>426</v>
      </c>
      <c r="AG324" s="238">
        <v>3</v>
      </c>
      <c r="AH324" s="238">
        <v>2</v>
      </c>
      <c r="AI324" s="238">
        <v>4</v>
      </c>
      <c r="AJ324" s="238">
        <v>3</v>
      </c>
      <c r="AK324" s="238">
        <v>21</v>
      </c>
      <c r="AL324" s="238">
        <v>22</v>
      </c>
      <c r="AM324" s="238" t="s">
        <v>363</v>
      </c>
      <c r="AN324" s="238">
        <v>5</v>
      </c>
      <c r="AO324" s="238">
        <v>62</v>
      </c>
      <c r="AS324" s="238">
        <v>12</v>
      </c>
      <c r="AT324" s="238">
        <v>9</v>
      </c>
      <c r="AU324" s="238">
        <v>60</v>
      </c>
      <c r="AV324" s="238">
        <v>12</v>
      </c>
      <c r="AW324" s="238">
        <v>21</v>
      </c>
      <c r="CT324" s="238">
        <v>423782.74966319499</v>
      </c>
      <c r="CU324" s="238">
        <v>4972891.9729089104</v>
      </c>
      <c r="CV324" s="238">
        <v>44.905373109999999</v>
      </c>
      <c r="CW324" s="238">
        <v>-93.965448240000001</v>
      </c>
      <c r="CX324" s="238" t="s">
        <v>359</v>
      </c>
      <c r="CY324" s="238" t="s">
        <v>894</v>
      </c>
    </row>
    <row r="325" spans="1:103" x14ac:dyDescent="0.25">
      <c r="A325" s="238">
        <v>11022246</v>
      </c>
      <c r="B325" s="238">
        <v>3</v>
      </c>
      <c r="C325" s="238">
        <v>7</v>
      </c>
      <c r="D325" s="238">
        <v>162.30199999999999</v>
      </c>
      <c r="E325" s="238">
        <v>10</v>
      </c>
      <c r="G325" s="238" t="s">
        <v>846</v>
      </c>
      <c r="H325" s="238">
        <v>8</v>
      </c>
      <c r="I325" s="238">
        <v>25</v>
      </c>
      <c r="K325" s="238">
        <v>15510283</v>
      </c>
      <c r="L325" s="238">
        <v>152770199</v>
      </c>
      <c r="M325" s="238">
        <v>10</v>
      </c>
      <c r="N325" s="238">
        <v>3</v>
      </c>
      <c r="O325" s="238">
        <v>2015</v>
      </c>
      <c r="P325" s="238" t="s">
        <v>364</v>
      </c>
      <c r="Q325" s="238">
        <v>19</v>
      </c>
      <c r="R325" s="238" t="s">
        <v>369</v>
      </c>
      <c r="S325" s="238">
        <v>3</v>
      </c>
      <c r="T325" s="238">
        <v>0</v>
      </c>
      <c r="U325" s="238">
        <v>2</v>
      </c>
      <c r="V325" s="238">
        <v>5</v>
      </c>
      <c r="W325" s="238">
        <v>10</v>
      </c>
      <c r="X325" s="238">
        <v>2</v>
      </c>
      <c r="Y325" s="238">
        <v>6</v>
      </c>
      <c r="Z325" s="238">
        <v>1</v>
      </c>
      <c r="AB325" s="238">
        <v>1</v>
      </c>
      <c r="AC325" s="238">
        <v>98</v>
      </c>
      <c r="AD325" s="238">
        <v>7</v>
      </c>
      <c r="AE325" s="238">
        <v>33</v>
      </c>
      <c r="AF325" s="238" t="s">
        <v>426</v>
      </c>
      <c r="AG325" s="238">
        <v>10</v>
      </c>
      <c r="AH325" s="238">
        <v>2</v>
      </c>
      <c r="AI325" s="238">
        <v>4</v>
      </c>
      <c r="AJ325" s="238">
        <v>5</v>
      </c>
      <c r="AK325" s="238">
        <v>24</v>
      </c>
      <c r="AL325" s="238">
        <v>70</v>
      </c>
      <c r="AM325" s="238" t="s">
        <v>363</v>
      </c>
      <c r="AN325" s="238">
        <v>5</v>
      </c>
      <c r="AO325" s="238">
        <v>8</v>
      </c>
      <c r="AS325" s="238">
        <v>7</v>
      </c>
      <c r="AT325" s="238">
        <v>98</v>
      </c>
      <c r="AU325" s="238">
        <v>55</v>
      </c>
      <c r="AV325" s="238">
        <v>11</v>
      </c>
      <c r="AW325" s="238">
        <v>21</v>
      </c>
      <c r="AX325" s="238">
        <v>2</v>
      </c>
      <c r="AY325" s="238">
        <v>4</v>
      </c>
      <c r="AZ325" s="238">
        <v>4</v>
      </c>
      <c r="BA325" s="238">
        <v>21</v>
      </c>
      <c r="BB325" s="238">
        <v>58</v>
      </c>
      <c r="BC325" s="238" t="s">
        <v>363</v>
      </c>
      <c r="BD325" s="238">
        <v>5</v>
      </c>
      <c r="BE325" s="238">
        <v>1</v>
      </c>
      <c r="BI325" s="238">
        <v>7</v>
      </c>
      <c r="BJ325" s="238">
        <v>98</v>
      </c>
      <c r="BK325" s="238">
        <v>55</v>
      </c>
      <c r="BL325" s="238">
        <v>11</v>
      </c>
      <c r="BM325" s="238">
        <v>21</v>
      </c>
      <c r="CT325" s="238">
        <v>423841</v>
      </c>
      <c r="CU325" s="238">
        <v>4972914</v>
      </c>
      <c r="CV325" s="238">
        <v>44.905578400000003</v>
      </c>
      <c r="CW325" s="238">
        <v>-93.964712800000001</v>
      </c>
      <c r="CX325" s="238" t="s">
        <v>359</v>
      </c>
      <c r="CY325" s="238" t="s">
        <v>895</v>
      </c>
    </row>
    <row r="326" spans="1:103" x14ac:dyDescent="0.25">
      <c r="A326" s="238">
        <v>10849111</v>
      </c>
      <c r="B326" s="238">
        <v>3</v>
      </c>
      <c r="C326" s="238">
        <v>7</v>
      </c>
      <c r="D326" s="238">
        <v>162.32900000000001</v>
      </c>
      <c r="E326" s="238">
        <v>10</v>
      </c>
      <c r="G326" s="238" t="s">
        <v>846</v>
      </c>
      <c r="H326" s="238">
        <v>8</v>
      </c>
      <c r="I326" s="238">
        <v>25</v>
      </c>
      <c r="K326" s="238">
        <v>13004280</v>
      </c>
      <c r="L326" s="238">
        <v>130440014</v>
      </c>
      <c r="M326" s="238">
        <v>2</v>
      </c>
      <c r="N326" s="238">
        <v>12</v>
      </c>
      <c r="O326" s="238">
        <v>2013</v>
      </c>
      <c r="P326" s="238" t="s">
        <v>368</v>
      </c>
      <c r="Q326" s="238">
        <v>2</v>
      </c>
      <c r="S326" s="238">
        <v>5</v>
      </c>
      <c r="T326" s="238">
        <v>0</v>
      </c>
      <c r="U326" s="238">
        <v>1</v>
      </c>
      <c r="V326" s="238">
        <v>4</v>
      </c>
      <c r="W326" s="238">
        <v>45</v>
      </c>
      <c r="X326" s="238">
        <v>2</v>
      </c>
      <c r="Y326" s="238">
        <v>6</v>
      </c>
      <c r="Z326" s="238">
        <v>1</v>
      </c>
      <c r="AA326" s="238">
        <v>1</v>
      </c>
      <c r="AB326" s="238">
        <v>5</v>
      </c>
      <c r="AC326" s="238">
        <v>98</v>
      </c>
      <c r="AD326" s="238" t="s">
        <v>606</v>
      </c>
      <c r="AE326" s="238" t="s">
        <v>869</v>
      </c>
      <c r="AF326" s="238" t="s">
        <v>426</v>
      </c>
      <c r="AG326" s="238">
        <v>3</v>
      </c>
      <c r="AH326" s="238">
        <v>2</v>
      </c>
      <c r="AI326" s="238">
        <v>2</v>
      </c>
      <c r="AJ326" s="238">
        <v>4</v>
      </c>
      <c r="AK326" s="238">
        <v>21</v>
      </c>
      <c r="AL326" s="238">
        <v>27</v>
      </c>
      <c r="AM326" s="238" t="s">
        <v>354</v>
      </c>
      <c r="AN326" s="238">
        <v>5</v>
      </c>
      <c r="AO326" s="238">
        <v>72</v>
      </c>
      <c r="AS326" s="238">
        <v>7</v>
      </c>
      <c r="AT326" s="238">
        <v>98</v>
      </c>
      <c r="AU326" s="238">
        <v>60</v>
      </c>
      <c r="AV326" s="238">
        <v>11</v>
      </c>
      <c r="AW326" s="238">
        <v>20</v>
      </c>
      <c r="CT326" s="238">
        <v>423884</v>
      </c>
      <c r="CU326" s="238">
        <v>4972926</v>
      </c>
      <c r="CV326" s="238">
        <v>44.905687200000003</v>
      </c>
      <c r="CW326" s="238">
        <v>-93.964175699999998</v>
      </c>
      <c r="CX326" s="238" t="s">
        <v>359</v>
      </c>
      <c r="CY326" s="238" t="s">
        <v>896</v>
      </c>
    </row>
    <row r="327" spans="1:103" x14ac:dyDescent="0.25">
      <c r="A327" s="238">
        <v>691319</v>
      </c>
      <c r="B327" s="238">
        <v>3</v>
      </c>
      <c r="C327" s="238">
        <v>7</v>
      </c>
      <c r="D327" s="238">
        <v>162.357</v>
      </c>
      <c r="E327" s="238">
        <v>10</v>
      </c>
      <c r="G327" s="238" t="s">
        <v>846</v>
      </c>
      <c r="H327" s="238">
        <v>8</v>
      </c>
      <c r="I327" s="238">
        <v>25</v>
      </c>
      <c r="K327" s="238">
        <v>19503106</v>
      </c>
      <c r="M327" s="238">
        <v>2</v>
      </c>
      <c r="N327" s="238">
        <v>24</v>
      </c>
      <c r="O327" s="238">
        <v>2019</v>
      </c>
      <c r="P327" s="238" t="s">
        <v>366</v>
      </c>
      <c r="Q327" s="238">
        <v>9</v>
      </c>
      <c r="S327" s="238">
        <v>5</v>
      </c>
      <c r="T327" s="238">
        <v>0</v>
      </c>
      <c r="U327" s="238">
        <v>2</v>
      </c>
      <c r="V327" s="238">
        <v>5</v>
      </c>
      <c r="W327" s="238">
        <v>10</v>
      </c>
      <c r="X327" s="238">
        <v>2</v>
      </c>
      <c r="Y327" s="238">
        <v>1</v>
      </c>
      <c r="Z327" s="238">
        <v>7</v>
      </c>
      <c r="AB327" s="238">
        <v>3</v>
      </c>
      <c r="AC327" s="238">
        <v>98</v>
      </c>
      <c r="AD327" s="238" t="s">
        <v>581</v>
      </c>
      <c r="AF327" s="238" t="s">
        <v>426</v>
      </c>
      <c r="AG327" s="238">
        <v>10</v>
      </c>
      <c r="AH327" s="238">
        <v>2</v>
      </c>
      <c r="AI327" s="238">
        <v>4</v>
      </c>
      <c r="AJ327" s="238">
        <v>3</v>
      </c>
      <c r="AK327" s="238">
        <v>21</v>
      </c>
      <c r="AL327" s="238">
        <v>29</v>
      </c>
      <c r="AM327" s="238" t="s">
        <v>354</v>
      </c>
      <c r="AN327" s="238">
        <v>5</v>
      </c>
      <c r="AO327" s="238">
        <v>99</v>
      </c>
      <c r="AS327" s="238">
        <v>12</v>
      </c>
      <c r="AT327" s="238">
        <v>9</v>
      </c>
      <c r="AU327" s="238">
        <v>60</v>
      </c>
      <c r="AV327" s="238">
        <v>11</v>
      </c>
      <c r="AW327" s="238">
        <v>21</v>
      </c>
      <c r="AX327" s="238">
        <v>2</v>
      </c>
      <c r="AY327" s="238">
        <v>3</v>
      </c>
      <c r="AZ327" s="238">
        <v>4</v>
      </c>
      <c r="BA327" s="238">
        <v>21</v>
      </c>
      <c r="BB327" s="238">
        <v>41</v>
      </c>
      <c r="BC327" s="238" t="s">
        <v>354</v>
      </c>
      <c r="BD327" s="238">
        <v>5</v>
      </c>
      <c r="BE327" s="238">
        <v>99</v>
      </c>
      <c r="BI327" s="238">
        <v>12</v>
      </c>
      <c r="BJ327" s="238">
        <v>9</v>
      </c>
      <c r="BK327" s="238">
        <v>60</v>
      </c>
      <c r="BL327" s="238">
        <v>11</v>
      </c>
      <c r="BM327" s="238">
        <v>21</v>
      </c>
      <c r="CT327" s="238">
        <v>423922.62297858001</v>
      </c>
      <c r="CU327" s="238">
        <v>4972949.7163661001</v>
      </c>
      <c r="CV327" s="238">
        <v>44.905907820000003</v>
      </c>
      <c r="CW327" s="238">
        <v>-93.963685389999995</v>
      </c>
      <c r="CX327" s="238" t="s">
        <v>359</v>
      </c>
      <c r="CY327" s="238" t="s">
        <v>897</v>
      </c>
    </row>
    <row r="328" spans="1:103" x14ac:dyDescent="0.25">
      <c r="A328" s="238">
        <v>449440</v>
      </c>
      <c r="B328" s="238">
        <v>3</v>
      </c>
      <c r="C328" s="238">
        <v>7</v>
      </c>
      <c r="D328" s="238">
        <v>162.523</v>
      </c>
      <c r="E328" s="238">
        <v>10</v>
      </c>
      <c r="G328" s="238" t="s">
        <v>846</v>
      </c>
      <c r="H328" s="238">
        <v>8</v>
      </c>
      <c r="I328" s="238">
        <v>25</v>
      </c>
      <c r="K328" s="238">
        <v>17014354</v>
      </c>
      <c r="M328" s="238">
        <v>5</v>
      </c>
      <c r="N328" s="238">
        <v>3</v>
      </c>
      <c r="O328" s="238">
        <v>2017</v>
      </c>
      <c r="P328" s="238" t="s">
        <v>355</v>
      </c>
      <c r="Q328" s="238">
        <v>10</v>
      </c>
      <c r="S328" s="238">
        <v>5</v>
      </c>
      <c r="T328" s="238">
        <v>0</v>
      </c>
      <c r="U328" s="238">
        <v>1</v>
      </c>
      <c r="W328" s="238">
        <v>16</v>
      </c>
      <c r="X328" s="238">
        <v>2</v>
      </c>
      <c r="Y328" s="238">
        <v>1</v>
      </c>
      <c r="Z328" s="238">
        <v>1</v>
      </c>
      <c r="AB328" s="238">
        <v>1</v>
      </c>
      <c r="AC328" s="238">
        <v>98</v>
      </c>
      <c r="AD328" s="238" t="s">
        <v>581</v>
      </c>
      <c r="AF328" s="238" t="s">
        <v>426</v>
      </c>
      <c r="AG328" s="238">
        <v>4</v>
      </c>
      <c r="AH328" s="238">
        <v>2</v>
      </c>
      <c r="AI328" s="238">
        <v>2</v>
      </c>
      <c r="AJ328" s="238">
        <v>4</v>
      </c>
      <c r="AK328" s="238">
        <v>21</v>
      </c>
      <c r="AL328" s="238">
        <v>70</v>
      </c>
      <c r="AM328" s="238" t="s">
        <v>354</v>
      </c>
      <c r="AN328" s="238">
        <v>5</v>
      </c>
      <c r="AO328" s="238">
        <v>1</v>
      </c>
      <c r="AS328" s="238">
        <v>12</v>
      </c>
      <c r="AT328" s="238">
        <v>9</v>
      </c>
      <c r="AU328" s="238">
        <v>60</v>
      </c>
      <c r="AV328" s="238">
        <v>11</v>
      </c>
      <c r="AW328" s="238">
        <v>21</v>
      </c>
      <c r="CT328" s="238">
        <v>424191.44693395298</v>
      </c>
      <c r="CU328" s="238">
        <v>4972964.9947253102</v>
      </c>
      <c r="CV328" s="238">
        <v>44.906074009999998</v>
      </c>
      <c r="CW328" s="238">
        <v>-93.960282919999997</v>
      </c>
      <c r="CX328" s="238" t="s">
        <v>359</v>
      </c>
      <c r="CY328" s="238" t="s">
        <v>898</v>
      </c>
    </row>
    <row r="329" spans="1:103" x14ac:dyDescent="0.25">
      <c r="A329" s="238">
        <v>514497</v>
      </c>
      <c r="B329" s="238">
        <v>3</v>
      </c>
      <c r="C329" s="238">
        <v>7</v>
      </c>
      <c r="D329" s="238">
        <v>162.55000000000001</v>
      </c>
      <c r="E329" s="238">
        <v>10</v>
      </c>
      <c r="G329" s="238" t="s">
        <v>846</v>
      </c>
      <c r="H329" s="238">
        <v>8</v>
      </c>
      <c r="I329" s="238">
        <v>25</v>
      </c>
      <c r="K329" s="238">
        <v>17036032</v>
      </c>
      <c r="M329" s="238">
        <v>11</v>
      </c>
      <c r="N329" s="238">
        <v>4</v>
      </c>
      <c r="O329" s="238">
        <v>2017</v>
      </c>
      <c r="P329" s="238" t="s">
        <v>364</v>
      </c>
      <c r="Q329" s="238">
        <v>21</v>
      </c>
      <c r="S329" s="238">
        <v>5</v>
      </c>
      <c r="T329" s="238">
        <v>0</v>
      </c>
      <c r="U329" s="238">
        <v>1</v>
      </c>
      <c r="W329" s="238">
        <v>16</v>
      </c>
      <c r="X329" s="238">
        <v>2</v>
      </c>
      <c r="Y329" s="238">
        <v>7</v>
      </c>
      <c r="Z329" s="238">
        <v>3</v>
      </c>
      <c r="AB329" s="238">
        <v>2</v>
      </c>
      <c r="AC329" s="238">
        <v>98</v>
      </c>
      <c r="AD329" s="238" t="s">
        <v>581</v>
      </c>
      <c r="AF329" s="238" t="s">
        <v>426</v>
      </c>
      <c r="AG329" s="238">
        <v>4</v>
      </c>
      <c r="AH329" s="238">
        <v>2</v>
      </c>
      <c r="AI329" s="238">
        <v>3</v>
      </c>
      <c r="AJ329" s="238">
        <v>4</v>
      </c>
      <c r="AK329" s="238">
        <v>21</v>
      </c>
      <c r="AL329" s="238">
        <v>38</v>
      </c>
      <c r="AM329" s="238" t="s">
        <v>363</v>
      </c>
      <c r="AN329" s="238">
        <v>5</v>
      </c>
      <c r="AO329" s="238">
        <v>1</v>
      </c>
      <c r="AS329" s="238">
        <v>12</v>
      </c>
      <c r="AT329" s="238">
        <v>9</v>
      </c>
      <c r="AU329" s="238">
        <v>60</v>
      </c>
      <c r="AV329" s="238">
        <v>11</v>
      </c>
      <c r="AW329" s="238">
        <v>21</v>
      </c>
      <c r="CT329" s="238">
        <v>424233.600564897</v>
      </c>
      <c r="CU329" s="238">
        <v>4972961.0185741503</v>
      </c>
      <c r="CV329" s="238">
        <v>44.906042710000001</v>
      </c>
      <c r="CW329" s="238">
        <v>-93.959748430000005</v>
      </c>
      <c r="CX329" s="238" t="s">
        <v>359</v>
      </c>
      <c r="CY329" s="238" t="s">
        <v>899</v>
      </c>
    </row>
    <row r="330" spans="1:103" x14ac:dyDescent="0.25">
      <c r="A330" s="238">
        <v>10697385</v>
      </c>
      <c r="B330" s="238">
        <v>3</v>
      </c>
      <c r="C330" s="238">
        <v>7</v>
      </c>
      <c r="D330" s="238">
        <v>162.73599999999999</v>
      </c>
      <c r="E330" s="238">
        <v>10</v>
      </c>
      <c r="G330" s="238" t="s">
        <v>846</v>
      </c>
      <c r="H330" s="238">
        <v>8</v>
      </c>
      <c r="I330" s="238">
        <v>25</v>
      </c>
      <c r="K330" s="238">
        <v>11002782</v>
      </c>
      <c r="L330" s="238">
        <v>110280308</v>
      </c>
      <c r="M330" s="238">
        <v>1</v>
      </c>
      <c r="N330" s="238">
        <v>28</v>
      </c>
      <c r="O330" s="238">
        <v>2011</v>
      </c>
      <c r="P330" s="238" t="s">
        <v>362</v>
      </c>
      <c r="Q330" s="238">
        <v>16</v>
      </c>
      <c r="S330" s="238">
        <v>4</v>
      </c>
      <c r="T330" s="238">
        <v>0</v>
      </c>
      <c r="U330" s="238">
        <v>1</v>
      </c>
      <c r="V330" s="238">
        <v>7</v>
      </c>
      <c r="W330" s="238">
        <v>45</v>
      </c>
      <c r="X330" s="238">
        <v>2</v>
      </c>
      <c r="Y330" s="238">
        <v>1</v>
      </c>
      <c r="Z330" s="238">
        <v>7</v>
      </c>
      <c r="AA330" s="238">
        <v>2</v>
      </c>
      <c r="AB330" s="238">
        <v>5</v>
      </c>
      <c r="AC330" s="238">
        <v>98</v>
      </c>
      <c r="AD330" s="238" t="s">
        <v>424</v>
      </c>
      <c r="AE330" s="238" t="s">
        <v>900</v>
      </c>
      <c r="AF330" s="238" t="s">
        <v>426</v>
      </c>
      <c r="AG330" s="238">
        <v>3</v>
      </c>
      <c r="AH330" s="238">
        <v>2</v>
      </c>
      <c r="AI330" s="238">
        <v>2</v>
      </c>
      <c r="AJ330" s="238">
        <v>3</v>
      </c>
      <c r="AK330" s="238">
        <v>21</v>
      </c>
      <c r="AL330" s="238">
        <v>32</v>
      </c>
      <c r="AM330" s="238" t="s">
        <v>354</v>
      </c>
      <c r="AN330" s="238">
        <v>5</v>
      </c>
      <c r="AO330" s="238">
        <v>72</v>
      </c>
      <c r="AS330" s="238">
        <v>7</v>
      </c>
      <c r="AT330" s="238">
        <v>98</v>
      </c>
      <c r="AU330" s="238">
        <v>60</v>
      </c>
      <c r="AV330" s="238">
        <v>11</v>
      </c>
      <c r="AW330" s="238">
        <v>21</v>
      </c>
      <c r="CT330" s="238">
        <v>424534</v>
      </c>
      <c r="CU330" s="238">
        <v>4972954</v>
      </c>
      <c r="CV330" s="238">
        <v>44.9060104</v>
      </c>
      <c r="CW330" s="238">
        <v>-93.955939499999999</v>
      </c>
      <c r="CX330" s="238" t="s">
        <v>359</v>
      </c>
      <c r="CY330" s="238" t="s">
        <v>901</v>
      </c>
    </row>
    <row r="331" spans="1:103" x14ac:dyDescent="0.25">
      <c r="A331" s="238">
        <v>763829</v>
      </c>
      <c r="B331" s="238">
        <v>3</v>
      </c>
      <c r="C331" s="238">
        <v>7</v>
      </c>
      <c r="D331" s="238">
        <v>162.851</v>
      </c>
      <c r="E331" s="238">
        <v>10</v>
      </c>
      <c r="G331" s="238" t="s">
        <v>846</v>
      </c>
      <c r="H331" s="238">
        <v>8</v>
      </c>
      <c r="I331" s="238">
        <v>25</v>
      </c>
      <c r="K331" s="238">
        <v>19034475</v>
      </c>
      <c r="M331" s="238">
        <v>11</v>
      </c>
      <c r="N331" s="238">
        <v>18</v>
      </c>
      <c r="O331" s="238">
        <v>2019</v>
      </c>
      <c r="P331" s="238" t="s">
        <v>361</v>
      </c>
      <c r="Q331" s="238">
        <v>4</v>
      </c>
      <c r="R331" s="238">
        <v>98</v>
      </c>
      <c r="S331" s="238">
        <v>5</v>
      </c>
      <c r="T331" s="238">
        <v>0</v>
      </c>
      <c r="U331" s="238">
        <v>1</v>
      </c>
      <c r="W331" s="238">
        <v>16</v>
      </c>
      <c r="X331" s="238">
        <v>2</v>
      </c>
      <c r="Y331" s="238">
        <v>6</v>
      </c>
      <c r="Z331" s="238">
        <v>2</v>
      </c>
      <c r="AB331" s="238">
        <v>1</v>
      </c>
      <c r="AC331" s="238">
        <v>98</v>
      </c>
      <c r="AD331" s="238">
        <v>7</v>
      </c>
      <c r="AF331" s="238" t="s">
        <v>426</v>
      </c>
      <c r="AG331" s="238">
        <v>4</v>
      </c>
      <c r="AH331" s="238">
        <v>2</v>
      </c>
      <c r="AI331" s="238">
        <v>3</v>
      </c>
      <c r="AJ331" s="238">
        <v>4</v>
      </c>
      <c r="AK331" s="238">
        <v>21</v>
      </c>
      <c r="AL331" s="238">
        <v>52</v>
      </c>
      <c r="AM331" s="238" t="s">
        <v>354</v>
      </c>
      <c r="AN331" s="238">
        <v>5</v>
      </c>
      <c r="AO331" s="238">
        <v>1</v>
      </c>
      <c r="AS331" s="238">
        <v>12</v>
      </c>
      <c r="AT331" s="238">
        <v>9</v>
      </c>
      <c r="AU331" s="238">
        <v>60</v>
      </c>
      <c r="AV331" s="238">
        <v>11</v>
      </c>
      <c r="AW331" s="238">
        <v>21</v>
      </c>
      <c r="CT331" s="238">
        <v>424705.61617559899</v>
      </c>
      <c r="CU331" s="238">
        <v>4972960.1417008201</v>
      </c>
      <c r="CV331" s="238">
        <v>44.906084909999997</v>
      </c>
      <c r="CW331" s="238">
        <v>-93.95377001</v>
      </c>
      <c r="CX331" s="238" t="s">
        <v>359</v>
      </c>
      <c r="CY331" s="238" t="s">
        <v>902</v>
      </c>
    </row>
    <row r="332" spans="1:103" x14ac:dyDescent="0.25">
      <c r="A332" s="238">
        <v>606169</v>
      </c>
      <c r="B332" s="238">
        <v>3</v>
      </c>
      <c r="C332" s="238">
        <v>7</v>
      </c>
      <c r="D332" s="238">
        <v>162.94900000000001</v>
      </c>
      <c r="E332" s="238">
        <v>10</v>
      </c>
      <c r="G332" s="238" t="s">
        <v>846</v>
      </c>
      <c r="H332" s="238">
        <v>8</v>
      </c>
      <c r="I332" s="238">
        <v>25</v>
      </c>
      <c r="K332" s="238">
        <v>18019246</v>
      </c>
      <c r="M332" s="238">
        <v>6</v>
      </c>
      <c r="N332" s="238">
        <v>22</v>
      </c>
      <c r="O332" s="238">
        <v>2018</v>
      </c>
      <c r="P332" s="238" t="s">
        <v>362</v>
      </c>
      <c r="Q332" s="238">
        <v>17</v>
      </c>
      <c r="S332" s="238">
        <v>5</v>
      </c>
      <c r="T332" s="238">
        <v>0</v>
      </c>
      <c r="U332" s="238">
        <v>2</v>
      </c>
      <c r="V332" s="238">
        <v>12</v>
      </c>
      <c r="W332" s="238">
        <v>10</v>
      </c>
      <c r="X332" s="238">
        <v>10</v>
      </c>
      <c r="Y332" s="238">
        <v>1</v>
      </c>
      <c r="Z332" s="238">
        <v>2</v>
      </c>
      <c r="AB332" s="238">
        <v>1</v>
      </c>
      <c r="AC332" s="238">
        <v>98</v>
      </c>
      <c r="AD332" s="238" t="s">
        <v>581</v>
      </c>
      <c r="AF332" s="238" t="s">
        <v>426</v>
      </c>
      <c r="AG332" s="238">
        <v>7</v>
      </c>
      <c r="AH332" s="238">
        <v>2</v>
      </c>
      <c r="AI332" s="238">
        <v>3</v>
      </c>
      <c r="AJ332" s="238">
        <v>3</v>
      </c>
      <c r="AK332" s="238">
        <v>26</v>
      </c>
      <c r="AL332" s="238">
        <v>18</v>
      </c>
      <c r="AM332" s="238" t="s">
        <v>354</v>
      </c>
      <c r="AN332" s="238">
        <v>5</v>
      </c>
      <c r="AO332" s="238">
        <v>1</v>
      </c>
      <c r="AS332" s="238">
        <v>12</v>
      </c>
      <c r="AT332" s="238">
        <v>9</v>
      </c>
      <c r="AU332" s="238">
        <v>60</v>
      </c>
      <c r="AV332" s="238">
        <v>11</v>
      </c>
      <c r="AW332" s="238">
        <v>21</v>
      </c>
      <c r="AX332" s="238">
        <v>2</v>
      </c>
      <c r="AY332" s="238">
        <v>4</v>
      </c>
      <c r="AZ332" s="238">
        <v>3</v>
      </c>
      <c r="BA332" s="238">
        <v>21</v>
      </c>
      <c r="BB332" s="238">
        <v>18</v>
      </c>
      <c r="BC332" s="238" t="s">
        <v>354</v>
      </c>
      <c r="BD332" s="238">
        <v>5</v>
      </c>
      <c r="BE332" s="238">
        <v>4</v>
      </c>
      <c r="BI332" s="238">
        <v>12</v>
      </c>
      <c r="BJ332" s="238">
        <v>9</v>
      </c>
      <c r="BK332" s="238">
        <v>60</v>
      </c>
      <c r="BL332" s="238">
        <v>11</v>
      </c>
      <c r="BM332" s="238">
        <v>21</v>
      </c>
      <c r="CT332" s="238">
        <v>424875.58588639402</v>
      </c>
      <c r="CU332" s="238">
        <v>4972940.3651827099</v>
      </c>
      <c r="CV332" s="238">
        <v>44.905924859999999</v>
      </c>
      <c r="CW332" s="238">
        <v>-93.951614329999998</v>
      </c>
      <c r="CX332" s="238" t="s">
        <v>359</v>
      </c>
      <c r="CY332" s="238" t="s">
        <v>903</v>
      </c>
    </row>
    <row r="333" spans="1:103" x14ac:dyDescent="0.25">
      <c r="A333" s="238">
        <v>413485</v>
      </c>
      <c r="B333" s="238">
        <v>3</v>
      </c>
      <c r="C333" s="238">
        <v>7</v>
      </c>
      <c r="D333" s="238">
        <v>162.97200000000001</v>
      </c>
      <c r="E333" s="238">
        <v>10</v>
      </c>
      <c r="G333" s="238" t="s">
        <v>846</v>
      </c>
      <c r="H333" s="238">
        <v>8</v>
      </c>
      <c r="I333" s="238">
        <v>25</v>
      </c>
      <c r="K333" s="238">
        <v>17500518</v>
      </c>
      <c r="M333" s="238">
        <v>1</v>
      </c>
      <c r="N333" s="238">
        <v>10</v>
      </c>
      <c r="O333" s="238">
        <v>2017</v>
      </c>
      <c r="P333" s="238" t="s">
        <v>368</v>
      </c>
      <c r="Q333" s="238">
        <v>15</v>
      </c>
      <c r="S333" s="238">
        <v>5</v>
      </c>
      <c r="T333" s="238">
        <v>0</v>
      </c>
      <c r="U333" s="238">
        <v>3</v>
      </c>
      <c r="V333" s="238">
        <v>13</v>
      </c>
      <c r="W333" s="238">
        <v>10</v>
      </c>
      <c r="X333" s="238">
        <v>2</v>
      </c>
      <c r="Y333" s="238">
        <v>1</v>
      </c>
      <c r="Z333" s="238">
        <v>7</v>
      </c>
      <c r="AB333" s="238">
        <v>5</v>
      </c>
      <c r="AC333" s="238">
        <v>98</v>
      </c>
      <c r="AD333" s="238" t="s">
        <v>581</v>
      </c>
      <c r="AF333" s="238" t="s">
        <v>426</v>
      </c>
      <c r="AG333" s="238">
        <v>7</v>
      </c>
      <c r="AH333" s="238">
        <v>2</v>
      </c>
      <c r="AI333" s="238">
        <v>4</v>
      </c>
      <c r="AJ333" s="238">
        <v>3</v>
      </c>
      <c r="AK333" s="238">
        <v>21</v>
      </c>
      <c r="AL333" s="238">
        <v>55</v>
      </c>
      <c r="AM333" s="238" t="s">
        <v>354</v>
      </c>
      <c r="AN333" s="238">
        <v>5</v>
      </c>
      <c r="AO333" s="238">
        <v>1</v>
      </c>
      <c r="AS333" s="238">
        <v>12</v>
      </c>
      <c r="AT333" s="238">
        <v>9</v>
      </c>
      <c r="AV333" s="238">
        <v>11</v>
      </c>
      <c r="AW333" s="238">
        <v>21</v>
      </c>
      <c r="AX333" s="238">
        <v>2</v>
      </c>
      <c r="AY333" s="238">
        <v>4</v>
      </c>
      <c r="AZ333" s="238">
        <v>3</v>
      </c>
      <c r="BA333" s="238">
        <v>21</v>
      </c>
      <c r="BB333" s="238">
        <v>58</v>
      </c>
      <c r="BC333" s="238" t="s">
        <v>354</v>
      </c>
      <c r="BD333" s="238">
        <v>5</v>
      </c>
      <c r="BE333" s="238">
        <v>1</v>
      </c>
      <c r="BI333" s="238">
        <v>12</v>
      </c>
      <c r="BJ333" s="238">
        <v>9</v>
      </c>
      <c r="BK333" s="238">
        <v>60</v>
      </c>
      <c r="BL333" s="238">
        <v>11</v>
      </c>
      <c r="BM333" s="238">
        <v>21</v>
      </c>
      <c r="BN333" s="238">
        <v>2</v>
      </c>
      <c r="BO333" s="238">
        <v>3</v>
      </c>
      <c r="BP333" s="238">
        <v>3</v>
      </c>
      <c r="BQ333" s="238">
        <v>21</v>
      </c>
      <c r="BR333" s="238">
        <v>62</v>
      </c>
      <c r="BS333" s="238" t="s">
        <v>354</v>
      </c>
      <c r="BT333" s="238">
        <v>5</v>
      </c>
      <c r="BU333" s="238">
        <v>99</v>
      </c>
      <c r="BY333" s="238">
        <v>12</v>
      </c>
      <c r="BZ333" s="238">
        <v>9</v>
      </c>
      <c r="CA333" s="238">
        <v>60</v>
      </c>
      <c r="CB333" s="238">
        <v>11</v>
      </c>
      <c r="CC333" s="238">
        <v>21</v>
      </c>
      <c r="CT333" s="238">
        <v>424913.22495978401</v>
      </c>
      <c r="CU333" s="238">
        <v>4972962.4163915003</v>
      </c>
      <c r="CV333" s="238">
        <v>44.906127320000003</v>
      </c>
      <c r="CW333" s="238">
        <v>-93.951140890000005</v>
      </c>
      <c r="CX333" s="238" t="s">
        <v>359</v>
      </c>
      <c r="CY333" s="238" t="s">
        <v>904</v>
      </c>
    </row>
    <row r="334" spans="1:103" x14ac:dyDescent="0.25">
      <c r="A334" s="238">
        <v>10939452</v>
      </c>
      <c r="B334" s="238">
        <v>3</v>
      </c>
      <c r="C334" s="238">
        <v>7</v>
      </c>
      <c r="D334" s="238">
        <v>162.99100000000001</v>
      </c>
      <c r="E334" s="238">
        <v>10</v>
      </c>
      <c r="G334" s="238" t="s">
        <v>846</v>
      </c>
      <c r="H334" s="238">
        <v>8</v>
      </c>
      <c r="I334" s="238">
        <v>25</v>
      </c>
      <c r="K334" s="238">
        <v>14513241</v>
      </c>
      <c r="L334" s="238">
        <v>143440219</v>
      </c>
      <c r="M334" s="238">
        <v>12</v>
      </c>
      <c r="N334" s="238">
        <v>9</v>
      </c>
      <c r="O334" s="238">
        <v>2014</v>
      </c>
      <c r="P334" s="238" t="s">
        <v>368</v>
      </c>
      <c r="Q334" s="238">
        <v>14</v>
      </c>
      <c r="S334" s="238">
        <v>2</v>
      </c>
      <c r="T334" s="238">
        <v>0</v>
      </c>
      <c r="U334" s="238">
        <v>2</v>
      </c>
      <c r="V334" s="238">
        <v>11</v>
      </c>
      <c r="W334" s="238">
        <v>10</v>
      </c>
      <c r="X334" s="238">
        <v>2</v>
      </c>
      <c r="Y334" s="238">
        <v>1</v>
      </c>
      <c r="Z334" s="238">
        <v>2</v>
      </c>
      <c r="AB334" s="238">
        <v>1</v>
      </c>
      <c r="AC334" s="238">
        <v>98</v>
      </c>
      <c r="AD334" s="238" t="s">
        <v>428</v>
      </c>
      <c r="AE334" s="238" t="s">
        <v>905</v>
      </c>
      <c r="AF334" s="238" t="s">
        <v>426</v>
      </c>
      <c r="AG334" s="238">
        <v>6</v>
      </c>
      <c r="AH334" s="238">
        <v>2</v>
      </c>
      <c r="AI334" s="238">
        <v>4</v>
      </c>
      <c r="AJ334" s="238">
        <v>4</v>
      </c>
      <c r="AK334" s="238">
        <v>22</v>
      </c>
      <c r="AL334" s="238">
        <v>71</v>
      </c>
      <c r="AM334" s="238" t="s">
        <v>354</v>
      </c>
      <c r="AN334" s="238">
        <v>5</v>
      </c>
      <c r="AO334" s="238">
        <v>15</v>
      </c>
      <c r="AP334" s="238">
        <v>8</v>
      </c>
      <c r="AS334" s="238">
        <v>7</v>
      </c>
      <c r="AT334" s="238">
        <v>98</v>
      </c>
      <c r="AU334" s="238">
        <v>60</v>
      </c>
      <c r="AV334" s="238">
        <v>11</v>
      </c>
      <c r="AW334" s="238">
        <v>21</v>
      </c>
      <c r="AX334" s="238">
        <v>2</v>
      </c>
      <c r="AY334" s="238">
        <v>2</v>
      </c>
      <c r="AZ334" s="238">
        <v>3</v>
      </c>
      <c r="BA334" s="238">
        <v>21</v>
      </c>
      <c r="BB334" s="238">
        <v>60</v>
      </c>
      <c r="BC334" s="238" t="s">
        <v>354</v>
      </c>
      <c r="BD334" s="238">
        <v>5</v>
      </c>
      <c r="BE334" s="238">
        <v>1</v>
      </c>
      <c r="BI334" s="238">
        <v>7</v>
      </c>
      <c r="BJ334" s="238">
        <v>98</v>
      </c>
      <c r="BK334" s="238">
        <v>60</v>
      </c>
      <c r="BL334" s="238">
        <v>11</v>
      </c>
      <c r="BM334" s="238">
        <v>21</v>
      </c>
      <c r="CT334" s="238">
        <v>424943</v>
      </c>
      <c r="CU334" s="238">
        <v>4972949</v>
      </c>
      <c r="CV334" s="238">
        <v>44.906009699999998</v>
      </c>
      <c r="CW334" s="238">
        <v>-93.950759000000005</v>
      </c>
      <c r="CX334" s="238" t="s">
        <v>359</v>
      </c>
      <c r="CY334" s="238" t="s">
        <v>906</v>
      </c>
    </row>
    <row r="335" spans="1:103" x14ac:dyDescent="0.25">
      <c r="A335" s="238">
        <v>11019158</v>
      </c>
      <c r="B335" s="238">
        <v>3</v>
      </c>
      <c r="C335" s="238">
        <v>7</v>
      </c>
      <c r="D335" s="238">
        <v>162.99100000000001</v>
      </c>
      <c r="E335" s="238">
        <v>10</v>
      </c>
      <c r="G335" s="238" t="s">
        <v>846</v>
      </c>
      <c r="H335" s="238">
        <v>8</v>
      </c>
      <c r="I335" s="238">
        <v>25</v>
      </c>
      <c r="K335" s="238">
        <v>15504592</v>
      </c>
      <c r="L335" s="238">
        <v>151270274</v>
      </c>
      <c r="M335" s="238">
        <v>5</v>
      </c>
      <c r="N335" s="238">
        <v>5</v>
      </c>
      <c r="O335" s="238">
        <v>2015</v>
      </c>
      <c r="P335" s="238" t="s">
        <v>368</v>
      </c>
      <c r="Q335" s="238">
        <v>17</v>
      </c>
      <c r="S335" s="238">
        <v>4</v>
      </c>
      <c r="T335" s="238">
        <v>0</v>
      </c>
      <c r="U335" s="238">
        <v>2</v>
      </c>
      <c r="V335" s="238">
        <v>10</v>
      </c>
      <c r="W335" s="238">
        <v>10</v>
      </c>
      <c r="X335" s="238">
        <v>2</v>
      </c>
      <c r="Y335" s="238">
        <v>1</v>
      </c>
      <c r="Z335" s="238">
        <v>2</v>
      </c>
      <c r="AB335" s="238">
        <v>1</v>
      </c>
      <c r="AC335" s="238">
        <v>98</v>
      </c>
      <c r="AD335" s="238" t="s">
        <v>428</v>
      </c>
      <c r="AE335" s="238" t="s">
        <v>907</v>
      </c>
      <c r="AF335" s="238" t="s">
        <v>426</v>
      </c>
      <c r="AG335" s="238">
        <v>5</v>
      </c>
      <c r="AH335" s="238">
        <v>2</v>
      </c>
      <c r="AI335" s="238">
        <v>3</v>
      </c>
      <c r="AJ335" s="238">
        <v>4</v>
      </c>
      <c r="AK335" s="238">
        <v>21</v>
      </c>
      <c r="AL335" s="238">
        <v>38</v>
      </c>
      <c r="AM335" s="238" t="s">
        <v>354</v>
      </c>
      <c r="AN335" s="238">
        <v>9</v>
      </c>
      <c r="AO335" s="238">
        <v>6</v>
      </c>
      <c r="AS335" s="238">
        <v>7</v>
      </c>
      <c r="AT335" s="238">
        <v>98</v>
      </c>
      <c r="AU335" s="238">
        <v>60</v>
      </c>
      <c r="AV335" s="238">
        <v>11</v>
      </c>
      <c r="AW335" s="238">
        <v>21</v>
      </c>
      <c r="AX335" s="238">
        <v>2</v>
      </c>
      <c r="AY335" s="238">
        <v>4</v>
      </c>
      <c r="AZ335" s="238">
        <v>3</v>
      </c>
      <c r="BA335" s="238">
        <v>21</v>
      </c>
      <c r="BB335" s="238">
        <v>62</v>
      </c>
      <c r="BC335" s="238" t="s">
        <v>363</v>
      </c>
      <c r="BD335" s="238">
        <v>5</v>
      </c>
      <c r="BE335" s="238">
        <v>1</v>
      </c>
      <c r="BI335" s="238">
        <v>7</v>
      </c>
      <c r="BJ335" s="238">
        <v>98</v>
      </c>
      <c r="BK335" s="238">
        <v>60</v>
      </c>
      <c r="BL335" s="238">
        <v>11</v>
      </c>
      <c r="BM335" s="238">
        <v>21</v>
      </c>
      <c r="CT335" s="238">
        <v>424943</v>
      </c>
      <c r="CU335" s="238">
        <v>4972949</v>
      </c>
      <c r="CV335" s="238">
        <v>44.906009699999998</v>
      </c>
      <c r="CW335" s="238">
        <v>-93.950759000000005</v>
      </c>
      <c r="CX335" s="238" t="s">
        <v>359</v>
      </c>
      <c r="CY335" s="238" t="s">
        <v>908</v>
      </c>
    </row>
    <row r="336" spans="1:103" x14ac:dyDescent="0.25">
      <c r="A336" s="238">
        <v>11022662</v>
      </c>
      <c r="B336" s="238">
        <v>3</v>
      </c>
      <c r="C336" s="238">
        <v>7</v>
      </c>
      <c r="D336" s="238">
        <v>162.99100000000001</v>
      </c>
      <c r="E336" s="238">
        <v>10</v>
      </c>
      <c r="G336" s="238" t="s">
        <v>846</v>
      </c>
      <c r="H336" s="238">
        <v>8</v>
      </c>
      <c r="I336" s="238">
        <v>25</v>
      </c>
      <c r="K336" s="238">
        <v>15510973</v>
      </c>
      <c r="L336" s="238">
        <v>152950195</v>
      </c>
      <c r="M336" s="238">
        <v>10</v>
      </c>
      <c r="N336" s="238">
        <v>22</v>
      </c>
      <c r="O336" s="238">
        <v>2015</v>
      </c>
      <c r="P336" s="238" t="s">
        <v>384</v>
      </c>
      <c r="Q336" s="238">
        <v>11</v>
      </c>
      <c r="S336" s="238">
        <v>4</v>
      </c>
      <c r="T336" s="238">
        <v>0</v>
      </c>
      <c r="U336" s="238">
        <v>2</v>
      </c>
      <c r="V336" s="238">
        <v>10</v>
      </c>
      <c r="W336" s="238">
        <v>10</v>
      </c>
      <c r="X336" s="238">
        <v>2</v>
      </c>
      <c r="Y336" s="238">
        <v>1</v>
      </c>
      <c r="Z336" s="238">
        <v>1</v>
      </c>
      <c r="AB336" s="238">
        <v>1</v>
      </c>
      <c r="AC336" s="238">
        <v>98</v>
      </c>
      <c r="AD336" s="238" t="s">
        <v>428</v>
      </c>
      <c r="AE336" s="238" t="s">
        <v>909</v>
      </c>
      <c r="AF336" s="238" t="s">
        <v>426</v>
      </c>
      <c r="AG336" s="238">
        <v>5</v>
      </c>
      <c r="AH336" s="238">
        <v>2</v>
      </c>
      <c r="AI336" s="238">
        <v>3</v>
      </c>
      <c r="AJ336" s="238">
        <v>3</v>
      </c>
      <c r="AK336" s="238">
        <v>21</v>
      </c>
      <c r="AL336" s="238">
        <v>35</v>
      </c>
      <c r="AM336" s="238" t="s">
        <v>354</v>
      </c>
      <c r="AN336" s="238">
        <v>5</v>
      </c>
      <c r="AO336" s="238">
        <v>72</v>
      </c>
      <c r="AP336" s="238">
        <v>21</v>
      </c>
      <c r="AS336" s="238">
        <v>7</v>
      </c>
      <c r="AT336" s="238">
        <v>98</v>
      </c>
      <c r="AU336" s="238">
        <v>60</v>
      </c>
      <c r="AV336" s="238">
        <v>11</v>
      </c>
      <c r="AW336" s="238">
        <v>21</v>
      </c>
      <c r="AX336" s="238">
        <v>2</v>
      </c>
      <c r="AY336" s="238">
        <v>42</v>
      </c>
      <c r="AZ336" s="238">
        <v>4</v>
      </c>
      <c r="BA336" s="238">
        <v>21</v>
      </c>
      <c r="BB336" s="238">
        <v>61</v>
      </c>
      <c r="BC336" s="238" t="s">
        <v>354</v>
      </c>
      <c r="BD336" s="238">
        <v>5</v>
      </c>
      <c r="BE336" s="238">
        <v>1</v>
      </c>
      <c r="BI336" s="238">
        <v>7</v>
      </c>
      <c r="BJ336" s="238">
        <v>98</v>
      </c>
      <c r="BK336" s="238">
        <v>60</v>
      </c>
      <c r="BL336" s="238">
        <v>11</v>
      </c>
      <c r="BM336" s="238">
        <v>21</v>
      </c>
      <c r="CT336" s="238">
        <v>424943</v>
      </c>
      <c r="CU336" s="238">
        <v>4972949</v>
      </c>
      <c r="CV336" s="238">
        <v>44.906009699999998</v>
      </c>
      <c r="CW336" s="238">
        <v>-93.950759000000005</v>
      </c>
      <c r="CX336" s="238" t="s">
        <v>359</v>
      </c>
      <c r="CY336" s="238" t="s">
        <v>910</v>
      </c>
    </row>
    <row r="337" spans="1:103" x14ac:dyDescent="0.25">
      <c r="A337" s="238">
        <v>726750</v>
      </c>
      <c r="B337" s="238">
        <v>3</v>
      </c>
      <c r="C337" s="238">
        <v>7</v>
      </c>
      <c r="D337" s="238">
        <v>163.01400000000001</v>
      </c>
      <c r="E337" s="238">
        <v>10</v>
      </c>
      <c r="G337" s="238" t="s">
        <v>846</v>
      </c>
      <c r="H337" s="238">
        <v>8</v>
      </c>
      <c r="I337" s="238">
        <v>25</v>
      </c>
      <c r="K337" s="238">
        <v>19016693</v>
      </c>
      <c r="M337" s="238">
        <v>6</v>
      </c>
      <c r="N337" s="238">
        <v>12</v>
      </c>
      <c r="O337" s="238">
        <v>2019</v>
      </c>
      <c r="P337" s="238" t="s">
        <v>355</v>
      </c>
      <c r="Q337" s="238">
        <v>16</v>
      </c>
      <c r="S337" s="238">
        <v>5</v>
      </c>
      <c r="T337" s="238">
        <v>0</v>
      </c>
      <c r="U337" s="238">
        <v>1</v>
      </c>
      <c r="W337" s="238">
        <v>17</v>
      </c>
      <c r="X337" s="238">
        <v>2</v>
      </c>
      <c r="Y337" s="238">
        <v>1</v>
      </c>
      <c r="Z337" s="238">
        <v>1</v>
      </c>
      <c r="AB337" s="238">
        <v>1</v>
      </c>
      <c r="AC337" s="238">
        <v>98</v>
      </c>
      <c r="AD337" s="238" t="s">
        <v>581</v>
      </c>
      <c r="AF337" s="238" t="s">
        <v>426</v>
      </c>
      <c r="AG337" s="238">
        <v>4</v>
      </c>
      <c r="AH337" s="238">
        <v>2</v>
      </c>
      <c r="AI337" s="238">
        <v>2</v>
      </c>
      <c r="AJ337" s="238">
        <v>4</v>
      </c>
      <c r="AK337" s="238">
        <v>21</v>
      </c>
      <c r="AL337" s="238">
        <v>60</v>
      </c>
      <c r="AM337" s="238" t="s">
        <v>354</v>
      </c>
      <c r="AN337" s="238">
        <v>5</v>
      </c>
      <c r="AO337" s="238">
        <v>1</v>
      </c>
      <c r="AS337" s="238">
        <v>12</v>
      </c>
      <c r="AT337" s="238">
        <v>9</v>
      </c>
      <c r="AU337" s="238">
        <v>60</v>
      </c>
      <c r="AV337" s="238">
        <v>11</v>
      </c>
      <c r="AW337" s="238">
        <v>21</v>
      </c>
      <c r="CT337" s="238">
        <v>424980.7853926</v>
      </c>
      <c r="CU337" s="238">
        <v>4972934.6548296995</v>
      </c>
      <c r="CV337" s="238">
        <v>44.905884559999997</v>
      </c>
      <c r="CW337" s="238">
        <v>-93.950281090000004</v>
      </c>
      <c r="CX337" s="238" t="s">
        <v>359</v>
      </c>
      <c r="CY337" s="238" t="s">
        <v>911</v>
      </c>
    </row>
    <row r="338" spans="1:103" x14ac:dyDescent="0.25">
      <c r="A338" s="238">
        <v>684919</v>
      </c>
      <c r="B338" s="238">
        <v>3</v>
      </c>
      <c r="C338" s="238">
        <v>7</v>
      </c>
      <c r="D338" s="238">
        <v>163.042</v>
      </c>
      <c r="E338" s="238">
        <v>10</v>
      </c>
      <c r="G338" s="238" t="s">
        <v>846</v>
      </c>
      <c r="H338" s="238">
        <v>8</v>
      </c>
      <c r="I338" s="238">
        <v>25</v>
      </c>
      <c r="K338" s="238">
        <v>19003817</v>
      </c>
      <c r="M338" s="238">
        <v>2</v>
      </c>
      <c r="N338" s="238">
        <v>7</v>
      </c>
      <c r="O338" s="238">
        <v>2019</v>
      </c>
      <c r="P338" s="238" t="s">
        <v>384</v>
      </c>
      <c r="Q338" s="238">
        <v>21</v>
      </c>
      <c r="R338" s="238" t="s">
        <v>369</v>
      </c>
      <c r="S338" s="238">
        <v>5</v>
      </c>
      <c r="T338" s="238">
        <v>0</v>
      </c>
      <c r="U338" s="238">
        <v>1</v>
      </c>
      <c r="W338" s="238">
        <v>83</v>
      </c>
      <c r="X338" s="238">
        <v>2</v>
      </c>
      <c r="Y338" s="238">
        <v>6</v>
      </c>
      <c r="Z338" s="238">
        <v>4</v>
      </c>
      <c r="AA338" s="238">
        <v>7</v>
      </c>
      <c r="AB338" s="238">
        <v>5</v>
      </c>
      <c r="AC338" s="238">
        <v>98</v>
      </c>
      <c r="AD338" s="238" t="s">
        <v>581</v>
      </c>
      <c r="AF338" s="238" t="s">
        <v>426</v>
      </c>
      <c r="AG338" s="238">
        <v>3</v>
      </c>
      <c r="AH338" s="238">
        <v>2</v>
      </c>
      <c r="AI338" s="238">
        <v>4</v>
      </c>
      <c r="AJ338" s="238">
        <v>3</v>
      </c>
      <c r="AK338" s="238">
        <v>21</v>
      </c>
      <c r="AL338" s="238">
        <v>19</v>
      </c>
      <c r="AM338" s="238" t="s">
        <v>354</v>
      </c>
      <c r="AN338" s="238">
        <v>5</v>
      </c>
      <c r="AO338" s="238">
        <v>90</v>
      </c>
      <c r="AS338" s="238">
        <v>14</v>
      </c>
      <c r="AT338" s="238">
        <v>9</v>
      </c>
      <c r="AU338" s="238">
        <v>60</v>
      </c>
      <c r="AV338" s="238">
        <v>11</v>
      </c>
      <c r="AW338" s="238">
        <v>21</v>
      </c>
      <c r="CT338" s="238">
        <v>425025.61733681703</v>
      </c>
      <c r="CU338" s="238">
        <v>4972951.7978631603</v>
      </c>
      <c r="CV338" s="238">
        <v>44.906043590000003</v>
      </c>
      <c r="CW338" s="238">
        <v>-93.949715810000001</v>
      </c>
      <c r="CX338" s="238" t="s">
        <v>359</v>
      </c>
      <c r="CY338" s="238" t="s">
        <v>912</v>
      </c>
    </row>
    <row r="339" spans="1:103" x14ac:dyDescent="0.25">
      <c r="A339" s="238">
        <v>10933901</v>
      </c>
      <c r="B339" s="238">
        <v>3</v>
      </c>
      <c r="C339" s="238">
        <v>7</v>
      </c>
      <c r="D339" s="238">
        <v>163.09100000000001</v>
      </c>
      <c r="E339" s="238">
        <v>10</v>
      </c>
      <c r="G339" s="238" t="s">
        <v>846</v>
      </c>
      <c r="H339" s="238">
        <v>8</v>
      </c>
      <c r="I339" s="238">
        <v>25</v>
      </c>
      <c r="K339" s="238">
        <v>14006582</v>
      </c>
      <c r="L339" s="238">
        <v>140640021</v>
      </c>
      <c r="M339" s="238">
        <v>3</v>
      </c>
      <c r="N339" s="238">
        <v>5</v>
      </c>
      <c r="O339" s="238">
        <v>2014</v>
      </c>
      <c r="P339" s="238" t="s">
        <v>355</v>
      </c>
      <c r="Q339" s="238">
        <v>4</v>
      </c>
      <c r="S339" s="238">
        <v>5</v>
      </c>
      <c r="T339" s="238">
        <v>0</v>
      </c>
      <c r="U339" s="238">
        <v>1</v>
      </c>
      <c r="V339" s="238">
        <v>4</v>
      </c>
      <c r="W339" s="238">
        <v>83</v>
      </c>
      <c r="X339" s="238">
        <v>2</v>
      </c>
      <c r="Y339" s="238">
        <v>6</v>
      </c>
      <c r="Z339" s="238">
        <v>1</v>
      </c>
      <c r="AB339" s="238">
        <v>5</v>
      </c>
      <c r="AC339" s="238">
        <v>98</v>
      </c>
      <c r="AD339" s="238" t="s">
        <v>424</v>
      </c>
      <c r="AE339" s="238" t="s">
        <v>913</v>
      </c>
      <c r="AF339" s="238" t="s">
        <v>426</v>
      </c>
      <c r="AG339" s="238">
        <v>3</v>
      </c>
      <c r="AH339" s="238">
        <v>2</v>
      </c>
      <c r="AI339" s="238">
        <v>2</v>
      </c>
      <c r="AJ339" s="238">
        <v>3</v>
      </c>
      <c r="AK339" s="238">
        <v>21</v>
      </c>
      <c r="AL339" s="238">
        <v>32</v>
      </c>
      <c r="AM339" s="238" t="s">
        <v>363</v>
      </c>
      <c r="AN339" s="238">
        <v>5</v>
      </c>
      <c r="AO339" s="238">
        <v>1</v>
      </c>
      <c r="AS339" s="238">
        <v>7</v>
      </c>
      <c r="AT339" s="238">
        <v>98</v>
      </c>
      <c r="AU339" s="238">
        <v>60</v>
      </c>
      <c r="AV339" s="238">
        <v>11</v>
      </c>
      <c r="AW339" s="238">
        <v>21</v>
      </c>
      <c r="CT339" s="238">
        <v>425104</v>
      </c>
      <c r="CU339" s="238">
        <v>4972946</v>
      </c>
      <c r="CV339" s="238">
        <v>44.905999799999996</v>
      </c>
      <c r="CW339" s="238">
        <v>-93.948716500000003</v>
      </c>
      <c r="CX339" s="238" t="s">
        <v>359</v>
      </c>
      <c r="CY339" s="238" t="s">
        <v>914</v>
      </c>
    </row>
    <row r="340" spans="1:103" x14ac:dyDescent="0.25">
      <c r="A340" s="238">
        <v>10851837</v>
      </c>
      <c r="B340" s="238">
        <v>3</v>
      </c>
      <c r="C340" s="238">
        <v>7</v>
      </c>
      <c r="D340" s="238">
        <v>163.47300000000001</v>
      </c>
      <c r="E340" s="238">
        <v>10</v>
      </c>
      <c r="G340" s="238" t="s">
        <v>846</v>
      </c>
      <c r="H340" s="238">
        <v>8</v>
      </c>
      <c r="I340" s="238">
        <v>25</v>
      </c>
      <c r="K340" s="238">
        <v>13014301</v>
      </c>
      <c r="L340" s="238">
        <v>131370081</v>
      </c>
      <c r="M340" s="238">
        <v>5</v>
      </c>
      <c r="N340" s="238">
        <v>17</v>
      </c>
      <c r="O340" s="238">
        <v>2013</v>
      </c>
      <c r="P340" s="238" t="s">
        <v>362</v>
      </c>
      <c r="Q340" s="238">
        <v>13</v>
      </c>
      <c r="S340" s="238">
        <v>4</v>
      </c>
      <c r="T340" s="238">
        <v>0</v>
      </c>
      <c r="U340" s="238">
        <v>2</v>
      </c>
      <c r="V340" s="238">
        <v>1</v>
      </c>
      <c r="W340" s="238">
        <v>10</v>
      </c>
      <c r="X340" s="238">
        <v>2</v>
      </c>
      <c r="Y340" s="238">
        <v>1</v>
      </c>
      <c r="Z340" s="238">
        <v>3</v>
      </c>
      <c r="AB340" s="238">
        <v>2</v>
      </c>
      <c r="AC340" s="238">
        <v>98</v>
      </c>
      <c r="AD340" s="238" t="s">
        <v>424</v>
      </c>
      <c r="AE340" s="238" t="s">
        <v>915</v>
      </c>
      <c r="AF340" s="238" t="s">
        <v>426</v>
      </c>
      <c r="AG340" s="238">
        <v>7</v>
      </c>
      <c r="AH340" s="238">
        <v>2</v>
      </c>
      <c r="AI340" s="238">
        <v>2</v>
      </c>
      <c r="AJ340" s="238">
        <v>4</v>
      </c>
      <c r="AK340" s="238">
        <v>21</v>
      </c>
      <c r="AL340" s="238">
        <v>32</v>
      </c>
      <c r="AM340" s="238" t="s">
        <v>354</v>
      </c>
      <c r="AN340" s="238">
        <v>90</v>
      </c>
      <c r="AS340" s="238">
        <v>7</v>
      </c>
      <c r="AT340" s="238">
        <v>98</v>
      </c>
      <c r="AU340" s="238">
        <v>55</v>
      </c>
      <c r="AV340" s="238">
        <v>11</v>
      </c>
      <c r="AW340" s="238">
        <v>21</v>
      </c>
      <c r="AX340" s="238">
        <v>2</v>
      </c>
      <c r="AY340" s="238">
        <v>40</v>
      </c>
      <c r="AZ340" s="238">
        <v>4</v>
      </c>
      <c r="BA340" s="238">
        <v>26</v>
      </c>
      <c r="BB340" s="238">
        <v>69</v>
      </c>
      <c r="BC340" s="238" t="s">
        <v>354</v>
      </c>
      <c r="BD340" s="238">
        <v>5</v>
      </c>
      <c r="BE340" s="238">
        <v>1</v>
      </c>
      <c r="BI340" s="238">
        <v>7</v>
      </c>
      <c r="BJ340" s="238">
        <v>98</v>
      </c>
      <c r="BK340" s="238">
        <v>55</v>
      </c>
      <c r="BL340" s="238">
        <v>11</v>
      </c>
      <c r="BM340" s="238">
        <v>21</v>
      </c>
      <c r="CT340" s="238">
        <v>425719</v>
      </c>
      <c r="CU340" s="238">
        <v>4972935</v>
      </c>
      <c r="CV340" s="238">
        <v>44.905961499999997</v>
      </c>
      <c r="CW340" s="238">
        <v>-93.940931599999999</v>
      </c>
      <c r="CX340" s="238" t="s">
        <v>359</v>
      </c>
      <c r="CY340" s="238" t="s">
        <v>916</v>
      </c>
    </row>
    <row r="341" spans="1:103" x14ac:dyDescent="0.25">
      <c r="A341" s="238">
        <v>385231</v>
      </c>
      <c r="B341" s="238">
        <v>3</v>
      </c>
      <c r="C341" s="238">
        <v>7</v>
      </c>
      <c r="D341" s="238">
        <v>163.47999999999999</v>
      </c>
      <c r="E341" s="238">
        <v>10</v>
      </c>
      <c r="G341" s="238" t="s">
        <v>846</v>
      </c>
      <c r="H341" s="238">
        <v>8</v>
      </c>
      <c r="I341" s="238">
        <v>25</v>
      </c>
      <c r="K341" s="238">
        <v>16511198</v>
      </c>
      <c r="M341" s="238">
        <v>10</v>
      </c>
      <c r="N341" s="238">
        <v>8</v>
      </c>
      <c r="O341" s="238">
        <v>2016</v>
      </c>
      <c r="P341" s="238" t="s">
        <v>364</v>
      </c>
      <c r="Q341" s="238">
        <v>22</v>
      </c>
      <c r="R341" s="238" t="s">
        <v>369</v>
      </c>
      <c r="S341" s="238">
        <v>3</v>
      </c>
      <c r="T341" s="238">
        <v>0</v>
      </c>
      <c r="U341" s="238">
        <v>2</v>
      </c>
      <c r="V341" s="238">
        <v>12</v>
      </c>
      <c r="W341" s="238">
        <v>10</v>
      </c>
      <c r="X341" s="238">
        <v>2</v>
      </c>
      <c r="Y341" s="238">
        <v>6</v>
      </c>
      <c r="Z341" s="238">
        <v>2</v>
      </c>
      <c r="AB341" s="238">
        <v>1</v>
      </c>
      <c r="AC341" s="238">
        <v>98</v>
      </c>
      <c r="AD341" s="238" t="s">
        <v>581</v>
      </c>
      <c r="AF341" s="238" t="s">
        <v>426</v>
      </c>
      <c r="AG341" s="238">
        <v>7</v>
      </c>
      <c r="AH341" s="238">
        <v>2</v>
      </c>
      <c r="AI341" s="238">
        <v>2</v>
      </c>
      <c r="AJ341" s="238">
        <v>3</v>
      </c>
      <c r="AK341" s="238">
        <v>21</v>
      </c>
      <c r="AL341" s="238">
        <v>22</v>
      </c>
      <c r="AM341" s="238" t="s">
        <v>354</v>
      </c>
      <c r="AN341" s="238">
        <v>10</v>
      </c>
      <c r="AO341" s="238">
        <v>70</v>
      </c>
      <c r="AS341" s="238">
        <v>12</v>
      </c>
      <c r="AT341" s="238">
        <v>9</v>
      </c>
      <c r="AU341" s="238">
        <v>60</v>
      </c>
      <c r="AV341" s="238">
        <v>11</v>
      </c>
      <c r="AW341" s="238">
        <v>21</v>
      </c>
      <c r="AX341" s="238">
        <v>2</v>
      </c>
      <c r="AY341" s="238">
        <v>4</v>
      </c>
      <c r="AZ341" s="238">
        <v>3</v>
      </c>
      <c r="BA341" s="238">
        <v>21</v>
      </c>
      <c r="BB341" s="238">
        <v>39</v>
      </c>
      <c r="BC341" s="238" t="s">
        <v>354</v>
      </c>
      <c r="BD341" s="238">
        <v>5</v>
      </c>
      <c r="BE341" s="238">
        <v>1</v>
      </c>
      <c r="BI341" s="238">
        <v>12</v>
      </c>
      <c r="BJ341" s="238">
        <v>9</v>
      </c>
      <c r="BK341" s="238">
        <v>60</v>
      </c>
      <c r="BL341" s="238">
        <v>11</v>
      </c>
      <c r="BM341" s="238">
        <v>21</v>
      </c>
      <c r="CT341" s="238">
        <v>425730.259927187</v>
      </c>
      <c r="CU341" s="238">
        <v>4972932.7829988999</v>
      </c>
      <c r="CV341" s="238">
        <v>44.905946309999997</v>
      </c>
      <c r="CW341" s="238">
        <v>-93.940788380000001</v>
      </c>
      <c r="CX341" s="238" t="s">
        <v>359</v>
      </c>
      <c r="CY341" s="238" t="s">
        <v>917</v>
      </c>
    </row>
    <row r="342" spans="1:103" x14ac:dyDescent="0.25">
      <c r="A342" s="238">
        <v>649790</v>
      </c>
      <c r="B342" s="238">
        <v>3</v>
      </c>
      <c r="C342" s="238">
        <v>7</v>
      </c>
      <c r="D342" s="238">
        <v>163.97800000000001</v>
      </c>
      <c r="E342" s="238">
        <v>10</v>
      </c>
      <c r="G342" s="238" t="s">
        <v>846</v>
      </c>
      <c r="H342" s="238">
        <v>8</v>
      </c>
      <c r="I342" s="238">
        <v>25</v>
      </c>
      <c r="K342" s="238">
        <v>18031488</v>
      </c>
      <c r="M342" s="238">
        <v>10</v>
      </c>
      <c r="N342" s="238">
        <v>5</v>
      </c>
      <c r="O342" s="238">
        <v>2018</v>
      </c>
      <c r="P342" s="238" t="s">
        <v>362</v>
      </c>
      <c r="Q342" s="238">
        <v>19</v>
      </c>
      <c r="R342" s="238" t="s">
        <v>369</v>
      </c>
      <c r="S342" s="238">
        <v>5</v>
      </c>
      <c r="T342" s="238">
        <v>0</v>
      </c>
      <c r="U342" s="238">
        <v>2</v>
      </c>
      <c r="W342" s="238">
        <v>12</v>
      </c>
      <c r="X342" s="238">
        <v>2</v>
      </c>
      <c r="Y342" s="238">
        <v>6</v>
      </c>
      <c r="Z342" s="238">
        <v>3</v>
      </c>
      <c r="AB342" s="238">
        <v>2</v>
      </c>
      <c r="AC342" s="238">
        <v>98</v>
      </c>
      <c r="AD342" s="238" t="s">
        <v>581</v>
      </c>
      <c r="AF342" s="238" t="s">
        <v>426</v>
      </c>
      <c r="AG342" s="238">
        <v>90</v>
      </c>
      <c r="AH342" s="238">
        <v>2</v>
      </c>
      <c r="AI342" s="238">
        <v>3</v>
      </c>
      <c r="AJ342" s="238">
        <v>3</v>
      </c>
      <c r="AK342" s="238">
        <v>21</v>
      </c>
      <c r="AL342" s="238">
        <v>20</v>
      </c>
      <c r="AM342" s="238" t="s">
        <v>354</v>
      </c>
      <c r="AN342" s="238">
        <v>5</v>
      </c>
      <c r="AO342" s="238">
        <v>1</v>
      </c>
      <c r="AS342" s="238">
        <v>12</v>
      </c>
      <c r="AT342" s="238">
        <v>9</v>
      </c>
      <c r="AU342" s="238">
        <v>60</v>
      </c>
      <c r="AV342" s="238">
        <v>11</v>
      </c>
      <c r="AW342" s="238">
        <v>21</v>
      </c>
      <c r="AX342" s="238">
        <v>2</v>
      </c>
      <c r="AY342" s="238">
        <v>2</v>
      </c>
      <c r="AZ342" s="238">
        <v>3</v>
      </c>
      <c r="BA342" s="238">
        <v>21</v>
      </c>
      <c r="BB342" s="238">
        <v>29</v>
      </c>
      <c r="BC342" s="238" t="s">
        <v>354</v>
      </c>
      <c r="BD342" s="238">
        <v>5</v>
      </c>
      <c r="BE342" s="238">
        <v>1</v>
      </c>
      <c r="BI342" s="238">
        <v>12</v>
      </c>
      <c r="BJ342" s="238">
        <v>9</v>
      </c>
      <c r="BK342" s="238">
        <v>60</v>
      </c>
      <c r="BL342" s="238">
        <v>11</v>
      </c>
      <c r="BM342" s="238">
        <v>21</v>
      </c>
      <c r="CT342" s="238">
        <v>426532.68701762299</v>
      </c>
      <c r="CU342" s="238">
        <v>4972920.3123835204</v>
      </c>
      <c r="CV342" s="238">
        <v>44.905917340000002</v>
      </c>
      <c r="CW342" s="238">
        <v>-93.930623420000003</v>
      </c>
      <c r="CX342" s="238" t="s">
        <v>359</v>
      </c>
      <c r="CY342" s="238" t="s">
        <v>918</v>
      </c>
    </row>
    <row r="343" spans="1:103" x14ac:dyDescent="0.25">
      <c r="A343" s="238">
        <v>10699507</v>
      </c>
      <c r="B343" s="238">
        <v>3</v>
      </c>
      <c r="C343" s="238">
        <v>7</v>
      </c>
      <c r="D343" s="238">
        <v>163.99299999999999</v>
      </c>
      <c r="E343" s="238">
        <v>10</v>
      </c>
      <c r="G343" s="238" t="s">
        <v>846</v>
      </c>
      <c r="H343" s="238">
        <v>8</v>
      </c>
      <c r="I343" s="238">
        <v>25</v>
      </c>
      <c r="K343" s="238">
        <v>11006751</v>
      </c>
      <c r="L343" s="238">
        <v>110670020</v>
      </c>
      <c r="M343" s="238">
        <v>3</v>
      </c>
      <c r="N343" s="238">
        <v>7</v>
      </c>
      <c r="O343" s="238">
        <v>2011</v>
      </c>
      <c r="P343" s="238" t="s">
        <v>361</v>
      </c>
      <c r="Q343" s="238">
        <v>15</v>
      </c>
      <c r="S343" s="238">
        <v>5</v>
      </c>
      <c r="T343" s="238">
        <v>0</v>
      </c>
      <c r="U343" s="238">
        <v>2</v>
      </c>
      <c r="V343" s="238">
        <v>90</v>
      </c>
      <c r="W343" s="238">
        <v>10</v>
      </c>
      <c r="X343" s="238">
        <v>4</v>
      </c>
      <c r="Y343" s="238">
        <v>1</v>
      </c>
      <c r="Z343" s="238">
        <v>2</v>
      </c>
      <c r="AB343" s="238">
        <v>1</v>
      </c>
      <c r="AC343" s="238">
        <v>98</v>
      </c>
      <c r="AD343" s="238" t="s">
        <v>481</v>
      </c>
      <c r="AE343" s="238" t="s">
        <v>915</v>
      </c>
      <c r="AF343" s="238" t="s">
        <v>426</v>
      </c>
      <c r="AG343" s="238">
        <v>90</v>
      </c>
      <c r="AH343" s="238">
        <v>0</v>
      </c>
      <c r="AI343" s="238">
        <v>2</v>
      </c>
      <c r="AJ343" s="238">
        <v>2</v>
      </c>
      <c r="AL343" s="238">
        <v>18</v>
      </c>
      <c r="AM343" s="238" t="s">
        <v>354</v>
      </c>
      <c r="AN343" s="238">
        <v>5</v>
      </c>
      <c r="AO343" s="238">
        <v>2</v>
      </c>
      <c r="AQ343" s="238">
        <v>7</v>
      </c>
      <c r="AT343" s="238">
        <v>2</v>
      </c>
      <c r="AU343" s="238">
        <v>60</v>
      </c>
      <c r="AV343" s="238">
        <v>11</v>
      </c>
      <c r="AW343" s="238">
        <v>21</v>
      </c>
      <c r="AX343" s="238">
        <v>2</v>
      </c>
      <c r="AY343" s="238">
        <v>2</v>
      </c>
      <c r="AZ343" s="238">
        <v>4</v>
      </c>
      <c r="BA343" s="238">
        <v>21</v>
      </c>
      <c r="BB343" s="238">
        <v>58</v>
      </c>
      <c r="BC343" s="238" t="s">
        <v>363</v>
      </c>
      <c r="BD343" s="238">
        <v>5</v>
      </c>
      <c r="BE343" s="238">
        <v>1</v>
      </c>
      <c r="BJ343" s="238">
        <v>2</v>
      </c>
      <c r="BK343" s="238">
        <v>60</v>
      </c>
      <c r="BL343" s="238">
        <v>11</v>
      </c>
      <c r="BM343" s="238">
        <v>21</v>
      </c>
      <c r="CT343" s="238">
        <v>426556</v>
      </c>
      <c r="CU343" s="238">
        <v>4972919</v>
      </c>
      <c r="CV343" s="238">
        <v>44.905907900000003</v>
      </c>
      <c r="CW343" s="238">
        <v>-93.930326399999998</v>
      </c>
      <c r="CX343" s="238" t="s">
        <v>359</v>
      </c>
      <c r="CY343" s="238" t="s">
        <v>919</v>
      </c>
    </row>
    <row r="344" spans="1:103" x14ac:dyDescent="0.25">
      <c r="A344" s="238">
        <v>10854457</v>
      </c>
      <c r="B344" s="238">
        <v>3</v>
      </c>
      <c r="C344" s="238">
        <v>7</v>
      </c>
      <c r="D344" s="238">
        <v>163.99299999999999</v>
      </c>
      <c r="E344" s="238">
        <v>10</v>
      </c>
      <c r="G344" s="238" t="s">
        <v>846</v>
      </c>
      <c r="H344" s="238">
        <v>8</v>
      </c>
      <c r="I344" s="238">
        <v>25</v>
      </c>
      <c r="K344" s="238">
        <v>13029712</v>
      </c>
      <c r="L344" s="238">
        <v>132770156</v>
      </c>
      <c r="M344" s="238">
        <v>10</v>
      </c>
      <c r="N344" s="238">
        <v>1</v>
      </c>
      <c r="O344" s="238">
        <v>2013</v>
      </c>
      <c r="P344" s="238" t="s">
        <v>368</v>
      </c>
      <c r="Q344" s="238">
        <v>6</v>
      </c>
      <c r="R344" s="238" t="s">
        <v>369</v>
      </c>
      <c r="S344" s="238">
        <v>5</v>
      </c>
      <c r="T344" s="238">
        <v>0</v>
      </c>
      <c r="U344" s="238">
        <v>1</v>
      </c>
      <c r="V344" s="238">
        <v>8</v>
      </c>
      <c r="W344" s="238">
        <v>16</v>
      </c>
      <c r="X344" s="238">
        <v>2</v>
      </c>
      <c r="Y344" s="238">
        <v>2</v>
      </c>
      <c r="Z344" s="238">
        <v>1</v>
      </c>
      <c r="AB344" s="238">
        <v>1</v>
      </c>
      <c r="AC344" s="238">
        <v>98</v>
      </c>
      <c r="AD344" s="238" t="s">
        <v>481</v>
      </c>
      <c r="AE344" s="238" t="s">
        <v>920</v>
      </c>
      <c r="AF344" s="238" t="s">
        <v>426</v>
      </c>
      <c r="AG344" s="238">
        <v>4</v>
      </c>
      <c r="AH344" s="238">
        <v>2</v>
      </c>
      <c r="AI344" s="238">
        <v>2</v>
      </c>
      <c r="AJ344" s="238">
        <v>3</v>
      </c>
      <c r="AK344" s="238">
        <v>21</v>
      </c>
      <c r="AL344" s="238">
        <v>31</v>
      </c>
      <c r="AM344" s="238" t="s">
        <v>354</v>
      </c>
      <c r="AN344" s="238">
        <v>5</v>
      </c>
      <c r="AO344" s="238">
        <v>1</v>
      </c>
      <c r="AT344" s="238">
        <v>98</v>
      </c>
      <c r="AU344" s="238">
        <v>60</v>
      </c>
      <c r="AV344" s="238">
        <v>11</v>
      </c>
      <c r="AW344" s="238">
        <v>21</v>
      </c>
      <c r="CT344" s="238">
        <v>426556</v>
      </c>
      <c r="CU344" s="238">
        <v>4972919</v>
      </c>
      <c r="CV344" s="238">
        <v>44.905907900000003</v>
      </c>
      <c r="CW344" s="238">
        <v>-93.930326399999998</v>
      </c>
      <c r="CX344" s="238" t="s">
        <v>359</v>
      </c>
      <c r="CY344" s="238" t="s">
        <v>921</v>
      </c>
    </row>
    <row r="345" spans="1:103" x14ac:dyDescent="0.25">
      <c r="A345" s="238">
        <v>11021740</v>
      </c>
      <c r="B345" s="238">
        <v>3</v>
      </c>
      <c r="C345" s="238">
        <v>7</v>
      </c>
      <c r="D345" s="238">
        <v>163.99299999999999</v>
      </c>
      <c r="E345" s="238">
        <v>10</v>
      </c>
      <c r="G345" s="238" t="s">
        <v>846</v>
      </c>
      <c r="H345" s="238">
        <v>8</v>
      </c>
      <c r="I345" s="238">
        <v>25</v>
      </c>
      <c r="K345" s="238">
        <v>15029696</v>
      </c>
      <c r="L345" s="238">
        <v>152540127</v>
      </c>
      <c r="M345" s="238">
        <v>9</v>
      </c>
      <c r="N345" s="238">
        <v>10</v>
      </c>
      <c r="O345" s="238">
        <v>2015</v>
      </c>
      <c r="P345" s="238" t="s">
        <v>384</v>
      </c>
      <c r="Q345" s="238">
        <v>6</v>
      </c>
      <c r="S345" s="238">
        <v>5</v>
      </c>
      <c r="T345" s="238">
        <v>0</v>
      </c>
      <c r="U345" s="238">
        <v>1</v>
      </c>
      <c r="V345" s="238">
        <v>8</v>
      </c>
      <c r="W345" s="238">
        <v>16</v>
      </c>
      <c r="X345" s="238">
        <v>2</v>
      </c>
      <c r="Y345" s="238">
        <v>1</v>
      </c>
      <c r="Z345" s="238">
        <v>1</v>
      </c>
      <c r="AB345" s="238">
        <v>1</v>
      </c>
      <c r="AC345" s="238">
        <v>98</v>
      </c>
      <c r="AD345" s="238" t="s">
        <v>424</v>
      </c>
      <c r="AE345" s="238" t="s">
        <v>922</v>
      </c>
      <c r="AF345" s="238" t="s">
        <v>426</v>
      </c>
      <c r="AG345" s="238">
        <v>4</v>
      </c>
      <c r="AH345" s="238">
        <v>2</v>
      </c>
      <c r="AI345" s="238">
        <v>2</v>
      </c>
      <c r="AJ345" s="238">
        <v>4</v>
      </c>
      <c r="AK345" s="238">
        <v>21</v>
      </c>
      <c r="AL345" s="238">
        <v>30</v>
      </c>
      <c r="AM345" s="238" t="s">
        <v>354</v>
      </c>
      <c r="AN345" s="238">
        <v>5</v>
      </c>
      <c r="AO345" s="238">
        <v>1</v>
      </c>
      <c r="AS345" s="238">
        <v>7</v>
      </c>
      <c r="AT345" s="238">
        <v>98</v>
      </c>
      <c r="AU345" s="238">
        <v>60</v>
      </c>
      <c r="AV345" s="238">
        <v>11</v>
      </c>
      <c r="AW345" s="238">
        <v>21</v>
      </c>
      <c r="CT345" s="238">
        <v>426556</v>
      </c>
      <c r="CU345" s="238">
        <v>4972919</v>
      </c>
      <c r="CV345" s="238">
        <v>44.905907900000003</v>
      </c>
      <c r="CW345" s="238">
        <v>-93.930326399999998</v>
      </c>
      <c r="CX345" s="238" t="s">
        <v>359</v>
      </c>
      <c r="CY345" s="238" t="s">
        <v>923</v>
      </c>
    </row>
    <row r="346" spans="1:103" x14ac:dyDescent="0.25">
      <c r="A346" s="238">
        <v>670058</v>
      </c>
      <c r="B346" s="238">
        <v>3</v>
      </c>
      <c r="C346" s="238">
        <v>7</v>
      </c>
      <c r="D346" s="238">
        <v>163.995</v>
      </c>
      <c r="E346" s="238">
        <v>10</v>
      </c>
      <c r="F346" s="238" t="s">
        <v>924</v>
      </c>
      <c r="H346" s="238">
        <v>8</v>
      </c>
      <c r="I346" s="238">
        <v>25</v>
      </c>
      <c r="K346" s="238">
        <v>18515052</v>
      </c>
      <c r="M346" s="238">
        <v>12</v>
      </c>
      <c r="N346" s="238">
        <v>21</v>
      </c>
      <c r="O346" s="238">
        <v>2018</v>
      </c>
      <c r="P346" s="238" t="s">
        <v>362</v>
      </c>
      <c r="Q346" s="238">
        <v>7</v>
      </c>
      <c r="R346" s="238" t="s">
        <v>369</v>
      </c>
      <c r="S346" s="238">
        <v>4</v>
      </c>
      <c r="T346" s="238">
        <v>0</v>
      </c>
      <c r="U346" s="238">
        <v>2</v>
      </c>
      <c r="V346" s="238">
        <v>5</v>
      </c>
      <c r="W346" s="238">
        <v>10</v>
      </c>
      <c r="X346" s="238">
        <v>3</v>
      </c>
      <c r="Y346" s="238">
        <v>4</v>
      </c>
      <c r="Z346" s="238">
        <v>2</v>
      </c>
      <c r="AB346" s="238">
        <v>1</v>
      </c>
      <c r="AC346" s="238">
        <v>98</v>
      </c>
      <c r="AD346" s="238" t="s">
        <v>581</v>
      </c>
      <c r="AF346" s="238" t="s">
        <v>426</v>
      </c>
      <c r="AG346" s="238">
        <v>10</v>
      </c>
      <c r="AH346" s="238">
        <v>2</v>
      </c>
      <c r="AI346" s="238">
        <v>2</v>
      </c>
      <c r="AJ346" s="238">
        <v>2</v>
      </c>
      <c r="AK346" s="238">
        <v>21</v>
      </c>
      <c r="AL346" s="238">
        <v>25</v>
      </c>
      <c r="AM346" s="238" t="s">
        <v>363</v>
      </c>
      <c r="AN346" s="238">
        <v>5</v>
      </c>
      <c r="AO346" s="238">
        <v>64</v>
      </c>
      <c r="AP346" s="238">
        <v>2</v>
      </c>
      <c r="AS346" s="238">
        <v>12</v>
      </c>
      <c r="AT346" s="238">
        <v>23</v>
      </c>
      <c r="AU346" s="238">
        <v>55</v>
      </c>
      <c r="AV346" s="238">
        <v>11</v>
      </c>
      <c r="AW346" s="238">
        <v>21</v>
      </c>
      <c r="AX346" s="238">
        <v>2</v>
      </c>
      <c r="AY346" s="238">
        <v>4</v>
      </c>
      <c r="AZ346" s="238">
        <v>3</v>
      </c>
      <c r="BA346" s="238">
        <v>21</v>
      </c>
      <c r="BB346" s="238">
        <v>46</v>
      </c>
      <c r="BC346" s="238" t="s">
        <v>363</v>
      </c>
      <c r="BD346" s="238">
        <v>5</v>
      </c>
      <c r="BE346" s="238">
        <v>1</v>
      </c>
      <c r="BI346" s="238">
        <v>12</v>
      </c>
      <c r="BJ346" s="238">
        <v>9</v>
      </c>
      <c r="BK346" s="238">
        <v>60</v>
      </c>
      <c r="BL346" s="238">
        <v>11</v>
      </c>
      <c r="BM346" s="238">
        <v>21</v>
      </c>
      <c r="CT346" s="238">
        <v>426559.99491999001</v>
      </c>
      <c r="CU346" s="238">
        <v>4972920.0829734998</v>
      </c>
      <c r="CV346" s="238">
        <v>44.90591809</v>
      </c>
      <c r="CW346" s="238">
        <v>-93.930277520000004</v>
      </c>
      <c r="CX346" s="238" t="s">
        <v>359</v>
      </c>
      <c r="CY346" s="238" t="s">
        <v>925</v>
      </c>
    </row>
    <row r="347" spans="1:103" x14ac:dyDescent="0.25">
      <c r="A347" s="238">
        <v>10781245</v>
      </c>
      <c r="B347" s="238">
        <v>3</v>
      </c>
      <c r="C347" s="238">
        <v>7</v>
      </c>
      <c r="D347" s="238">
        <v>164.084</v>
      </c>
      <c r="E347" s="238">
        <v>10</v>
      </c>
      <c r="G347" s="238" t="s">
        <v>846</v>
      </c>
      <c r="H347" s="238">
        <v>8</v>
      </c>
      <c r="I347" s="238">
        <v>25</v>
      </c>
      <c r="K347" s="238">
        <v>12032920</v>
      </c>
      <c r="L347" s="238">
        <v>123080175</v>
      </c>
      <c r="M347" s="238">
        <v>11</v>
      </c>
      <c r="N347" s="238">
        <v>3</v>
      </c>
      <c r="O347" s="238">
        <v>2012</v>
      </c>
      <c r="P347" s="238" t="s">
        <v>364</v>
      </c>
      <c r="Q347" s="238">
        <v>20</v>
      </c>
      <c r="S347" s="238">
        <v>5</v>
      </c>
      <c r="T347" s="238">
        <v>0</v>
      </c>
      <c r="U347" s="238">
        <v>1</v>
      </c>
      <c r="V347" s="238">
        <v>90</v>
      </c>
      <c r="W347" s="238">
        <v>16</v>
      </c>
      <c r="X347" s="238">
        <v>2</v>
      </c>
      <c r="Y347" s="238">
        <v>6</v>
      </c>
      <c r="Z347" s="238">
        <v>1</v>
      </c>
      <c r="AA347" s="238">
        <v>1</v>
      </c>
      <c r="AB347" s="238">
        <v>1</v>
      </c>
      <c r="AC347" s="238">
        <v>98</v>
      </c>
      <c r="AD347" s="238" t="s">
        <v>424</v>
      </c>
      <c r="AE347" s="238" t="s">
        <v>922</v>
      </c>
      <c r="AF347" s="238" t="s">
        <v>426</v>
      </c>
      <c r="AG347" s="238">
        <v>4</v>
      </c>
      <c r="AH347" s="238">
        <v>2</v>
      </c>
      <c r="AI347" s="238">
        <v>2</v>
      </c>
      <c r="AJ347" s="238">
        <v>4</v>
      </c>
      <c r="AK347" s="238">
        <v>21</v>
      </c>
      <c r="AL347" s="238">
        <v>60</v>
      </c>
      <c r="AM347" s="238" t="s">
        <v>363</v>
      </c>
      <c r="AN347" s="238">
        <v>5</v>
      </c>
      <c r="AO347" s="238">
        <v>1</v>
      </c>
      <c r="AP347" s="238">
        <v>1</v>
      </c>
      <c r="AS347" s="238">
        <v>7</v>
      </c>
      <c r="AT347" s="238">
        <v>98</v>
      </c>
      <c r="AU347" s="238">
        <v>60</v>
      </c>
      <c r="AV347" s="238">
        <v>11</v>
      </c>
      <c r="AW347" s="238">
        <v>21</v>
      </c>
      <c r="CT347" s="238">
        <v>426702</v>
      </c>
      <c r="CU347" s="238">
        <v>4972917</v>
      </c>
      <c r="CV347" s="238">
        <v>44.905902500000003</v>
      </c>
      <c r="CW347" s="238">
        <v>-93.928474100000003</v>
      </c>
      <c r="CX347" s="238" t="s">
        <v>359</v>
      </c>
      <c r="CY347" s="238" t="s">
        <v>926</v>
      </c>
    </row>
    <row r="348" spans="1:103" x14ac:dyDescent="0.25">
      <c r="A348" s="238">
        <v>384878</v>
      </c>
      <c r="B348" s="238">
        <v>3</v>
      </c>
      <c r="C348" s="238">
        <v>7</v>
      </c>
      <c r="D348" s="238">
        <v>164.148</v>
      </c>
      <c r="E348" s="238">
        <v>10</v>
      </c>
      <c r="G348" s="238" t="s">
        <v>846</v>
      </c>
      <c r="H348" s="238">
        <v>8</v>
      </c>
      <c r="I348" s="238">
        <v>25</v>
      </c>
      <c r="K348" s="238">
        <v>16034051</v>
      </c>
      <c r="M348" s="238">
        <v>10</v>
      </c>
      <c r="N348" s="238">
        <v>7</v>
      </c>
      <c r="O348" s="238">
        <v>2016</v>
      </c>
      <c r="P348" s="238" t="s">
        <v>362</v>
      </c>
      <c r="Q348" s="238">
        <v>11</v>
      </c>
      <c r="R348" s="238" t="s">
        <v>369</v>
      </c>
      <c r="S348" s="238">
        <v>5</v>
      </c>
      <c r="T348" s="238">
        <v>0</v>
      </c>
      <c r="U348" s="238">
        <v>3</v>
      </c>
      <c r="V348" s="238">
        <v>10</v>
      </c>
      <c r="W348" s="238">
        <v>10</v>
      </c>
      <c r="X348" s="238">
        <v>2</v>
      </c>
      <c r="Y348" s="238">
        <v>1</v>
      </c>
      <c r="Z348" s="238">
        <v>1</v>
      </c>
      <c r="AB348" s="238">
        <v>1</v>
      </c>
      <c r="AC348" s="238">
        <v>98</v>
      </c>
      <c r="AD348" s="238" t="s">
        <v>581</v>
      </c>
      <c r="AF348" s="238" t="s">
        <v>426</v>
      </c>
      <c r="AG348" s="238">
        <v>5</v>
      </c>
      <c r="AH348" s="238">
        <v>2</v>
      </c>
      <c r="AI348" s="238">
        <v>4</v>
      </c>
      <c r="AJ348" s="238">
        <v>3</v>
      </c>
      <c r="AK348" s="238">
        <v>28</v>
      </c>
      <c r="AL348" s="238">
        <v>74</v>
      </c>
      <c r="AM348" s="238" t="s">
        <v>354</v>
      </c>
      <c r="AN348" s="238">
        <v>5</v>
      </c>
      <c r="AO348" s="238">
        <v>1</v>
      </c>
      <c r="AS348" s="238">
        <v>12</v>
      </c>
      <c r="AT348" s="238">
        <v>9</v>
      </c>
      <c r="AU348" s="238">
        <v>55</v>
      </c>
      <c r="AV348" s="238">
        <v>11</v>
      </c>
      <c r="AW348" s="238">
        <v>21</v>
      </c>
      <c r="AX348" s="238">
        <v>2</v>
      </c>
      <c r="AY348" s="238">
        <v>3</v>
      </c>
      <c r="AZ348" s="238">
        <v>3</v>
      </c>
      <c r="BA348" s="238">
        <v>27</v>
      </c>
      <c r="BB348" s="238">
        <v>51</v>
      </c>
      <c r="BC348" s="238" t="s">
        <v>354</v>
      </c>
      <c r="BD348" s="238">
        <v>5</v>
      </c>
      <c r="BE348" s="238">
        <v>71</v>
      </c>
      <c r="BI348" s="238">
        <v>12</v>
      </c>
      <c r="BJ348" s="238">
        <v>9</v>
      </c>
      <c r="BK348" s="238">
        <v>55</v>
      </c>
      <c r="BL348" s="238">
        <v>11</v>
      </c>
      <c r="BM348" s="238">
        <v>21</v>
      </c>
      <c r="BN348" s="238">
        <v>1</v>
      </c>
      <c r="BO348" s="238">
        <v>31</v>
      </c>
      <c r="BP348" s="238">
        <v>3</v>
      </c>
      <c r="BQ348" s="238">
        <v>28</v>
      </c>
      <c r="BY348" s="238">
        <v>12</v>
      </c>
      <c r="BZ348" s="238">
        <v>9</v>
      </c>
      <c r="CA348" s="238">
        <v>55</v>
      </c>
      <c r="CB348" s="238">
        <v>11</v>
      </c>
      <c r="CC348" s="238">
        <v>21</v>
      </c>
      <c r="CT348" s="238">
        <v>426806.00214758702</v>
      </c>
      <c r="CU348" s="238">
        <v>4972926.9269800801</v>
      </c>
      <c r="CV348" s="238">
        <v>44.906005030000003</v>
      </c>
      <c r="CW348" s="238">
        <v>-93.927162699999997</v>
      </c>
      <c r="CX348" s="238" t="s">
        <v>359</v>
      </c>
      <c r="CY348" s="238" t="s">
        <v>927</v>
      </c>
    </row>
    <row r="349" spans="1:103" x14ac:dyDescent="0.25">
      <c r="A349" s="238">
        <v>770005</v>
      </c>
      <c r="B349" s="238">
        <v>3</v>
      </c>
      <c r="C349" s="238">
        <v>7</v>
      </c>
      <c r="D349" s="238">
        <v>164.387</v>
      </c>
      <c r="E349" s="238">
        <v>10</v>
      </c>
      <c r="G349" s="238" t="s">
        <v>846</v>
      </c>
      <c r="H349" s="238">
        <v>8</v>
      </c>
      <c r="I349" s="238">
        <v>25</v>
      </c>
      <c r="K349" s="238">
        <v>19036611</v>
      </c>
      <c r="M349" s="238">
        <v>12</v>
      </c>
      <c r="N349" s="238">
        <v>9</v>
      </c>
      <c r="O349" s="238">
        <v>2019</v>
      </c>
      <c r="P349" s="238" t="s">
        <v>361</v>
      </c>
      <c r="Q349" s="238">
        <v>5</v>
      </c>
      <c r="R349" s="238">
        <v>98</v>
      </c>
      <c r="S349" s="238">
        <v>5</v>
      </c>
      <c r="T349" s="238">
        <v>0</v>
      </c>
      <c r="U349" s="238">
        <v>1</v>
      </c>
      <c r="W349" s="238">
        <v>16</v>
      </c>
      <c r="X349" s="238">
        <v>2</v>
      </c>
      <c r="Y349" s="238">
        <v>6</v>
      </c>
      <c r="Z349" s="238">
        <v>7</v>
      </c>
      <c r="AB349" s="238">
        <v>5</v>
      </c>
      <c r="AC349" s="238">
        <v>98</v>
      </c>
      <c r="AD349" s="238">
        <v>7</v>
      </c>
      <c r="AF349" s="238" t="s">
        <v>426</v>
      </c>
      <c r="AG349" s="238">
        <v>4</v>
      </c>
      <c r="AH349" s="238">
        <v>2</v>
      </c>
      <c r="AI349" s="238">
        <v>2</v>
      </c>
      <c r="AJ349" s="238">
        <v>3</v>
      </c>
      <c r="AK349" s="238">
        <v>21</v>
      </c>
      <c r="AL349" s="238">
        <v>40</v>
      </c>
      <c r="AM349" s="238" t="s">
        <v>354</v>
      </c>
      <c r="AN349" s="238">
        <v>5</v>
      </c>
      <c r="AO349" s="238">
        <v>1</v>
      </c>
      <c r="AS349" s="238">
        <v>12</v>
      </c>
      <c r="AT349" s="238">
        <v>9</v>
      </c>
      <c r="AU349" s="238">
        <v>60</v>
      </c>
      <c r="AV349" s="238">
        <v>11</v>
      </c>
      <c r="AW349" s="238">
        <v>21</v>
      </c>
      <c r="CT349" s="238">
        <v>427176.53384609899</v>
      </c>
      <c r="CU349" s="238">
        <v>4972907.5376835903</v>
      </c>
      <c r="CV349" s="238">
        <v>44.905868519999999</v>
      </c>
      <c r="CW349" s="238">
        <v>-93.922466920000005</v>
      </c>
      <c r="CX349" s="238" t="s">
        <v>359</v>
      </c>
      <c r="CY349" s="238" t="s">
        <v>928</v>
      </c>
    </row>
    <row r="350" spans="1:103" x14ac:dyDescent="0.25">
      <c r="A350" s="238">
        <v>377475</v>
      </c>
      <c r="B350" s="238">
        <v>3</v>
      </c>
      <c r="C350" s="238">
        <v>7</v>
      </c>
      <c r="D350" s="238">
        <v>164.49299999999999</v>
      </c>
      <c r="E350" s="238">
        <v>10</v>
      </c>
      <c r="G350" s="238" t="s">
        <v>846</v>
      </c>
      <c r="H350" s="238">
        <v>8</v>
      </c>
      <c r="I350" s="238">
        <v>25</v>
      </c>
      <c r="K350" s="238">
        <v>16509790</v>
      </c>
      <c r="M350" s="238">
        <v>9</v>
      </c>
      <c r="N350" s="238">
        <v>5</v>
      </c>
      <c r="O350" s="238">
        <v>2016</v>
      </c>
      <c r="P350" s="238" t="s">
        <v>361</v>
      </c>
      <c r="Q350" s="238">
        <v>10</v>
      </c>
      <c r="S350" s="238">
        <v>4</v>
      </c>
      <c r="T350" s="238">
        <v>0</v>
      </c>
      <c r="U350" s="238">
        <v>2</v>
      </c>
      <c r="V350" s="238">
        <v>10</v>
      </c>
      <c r="W350" s="238">
        <v>10</v>
      </c>
      <c r="X350" s="238">
        <v>4</v>
      </c>
      <c r="Y350" s="238">
        <v>1</v>
      </c>
      <c r="Z350" s="238">
        <v>2</v>
      </c>
      <c r="AB350" s="238">
        <v>1</v>
      </c>
      <c r="AC350" s="238">
        <v>98</v>
      </c>
      <c r="AD350" s="238" t="s">
        <v>929</v>
      </c>
      <c r="AF350" s="238" t="s">
        <v>426</v>
      </c>
      <c r="AG350" s="238">
        <v>5</v>
      </c>
      <c r="AH350" s="238">
        <v>2</v>
      </c>
      <c r="AI350" s="238">
        <v>3</v>
      </c>
      <c r="AJ350" s="238">
        <v>3</v>
      </c>
      <c r="AK350" s="238">
        <v>28</v>
      </c>
      <c r="AL350" s="238">
        <v>50</v>
      </c>
      <c r="AM350" s="238" t="s">
        <v>354</v>
      </c>
      <c r="AN350" s="238">
        <v>5</v>
      </c>
      <c r="AO350" s="238">
        <v>10</v>
      </c>
      <c r="AS350" s="238">
        <v>12</v>
      </c>
      <c r="AT350" s="238">
        <v>9</v>
      </c>
      <c r="AU350" s="238">
        <v>60</v>
      </c>
      <c r="AV350" s="238">
        <v>11</v>
      </c>
      <c r="AW350" s="238">
        <v>21</v>
      </c>
      <c r="AX350" s="238">
        <v>2</v>
      </c>
      <c r="AY350" s="238">
        <v>2</v>
      </c>
      <c r="AZ350" s="238">
        <v>3</v>
      </c>
      <c r="BA350" s="238">
        <v>21</v>
      </c>
      <c r="BB350" s="238">
        <v>61</v>
      </c>
      <c r="BC350" s="238" t="s">
        <v>354</v>
      </c>
      <c r="BD350" s="238">
        <v>5</v>
      </c>
      <c r="BE350" s="238">
        <v>1</v>
      </c>
      <c r="BI350" s="238">
        <v>12</v>
      </c>
      <c r="BJ350" s="238">
        <v>9</v>
      </c>
      <c r="BK350" s="238">
        <v>60</v>
      </c>
      <c r="BL350" s="238">
        <v>11</v>
      </c>
      <c r="BM350" s="238">
        <v>21</v>
      </c>
      <c r="CT350" s="238">
        <v>427360.09652019403</v>
      </c>
      <c r="CU350" s="238">
        <v>4972903.1496062996</v>
      </c>
      <c r="CV350" s="238">
        <v>44.905847780000002</v>
      </c>
      <c r="CW350" s="238">
        <v>-93.920141380000004</v>
      </c>
      <c r="CX350" s="238" t="s">
        <v>359</v>
      </c>
      <c r="CY350" s="238" t="s">
        <v>930</v>
      </c>
    </row>
    <row r="351" spans="1:103" x14ac:dyDescent="0.25">
      <c r="A351" s="238">
        <v>10936235</v>
      </c>
      <c r="B351" s="238">
        <v>3</v>
      </c>
      <c r="C351" s="238">
        <v>7</v>
      </c>
      <c r="D351" s="238">
        <v>164.708</v>
      </c>
      <c r="E351" s="238">
        <v>10</v>
      </c>
      <c r="G351" s="238" t="s">
        <v>846</v>
      </c>
      <c r="H351" s="238">
        <v>8</v>
      </c>
      <c r="I351" s="238">
        <v>25</v>
      </c>
      <c r="K351" s="238">
        <v>14022786</v>
      </c>
      <c r="L351" s="238">
        <v>141970026</v>
      </c>
      <c r="M351" s="238">
        <v>7</v>
      </c>
      <c r="N351" s="238">
        <v>14</v>
      </c>
      <c r="O351" s="238">
        <v>2014</v>
      </c>
      <c r="P351" s="238" t="s">
        <v>361</v>
      </c>
      <c r="Q351" s="238">
        <v>21</v>
      </c>
      <c r="S351" s="238">
        <v>5</v>
      </c>
      <c r="T351" s="238">
        <v>0</v>
      </c>
      <c r="U351" s="238">
        <v>2</v>
      </c>
      <c r="V351" s="238">
        <v>5</v>
      </c>
      <c r="W351" s="238">
        <v>16</v>
      </c>
      <c r="X351" s="238">
        <v>2</v>
      </c>
      <c r="Y351" s="238">
        <v>6</v>
      </c>
      <c r="Z351" s="238">
        <v>1</v>
      </c>
      <c r="AB351" s="238">
        <v>1</v>
      </c>
      <c r="AC351" s="238">
        <v>98</v>
      </c>
      <c r="AD351" s="238" t="s">
        <v>424</v>
      </c>
      <c r="AE351" s="238" t="s">
        <v>931</v>
      </c>
      <c r="AF351" s="238" t="s">
        <v>426</v>
      </c>
      <c r="AG351" s="238">
        <v>10</v>
      </c>
      <c r="AH351" s="238">
        <v>2</v>
      </c>
      <c r="AI351" s="238">
        <v>2</v>
      </c>
      <c r="AJ351" s="238">
        <v>3</v>
      </c>
      <c r="AK351" s="238">
        <v>21</v>
      </c>
      <c r="AL351" s="238">
        <v>49</v>
      </c>
      <c r="AM351" s="238" t="s">
        <v>363</v>
      </c>
      <c r="AN351" s="238">
        <v>5</v>
      </c>
      <c r="AO351" s="238">
        <v>1</v>
      </c>
      <c r="AS351" s="238">
        <v>4</v>
      </c>
      <c r="AT351" s="238">
        <v>98</v>
      </c>
      <c r="AU351" s="238">
        <v>60</v>
      </c>
      <c r="AV351" s="238">
        <v>11</v>
      </c>
      <c r="AW351" s="238">
        <v>21</v>
      </c>
      <c r="AX351" s="238">
        <v>2</v>
      </c>
      <c r="AY351" s="238">
        <v>2</v>
      </c>
      <c r="AZ351" s="238">
        <v>4</v>
      </c>
      <c r="BA351" s="238">
        <v>21</v>
      </c>
      <c r="BB351" s="238">
        <v>54</v>
      </c>
      <c r="BC351" s="238" t="s">
        <v>354</v>
      </c>
      <c r="BD351" s="238">
        <v>5</v>
      </c>
      <c r="BE351" s="238">
        <v>1</v>
      </c>
      <c r="BI351" s="238">
        <v>4</v>
      </c>
      <c r="BJ351" s="238">
        <v>98</v>
      </c>
      <c r="BK351" s="238">
        <v>60</v>
      </c>
      <c r="BL351" s="238">
        <v>11</v>
      </c>
      <c r="BM351" s="238">
        <v>21</v>
      </c>
      <c r="CT351" s="238">
        <v>427707</v>
      </c>
      <c r="CU351" s="238">
        <v>4972901</v>
      </c>
      <c r="CV351" s="238">
        <v>44.905864000000001</v>
      </c>
      <c r="CW351" s="238">
        <v>-93.915745200000003</v>
      </c>
      <c r="CX351" s="238" t="s">
        <v>359</v>
      </c>
      <c r="CY351" s="238" t="s">
        <v>932</v>
      </c>
    </row>
    <row r="352" spans="1:103" x14ac:dyDescent="0.25">
      <c r="A352" s="238">
        <v>804086</v>
      </c>
      <c r="B352" s="238">
        <v>3</v>
      </c>
      <c r="C352" s="238">
        <v>7</v>
      </c>
      <c r="D352" s="238">
        <v>164.99700000000001</v>
      </c>
      <c r="E352" s="238">
        <v>10</v>
      </c>
      <c r="G352" s="238" t="s">
        <v>846</v>
      </c>
      <c r="H352" s="238">
        <v>8</v>
      </c>
      <c r="I352" s="238">
        <v>25</v>
      </c>
      <c r="K352" s="238">
        <v>20006838</v>
      </c>
      <c r="L352" s="238">
        <v>200680117</v>
      </c>
      <c r="M352" s="238">
        <v>3</v>
      </c>
      <c r="N352" s="238">
        <v>8</v>
      </c>
      <c r="O352" s="238">
        <v>2020</v>
      </c>
      <c r="P352" s="238" t="s">
        <v>366</v>
      </c>
      <c r="Q352" s="238">
        <v>17</v>
      </c>
      <c r="R352" s="238">
        <v>98</v>
      </c>
      <c r="S352" s="238">
        <v>2</v>
      </c>
      <c r="T352" s="238">
        <v>0</v>
      </c>
      <c r="U352" s="238">
        <v>1</v>
      </c>
      <c r="W352" s="238">
        <v>83</v>
      </c>
      <c r="X352" s="238">
        <v>90</v>
      </c>
      <c r="Y352" s="238">
        <v>1</v>
      </c>
      <c r="Z352" s="238">
        <v>1</v>
      </c>
      <c r="AB352" s="238">
        <v>1</v>
      </c>
      <c r="AC352" s="238">
        <v>98</v>
      </c>
      <c r="AD352" s="238">
        <v>7</v>
      </c>
      <c r="AF352" s="238" t="s">
        <v>426</v>
      </c>
      <c r="AG352" s="238">
        <v>3</v>
      </c>
      <c r="AH352" s="238">
        <v>2</v>
      </c>
      <c r="AI352" s="238">
        <v>4</v>
      </c>
      <c r="AJ352" s="238">
        <v>4</v>
      </c>
      <c r="AK352" s="238">
        <v>21</v>
      </c>
      <c r="AL352" s="238">
        <v>42</v>
      </c>
      <c r="AM352" s="238" t="s">
        <v>363</v>
      </c>
      <c r="AN352" s="238">
        <v>99</v>
      </c>
      <c r="AO352" s="238">
        <v>99</v>
      </c>
      <c r="AS352" s="238">
        <v>12</v>
      </c>
      <c r="AT352" s="238">
        <v>9</v>
      </c>
      <c r="AU352" s="238">
        <v>60</v>
      </c>
      <c r="AV352" s="238">
        <v>11</v>
      </c>
      <c r="AW352" s="238">
        <v>21</v>
      </c>
      <c r="CT352" s="238">
        <v>428158.29026883002</v>
      </c>
      <c r="CU352" s="238">
        <v>4972893.3248295402</v>
      </c>
      <c r="CV352" s="238">
        <v>44.905840359999999</v>
      </c>
      <c r="CW352" s="238">
        <v>-93.910030410000005</v>
      </c>
      <c r="CX352" s="238" t="s">
        <v>359</v>
      </c>
      <c r="CY352" s="238" t="s">
        <v>933</v>
      </c>
    </row>
    <row r="353" spans="1:103" x14ac:dyDescent="0.25">
      <c r="A353" s="238">
        <v>383877</v>
      </c>
      <c r="B353" s="238">
        <v>3</v>
      </c>
      <c r="C353" s="238">
        <v>7</v>
      </c>
      <c r="D353" s="238">
        <v>165.428</v>
      </c>
      <c r="E353" s="238">
        <v>10</v>
      </c>
      <c r="G353" s="238" t="s">
        <v>846</v>
      </c>
      <c r="H353" s="238">
        <v>8</v>
      </c>
      <c r="I353" s="238">
        <v>25</v>
      </c>
      <c r="K353" s="238">
        <v>16033590</v>
      </c>
      <c r="M353" s="238">
        <v>10</v>
      </c>
      <c r="N353" s="238">
        <v>3</v>
      </c>
      <c r="O353" s="238">
        <v>2016</v>
      </c>
      <c r="P353" s="238" t="s">
        <v>361</v>
      </c>
      <c r="Q353" s="238">
        <v>19</v>
      </c>
      <c r="S353" s="238">
        <v>5</v>
      </c>
      <c r="T353" s="238">
        <v>0</v>
      </c>
      <c r="U353" s="238">
        <v>2</v>
      </c>
      <c r="W353" s="238">
        <v>16</v>
      </c>
      <c r="X353" s="238">
        <v>2</v>
      </c>
      <c r="Y353" s="238">
        <v>6</v>
      </c>
      <c r="Z353" s="238">
        <v>1</v>
      </c>
      <c r="AB353" s="238">
        <v>1</v>
      </c>
      <c r="AC353" s="238">
        <v>98</v>
      </c>
      <c r="AD353" s="238" t="s">
        <v>581</v>
      </c>
      <c r="AF353" s="238" t="s">
        <v>426</v>
      </c>
      <c r="AG353" s="238">
        <v>90</v>
      </c>
      <c r="AH353" s="238">
        <v>2</v>
      </c>
      <c r="AI353" s="238">
        <v>3</v>
      </c>
      <c r="AJ353" s="238">
        <v>3</v>
      </c>
      <c r="AK353" s="238">
        <v>21</v>
      </c>
      <c r="AL353" s="238">
        <v>20</v>
      </c>
      <c r="AM353" s="238" t="s">
        <v>354</v>
      </c>
      <c r="AN353" s="238">
        <v>5</v>
      </c>
      <c r="AO353" s="238">
        <v>1</v>
      </c>
      <c r="AS353" s="238">
        <v>12</v>
      </c>
      <c r="AT353" s="238">
        <v>9</v>
      </c>
      <c r="AU353" s="238">
        <v>60</v>
      </c>
      <c r="AV353" s="238">
        <v>11</v>
      </c>
      <c r="AW353" s="238">
        <v>21</v>
      </c>
      <c r="AX353" s="238">
        <v>2</v>
      </c>
      <c r="AY353" s="238">
        <v>2</v>
      </c>
      <c r="AZ353" s="238">
        <v>4</v>
      </c>
      <c r="BA353" s="238">
        <v>21</v>
      </c>
      <c r="BB353" s="238">
        <v>46</v>
      </c>
      <c r="BC353" s="238" t="s">
        <v>354</v>
      </c>
      <c r="BD353" s="238">
        <v>5</v>
      </c>
      <c r="BE353" s="238">
        <v>1</v>
      </c>
      <c r="BI353" s="238">
        <v>12</v>
      </c>
      <c r="BJ353" s="238">
        <v>9</v>
      </c>
      <c r="BK353" s="238">
        <v>60</v>
      </c>
      <c r="BL353" s="238">
        <v>11</v>
      </c>
      <c r="BM353" s="238">
        <v>21</v>
      </c>
      <c r="CT353" s="238">
        <v>428865.25834943302</v>
      </c>
      <c r="CU353" s="238">
        <v>4972873.6185478903</v>
      </c>
      <c r="CV353" s="238">
        <v>44.905733990000002</v>
      </c>
      <c r="CW353" s="238">
        <v>-93.901073479999994</v>
      </c>
      <c r="CX353" s="238" t="s">
        <v>359</v>
      </c>
      <c r="CY353" s="238" t="s">
        <v>934</v>
      </c>
    </row>
    <row r="354" spans="1:103" x14ac:dyDescent="0.25">
      <c r="A354" s="238">
        <v>510119</v>
      </c>
      <c r="B354" s="238">
        <v>3</v>
      </c>
      <c r="C354" s="238">
        <v>7</v>
      </c>
      <c r="D354" s="238">
        <v>165.523</v>
      </c>
      <c r="E354" s="238">
        <v>10</v>
      </c>
      <c r="G354" s="238" t="s">
        <v>846</v>
      </c>
      <c r="H354" s="238">
        <v>8</v>
      </c>
      <c r="I354" s="238">
        <v>25</v>
      </c>
      <c r="K354" s="238">
        <v>17034263</v>
      </c>
      <c r="M354" s="238">
        <v>10</v>
      </c>
      <c r="N354" s="238">
        <v>20</v>
      </c>
      <c r="O354" s="238">
        <v>2017</v>
      </c>
      <c r="P354" s="238" t="s">
        <v>362</v>
      </c>
      <c r="Q354" s="238">
        <v>5</v>
      </c>
      <c r="S354" s="238">
        <v>5</v>
      </c>
      <c r="T354" s="238">
        <v>0</v>
      </c>
      <c r="U354" s="238">
        <v>1</v>
      </c>
      <c r="W354" s="238">
        <v>16</v>
      </c>
      <c r="X354" s="238">
        <v>2</v>
      </c>
      <c r="Y354" s="238">
        <v>6</v>
      </c>
      <c r="Z354" s="238">
        <v>1</v>
      </c>
      <c r="AB354" s="238">
        <v>1</v>
      </c>
      <c r="AC354" s="238">
        <v>98</v>
      </c>
      <c r="AD354" s="238" t="s">
        <v>581</v>
      </c>
      <c r="AF354" s="238" t="s">
        <v>426</v>
      </c>
      <c r="AG354" s="238">
        <v>4</v>
      </c>
      <c r="AH354" s="238">
        <v>2</v>
      </c>
      <c r="AI354" s="238">
        <v>2</v>
      </c>
      <c r="AJ354" s="238">
        <v>3</v>
      </c>
      <c r="AK354" s="238">
        <v>21</v>
      </c>
      <c r="AL354" s="238">
        <v>50</v>
      </c>
      <c r="AM354" s="238" t="s">
        <v>363</v>
      </c>
      <c r="AN354" s="238">
        <v>5</v>
      </c>
      <c r="AO354" s="238">
        <v>1</v>
      </c>
      <c r="AS354" s="238">
        <v>12</v>
      </c>
      <c r="AT354" s="238">
        <v>9</v>
      </c>
      <c r="AU354" s="238">
        <v>60</v>
      </c>
      <c r="AV354" s="238">
        <v>11</v>
      </c>
      <c r="AW354" s="238">
        <v>21</v>
      </c>
      <c r="CT354" s="238">
        <v>429017.626860157</v>
      </c>
      <c r="CU354" s="238">
        <v>4972870.8452450102</v>
      </c>
      <c r="CV354" s="238">
        <v>44.905724239999998</v>
      </c>
      <c r="CW354" s="238">
        <v>-93.899143249999995</v>
      </c>
      <c r="CX354" s="238" t="s">
        <v>359</v>
      </c>
      <c r="CY354" s="238" t="s">
        <v>935</v>
      </c>
    </row>
    <row r="355" spans="1:103" x14ac:dyDescent="0.25">
      <c r="A355" s="238">
        <v>10851836</v>
      </c>
      <c r="B355" s="238">
        <v>3</v>
      </c>
      <c r="C355" s="238">
        <v>7</v>
      </c>
      <c r="D355" s="238">
        <v>165.54</v>
      </c>
      <c r="E355" s="238">
        <v>10</v>
      </c>
      <c r="G355" s="238" t="s">
        <v>936</v>
      </c>
      <c r="H355" s="238">
        <v>8</v>
      </c>
      <c r="I355" s="238">
        <v>25</v>
      </c>
      <c r="K355" s="238">
        <v>13014300</v>
      </c>
      <c r="L355" s="238">
        <v>131370078</v>
      </c>
      <c r="M355" s="238">
        <v>5</v>
      </c>
      <c r="N355" s="238">
        <v>17</v>
      </c>
      <c r="O355" s="238">
        <v>2013</v>
      </c>
      <c r="P355" s="238" t="s">
        <v>362</v>
      </c>
      <c r="Q355" s="238">
        <v>12</v>
      </c>
      <c r="S355" s="238">
        <v>3</v>
      </c>
      <c r="T355" s="238">
        <v>0</v>
      </c>
      <c r="U355" s="238">
        <v>2</v>
      </c>
      <c r="V355" s="238">
        <v>1</v>
      </c>
      <c r="W355" s="238">
        <v>10</v>
      </c>
      <c r="X355" s="238">
        <v>15</v>
      </c>
      <c r="Y355" s="238">
        <v>1</v>
      </c>
      <c r="Z355" s="238">
        <v>3</v>
      </c>
      <c r="AB355" s="238">
        <v>2</v>
      </c>
      <c r="AC355" s="238">
        <v>98</v>
      </c>
      <c r="AD355" s="238" t="s">
        <v>581</v>
      </c>
      <c r="AE355" s="238" t="s">
        <v>937</v>
      </c>
      <c r="AF355" s="238" t="s">
        <v>426</v>
      </c>
      <c r="AG355" s="238">
        <v>7</v>
      </c>
      <c r="AH355" s="238">
        <v>2</v>
      </c>
      <c r="AI355" s="238">
        <v>2</v>
      </c>
      <c r="AJ355" s="238">
        <v>3</v>
      </c>
      <c r="AK355" s="238">
        <v>21</v>
      </c>
      <c r="AL355" s="238">
        <v>28</v>
      </c>
      <c r="AM355" s="238" t="s">
        <v>354</v>
      </c>
      <c r="AN355" s="238">
        <v>5</v>
      </c>
      <c r="AO355" s="238">
        <v>15</v>
      </c>
      <c r="AS355" s="238">
        <v>7</v>
      </c>
      <c r="AT355" s="238">
        <v>98</v>
      </c>
      <c r="AU355" s="238">
        <v>60</v>
      </c>
      <c r="AV355" s="238">
        <v>11</v>
      </c>
      <c r="AW355" s="238">
        <v>21</v>
      </c>
      <c r="AX355" s="238">
        <v>2</v>
      </c>
      <c r="AY355" s="238">
        <v>2</v>
      </c>
      <c r="AZ355" s="238">
        <v>3</v>
      </c>
      <c r="BA355" s="238">
        <v>24</v>
      </c>
      <c r="BB355" s="238">
        <v>17</v>
      </c>
      <c r="BC355" s="238" t="s">
        <v>363</v>
      </c>
      <c r="BD355" s="238">
        <v>5</v>
      </c>
      <c r="BE355" s="238">
        <v>1</v>
      </c>
      <c r="BF355" s="238">
        <v>1</v>
      </c>
      <c r="BI355" s="238">
        <v>7</v>
      </c>
      <c r="BJ355" s="238">
        <v>98</v>
      </c>
      <c r="BK355" s="238">
        <v>60</v>
      </c>
      <c r="BL355" s="238">
        <v>11</v>
      </c>
      <c r="BM355" s="238">
        <v>21</v>
      </c>
      <c r="CT355" s="238">
        <v>429045</v>
      </c>
      <c r="CU355" s="238">
        <v>4972869</v>
      </c>
      <c r="CV355" s="238">
        <v>44.905706799999997</v>
      </c>
      <c r="CW355" s="238">
        <v>-93.898790099999999</v>
      </c>
      <c r="CX355" s="238" t="s">
        <v>359</v>
      </c>
      <c r="CY355" s="238" t="s">
        <v>938</v>
      </c>
    </row>
    <row r="356" spans="1:103" x14ac:dyDescent="0.25">
      <c r="A356" s="238">
        <v>11023515</v>
      </c>
      <c r="B356" s="238">
        <v>3</v>
      </c>
      <c r="C356" s="238">
        <v>7</v>
      </c>
      <c r="D356" s="238">
        <v>165.72800000000001</v>
      </c>
      <c r="E356" s="238">
        <v>10</v>
      </c>
      <c r="G356" s="238" t="s">
        <v>846</v>
      </c>
      <c r="H356" s="238">
        <v>8</v>
      </c>
      <c r="I356" s="238">
        <v>25</v>
      </c>
      <c r="K356" s="238">
        <v>15037824</v>
      </c>
      <c r="L356" s="238">
        <v>153290021</v>
      </c>
      <c r="M356" s="238">
        <v>11</v>
      </c>
      <c r="N356" s="238">
        <v>22</v>
      </c>
      <c r="O356" s="238">
        <v>2015</v>
      </c>
      <c r="P356" s="238" t="s">
        <v>366</v>
      </c>
      <c r="Q356" s="238">
        <v>20</v>
      </c>
      <c r="S356" s="238">
        <v>5</v>
      </c>
      <c r="T356" s="238">
        <v>0</v>
      </c>
      <c r="U356" s="238">
        <v>1</v>
      </c>
      <c r="V356" s="238">
        <v>5</v>
      </c>
      <c r="W356" s="238">
        <v>16</v>
      </c>
      <c r="X356" s="238">
        <v>2</v>
      </c>
      <c r="Y356" s="238">
        <v>6</v>
      </c>
      <c r="Z356" s="238">
        <v>1</v>
      </c>
      <c r="AB356" s="238">
        <v>1</v>
      </c>
      <c r="AC356" s="238">
        <v>98</v>
      </c>
      <c r="AD356" s="238" t="s">
        <v>424</v>
      </c>
      <c r="AE356" s="238" t="s">
        <v>939</v>
      </c>
      <c r="AF356" s="238" t="s">
        <v>426</v>
      </c>
      <c r="AG356" s="238">
        <v>4</v>
      </c>
      <c r="AH356" s="238">
        <v>2</v>
      </c>
      <c r="AI356" s="238">
        <v>1</v>
      </c>
      <c r="AJ356" s="238">
        <v>3</v>
      </c>
      <c r="AK356" s="238">
        <v>21</v>
      </c>
      <c r="AL356" s="238">
        <v>78</v>
      </c>
      <c r="AM356" s="238" t="s">
        <v>354</v>
      </c>
      <c r="AN356" s="238">
        <v>5</v>
      </c>
      <c r="AO356" s="238">
        <v>1</v>
      </c>
      <c r="AS356" s="238">
        <v>7</v>
      </c>
      <c r="AT356" s="238">
        <v>98</v>
      </c>
      <c r="AU356" s="238">
        <v>60</v>
      </c>
      <c r="AV356" s="238">
        <v>11</v>
      </c>
      <c r="AW356" s="238">
        <v>21</v>
      </c>
      <c r="CT356" s="238">
        <v>429347</v>
      </c>
      <c r="CU356" s="238">
        <v>4972860</v>
      </c>
      <c r="CV356" s="238">
        <v>44.905659200000002</v>
      </c>
      <c r="CW356" s="238">
        <v>-93.894971400000003</v>
      </c>
      <c r="CX356" s="238" t="s">
        <v>359</v>
      </c>
      <c r="CY356" s="238" t="s">
        <v>940</v>
      </c>
    </row>
    <row r="357" spans="1:103" x14ac:dyDescent="0.25">
      <c r="A357" s="238">
        <v>10700746</v>
      </c>
      <c r="B357" s="238">
        <v>3</v>
      </c>
      <c r="C357" s="238">
        <v>7</v>
      </c>
      <c r="D357" s="238">
        <v>165.97900000000001</v>
      </c>
      <c r="E357" s="238">
        <v>10</v>
      </c>
      <c r="G357" s="238" t="s">
        <v>936</v>
      </c>
      <c r="H357" s="238">
        <v>8</v>
      </c>
      <c r="I357" s="238">
        <v>25</v>
      </c>
      <c r="K357" s="238">
        <v>11504379</v>
      </c>
      <c r="L357" s="238">
        <v>111100025</v>
      </c>
      <c r="M357" s="238">
        <v>4</v>
      </c>
      <c r="N357" s="238">
        <v>18</v>
      </c>
      <c r="O357" s="238">
        <v>2011</v>
      </c>
      <c r="P357" s="238" t="s">
        <v>361</v>
      </c>
      <c r="Q357" s="238">
        <v>4</v>
      </c>
      <c r="S357" s="238">
        <v>1</v>
      </c>
      <c r="T357" s="238">
        <v>1</v>
      </c>
      <c r="U357" s="238">
        <v>2</v>
      </c>
      <c r="V357" s="238">
        <v>5</v>
      </c>
      <c r="W357" s="238">
        <v>10</v>
      </c>
      <c r="X357" s="238">
        <v>3</v>
      </c>
      <c r="Y357" s="238">
        <v>6</v>
      </c>
      <c r="Z357" s="238">
        <v>1</v>
      </c>
      <c r="AB357" s="238">
        <v>1</v>
      </c>
      <c r="AC357" s="238">
        <v>98</v>
      </c>
      <c r="AD357" s="238">
        <v>7</v>
      </c>
      <c r="AE357" s="238">
        <v>23</v>
      </c>
      <c r="AF357" s="238" t="s">
        <v>426</v>
      </c>
      <c r="AG357" s="238">
        <v>10</v>
      </c>
      <c r="AH357" s="238">
        <v>2</v>
      </c>
      <c r="AI357" s="238">
        <v>2</v>
      </c>
      <c r="AJ357" s="238">
        <v>1</v>
      </c>
      <c r="AK357" s="238">
        <v>21</v>
      </c>
      <c r="AL357" s="238">
        <v>22</v>
      </c>
      <c r="AM357" s="238" t="s">
        <v>363</v>
      </c>
      <c r="AN357" s="238">
        <v>99</v>
      </c>
      <c r="AO357" s="238">
        <v>2</v>
      </c>
      <c r="AS357" s="238">
        <v>7</v>
      </c>
      <c r="AT357" s="238">
        <v>2</v>
      </c>
      <c r="AU357" s="238">
        <v>60</v>
      </c>
      <c r="AV357" s="238">
        <v>11</v>
      </c>
      <c r="AW357" s="238">
        <v>21</v>
      </c>
      <c r="AX357" s="238">
        <v>2</v>
      </c>
      <c r="AY357" s="238">
        <v>2</v>
      </c>
      <c r="AZ357" s="238">
        <v>3</v>
      </c>
      <c r="BA357" s="238">
        <v>21</v>
      </c>
      <c r="BB357" s="238">
        <v>43</v>
      </c>
      <c r="BC357" s="238" t="s">
        <v>363</v>
      </c>
      <c r="BD357" s="238">
        <v>5</v>
      </c>
      <c r="BE357" s="238">
        <v>1</v>
      </c>
      <c r="BI357" s="238">
        <v>7</v>
      </c>
      <c r="BJ357" s="238">
        <v>2</v>
      </c>
      <c r="BK357" s="238">
        <v>60</v>
      </c>
      <c r="BL357" s="238">
        <v>11</v>
      </c>
      <c r="BM357" s="238">
        <v>21</v>
      </c>
      <c r="CT357" s="238">
        <v>429752</v>
      </c>
      <c r="CU357" s="238">
        <v>4972843</v>
      </c>
      <c r="CV357" s="238">
        <v>44.905546399999999</v>
      </c>
      <c r="CW357" s="238">
        <v>-93.889838900000001</v>
      </c>
      <c r="CX357" s="238" t="s">
        <v>359</v>
      </c>
      <c r="CY357" s="238" t="s">
        <v>941</v>
      </c>
    </row>
    <row r="358" spans="1:103" x14ac:dyDescent="0.25">
      <c r="A358" s="238">
        <v>10853194</v>
      </c>
      <c r="B358" s="238">
        <v>3</v>
      </c>
      <c r="C358" s="238">
        <v>7</v>
      </c>
      <c r="D358" s="238">
        <v>165.97900000000001</v>
      </c>
      <c r="E358" s="238">
        <v>10</v>
      </c>
      <c r="G358" s="238" t="s">
        <v>936</v>
      </c>
      <c r="H358" s="238">
        <v>8</v>
      </c>
      <c r="I358" s="238">
        <v>25</v>
      </c>
      <c r="K358" s="238">
        <v>13022984</v>
      </c>
      <c r="L358" s="238">
        <v>132110051</v>
      </c>
      <c r="M358" s="238">
        <v>7</v>
      </c>
      <c r="N358" s="238">
        <v>30</v>
      </c>
      <c r="O358" s="238">
        <v>2013</v>
      </c>
      <c r="P358" s="238" t="s">
        <v>368</v>
      </c>
      <c r="Q358" s="238">
        <v>9</v>
      </c>
      <c r="R358" s="238" t="s">
        <v>419</v>
      </c>
      <c r="S358" s="238">
        <v>5</v>
      </c>
      <c r="T358" s="238">
        <v>0</v>
      </c>
      <c r="U358" s="238">
        <v>1</v>
      </c>
      <c r="V358" s="238">
        <v>7</v>
      </c>
      <c r="W358" s="238">
        <v>83</v>
      </c>
      <c r="X358" s="238">
        <v>3</v>
      </c>
      <c r="Y358" s="238">
        <v>1</v>
      </c>
      <c r="Z358" s="238">
        <v>3</v>
      </c>
      <c r="AB358" s="238">
        <v>2</v>
      </c>
      <c r="AC358" s="238">
        <v>98</v>
      </c>
      <c r="AD358" s="238" t="s">
        <v>481</v>
      </c>
      <c r="AE358" s="238" t="s">
        <v>942</v>
      </c>
      <c r="AF358" s="238" t="s">
        <v>426</v>
      </c>
      <c r="AG358" s="238">
        <v>3</v>
      </c>
      <c r="AH358" s="238">
        <v>2</v>
      </c>
      <c r="AI358" s="238">
        <v>2</v>
      </c>
      <c r="AJ358" s="238">
        <v>1</v>
      </c>
      <c r="AK358" s="238">
        <v>21</v>
      </c>
      <c r="AL358" s="238">
        <v>32</v>
      </c>
      <c r="AM358" s="238" t="s">
        <v>354</v>
      </c>
      <c r="AN358" s="238">
        <v>5</v>
      </c>
      <c r="AS358" s="238">
        <v>7</v>
      </c>
      <c r="AT358" s="238">
        <v>2</v>
      </c>
      <c r="AU358" s="238">
        <v>55</v>
      </c>
      <c r="AV358" s="238">
        <v>11</v>
      </c>
      <c r="AW358" s="238">
        <v>21</v>
      </c>
      <c r="CT358" s="238">
        <v>429752</v>
      </c>
      <c r="CU358" s="238">
        <v>4972843</v>
      </c>
      <c r="CV358" s="238">
        <v>44.905546399999999</v>
      </c>
      <c r="CW358" s="238">
        <v>-93.889838900000001</v>
      </c>
      <c r="CX358" s="238" t="s">
        <v>359</v>
      </c>
      <c r="CY358" s="238" t="s">
        <v>943</v>
      </c>
    </row>
    <row r="359" spans="1:103" x14ac:dyDescent="0.25">
      <c r="A359" s="238">
        <v>11020424</v>
      </c>
      <c r="B359" s="238">
        <v>3</v>
      </c>
      <c r="C359" s="238">
        <v>7</v>
      </c>
      <c r="D359" s="238">
        <v>165.97900000000001</v>
      </c>
      <c r="E359" s="238">
        <v>10</v>
      </c>
      <c r="G359" s="238" t="s">
        <v>846</v>
      </c>
      <c r="H359" s="238">
        <v>8</v>
      </c>
      <c r="I359" s="238">
        <v>25</v>
      </c>
      <c r="K359" s="238">
        <v>15506886</v>
      </c>
      <c r="L359" s="238">
        <v>151880238</v>
      </c>
      <c r="M359" s="238">
        <v>7</v>
      </c>
      <c r="N359" s="238">
        <v>6</v>
      </c>
      <c r="O359" s="238">
        <v>2015</v>
      </c>
      <c r="P359" s="238" t="s">
        <v>361</v>
      </c>
      <c r="Q359" s="238">
        <v>5</v>
      </c>
      <c r="S359" s="238">
        <v>4</v>
      </c>
      <c r="T359" s="238">
        <v>0</v>
      </c>
      <c r="U359" s="238">
        <v>2</v>
      </c>
      <c r="V359" s="238">
        <v>5</v>
      </c>
      <c r="W359" s="238">
        <v>10</v>
      </c>
      <c r="X359" s="238">
        <v>3</v>
      </c>
      <c r="Y359" s="238">
        <v>1</v>
      </c>
      <c r="Z359" s="238">
        <v>3</v>
      </c>
      <c r="AB359" s="238">
        <v>2</v>
      </c>
      <c r="AC359" s="238">
        <v>98</v>
      </c>
      <c r="AD359" s="238">
        <v>7</v>
      </c>
      <c r="AE359" s="238">
        <v>23</v>
      </c>
      <c r="AF359" s="238" t="s">
        <v>426</v>
      </c>
      <c r="AG359" s="238">
        <v>10</v>
      </c>
      <c r="AH359" s="238">
        <v>2</v>
      </c>
      <c r="AI359" s="238">
        <v>2</v>
      </c>
      <c r="AJ359" s="238">
        <v>3</v>
      </c>
      <c r="AK359" s="238">
        <v>21</v>
      </c>
      <c r="AL359" s="238">
        <v>40</v>
      </c>
      <c r="AM359" s="238" t="s">
        <v>354</v>
      </c>
      <c r="AN359" s="238">
        <v>5</v>
      </c>
      <c r="AO359" s="238">
        <v>1</v>
      </c>
      <c r="AS359" s="238">
        <v>7</v>
      </c>
      <c r="AT359" s="238">
        <v>2</v>
      </c>
      <c r="AU359" s="238">
        <v>55</v>
      </c>
      <c r="AV359" s="238">
        <v>11</v>
      </c>
      <c r="AW359" s="238">
        <v>21</v>
      </c>
      <c r="AX359" s="238">
        <v>2</v>
      </c>
      <c r="AY359" s="238">
        <v>2</v>
      </c>
      <c r="AZ359" s="238">
        <v>1</v>
      </c>
      <c r="BA359" s="238">
        <v>21</v>
      </c>
      <c r="BB359" s="238">
        <v>40</v>
      </c>
      <c r="BC359" s="238" t="s">
        <v>354</v>
      </c>
      <c r="BD359" s="238">
        <v>5</v>
      </c>
      <c r="BE359" s="238">
        <v>4</v>
      </c>
      <c r="BF359" s="238">
        <v>21</v>
      </c>
      <c r="BI359" s="238">
        <v>7</v>
      </c>
      <c r="BJ359" s="238">
        <v>2</v>
      </c>
      <c r="BK359" s="238">
        <v>55</v>
      </c>
      <c r="BL359" s="238">
        <v>11</v>
      </c>
      <c r="BM359" s="238">
        <v>21</v>
      </c>
      <c r="CT359" s="238">
        <v>429752</v>
      </c>
      <c r="CU359" s="238">
        <v>4972843</v>
      </c>
      <c r="CV359" s="238">
        <v>44.905546399999999</v>
      </c>
      <c r="CW359" s="238">
        <v>-93.889838900000001</v>
      </c>
      <c r="CX359" s="238" t="s">
        <v>359</v>
      </c>
      <c r="CY359" s="238" t="s">
        <v>944</v>
      </c>
    </row>
    <row r="360" spans="1:103" x14ac:dyDescent="0.25">
      <c r="A360" s="238">
        <v>11020631</v>
      </c>
      <c r="B360" s="238">
        <v>3</v>
      </c>
      <c r="C360" s="238">
        <v>7</v>
      </c>
      <c r="D360" s="238">
        <v>165.97900000000001</v>
      </c>
      <c r="E360" s="238">
        <v>10</v>
      </c>
      <c r="G360" s="238" t="s">
        <v>846</v>
      </c>
      <c r="H360" s="238">
        <v>8</v>
      </c>
      <c r="I360" s="238">
        <v>25</v>
      </c>
      <c r="K360" s="238">
        <v>15507171</v>
      </c>
      <c r="L360" s="238">
        <v>151980248</v>
      </c>
      <c r="M360" s="238">
        <v>7</v>
      </c>
      <c r="N360" s="238">
        <v>13</v>
      </c>
      <c r="O360" s="238">
        <v>2015</v>
      </c>
      <c r="P360" s="238" t="s">
        <v>361</v>
      </c>
      <c r="Q360" s="238">
        <v>16</v>
      </c>
      <c r="S360" s="238">
        <v>4</v>
      </c>
      <c r="T360" s="238">
        <v>0</v>
      </c>
      <c r="U360" s="238">
        <v>3</v>
      </c>
      <c r="V360" s="238">
        <v>5</v>
      </c>
      <c r="W360" s="238">
        <v>10</v>
      </c>
      <c r="X360" s="238">
        <v>3</v>
      </c>
      <c r="Y360" s="238">
        <v>1</v>
      </c>
      <c r="Z360" s="238">
        <v>1</v>
      </c>
      <c r="AB360" s="238">
        <v>1</v>
      </c>
      <c r="AC360" s="238">
        <v>98</v>
      </c>
      <c r="AD360" s="238" t="s">
        <v>945</v>
      </c>
      <c r="AE360" s="238" t="s">
        <v>428</v>
      </c>
      <c r="AF360" s="238" t="s">
        <v>426</v>
      </c>
      <c r="AG360" s="238">
        <v>10</v>
      </c>
      <c r="AH360" s="238">
        <v>2</v>
      </c>
      <c r="AI360" s="238">
        <v>4</v>
      </c>
      <c r="AJ360" s="238">
        <v>7</v>
      </c>
      <c r="AK360" s="238">
        <v>24</v>
      </c>
      <c r="AL360" s="238">
        <v>46</v>
      </c>
      <c r="AM360" s="238" t="s">
        <v>363</v>
      </c>
      <c r="AN360" s="238">
        <v>5</v>
      </c>
      <c r="AO360" s="238">
        <v>2</v>
      </c>
      <c r="AS360" s="238">
        <v>7</v>
      </c>
      <c r="AT360" s="238">
        <v>2</v>
      </c>
      <c r="AU360" s="238">
        <v>60</v>
      </c>
      <c r="AV360" s="238">
        <v>11</v>
      </c>
      <c r="AW360" s="238">
        <v>21</v>
      </c>
      <c r="AX360" s="238">
        <v>2</v>
      </c>
      <c r="AY360" s="238">
        <v>2</v>
      </c>
      <c r="AZ360" s="238">
        <v>3</v>
      </c>
      <c r="BA360" s="238">
        <v>21</v>
      </c>
      <c r="BB360" s="238">
        <v>24</v>
      </c>
      <c r="BC360" s="238" t="s">
        <v>354</v>
      </c>
      <c r="BD360" s="238">
        <v>5</v>
      </c>
      <c r="BE360" s="238">
        <v>1</v>
      </c>
      <c r="BI360" s="238">
        <v>7</v>
      </c>
      <c r="BJ360" s="238">
        <v>2</v>
      </c>
      <c r="BK360" s="238">
        <v>60</v>
      </c>
      <c r="BL360" s="238">
        <v>11</v>
      </c>
      <c r="BM360" s="238">
        <v>21</v>
      </c>
      <c r="BN360" s="238">
        <v>2</v>
      </c>
      <c r="BO360" s="238">
        <v>4</v>
      </c>
      <c r="BP360" s="238">
        <v>1</v>
      </c>
      <c r="BQ360" s="238">
        <v>8</v>
      </c>
      <c r="BR360" s="238">
        <v>46</v>
      </c>
      <c r="BS360" s="238" t="s">
        <v>363</v>
      </c>
      <c r="BT360" s="238">
        <v>5</v>
      </c>
      <c r="BU360" s="238">
        <v>1</v>
      </c>
      <c r="BY360" s="238">
        <v>7</v>
      </c>
      <c r="BZ360" s="238">
        <v>2</v>
      </c>
      <c r="CA360" s="238">
        <v>60</v>
      </c>
      <c r="CB360" s="238">
        <v>11</v>
      </c>
      <c r="CC360" s="238">
        <v>21</v>
      </c>
      <c r="CT360" s="238">
        <v>429752</v>
      </c>
      <c r="CU360" s="238">
        <v>4972843</v>
      </c>
      <c r="CV360" s="238">
        <v>44.905546399999999</v>
      </c>
      <c r="CW360" s="238">
        <v>-93.889838900000001</v>
      </c>
      <c r="CX360" s="238" t="s">
        <v>359</v>
      </c>
      <c r="CY360" s="238" t="s">
        <v>946</v>
      </c>
    </row>
    <row r="361" spans="1:103" x14ac:dyDescent="0.25">
      <c r="A361" s="238">
        <v>11020694</v>
      </c>
      <c r="B361" s="238">
        <v>3</v>
      </c>
      <c r="C361" s="238">
        <v>7</v>
      </c>
      <c r="D361" s="238">
        <v>165.97900000000001</v>
      </c>
      <c r="E361" s="238">
        <v>10</v>
      </c>
      <c r="G361" s="238" t="s">
        <v>936</v>
      </c>
      <c r="H361" s="238">
        <v>8</v>
      </c>
      <c r="I361" s="238">
        <v>25</v>
      </c>
      <c r="K361" s="238">
        <v>15507413</v>
      </c>
      <c r="L361" s="238">
        <v>152010287</v>
      </c>
      <c r="M361" s="238">
        <v>7</v>
      </c>
      <c r="N361" s="238">
        <v>19</v>
      </c>
      <c r="O361" s="238">
        <v>2015</v>
      </c>
      <c r="P361" s="238" t="s">
        <v>366</v>
      </c>
      <c r="Q361" s="238">
        <v>9</v>
      </c>
      <c r="S361" s="238">
        <v>4</v>
      </c>
      <c r="T361" s="238">
        <v>0</v>
      </c>
      <c r="U361" s="238">
        <v>2</v>
      </c>
      <c r="V361" s="238">
        <v>1</v>
      </c>
      <c r="W361" s="238">
        <v>10</v>
      </c>
      <c r="X361" s="238">
        <v>3</v>
      </c>
      <c r="Y361" s="238">
        <v>1</v>
      </c>
      <c r="Z361" s="238">
        <v>1</v>
      </c>
      <c r="AB361" s="238">
        <v>1</v>
      </c>
      <c r="AC361" s="238">
        <v>98</v>
      </c>
      <c r="AD361" s="238" t="s">
        <v>945</v>
      </c>
      <c r="AE361" s="238" t="s">
        <v>428</v>
      </c>
      <c r="AF361" s="238" t="s">
        <v>426</v>
      </c>
      <c r="AG361" s="238">
        <v>7</v>
      </c>
      <c r="AH361" s="238">
        <v>2</v>
      </c>
      <c r="AI361" s="238">
        <v>2</v>
      </c>
      <c r="AJ361" s="238">
        <v>4</v>
      </c>
      <c r="AK361" s="238">
        <v>21</v>
      </c>
      <c r="AL361" s="238">
        <v>22</v>
      </c>
      <c r="AM361" s="238" t="s">
        <v>354</v>
      </c>
      <c r="AN361" s="238">
        <v>5</v>
      </c>
      <c r="AO361" s="238">
        <v>5</v>
      </c>
      <c r="AS361" s="238">
        <v>7</v>
      </c>
      <c r="AT361" s="238">
        <v>2</v>
      </c>
      <c r="AU361" s="238">
        <v>60</v>
      </c>
      <c r="AV361" s="238">
        <v>11</v>
      </c>
      <c r="AW361" s="238">
        <v>21</v>
      </c>
      <c r="AX361" s="238">
        <v>2</v>
      </c>
      <c r="AY361" s="238">
        <v>2</v>
      </c>
      <c r="AZ361" s="238">
        <v>4</v>
      </c>
      <c r="BA361" s="238">
        <v>26</v>
      </c>
      <c r="BB361" s="238">
        <v>43</v>
      </c>
      <c r="BC361" s="238" t="s">
        <v>354</v>
      </c>
      <c r="BD361" s="238">
        <v>5</v>
      </c>
      <c r="BE361" s="238">
        <v>1</v>
      </c>
      <c r="BI361" s="238">
        <v>7</v>
      </c>
      <c r="BJ361" s="238">
        <v>2</v>
      </c>
      <c r="BK361" s="238">
        <v>60</v>
      </c>
      <c r="BL361" s="238">
        <v>11</v>
      </c>
      <c r="BM361" s="238">
        <v>21</v>
      </c>
      <c r="CT361" s="238">
        <v>429752</v>
      </c>
      <c r="CU361" s="238">
        <v>4972843</v>
      </c>
      <c r="CV361" s="238">
        <v>44.905546399999999</v>
      </c>
      <c r="CW361" s="238">
        <v>-93.889838900000001</v>
      </c>
      <c r="CX361" s="238" t="s">
        <v>359</v>
      </c>
      <c r="CY361" s="238" t="s">
        <v>947</v>
      </c>
    </row>
    <row r="362" spans="1:103" x14ac:dyDescent="0.25">
      <c r="A362" s="238">
        <v>784526</v>
      </c>
      <c r="B362" s="238">
        <v>3</v>
      </c>
      <c r="C362" s="238">
        <v>7</v>
      </c>
      <c r="D362" s="238">
        <v>165.99100000000001</v>
      </c>
      <c r="E362" s="238">
        <v>10</v>
      </c>
      <c r="G362" s="238" t="s">
        <v>948</v>
      </c>
      <c r="H362" s="238">
        <v>8</v>
      </c>
      <c r="I362" s="238">
        <v>25</v>
      </c>
      <c r="K362" s="238">
        <v>20501319</v>
      </c>
      <c r="L362" s="238">
        <v>200300131</v>
      </c>
      <c r="M362" s="238">
        <v>1</v>
      </c>
      <c r="N362" s="238">
        <v>30</v>
      </c>
      <c r="O362" s="238">
        <v>2020</v>
      </c>
      <c r="P362" s="238" t="s">
        <v>384</v>
      </c>
      <c r="Q362" s="238">
        <v>18</v>
      </c>
      <c r="R362" s="238" t="s">
        <v>419</v>
      </c>
      <c r="S362" s="238">
        <v>5</v>
      </c>
      <c r="T362" s="238">
        <v>0</v>
      </c>
      <c r="U362" s="238">
        <v>2</v>
      </c>
      <c r="V362" s="238">
        <v>5</v>
      </c>
      <c r="W362" s="238">
        <v>10</v>
      </c>
      <c r="X362" s="238">
        <v>3</v>
      </c>
      <c r="Y362" s="238">
        <v>4</v>
      </c>
      <c r="Z362" s="238">
        <v>1</v>
      </c>
      <c r="AB362" s="238">
        <v>1</v>
      </c>
      <c r="AC362" s="238">
        <v>98</v>
      </c>
      <c r="AD362" s="238">
        <v>7</v>
      </c>
      <c r="AF362" s="238" t="s">
        <v>426</v>
      </c>
      <c r="AG362" s="238">
        <v>10</v>
      </c>
      <c r="AH362" s="238">
        <v>2</v>
      </c>
      <c r="AI362" s="238">
        <v>2</v>
      </c>
      <c r="AJ362" s="238">
        <v>1</v>
      </c>
      <c r="AK362" s="238">
        <v>21</v>
      </c>
      <c r="AL362" s="238">
        <v>61</v>
      </c>
      <c r="AM362" s="238" t="s">
        <v>354</v>
      </c>
      <c r="AN362" s="238">
        <v>5</v>
      </c>
      <c r="AO362" s="238">
        <v>64</v>
      </c>
      <c r="AS362" s="238">
        <v>12</v>
      </c>
      <c r="AT362" s="238">
        <v>23</v>
      </c>
      <c r="AU362" s="238">
        <v>55</v>
      </c>
      <c r="AV362" s="238">
        <v>11</v>
      </c>
      <c r="AW362" s="238">
        <v>21</v>
      </c>
      <c r="AX362" s="238">
        <v>2</v>
      </c>
      <c r="AY362" s="238">
        <v>2</v>
      </c>
      <c r="AZ362" s="238">
        <v>4</v>
      </c>
      <c r="BA362" s="238">
        <v>21</v>
      </c>
      <c r="BB362" s="238">
        <v>53</v>
      </c>
      <c r="BC362" s="238" t="s">
        <v>354</v>
      </c>
      <c r="BD362" s="238">
        <v>5</v>
      </c>
      <c r="BE362" s="238">
        <v>1</v>
      </c>
      <c r="BI362" s="238">
        <v>12</v>
      </c>
      <c r="BJ362" s="238">
        <v>9</v>
      </c>
      <c r="BK362" s="238">
        <v>60</v>
      </c>
      <c r="BL362" s="238">
        <v>11</v>
      </c>
      <c r="BM362" s="238">
        <v>21</v>
      </c>
      <c r="CT362" s="238">
        <v>429756.16797900299</v>
      </c>
      <c r="CU362" s="238">
        <v>4972839.6494792998</v>
      </c>
      <c r="CV362" s="238">
        <v>44.905516710000001</v>
      </c>
      <c r="CW362" s="238">
        <v>-93.889784860000006</v>
      </c>
      <c r="CX362" s="238" t="s">
        <v>359</v>
      </c>
      <c r="CY362" s="238" t="s">
        <v>949</v>
      </c>
    </row>
    <row r="363" spans="1:103" x14ac:dyDescent="0.25">
      <c r="A363" s="238">
        <v>399473</v>
      </c>
      <c r="B363" s="238">
        <v>3</v>
      </c>
      <c r="C363" s="238">
        <v>7</v>
      </c>
      <c r="D363" s="238">
        <v>165.995</v>
      </c>
      <c r="E363" s="238">
        <v>10</v>
      </c>
      <c r="G363" s="238" t="s">
        <v>948</v>
      </c>
      <c r="H363" s="238">
        <v>8</v>
      </c>
      <c r="I363" s="238">
        <v>25</v>
      </c>
      <c r="K363" s="238">
        <v>16513515</v>
      </c>
      <c r="M363" s="238">
        <v>11</v>
      </c>
      <c r="N363" s="238">
        <v>30</v>
      </c>
      <c r="O363" s="238">
        <v>2016</v>
      </c>
      <c r="P363" s="238" t="s">
        <v>355</v>
      </c>
      <c r="Q363" s="238">
        <v>17</v>
      </c>
      <c r="S363" s="238">
        <v>1</v>
      </c>
      <c r="T363" s="238">
        <v>1</v>
      </c>
      <c r="U363" s="238">
        <v>2</v>
      </c>
      <c r="V363" s="238">
        <v>5</v>
      </c>
      <c r="W363" s="238">
        <v>10</v>
      </c>
      <c r="X363" s="238">
        <v>3</v>
      </c>
      <c r="Y363" s="238">
        <v>4</v>
      </c>
      <c r="Z363" s="238">
        <v>3</v>
      </c>
      <c r="AB363" s="238">
        <v>2</v>
      </c>
      <c r="AC363" s="238">
        <v>98</v>
      </c>
      <c r="AD363" s="238" t="s">
        <v>581</v>
      </c>
      <c r="AF363" s="238" t="s">
        <v>426</v>
      </c>
      <c r="AG363" s="238">
        <v>10</v>
      </c>
      <c r="AH363" s="238">
        <v>2</v>
      </c>
      <c r="AI363" s="238">
        <v>3</v>
      </c>
      <c r="AJ363" s="238">
        <v>1</v>
      </c>
      <c r="AK363" s="238">
        <v>21</v>
      </c>
      <c r="AL363" s="238">
        <v>83</v>
      </c>
      <c r="AM363" s="238" t="s">
        <v>354</v>
      </c>
      <c r="AN363" s="238">
        <v>90</v>
      </c>
      <c r="AO363" s="238">
        <v>2</v>
      </c>
      <c r="AS363" s="238">
        <v>12</v>
      </c>
      <c r="AT363" s="238">
        <v>23</v>
      </c>
      <c r="AU363" s="238">
        <v>55</v>
      </c>
      <c r="AV363" s="238">
        <v>11</v>
      </c>
      <c r="AW363" s="238">
        <v>21</v>
      </c>
      <c r="AX363" s="238">
        <v>2</v>
      </c>
      <c r="AY363" s="238">
        <v>2</v>
      </c>
      <c r="AZ363" s="238">
        <v>4</v>
      </c>
      <c r="BA363" s="238">
        <v>21</v>
      </c>
      <c r="BB363" s="238">
        <v>52</v>
      </c>
      <c r="BC363" s="238" t="s">
        <v>354</v>
      </c>
      <c r="BD363" s="238">
        <v>99</v>
      </c>
      <c r="BE363" s="238">
        <v>1</v>
      </c>
      <c r="BI363" s="238">
        <v>12</v>
      </c>
      <c r="BJ363" s="238">
        <v>9</v>
      </c>
      <c r="BK363" s="238">
        <v>55</v>
      </c>
      <c r="BL363" s="238">
        <v>11</v>
      </c>
      <c r="BM363" s="238">
        <v>21</v>
      </c>
      <c r="CT363" s="238">
        <v>429777.334688003</v>
      </c>
      <c r="CU363" s="238">
        <v>4972843.8828210998</v>
      </c>
      <c r="CV363" s="238">
        <v>44.905556900000001</v>
      </c>
      <c r="CW363" s="238">
        <v>-93.889517359999999</v>
      </c>
      <c r="CX363" s="238" t="s">
        <v>359</v>
      </c>
      <c r="CY363" s="238" t="s">
        <v>950</v>
      </c>
    </row>
    <row r="364" spans="1:103" x14ac:dyDescent="0.25">
      <c r="A364" s="238">
        <v>762899</v>
      </c>
      <c r="B364" s="238">
        <v>3</v>
      </c>
      <c r="C364" s="238">
        <v>7</v>
      </c>
      <c r="D364" s="238">
        <v>166.00299999999999</v>
      </c>
      <c r="E364" s="238">
        <v>10</v>
      </c>
      <c r="G364" s="238" t="s">
        <v>948</v>
      </c>
      <c r="H364" s="238">
        <v>8</v>
      </c>
      <c r="I364" s="238">
        <v>25</v>
      </c>
      <c r="K364" s="238">
        <v>19513864</v>
      </c>
      <c r="M364" s="238">
        <v>11</v>
      </c>
      <c r="N364" s="238">
        <v>13</v>
      </c>
      <c r="O364" s="238">
        <v>2019</v>
      </c>
      <c r="P364" s="238" t="s">
        <v>355</v>
      </c>
      <c r="Q364" s="238">
        <v>17</v>
      </c>
      <c r="R364" s="238" t="s">
        <v>369</v>
      </c>
      <c r="S364" s="238">
        <v>5</v>
      </c>
      <c r="T364" s="238">
        <v>0</v>
      </c>
      <c r="U364" s="238">
        <v>2</v>
      </c>
      <c r="V364" s="238">
        <v>12</v>
      </c>
      <c r="W364" s="238">
        <v>10</v>
      </c>
      <c r="X364" s="238">
        <v>3</v>
      </c>
      <c r="Y364" s="238">
        <v>4</v>
      </c>
      <c r="Z364" s="238">
        <v>1</v>
      </c>
      <c r="AB364" s="238">
        <v>1</v>
      </c>
      <c r="AC364" s="238">
        <v>98</v>
      </c>
      <c r="AD364" s="238">
        <v>7</v>
      </c>
      <c r="AF364" s="238" t="s">
        <v>426</v>
      </c>
      <c r="AG364" s="238">
        <v>7</v>
      </c>
      <c r="AH364" s="238">
        <v>2</v>
      </c>
      <c r="AI364" s="238">
        <v>2</v>
      </c>
      <c r="AJ364" s="238">
        <v>3</v>
      </c>
      <c r="AK364" s="238">
        <v>21</v>
      </c>
      <c r="AL364" s="238">
        <v>25</v>
      </c>
      <c r="AM364" s="238" t="s">
        <v>354</v>
      </c>
      <c r="AN364" s="238">
        <v>5</v>
      </c>
      <c r="AO364" s="238">
        <v>70</v>
      </c>
      <c r="AS364" s="238">
        <v>12</v>
      </c>
      <c r="AT364" s="238">
        <v>23</v>
      </c>
      <c r="AU364" s="238">
        <v>55</v>
      </c>
      <c r="AV364" s="238">
        <v>11</v>
      </c>
      <c r="AW364" s="238">
        <v>21</v>
      </c>
      <c r="AX364" s="238">
        <v>2</v>
      </c>
      <c r="AY364" s="238">
        <v>2</v>
      </c>
      <c r="AZ364" s="238">
        <v>3</v>
      </c>
      <c r="BA364" s="238">
        <v>34</v>
      </c>
      <c r="BB364" s="238">
        <v>72</v>
      </c>
      <c r="BC364" s="238" t="s">
        <v>354</v>
      </c>
      <c r="BD364" s="238">
        <v>5</v>
      </c>
      <c r="BE364" s="238">
        <v>1</v>
      </c>
      <c r="BI364" s="238">
        <v>12</v>
      </c>
      <c r="BJ364" s="238">
        <v>23</v>
      </c>
      <c r="BK364" s="238">
        <v>55</v>
      </c>
      <c r="BL364" s="238">
        <v>11</v>
      </c>
      <c r="BM364" s="238">
        <v>21</v>
      </c>
      <c r="CT364" s="238">
        <v>429777.334688003</v>
      </c>
      <c r="CU364" s="238">
        <v>4972852.3495046999</v>
      </c>
      <c r="CV364" s="238">
        <v>44.905633109999997</v>
      </c>
      <c r="CW364" s="238">
        <v>-93.889518530000004</v>
      </c>
      <c r="CX364" s="238" t="s">
        <v>359</v>
      </c>
      <c r="CY364" s="238" t="s">
        <v>951</v>
      </c>
    </row>
    <row r="365" spans="1:103" x14ac:dyDescent="0.25">
      <c r="A365" s="238">
        <v>10848020</v>
      </c>
      <c r="B365" s="238">
        <v>3</v>
      </c>
      <c r="C365" s="238">
        <v>7</v>
      </c>
      <c r="D365" s="238">
        <v>166.07900000000001</v>
      </c>
      <c r="E365" s="238">
        <v>10</v>
      </c>
      <c r="G365" s="238" t="s">
        <v>936</v>
      </c>
      <c r="H365" s="238">
        <v>8</v>
      </c>
      <c r="I365" s="238">
        <v>25</v>
      </c>
      <c r="K365" s="238">
        <v>13002604</v>
      </c>
      <c r="L365" s="238">
        <v>130270091</v>
      </c>
      <c r="M365" s="238">
        <v>1</v>
      </c>
      <c r="N365" s="238">
        <v>27</v>
      </c>
      <c r="O365" s="238">
        <v>2013</v>
      </c>
      <c r="P365" s="238" t="s">
        <v>366</v>
      </c>
      <c r="Q365" s="238">
        <v>12</v>
      </c>
      <c r="R365" s="238" t="s">
        <v>369</v>
      </c>
      <c r="S365" s="238">
        <v>5</v>
      </c>
      <c r="T365" s="238">
        <v>0</v>
      </c>
      <c r="U365" s="238">
        <v>1</v>
      </c>
      <c r="V365" s="238">
        <v>4</v>
      </c>
      <c r="W365" s="238">
        <v>54</v>
      </c>
      <c r="X365" s="238">
        <v>2</v>
      </c>
      <c r="Y365" s="238">
        <v>1</v>
      </c>
      <c r="Z365" s="238">
        <v>3</v>
      </c>
      <c r="AA365" s="238">
        <v>5</v>
      </c>
      <c r="AB365" s="238">
        <v>5</v>
      </c>
      <c r="AC365" s="238">
        <v>98</v>
      </c>
      <c r="AD365" s="238" t="s">
        <v>481</v>
      </c>
      <c r="AE365" s="238" t="s">
        <v>939</v>
      </c>
      <c r="AF365" s="238" t="s">
        <v>426</v>
      </c>
      <c r="AG365" s="238">
        <v>3</v>
      </c>
      <c r="AH365" s="238">
        <v>2</v>
      </c>
      <c r="AI365" s="238">
        <v>4</v>
      </c>
      <c r="AJ365" s="238">
        <v>3</v>
      </c>
      <c r="AK365" s="238">
        <v>21</v>
      </c>
      <c r="AL365" s="238">
        <v>39</v>
      </c>
      <c r="AM365" s="238" t="s">
        <v>354</v>
      </c>
      <c r="AN365" s="238">
        <v>5</v>
      </c>
      <c r="AO365" s="238">
        <v>3</v>
      </c>
      <c r="AS365" s="238">
        <v>7</v>
      </c>
      <c r="AT365" s="238">
        <v>98</v>
      </c>
      <c r="AU365" s="238">
        <v>60</v>
      </c>
      <c r="AV365" s="238">
        <v>11</v>
      </c>
      <c r="AW365" s="238">
        <v>21</v>
      </c>
      <c r="CT365" s="238">
        <v>429912</v>
      </c>
      <c r="CU365" s="238">
        <v>4972830</v>
      </c>
      <c r="CV365" s="238">
        <v>44.905447000000002</v>
      </c>
      <c r="CW365" s="238">
        <v>-93.887813800000004</v>
      </c>
      <c r="CX365" s="238" t="s">
        <v>359</v>
      </c>
      <c r="CY365" s="238" t="s">
        <v>952</v>
      </c>
    </row>
    <row r="366" spans="1:103" x14ac:dyDescent="0.25">
      <c r="A366" s="238">
        <v>10848559</v>
      </c>
      <c r="B366" s="238">
        <v>3</v>
      </c>
      <c r="C366" s="238">
        <v>7</v>
      </c>
      <c r="D366" s="238">
        <v>166.19900000000001</v>
      </c>
      <c r="E366" s="238">
        <v>10</v>
      </c>
      <c r="G366" s="238" t="s">
        <v>936</v>
      </c>
      <c r="H366" s="238">
        <v>8</v>
      </c>
      <c r="I366" s="238">
        <v>25</v>
      </c>
      <c r="K366" s="238">
        <v>13003378</v>
      </c>
      <c r="L366" s="238">
        <v>130350163</v>
      </c>
      <c r="M366" s="238">
        <v>2</v>
      </c>
      <c r="N366" s="238">
        <v>4</v>
      </c>
      <c r="O366" s="238">
        <v>2013</v>
      </c>
      <c r="P366" s="238" t="s">
        <v>361</v>
      </c>
      <c r="Q366" s="238">
        <v>9</v>
      </c>
      <c r="S366" s="238">
        <v>3</v>
      </c>
      <c r="T366" s="238">
        <v>0</v>
      </c>
      <c r="U366" s="238">
        <v>1</v>
      </c>
      <c r="V366" s="238">
        <v>4</v>
      </c>
      <c r="W366" s="238">
        <v>54</v>
      </c>
      <c r="X366" s="238">
        <v>2</v>
      </c>
      <c r="Y366" s="238">
        <v>1</v>
      </c>
      <c r="Z366" s="238">
        <v>1</v>
      </c>
      <c r="AB366" s="238">
        <v>5</v>
      </c>
      <c r="AC366" s="238">
        <v>98</v>
      </c>
      <c r="AD366" s="238" t="s">
        <v>424</v>
      </c>
      <c r="AE366" s="238" t="s">
        <v>953</v>
      </c>
      <c r="AF366" s="238" t="s">
        <v>426</v>
      </c>
      <c r="AG366" s="238">
        <v>3</v>
      </c>
      <c r="AH366" s="238">
        <v>2</v>
      </c>
      <c r="AI366" s="238">
        <v>3</v>
      </c>
      <c r="AJ366" s="238">
        <v>3</v>
      </c>
      <c r="AK366" s="238">
        <v>21</v>
      </c>
      <c r="AL366" s="238">
        <v>43</v>
      </c>
      <c r="AM366" s="238" t="s">
        <v>363</v>
      </c>
      <c r="AN366" s="238">
        <v>5</v>
      </c>
      <c r="AS366" s="238">
        <v>7</v>
      </c>
      <c r="AT366" s="238">
        <v>98</v>
      </c>
      <c r="AU366" s="238">
        <v>60</v>
      </c>
      <c r="AV366" s="238">
        <v>11</v>
      </c>
      <c r="AW366" s="238">
        <v>21</v>
      </c>
      <c r="CT366" s="238">
        <v>430105</v>
      </c>
      <c r="CU366" s="238">
        <v>4972833</v>
      </c>
      <c r="CV366" s="238">
        <v>44.9054906</v>
      </c>
      <c r="CW366" s="238">
        <v>-93.885364699999997</v>
      </c>
      <c r="CX366" s="238" t="s">
        <v>359</v>
      </c>
      <c r="CY366" s="238" t="s">
        <v>954</v>
      </c>
    </row>
    <row r="367" spans="1:103" x14ac:dyDescent="0.25">
      <c r="A367" s="238">
        <v>759002</v>
      </c>
      <c r="B367" s="238">
        <v>3</v>
      </c>
      <c r="C367" s="238">
        <v>7</v>
      </c>
      <c r="D367" s="238">
        <v>166.22</v>
      </c>
      <c r="E367" s="238">
        <v>10</v>
      </c>
      <c r="G367" s="238" t="s">
        <v>948</v>
      </c>
      <c r="H367" s="238">
        <v>8</v>
      </c>
      <c r="I367" s="238">
        <v>25</v>
      </c>
      <c r="K367" s="238">
        <v>19513268</v>
      </c>
      <c r="M367" s="238">
        <v>11</v>
      </c>
      <c r="N367" s="238">
        <v>2</v>
      </c>
      <c r="O367" s="238">
        <v>2019</v>
      </c>
      <c r="P367" s="238" t="s">
        <v>364</v>
      </c>
      <c r="Q367" s="238">
        <v>6</v>
      </c>
      <c r="R367" s="238" t="s">
        <v>369</v>
      </c>
      <c r="S367" s="238">
        <v>4</v>
      </c>
      <c r="T367" s="238">
        <v>0</v>
      </c>
      <c r="U367" s="238">
        <v>1</v>
      </c>
      <c r="W367" s="238">
        <v>43</v>
      </c>
      <c r="X367" s="238">
        <v>2</v>
      </c>
      <c r="Y367" s="238">
        <v>6</v>
      </c>
      <c r="Z367" s="238">
        <v>5</v>
      </c>
      <c r="AB367" s="238">
        <v>5</v>
      </c>
      <c r="AC367" s="238">
        <v>98</v>
      </c>
      <c r="AD367" s="238">
        <v>7</v>
      </c>
      <c r="AF367" s="238" t="s">
        <v>426</v>
      </c>
      <c r="AG367" s="238">
        <v>3</v>
      </c>
      <c r="AH367" s="238">
        <v>2</v>
      </c>
      <c r="AI367" s="238">
        <v>2</v>
      </c>
      <c r="AJ367" s="238">
        <v>3</v>
      </c>
      <c r="AK367" s="238">
        <v>21</v>
      </c>
      <c r="AL367" s="238">
        <v>40</v>
      </c>
      <c r="AM367" s="238" t="s">
        <v>354</v>
      </c>
      <c r="AN367" s="238">
        <v>5</v>
      </c>
      <c r="AO367" s="238">
        <v>72</v>
      </c>
      <c r="AP367" s="238">
        <v>62</v>
      </c>
      <c r="AS367" s="238">
        <v>12</v>
      </c>
      <c r="AT367" s="238">
        <v>9</v>
      </c>
      <c r="AU367" s="238">
        <v>60</v>
      </c>
      <c r="AV367" s="238">
        <v>11</v>
      </c>
      <c r="AW367" s="238">
        <v>21</v>
      </c>
      <c r="CT367" s="238">
        <v>430124.46871560399</v>
      </c>
      <c r="CU367" s="238">
        <v>4972835.4161374997</v>
      </c>
      <c r="CV367" s="238">
        <v>44.905514859999997</v>
      </c>
      <c r="CW367" s="238">
        <v>-93.885119529999997</v>
      </c>
      <c r="CX367" s="238" t="s">
        <v>359</v>
      </c>
      <c r="CY367" s="238" t="s">
        <v>955</v>
      </c>
    </row>
    <row r="368" spans="1:103" x14ac:dyDescent="0.25">
      <c r="A368" s="238">
        <v>848087</v>
      </c>
      <c r="B368" s="238">
        <v>3</v>
      </c>
      <c r="C368" s="238">
        <v>7</v>
      </c>
      <c r="D368" s="238">
        <v>166.233</v>
      </c>
      <c r="E368" s="238">
        <v>10</v>
      </c>
      <c r="G368" s="238" t="s">
        <v>948</v>
      </c>
      <c r="H368" s="238">
        <v>8</v>
      </c>
      <c r="I368" s="238">
        <v>25</v>
      </c>
      <c r="K368" s="238">
        <v>20509050</v>
      </c>
      <c r="L368" s="238">
        <v>202950026</v>
      </c>
      <c r="M368" s="238">
        <v>10</v>
      </c>
      <c r="N368" s="238">
        <v>21</v>
      </c>
      <c r="O368" s="238">
        <v>2020</v>
      </c>
      <c r="P368" s="238" t="s">
        <v>355</v>
      </c>
      <c r="Q368" s="238">
        <v>7</v>
      </c>
      <c r="R368" s="238" t="s">
        <v>369</v>
      </c>
      <c r="S368" s="238">
        <v>5</v>
      </c>
      <c r="T368" s="238">
        <v>0</v>
      </c>
      <c r="U368" s="238">
        <v>1</v>
      </c>
      <c r="W368" s="238">
        <v>61</v>
      </c>
      <c r="X368" s="238">
        <v>2</v>
      </c>
      <c r="Y368" s="238">
        <v>1</v>
      </c>
      <c r="Z368" s="238">
        <v>2</v>
      </c>
      <c r="AB368" s="238">
        <v>5</v>
      </c>
      <c r="AC368" s="238">
        <v>98</v>
      </c>
      <c r="AD368" s="238">
        <v>7</v>
      </c>
      <c r="AF368" s="238" t="s">
        <v>426</v>
      </c>
      <c r="AG368" s="238">
        <v>3</v>
      </c>
      <c r="AH368" s="238">
        <v>2</v>
      </c>
      <c r="AI368" s="238">
        <v>4</v>
      </c>
      <c r="AJ368" s="238">
        <v>3</v>
      </c>
      <c r="AK368" s="238">
        <v>21</v>
      </c>
      <c r="AL368" s="238">
        <v>35</v>
      </c>
      <c r="AM368" s="238" t="s">
        <v>363</v>
      </c>
      <c r="AN368" s="238">
        <v>5</v>
      </c>
      <c r="AO368" s="238">
        <v>72</v>
      </c>
      <c r="AS368" s="238">
        <v>12</v>
      </c>
      <c r="AT368" s="238">
        <v>9</v>
      </c>
      <c r="AU368" s="238">
        <v>60</v>
      </c>
      <c r="AV368" s="238">
        <v>11</v>
      </c>
      <c r="AW368" s="238">
        <v>21</v>
      </c>
      <c r="CT368" s="238">
        <v>430145.63542460499</v>
      </c>
      <c r="CU368" s="238">
        <v>4972835.4161374997</v>
      </c>
      <c r="CV368" s="238">
        <v>44.905516929999997</v>
      </c>
      <c r="CW368" s="238">
        <v>-93.884851440000006</v>
      </c>
      <c r="CX368" s="238" t="s">
        <v>359</v>
      </c>
      <c r="CY368" s="238" t="s">
        <v>956</v>
      </c>
    </row>
    <row r="369" spans="1:103" x14ac:dyDescent="0.25">
      <c r="A369" s="238">
        <v>509535</v>
      </c>
      <c r="B369" s="238">
        <v>3</v>
      </c>
      <c r="C369" s="238">
        <v>7</v>
      </c>
      <c r="D369" s="238">
        <v>166.29400000000001</v>
      </c>
      <c r="E369" s="238">
        <v>10</v>
      </c>
      <c r="G369" s="238" t="s">
        <v>948</v>
      </c>
      <c r="H369" s="238">
        <v>8</v>
      </c>
      <c r="I369" s="238">
        <v>25</v>
      </c>
      <c r="K369" s="238">
        <v>17033978</v>
      </c>
      <c r="M369" s="238">
        <v>10</v>
      </c>
      <c r="N369" s="238">
        <v>17</v>
      </c>
      <c r="O369" s="238">
        <v>2017</v>
      </c>
      <c r="P369" s="238" t="s">
        <v>368</v>
      </c>
      <c r="Q369" s="238">
        <v>9</v>
      </c>
      <c r="R369" s="238">
        <v>98</v>
      </c>
      <c r="S369" s="238">
        <v>5</v>
      </c>
      <c r="T369" s="238">
        <v>0</v>
      </c>
      <c r="U369" s="238">
        <v>1</v>
      </c>
      <c r="W369" s="238">
        <v>16</v>
      </c>
      <c r="X369" s="238">
        <v>2</v>
      </c>
      <c r="Y369" s="238">
        <v>6</v>
      </c>
      <c r="Z369" s="238">
        <v>1</v>
      </c>
      <c r="AB369" s="238">
        <v>1</v>
      </c>
      <c r="AC369" s="238">
        <v>98</v>
      </c>
      <c r="AD369" s="238" t="s">
        <v>581</v>
      </c>
      <c r="AF369" s="238" t="s">
        <v>426</v>
      </c>
      <c r="AG369" s="238">
        <v>4</v>
      </c>
      <c r="AH369" s="238">
        <v>2</v>
      </c>
      <c r="AI369" s="238">
        <v>2</v>
      </c>
      <c r="AJ369" s="238">
        <v>4</v>
      </c>
      <c r="AK369" s="238">
        <v>21</v>
      </c>
      <c r="AL369" s="238">
        <v>58</v>
      </c>
      <c r="AM369" s="238" t="s">
        <v>363</v>
      </c>
      <c r="AN369" s="238">
        <v>5</v>
      </c>
      <c r="AO369" s="238">
        <v>1</v>
      </c>
      <c r="AS369" s="238">
        <v>12</v>
      </c>
      <c r="AT369" s="238">
        <v>98</v>
      </c>
      <c r="AU369" s="238">
        <v>60</v>
      </c>
      <c r="AV369" s="238">
        <v>11</v>
      </c>
      <c r="AW369" s="238">
        <v>23</v>
      </c>
      <c r="CT369" s="238">
        <v>430257.035776184</v>
      </c>
      <c r="CU369" s="238">
        <v>4972844.4177014995</v>
      </c>
      <c r="CV369" s="238">
        <v>44.905608880000003</v>
      </c>
      <c r="CW369" s="238">
        <v>-93.883441730000001</v>
      </c>
      <c r="CX369" s="238" t="s">
        <v>359</v>
      </c>
      <c r="CY369" s="238" t="s">
        <v>957</v>
      </c>
    </row>
    <row r="370" spans="1:103" x14ac:dyDescent="0.25">
      <c r="A370" s="238">
        <v>10702818</v>
      </c>
      <c r="B370" s="238">
        <v>3</v>
      </c>
      <c r="C370" s="238">
        <v>7</v>
      </c>
      <c r="D370" s="238">
        <v>166.47300000000001</v>
      </c>
      <c r="E370" s="238">
        <v>10</v>
      </c>
      <c r="G370" s="238" t="s">
        <v>936</v>
      </c>
      <c r="H370" s="238">
        <v>8</v>
      </c>
      <c r="I370" s="238">
        <v>25</v>
      </c>
      <c r="K370" s="238">
        <v>11026154</v>
      </c>
      <c r="L370" s="238">
        <v>112280180</v>
      </c>
      <c r="M370" s="238">
        <v>8</v>
      </c>
      <c r="N370" s="238">
        <v>16</v>
      </c>
      <c r="O370" s="238">
        <v>2011</v>
      </c>
      <c r="P370" s="238" t="s">
        <v>368</v>
      </c>
      <c r="Q370" s="238">
        <v>0</v>
      </c>
      <c r="S370" s="238">
        <v>5</v>
      </c>
      <c r="T370" s="238">
        <v>0</v>
      </c>
      <c r="U370" s="238">
        <v>1</v>
      </c>
      <c r="V370" s="238">
        <v>90</v>
      </c>
      <c r="W370" s="238">
        <v>16</v>
      </c>
      <c r="X370" s="238">
        <v>2</v>
      </c>
      <c r="Y370" s="238">
        <v>6</v>
      </c>
      <c r="Z370" s="238">
        <v>1</v>
      </c>
      <c r="AB370" s="238">
        <v>1</v>
      </c>
      <c r="AC370" s="238">
        <v>98</v>
      </c>
      <c r="AD370" s="238" t="s">
        <v>481</v>
      </c>
      <c r="AE370" s="238" t="s">
        <v>850</v>
      </c>
      <c r="AF370" s="238" t="s">
        <v>426</v>
      </c>
      <c r="AG370" s="238">
        <v>4</v>
      </c>
      <c r="AH370" s="238">
        <v>2</v>
      </c>
      <c r="AI370" s="238">
        <v>2</v>
      </c>
      <c r="AJ370" s="238">
        <v>4</v>
      </c>
      <c r="AK370" s="238">
        <v>21</v>
      </c>
      <c r="AL370" s="238">
        <v>30</v>
      </c>
      <c r="AM370" s="238" t="s">
        <v>354</v>
      </c>
      <c r="AN370" s="238">
        <v>5</v>
      </c>
      <c r="AO370" s="238">
        <v>1</v>
      </c>
      <c r="AS370" s="238">
        <v>7</v>
      </c>
      <c r="AT370" s="238">
        <v>98</v>
      </c>
      <c r="AU370" s="238">
        <v>55</v>
      </c>
      <c r="AV370" s="238">
        <v>11</v>
      </c>
      <c r="AW370" s="238">
        <v>20</v>
      </c>
      <c r="CT370" s="238">
        <v>430544</v>
      </c>
      <c r="CU370" s="238">
        <v>4972856</v>
      </c>
      <c r="CV370" s="238">
        <v>44.905745000000003</v>
      </c>
      <c r="CW370" s="238">
        <v>-93.879802699999999</v>
      </c>
      <c r="CX370" s="238" t="s">
        <v>359</v>
      </c>
      <c r="CY370" s="238" t="s">
        <v>958</v>
      </c>
    </row>
    <row r="371" spans="1:103" x14ac:dyDescent="0.25">
      <c r="A371" s="238">
        <v>654210</v>
      </c>
      <c r="B371" s="238">
        <v>3</v>
      </c>
      <c r="C371" s="238">
        <v>7</v>
      </c>
      <c r="D371" s="238">
        <v>166.691</v>
      </c>
      <c r="E371" s="238">
        <v>10</v>
      </c>
      <c r="G371" s="238" t="s">
        <v>948</v>
      </c>
      <c r="H371" s="238">
        <v>8</v>
      </c>
      <c r="I371" s="238">
        <v>25</v>
      </c>
      <c r="K371" s="238">
        <v>18033218</v>
      </c>
      <c r="M371" s="238">
        <v>10</v>
      </c>
      <c r="N371" s="238">
        <v>22</v>
      </c>
      <c r="O371" s="238">
        <v>2018</v>
      </c>
      <c r="P371" s="238" t="s">
        <v>361</v>
      </c>
      <c r="Q371" s="238">
        <v>20</v>
      </c>
      <c r="R371" s="238">
        <v>98</v>
      </c>
      <c r="S371" s="238">
        <v>5</v>
      </c>
      <c r="T371" s="238">
        <v>0</v>
      </c>
      <c r="U371" s="238">
        <v>1</v>
      </c>
      <c r="W371" s="238">
        <v>16</v>
      </c>
      <c r="X371" s="238">
        <v>2</v>
      </c>
      <c r="Y371" s="238">
        <v>5</v>
      </c>
      <c r="Z371" s="238">
        <v>2</v>
      </c>
      <c r="AB371" s="238">
        <v>1</v>
      </c>
      <c r="AC371" s="238">
        <v>98</v>
      </c>
      <c r="AD371" s="238" t="s">
        <v>581</v>
      </c>
      <c r="AF371" s="238" t="s">
        <v>426</v>
      </c>
      <c r="AG371" s="238">
        <v>4</v>
      </c>
      <c r="AH371" s="238">
        <v>2</v>
      </c>
      <c r="AI371" s="238">
        <v>3</v>
      </c>
      <c r="AJ371" s="238">
        <v>3</v>
      </c>
      <c r="AK371" s="238">
        <v>21</v>
      </c>
      <c r="AL371" s="238">
        <v>40</v>
      </c>
      <c r="AM371" s="238" t="s">
        <v>354</v>
      </c>
      <c r="AN371" s="238">
        <v>5</v>
      </c>
      <c r="AO371" s="238">
        <v>1</v>
      </c>
      <c r="AS371" s="238">
        <v>12</v>
      </c>
      <c r="AT371" s="238">
        <v>9</v>
      </c>
      <c r="AU371" s="238">
        <v>60</v>
      </c>
      <c r="AV371" s="238">
        <v>11</v>
      </c>
      <c r="AW371" s="238">
        <v>21</v>
      </c>
      <c r="CT371" s="238">
        <v>430894.76388722402</v>
      </c>
      <c r="CU371" s="238">
        <v>4972858.4446558198</v>
      </c>
      <c r="CV371" s="238">
        <v>44.905797339999999</v>
      </c>
      <c r="CW371" s="238">
        <v>-93.87536643</v>
      </c>
      <c r="CX371" s="238" t="s">
        <v>359</v>
      </c>
      <c r="CY371" s="238" t="s">
        <v>959</v>
      </c>
    </row>
    <row r="372" spans="1:103" x14ac:dyDescent="0.25">
      <c r="A372" s="238">
        <v>10782149</v>
      </c>
      <c r="B372" s="238">
        <v>3</v>
      </c>
      <c r="C372" s="238">
        <v>7</v>
      </c>
      <c r="D372" s="238">
        <v>166.69300000000001</v>
      </c>
      <c r="E372" s="238">
        <v>10</v>
      </c>
      <c r="G372" s="238" t="s">
        <v>936</v>
      </c>
      <c r="H372" s="238">
        <v>8</v>
      </c>
      <c r="I372" s="238">
        <v>25</v>
      </c>
      <c r="K372" s="238" t="s">
        <v>960</v>
      </c>
      <c r="L372" s="238">
        <v>123440071</v>
      </c>
      <c r="M372" s="238">
        <v>12</v>
      </c>
      <c r="N372" s="238">
        <v>9</v>
      </c>
      <c r="O372" s="238">
        <v>2012</v>
      </c>
      <c r="P372" s="238" t="s">
        <v>366</v>
      </c>
      <c r="Q372" s="238">
        <v>9</v>
      </c>
      <c r="S372" s="238">
        <v>5</v>
      </c>
      <c r="T372" s="238">
        <v>0</v>
      </c>
      <c r="U372" s="238">
        <v>1</v>
      </c>
      <c r="V372" s="238">
        <v>7</v>
      </c>
      <c r="W372" s="238">
        <v>54</v>
      </c>
      <c r="X372" s="238">
        <v>2</v>
      </c>
      <c r="Y372" s="238">
        <v>1</v>
      </c>
      <c r="Z372" s="238">
        <v>4</v>
      </c>
      <c r="AA372" s="238">
        <v>5</v>
      </c>
      <c r="AB372" s="238">
        <v>5</v>
      </c>
      <c r="AC372" s="238">
        <v>98</v>
      </c>
      <c r="AD372" s="238" t="s">
        <v>961</v>
      </c>
      <c r="AE372" s="238" t="s">
        <v>962</v>
      </c>
      <c r="AF372" s="238" t="s">
        <v>426</v>
      </c>
      <c r="AG372" s="238">
        <v>3</v>
      </c>
      <c r="AH372" s="238">
        <v>2</v>
      </c>
      <c r="AI372" s="238">
        <v>2</v>
      </c>
      <c r="AJ372" s="238">
        <v>3</v>
      </c>
      <c r="AK372" s="238">
        <v>21</v>
      </c>
      <c r="AL372" s="238">
        <v>27</v>
      </c>
      <c r="AM372" s="238" t="s">
        <v>354</v>
      </c>
      <c r="AN372" s="238">
        <v>5</v>
      </c>
      <c r="AS372" s="238">
        <v>7</v>
      </c>
      <c r="AT372" s="238">
        <v>98</v>
      </c>
      <c r="AU372" s="238">
        <v>55</v>
      </c>
      <c r="AV372" s="238">
        <v>11</v>
      </c>
      <c r="AW372" s="238">
        <v>21</v>
      </c>
      <c r="CT372" s="238">
        <v>430898</v>
      </c>
      <c r="CU372" s="238">
        <v>4972850</v>
      </c>
      <c r="CV372" s="238">
        <v>44.9057247</v>
      </c>
      <c r="CW372" s="238">
        <v>-93.875326599999994</v>
      </c>
      <c r="CX372" s="238" t="s">
        <v>359</v>
      </c>
      <c r="CY372" s="238" t="s">
        <v>963</v>
      </c>
    </row>
    <row r="373" spans="1:103" x14ac:dyDescent="0.25">
      <c r="A373" s="238">
        <v>11019023</v>
      </c>
      <c r="B373" s="238">
        <v>3</v>
      </c>
      <c r="C373" s="238">
        <v>7</v>
      </c>
      <c r="D373" s="238">
        <v>166.71799999999999</v>
      </c>
      <c r="E373" s="238">
        <v>10</v>
      </c>
      <c r="G373" s="238" t="s">
        <v>936</v>
      </c>
      <c r="H373" s="238">
        <v>8</v>
      </c>
      <c r="I373" s="238">
        <v>25</v>
      </c>
      <c r="K373" s="238">
        <v>15013441</v>
      </c>
      <c r="L373" s="238">
        <v>151220006</v>
      </c>
      <c r="M373" s="238">
        <v>5</v>
      </c>
      <c r="N373" s="238">
        <v>1</v>
      </c>
      <c r="O373" s="238">
        <v>2015</v>
      </c>
      <c r="P373" s="238" t="s">
        <v>362</v>
      </c>
      <c r="Q373" s="238">
        <v>22</v>
      </c>
      <c r="S373" s="238">
        <v>5</v>
      </c>
      <c r="T373" s="238">
        <v>0</v>
      </c>
      <c r="U373" s="238">
        <v>1</v>
      </c>
      <c r="V373" s="238">
        <v>5</v>
      </c>
      <c r="W373" s="238">
        <v>16</v>
      </c>
      <c r="X373" s="238">
        <v>2</v>
      </c>
      <c r="Y373" s="238">
        <v>6</v>
      </c>
      <c r="Z373" s="238">
        <v>1</v>
      </c>
      <c r="AB373" s="238">
        <v>1</v>
      </c>
      <c r="AC373" s="238">
        <v>98</v>
      </c>
      <c r="AD373" s="238" t="s">
        <v>883</v>
      </c>
      <c r="AE373" s="238" t="s">
        <v>964</v>
      </c>
      <c r="AF373" s="238" t="s">
        <v>426</v>
      </c>
      <c r="AG373" s="238">
        <v>4</v>
      </c>
      <c r="AH373" s="238">
        <v>2</v>
      </c>
      <c r="AI373" s="238">
        <v>4</v>
      </c>
      <c r="AJ373" s="238">
        <v>4</v>
      </c>
      <c r="AK373" s="238">
        <v>21</v>
      </c>
      <c r="AL373" s="238">
        <v>21</v>
      </c>
      <c r="AM373" s="238" t="s">
        <v>363</v>
      </c>
      <c r="AN373" s="238">
        <v>5</v>
      </c>
      <c r="AO373" s="238">
        <v>1</v>
      </c>
      <c r="AS373" s="238">
        <v>7</v>
      </c>
      <c r="AT373" s="238">
        <v>98</v>
      </c>
      <c r="AU373" s="238">
        <v>60</v>
      </c>
      <c r="AV373" s="238">
        <v>11</v>
      </c>
      <c r="AW373" s="238">
        <v>21</v>
      </c>
      <c r="CT373" s="238">
        <v>430939</v>
      </c>
      <c r="CU373" s="238">
        <v>4972850</v>
      </c>
      <c r="CV373" s="238">
        <v>44.905722300000001</v>
      </c>
      <c r="CW373" s="238">
        <v>-93.874801199999993</v>
      </c>
      <c r="CX373" s="238" t="s">
        <v>359</v>
      </c>
      <c r="CY373" s="238" t="s">
        <v>965</v>
      </c>
    </row>
    <row r="374" spans="1:103" x14ac:dyDescent="0.25">
      <c r="A374" s="238">
        <v>741021</v>
      </c>
      <c r="B374" s="238">
        <v>3</v>
      </c>
      <c r="C374" s="238">
        <v>7</v>
      </c>
      <c r="D374" s="238">
        <v>166.935</v>
      </c>
      <c r="E374" s="238">
        <v>10</v>
      </c>
      <c r="G374" s="238" t="s">
        <v>948</v>
      </c>
      <c r="H374" s="238" t="s">
        <v>354</v>
      </c>
      <c r="I374" s="238">
        <v>25</v>
      </c>
      <c r="K374" s="238">
        <v>19509304</v>
      </c>
      <c r="M374" s="238">
        <v>7</v>
      </c>
      <c r="N374" s="238">
        <v>31</v>
      </c>
      <c r="O374" s="238">
        <v>2019</v>
      </c>
      <c r="P374" s="238" t="s">
        <v>355</v>
      </c>
      <c r="Q374" s="238">
        <v>10</v>
      </c>
      <c r="R374" s="238" t="s">
        <v>369</v>
      </c>
      <c r="S374" s="238">
        <v>4</v>
      </c>
      <c r="T374" s="238">
        <v>0</v>
      </c>
      <c r="U374" s="238">
        <v>2</v>
      </c>
      <c r="V374" s="238">
        <v>11</v>
      </c>
      <c r="W374" s="238">
        <v>10</v>
      </c>
      <c r="X374" s="238">
        <v>7</v>
      </c>
      <c r="Y374" s="238">
        <v>1</v>
      </c>
      <c r="Z374" s="238">
        <v>1</v>
      </c>
      <c r="AB374" s="238">
        <v>1</v>
      </c>
      <c r="AC374" s="238">
        <v>98</v>
      </c>
      <c r="AD374" s="238" t="s">
        <v>581</v>
      </c>
      <c r="AF374" s="238" t="s">
        <v>426</v>
      </c>
      <c r="AG374" s="238">
        <v>6</v>
      </c>
      <c r="AH374" s="238">
        <v>2</v>
      </c>
      <c r="AI374" s="238">
        <v>2</v>
      </c>
      <c r="AJ374" s="238">
        <v>3</v>
      </c>
      <c r="AK374" s="238">
        <v>21</v>
      </c>
      <c r="AL374" s="238">
        <v>63</v>
      </c>
      <c r="AM374" s="238" t="s">
        <v>363</v>
      </c>
      <c r="AN374" s="238">
        <v>5</v>
      </c>
      <c r="AO374" s="238">
        <v>99</v>
      </c>
      <c r="AS374" s="238">
        <v>90</v>
      </c>
      <c r="AT374" s="238">
        <v>22</v>
      </c>
      <c r="AU374" s="238">
        <v>60</v>
      </c>
      <c r="AV374" s="238">
        <v>13</v>
      </c>
      <c r="AW374" s="238">
        <v>21</v>
      </c>
      <c r="AX374" s="238">
        <v>2</v>
      </c>
      <c r="AY374" s="238">
        <v>4</v>
      </c>
      <c r="AZ374" s="238">
        <v>4</v>
      </c>
      <c r="BA374" s="238">
        <v>21</v>
      </c>
      <c r="BB374" s="238">
        <v>67</v>
      </c>
      <c r="BC374" s="238" t="s">
        <v>354</v>
      </c>
      <c r="BD374" s="238">
        <v>5</v>
      </c>
      <c r="BE374" s="238">
        <v>1</v>
      </c>
      <c r="BI374" s="238">
        <v>90</v>
      </c>
      <c r="BJ374" s="238">
        <v>9</v>
      </c>
      <c r="BK374" s="238">
        <v>60</v>
      </c>
      <c r="BL374" s="238">
        <v>13</v>
      </c>
      <c r="BM374" s="238">
        <v>21</v>
      </c>
      <c r="CT374" s="238">
        <v>431286.52103970898</v>
      </c>
      <c r="CU374" s="238">
        <v>4972843.8828210998</v>
      </c>
      <c r="CV374" s="238">
        <v>44.905704190000002</v>
      </c>
      <c r="CW374" s="238">
        <v>-93.870402580000004</v>
      </c>
      <c r="CX374" s="238" t="s">
        <v>359</v>
      </c>
      <c r="CY374" s="238" t="s">
        <v>966</v>
      </c>
    </row>
    <row r="375" spans="1:103" x14ac:dyDescent="0.25">
      <c r="A375" s="238">
        <v>749611</v>
      </c>
      <c r="B375" s="238">
        <v>3</v>
      </c>
      <c r="C375" s="238">
        <v>7</v>
      </c>
      <c r="D375" s="238">
        <v>166.94399999999999</v>
      </c>
      <c r="E375" s="238">
        <v>10</v>
      </c>
      <c r="G375" s="238" t="s">
        <v>948</v>
      </c>
      <c r="H375" s="238" t="s">
        <v>354</v>
      </c>
      <c r="I375" s="238">
        <v>25</v>
      </c>
      <c r="K375" s="238">
        <v>19028769</v>
      </c>
      <c r="M375" s="238">
        <v>9</v>
      </c>
      <c r="N375" s="238">
        <v>24</v>
      </c>
      <c r="O375" s="238">
        <v>2019</v>
      </c>
      <c r="P375" s="238" t="s">
        <v>368</v>
      </c>
      <c r="Q375" s="238">
        <v>7</v>
      </c>
      <c r="R375" s="238" t="s">
        <v>356</v>
      </c>
      <c r="S375" s="238">
        <v>5</v>
      </c>
      <c r="T375" s="238">
        <v>0</v>
      </c>
      <c r="U375" s="238">
        <v>2</v>
      </c>
      <c r="V375" s="238">
        <v>12</v>
      </c>
      <c r="W375" s="238">
        <v>10</v>
      </c>
      <c r="X375" s="238">
        <v>7</v>
      </c>
      <c r="Y375" s="238">
        <v>1</v>
      </c>
      <c r="Z375" s="238">
        <v>1</v>
      </c>
      <c r="AB375" s="238">
        <v>1</v>
      </c>
      <c r="AC375" s="238">
        <v>98</v>
      </c>
      <c r="AD375" s="238" t="s">
        <v>581</v>
      </c>
      <c r="AE375" s="238" t="s">
        <v>967</v>
      </c>
      <c r="AF375" s="238" t="s">
        <v>447</v>
      </c>
      <c r="AG375" s="238">
        <v>7</v>
      </c>
      <c r="AH375" s="238">
        <v>2</v>
      </c>
      <c r="AI375" s="238">
        <v>3</v>
      </c>
      <c r="AJ375" s="238">
        <v>4</v>
      </c>
      <c r="AK375" s="238">
        <v>21</v>
      </c>
      <c r="AL375" s="238">
        <v>35</v>
      </c>
      <c r="AM375" s="238" t="s">
        <v>354</v>
      </c>
      <c r="AN375" s="238">
        <v>5</v>
      </c>
      <c r="AO375" s="238">
        <v>1</v>
      </c>
      <c r="AS375" s="238">
        <v>11</v>
      </c>
      <c r="AT375" s="238">
        <v>9</v>
      </c>
      <c r="AU375" s="238">
        <v>30</v>
      </c>
      <c r="AV375" s="238">
        <v>12</v>
      </c>
      <c r="AW375" s="238">
        <v>21</v>
      </c>
      <c r="AX375" s="238">
        <v>2</v>
      </c>
      <c r="AY375" s="238">
        <v>2</v>
      </c>
      <c r="AZ375" s="238">
        <v>4</v>
      </c>
      <c r="BA375" s="238">
        <v>21</v>
      </c>
      <c r="BB375" s="238">
        <v>26</v>
      </c>
      <c r="BC375" s="238" t="s">
        <v>354</v>
      </c>
      <c r="BD375" s="238">
        <v>5</v>
      </c>
      <c r="BE375" s="238">
        <v>1</v>
      </c>
      <c r="BI375" s="238">
        <v>11</v>
      </c>
      <c r="BJ375" s="238">
        <v>9</v>
      </c>
      <c r="BK375" s="238">
        <v>30</v>
      </c>
      <c r="BL375" s="238">
        <v>12</v>
      </c>
      <c r="BM375" s="238">
        <v>21</v>
      </c>
      <c r="CT375" s="238">
        <v>431286.71522098099</v>
      </c>
      <c r="CU375" s="238">
        <v>4972860.7593427198</v>
      </c>
      <c r="CV375" s="238">
        <v>44.905856120000003</v>
      </c>
      <c r="CW375" s="238">
        <v>-93.870402409999997</v>
      </c>
      <c r="CX375" s="238" t="s">
        <v>359</v>
      </c>
      <c r="CY375" s="238" t="s">
        <v>968</v>
      </c>
    </row>
    <row r="376" spans="1:103" x14ac:dyDescent="0.25">
      <c r="A376" s="238">
        <v>494708</v>
      </c>
      <c r="B376" s="238">
        <v>3</v>
      </c>
      <c r="C376" s="238">
        <v>7</v>
      </c>
      <c r="D376" s="238">
        <v>166.96100000000001</v>
      </c>
      <c r="E376" s="238">
        <v>10</v>
      </c>
      <c r="G376" s="238" t="s">
        <v>948</v>
      </c>
      <c r="H376" s="238" t="s">
        <v>354</v>
      </c>
      <c r="I376" s="238">
        <v>25</v>
      </c>
      <c r="K376" s="238">
        <v>17027202</v>
      </c>
      <c r="M376" s="238">
        <v>8</v>
      </c>
      <c r="N376" s="238">
        <v>17</v>
      </c>
      <c r="O376" s="238">
        <v>2017</v>
      </c>
      <c r="P376" s="238" t="s">
        <v>384</v>
      </c>
      <c r="Q376" s="238">
        <v>15</v>
      </c>
      <c r="R376" s="238">
        <v>98</v>
      </c>
      <c r="S376" s="238">
        <v>5</v>
      </c>
      <c r="T376" s="238">
        <v>0</v>
      </c>
      <c r="U376" s="238">
        <v>2</v>
      </c>
      <c r="V376" s="238">
        <v>5</v>
      </c>
      <c r="W376" s="238">
        <v>10</v>
      </c>
      <c r="X376" s="238">
        <v>7</v>
      </c>
      <c r="Y376" s="238">
        <v>1</v>
      </c>
      <c r="Z376" s="238">
        <v>2</v>
      </c>
      <c r="AB376" s="238">
        <v>2</v>
      </c>
      <c r="AC376" s="238">
        <v>98</v>
      </c>
      <c r="AD376" s="238" t="s">
        <v>581</v>
      </c>
      <c r="AF376" s="238" t="s">
        <v>447</v>
      </c>
      <c r="AG376" s="238">
        <v>10</v>
      </c>
      <c r="AH376" s="238">
        <v>2</v>
      </c>
      <c r="AI376" s="238">
        <v>4</v>
      </c>
      <c r="AJ376" s="238">
        <v>2</v>
      </c>
      <c r="AK376" s="238">
        <v>31</v>
      </c>
      <c r="AL376" s="238">
        <v>65</v>
      </c>
      <c r="AM376" s="238" t="s">
        <v>354</v>
      </c>
      <c r="AN376" s="238">
        <v>5</v>
      </c>
      <c r="AO376" s="238">
        <v>2</v>
      </c>
      <c r="AS376" s="238">
        <v>90</v>
      </c>
      <c r="AT376" s="238">
        <v>22</v>
      </c>
      <c r="AU376" s="238">
        <v>20</v>
      </c>
      <c r="AV376" s="238">
        <v>13</v>
      </c>
      <c r="AW376" s="238">
        <v>21</v>
      </c>
      <c r="AX376" s="238">
        <v>2</v>
      </c>
      <c r="AY376" s="238">
        <v>4</v>
      </c>
      <c r="AZ376" s="238">
        <v>4</v>
      </c>
      <c r="BA376" s="238">
        <v>21</v>
      </c>
      <c r="BB376" s="238">
        <v>41</v>
      </c>
      <c r="BC376" s="238" t="s">
        <v>363</v>
      </c>
      <c r="BD376" s="238">
        <v>5</v>
      </c>
      <c r="BE376" s="238">
        <v>1</v>
      </c>
      <c r="BI376" s="238">
        <v>90</v>
      </c>
      <c r="BJ376" s="238">
        <v>22</v>
      </c>
      <c r="BK376" s="238">
        <v>20</v>
      </c>
      <c r="BL376" s="238">
        <v>13</v>
      </c>
      <c r="BM376" s="238">
        <v>21</v>
      </c>
      <c r="CT376" s="238">
        <v>431312.12990984297</v>
      </c>
      <c r="CU376" s="238">
        <v>4972870.5175843202</v>
      </c>
      <c r="CV376" s="238">
        <v>44.905946409999999</v>
      </c>
      <c r="CW376" s="238">
        <v>-93.870081839999997</v>
      </c>
      <c r="CX376" s="238" t="s">
        <v>359</v>
      </c>
      <c r="CY376" s="238" t="s">
        <v>969</v>
      </c>
    </row>
    <row r="377" spans="1:103" x14ac:dyDescent="0.25">
      <c r="A377" s="238">
        <v>10932159</v>
      </c>
      <c r="B377" s="238">
        <v>3</v>
      </c>
      <c r="C377" s="238">
        <v>7</v>
      </c>
      <c r="D377" s="238">
        <v>166.96700000000001</v>
      </c>
      <c r="E377" s="238">
        <v>10</v>
      </c>
      <c r="G377" s="238" t="s">
        <v>936</v>
      </c>
      <c r="H377" s="238" t="s">
        <v>354</v>
      </c>
      <c r="I377" s="238">
        <v>25</v>
      </c>
      <c r="K377" s="238">
        <v>14002992</v>
      </c>
      <c r="L377" s="238">
        <v>140310205</v>
      </c>
      <c r="M377" s="238">
        <v>1</v>
      </c>
      <c r="N377" s="238">
        <v>31</v>
      </c>
      <c r="O377" s="238">
        <v>2014</v>
      </c>
      <c r="P377" s="238" t="s">
        <v>362</v>
      </c>
      <c r="Q377" s="238">
        <v>13</v>
      </c>
      <c r="S377" s="238">
        <v>5</v>
      </c>
      <c r="T377" s="238">
        <v>0</v>
      </c>
      <c r="U377" s="238">
        <v>2</v>
      </c>
      <c r="V377" s="238">
        <v>1</v>
      </c>
      <c r="W377" s="238">
        <v>10</v>
      </c>
      <c r="X377" s="238">
        <v>1</v>
      </c>
      <c r="Y377" s="238">
        <v>1</v>
      </c>
      <c r="Z377" s="238">
        <v>1</v>
      </c>
      <c r="AB377" s="238">
        <v>5</v>
      </c>
      <c r="AC377" s="238">
        <v>98</v>
      </c>
      <c r="AD377" s="238" t="s">
        <v>424</v>
      </c>
      <c r="AE377" s="238" t="s">
        <v>953</v>
      </c>
      <c r="AF377" s="238" t="s">
        <v>426</v>
      </c>
      <c r="AG377" s="238">
        <v>7</v>
      </c>
      <c r="AH377" s="238">
        <v>2</v>
      </c>
      <c r="AI377" s="238">
        <v>2</v>
      </c>
      <c r="AJ377" s="238">
        <v>2</v>
      </c>
      <c r="AK377" s="238">
        <v>26</v>
      </c>
      <c r="AL377" s="238">
        <v>23</v>
      </c>
      <c r="AM377" s="238" t="s">
        <v>354</v>
      </c>
      <c r="AN377" s="238">
        <v>5</v>
      </c>
      <c r="AO377" s="238">
        <v>2</v>
      </c>
      <c r="AT377" s="238">
        <v>90</v>
      </c>
      <c r="AU377" s="238">
        <v>55</v>
      </c>
      <c r="AV377" s="238">
        <v>10</v>
      </c>
      <c r="AW377" s="238">
        <v>21</v>
      </c>
      <c r="AX377" s="238">
        <v>2</v>
      </c>
      <c r="AY377" s="238">
        <v>4</v>
      </c>
      <c r="AZ377" s="238">
        <v>4</v>
      </c>
      <c r="BA377" s="238">
        <v>21</v>
      </c>
      <c r="BB377" s="238">
        <v>33</v>
      </c>
      <c r="BC377" s="238" t="s">
        <v>354</v>
      </c>
      <c r="BD377" s="238">
        <v>5</v>
      </c>
      <c r="BE377" s="238">
        <v>1</v>
      </c>
      <c r="BJ377" s="238">
        <v>90</v>
      </c>
      <c r="BK377" s="238">
        <v>55</v>
      </c>
      <c r="BL377" s="238">
        <v>10</v>
      </c>
      <c r="BM377" s="238">
        <v>21</v>
      </c>
      <c r="CT377" s="238">
        <v>431332</v>
      </c>
      <c r="CU377" s="238">
        <v>4972826</v>
      </c>
      <c r="CV377" s="238">
        <v>44.905544599999999</v>
      </c>
      <c r="CW377" s="238">
        <v>-93.869826200000006</v>
      </c>
      <c r="CX377" s="238" t="s">
        <v>359</v>
      </c>
      <c r="CY377" s="238" t="s">
        <v>970</v>
      </c>
    </row>
    <row r="378" spans="1:103" x14ac:dyDescent="0.25">
      <c r="A378" s="238">
        <v>10698949</v>
      </c>
      <c r="B378" s="238">
        <v>3</v>
      </c>
      <c r="C378" s="238">
        <v>7</v>
      </c>
      <c r="D378" s="238">
        <v>166.96899999999999</v>
      </c>
      <c r="E378" s="238">
        <v>10</v>
      </c>
      <c r="G378" s="238" t="s">
        <v>936</v>
      </c>
      <c r="H378" s="238" t="s">
        <v>354</v>
      </c>
      <c r="I378" s="238">
        <v>25</v>
      </c>
      <c r="K378" s="238">
        <v>11005813</v>
      </c>
      <c r="L378" s="238">
        <v>110570046</v>
      </c>
      <c r="M378" s="238">
        <v>2</v>
      </c>
      <c r="N378" s="238">
        <v>26</v>
      </c>
      <c r="O378" s="238">
        <v>2011</v>
      </c>
      <c r="P378" s="238" t="s">
        <v>364</v>
      </c>
      <c r="Q378" s="238">
        <v>9</v>
      </c>
      <c r="R378" s="238" t="s">
        <v>369</v>
      </c>
      <c r="S378" s="238">
        <v>5</v>
      </c>
      <c r="T378" s="238">
        <v>0</v>
      </c>
      <c r="U378" s="238">
        <v>2</v>
      </c>
      <c r="V378" s="238">
        <v>5</v>
      </c>
      <c r="W378" s="238">
        <v>10</v>
      </c>
      <c r="X378" s="238">
        <v>2</v>
      </c>
      <c r="Y378" s="238">
        <v>1</v>
      </c>
      <c r="Z378" s="238">
        <v>4</v>
      </c>
      <c r="AB378" s="238">
        <v>3</v>
      </c>
      <c r="AC378" s="238">
        <v>98</v>
      </c>
      <c r="AD378" s="238" t="s">
        <v>430</v>
      </c>
      <c r="AE378" s="238" t="s">
        <v>971</v>
      </c>
      <c r="AF378" s="238" t="s">
        <v>426</v>
      </c>
      <c r="AG378" s="238">
        <v>10</v>
      </c>
      <c r="AH378" s="238">
        <v>2</v>
      </c>
      <c r="AI378" s="238">
        <v>4</v>
      </c>
      <c r="AJ378" s="238">
        <v>3</v>
      </c>
      <c r="AK378" s="238">
        <v>21</v>
      </c>
      <c r="AL378" s="238">
        <v>25</v>
      </c>
      <c r="AM378" s="238" t="s">
        <v>354</v>
      </c>
      <c r="AN378" s="238">
        <v>5</v>
      </c>
      <c r="AO378" s="238">
        <v>3</v>
      </c>
      <c r="AS378" s="238">
        <v>7</v>
      </c>
      <c r="AT378" s="238">
        <v>98</v>
      </c>
      <c r="AU378" s="238">
        <v>55</v>
      </c>
      <c r="AV378" s="238">
        <v>11</v>
      </c>
      <c r="AW378" s="238">
        <v>21</v>
      </c>
      <c r="AX378" s="238">
        <v>2</v>
      </c>
      <c r="AY378" s="238">
        <v>2</v>
      </c>
      <c r="AZ378" s="238">
        <v>3</v>
      </c>
      <c r="BA378" s="238">
        <v>21</v>
      </c>
      <c r="BB378" s="238">
        <v>65</v>
      </c>
      <c r="BC378" s="238" t="s">
        <v>354</v>
      </c>
      <c r="BD378" s="238">
        <v>98</v>
      </c>
      <c r="BE378" s="238">
        <v>5</v>
      </c>
      <c r="BI378" s="238">
        <v>7</v>
      </c>
      <c r="BJ378" s="238">
        <v>98</v>
      </c>
      <c r="BK378" s="238">
        <v>55</v>
      </c>
      <c r="BL378" s="238">
        <v>11</v>
      </c>
      <c r="BM378" s="238">
        <v>21</v>
      </c>
      <c r="CT378" s="238">
        <v>431334</v>
      </c>
      <c r="CU378" s="238">
        <v>4972827</v>
      </c>
      <c r="CV378" s="238">
        <v>44.905553500000003</v>
      </c>
      <c r="CW378" s="238">
        <v>-93.869804700000003</v>
      </c>
      <c r="CX378" s="238" t="s">
        <v>359</v>
      </c>
      <c r="CY378" s="238" t="s">
        <v>972</v>
      </c>
    </row>
    <row r="379" spans="1:103" x14ac:dyDescent="0.25">
      <c r="A379" s="238">
        <v>10702867</v>
      </c>
      <c r="B379" s="238">
        <v>3</v>
      </c>
      <c r="C379" s="238">
        <v>7</v>
      </c>
      <c r="D379" s="238">
        <v>166.96899999999999</v>
      </c>
      <c r="E379" s="238">
        <v>10</v>
      </c>
      <c r="G379" s="238" t="s">
        <v>936</v>
      </c>
      <c r="H379" s="238" t="s">
        <v>354</v>
      </c>
      <c r="I379" s="238">
        <v>25</v>
      </c>
      <c r="K379" s="238">
        <v>11506758</v>
      </c>
      <c r="L379" s="238">
        <v>112310086</v>
      </c>
      <c r="M379" s="238">
        <v>7</v>
      </c>
      <c r="N379" s="238">
        <v>2</v>
      </c>
      <c r="O379" s="238">
        <v>2011</v>
      </c>
      <c r="P379" s="238" t="s">
        <v>364</v>
      </c>
      <c r="Q379" s="238">
        <v>3</v>
      </c>
      <c r="S379" s="238">
        <v>5</v>
      </c>
      <c r="T379" s="238">
        <v>0</v>
      </c>
      <c r="U379" s="238">
        <v>1</v>
      </c>
      <c r="V379" s="238">
        <v>4</v>
      </c>
      <c r="W379" s="238">
        <v>32</v>
      </c>
      <c r="X379" s="238">
        <v>29</v>
      </c>
      <c r="Y379" s="238">
        <v>5</v>
      </c>
      <c r="Z379" s="238">
        <v>1</v>
      </c>
      <c r="AB379" s="238">
        <v>1</v>
      </c>
      <c r="AC379" s="238">
        <v>98</v>
      </c>
      <c r="AD379" s="238" t="s">
        <v>973</v>
      </c>
      <c r="AE379" s="238" t="s">
        <v>428</v>
      </c>
      <c r="AF379" s="238" t="s">
        <v>426</v>
      </c>
      <c r="AG379" s="238">
        <v>3</v>
      </c>
      <c r="AH379" s="238">
        <v>2</v>
      </c>
      <c r="AI379" s="238">
        <v>44</v>
      </c>
      <c r="AJ379" s="238">
        <v>3</v>
      </c>
      <c r="AK379" s="238">
        <v>21</v>
      </c>
      <c r="AL379" s="238">
        <v>55</v>
      </c>
      <c r="AM379" s="238" t="s">
        <v>354</v>
      </c>
      <c r="AN379" s="238">
        <v>5</v>
      </c>
      <c r="AO379" s="238">
        <v>15</v>
      </c>
      <c r="AT379" s="238">
        <v>22</v>
      </c>
      <c r="AU379" s="238">
        <v>55</v>
      </c>
      <c r="CT379" s="238">
        <v>431334</v>
      </c>
      <c r="CU379" s="238">
        <v>4972827</v>
      </c>
      <c r="CV379" s="238">
        <v>44.905553500000003</v>
      </c>
      <c r="CW379" s="238">
        <v>-93.869804700000003</v>
      </c>
      <c r="CX379" s="238" t="s">
        <v>359</v>
      </c>
      <c r="CY379" s="238" t="s">
        <v>974</v>
      </c>
    </row>
    <row r="380" spans="1:103" x14ac:dyDescent="0.25">
      <c r="A380" s="238">
        <v>10702197</v>
      </c>
      <c r="B380" s="238">
        <v>3</v>
      </c>
      <c r="C380" s="238">
        <v>7</v>
      </c>
      <c r="D380" s="238">
        <v>166.96899999999999</v>
      </c>
      <c r="E380" s="238">
        <v>10</v>
      </c>
      <c r="G380" s="238" t="s">
        <v>936</v>
      </c>
      <c r="H380" s="238" t="s">
        <v>354</v>
      </c>
      <c r="I380" s="238">
        <v>25</v>
      </c>
      <c r="K380" s="238">
        <v>11022753</v>
      </c>
      <c r="L380" s="238">
        <v>112010014</v>
      </c>
      <c r="M380" s="238">
        <v>7</v>
      </c>
      <c r="N380" s="238">
        <v>19</v>
      </c>
      <c r="O380" s="238">
        <v>2011</v>
      </c>
      <c r="P380" s="238" t="s">
        <v>368</v>
      </c>
      <c r="Q380" s="238">
        <v>18</v>
      </c>
      <c r="R380" s="238" t="s">
        <v>356</v>
      </c>
      <c r="S380" s="238">
        <v>5</v>
      </c>
      <c r="T380" s="238">
        <v>0</v>
      </c>
      <c r="U380" s="238">
        <v>1</v>
      </c>
      <c r="V380" s="238">
        <v>90</v>
      </c>
      <c r="W380" s="238">
        <v>92</v>
      </c>
      <c r="X380" s="238">
        <v>1</v>
      </c>
      <c r="Y380" s="238">
        <v>1</v>
      </c>
      <c r="Z380" s="238">
        <v>1</v>
      </c>
      <c r="AB380" s="238">
        <v>1</v>
      </c>
      <c r="AC380" s="238">
        <v>98</v>
      </c>
      <c r="AD380" s="238" t="s">
        <v>573</v>
      </c>
      <c r="AE380" s="238" t="s">
        <v>953</v>
      </c>
      <c r="AF380" s="238" t="s">
        <v>426</v>
      </c>
      <c r="AG380" s="238">
        <v>4</v>
      </c>
      <c r="AH380" s="238">
        <v>2</v>
      </c>
      <c r="AI380" s="238">
        <v>3</v>
      </c>
      <c r="AJ380" s="238">
        <v>4</v>
      </c>
      <c r="AK380" s="238">
        <v>21</v>
      </c>
      <c r="AL380" s="238">
        <v>37</v>
      </c>
      <c r="AM380" s="238" t="s">
        <v>354</v>
      </c>
      <c r="AN380" s="238">
        <v>5</v>
      </c>
      <c r="AO380" s="238">
        <v>1</v>
      </c>
      <c r="AS380" s="238">
        <v>7</v>
      </c>
      <c r="AT380" s="238">
        <v>22</v>
      </c>
      <c r="AU380" s="238">
        <v>55</v>
      </c>
      <c r="AV380" s="238">
        <v>11</v>
      </c>
      <c r="AW380" s="238">
        <v>21</v>
      </c>
      <c r="CT380" s="238">
        <v>431334</v>
      </c>
      <c r="CU380" s="238">
        <v>4972827</v>
      </c>
      <c r="CV380" s="238">
        <v>44.905553500000003</v>
      </c>
      <c r="CW380" s="238">
        <v>-93.869804700000003</v>
      </c>
      <c r="CX380" s="238" t="s">
        <v>359</v>
      </c>
      <c r="CY380" s="238" t="s">
        <v>975</v>
      </c>
    </row>
    <row r="381" spans="1:103" x14ac:dyDescent="0.25">
      <c r="A381" s="238">
        <v>10703810</v>
      </c>
      <c r="B381" s="238">
        <v>3</v>
      </c>
      <c r="C381" s="238">
        <v>7</v>
      </c>
      <c r="D381" s="238">
        <v>166.96899999999999</v>
      </c>
      <c r="E381" s="238">
        <v>10</v>
      </c>
      <c r="G381" s="238" t="s">
        <v>936</v>
      </c>
      <c r="H381" s="238" t="s">
        <v>354</v>
      </c>
      <c r="I381" s="238">
        <v>25</v>
      </c>
      <c r="K381" s="238">
        <v>11509790</v>
      </c>
      <c r="L381" s="238">
        <v>112810022</v>
      </c>
      <c r="M381" s="238">
        <v>10</v>
      </c>
      <c r="N381" s="238">
        <v>5</v>
      </c>
      <c r="O381" s="238">
        <v>2011</v>
      </c>
      <c r="P381" s="238" t="s">
        <v>355</v>
      </c>
      <c r="Q381" s="238">
        <v>5</v>
      </c>
      <c r="S381" s="238">
        <v>5</v>
      </c>
      <c r="T381" s="238">
        <v>0</v>
      </c>
      <c r="U381" s="238">
        <v>2</v>
      </c>
      <c r="V381" s="238">
        <v>1</v>
      </c>
      <c r="W381" s="238">
        <v>10</v>
      </c>
      <c r="X381" s="238">
        <v>1</v>
      </c>
      <c r="Y381" s="238">
        <v>4</v>
      </c>
      <c r="Z381" s="238">
        <v>2</v>
      </c>
      <c r="AB381" s="238">
        <v>1</v>
      </c>
      <c r="AC381" s="238">
        <v>98</v>
      </c>
      <c r="AD381" s="238" t="s">
        <v>973</v>
      </c>
      <c r="AE381" s="238" t="s">
        <v>428</v>
      </c>
      <c r="AF381" s="238" t="s">
        <v>426</v>
      </c>
      <c r="AG381" s="238">
        <v>7</v>
      </c>
      <c r="AH381" s="238">
        <v>2</v>
      </c>
      <c r="AI381" s="238">
        <v>3</v>
      </c>
      <c r="AJ381" s="238">
        <v>3</v>
      </c>
      <c r="AK381" s="238">
        <v>21</v>
      </c>
      <c r="AL381" s="238">
        <v>50</v>
      </c>
      <c r="AM381" s="238" t="s">
        <v>354</v>
      </c>
      <c r="AN381" s="238">
        <v>5</v>
      </c>
      <c r="AO381" s="238">
        <v>5</v>
      </c>
      <c r="AS381" s="238">
        <v>7</v>
      </c>
      <c r="AT381" s="238">
        <v>22</v>
      </c>
      <c r="AU381" s="238">
        <v>55</v>
      </c>
      <c r="AV381" s="238">
        <v>11</v>
      </c>
      <c r="AW381" s="238">
        <v>21</v>
      </c>
      <c r="AX381" s="238">
        <v>2</v>
      </c>
      <c r="AY381" s="238">
        <v>2</v>
      </c>
      <c r="AZ381" s="238">
        <v>3</v>
      </c>
      <c r="BA381" s="238">
        <v>21</v>
      </c>
      <c r="BB381" s="238">
        <v>50</v>
      </c>
      <c r="BC381" s="238" t="s">
        <v>354</v>
      </c>
      <c r="BD381" s="238">
        <v>5</v>
      </c>
      <c r="BE381" s="238">
        <v>1</v>
      </c>
      <c r="BI381" s="238">
        <v>7</v>
      </c>
      <c r="BJ381" s="238">
        <v>22</v>
      </c>
      <c r="BK381" s="238">
        <v>55</v>
      </c>
      <c r="BL381" s="238">
        <v>11</v>
      </c>
      <c r="BM381" s="238">
        <v>21</v>
      </c>
      <c r="CT381" s="238">
        <v>431334</v>
      </c>
      <c r="CU381" s="238">
        <v>4972827</v>
      </c>
      <c r="CV381" s="238">
        <v>44.905553500000003</v>
      </c>
      <c r="CW381" s="238">
        <v>-93.869804700000003</v>
      </c>
      <c r="CX381" s="238" t="s">
        <v>359</v>
      </c>
      <c r="CY381" s="238" t="s">
        <v>976</v>
      </c>
    </row>
    <row r="382" spans="1:103" x14ac:dyDescent="0.25">
      <c r="A382" s="238">
        <v>10773486</v>
      </c>
      <c r="B382" s="238">
        <v>3</v>
      </c>
      <c r="C382" s="238">
        <v>7</v>
      </c>
      <c r="D382" s="238">
        <v>166.96899999999999</v>
      </c>
      <c r="E382" s="238">
        <v>10</v>
      </c>
      <c r="G382" s="238" t="s">
        <v>936</v>
      </c>
      <c r="H382" s="238" t="s">
        <v>354</v>
      </c>
      <c r="I382" s="238">
        <v>25</v>
      </c>
      <c r="K382" s="238">
        <v>12001206</v>
      </c>
      <c r="L382" s="238">
        <v>120140151</v>
      </c>
      <c r="M382" s="238">
        <v>1</v>
      </c>
      <c r="N382" s="238">
        <v>14</v>
      </c>
      <c r="O382" s="238">
        <v>2012</v>
      </c>
      <c r="P382" s="238" t="s">
        <v>364</v>
      </c>
      <c r="Q382" s="238">
        <v>3</v>
      </c>
      <c r="S382" s="238">
        <v>5</v>
      </c>
      <c r="T382" s="238">
        <v>0</v>
      </c>
      <c r="U382" s="238">
        <v>1</v>
      </c>
      <c r="V382" s="238">
        <v>90</v>
      </c>
      <c r="W382" s="238">
        <v>32</v>
      </c>
      <c r="X382" s="238">
        <v>1</v>
      </c>
      <c r="Y382" s="238">
        <v>4</v>
      </c>
      <c r="Z382" s="238">
        <v>1</v>
      </c>
      <c r="AB382" s="238">
        <v>1</v>
      </c>
      <c r="AC382" s="238">
        <v>98</v>
      </c>
      <c r="AD382" s="238" t="s">
        <v>849</v>
      </c>
      <c r="AE382" s="238" t="s">
        <v>977</v>
      </c>
      <c r="AF382" s="238" t="s">
        <v>426</v>
      </c>
      <c r="AG382" s="238">
        <v>3</v>
      </c>
      <c r="AH382" s="238">
        <v>2</v>
      </c>
      <c r="AI382" s="238">
        <v>2</v>
      </c>
      <c r="AJ382" s="238">
        <v>2</v>
      </c>
      <c r="AK382" s="238">
        <v>21</v>
      </c>
      <c r="AL382" s="238">
        <v>24</v>
      </c>
      <c r="AM382" s="238" t="s">
        <v>354</v>
      </c>
      <c r="AN382" s="238">
        <v>10</v>
      </c>
      <c r="AO382" s="238">
        <v>18</v>
      </c>
      <c r="AP382" s="238">
        <v>3</v>
      </c>
      <c r="AT382" s="238">
        <v>22</v>
      </c>
      <c r="AU382" s="238">
        <v>15</v>
      </c>
      <c r="AV382" s="238">
        <v>11</v>
      </c>
      <c r="AW382" s="238">
        <v>21</v>
      </c>
      <c r="CT382" s="238">
        <v>431334</v>
      </c>
      <c r="CU382" s="238">
        <v>4972827</v>
      </c>
      <c r="CV382" s="238">
        <v>44.905553500000003</v>
      </c>
      <c r="CW382" s="238">
        <v>-93.869804700000003</v>
      </c>
      <c r="CX382" s="238" t="s">
        <v>359</v>
      </c>
      <c r="CY382" s="238" t="s">
        <v>978</v>
      </c>
    </row>
    <row r="383" spans="1:103" x14ac:dyDescent="0.25">
      <c r="A383" s="238">
        <v>10932325</v>
      </c>
      <c r="B383" s="238">
        <v>3</v>
      </c>
      <c r="C383" s="238">
        <v>7</v>
      </c>
      <c r="D383" s="238">
        <v>166.96899999999999</v>
      </c>
      <c r="E383" s="238">
        <v>10</v>
      </c>
      <c r="G383" s="238" t="s">
        <v>936</v>
      </c>
      <c r="H383" s="238" t="s">
        <v>354</v>
      </c>
      <c r="I383" s="238">
        <v>25</v>
      </c>
      <c r="K383" s="238">
        <v>14501663</v>
      </c>
      <c r="L383" s="238">
        <v>140340328</v>
      </c>
      <c r="M383" s="238">
        <v>1</v>
      </c>
      <c r="N383" s="238">
        <v>31</v>
      </c>
      <c r="O383" s="238">
        <v>2014</v>
      </c>
      <c r="P383" s="238" t="s">
        <v>362</v>
      </c>
      <c r="Q383" s="238">
        <v>15</v>
      </c>
      <c r="S383" s="238">
        <v>5</v>
      </c>
      <c r="T383" s="238">
        <v>0</v>
      </c>
      <c r="U383" s="238">
        <v>2</v>
      </c>
      <c r="V383" s="238">
        <v>1</v>
      </c>
      <c r="W383" s="238">
        <v>10</v>
      </c>
      <c r="X383" s="238">
        <v>1</v>
      </c>
      <c r="Y383" s="238">
        <v>1</v>
      </c>
      <c r="Z383" s="238">
        <v>1</v>
      </c>
      <c r="AA383" s="238">
        <v>2</v>
      </c>
      <c r="AB383" s="238">
        <v>5</v>
      </c>
      <c r="AC383" s="238">
        <v>98</v>
      </c>
      <c r="AD383" s="238" t="s">
        <v>973</v>
      </c>
      <c r="AE383" s="238" t="s">
        <v>428</v>
      </c>
      <c r="AF383" s="238" t="s">
        <v>426</v>
      </c>
      <c r="AG383" s="238">
        <v>7</v>
      </c>
      <c r="AH383" s="238">
        <v>2</v>
      </c>
      <c r="AI383" s="238">
        <v>2</v>
      </c>
      <c r="AJ383" s="238">
        <v>2</v>
      </c>
      <c r="AK383" s="238">
        <v>21</v>
      </c>
      <c r="AL383" s="238">
        <v>22</v>
      </c>
      <c r="AM383" s="238" t="s">
        <v>354</v>
      </c>
      <c r="AN383" s="238">
        <v>5</v>
      </c>
      <c r="AO383" s="238">
        <v>3</v>
      </c>
      <c r="AS383" s="238">
        <v>7</v>
      </c>
      <c r="AT383" s="238">
        <v>22</v>
      </c>
      <c r="AU383" s="238">
        <v>55</v>
      </c>
      <c r="AV383" s="238">
        <v>10</v>
      </c>
      <c r="AW383" s="238">
        <v>21</v>
      </c>
      <c r="AX383" s="238">
        <v>2</v>
      </c>
      <c r="AY383" s="238">
        <v>2</v>
      </c>
      <c r="AZ383" s="238">
        <v>2</v>
      </c>
      <c r="BA383" s="238">
        <v>21</v>
      </c>
      <c r="BB383" s="238">
        <v>51</v>
      </c>
      <c r="BC383" s="238" t="s">
        <v>363</v>
      </c>
      <c r="BD383" s="238">
        <v>5</v>
      </c>
      <c r="BE383" s="238">
        <v>1</v>
      </c>
      <c r="BI383" s="238">
        <v>7</v>
      </c>
      <c r="BJ383" s="238">
        <v>22</v>
      </c>
      <c r="BK383" s="238">
        <v>55</v>
      </c>
      <c r="BL383" s="238">
        <v>10</v>
      </c>
      <c r="BM383" s="238">
        <v>21</v>
      </c>
      <c r="CT383" s="238">
        <v>431334</v>
      </c>
      <c r="CU383" s="238">
        <v>4972827</v>
      </c>
      <c r="CV383" s="238">
        <v>44.905553500000003</v>
      </c>
      <c r="CW383" s="238">
        <v>-93.869804700000003</v>
      </c>
      <c r="CX383" s="238" t="s">
        <v>359</v>
      </c>
      <c r="CY383" s="238" t="s">
        <v>979</v>
      </c>
    </row>
    <row r="384" spans="1:103" x14ac:dyDescent="0.25">
      <c r="A384" s="238">
        <v>11022371</v>
      </c>
      <c r="B384" s="238">
        <v>3</v>
      </c>
      <c r="C384" s="238">
        <v>7</v>
      </c>
      <c r="D384" s="238">
        <v>166.96899999999999</v>
      </c>
      <c r="E384" s="238">
        <v>10</v>
      </c>
      <c r="G384" s="238" t="s">
        <v>936</v>
      </c>
      <c r="H384" s="238" t="s">
        <v>354</v>
      </c>
      <c r="I384" s="238">
        <v>25</v>
      </c>
      <c r="K384" s="238">
        <v>15510172</v>
      </c>
      <c r="L384" s="238">
        <v>152820287</v>
      </c>
      <c r="M384" s="238">
        <v>9</v>
      </c>
      <c r="N384" s="238">
        <v>30</v>
      </c>
      <c r="O384" s="238">
        <v>2015</v>
      </c>
      <c r="P384" s="238" t="s">
        <v>355</v>
      </c>
      <c r="Q384" s="238">
        <v>20</v>
      </c>
      <c r="R384" s="238" t="s">
        <v>356</v>
      </c>
      <c r="S384" s="238">
        <v>3</v>
      </c>
      <c r="T384" s="238">
        <v>0</v>
      </c>
      <c r="U384" s="238">
        <v>2</v>
      </c>
      <c r="V384" s="238">
        <v>10</v>
      </c>
      <c r="W384" s="238">
        <v>10</v>
      </c>
      <c r="X384" s="238">
        <v>15</v>
      </c>
      <c r="Y384" s="238">
        <v>6</v>
      </c>
      <c r="Z384" s="238">
        <v>1</v>
      </c>
      <c r="AB384" s="238">
        <v>1</v>
      </c>
      <c r="AC384" s="238">
        <v>98</v>
      </c>
      <c r="AD384" s="238">
        <v>7</v>
      </c>
      <c r="AE384" s="238">
        <v>25</v>
      </c>
      <c r="AF384" s="238" t="s">
        <v>426</v>
      </c>
      <c r="AG384" s="238">
        <v>5</v>
      </c>
      <c r="AH384" s="238">
        <v>2</v>
      </c>
      <c r="AI384" s="238">
        <v>50</v>
      </c>
      <c r="AJ384" s="238">
        <v>4</v>
      </c>
      <c r="AK384" s="238">
        <v>24</v>
      </c>
      <c r="AL384" s="238">
        <v>62</v>
      </c>
      <c r="AM384" s="238" t="s">
        <v>354</v>
      </c>
      <c r="AN384" s="238">
        <v>5</v>
      </c>
      <c r="AO384" s="238">
        <v>10</v>
      </c>
      <c r="AP384" s="238">
        <v>2</v>
      </c>
      <c r="AS384" s="238">
        <v>7</v>
      </c>
      <c r="AT384" s="238">
        <v>98</v>
      </c>
      <c r="AU384" s="238">
        <v>55</v>
      </c>
      <c r="AV384" s="238">
        <v>11</v>
      </c>
      <c r="AW384" s="238">
        <v>21</v>
      </c>
      <c r="AX384" s="238">
        <v>2</v>
      </c>
      <c r="AY384" s="238">
        <v>44</v>
      </c>
      <c r="AZ384" s="238">
        <v>4</v>
      </c>
      <c r="BA384" s="238">
        <v>21</v>
      </c>
      <c r="BB384" s="238">
        <v>48</v>
      </c>
      <c r="BC384" s="238" t="s">
        <v>354</v>
      </c>
      <c r="BD384" s="238">
        <v>5</v>
      </c>
      <c r="BE384" s="238">
        <v>1</v>
      </c>
      <c r="BI384" s="238">
        <v>7</v>
      </c>
      <c r="BJ384" s="238">
        <v>98</v>
      </c>
      <c r="BK384" s="238">
        <v>55</v>
      </c>
      <c r="BL384" s="238">
        <v>11</v>
      </c>
      <c r="BM384" s="238">
        <v>21</v>
      </c>
      <c r="CT384" s="238">
        <v>431334</v>
      </c>
      <c r="CU384" s="238">
        <v>4972827</v>
      </c>
      <c r="CV384" s="238">
        <v>44.905553500000003</v>
      </c>
      <c r="CW384" s="238">
        <v>-93.869804700000003</v>
      </c>
      <c r="CX384" s="238" t="s">
        <v>359</v>
      </c>
      <c r="CY384" s="238" t="s">
        <v>980</v>
      </c>
    </row>
    <row r="385" spans="1:103" x14ac:dyDescent="0.25">
      <c r="A385" s="238">
        <v>389557</v>
      </c>
      <c r="B385" s="238">
        <v>3</v>
      </c>
      <c r="C385" s="238">
        <v>7</v>
      </c>
      <c r="D385" s="238">
        <v>166.97</v>
      </c>
      <c r="E385" s="238">
        <v>10</v>
      </c>
      <c r="G385" s="238" t="s">
        <v>948</v>
      </c>
      <c r="H385" s="238" t="s">
        <v>354</v>
      </c>
      <c r="I385" s="238">
        <v>25</v>
      </c>
      <c r="K385" s="238">
        <v>16511920</v>
      </c>
      <c r="M385" s="238">
        <v>10</v>
      </c>
      <c r="N385" s="238">
        <v>26</v>
      </c>
      <c r="O385" s="238">
        <v>2016</v>
      </c>
      <c r="P385" s="238" t="s">
        <v>355</v>
      </c>
      <c r="Q385" s="238">
        <v>6</v>
      </c>
      <c r="S385" s="238">
        <v>4</v>
      </c>
      <c r="T385" s="238">
        <v>0</v>
      </c>
      <c r="U385" s="238">
        <v>2</v>
      </c>
      <c r="V385" s="238">
        <v>12</v>
      </c>
      <c r="W385" s="238">
        <v>10</v>
      </c>
      <c r="X385" s="238">
        <v>7</v>
      </c>
      <c r="Y385" s="238">
        <v>4</v>
      </c>
      <c r="Z385" s="238">
        <v>2</v>
      </c>
      <c r="AA385" s="238">
        <v>3</v>
      </c>
      <c r="AB385" s="238">
        <v>2</v>
      </c>
      <c r="AC385" s="238">
        <v>98</v>
      </c>
      <c r="AD385" s="238" t="s">
        <v>581</v>
      </c>
      <c r="AF385" s="238" t="s">
        <v>447</v>
      </c>
      <c r="AG385" s="238">
        <v>7</v>
      </c>
      <c r="AH385" s="238">
        <v>2</v>
      </c>
      <c r="AI385" s="238">
        <v>2</v>
      </c>
      <c r="AJ385" s="238">
        <v>3</v>
      </c>
      <c r="AK385" s="238">
        <v>21</v>
      </c>
      <c r="AL385" s="238">
        <v>60</v>
      </c>
      <c r="AM385" s="238" t="s">
        <v>354</v>
      </c>
      <c r="AN385" s="238">
        <v>5</v>
      </c>
      <c r="AO385" s="238">
        <v>4</v>
      </c>
      <c r="AS385" s="238">
        <v>12</v>
      </c>
      <c r="AT385" s="238">
        <v>22</v>
      </c>
      <c r="AV385" s="238">
        <v>11</v>
      </c>
      <c r="AW385" s="238">
        <v>21</v>
      </c>
      <c r="AX385" s="238">
        <v>2</v>
      </c>
      <c r="AY385" s="238">
        <v>2</v>
      </c>
      <c r="AZ385" s="238">
        <v>3</v>
      </c>
      <c r="BA385" s="238">
        <v>26</v>
      </c>
      <c r="BB385" s="238">
        <v>55</v>
      </c>
      <c r="BC385" s="238" t="s">
        <v>363</v>
      </c>
      <c r="BD385" s="238">
        <v>5</v>
      </c>
      <c r="BE385" s="238">
        <v>1</v>
      </c>
      <c r="BI385" s="238">
        <v>12</v>
      </c>
      <c r="BJ385" s="238">
        <v>22</v>
      </c>
      <c r="BL385" s="238">
        <v>11</v>
      </c>
      <c r="BM385" s="238">
        <v>21</v>
      </c>
      <c r="CT385" s="238">
        <v>431322.50444500998</v>
      </c>
      <c r="CU385" s="238">
        <v>4972852.3495046999</v>
      </c>
      <c r="CV385" s="238">
        <v>44.905783880000001</v>
      </c>
      <c r="CW385" s="238">
        <v>-93.869947969999998</v>
      </c>
      <c r="CX385" s="238" t="s">
        <v>359</v>
      </c>
      <c r="CY385" s="238" t="s">
        <v>981</v>
      </c>
    </row>
    <row r="386" spans="1:103" x14ac:dyDescent="0.25">
      <c r="A386" s="238">
        <v>380741</v>
      </c>
      <c r="B386" s="238">
        <v>3</v>
      </c>
      <c r="C386" s="238">
        <v>7</v>
      </c>
      <c r="D386" s="238">
        <v>166.97200000000001</v>
      </c>
      <c r="E386" s="238">
        <v>10</v>
      </c>
      <c r="G386" s="238" t="s">
        <v>948</v>
      </c>
      <c r="H386" s="238" t="s">
        <v>354</v>
      </c>
      <c r="I386" s="238">
        <v>25</v>
      </c>
      <c r="K386" s="238">
        <v>16509770</v>
      </c>
      <c r="M386" s="238">
        <v>9</v>
      </c>
      <c r="N386" s="238">
        <v>4</v>
      </c>
      <c r="O386" s="238">
        <v>2016</v>
      </c>
      <c r="P386" s="238" t="s">
        <v>366</v>
      </c>
      <c r="Q386" s="238">
        <v>14</v>
      </c>
      <c r="R386" s="238" t="s">
        <v>419</v>
      </c>
      <c r="S386" s="238">
        <v>4</v>
      </c>
      <c r="T386" s="238">
        <v>0</v>
      </c>
      <c r="U386" s="238">
        <v>1</v>
      </c>
      <c r="W386" s="238">
        <v>47</v>
      </c>
      <c r="X386" s="238">
        <v>3</v>
      </c>
      <c r="Y386" s="238">
        <v>1</v>
      </c>
      <c r="Z386" s="238">
        <v>2</v>
      </c>
      <c r="AB386" s="238">
        <v>1</v>
      </c>
      <c r="AC386" s="238">
        <v>98</v>
      </c>
      <c r="AD386" s="238" t="s">
        <v>982</v>
      </c>
      <c r="AF386" s="238" t="s">
        <v>426</v>
      </c>
      <c r="AG386" s="238">
        <v>3</v>
      </c>
      <c r="AH386" s="238">
        <v>2</v>
      </c>
      <c r="AI386" s="238">
        <v>2</v>
      </c>
      <c r="AJ386" s="238">
        <v>1</v>
      </c>
      <c r="AK386" s="238">
        <v>21</v>
      </c>
      <c r="AL386" s="238">
        <v>28</v>
      </c>
      <c r="AM386" s="238" t="s">
        <v>363</v>
      </c>
      <c r="AN386" s="238">
        <v>11</v>
      </c>
      <c r="AO386" s="238">
        <v>69</v>
      </c>
      <c r="AP386" s="238">
        <v>90</v>
      </c>
      <c r="AS386" s="238">
        <v>14</v>
      </c>
      <c r="AT386" s="238">
        <v>20</v>
      </c>
      <c r="AU386" s="238">
        <v>55</v>
      </c>
      <c r="AV386" s="238">
        <v>11</v>
      </c>
      <c r="AW386" s="238">
        <v>21</v>
      </c>
      <c r="CT386" s="238">
        <v>431330.97112861002</v>
      </c>
      <c r="CU386" s="238">
        <v>4972835.4161374997</v>
      </c>
      <c r="CV386" s="238">
        <v>44.905632279999999</v>
      </c>
      <c r="CW386" s="238">
        <v>-93.869838439999995</v>
      </c>
      <c r="CX386" s="238" t="s">
        <v>359</v>
      </c>
      <c r="CY386" s="238" t="s">
        <v>983</v>
      </c>
    </row>
    <row r="387" spans="1:103" x14ac:dyDescent="0.25">
      <c r="A387" s="238">
        <v>745960</v>
      </c>
      <c r="B387" s="238">
        <v>3</v>
      </c>
      <c r="C387" s="238">
        <v>7</v>
      </c>
      <c r="D387" s="238">
        <v>166.976</v>
      </c>
      <c r="E387" s="238">
        <v>10</v>
      </c>
      <c r="G387" s="238" t="s">
        <v>948</v>
      </c>
      <c r="H387" s="238" t="s">
        <v>354</v>
      </c>
      <c r="I387" s="238">
        <v>25</v>
      </c>
      <c r="K387" s="238">
        <v>19026980</v>
      </c>
      <c r="M387" s="238">
        <v>9</v>
      </c>
      <c r="N387" s="238">
        <v>9</v>
      </c>
      <c r="O387" s="238">
        <v>2019</v>
      </c>
      <c r="P387" s="238" t="s">
        <v>361</v>
      </c>
      <c r="Q387" s="238">
        <v>6</v>
      </c>
      <c r="R387" s="238" t="s">
        <v>419</v>
      </c>
      <c r="S387" s="238">
        <v>5</v>
      </c>
      <c r="T387" s="238">
        <v>0</v>
      </c>
      <c r="U387" s="238">
        <v>2</v>
      </c>
      <c r="V387" s="238">
        <v>12</v>
      </c>
      <c r="W387" s="238">
        <v>10</v>
      </c>
      <c r="X387" s="238">
        <v>7</v>
      </c>
      <c r="Y387" s="238">
        <v>4</v>
      </c>
      <c r="Z387" s="238">
        <v>1</v>
      </c>
      <c r="AB387" s="238">
        <v>1</v>
      </c>
      <c r="AC387" s="238">
        <v>98</v>
      </c>
      <c r="AD387" s="238" t="s">
        <v>581</v>
      </c>
      <c r="AE387" s="238" t="s">
        <v>967</v>
      </c>
      <c r="AF387" s="238" t="s">
        <v>426</v>
      </c>
      <c r="AG387" s="238">
        <v>7</v>
      </c>
      <c r="AH387" s="238">
        <v>2</v>
      </c>
      <c r="AI387" s="238">
        <v>2</v>
      </c>
      <c r="AJ387" s="238">
        <v>3</v>
      </c>
      <c r="AK387" s="238">
        <v>21</v>
      </c>
      <c r="AL387" s="238">
        <v>28</v>
      </c>
      <c r="AM387" s="238" t="s">
        <v>363</v>
      </c>
      <c r="AN387" s="238">
        <v>5</v>
      </c>
      <c r="AO387" s="238">
        <v>1</v>
      </c>
      <c r="AS387" s="238">
        <v>90</v>
      </c>
      <c r="AT387" s="238">
        <v>9</v>
      </c>
      <c r="AU387" s="238">
        <v>30</v>
      </c>
      <c r="AV387" s="238">
        <v>13</v>
      </c>
      <c r="AW387" s="238">
        <v>21</v>
      </c>
      <c r="AX387" s="238">
        <v>2</v>
      </c>
      <c r="AY387" s="238">
        <v>2</v>
      </c>
      <c r="AZ387" s="238">
        <v>3</v>
      </c>
      <c r="BA387" s="238">
        <v>21</v>
      </c>
      <c r="BB387" s="238">
        <v>47</v>
      </c>
      <c r="BC387" s="238" t="s">
        <v>363</v>
      </c>
      <c r="BD387" s="238">
        <v>5</v>
      </c>
      <c r="BE387" s="238">
        <v>1</v>
      </c>
      <c r="BI387" s="238">
        <v>90</v>
      </c>
      <c r="BJ387" s="238">
        <v>9</v>
      </c>
      <c r="BK387" s="238">
        <v>30</v>
      </c>
      <c r="BL387" s="238">
        <v>13</v>
      </c>
      <c r="BM387" s="238">
        <v>21</v>
      </c>
      <c r="CT387" s="238">
        <v>431347.56950935599</v>
      </c>
      <c r="CU387" s="238">
        <v>4972823.2768253498</v>
      </c>
      <c r="CV387" s="238">
        <v>44.905524610000001</v>
      </c>
      <c r="CW387" s="238">
        <v>-93.86962656</v>
      </c>
      <c r="CX387" s="238" t="s">
        <v>359</v>
      </c>
      <c r="CY387" s="238" t="s">
        <v>984</v>
      </c>
    </row>
    <row r="388" spans="1:103" x14ac:dyDescent="0.25">
      <c r="A388" s="238">
        <v>370426</v>
      </c>
      <c r="B388" s="238">
        <v>3</v>
      </c>
      <c r="C388" s="238">
        <v>7</v>
      </c>
      <c r="D388" s="238">
        <v>166.98599999999999</v>
      </c>
      <c r="E388" s="238">
        <v>10</v>
      </c>
      <c r="G388" s="238" t="s">
        <v>948</v>
      </c>
      <c r="H388" s="238" t="s">
        <v>354</v>
      </c>
      <c r="I388" s="238">
        <v>25</v>
      </c>
      <c r="K388" s="238">
        <v>16508051</v>
      </c>
      <c r="M388" s="238">
        <v>7</v>
      </c>
      <c r="N388" s="238">
        <v>21</v>
      </c>
      <c r="O388" s="238">
        <v>2016</v>
      </c>
      <c r="P388" s="238" t="s">
        <v>384</v>
      </c>
      <c r="Q388" s="238">
        <v>9</v>
      </c>
      <c r="R388" s="238">
        <v>98</v>
      </c>
      <c r="S388" s="238">
        <v>5</v>
      </c>
      <c r="T388" s="238">
        <v>0</v>
      </c>
      <c r="U388" s="238">
        <v>2</v>
      </c>
      <c r="V388" s="238">
        <v>10</v>
      </c>
      <c r="W388" s="238">
        <v>10</v>
      </c>
      <c r="X388" s="238">
        <v>7</v>
      </c>
      <c r="Y388" s="238">
        <v>1</v>
      </c>
      <c r="Z388" s="238">
        <v>1</v>
      </c>
      <c r="AB388" s="238">
        <v>1</v>
      </c>
      <c r="AC388" s="238">
        <v>98</v>
      </c>
      <c r="AD388" s="238" t="s">
        <v>581</v>
      </c>
      <c r="AF388" s="238" t="s">
        <v>447</v>
      </c>
      <c r="AG388" s="238">
        <v>5</v>
      </c>
      <c r="AH388" s="238">
        <v>2</v>
      </c>
      <c r="AI388" s="238">
        <v>3</v>
      </c>
      <c r="AJ388" s="238">
        <v>1</v>
      </c>
      <c r="AK388" s="238">
        <v>32</v>
      </c>
      <c r="AL388" s="238">
        <v>63</v>
      </c>
      <c r="AM388" s="238" t="s">
        <v>354</v>
      </c>
      <c r="AN388" s="238">
        <v>5</v>
      </c>
      <c r="AO388" s="238">
        <v>99</v>
      </c>
      <c r="AS388" s="238">
        <v>90</v>
      </c>
      <c r="AT388" s="238">
        <v>22</v>
      </c>
      <c r="AU388" s="238">
        <v>55</v>
      </c>
      <c r="AV388" s="238">
        <v>12</v>
      </c>
      <c r="AW388" s="238">
        <v>21</v>
      </c>
      <c r="AX388" s="238">
        <v>2</v>
      </c>
      <c r="AY388" s="238">
        <v>2</v>
      </c>
      <c r="AZ388" s="238">
        <v>3</v>
      </c>
      <c r="BA388" s="238">
        <v>21</v>
      </c>
      <c r="BB388" s="238">
        <v>59</v>
      </c>
      <c r="BC388" s="238" t="s">
        <v>354</v>
      </c>
      <c r="BD388" s="238">
        <v>5</v>
      </c>
      <c r="BE388" s="238">
        <v>99</v>
      </c>
      <c r="BI388" s="238">
        <v>90</v>
      </c>
      <c r="BJ388" s="238">
        <v>22</v>
      </c>
      <c r="BK388" s="238">
        <v>55</v>
      </c>
      <c r="BL388" s="238">
        <v>11</v>
      </c>
      <c r="BM388" s="238">
        <v>21</v>
      </c>
      <c r="CT388" s="238">
        <v>431347.90449580899</v>
      </c>
      <c r="CU388" s="238">
        <v>4972852.3495046999</v>
      </c>
      <c r="CV388" s="238">
        <v>44.905786329999998</v>
      </c>
      <c r="CW388" s="238">
        <v>-93.869626260000004</v>
      </c>
      <c r="CX388" s="238" t="s">
        <v>359</v>
      </c>
      <c r="CY388" s="238" t="s">
        <v>985</v>
      </c>
    </row>
    <row r="389" spans="1:103" x14ac:dyDescent="0.25">
      <c r="A389" s="238">
        <v>415576</v>
      </c>
      <c r="B389" s="238">
        <v>3</v>
      </c>
      <c r="C389" s="238">
        <v>7</v>
      </c>
      <c r="D389" s="238">
        <v>166.988</v>
      </c>
      <c r="E389" s="238">
        <v>10</v>
      </c>
      <c r="G389" s="238" t="s">
        <v>948</v>
      </c>
      <c r="H389" s="238" t="s">
        <v>354</v>
      </c>
      <c r="I389" s="238">
        <v>25</v>
      </c>
      <c r="K389" s="238">
        <v>17001656</v>
      </c>
      <c r="M389" s="238">
        <v>1</v>
      </c>
      <c r="N389" s="238">
        <v>16</v>
      </c>
      <c r="O389" s="238">
        <v>2017</v>
      </c>
      <c r="P389" s="238" t="s">
        <v>361</v>
      </c>
      <c r="Q389" s="238">
        <v>7</v>
      </c>
      <c r="R389" s="238" t="s">
        <v>356</v>
      </c>
      <c r="S389" s="238">
        <v>5</v>
      </c>
      <c r="T389" s="238">
        <v>0</v>
      </c>
      <c r="U389" s="238">
        <v>2</v>
      </c>
      <c r="V389" s="238">
        <v>12</v>
      </c>
      <c r="W389" s="238">
        <v>10</v>
      </c>
      <c r="X389" s="238">
        <v>7</v>
      </c>
      <c r="Y389" s="238">
        <v>4</v>
      </c>
      <c r="Z389" s="238">
        <v>1</v>
      </c>
      <c r="AB389" s="238">
        <v>1</v>
      </c>
      <c r="AC389" s="238">
        <v>98</v>
      </c>
      <c r="AD389" s="238" t="s">
        <v>581</v>
      </c>
      <c r="AF389" s="238" t="s">
        <v>447</v>
      </c>
      <c r="AG389" s="238">
        <v>7</v>
      </c>
      <c r="AH389" s="238">
        <v>2</v>
      </c>
      <c r="AI389" s="238">
        <v>4</v>
      </c>
      <c r="AJ389" s="238">
        <v>4</v>
      </c>
      <c r="AK389" s="238">
        <v>34</v>
      </c>
      <c r="AL389" s="238">
        <v>30</v>
      </c>
      <c r="AM389" s="238" t="s">
        <v>354</v>
      </c>
      <c r="AN389" s="238">
        <v>5</v>
      </c>
      <c r="AO389" s="238">
        <v>1</v>
      </c>
      <c r="AS389" s="238">
        <v>15</v>
      </c>
      <c r="AT389" s="238">
        <v>22</v>
      </c>
      <c r="AU389" s="238">
        <v>55</v>
      </c>
      <c r="AV389" s="238">
        <v>11</v>
      </c>
      <c r="AW389" s="238">
        <v>21</v>
      </c>
      <c r="AX389" s="238">
        <v>1</v>
      </c>
      <c r="AY389" s="238">
        <v>4</v>
      </c>
      <c r="AZ389" s="238">
        <v>4</v>
      </c>
      <c r="BA389" s="238">
        <v>99</v>
      </c>
      <c r="BI389" s="238">
        <v>15</v>
      </c>
      <c r="BJ389" s="238">
        <v>22</v>
      </c>
      <c r="BK389" s="238">
        <v>55</v>
      </c>
      <c r="BL389" s="238">
        <v>11</v>
      </c>
      <c r="BM389" s="238">
        <v>21</v>
      </c>
      <c r="CT389" s="238">
        <v>431349.43037839798</v>
      </c>
      <c r="CU389" s="238">
        <v>4972848.6335810097</v>
      </c>
      <c r="CV389" s="238">
        <v>44.90575303</v>
      </c>
      <c r="CW389" s="238">
        <v>-93.869606430000005</v>
      </c>
      <c r="CX389" s="238" t="s">
        <v>359</v>
      </c>
      <c r="CY389" s="238" t="s">
        <v>986</v>
      </c>
    </row>
    <row r="390" spans="1:103" x14ac:dyDescent="0.25">
      <c r="A390" s="238">
        <v>501093</v>
      </c>
      <c r="B390" s="238">
        <v>3</v>
      </c>
      <c r="C390" s="238">
        <v>7</v>
      </c>
      <c r="D390" s="238">
        <v>167.02799999999999</v>
      </c>
      <c r="E390" s="238">
        <v>10</v>
      </c>
      <c r="G390" s="238" t="s">
        <v>948</v>
      </c>
      <c r="H390" s="238" t="s">
        <v>354</v>
      </c>
      <c r="I390" s="238">
        <v>25</v>
      </c>
      <c r="K390" s="238">
        <v>17030194</v>
      </c>
      <c r="M390" s="238">
        <v>9</v>
      </c>
      <c r="N390" s="238">
        <v>14</v>
      </c>
      <c r="O390" s="238">
        <v>2017</v>
      </c>
      <c r="P390" s="238" t="s">
        <v>384</v>
      </c>
      <c r="Q390" s="238">
        <v>7</v>
      </c>
      <c r="R390" s="238">
        <v>98</v>
      </c>
      <c r="S390" s="238">
        <v>5</v>
      </c>
      <c r="T390" s="238">
        <v>0</v>
      </c>
      <c r="U390" s="238">
        <v>2</v>
      </c>
      <c r="V390" s="238">
        <v>12</v>
      </c>
      <c r="W390" s="238">
        <v>10</v>
      </c>
      <c r="X390" s="238">
        <v>7</v>
      </c>
      <c r="Y390" s="238">
        <v>1</v>
      </c>
      <c r="Z390" s="238">
        <v>1</v>
      </c>
      <c r="AB390" s="238">
        <v>1</v>
      </c>
      <c r="AC390" s="238">
        <v>98</v>
      </c>
      <c r="AD390" s="238" t="s">
        <v>581</v>
      </c>
      <c r="AF390" s="238" t="s">
        <v>426</v>
      </c>
      <c r="AG390" s="238">
        <v>7</v>
      </c>
      <c r="AH390" s="238">
        <v>2</v>
      </c>
      <c r="AI390" s="238">
        <v>4</v>
      </c>
      <c r="AJ390" s="238">
        <v>3</v>
      </c>
      <c r="AK390" s="238">
        <v>25</v>
      </c>
      <c r="AL390" s="238">
        <v>24</v>
      </c>
      <c r="AM390" s="238" t="s">
        <v>354</v>
      </c>
      <c r="AN390" s="238">
        <v>5</v>
      </c>
      <c r="AO390" s="238">
        <v>66</v>
      </c>
      <c r="AS390" s="238">
        <v>90</v>
      </c>
      <c r="AT390" s="238">
        <v>9</v>
      </c>
      <c r="AU390" s="238">
        <v>55</v>
      </c>
      <c r="AV390" s="238">
        <v>11</v>
      </c>
      <c r="AW390" s="238">
        <v>21</v>
      </c>
      <c r="AX390" s="238">
        <v>2</v>
      </c>
      <c r="AY390" s="238">
        <v>3</v>
      </c>
      <c r="AZ390" s="238">
        <v>3</v>
      </c>
      <c r="BA390" s="238">
        <v>21</v>
      </c>
      <c r="BB390" s="238">
        <v>38</v>
      </c>
      <c r="BC390" s="238" t="s">
        <v>354</v>
      </c>
      <c r="BD390" s="238">
        <v>5</v>
      </c>
      <c r="BE390" s="238">
        <v>4</v>
      </c>
      <c r="BI390" s="238">
        <v>90</v>
      </c>
      <c r="BJ390" s="238">
        <v>9</v>
      </c>
      <c r="BK390" s="238">
        <v>55</v>
      </c>
      <c r="BL390" s="238">
        <v>11</v>
      </c>
      <c r="BM390" s="238">
        <v>21</v>
      </c>
      <c r="CT390" s="238">
        <v>431424.20732385101</v>
      </c>
      <c r="CU390" s="238">
        <v>4972841.7830396201</v>
      </c>
      <c r="CV390" s="238">
        <v>44.905698569999998</v>
      </c>
      <c r="CW390" s="238">
        <v>-93.868658400000001</v>
      </c>
      <c r="CX390" s="238" t="s">
        <v>359</v>
      </c>
      <c r="CY390" s="238" t="s">
        <v>987</v>
      </c>
    </row>
    <row r="391" spans="1:103" x14ac:dyDescent="0.25">
      <c r="A391" s="238">
        <v>763754</v>
      </c>
      <c r="B391" s="238">
        <v>3</v>
      </c>
      <c r="C391" s="238">
        <v>7</v>
      </c>
      <c r="D391" s="238">
        <v>167.32</v>
      </c>
      <c r="E391" s="238">
        <v>10</v>
      </c>
      <c r="G391" s="238" t="s">
        <v>948</v>
      </c>
      <c r="H391" s="238" t="s">
        <v>354</v>
      </c>
      <c r="I391" s="238">
        <v>25</v>
      </c>
      <c r="K391" s="238">
        <v>19514040</v>
      </c>
      <c r="M391" s="238">
        <v>11</v>
      </c>
      <c r="N391" s="238">
        <v>18</v>
      </c>
      <c r="O391" s="238">
        <v>2019</v>
      </c>
      <c r="P391" s="238" t="s">
        <v>361</v>
      </c>
      <c r="Q391" s="238">
        <v>17</v>
      </c>
      <c r="R391" s="238" t="s">
        <v>356</v>
      </c>
      <c r="S391" s="238">
        <v>3</v>
      </c>
      <c r="T391" s="238">
        <v>0</v>
      </c>
      <c r="U391" s="238">
        <v>1</v>
      </c>
      <c r="W391" s="238">
        <v>28</v>
      </c>
      <c r="X391" s="238">
        <v>2</v>
      </c>
      <c r="Y391" s="238">
        <v>3</v>
      </c>
      <c r="Z391" s="238">
        <v>2</v>
      </c>
      <c r="AB391" s="238">
        <v>1</v>
      </c>
      <c r="AC391" s="238">
        <v>98</v>
      </c>
      <c r="AD391" s="238">
        <v>7</v>
      </c>
      <c r="AF391" s="238" t="s">
        <v>426</v>
      </c>
      <c r="AG391" s="238">
        <v>3</v>
      </c>
      <c r="AH391" s="238">
        <v>2</v>
      </c>
      <c r="AI391" s="238">
        <v>2</v>
      </c>
      <c r="AJ391" s="238">
        <v>4</v>
      </c>
      <c r="AK391" s="238">
        <v>21</v>
      </c>
      <c r="AL391" s="238">
        <v>29</v>
      </c>
      <c r="AM391" s="238" t="s">
        <v>363</v>
      </c>
      <c r="AN391" s="238">
        <v>9</v>
      </c>
      <c r="AO391" s="238">
        <v>71</v>
      </c>
      <c r="AP391" s="238">
        <v>72</v>
      </c>
      <c r="AS391" s="238">
        <v>12</v>
      </c>
      <c r="AT391" s="238">
        <v>9</v>
      </c>
      <c r="AU391" s="238">
        <v>60</v>
      </c>
      <c r="AV391" s="238">
        <v>11</v>
      </c>
      <c r="AW391" s="238">
        <v>21</v>
      </c>
      <c r="CT391" s="238">
        <v>431881.30556261202</v>
      </c>
      <c r="CU391" s="238">
        <v>4972839.6494792998</v>
      </c>
      <c r="CV391" s="238">
        <v>44.905723260000002</v>
      </c>
      <c r="CW391" s="238">
        <v>-93.862868649999996</v>
      </c>
      <c r="CX391" s="238" t="s">
        <v>359</v>
      </c>
      <c r="CY391" s="238" t="s">
        <v>988</v>
      </c>
    </row>
    <row r="392" spans="1:103" x14ac:dyDescent="0.25">
      <c r="A392" s="238">
        <v>10852369</v>
      </c>
      <c r="B392" s="238">
        <v>3</v>
      </c>
      <c r="C392" s="238">
        <v>7</v>
      </c>
      <c r="D392" s="238">
        <v>167.45099999999999</v>
      </c>
      <c r="E392" s="238">
        <v>10</v>
      </c>
      <c r="G392" s="238" t="s">
        <v>936</v>
      </c>
      <c r="H392" s="238" t="s">
        <v>354</v>
      </c>
      <c r="I392" s="238">
        <v>25</v>
      </c>
      <c r="K392" s="238">
        <v>13017064</v>
      </c>
      <c r="L392" s="238">
        <v>131670049</v>
      </c>
      <c r="M392" s="238">
        <v>6</v>
      </c>
      <c r="N392" s="238">
        <v>10</v>
      </c>
      <c r="O392" s="238">
        <v>2013</v>
      </c>
      <c r="P392" s="238" t="s">
        <v>361</v>
      </c>
      <c r="Q392" s="238">
        <v>6</v>
      </c>
      <c r="R392" s="238" t="s">
        <v>369</v>
      </c>
      <c r="S392" s="238">
        <v>5</v>
      </c>
      <c r="T392" s="238">
        <v>0</v>
      </c>
      <c r="U392" s="238">
        <v>1</v>
      </c>
      <c r="V392" s="238">
        <v>8</v>
      </c>
      <c r="W392" s="238">
        <v>16</v>
      </c>
      <c r="X392" s="238">
        <v>2</v>
      </c>
      <c r="Y392" s="238">
        <v>1</v>
      </c>
      <c r="Z392" s="238">
        <v>1</v>
      </c>
      <c r="AB392" s="238">
        <v>1</v>
      </c>
      <c r="AC392" s="238">
        <v>98</v>
      </c>
      <c r="AD392" s="238" t="s">
        <v>424</v>
      </c>
      <c r="AE392" s="238" t="s">
        <v>953</v>
      </c>
      <c r="AF392" s="238" t="s">
        <v>426</v>
      </c>
      <c r="AG392" s="238">
        <v>4</v>
      </c>
      <c r="AH392" s="238">
        <v>2</v>
      </c>
      <c r="AI392" s="238">
        <v>3</v>
      </c>
      <c r="AJ392" s="238">
        <v>3</v>
      </c>
      <c r="AK392" s="238">
        <v>21</v>
      </c>
      <c r="AL392" s="238">
        <v>35</v>
      </c>
      <c r="AM392" s="238" t="s">
        <v>354</v>
      </c>
      <c r="AN392" s="238">
        <v>5</v>
      </c>
      <c r="AO392" s="238">
        <v>1</v>
      </c>
      <c r="AS392" s="238">
        <v>3</v>
      </c>
      <c r="AT392" s="238">
        <v>98</v>
      </c>
      <c r="AU392" s="238">
        <v>55</v>
      </c>
      <c r="AV392" s="238">
        <v>11</v>
      </c>
      <c r="AW392" s="238">
        <v>21</v>
      </c>
      <c r="CT392" s="238">
        <v>432106</v>
      </c>
      <c r="CU392" s="238">
        <v>4972817</v>
      </c>
      <c r="CV392" s="238">
        <v>44.905544399999997</v>
      </c>
      <c r="CW392" s="238">
        <v>-93.860023799999993</v>
      </c>
      <c r="CX392" s="238" t="s">
        <v>359</v>
      </c>
      <c r="CY392" s="238" t="s">
        <v>989</v>
      </c>
    </row>
    <row r="393" spans="1:103" x14ac:dyDescent="0.25">
      <c r="A393" s="238">
        <v>10850681</v>
      </c>
      <c r="B393" s="238">
        <v>3</v>
      </c>
      <c r="C393" s="238">
        <v>7</v>
      </c>
      <c r="D393" s="238">
        <v>167.48099999999999</v>
      </c>
      <c r="E393" s="238">
        <v>10</v>
      </c>
      <c r="G393" s="238" t="s">
        <v>936</v>
      </c>
      <c r="H393" s="238" t="s">
        <v>354</v>
      </c>
      <c r="I393" s="238">
        <v>25</v>
      </c>
      <c r="K393" s="238">
        <v>13008012</v>
      </c>
      <c r="L393" s="238">
        <v>130780108</v>
      </c>
      <c r="M393" s="238">
        <v>3</v>
      </c>
      <c r="N393" s="238">
        <v>19</v>
      </c>
      <c r="O393" s="238">
        <v>2013</v>
      </c>
      <c r="P393" s="238" t="s">
        <v>368</v>
      </c>
      <c r="Q393" s="238">
        <v>7</v>
      </c>
      <c r="S393" s="238">
        <v>3</v>
      </c>
      <c r="T393" s="238">
        <v>0</v>
      </c>
      <c r="U393" s="238">
        <v>2</v>
      </c>
      <c r="V393" s="238">
        <v>8</v>
      </c>
      <c r="W393" s="238">
        <v>10</v>
      </c>
      <c r="X393" s="238">
        <v>2</v>
      </c>
      <c r="Y393" s="238">
        <v>1</v>
      </c>
      <c r="Z393" s="238">
        <v>1</v>
      </c>
      <c r="AB393" s="238">
        <v>5</v>
      </c>
      <c r="AC393" s="238">
        <v>98</v>
      </c>
      <c r="AD393" s="238" t="s">
        <v>481</v>
      </c>
      <c r="AE393" s="238" t="s">
        <v>990</v>
      </c>
      <c r="AF393" s="238" t="s">
        <v>426</v>
      </c>
      <c r="AG393" s="238">
        <v>8</v>
      </c>
      <c r="AH393" s="238">
        <v>2</v>
      </c>
      <c r="AI393" s="238">
        <v>4</v>
      </c>
      <c r="AJ393" s="238">
        <v>3</v>
      </c>
      <c r="AK393" s="238">
        <v>21</v>
      </c>
      <c r="AL393" s="238">
        <v>33</v>
      </c>
      <c r="AM393" s="238" t="s">
        <v>363</v>
      </c>
      <c r="AN393" s="238">
        <v>5</v>
      </c>
      <c r="AS393" s="238">
        <v>3</v>
      </c>
      <c r="AT393" s="238">
        <v>98</v>
      </c>
      <c r="AU393" s="238">
        <v>55</v>
      </c>
      <c r="AV393" s="238">
        <v>11</v>
      </c>
      <c r="AW393" s="238">
        <v>21</v>
      </c>
      <c r="AX393" s="238">
        <v>2</v>
      </c>
      <c r="AY393" s="238">
        <v>2</v>
      </c>
      <c r="AZ393" s="238">
        <v>4</v>
      </c>
      <c r="BA393" s="238">
        <v>21</v>
      </c>
      <c r="BB393" s="238">
        <v>39</v>
      </c>
      <c r="BC393" s="238" t="s">
        <v>363</v>
      </c>
      <c r="BD393" s="238">
        <v>5</v>
      </c>
      <c r="BE393" s="238">
        <v>1</v>
      </c>
      <c r="BI393" s="238">
        <v>3</v>
      </c>
      <c r="BJ393" s="238">
        <v>98</v>
      </c>
      <c r="BK393" s="238">
        <v>55</v>
      </c>
      <c r="BL393" s="238">
        <v>11</v>
      </c>
      <c r="BM393" s="238">
        <v>21</v>
      </c>
      <c r="CT393" s="238">
        <v>432153</v>
      </c>
      <c r="CU393" s="238">
        <v>4972817</v>
      </c>
      <c r="CV393" s="238">
        <v>44.905544599999999</v>
      </c>
      <c r="CW393" s="238">
        <v>-93.859426200000001</v>
      </c>
      <c r="CX393" s="238" t="s">
        <v>359</v>
      </c>
      <c r="CY393" s="238" t="s">
        <v>991</v>
      </c>
    </row>
    <row r="394" spans="1:103" x14ac:dyDescent="0.25">
      <c r="A394" s="238">
        <v>10776721</v>
      </c>
      <c r="B394" s="238">
        <v>3</v>
      </c>
      <c r="C394" s="238">
        <v>7</v>
      </c>
      <c r="D394" s="238">
        <v>167.95099999999999</v>
      </c>
      <c r="E394" s="238">
        <v>10</v>
      </c>
      <c r="G394" s="238" t="s">
        <v>936</v>
      </c>
      <c r="H394" s="238" t="s">
        <v>354</v>
      </c>
      <c r="I394" s="238">
        <v>25</v>
      </c>
      <c r="K394" s="238">
        <v>12008577</v>
      </c>
      <c r="L394" s="238">
        <v>120900012</v>
      </c>
      <c r="M394" s="238">
        <v>3</v>
      </c>
      <c r="N394" s="238">
        <v>30</v>
      </c>
      <c r="O394" s="238">
        <v>2012</v>
      </c>
      <c r="P394" s="238" t="s">
        <v>362</v>
      </c>
      <c r="Q394" s="238">
        <v>5</v>
      </c>
      <c r="S394" s="238">
        <v>5</v>
      </c>
      <c r="T394" s="238">
        <v>0</v>
      </c>
      <c r="U394" s="238">
        <v>1</v>
      </c>
      <c r="V394" s="238">
        <v>5</v>
      </c>
      <c r="W394" s="238">
        <v>16</v>
      </c>
      <c r="X394" s="238">
        <v>2</v>
      </c>
      <c r="Y394" s="238">
        <v>6</v>
      </c>
      <c r="Z394" s="238">
        <v>2</v>
      </c>
      <c r="AA394" s="238">
        <v>2</v>
      </c>
      <c r="AB394" s="238">
        <v>1</v>
      </c>
      <c r="AC394" s="238">
        <v>98</v>
      </c>
      <c r="AD394" s="238" t="s">
        <v>961</v>
      </c>
      <c r="AE394" s="238" t="s">
        <v>962</v>
      </c>
      <c r="AF394" s="238" t="s">
        <v>426</v>
      </c>
      <c r="AG394" s="238">
        <v>4</v>
      </c>
      <c r="AH394" s="238">
        <v>2</v>
      </c>
      <c r="AI394" s="238">
        <v>2</v>
      </c>
      <c r="AJ394" s="238">
        <v>3</v>
      </c>
      <c r="AK394" s="238">
        <v>21</v>
      </c>
      <c r="AL394" s="238">
        <v>61</v>
      </c>
      <c r="AM394" s="238" t="s">
        <v>354</v>
      </c>
      <c r="AN394" s="238">
        <v>5</v>
      </c>
      <c r="AO394" s="238">
        <v>1</v>
      </c>
      <c r="AP394" s="238">
        <v>1</v>
      </c>
      <c r="AS394" s="238">
        <v>4</v>
      </c>
      <c r="AT394" s="238">
        <v>98</v>
      </c>
      <c r="AU394" s="238">
        <v>55</v>
      </c>
      <c r="AV394" s="238">
        <v>11</v>
      </c>
      <c r="AW394" s="238">
        <v>21</v>
      </c>
      <c r="CT394" s="238">
        <v>432909</v>
      </c>
      <c r="CU394" s="238">
        <v>4972809</v>
      </c>
      <c r="CV394" s="238">
        <v>44.9055465</v>
      </c>
      <c r="CW394" s="238">
        <v>-93.849844099999999</v>
      </c>
      <c r="CX394" s="238" t="s">
        <v>359</v>
      </c>
      <c r="CY394" s="238" t="s">
        <v>992</v>
      </c>
    </row>
    <row r="395" spans="1:103" x14ac:dyDescent="0.25">
      <c r="A395" s="238">
        <v>779736</v>
      </c>
      <c r="B395" s="238">
        <v>3</v>
      </c>
      <c r="C395" s="238">
        <v>7</v>
      </c>
      <c r="D395" s="238">
        <v>168.10400000000001</v>
      </c>
      <c r="E395" s="238">
        <v>10</v>
      </c>
      <c r="G395" s="238" t="s">
        <v>948</v>
      </c>
      <c r="H395" s="238" t="s">
        <v>354</v>
      </c>
      <c r="I395" s="238">
        <v>25</v>
      </c>
      <c r="K395" s="238">
        <v>20001348</v>
      </c>
      <c r="L395" s="238">
        <v>200150108</v>
      </c>
      <c r="M395" s="238">
        <v>1</v>
      </c>
      <c r="N395" s="238">
        <v>15</v>
      </c>
      <c r="O395" s="238">
        <v>2020</v>
      </c>
      <c r="P395" s="238" t="s">
        <v>355</v>
      </c>
      <c r="Q395" s="238">
        <v>12</v>
      </c>
      <c r="R395" s="238">
        <v>98</v>
      </c>
      <c r="S395" s="238">
        <v>5</v>
      </c>
      <c r="T395" s="238">
        <v>0</v>
      </c>
      <c r="U395" s="238">
        <v>2</v>
      </c>
      <c r="V395" s="238">
        <v>12</v>
      </c>
      <c r="W395" s="238">
        <v>10</v>
      </c>
      <c r="X395" s="238">
        <v>2</v>
      </c>
      <c r="Y395" s="238">
        <v>1</v>
      </c>
      <c r="Z395" s="238">
        <v>1</v>
      </c>
      <c r="AB395" s="238">
        <v>2</v>
      </c>
      <c r="AC395" s="238">
        <v>98</v>
      </c>
      <c r="AD395" s="238">
        <v>7</v>
      </c>
      <c r="AF395" s="238" t="s">
        <v>426</v>
      </c>
      <c r="AG395" s="238">
        <v>7</v>
      </c>
      <c r="AH395" s="238">
        <v>2</v>
      </c>
      <c r="AI395" s="238">
        <v>3</v>
      </c>
      <c r="AJ395" s="238">
        <v>3</v>
      </c>
      <c r="AK395" s="238">
        <v>21</v>
      </c>
      <c r="AL395" s="238">
        <v>48</v>
      </c>
      <c r="AM395" s="238" t="s">
        <v>354</v>
      </c>
      <c r="AN395" s="238">
        <v>5</v>
      </c>
      <c r="AO395" s="238">
        <v>1</v>
      </c>
      <c r="AS395" s="238">
        <v>12</v>
      </c>
      <c r="AT395" s="238">
        <v>9</v>
      </c>
      <c r="AU395" s="238">
        <v>60</v>
      </c>
      <c r="AV395" s="238">
        <v>11</v>
      </c>
      <c r="AW395" s="238">
        <v>21</v>
      </c>
      <c r="AX395" s="238">
        <v>2</v>
      </c>
      <c r="AY395" s="238">
        <v>2</v>
      </c>
      <c r="AZ395" s="238">
        <v>3</v>
      </c>
      <c r="BA395" s="238">
        <v>21</v>
      </c>
      <c r="BB395" s="238">
        <v>41</v>
      </c>
      <c r="BC395" s="238" t="s">
        <v>354</v>
      </c>
      <c r="BD395" s="238">
        <v>5</v>
      </c>
      <c r="BE395" s="238">
        <v>4</v>
      </c>
      <c r="BI395" s="238">
        <v>12</v>
      </c>
      <c r="BJ395" s="238">
        <v>9</v>
      </c>
      <c r="BK395" s="238">
        <v>60</v>
      </c>
      <c r="BL395" s="238">
        <v>11</v>
      </c>
      <c r="BM395" s="238">
        <v>21</v>
      </c>
      <c r="CT395" s="238">
        <v>433142.82107399899</v>
      </c>
      <c r="CU395" s="238">
        <v>4972797.0739478003</v>
      </c>
      <c r="CV395" s="238">
        <v>44.905459639999997</v>
      </c>
      <c r="CW395" s="238">
        <v>-93.846885</v>
      </c>
      <c r="CX395" s="238" t="s">
        <v>359</v>
      </c>
      <c r="CY395" s="238" t="s">
        <v>993</v>
      </c>
    </row>
    <row r="396" spans="1:103" x14ac:dyDescent="0.25">
      <c r="A396" s="238">
        <v>812649</v>
      </c>
      <c r="B396" s="238">
        <v>3</v>
      </c>
      <c r="C396" s="238">
        <v>7</v>
      </c>
      <c r="D396" s="238">
        <v>168.208</v>
      </c>
      <c r="E396" s="238">
        <v>10</v>
      </c>
      <c r="G396" s="238" t="s">
        <v>948</v>
      </c>
      <c r="H396" s="238" t="s">
        <v>354</v>
      </c>
      <c r="I396" s="238">
        <v>25</v>
      </c>
      <c r="K396" s="238">
        <v>20014831</v>
      </c>
      <c r="L396" s="238">
        <v>201550046</v>
      </c>
      <c r="M396" s="238">
        <v>6</v>
      </c>
      <c r="N396" s="238">
        <v>3</v>
      </c>
      <c r="O396" s="238">
        <v>2020</v>
      </c>
      <c r="P396" s="238" t="s">
        <v>355</v>
      </c>
      <c r="Q396" s="238">
        <v>16</v>
      </c>
      <c r="R396" s="238" t="s">
        <v>356</v>
      </c>
      <c r="S396" s="238">
        <v>5</v>
      </c>
      <c r="T396" s="238">
        <v>0</v>
      </c>
      <c r="U396" s="238">
        <v>2</v>
      </c>
      <c r="V396" s="238">
        <v>10</v>
      </c>
      <c r="W396" s="238">
        <v>10</v>
      </c>
      <c r="X396" s="238">
        <v>2</v>
      </c>
      <c r="Y396" s="238">
        <v>1</v>
      </c>
      <c r="Z396" s="238">
        <v>1</v>
      </c>
      <c r="AB396" s="238">
        <v>1</v>
      </c>
      <c r="AC396" s="238">
        <v>98</v>
      </c>
      <c r="AD396" s="238">
        <v>7</v>
      </c>
      <c r="AF396" s="238" t="s">
        <v>426</v>
      </c>
      <c r="AG396" s="238">
        <v>5</v>
      </c>
      <c r="AH396" s="238">
        <v>2</v>
      </c>
      <c r="AI396" s="238">
        <v>2</v>
      </c>
      <c r="AJ396" s="238">
        <v>4</v>
      </c>
      <c r="AK396" s="238">
        <v>21</v>
      </c>
      <c r="AL396" s="238">
        <v>17</v>
      </c>
      <c r="AM396" s="238" t="s">
        <v>363</v>
      </c>
      <c r="AN396" s="238">
        <v>5</v>
      </c>
      <c r="AO396" s="238">
        <v>1</v>
      </c>
      <c r="AS396" s="238">
        <v>12</v>
      </c>
      <c r="AT396" s="238">
        <v>9</v>
      </c>
      <c r="AU396" s="238">
        <v>60</v>
      </c>
      <c r="AV396" s="238">
        <v>11</v>
      </c>
      <c r="AW396" s="238">
        <v>21</v>
      </c>
      <c r="AX396" s="238">
        <v>2</v>
      </c>
      <c r="AY396" s="238">
        <v>49</v>
      </c>
      <c r="AZ396" s="238">
        <v>4</v>
      </c>
      <c r="BA396" s="238">
        <v>21</v>
      </c>
      <c r="BB396" s="238">
        <v>66</v>
      </c>
      <c r="BC396" s="238" t="s">
        <v>354</v>
      </c>
      <c r="BD396" s="238">
        <v>5</v>
      </c>
      <c r="BE396" s="238">
        <v>1</v>
      </c>
      <c r="BI396" s="238">
        <v>12</v>
      </c>
      <c r="BJ396" s="238">
        <v>9</v>
      </c>
      <c r="BK396" s="238">
        <v>60</v>
      </c>
      <c r="BL396" s="238">
        <v>11</v>
      </c>
      <c r="BM396" s="238">
        <v>21</v>
      </c>
      <c r="CT396" s="238">
        <v>433309.47348786303</v>
      </c>
      <c r="CU396" s="238">
        <v>4972805.54985986</v>
      </c>
      <c r="CV396" s="238">
        <v>44.90555157</v>
      </c>
      <c r="CW396" s="238">
        <v>-93.844775350000006</v>
      </c>
      <c r="CX396" s="238" t="s">
        <v>359</v>
      </c>
      <c r="CY396" s="238" t="s">
        <v>994</v>
      </c>
    </row>
    <row r="397" spans="1:103" x14ac:dyDescent="0.25">
      <c r="A397" s="238">
        <v>768935</v>
      </c>
      <c r="B397" s="238">
        <v>3</v>
      </c>
      <c r="C397" s="238">
        <v>7</v>
      </c>
      <c r="D397" s="238">
        <v>168.28800000000001</v>
      </c>
      <c r="E397" s="238">
        <v>10</v>
      </c>
      <c r="G397" s="238" t="s">
        <v>948</v>
      </c>
      <c r="H397" s="238" t="s">
        <v>354</v>
      </c>
      <c r="I397" s="238">
        <v>25</v>
      </c>
      <c r="K397" s="238">
        <v>19514911</v>
      </c>
      <c r="M397" s="238">
        <v>12</v>
      </c>
      <c r="N397" s="238">
        <v>7</v>
      </c>
      <c r="O397" s="238">
        <v>2019</v>
      </c>
      <c r="P397" s="238" t="s">
        <v>364</v>
      </c>
      <c r="Q397" s="238">
        <v>10</v>
      </c>
      <c r="R397" s="238" t="s">
        <v>369</v>
      </c>
      <c r="S397" s="238">
        <v>5</v>
      </c>
      <c r="T397" s="238">
        <v>0</v>
      </c>
      <c r="U397" s="238">
        <v>2</v>
      </c>
      <c r="V397" s="238">
        <v>10</v>
      </c>
      <c r="W397" s="238">
        <v>10</v>
      </c>
      <c r="X397" s="238">
        <v>2</v>
      </c>
      <c r="Y397" s="238">
        <v>1</v>
      </c>
      <c r="Z397" s="238">
        <v>1</v>
      </c>
      <c r="AB397" s="238">
        <v>1</v>
      </c>
      <c r="AC397" s="238">
        <v>98</v>
      </c>
      <c r="AD397" s="238" t="s">
        <v>995</v>
      </c>
      <c r="AF397" s="238" t="s">
        <v>426</v>
      </c>
      <c r="AG397" s="238">
        <v>5</v>
      </c>
      <c r="AH397" s="238">
        <v>2</v>
      </c>
      <c r="AI397" s="238">
        <v>49</v>
      </c>
      <c r="AJ397" s="238">
        <v>1</v>
      </c>
      <c r="AK397" s="238">
        <v>28</v>
      </c>
      <c r="AL397" s="238">
        <v>50</v>
      </c>
      <c r="AM397" s="238" t="s">
        <v>354</v>
      </c>
      <c r="AN397" s="238">
        <v>5</v>
      </c>
      <c r="AO397" s="238">
        <v>1</v>
      </c>
      <c r="AS397" s="238">
        <v>12</v>
      </c>
      <c r="AT397" s="238">
        <v>9</v>
      </c>
      <c r="AU397" s="238">
        <v>60</v>
      </c>
      <c r="AV397" s="238">
        <v>11</v>
      </c>
      <c r="AW397" s="238">
        <v>21</v>
      </c>
      <c r="AX397" s="238">
        <v>2</v>
      </c>
      <c r="AY397" s="238">
        <v>4</v>
      </c>
      <c r="AZ397" s="238">
        <v>1</v>
      </c>
      <c r="BA397" s="238">
        <v>29</v>
      </c>
      <c r="BB397" s="238">
        <v>57</v>
      </c>
      <c r="BC397" s="238" t="s">
        <v>363</v>
      </c>
      <c r="BD397" s="238">
        <v>5</v>
      </c>
      <c r="BE397" s="238">
        <v>7</v>
      </c>
      <c r="BI397" s="238">
        <v>12</v>
      </c>
      <c r="BJ397" s="238">
        <v>9</v>
      </c>
      <c r="BK397" s="238">
        <v>60</v>
      </c>
      <c r="BL397" s="238">
        <v>11</v>
      </c>
      <c r="BM397" s="238">
        <v>21</v>
      </c>
      <c r="CT397" s="238">
        <v>433439.17534501798</v>
      </c>
      <c r="CU397" s="238">
        <v>4972814.2494285004</v>
      </c>
      <c r="CV397" s="238">
        <v>44.905642020000002</v>
      </c>
      <c r="CW397" s="238">
        <v>-93.843133719999997</v>
      </c>
      <c r="CX397" s="238" t="s">
        <v>391</v>
      </c>
      <c r="CY397" s="238" t="s">
        <v>996</v>
      </c>
    </row>
    <row r="398" spans="1:103" x14ac:dyDescent="0.25">
      <c r="A398" s="238">
        <v>702805</v>
      </c>
      <c r="B398" s="238">
        <v>3</v>
      </c>
      <c r="C398" s="238">
        <v>7</v>
      </c>
      <c r="D398" s="238">
        <v>168.41800000000001</v>
      </c>
      <c r="E398" s="238">
        <v>10</v>
      </c>
      <c r="G398" s="238" t="s">
        <v>948</v>
      </c>
      <c r="H398" s="238" t="s">
        <v>354</v>
      </c>
      <c r="I398" s="238">
        <v>25</v>
      </c>
      <c r="K398" s="238">
        <v>19300820</v>
      </c>
      <c r="M398" s="238">
        <v>4</v>
      </c>
      <c r="N398" s="238">
        <v>10</v>
      </c>
      <c r="O398" s="238">
        <v>2019</v>
      </c>
      <c r="P398" s="238" t="s">
        <v>355</v>
      </c>
      <c r="Q398" s="238">
        <v>17</v>
      </c>
      <c r="R398" s="238">
        <v>98</v>
      </c>
      <c r="S398" s="238">
        <v>5</v>
      </c>
      <c r="T398" s="238">
        <v>0</v>
      </c>
      <c r="U398" s="238">
        <v>1</v>
      </c>
      <c r="W398" s="238">
        <v>32</v>
      </c>
      <c r="X398" s="238">
        <v>2</v>
      </c>
      <c r="Y398" s="238">
        <v>1</v>
      </c>
      <c r="Z398" s="238">
        <v>4</v>
      </c>
      <c r="AB398" s="238">
        <v>90</v>
      </c>
      <c r="AC398" s="238">
        <v>98</v>
      </c>
      <c r="AD398" s="238" t="s">
        <v>581</v>
      </c>
      <c r="AF398" s="238" t="s">
        <v>426</v>
      </c>
      <c r="AG398" s="238">
        <v>3</v>
      </c>
      <c r="AH398" s="238">
        <v>2</v>
      </c>
      <c r="AI398" s="238">
        <v>6</v>
      </c>
      <c r="AJ398" s="238">
        <v>3</v>
      </c>
      <c r="AK398" s="238">
        <v>21</v>
      </c>
      <c r="AL398" s="238">
        <v>39</v>
      </c>
      <c r="AM398" s="238" t="s">
        <v>354</v>
      </c>
      <c r="AN398" s="238">
        <v>5</v>
      </c>
      <c r="AO398" s="238">
        <v>90</v>
      </c>
      <c r="AS398" s="238">
        <v>90</v>
      </c>
      <c r="AT398" s="238">
        <v>9</v>
      </c>
      <c r="AV398" s="238">
        <v>11</v>
      </c>
      <c r="AW398" s="238">
        <v>23</v>
      </c>
      <c r="CT398" s="238">
        <v>433660.42143679701</v>
      </c>
      <c r="CU398" s="238">
        <v>4972790.4503363697</v>
      </c>
      <c r="CV398" s="238">
        <v>44.905448450000002</v>
      </c>
      <c r="CW398" s="238">
        <v>-93.840328349999993</v>
      </c>
      <c r="CX398" s="238" t="s">
        <v>391</v>
      </c>
      <c r="CY398" s="238" t="s">
        <v>997</v>
      </c>
    </row>
    <row r="399" spans="1:103" x14ac:dyDescent="0.25">
      <c r="A399" s="238">
        <v>344039</v>
      </c>
      <c r="B399" s="238">
        <v>3</v>
      </c>
      <c r="C399" s="238">
        <v>7</v>
      </c>
      <c r="D399" s="238">
        <v>168.47499999999999</v>
      </c>
      <c r="E399" s="238">
        <v>10</v>
      </c>
      <c r="G399" s="238" t="s">
        <v>948</v>
      </c>
      <c r="H399" s="238" t="s">
        <v>354</v>
      </c>
      <c r="I399" s="238">
        <v>25</v>
      </c>
      <c r="K399" s="238">
        <v>16503907</v>
      </c>
      <c r="M399" s="238">
        <v>4</v>
      </c>
      <c r="N399" s="238">
        <v>14</v>
      </c>
      <c r="O399" s="238">
        <v>2016</v>
      </c>
      <c r="P399" s="238" t="s">
        <v>384</v>
      </c>
      <c r="Q399" s="238">
        <v>17</v>
      </c>
      <c r="R399" s="238">
        <v>98</v>
      </c>
      <c r="S399" s="238">
        <v>5</v>
      </c>
      <c r="T399" s="238">
        <v>0</v>
      </c>
      <c r="U399" s="238">
        <v>1</v>
      </c>
      <c r="W399" s="238">
        <v>12</v>
      </c>
      <c r="X399" s="238">
        <v>2</v>
      </c>
      <c r="Y399" s="238">
        <v>1</v>
      </c>
      <c r="Z399" s="238">
        <v>1</v>
      </c>
      <c r="AB399" s="238">
        <v>1</v>
      </c>
      <c r="AC399" s="238">
        <v>98</v>
      </c>
      <c r="AD399" s="238" t="s">
        <v>581</v>
      </c>
      <c r="AF399" s="238" t="s">
        <v>426</v>
      </c>
      <c r="AG399" s="238">
        <v>4</v>
      </c>
      <c r="AH399" s="238">
        <v>2</v>
      </c>
      <c r="AI399" s="238">
        <v>2</v>
      </c>
      <c r="AJ399" s="238">
        <v>4</v>
      </c>
      <c r="AK399" s="238">
        <v>21</v>
      </c>
      <c r="AL399" s="238">
        <v>33</v>
      </c>
      <c r="AM399" s="238" t="s">
        <v>363</v>
      </c>
      <c r="AN399" s="238">
        <v>5</v>
      </c>
      <c r="AO399" s="238">
        <v>1</v>
      </c>
      <c r="AS399" s="238">
        <v>12</v>
      </c>
      <c r="AT399" s="238">
        <v>9</v>
      </c>
      <c r="AU399" s="238">
        <v>55</v>
      </c>
      <c r="AV399" s="238">
        <v>11</v>
      </c>
      <c r="AW399" s="238">
        <v>21</v>
      </c>
      <c r="CT399" s="238">
        <v>433752.44263821898</v>
      </c>
      <c r="CU399" s="238">
        <v>4972805.7827449003</v>
      </c>
      <c r="CV399" s="238">
        <v>44.905595030000001</v>
      </c>
      <c r="CW399" s="238">
        <v>-93.839164850000003</v>
      </c>
      <c r="CX399" s="238" t="s">
        <v>359</v>
      </c>
      <c r="CY399" s="238" t="s">
        <v>998</v>
      </c>
    </row>
    <row r="400" spans="1:103" x14ac:dyDescent="0.25">
      <c r="A400" s="238">
        <v>10940099</v>
      </c>
      <c r="B400" s="238">
        <v>3</v>
      </c>
      <c r="C400" s="238">
        <v>7</v>
      </c>
      <c r="D400" s="238">
        <v>168.48699999999999</v>
      </c>
      <c r="E400" s="238">
        <v>10</v>
      </c>
      <c r="G400" s="238" t="s">
        <v>936</v>
      </c>
      <c r="H400" s="238" t="s">
        <v>354</v>
      </c>
      <c r="I400" s="238">
        <v>25</v>
      </c>
      <c r="K400" s="238">
        <v>14509178</v>
      </c>
      <c r="L400" s="238">
        <v>150270158</v>
      </c>
      <c r="M400" s="238">
        <v>8</v>
      </c>
      <c r="N400" s="238">
        <v>26</v>
      </c>
      <c r="O400" s="238">
        <v>2014</v>
      </c>
      <c r="P400" s="238" t="s">
        <v>368</v>
      </c>
      <c r="Q400" s="238">
        <v>21</v>
      </c>
      <c r="R400" s="238" t="s">
        <v>369</v>
      </c>
      <c r="S400" s="238">
        <v>5</v>
      </c>
      <c r="T400" s="238">
        <v>0</v>
      </c>
      <c r="U400" s="238">
        <v>2</v>
      </c>
      <c r="V400" s="238">
        <v>10</v>
      </c>
      <c r="W400" s="238">
        <v>10</v>
      </c>
      <c r="X400" s="238">
        <v>2</v>
      </c>
      <c r="Y400" s="238">
        <v>4</v>
      </c>
      <c r="Z400" s="238">
        <v>1</v>
      </c>
      <c r="AB400" s="238">
        <v>1</v>
      </c>
      <c r="AC400" s="238">
        <v>98</v>
      </c>
      <c r="AD400" s="238" t="s">
        <v>428</v>
      </c>
      <c r="AE400" s="238" t="s">
        <v>857</v>
      </c>
      <c r="AF400" s="238" t="s">
        <v>426</v>
      </c>
      <c r="AG400" s="238">
        <v>5</v>
      </c>
      <c r="AH400" s="238">
        <v>2</v>
      </c>
      <c r="AI400" s="238">
        <v>2</v>
      </c>
      <c r="AJ400" s="238">
        <v>3</v>
      </c>
      <c r="AK400" s="238">
        <v>21</v>
      </c>
      <c r="AL400" s="238">
        <v>20</v>
      </c>
      <c r="AM400" s="238" t="s">
        <v>354</v>
      </c>
      <c r="AN400" s="238">
        <v>5</v>
      </c>
      <c r="AO400" s="238">
        <v>1</v>
      </c>
      <c r="AS400" s="238">
        <v>7</v>
      </c>
      <c r="AT400" s="238">
        <v>98</v>
      </c>
      <c r="AU400" s="238">
        <v>55</v>
      </c>
      <c r="AV400" s="238">
        <v>11</v>
      </c>
      <c r="AW400" s="238">
        <v>21</v>
      </c>
      <c r="AX400" s="238">
        <v>1</v>
      </c>
      <c r="AY400" s="238">
        <v>3</v>
      </c>
      <c r="AZ400" s="238">
        <v>3</v>
      </c>
      <c r="BA400" s="238">
        <v>21</v>
      </c>
      <c r="BB400" s="238">
        <v>27</v>
      </c>
      <c r="BC400" s="238" t="s">
        <v>354</v>
      </c>
      <c r="BD400" s="238">
        <v>99</v>
      </c>
      <c r="BE400" s="238">
        <v>7</v>
      </c>
      <c r="BI400" s="238">
        <v>7</v>
      </c>
      <c r="BJ400" s="238">
        <v>98</v>
      </c>
      <c r="BK400" s="238">
        <v>55</v>
      </c>
      <c r="BL400" s="238">
        <v>11</v>
      </c>
      <c r="BM400" s="238">
        <v>21</v>
      </c>
      <c r="CT400" s="238">
        <v>433771</v>
      </c>
      <c r="CU400" s="238">
        <v>4972798</v>
      </c>
      <c r="CV400" s="238">
        <v>44.905525500000003</v>
      </c>
      <c r="CW400" s="238">
        <v>-93.838923800000003</v>
      </c>
      <c r="CX400" s="238" t="s">
        <v>359</v>
      </c>
      <c r="CY400" s="238" t="s">
        <v>999</v>
      </c>
    </row>
    <row r="401" spans="1:103" x14ac:dyDescent="0.25">
      <c r="A401" s="238">
        <v>10933528</v>
      </c>
      <c r="B401" s="238">
        <v>3</v>
      </c>
      <c r="C401" s="238">
        <v>7</v>
      </c>
      <c r="D401" s="238">
        <v>168.512</v>
      </c>
      <c r="E401" s="238">
        <v>10</v>
      </c>
      <c r="G401" s="238" t="s">
        <v>936</v>
      </c>
      <c r="H401" s="238" t="s">
        <v>354</v>
      </c>
      <c r="I401" s="238">
        <v>25</v>
      </c>
      <c r="K401" s="238">
        <v>140005482</v>
      </c>
      <c r="L401" s="238">
        <v>140530221</v>
      </c>
      <c r="M401" s="238">
        <v>2</v>
      </c>
      <c r="N401" s="238">
        <v>22</v>
      </c>
      <c r="O401" s="238">
        <v>2014</v>
      </c>
      <c r="P401" s="238" t="s">
        <v>364</v>
      </c>
      <c r="Q401" s="238">
        <v>12</v>
      </c>
      <c r="S401" s="238">
        <v>5</v>
      </c>
      <c r="T401" s="238">
        <v>0</v>
      </c>
      <c r="U401" s="238">
        <v>1</v>
      </c>
      <c r="V401" s="238">
        <v>4</v>
      </c>
      <c r="W401" s="238">
        <v>83</v>
      </c>
      <c r="X401" s="238">
        <v>2</v>
      </c>
      <c r="Y401" s="238">
        <v>1</v>
      </c>
      <c r="Z401" s="238">
        <v>1</v>
      </c>
      <c r="AB401" s="238">
        <v>5</v>
      </c>
      <c r="AC401" s="238">
        <v>98</v>
      </c>
      <c r="AD401" s="238" t="s">
        <v>424</v>
      </c>
      <c r="AE401" s="238" t="s">
        <v>1000</v>
      </c>
      <c r="AF401" s="238" t="s">
        <v>426</v>
      </c>
      <c r="AG401" s="238">
        <v>3</v>
      </c>
      <c r="AH401" s="238">
        <v>2</v>
      </c>
      <c r="AI401" s="238">
        <v>3</v>
      </c>
      <c r="AJ401" s="238">
        <v>3</v>
      </c>
      <c r="AK401" s="238">
        <v>21</v>
      </c>
      <c r="AL401" s="238">
        <v>57</v>
      </c>
      <c r="AM401" s="238" t="s">
        <v>354</v>
      </c>
      <c r="AN401" s="238">
        <v>5</v>
      </c>
      <c r="AS401" s="238">
        <v>5</v>
      </c>
      <c r="AT401" s="238">
        <v>98</v>
      </c>
      <c r="AU401" s="238">
        <v>55</v>
      </c>
      <c r="AV401" s="238">
        <v>11</v>
      </c>
      <c r="AW401" s="238">
        <v>21</v>
      </c>
      <c r="CT401" s="238">
        <v>433812</v>
      </c>
      <c r="CU401" s="238">
        <v>4972797</v>
      </c>
      <c r="CV401" s="238">
        <v>44.905523299999999</v>
      </c>
      <c r="CW401" s="238">
        <v>-93.838413599999996</v>
      </c>
      <c r="CX401" s="238" t="s">
        <v>359</v>
      </c>
      <c r="CY401" s="238" t="s">
        <v>1001</v>
      </c>
    </row>
    <row r="402" spans="1:103" x14ac:dyDescent="0.25">
      <c r="A402" s="238">
        <v>10782737</v>
      </c>
      <c r="B402" s="238">
        <v>3</v>
      </c>
      <c r="C402" s="238">
        <v>7</v>
      </c>
      <c r="D402" s="238">
        <v>168.524</v>
      </c>
      <c r="E402" s="238">
        <v>10</v>
      </c>
      <c r="G402" s="238" t="s">
        <v>936</v>
      </c>
      <c r="H402" s="238" t="s">
        <v>354</v>
      </c>
      <c r="I402" s="238">
        <v>25</v>
      </c>
      <c r="K402" s="238">
        <v>12038209</v>
      </c>
      <c r="L402" s="238">
        <v>123630146</v>
      </c>
      <c r="M402" s="238">
        <v>12</v>
      </c>
      <c r="N402" s="238">
        <v>28</v>
      </c>
      <c r="O402" s="238">
        <v>2012</v>
      </c>
      <c r="P402" s="238" t="s">
        <v>362</v>
      </c>
      <c r="Q402" s="238">
        <v>8</v>
      </c>
      <c r="S402" s="238">
        <v>4</v>
      </c>
      <c r="T402" s="238">
        <v>0</v>
      </c>
      <c r="U402" s="238">
        <v>1</v>
      </c>
      <c r="V402" s="238">
        <v>7</v>
      </c>
      <c r="W402" s="238">
        <v>83</v>
      </c>
      <c r="X402" s="238">
        <v>2</v>
      </c>
      <c r="Y402" s="238">
        <v>1</v>
      </c>
      <c r="Z402" s="238">
        <v>2</v>
      </c>
      <c r="AB402" s="238">
        <v>5</v>
      </c>
      <c r="AC402" s="238">
        <v>98</v>
      </c>
      <c r="AD402" s="238" t="s">
        <v>424</v>
      </c>
      <c r="AE402" s="238" t="s">
        <v>1002</v>
      </c>
      <c r="AF402" s="238" t="s">
        <v>426</v>
      </c>
      <c r="AG402" s="238">
        <v>3</v>
      </c>
      <c r="AH402" s="238">
        <v>2</v>
      </c>
      <c r="AI402" s="238">
        <v>3</v>
      </c>
      <c r="AJ402" s="238">
        <v>3</v>
      </c>
      <c r="AK402" s="238">
        <v>21</v>
      </c>
      <c r="AL402" s="238">
        <v>61</v>
      </c>
      <c r="AM402" s="238" t="s">
        <v>354</v>
      </c>
      <c r="AN402" s="238">
        <v>5</v>
      </c>
      <c r="AS402" s="238">
        <v>7</v>
      </c>
      <c r="AT402" s="238">
        <v>98</v>
      </c>
      <c r="AU402" s="238">
        <v>55</v>
      </c>
      <c r="AV402" s="238">
        <v>11</v>
      </c>
      <c r="AW402" s="238">
        <v>21</v>
      </c>
      <c r="CT402" s="238">
        <v>433831</v>
      </c>
      <c r="CU402" s="238">
        <v>4972797</v>
      </c>
      <c r="CV402" s="238">
        <v>44.905522300000001</v>
      </c>
      <c r="CW402" s="238">
        <v>-93.8381665</v>
      </c>
      <c r="CX402" s="238" t="s">
        <v>359</v>
      </c>
      <c r="CY402" s="238" t="s">
        <v>1003</v>
      </c>
    </row>
    <row r="403" spans="1:103" x14ac:dyDescent="0.25">
      <c r="A403" s="238">
        <v>10776553</v>
      </c>
      <c r="B403" s="238">
        <v>3</v>
      </c>
      <c r="C403" s="238">
        <v>7</v>
      </c>
      <c r="D403" s="238">
        <v>168.54300000000001</v>
      </c>
      <c r="E403" s="238">
        <v>10</v>
      </c>
      <c r="G403" s="238" t="s">
        <v>936</v>
      </c>
      <c r="H403" s="238" t="s">
        <v>354</v>
      </c>
      <c r="I403" s="238">
        <v>25</v>
      </c>
      <c r="K403" s="238">
        <v>12007038</v>
      </c>
      <c r="L403" s="238">
        <v>120800006</v>
      </c>
      <c r="M403" s="238">
        <v>3</v>
      </c>
      <c r="N403" s="238">
        <v>15</v>
      </c>
      <c r="O403" s="238">
        <v>2012</v>
      </c>
      <c r="P403" s="238" t="s">
        <v>384</v>
      </c>
      <c r="Q403" s="238">
        <v>0</v>
      </c>
      <c r="S403" s="238">
        <v>3</v>
      </c>
      <c r="T403" s="238">
        <v>0</v>
      </c>
      <c r="U403" s="238">
        <v>1</v>
      </c>
      <c r="V403" s="238">
        <v>7</v>
      </c>
      <c r="W403" s="238">
        <v>45</v>
      </c>
      <c r="X403" s="238">
        <v>2</v>
      </c>
      <c r="Y403" s="238">
        <v>6</v>
      </c>
      <c r="Z403" s="238">
        <v>1</v>
      </c>
      <c r="AB403" s="238">
        <v>1</v>
      </c>
      <c r="AC403" s="238">
        <v>98</v>
      </c>
      <c r="AD403" s="238" t="s">
        <v>424</v>
      </c>
      <c r="AE403" s="238" t="s">
        <v>1004</v>
      </c>
      <c r="AF403" s="238" t="s">
        <v>426</v>
      </c>
      <c r="AG403" s="238">
        <v>3</v>
      </c>
      <c r="AH403" s="238">
        <v>2</v>
      </c>
      <c r="AI403" s="238">
        <v>2</v>
      </c>
      <c r="AJ403" s="238">
        <v>4</v>
      </c>
      <c r="AK403" s="238">
        <v>99</v>
      </c>
      <c r="AL403" s="238">
        <v>22</v>
      </c>
      <c r="AM403" s="238" t="s">
        <v>354</v>
      </c>
      <c r="AN403" s="238">
        <v>10</v>
      </c>
      <c r="AO403" s="238">
        <v>3</v>
      </c>
      <c r="AP403" s="238">
        <v>18</v>
      </c>
      <c r="AQ403" s="238">
        <v>99</v>
      </c>
      <c r="AS403" s="238">
        <v>7</v>
      </c>
      <c r="AT403" s="238">
        <v>98</v>
      </c>
      <c r="AU403" s="238">
        <v>55</v>
      </c>
      <c r="AV403" s="238">
        <v>11</v>
      </c>
      <c r="AW403" s="238">
        <v>20</v>
      </c>
      <c r="CT403" s="238">
        <v>433862</v>
      </c>
      <c r="CU403" s="238">
        <v>4972796</v>
      </c>
      <c r="CV403" s="238">
        <v>44.905520600000003</v>
      </c>
      <c r="CW403" s="238">
        <v>-93.837775300000004</v>
      </c>
      <c r="CX403" s="238" t="s">
        <v>359</v>
      </c>
      <c r="CY403" s="238" t="s">
        <v>1005</v>
      </c>
    </row>
    <row r="404" spans="1:103" x14ac:dyDescent="0.25">
      <c r="A404" s="238">
        <v>11024301</v>
      </c>
      <c r="B404" s="238">
        <v>3</v>
      </c>
      <c r="C404" s="238">
        <v>7</v>
      </c>
      <c r="D404" s="238">
        <v>168.58199999999999</v>
      </c>
      <c r="E404" s="238">
        <v>10</v>
      </c>
      <c r="G404" s="238" t="s">
        <v>936</v>
      </c>
      <c r="H404" s="238" t="s">
        <v>354</v>
      </c>
      <c r="I404" s="238">
        <v>25</v>
      </c>
      <c r="K404" s="238">
        <v>15040998</v>
      </c>
      <c r="L404" s="238">
        <v>153560004</v>
      </c>
      <c r="M404" s="238">
        <v>12</v>
      </c>
      <c r="N404" s="238">
        <v>20</v>
      </c>
      <c r="O404" s="238">
        <v>2015</v>
      </c>
      <c r="P404" s="238" t="s">
        <v>366</v>
      </c>
      <c r="Q404" s="238">
        <v>21</v>
      </c>
      <c r="S404" s="238">
        <v>5</v>
      </c>
      <c r="T404" s="238">
        <v>0</v>
      </c>
      <c r="U404" s="238">
        <v>2</v>
      </c>
      <c r="V404" s="238">
        <v>1</v>
      </c>
      <c r="W404" s="238">
        <v>10</v>
      </c>
      <c r="X404" s="238">
        <v>2</v>
      </c>
      <c r="Y404" s="238">
        <v>6</v>
      </c>
      <c r="Z404" s="238">
        <v>1</v>
      </c>
      <c r="AB404" s="238">
        <v>1</v>
      </c>
      <c r="AC404" s="238">
        <v>98</v>
      </c>
      <c r="AD404" s="238" t="s">
        <v>424</v>
      </c>
      <c r="AE404" s="238" t="s">
        <v>1002</v>
      </c>
      <c r="AF404" s="238" t="s">
        <v>426</v>
      </c>
      <c r="AG404" s="238">
        <v>7</v>
      </c>
      <c r="AH404" s="238">
        <v>2</v>
      </c>
      <c r="AI404" s="238">
        <v>2</v>
      </c>
      <c r="AJ404" s="238">
        <v>3</v>
      </c>
      <c r="AK404" s="238">
        <v>21</v>
      </c>
      <c r="AL404" s="238">
        <v>22</v>
      </c>
      <c r="AM404" s="238" t="s">
        <v>363</v>
      </c>
      <c r="AN404" s="238">
        <v>9</v>
      </c>
      <c r="AO404" s="238">
        <v>5</v>
      </c>
      <c r="AP404" s="238">
        <v>21</v>
      </c>
      <c r="AS404" s="238">
        <v>7</v>
      </c>
      <c r="AT404" s="238">
        <v>98</v>
      </c>
      <c r="AU404" s="238">
        <v>55</v>
      </c>
      <c r="AV404" s="238">
        <v>11</v>
      </c>
      <c r="AW404" s="238">
        <v>21</v>
      </c>
      <c r="AX404" s="238">
        <v>2</v>
      </c>
      <c r="AY404" s="238">
        <v>2</v>
      </c>
      <c r="AZ404" s="238">
        <v>3</v>
      </c>
      <c r="BA404" s="238">
        <v>21</v>
      </c>
      <c r="BB404" s="238">
        <v>71</v>
      </c>
      <c r="BC404" s="238" t="s">
        <v>354</v>
      </c>
      <c r="BD404" s="238">
        <v>5</v>
      </c>
      <c r="BE404" s="238">
        <v>1</v>
      </c>
      <c r="BI404" s="238">
        <v>7</v>
      </c>
      <c r="BJ404" s="238">
        <v>98</v>
      </c>
      <c r="BK404" s="238">
        <v>55</v>
      </c>
      <c r="BL404" s="238">
        <v>11</v>
      </c>
      <c r="BM404" s="238">
        <v>21</v>
      </c>
      <c r="CT404" s="238">
        <v>433925</v>
      </c>
      <c r="CU404" s="238">
        <v>4972795</v>
      </c>
      <c r="CV404" s="238">
        <v>44.905517199999998</v>
      </c>
      <c r="CW404" s="238">
        <v>-93.836972200000005</v>
      </c>
      <c r="CX404" s="238" t="s">
        <v>359</v>
      </c>
      <c r="CY404" s="238" t="s">
        <v>1006</v>
      </c>
    </row>
    <row r="405" spans="1:103" x14ac:dyDescent="0.25">
      <c r="A405" s="238">
        <v>673772</v>
      </c>
      <c r="B405" s="238">
        <v>3</v>
      </c>
      <c r="C405" s="238">
        <v>7</v>
      </c>
      <c r="D405" s="238">
        <v>168.666</v>
      </c>
      <c r="E405" s="238">
        <v>10</v>
      </c>
      <c r="G405" s="238" t="s">
        <v>948</v>
      </c>
      <c r="H405" s="238" t="s">
        <v>354</v>
      </c>
      <c r="I405" s="238">
        <v>25</v>
      </c>
      <c r="K405" s="238">
        <v>19000256</v>
      </c>
      <c r="M405" s="238">
        <v>1</v>
      </c>
      <c r="N405" s="238">
        <v>3</v>
      </c>
      <c r="O405" s="238">
        <v>2019</v>
      </c>
      <c r="P405" s="238" t="s">
        <v>384</v>
      </c>
      <c r="Q405" s="238">
        <v>19</v>
      </c>
      <c r="R405" s="238" t="s">
        <v>356</v>
      </c>
      <c r="S405" s="238">
        <v>5</v>
      </c>
      <c r="T405" s="238">
        <v>0</v>
      </c>
      <c r="U405" s="238">
        <v>1</v>
      </c>
      <c r="W405" s="238">
        <v>17</v>
      </c>
      <c r="X405" s="238">
        <v>2</v>
      </c>
      <c r="Y405" s="238">
        <v>6</v>
      </c>
      <c r="Z405" s="238">
        <v>1</v>
      </c>
      <c r="AB405" s="238">
        <v>1</v>
      </c>
      <c r="AC405" s="238">
        <v>98</v>
      </c>
      <c r="AD405" s="238" t="s">
        <v>581</v>
      </c>
      <c r="AF405" s="238" t="s">
        <v>426</v>
      </c>
      <c r="AG405" s="238">
        <v>4</v>
      </c>
      <c r="AH405" s="238">
        <v>2</v>
      </c>
      <c r="AI405" s="238">
        <v>2</v>
      </c>
      <c r="AJ405" s="238">
        <v>4</v>
      </c>
      <c r="AK405" s="238">
        <v>21</v>
      </c>
      <c r="AL405" s="238">
        <v>21</v>
      </c>
      <c r="AM405" s="238" t="s">
        <v>354</v>
      </c>
      <c r="AN405" s="238">
        <v>5</v>
      </c>
      <c r="AO405" s="238">
        <v>1</v>
      </c>
      <c r="AS405" s="238">
        <v>12</v>
      </c>
      <c r="AT405" s="238">
        <v>9</v>
      </c>
      <c r="AU405" s="238">
        <v>60</v>
      </c>
      <c r="AV405" s="238">
        <v>11</v>
      </c>
      <c r="AW405" s="238">
        <v>21</v>
      </c>
      <c r="CT405" s="238">
        <v>434060.09790577902</v>
      </c>
      <c r="CU405" s="238">
        <v>4972794.8996326895</v>
      </c>
      <c r="CV405" s="238">
        <v>44.90552564</v>
      </c>
      <c r="CW405" s="238">
        <v>-93.835266739999994</v>
      </c>
      <c r="CX405" s="238" t="s">
        <v>359</v>
      </c>
      <c r="CY405" s="238" t="s">
        <v>1007</v>
      </c>
    </row>
    <row r="406" spans="1:103" x14ac:dyDescent="0.25">
      <c r="A406" s="238">
        <v>773127</v>
      </c>
      <c r="B406" s="238">
        <v>3</v>
      </c>
      <c r="C406" s="238">
        <v>7</v>
      </c>
      <c r="D406" s="238">
        <v>168.77799999999999</v>
      </c>
      <c r="E406" s="238">
        <v>10</v>
      </c>
      <c r="G406" s="238" t="s">
        <v>948</v>
      </c>
      <c r="H406" s="238" t="s">
        <v>354</v>
      </c>
      <c r="I406" s="238">
        <v>25</v>
      </c>
      <c r="K406" s="238">
        <v>19037641</v>
      </c>
      <c r="M406" s="238">
        <v>12</v>
      </c>
      <c r="N406" s="238">
        <v>19</v>
      </c>
      <c r="O406" s="238">
        <v>2019</v>
      </c>
      <c r="P406" s="238" t="s">
        <v>384</v>
      </c>
      <c r="Q406" s="238">
        <v>16</v>
      </c>
      <c r="S406" s="238">
        <v>5</v>
      </c>
      <c r="T406" s="238">
        <v>0</v>
      </c>
      <c r="U406" s="238">
        <v>2</v>
      </c>
      <c r="V406" s="238">
        <v>12</v>
      </c>
      <c r="W406" s="238">
        <v>10</v>
      </c>
      <c r="X406" s="238">
        <v>2</v>
      </c>
      <c r="Y406" s="238">
        <v>3</v>
      </c>
      <c r="Z406" s="238">
        <v>2</v>
      </c>
      <c r="AB406" s="238">
        <v>1</v>
      </c>
      <c r="AC406" s="238">
        <v>98</v>
      </c>
      <c r="AD406" s="238">
        <v>7</v>
      </c>
      <c r="AF406" s="238" t="s">
        <v>426</v>
      </c>
      <c r="AG406" s="238">
        <v>7</v>
      </c>
      <c r="AH406" s="238">
        <v>2</v>
      </c>
      <c r="AI406" s="238">
        <v>4</v>
      </c>
      <c r="AJ406" s="238">
        <v>4</v>
      </c>
      <c r="AK406" s="238">
        <v>34</v>
      </c>
      <c r="AL406" s="238">
        <v>57</v>
      </c>
      <c r="AM406" s="238" t="s">
        <v>354</v>
      </c>
      <c r="AN406" s="238">
        <v>5</v>
      </c>
      <c r="AO406" s="238">
        <v>70</v>
      </c>
      <c r="AS406" s="238">
        <v>12</v>
      </c>
      <c r="AT406" s="238">
        <v>9</v>
      </c>
      <c r="AU406" s="238">
        <v>60</v>
      </c>
      <c r="AV406" s="238">
        <v>11</v>
      </c>
      <c r="AW406" s="238">
        <v>21</v>
      </c>
      <c r="AX406" s="238">
        <v>2</v>
      </c>
      <c r="AY406" s="238">
        <v>4</v>
      </c>
      <c r="AZ406" s="238">
        <v>4</v>
      </c>
      <c r="BA406" s="238">
        <v>27</v>
      </c>
      <c r="BB406" s="238">
        <v>42</v>
      </c>
      <c r="BC406" s="238" t="s">
        <v>363</v>
      </c>
      <c r="BD406" s="238">
        <v>5</v>
      </c>
      <c r="BE406" s="238">
        <v>71</v>
      </c>
      <c r="BI406" s="238">
        <v>12</v>
      </c>
      <c r="BJ406" s="238">
        <v>9</v>
      </c>
      <c r="BK406" s="238">
        <v>60</v>
      </c>
      <c r="BL406" s="238">
        <v>11</v>
      </c>
      <c r="BM406" s="238">
        <v>21</v>
      </c>
      <c r="CT406" s="238">
        <v>434226.37422529899</v>
      </c>
      <c r="CU406" s="238">
        <v>4972793.7653651498</v>
      </c>
      <c r="CV406" s="238">
        <v>44.905530820000003</v>
      </c>
      <c r="CW406" s="238">
        <v>-93.833160579999998</v>
      </c>
      <c r="CX406" s="238" t="s">
        <v>359</v>
      </c>
      <c r="CY406" s="238" t="s">
        <v>1008</v>
      </c>
    </row>
    <row r="407" spans="1:103" x14ac:dyDescent="0.25">
      <c r="A407" s="238">
        <v>637065</v>
      </c>
      <c r="B407" s="238">
        <v>3</v>
      </c>
      <c r="C407" s="238">
        <v>7</v>
      </c>
      <c r="D407" s="238">
        <v>168.80099999999999</v>
      </c>
      <c r="E407" s="238">
        <v>10</v>
      </c>
      <c r="G407" s="238" t="s">
        <v>948</v>
      </c>
      <c r="H407" s="238" t="s">
        <v>354</v>
      </c>
      <c r="I407" s="238">
        <v>25</v>
      </c>
      <c r="K407" s="238">
        <v>18030238</v>
      </c>
      <c r="M407" s="238">
        <v>9</v>
      </c>
      <c r="N407" s="238">
        <v>24</v>
      </c>
      <c r="O407" s="238">
        <v>2018</v>
      </c>
      <c r="P407" s="238" t="s">
        <v>361</v>
      </c>
      <c r="Q407" s="238">
        <v>11</v>
      </c>
      <c r="R407" s="238" t="s">
        <v>369</v>
      </c>
      <c r="S407" s="238">
        <v>5</v>
      </c>
      <c r="T407" s="238">
        <v>0</v>
      </c>
      <c r="U407" s="238">
        <v>2</v>
      </c>
      <c r="V407" s="238">
        <v>10</v>
      </c>
      <c r="W407" s="238">
        <v>10</v>
      </c>
      <c r="X407" s="238">
        <v>2</v>
      </c>
      <c r="Y407" s="238">
        <v>1</v>
      </c>
      <c r="Z407" s="238">
        <v>1</v>
      </c>
      <c r="AB407" s="238">
        <v>1</v>
      </c>
      <c r="AC407" s="238">
        <v>98</v>
      </c>
      <c r="AD407" s="238" t="s">
        <v>581</v>
      </c>
      <c r="AF407" s="238" t="s">
        <v>426</v>
      </c>
      <c r="AG407" s="238">
        <v>5</v>
      </c>
      <c r="AH407" s="238">
        <v>2</v>
      </c>
      <c r="AI407" s="238">
        <v>4</v>
      </c>
      <c r="AJ407" s="238">
        <v>3</v>
      </c>
      <c r="AK407" s="238">
        <v>21</v>
      </c>
      <c r="AL407" s="238">
        <v>38</v>
      </c>
      <c r="AM407" s="238" t="s">
        <v>363</v>
      </c>
      <c r="AN407" s="238">
        <v>5</v>
      </c>
      <c r="AO407" s="238">
        <v>1</v>
      </c>
      <c r="AS407" s="238">
        <v>12</v>
      </c>
      <c r="AT407" s="238">
        <v>98</v>
      </c>
      <c r="AU407" s="238">
        <v>55</v>
      </c>
      <c r="AV407" s="238">
        <v>11</v>
      </c>
      <c r="AW407" s="238">
        <v>23</v>
      </c>
      <c r="AX407" s="238">
        <v>2</v>
      </c>
      <c r="AY407" s="238">
        <v>4</v>
      </c>
      <c r="AZ407" s="238">
        <v>3</v>
      </c>
      <c r="BA407" s="238">
        <v>21</v>
      </c>
      <c r="BB407" s="238">
        <v>48</v>
      </c>
      <c r="BC407" s="238" t="s">
        <v>363</v>
      </c>
      <c r="BD407" s="238">
        <v>5</v>
      </c>
      <c r="BE407" s="238">
        <v>1</v>
      </c>
      <c r="BI407" s="238">
        <v>12</v>
      </c>
      <c r="BJ407" s="238">
        <v>98</v>
      </c>
      <c r="BK407" s="238">
        <v>55</v>
      </c>
      <c r="BL407" s="238">
        <v>11</v>
      </c>
      <c r="BM407" s="238">
        <v>23</v>
      </c>
      <c r="CT407" s="238">
        <v>434277.03412835498</v>
      </c>
      <c r="CU407" s="238">
        <v>4972789.6936748102</v>
      </c>
      <c r="CV407" s="238">
        <v>44.905498850000001</v>
      </c>
      <c r="CW407" s="238">
        <v>-93.832518410000006</v>
      </c>
      <c r="CX407" s="238" t="s">
        <v>391</v>
      </c>
      <c r="CY407" s="238" t="s">
        <v>1009</v>
      </c>
    </row>
    <row r="408" spans="1:103" x14ac:dyDescent="0.25">
      <c r="A408" s="238">
        <v>10937532</v>
      </c>
      <c r="B408" s="238">
        <v>3</v>
      </c>
      <c r="C408" s="238">
        <v>7</v>
      </c>
      <c r="D408" s="238">
        <v>168.99100000000001</v>
      </c>
      <c r="E408" s="238">
        <v>10</v>
      </c>
      <c r="G408" s="238" t="s">
        <v>936</v>
      </c>
      <c r="H408" s="238" t="s">
        <v>354</v>
      </c>
      <c r="I408" s="238">
        <v>25</v>
      </c>
      <c r="K408" s="238">
        <v>14030987</v>
      </c>
      <c r="L408" s="238">
        <v>142660035</v>
      </c>
      <c r="M408" s="238">
        <v>9</v>
      </c>
      <c r="N408" s="238">
        <v>23</v>
      </c>
      <c r="O408" s="238">
        <v>2014</v>
      </c>
      <c r="P408" s="238" t="s">
        <v>368</v>
      </c>
      <c r="Q408" s="238">
        <v>7</v>
      </c>
      <c r="S408" s="238">
        <v>5</v>
      </c>
      <c r="T408" s="238">
        <v>0</v>
      </c>
      <c r="U408" s="238">
        <v>1</v>
      </c>
      <c r="V408" s="238">
        <v>8</v>
      </c>
      <c r="W408" s="238">
        <v>16</v>
      </c>
      <c r="X408" s="238">
        <v>2</v>
      </c>
      <c r="Y408" s="238">
        <v>1</v>
      </c>
      <c r="Z408" s="238">
        <v>1</v>
      </c>
      <c r="AB408" s="238">
        <v>1</v>
      </c>
      <c r="AC408" s="238">
        <v>98</v>
      </c>
      <c r="AD408" s="238" t="s">
        <v>481</v>
      </c>
      <c r="AE408" s="238" t="s">
        <v>850</v>
      </c>
      <c r="AF408" s="238" t="s">
        <v>426</v>
      </c>
      <c r="AG408" s="238">
        <v>4</v>
      </c>
      <c r="AH408" s="238">
        <v>2</v>
      </c>
      <c r="AI408" s="238">
        <v>4</v>
      </c>
      <c r="AJ408" s="238">
        <v>4</v>
      </c>
      <c r="AK408" s="238">
        <v>21</v>
      </c>
      <c r="AL408" s="238">
        <v>57</v>
      </c>
      <c r="AM408" s="238" t="s">
        <v>354</v>
      </c>
      <c r="AN408" s="238">
        <v>5</v>
      </c>
      <c r="AO408" s="238">
        <v>1</v>
      </c>
      <c r="AS408" s="238">
        <v>7</v>
      </c>
      <c r="AT408" s="238">
        <v>98</v>
      </c>
      <c r="AU408" s="238">
        <v>55</v>
      </c>
      <c r="AV408" s="238">
        <v>11</v>
      </c>
      <c r="AW408" s="238">
        <v>25</v>
      </c>
      <c r="CT408" s="238">
        <v>434584</v>
      </c>
      <c r="CU408" s="238">
        <v>4972785</v>
      </c>
      <c r="CV408" s="238">
        <v>44.905481199999997</v>
      </c>
      <c r="CW408" s="238">
        <v>-93.828632799999994</v>
      </c>
      <c r="CX408" s="238" t="s">
        <v>359</v>
      </c>
      <c r="CY408" s="238" t="s">
        <v>1010</v>
      </c>
    </row>
    <row r="409" spans="1:103" x14ac:dyDescent="0.25">
      <c r="A409" s="238">
        <v>11023221</v>
      </c>
      <c r="B409" s="238">
        <v>3</v>
      </c>
      <c r="C409" s="238">
        <v>7</v>
      </c>
      <c r="D409" s="238">
        <v>169.01300000000001</v>
      </c>
      <c r="E409" s="238">
        <v>10</v>
      </c>
      <c r="G409" s="238" t="s">
        <v>936</v>
      </c>
      <c r="H409" s="238" t="s">
        <v>354</v>
      </c>
      <c r="I409" s="238">
        <v>25</v>
      </c>
      <c r="K409" s="238">
        <v>15511889</v>
      </c>
      <c r="L409" s="238">
        <v>153190184</v>
      </c>
      <c r="M409" s="238">
        <v>11</v>
      </c>
      <c r="N409" s="238">
        <v>14</v>
      </c>
      <c r="O409" s="238">
        <v>2015</v>
      </c>
      <c r="P409" s="238" t="s">
        <v>364</v>
      </c>
      <c r="Q409" s="238">
        <v>17</v>
      </c>
      <c r="R409" s="238" t="s">
        <v>356</v>
      </c>
      <c r="S409" s="238">
        <v>5</v>
      </c>
      <c r="T409" s="238">
        <v>0</v>
      </c>
      <c r="U409" s="238">
        <v>1</v>
      </c>
      <c r="V409" s="238">
        <v>5</v>
      </c>
      <c r="W409" s="238">
        <v>16</v>
      </c>
      <c r="X409" s="238">
        <v>2</v>
      </c>
      <c r="Y409" s="238">
        <v>6</v>
      </c>
      <c r="Z409" s="238">
        <v>1</v>
      </c>
      <c r="AB409" s="238">
        <v>1</v>
      </c>
      <c r="AC409" s="238">
        <v>98</v>
      </c>
      <c r="AD409" s="238">
        <v>7</v>
      </c>
      <c r="AE409" s="238">
        <v>10</v>
      </c>
      <c r="AF409" s="238" t="s">
        <v>426</v>
      </c>
      <c r="AG409" s="238">
        <v>4</v>
      </c>
      <c r="AH409" s="238">
        <v>2</v>
      </c>
      <c r="AI409" s="238">
        <v>2</v>
      </c>
      <c r="AJ409" s="238">
        <v>4</v>
      </c>
      <c r="AK409" s="238">
        <v>21</v>
      </c>
      <c r="AL409" s="238">
        <v>39</v>
      </c>
      <c r="AM409" s="238" t="s">
        <v>363</v>
      </c>
      <c r="AN409" s="238">
        <v>5</v>
      </c>
      <c r="AO409" s="238">
        <v>1</v>
      </c>
      <c r="AS409" s="238">
        <v>7</v>
      </c>
      <c r="AT409" s="238">
        <v>98</v>
      </c>
      <c r="AU409" s="238">
        <v>55</v>
      </c>
      <c r="AV409" s="238">
        <v>11</v>
      </c>
      <c r="AW409" s="238">
        <v>21</v>
      </c>
      <c r="CT409" s="238">
        <v>434618</v>
      </c>
      <c r="CU409" s="238">
        <v>4972784</v>
      </c>
      <c r="CV409" s="238">
        <v>44.905479399999997</v>
      </c>
      <c r="CW409" s="238">
        <v>-93.8282004</v>
      </c>
      <c r="CX409" s="238" t="s">
        <v>359</v>
      </c>
      <c r="CY409" s="238" t="s">
        <v>1011</v>
      </c>
    </row>
    <row r="410" spans="1:103" x14ac:dyDescent="0.25">
      <c r="A410" s="238">
        <v>11017297</v>
      </c>
      <c r="B410" s="238">
        <v>3</v>
      </c>
      <c r="C410" s="238">
        <v>7</v>
      </c>
      <c r="D410" s="238">
        <v>169.221</v>
      </c>
      <c r="E410" s="238">
        <v>10</v>
      </c>
      <c r="G410" s="238" t="s">
        <v>936</v>
      </c>
      <c r="H410" s="238" t="s">
        <v>354</v>
      </c>
      <c r="I410" s="238">
        <v>25</v>
      </c>
      <c r="K410" s="238">
        <v>15003403</v>
      </c>
      <c r="L410" s="238">
        <v>150350114</v>
      </c>
      <c r="M410" s="238">
        <v>2</v>
      </c>
      <c r="N410" s="238">
        <v>4</v>
      </c>
      <c r="O410" s="238">
        <v>2015</v>
      </c>
      <c r="P410" s="238" t="s">
        <v>355</v>
      </c>
      <c r="Q410" s="238">
        <v>7</v>
      </c>
      <c r="S410" s="238">
        <v>2</v>
      </c>
      <c r="T410" s="238">
        <v>0</v>
      </c>
      <c r="U410" s="238">
        <v>2</v>
      </c>
      <c r="V410" s="238">
        <v>5</v>
      </c>
      <c r="W410" s="238">
        <v>10</v>
      </c>
      <c r="X410" s="238">
        <v>2</v>
      </c>
      <c r="Y410" s="238">
        <v>1</v>
      </c>
      <c r="Z410" s="238">
        <v>1</v>
      </c>
      <c r="AB410" s="238">
        <v>5</v>
      </c>
      <c r="AC410" s="238">
        <v>98</v>
      </c>
      <c r="AD410" s="238" t="s">
        <v>424</v>
      </c>
      <c r="AE410" s="238" t="s">
        <v>1012</v>
      </c>
      <c r="AF410" s="238" t="s">
        <v>426</v>
      </c>
      <c r="AG410" s="238">
        <v>10</v>
      </c>
      <c r="AH410" s="238">
        <v>2</v>
      </c>
      <c r="AI410" s="238">
        <v>3</v>
      </c>
      <c r="AJ410" s="238">
        <v>3</v>
      </c>
      <c r="AK410" s="238">
        <v>21</v>
      </c>
      <c r="AL410" s="238">
        <v>55</v>
      </c>
      <c r="AM410" s="238" t="s">
        <v>363</v>
      </c>
      <c r="AN410" s="238">
        <v>5</v>
      </c>
      <c r="AS410" s="238">
        <v>4</v>
      </c>
      <c r="AT410" s="238">
        <v>98</v>
      </c>
      <c r="AU410" s="238">
        <v>55</v>
      </c>
      <c r="AV410" s="238">
        <v>11</v>
      </c>
      <c r="AW410" s="238">
        <v>21</v>
      </c>
      <c r="AX410" s="238">
        <v>2</v>
      </c>
      <c r="AY410" s="238">
        <v>4</v>
      </c>
      <c r="AZ410" s="238">
        <v>4</v>
      </c>
      <c r="BA410" s="238">
        <v>21</v>
      </c>
      <c r="BB410" s="238">
        <v>47</v>
      </c>
      <c r="BC410" s="238" t="s">
        <v>354</v>
      </c>
      <c r="BD410" s="238">
        <v>5</v>
      </c>
      <c r="BE410" s="238">
        <v>1</v>
      </c>
      <c r="BI410" s="238">
        <v>4</v>
      </c>
      <c r="BJ410" s="238">
        <v>98</v>
      </c>
      <c r="BK410" s="238">
        <v>55</v>
      </c>
      <c r="BL410" s="238">
        <v>11</v>
      </c>
      <c r="BM410" s="238">
        <v>21</v>
      </c>
      <c r="CT410" s="238">
        <v>434953</v>
      </c>
      <c r="CU410" s="238">
        <v>4972779</v>
      </c>
      <c r="CV410" s="238">
        <v>44.9054608</v>
      </c>
      <c r="CW410" s="238">
        <v>-93.823958599999997</v>
      </c>
      <c r="CX410" s="238" t="s">
        <v>359</v>
      </c>
      <c r="CY410" s="238" t="s">
        <v>1013</v>
      </c>
    </row>
    <row r="411" spans="1:103" x14ac:dyDescent="0.25">
      <c r="A411" s="238">
        <v>10855320</v>
      </c>
      <c r="B411" s="238">
        <v>3</v>
      </c>
      <c r="C411" s="238">
        <v>7</v>
      </c>
      <c r="D411" s="238">
        <v>169.239</v>
      </c>
      <c r="E411" s="238">
        <v>10</v>
      </c>
      <c r="G411" s="238" t="s">
        <v>936</v>
      </c>
      <c r="H411" s="238" t="s">
        <v>354</v>
      </c>
      <c r="I411" s="238">
        <v>25</v>
      </c>
      <c r="K411" s="238">
        <v>13034465</v>
      </c>
      <c r="L411" s="238">
        <v>133200036</v>
      </c>
      <c r="M411" s="238">
        <v>11</v>
      </c>
      <c r="N411" s="238">
        <v>16</v>
      </c>
      <c r="O411" s="238">
        <v>2013</v>
      </c>
      <c r="P411" s="238" t="s">
        <v>364</v>
      </c>
      <c r="Q411" s="238">
        <v>8</v>
      </c>
      <c r="S411" s="238">
        <v>5</v>
      </c>
      <c r="T411" s="238">
        <v>0</v>
      </c>
      <c r="U411" s="238">
        <v>1</v>
      </c>
      <c r="V411" s="238">
        <v>7</v>
      </c>
      <c r="W411" s="238">
        <v>66</v>
      </c>
      <c r="X411" s="238">
        <v>2</v>
      </c>
      <c r="Y411" s="238">
        <v>1</v>
      </c>
      <c r="Z411" s="238">
        <v>2</v>
      </c>
      <c r="AA411" s="238">
        <v>2</v>
      </c>
      <c r="AB411" s="238">
        <v>1</v>
      </c>
      <c r="AC411" s="238">
        <v>98</v>
      </c>
      <c r="AD411" s="238" t="s">
        <v>581</v>
      </c>
      <c r="AE411" s="238" t="s">
        <v>1014</v>
      </c>
      <c r="AF411" s="238" t="s">
        <v>426</v>
      </c>
      <c r="AG411" s="238">
        <v>3</v>
      </c>
      <c r="AH411" s="238">
        <v>2</v>
      </c>
      <c r="AI411" s="238">
        <v>2</v>
      </c>
      <c r="AJ411" s="238">
        <v>4</v>
      </c>
      <c r="AK411" s="238">
        <v>21</v>
      </c>
      <c r="AL411" s="238">
        <v>18</v>
      </c>
      <c r="AM411" s="238" t="s">
        <v>354</v>
      </c>
      <c r="AN411" s="238">
        <v>5</v>
      </c>
      <c r="AP411" s="238">
        <v>21</v>
      </c>
      <c r="AS411" s="238">
        <v>7</v>
      </c>
      <c r="AT411" s="238">
        <v>98</v>
      </c>
      <c r="AU411" s="238">
        <v>55</v>
      </c>
      <c r="AV411" s="238">
        <v>11</v>
      </c>
      <c r="AW411" s="238">
        <v>21</v>
      </c>
      <c r="CT411" s="238">
        <v>434982</v>
      </c>
      <c r="CU411" s="238">
        <v>4972778</v>
      </c>
      <c r="CV411" s="238">
        <v>44.905459200000003</v>
      </c>
      <c r="CW411" s="238">
        <v>-93.823588000000001</v>
      </c>
      <c r="CX411" s="238" t="s">
        <v>359</v>
      </c>
      <c r="CY411" s="238" t="s">
        <v>1015</v>
      </c>
    </row>
    <row r="412" spans="1:103" x14ac:dyDescent="0.25">
      <c r="A412" s="238">
        <v>10936402</v>
      </c>
      <c r="B412" s="238">
        <v>3</v>
      </c>
      <c r="C412" s="238">
        <v>7</v>
      </c>
      <c r="D412" s="238">
        <v>169.239</v>
      </c>
      <c r="E412" s="238">
        <v>10</v>
      </c>
      <c r="G412" s="238" t="s">
        <v>936</v>
      </c>
      <c r="H412" s="238" t="s">
        <v>354</v>
      </c>
      <c r="I412" s="238">
        <v>25</v>
      </c>
      <c r="K412" s="238">
        <v>14024030</v>
      </c>
      <c r="L412" s="238">
        <v>142060151</v>
      </c>
      <c r="M412" s="238">
        <v>7</v>
      </c>
      <c r="N412" s="238">
        <v>23</v>
      </c>
      <c r="O412" s="238">
        <v>2014</v>
      </c>
      <c r="P412" s="238" t="s">
        <v>355</v>
      </c>
      <c r="Q412" s="238">
        <v>20</v>
      </c>
      <c r="S412" s="238">
        <v>5</v>
      </c>
      <c r="T412" s="238">
        <v>0</v>
      </c>
      <c r="U412" s="238">
        <v>2</v>
      </c>
      <c r="V412" s="238">
        <v>10</v>
      </c>
      <c r="W412" s="238">
        <v>10</v>
      </c>
      <c r="X412" s="238">
        <v>2</v>
      </c>
      <c r="Y412" s="238">
        <v>1</v>
      </c>
      <c r="Z412" s="238">
        <v>1</v>
      </c>
      <c r="AB412" s="238">
        <v>1</v>
      </c>
      <c r="AC412" s="238">
        <v>98</v>
      </c>
      <c r="AD412" s="238" t="s">
        <v>424</v>
      </c>
      <c r="AE412" s="238" t="s">
        <v>1016</v>
      </c>
      <c r="AF412" s="238" t="s">
        <v>426</v>
      </c>
      <c r="AG412" s="238">
        <v>5</v>
      </c>
      <c r="AH412" s="238">
        <v>2</v>
      </c>
      <c r="AI412" s="238">
        <v>2</v>
      </c>
      <c r="AJ412" s="238">
        <v>3</v>
      </c>
      <c r="AK412" s="238">
        <v>33</v>
      </c>
      <c r="AL412" s="238">
        <v>48</v>
      </c>
      <c r="AM412" s="238" t="s">
        <v>363</v>
      </c>
      <c r="AN412" s="238">
        <v>5</v>
      </c>
      <c r="AO412" s="238">
        <v>11</v>
      </c>
      <c r="AS412" s="238">
        <v>7</v>
      </c>
      <c r="AT412" s="238">
        <v>98</v>
      </c>
      <c r="AU412" s="238">
        <v>55</v>
      </c>
      <c r="AV412" s="238">
        <v>11</v>
      </c>
      <c r="AW412" s="238">
        <v>21</v>
      </c>
      <c r="AX412" s="238">
        <v>2</v>
      </c>
      <c r="AY412" s="238">
        <v>2</v>
      </c>
      <c r="AZ412" s="238">
        <v>4</v>
      </c>
      <c r="BA412" s="238">
        <v>21</v>
      </c>
      <c r="BB412" s="238">
        <v>64</v>
      </c>
      <c r="BC412" s="238" t="s">
        <v>363</v>
      </c>
      <c r="BD412" s="238">
        <v>5</v>
      </c>
      <c r="BE412" s="238">
        <v>1</v>
      </c>
      <c r="BI412" s="238">
        <v>7</v>
      </c>
      <c r="BJ412" s="238">
        <v>98</v>
      </c>
      <c r="BK412" s="238">
        <v>55</v>
      </c>
      <c r="BL412" s="238">
        <v>11</v>
      </c>
      <c r="BM412" s="238">
        <v>21</v>
      </c>
      <c r="CT412" s="238">
        <v>434982</v>
      </c>
      <c r="CU412" s="238">
        <v>4972778</v>
      </c>
      <c r="CV412" s="238">
        <v>44.905459200000003</v>
      </c>
      <c r="CW412" s="238">
        <v>-93.823588000000001</v>
      </c>
      <c r="CX412" s="238" t="s">
        <v>359</v>
      </c>
      <c r="CY412" s="238" t="s">
        <v>1017</v>
      </c>
    </row>
    <row r="413" spans="1:103" x14ac:dyDescent="0.25">
      <c r="A413" s="238">
        <v>704104</v>
      </c>
      <c r="B413" s="238">
        <v>3</v>
      </c>
      <c r="C413" s="238">
        <v>7</v>
      </c>
      <c r="D413" s="238">
        <v>169.32499999999999</v>
      </c>
      <c r="E413" s="238">
        <v>10</v>
      </c>
      <c r="G413" s="238" t="s">
        <v>948</v>
      </c>
      <c r="H413" s="238" t="s">
        <v>354</v>
      </c>
      <c r="I413" s="238">
        <v>25</v>
      </c>
      <c r="K413" s="238">
        <v>19009991</v>
      </c>
      <c r="M413" s="238">
        <v>4</v>
      </c>
      <c r="N413" s="238">
        <v>10</v>
      </c>
      <c r="O413" s="238">
        <v>2019</v>
      </c>
      <c r="P413" s="238" t="s">
        <v>355</v>
      </c>
      <c r="Q413" s="238">
        <v>13</v>
      </c>
      <c r="S413" s="238">
        <v>5</v>
      </c>
      <c r="T413" s="238">
        <v>0</v>
      </c>
      <c r="U413" s="238">
        <v>1</v>
      </c>
      <c r="W413" s="238">
        <v>32</v>
      </c>
      <c r="X413" s="238">
        <v>2</v>
      </c>
      <c r="Y413" s="238">
        <v>1</v>
      </c>
      <c r="Z413" s="238">
        <v>4</v>
      </c>
      <c r="AB413" s="238">
        <v>3</v>
      </c>
      <c r="AC413" s="238">
        <v>98</v>
      </c>
      <c r="AD413" s="238" t="s">
        <v>581</v>
      </c>
      <c r="AF413" s="238" t="s">
        <v>426</v>
      </c>
      <c r="AG413" s="238">
        <v>3</v>
      </c>
      <c r="AH413" s="238">
        <v>2</v>
      </c>
      <c r="AI413" s="238">
        <v>3</v>
      </c>
      <c r="AJ413" s="238">
        <v>4</v>
      </c>
      <c r="AK413" s="238">
        <v>21</v>
      </c>
      <c r="AL413" s="238">
        <v>58</v>
      </c>
      <c r="AM413" s="238" t="s">
        <v>354</v>
      </c>
      <c r="AN413" s="238">
        <v>5</v>
      </c>
      <c r="AO413" s="238">
        <v>62</v>
      </c>
      <c r="AS413" s="238">
        <v>12</v>
      </c>
      <c r="AT413" s="238">
        <v>9</v>
      </c>
      <c r="AU413" s="238">
        <v>55</v>
      </c>
      <c r="AV413" s="238">
        <v>11</v>
      </c>
      <c r="AW413" s="238">
        <v>21</v>
      </c>
      <c r="CT413" s="238">
        <v>435120.814610545</v>
      </c>
      <c r="CU413" s="238">
        <v>4972766.4628829397</v>
      </c>
      <c r="CV413" s="238">
        <v>44.905367149999996</v>
      </c>
      <c r="CW413" s="238">
        <v>-93.821828289999999</v>
      </c>
      <c r="CX413" s="238" t="s">
        <v>359</v>
      </c>
      <c r="CY413" s="238" t="s">
        <v>1018</v>
      </c>
    </row>
    <row r="414" spans="1:103" x14ac:dyDescent="0.25">
      <c r="A414" s="238">
        <v>513246</v>
      </c>
      <c r="B414" s="238">
        <v>3</v>
      </c>
      <c r="C414" s="238">
        <v>7</v>
      </c>
      <c r="D414" s="238">
        <v>169.36500000000001</v>
      </c>
      <c r="E414" s="238">
        <v>10</v>
      </c>
      <c r="G414" s="238" t="s">
        <v>948</v>
      </c>
      <c r="H414" s="238" t="s">
        <v>354</v>
      </c>
      <c r="I414" s="238">
        <v>25</v>
      </c>
      <c r="K414" s="238">
        <v>17035579</v>
      </c>
      <c r="M414" s="238">
        <v>11</v>
      </c>
      <c r="N414" s="238">
        <v>1</v>
      </c>
      <c r="O414" s="238">
        <v>2017</v>
      </c>
      <c r="P414" s="238" t="s">
        <v>355</v>
      </c>
      <c r="Q414" s="238">
        <v>7</v>
      </c>
      <c r="S414" s="238">
        <v>5</v>
      </c>
      <c r="T414" s="238">
        <v>0</v>
      </c>
      <c r="U414" s="238">
        <v>2</v>
      </c>
      <c r="V414" s="238">
        <v>12</v>
      </c>
      <c r="W414" s="238">
        <v>10</v>
      </c>
      <c r="X414" s="238">
        <v>7</v>
      </c>
      <c r="Y414" s="238">
        <v>2</v>
      </c>
      <c r="Z414" s="238">
        <v>2</v>
      </c>
      <c r="AB414" s="238">
        <v>1</v>
      </c>
      <c r="AC414" s="238">
        <v>98</v>
      </c>
      <c r="AD414" s="238" t="s">
        <v>581</v>
      </c>
      <c r="AF414" s="238" t="s">
        <v>426</v>
      </c>
      <c r="AG414" s="238">
        <v>7</v>
      </c>
      <c r="AH414" s="238">
        <v>2</v>
      </c>
      <c r="AI414" s="238">
        <v>2</v>
      </c>
      <c r="AJ414" s="238">
        <v>3</v>
      </c>
      <c r="AK414" s="238">
        <v>21</v>
      </c>
      <c r="AL414" s="238">
        <v>35</v>
      </c>
      <c r="AM414" s="238" t="s">
        <v>363</v>
      </c>
      <c r="AN414" s="238">
        <v>5</v>
      </c>
      <c r="AO414" s="238">
        <v>4</v>
      </c>
      <c r="AS414" s="238">
        <v>12</v>
      </c>
      <c r="AT414" s="238">
        <v>22</v>
      </c>
      <c r="AU414" s="238">
        <v>60</v>
      </c>
      <c r="AV414" s="238">
        <v>11</v>
      </c>
      <c r="AW414" s="238">
        <v>21</v>
      </c>
      <c r="AX414" s="238">
        <v>2</v>
      </c>
      <c r="AY414" s="238">
        <v>5</v>
      </c>
      <c r="AZ414" s="238">
        <v>3</v>
      </c>
      <c r="BA414" s="238">
        <v>26</v>
      </c>
      <c r="BB414" s="238">
        <v>39</v>
      </c>
      <c r="BC414" s="238" t="s">
        <v>363</v>
      </c>
      <c r="BD414" s="238">
        <v>5</v>
      </c>
      <c r="BE414" s="238">
        <v>1</v>
      </c>
      <c r="BI414" s="238">
        <v>12</v>
      </c>
      <c r="BJ414" s="238">
        <v>22</v>
      </c>
      <c r="BK414" s="238">
        <v>60</v>
      </c>
      <c r="BL414" s="238">
        <v>11</v>
      </c>
      <c r="BM414" s="238">
        <v>21</v>
      </c>
      <c r="CT414" s="238">
        <v>435185.37202645798</v>
      </c>
      <c r="CU414" s="238">
        <v>4972776.8434304204</v>
      </c>
      <c r="CV414" s="238">
        <v>44.90546647</v>
      </c>
      <c r="CW414" s="238">
        <v>-93.821011960000007</v>
      </c>
      <c r="CX414" s="238" t="s">
        <v>359</v>
      </c>
      <c r="CY414" s="238" t="s">
        <v>1019</v>
      </c>
    </row>
    <row r="415" spans="1:103" x14ac:dyDescent="0.25">
      <c r="A415" s="238">
        <v>10700240</v>
      </c>
      <c r="B415" s="238">
        <v>3</v>
      </c>
      <c r="C415" s="238">
        <v>7</v>
      </c>
      <c r="D415" s="238">
        <v>169.386</v>
      </c>
      <c r="E415" s="238">
        <v>10</v>
      </c>
      <c r="G415" s="238" t="s">
        <v>936</v>
      </c>
      <c r="H415" s="238" t="s">
        <v>354</v>
      </c>
      <c r="I415" s="238">
        <v>25</v>
      </c>
      <c r="L415" s="238">
        <v>110830119</v>
      </c>
      <c r="M415" s="238">
        <v>2</v>
      </c>
      <c r="N415" s="238">
        <v>22</v>
      </c>
      <c r="O415" s="238">
        <v>2011</v>
      </c>
      <c r="P415" s="238" t="s">
        <v>368</v>
      </c>
      <c r="Q415" s="238">
        <v>4</v>
      </c>
      <c r="S415" s="238">
        <v>4</v>
      </c>
      <c r="T415" s="238">
        <v>0</v>
      </c>
      <c r="U415" s="238">
        <v>1</v>
      </c>
      <c r="V415" s="238">
        <v>90</v>
      </c>
      <c r="W415" s="238">
        <v>3</v>
      </c>
      <c r="Y415" s="238">
        <v>2</v>
      </c>
      <c r="Z415" s="238">
        <v>5</v>
      </c>
      <c r="AB415" s="238">
        <v>2</v>
      </c>
      <c r="AF415" s="238" t="s">
        <v>426</v>
      </c>
      <c r="AG415" s="238">
        <v>4</v>
      </c>
      <c r="AH415" s="238">
        <v>2</v>
      </c>
      <c r="AI415" s="238">
        <v>4</v>
      </c>
      <c r="AJ415" s="238">
        <v>4</v>
      </c>
      <c r="AK415" s="238">
        <v>21</v>
      </c>
      <c r="AL415" s="238">
        <v>47</v>
      </c>
      <c r="AM415" s="238" t="s">
        <v>363</v>
      </c>
      <c r="AT415" s="238">
        <v>98</v>
      </c>
      <c r="CT415" s="238">
        <v>435219</v>
      </c>
      <c r="CU415" s="238">
        <v>4972774</v>
      </c>
      <c r="CV415" s="238">
        <v>44.905445999999998</v>
      </c>
      <c r="CW415" s="238">
        <v>-93.820581700000005</v>
      </c>
      <c r="CX415" s="238" t="s">
        <v>359</v>
      </c>
    </row>
    <row r="416" spans="1:103" x14ac:dyDescent="0.25">
      <c r="A416" s="238">
        <v>10935244</v>
      </c>
      <c r="B416" s="238">
        <v>3</v>
      </c>
      <c r="C416" s="238">
        <v>7</v>
      </c>
      <c r="D416" s="238">
        <v>169.39</v>
      </c>
      <c r="E416" s="238">
        <v>10</v>
      </c>
      <c r="G416" s="238" t="s">
        <v>936</v>
      </c>
      <c r="H416" s="238" t="s">
        <v>354</v>
      </c>
      <c r="I416" s="238">
        <v>25</v>
      </c>
      <c r="K416" s="238">
        <v>14015450</v>
      </c>
      <c r="L416" s="238">
        <v>141400034</v>
      </c>
      <c r="M416" s="238">
        <v>5</v>
      </c>
      <c r="N416" s="238">
        <v>20</v>
      </c>
      <c r="O416" s="238">
        <v>2014</v>
      </c>
      <c r="P416" s="238" t="s">
        <v>368</v>
      </c>
      <c r="Q416" s="238">
        <v>7</v>
      </c>
      <c r="S416" s="238">
        <v>5</v>
      </c>
      <c r="T416" s="238">
        <v>0</v>
      </c>
      <c r="U416" s="238">
        <v>2</v>
      </c>
      <c r="V416" s="238">
        <v>1</v>
      </c>
      <c r="W416" s="238">
        <v>10</v>
      </c>
      <c r="X416" s="238">
        <v>2</v>
      </c>
      <c r="Y416" s="238">
        <v>1</v>
      </c>
      <c r="Z416" s="238">
        <v>6</v>
      </c>
      <c r="AB416" s="238">
        <v>2</v>
      </c>
      <c r="AC416" s="238">
        <v>98</v>
      </c>
      <c r="AD416" s="238" t="s">
        <v>424</v>
      </c>
      <c r="AE416" s="238" t="s">
        <v>1012</v>
      </c>
      <c r="AF416" s="238" t="s">
        <v>426</v>
      </c>
      <c r="AG416" s="238">
        <v>7</v>
      </c>
      <c r="AH416" s="238">
        <v>2</v>
      </c>
      <c r="AI416" s="238">
        <v>2</v>
      </c>
      <c r="AJ416" s="238">
        <v>3</v>
      </c>
      <c r="AK416" s="238">
        <v>21</v>
      </c>
      <c r="AL416" s="238">
        <v>19</v>
      </c>
      <c r="AM416" s="238" t="s">
        <v>363</v>
      </c>
      <c r="AN416" s="238">
        <v>5</v>
      </c>
      <c r="AO416" s="238">
        <v>5</v>
      </c>
      <c r="AS416" s="238">
        <v>5</v>
      </c>
      <c r="AT416" s="238">
        <v>98</v>
      </c>
      <c r="AU416" s="238">
        <v>55</v>
      </c>
      <c r="AV416" s="238">
        <v>11</v>
      </c>
      <c r="AW416" s="238">
        <v>21</v>
      </c>
      <c r="AX416" s="238">
        <v>2</v>
      </c>
      <c r="AY416" s="238">
        <v>4</v>
      </c>
      <c r="AZ416" s="238">
        <v>3</v>
      </c>
      <c r="BA416" s="238">
        <v>21</v>
      </c>
      <c r="BB416" s="238">
        <v>37</v>
      </c>
      <c r="BC416" s="238" t="s">
        <v>363</v>
      </c>
      <c r="BD416" s="238">
        <v>5</v>
      </c>
      <c r="BE416" s="238">
        <v>1</v>
      </c>
      <c r="BI416" s="238">
        <v>5</v>
      </c>
      <c r="BJ416" s="238">
        <v>98</v>
      </c>
      <c r="BK416" s="238">
        <v>55</v>
      </c>
      <c r="BL416" s="238">
        <v>11</v>
      </c>
      <c r="BM416" s="238">
        <v>21</v>
      </c>
      <c r="CT416" s="238">
        <v>435226</v>
      </c>
      <c r="CU416" s="238">
        <v>4972774</v>
      </c>
      <c r="CV416" s="238">
        <v>44.9054456</v>
      </c>
      <c r="CW416" s="238">
        <v>-93.820499299999994</v>
      </c>
      <c r="CX416" s="238" t="s">
        <v>359</v>
      </c>
      <c r="CY416" s="238" t="s">
        <v>1020</v>
      </c>
    </row>
    <row r="417" spans="1:103" x14ac:dyDescent="0.25">
      <c r="A417" s="238">
        <v>687615</v>
      </c>
      <c r="B417" s="238">
        <v>3</v>
      </c>
      <c r="C417" s="238">
        <v>7</v>
      </c>
      <c r="D417" s="238">
        <v>169.398</v>
      </c>
      <c r="E417" s="238">
        <v>10</v>
      </c>
      <c r="G417" s="238" t="s">
        <v>948</v>
      </c>
      <c r="H417" s="238" t="s">
        <v>354</v>
      </c>
      <c r="I417" s="238">
        <v>25</v>
      </c>
      <c r="K417" s="238">
        <v>19004387</v>
      </c>
      <c r="M417" s="238">
        <v>2</v>
      </c>
      <c r="N417" s="238">
        <v>13</v>
      </c>
      <c r="O417" s="238">
        <v>2019</v>
      </c>
      <c r="P417" s="238" t="s">
        <v>355</v>
      </c>
      <c r="Q417" s="238">
        <v>6</v>
      </c>
      <c r="R417" s="238" t="s">
        <v>369</v>
      </c>
      <c r="S417" s="238">
        <v>5</v>
      </c>
      <c r="T417" s="238">
        <v>0</v>
      </c>
      <c r="U417" s="238">
        <v>1</v>
      </c>
      <c r="W417" s="238">
        <v>49</v>
      </c>
      <c r="X417" s="238">
        <v>2</v>
      </c>
      <c r="Y417" s="238">
        <v>6</v>
      </c>
      <c r="Z417" s="238">
        <v>1</v>
      </c>
      <c r="AB417" s="238">
        <v>5</v>
      </c>
      <c r="AC417" s="238">
        <v>98</v>
      </c>
      <c r="AD417" s="238" t="s">
        <v>581</v>
      </c>
      <c r="AF417" s="238" t="s">
        <v>426</v>
      </c>
      <c r="AG417" s="238">
        <v>3</v>
      </c>
      <c r="AH417" s="238">
        <v>2</v>
      </c>
      <c r="AI417" s="238">
        <v>2</v>
      </c>
      <c r="AJ417" s="238">
        <v>3</v>
      </c>
      <c r="AK417" s="238">
        <v>21</v>
      </c>
      <c r="AL417" s="238">
        <v>61</v>
      </c>
      <c r="AM417" s="238" t="s">
        <v>354</v>
      </c>
      <c r="AN417" s="238">
        <v>5</v>
      </c>
      <c r="AO417" s="238">
        <v>1</v>
      </c>
      <c r="AS417" s="238">
        <v>12</v>
      </c>
      <c r="AT417" s="238">
        <v>9</v>
      </c>
      <c r="AU417" s="238">
        <v>60</v>
      </c>
      <c r="AV417" s="238">
        <v>11</v>
      </c>
      <c r="AW417" s="238">
        <v>21</v>
      </c>
      <c r="CT417" s="238">
        <v>435237.28044047998</v>
      </c>
      <c r="CU417" s="238">
        <v>4972776.71079305</v>
      </c>
      <c r="CV417" s="238">
        <v>44.905470000000001</v>
      </c>
      <c r="CW417" s="238">
        <v>-93.820354480000006</v>
      </c>
      <c r="CX417" s="238" t="s">
        <v>359</v>
      </c>
      <c r="CY417" s="238" t="s">
        <v>1021</v>
      </c>
    </row>
    <row r="418" spans="1:103" x14ac:dyDescent="0.25">
      <c r="A418" s="238">
        <v>10935441</v>
      </c>
      <c r="B418" s="238">
        <v>3</v>
      </c>
      <c r="C418" s="238">
        <v>7</v>
      </c>
      <c r="D418" s="238">
        <v>169.411</v>
      </c>
      <c r="E418" s="238">
        <v>10</v>
      </c>
      <c r="G418" s="238" t="s">
        <v>936</v>
      </c>
      <c r="H418" s="238" t="s">
        <v>354</v>
      </c>
      <c r="I418" s="238">
        <v>25</v>
      </c>
      <c r="K418" s="238">
        <v>14017222</v>
      </c>
      <c r="L418" s="238">
        <v>141530028</v>
      </c>
      <c r="M418" s="238">
        <v>6</v>
      </c>
      <c r="N418" s="238">
        <v>2</v>
      </c>
      <c r="O418" s="238">
        <v>2014</v>
      </c>
      <c r="P418" s="238" t="s">
        <v>361</v>
      </c>
      <c r="Q418" s="238">
        <v>1</v>
      </c>
      <c r="S418" s="238">
        <v>5</v>
      </c>
      <c r="T418" s="238">
        <v>0</v>
      </c>
      <c r="U418" s="238">
        <v>1</v>
      </c>
      <c r="V418" s="238">
        <v>5</v>
      </c>
      <c r="W418" s="238">
        <v>16</v>
      </c>
      <c r="X418" s="238">
        <v>2</v>
      </c>
      <c r="Y418" s="238">
        <v>4</v>
      </c>
      <c r="Z418" s="238">
        <v>3</v>
      </c>
      <c r="AB418" s="238">
        <v>2</v>
      </c>
      <c r="AC418" s="238">
        <v>98</v>
      </c>
      <c r="AD418" s="238" t="s">
        <v>424</v>
      </c>
      <c r="AE418" s="238" t="s">
        <v>1012</v>
      </c>
      <c r="AF418" s="238" t="s">
        <v>426</v>
      </c>
      <c r="AG418" s="238">
        <v>4</v>
      </c>
      <c r="AH418" s="238">
        <v>2</v>
      </c>
      <c r="AI418" s="238">
        <v>2</v>
      </c>
      <c r="AJ418" s="238">
        <v>4</v>
      </c>
      <c r="AK418" s="238">
        <v>21</v>
      </c>
      <c r="AL418" s="238">
        <v>43</v>
      </c>
      <c r="AM418" s="238" t="s">
        <v>354</v>
      </c>
      <c r="AN418" s="238">
        <v>5</v>
      </c>
      <c r="AO418" s="238">
        <v>1</v>
      </c>
      <c r="AS418" s="238">
        <v>5</v>
      </c>
      <c r="AT418" s="238">
        <v>98</v>
      </c>
      <c r="AU418" s="238">
        <v>55</v>
      </c>
      <c r="AV418" s="238">
        <v>11</v>
      </c>
      <c r="AW418" s="238">
        <v>21</v>
      </c>
      <c r="CT418" s="238">
        <v>435258</v>
      </c>
      <c r="CU418" s="238">
        <v>4972767</v>
      </c>
      <c r="CV418" s="238">
        <v>44.905388100000003</v>
      </c>
      <c r="CW418" s="238">
        <v>-93.820092700000004</v>
      </c>
      <c r="CX418" s="238" t="s">
        <v>359</v>
      </c>
      <c r="CY418" s="238" t="s">
        <v>1022</v>
      </c>
    </row>
    <row r="419" spans="1:103" x14ac:dyDescent="0.25">
      <c r="A419" s="238">
        <v>405588</v>
      </c>
      <c r="B419" s="238">
        <v>3</v>
      </c>
      <c r="C419" s="238">
        <v>7</v>
      </c>
      <c r="D419" s="238">
        <v>169.41200000000001</v>
      </c>
      <c r="E419" s="238">
        <v>10</v>
      </c>
      <c r="G419" s="238" t="s">
        <v>948</v>
      </c>
      <c r="H419" s="238" t="s">
        <v>354</v>
      </c>
      <c r="I419" s="238">
        <v>25</v>
      </c>
      <c r="K419" s="238">
        <v>16042482</v>
      </c>
      <c r="M419" s="238">
        <v>12</v>
      </c>
      <c r="N419" s="238">
        <v>18</v>
      </c>
      <c r="O419" s="238">
        <v>2016</v>
      </c>
      <c r="P419" s="238" t="s">
        <v>366</v>
      </c>
      <c r="Q419" s="238">
        <v>10</v>
      </c>
      <c r="R419" s="238" t="s">
        <v>369</v>
      </c>
      <c r="S419" s="238">
        <v>5</v>
      </c>
      <c r="T419" s="238">
        <v>0</v>
      </c>
      <c r="U419" s="238">
        <v>2</v>
      </c>
      <c r="V419" s="238">
        <v>12</v>
      </c>
      <c r="W419" s="238">
        <v>10</v>
      </c>
      <c r="X419" s="238">
        <v>7</v>
      </c>
      <c r="Y419" s="238">
        <v>1</v>
      </c>
      <c r="Z419" s="238">
        <v>1</v>
      </c>
      <c r="AB419" s="238">
        <v>5</v>
      </c>
      <c r="AC419" s="238">
        <v>98</v>
      </c>
      <c r="AD419" s="238" t="s">
        <v>581</v>
      </c>
      <c r="AF419" s="238" t="s">
        <v>426</v>
      </c>
      <c r="AG419" s="238">
        <v>7</v>
      </c>
      <c r="AH419" s="238">
        <v>2</v>
      </c>
      <c r="AI419" s="238">
        <v>2</v>
      </c>
      <c r="AJ419" s="238">
        <v>3</v>
      </c>
      <c r="AK419" s="238">
        <v>26</v>
      </c>
      <c r="AL419" s="238">
        <v>48</v>
      </c>
      <c r="AM419" s="238" t="s">
        <v>363</v>
      </c>
      <c r="AN419" s="238">
        <v>5</v>
      </c>
      <c r="AO419" s="238">
        <v>1</v>
      </c>
      <c r="AS419" s="238">
        <v>15</v>
      </c>
      <c r="AT419" s="238">
        <v>22</v>
      </c>
      <c r="AU419" s="238">
        <v>55</v>
      </c>
      <c r="AV419" s="238">
        <v>11</v>
      </c>
      <c r="AW419" s="238">
        <v>21</v>
      </c>
      <c r="AX419" s="238">
        <v>2</v>
      </c>
      <c r="AY419" s="238">
        <v>3</v>
      </c>
      <c r="AZ419" s="238">
        <v>3</v>
      </c>
      <c r="BA419" s="238">
        <v>21</v>
      </c>
      <c r="BB419" s="238">
        <v>26</v>
      </c>
      <c r="BC419" s="238" t="s">
        <v>354</v>
      </c>
      <c r="BD419" s="238">
        <v>5</v>
      </c>
      <c r="BE419" s="238">
        <v>4</v>
      </c>
      <c r="BI419" s="238">
        <v>15</v>
      </c>
      <c r="BJ419" s="238">
        <v>22</v>
      </c>
      <c r="BK419" s="238">
        <v>55</v>
      </c>
      <c r="BL419" s="238">
        <v>11</v>
      </c>
      <c r="BM419" s="238">
        <v>21</v>
      </c>
      <c r="CT419" s="238">
        <v>435258.99369676597</v>
      </c>
      <c r="CU419" s="238">
        <v>4972772.2443381697</v>
      </c>
      <c r="CV419" s="238">
        <v>44.90543177</v>
      </c>
      <c r="CW419" s="238">
        <v>-93.820078890000005</v>
      </c>
      <c r="CX419" s="238" t="s">
        <v>359</v>
      </c>
      <c r="CY419" s="238" t="s">
        <v>1023</v>
      </c>
    </row>
    <row r="420" spans="1:103" x14ac:dyDescent="0.25">
      <c r="A420" s="238">
        <v>757012</v>
      </c>
      <c r="B420" s="238">
        <v>3</v>
      </c>
      <c r="C420" s="238">
        <v>7</v>
      </c>
      <c r="D420" s="238">
        <v>169.45400000000001</v>
      </c>
      <c r="E420" s="238">
        <v>10</v>
      </c>
      <c r="G420" s="238" t="s">
        <v>948</v>
      </c>
      <c r="H420" s="238" t="s">
        <v>354</v>
      </c>
      <c r="I420" s="238">
        <v>25</v>
      </c>
      <c r="K420" s="238">
        <v>19512726</v>
      </c>
      <c r="M420" s="238">
        <v>10</v>
      </c>
      <c r="N420" s="238">
        <v>21</v>
      </c>
      <c r="O420" s="238">
        <v>2019</v>
      </c>
      <c r="P420" s="238" t="s">
        <v>361</v>
      </c>
      <c r="Q420" s="238">
        <v>20</v>
      </c>
      <c r="R420" s="238" t="s">
        <v>369</v>
      </c>
      <c r="S420" s="238">
        <v>5</v>
      </c>
      <c r="T420" s="238">
        <v>0</v>
      </c>
      <c r="U420" s="238">
        <v>1</v>
      </c>
      <c r="W420" s="238">
        <v>32</v>
      </c>
      <c r="X420" s="238">
        <v>7</v>
      </c>
      <c r="Y420" s="238">
        <v>4</v>
      </c>
      <c r="Z420" s="238">
        <v>2</v>
      </c>
      <c r="AB420" s="238">
        <v>1</v>
      </c>
      <c r="AC420" s="238">
        <v>98</v>
      </c>
      <c r="AD420" s="238" t="s">
        <v>581</v>
      </c>
      <c r="AF420" s="238" t="s">
        <v>426</v>
      </c>
      <c r="AG420" s="238">
        <v>3</v>
      </c>
      <c r="AH420" s="238">
        <v>2</v>
      </c>
      <c r="AI420" s="238">
        <v>49</v>
      </c>
      <c r="AJ420" s="238">
        <v>3</v>
      </c>
      <c r="AK420" s="238">
        <v>21</v>
      </c>
      <c r="AL420" s="238">
        <v>40</v>
      </c>
      <c r="AM420" s="238" t="s">
        <v>354</v>
      </c>
      <c r="AN420" s="238">
        <v>10</v>
      </c>
      <c r="AO420" s="238">
        <v>70</v>
      </c>
      <c r="AP420" s="238">
        <v>65</v>
      </c>
      <c r="AS420" s="238">
        <v>12</v>
      </c>
      <c r="AT420" s="238">
        <v>22</v>
      </c>
      <c r="AU420" s="238">
        <v>55</v>
      </c>
      <c r="AV420" s="238">
        <v>11</v>
      </c>
      <c r="AW420" s="238">
        <v>21</v>
      </c>
      <c r="CT420" s="238">
        <v>435327.24578782503</v>
      </c>
      <c r="CU420" s="238">
        <v>4972767.6826686999</v>
      </c>
      <c r="CV420" s="238">
        <v>44.905396920000001</v>
      </c>
      <c r="CW420" s="238">
        <v>-93.819213840000003</v>
      </c>
      <c r="CX420" s="238" t="s">
        <v>359</v>
      </c>
      <c r="CY420" s="238" t="s">
        <v>1024</v>
      </c>
    </row>
    <row r="421" spans="1:103" x14ac:dyDescent="0.25">
      <c r="A421" s="238">
        <v>10934648</v>
      </c>
      <c r="B421" s="238">
        <v>3</v>
      </c>
      <c r="C421" s="238">
        <v>7</v>
      </c>
      <c r="D421" s="238">
        <v>169.50800000000001</v>
      </c>
      <c r="E421" s="238">
        <v>10</v>
      </c>
      <c r="G421" s="238" t="s">
        <v>936</v>
      </c>
      <c r="H421" s="238" t="s">
        <v>354</v>
      </c>
      <c r="I421" s="238">
        <v>25</v>
      </c>
      <c r="L421" s="238">
        <v>140990070</v>
      </c>
      <c r="M421" s="238">
        <v>3</v>
      </c>
      <c r="N421" s="238">
        <v>8</v>
      </c>
      <c r="O421" s="238">
        <v>2014</v>
      </c>
      <c r="P421" s="238" t="s">
        <v>364</v>
      </c>
      <c r="Q421" s="238">
        <v>19</v>
      </c>
      <c r="S421" s="238">
        <v>5</v>
      </c>
      <c r="T421" s="238">
        <v>0</v>
      </c>
      <c r="U421" s="238">
        <v>2</v>
      </c>
      <c r="V421" s="238">
        <v>90</v>
      </c>
      <c r="W421" s="238">
        <v>10</v>
      </c>
      <c r="Y421" s="238">
        <v>4</v>
      </c>
      <c r="Z421" s="238">
        <v>1</v>
      </c>
      <c r="AB421" s="238">
        <v>2</v>
      </c>
      <c r="AC421" s="238">
        <v>98</v>
      </c>
      <c r="AF421" s="238" t="s">
        <v>426</v>
      </c>
      <c r="AG421" s="238">
        <v>90</v>
      </c>
      <c r="AH421" s="238">
        <v>2</v>
      </c>
      <c r="AI421" s="238">
        <v>4</v>
      </c>
      <c r="AJ421" s="238">
        <v>1</v>
      </c>
      <c r="AK421" s="238">
        <v>21</v>
      </c>
      <c r="AL421" s="238">
        <v>44</v>
      </c>
      <c r="AM421" s="238" t="s">
        <v>363</v>
      </c>
      <c r="AT421" s="238">
        <v>22</v>
      </c>
      <c r="AX421" s="238">
        <v>2</v>
      </c>
      <c r="AY421" s="238">
        <v>2</v>
      </c>
      <c r="AZ421" s="238">
        <v>4</v>
      </c>
      <c r="BA421" s="238">
        <v>21</v>
      </c>
      <c r="BB421" s="238">
        <v>23</v>
      </c>
      <c r="BC421" s="238" t="s">
        <v>354</v>
      </c>
      <c r="BJ421" s="238">
        <v>22</v>
      </c>
      <c r="CT421" s="238">
        <v>435397</v>
      </c>
      <c r="CU421" s="238">
        <v>4972765</v>
      </c>
      <c r="CV421" s="238">
        <v>44.905374999999999</v>
      </c>
      <c r="CW421" s="238">
        <v>-93.818334300000004</v>
      </c>
      <c r="CX421" s="238" t="s">
        <v>359</v>
      </c>
    </row>
    <row r="422" spans="1:103" x14ac:dyDescent="0.25">
      <c r="A422" s="238">
        <v>364999</v>
      </c>
      <c r="B422" s="238">
        <v>3</v>
      </c>
      <c r="C422" s="238">
        <v>7</v>
      </c>
      <c r="D422" s="238">
        <v>169.51599999999999</v>
      </c>
      <c r="E422" s="238">
        <v>10</v>
      </c>
      <c r="G422" s="238" t="s">
        <v>948</v>
      </c>
      <c r="H422" s="238" t="s">
        <v>354</v>
      </c>
      <c r="I422" s="238">
        <v>25</v>
      </c>
      <c r="K422" s="238">
        <v>16507715</v>
      </c>
      <c r="M422" s="238">
        <v>7</v>
      </c>
      <c r="N422" s="238">
        <v>17</v>
      </c>
      <c r="O422" s="238">
        <v>2016</v>
      </c>
      <c r="P422" s="238" t="s">
        <v>366</v>
      </c>
      <c r="Q422" s="238">
        <v>21</v>
      </c>
      <c r="R422" s="238" t="s">
        <v>356</v>
      </c>
      <c r="S422" s="238">
        <v>5</v>
      </c>
      <c r="T422" s="238">
        <v>0</v>
      </c>
      <c r="U422" s="238">
        <v>1</v>
      </c>
      <c r="W422" s="238">
        <v>83</v>
      </c>
      <c r="X422" s="238">
        <v>7</v>
      </c>
      <c r="Y422" s="238">
        <v>4</v>
      </c>
      <c r="Z422" s="238">
        <v>1</v>
      </c>
      <c r="AB422" s="238">
        <v>1</v>
      </c>
      <c r="AC422" s="238">
        <v>98</v>
      </c>
      <c r="AD422" s="238" t="s">
        <v>581</v>
      </c>
      <c r="AF422" s="238" t="s">
        <v>447</v>
      </c>
      <c r="AG422" s="238">
        <v>3</v>
      </c>
      <c r="AH422" s="238">
        <v>2</v>
      </c>
      <c r="AI422" s="238">
        <v>49</v>
      </c>
      <c r="AJ422" s="238">
        <v>4</v>
      </c>
      <c r="AK422" s="238">
        <v>32</v>
      </c>
      <c r="AL422" s="238">
        <v>61</v>
      </c>
      <c r="AM422" s="238" t="s">
        <v>354</v>
      </c>
      <c r="AN422" s="238">
        <v>5</v>
      </c>
      <c r="AO422" s="238">
        <v>75</v>
      </c>
      <c r="AP422" s="238">
        <v>72</v>
      </c>
      <c r="AS422" s="238">
        <v>12</v>
      </c>
      <c r="AT422" s="238">
        <v>22</v>
      </c>
      <c r="AU422" s="238">
        <v>55</v>
      </c>
      <c r="AV422" s="238">
        <v>12</v>
      </c>
      <c r="AW422" s="238">
        <v>21</v>
      </c>
      <c r="CT422" s="238">
        <v>435318.77910422499</v>
      </c>
      <c r="CU422" s="238">
        <v>4972784.6160359001</v>
      </c>
      <c r="CV422" s="238">
        <v>44.905548570000001</v>
      </c>
      <c r="CW422" s="238">
        <v>-93.819323249999997</v>
      </c>
      <c r="CX422" s="238" t="s">
        <v>359</v>
      </c>
      <c r="CY422" s="238" t="s">
        <v>1025</v>
      </c>
    </row>
    <row r="423" spans="1:103" x14ac:dyDescent="0.25">
      <c r="A423" s="238">
        <v>347922</v>
      </c>
      <c r="B423" s="238">
        <v>3</v>
      </c>
      <c r="C423" s="238">
        <v>7</v>
      </c>
      <c r="D423" s="238">
        <v>169.52600000000001</v>
      </c>
      <c r="E423" s="238">
        <v>10</v>
      </c>
      <c r="G423" s="238" t="s">
        <v>948</v>
      </c>
      <c r="H423" s="238" t="s">
        <v>354</v>
      </c>
      <c r="I423" s="238">
        <v>25</v>
      </c>
      <c r="K423" s="238">
        <v>16504777</v>
      </c>
      <c r="M423" s="238">
        <v>5</v>
      </c>
      <c r="N423" s="238">
        <v>6</v>
      </c>
      <c r="O423" s="238">
        <v>2016</v>
      </c>
      <c r="P423" s="238" t="s">
        <v>362</v>
      </c>
      <c r="Q423" s="238">
        <v>17</v>
      </c>
      <c r="R423" s="238">
        <v>98</v>
      </c>
      <c r="S423" s="238">
        <v>5</v>
      </c>
      <c r="T423" s="238">
        <v>0</v>
      </c>
      <c r="U423" s="238">
        <v>1</v>
      </c>
      <c r="W423" s="238">
        <v>83</v>
      </c>
      <c r="X423" s="238">
        <v>7</v>
      </c>
      <c r="Y423" s="238">
        <v>1</v>
      </c>
      <c r="Z423" s="238">
        <v>1</v>
      </c>
      <c r="AB423" s="238">
        <v>1</v>
      </c>
      <c r="AC423" s="238">
        <v>98</v>
      </c>
      <c r="AD423" s="238" t="s">
        <v>581</v>
      </c>
      <c r="AF423" s="238" t="s">
        <v>447</v>
      </c>
      <c r="AG423" s="238">
        <v>3</v>
      </c>
      <c r="AH423" s="238">
        <v>2</v>
      </c>
      <c r="AI423" s="238">
        <v>49</v>
      </c>
      <c r="AJ423" s="238">
        <v>4</v>
      </c>
      <c r="AK423" s="238">
        <v>21</v>
      </c>
      <c r="AL423" s="238">
        <v>43</v>
      </c>
      <c r="AM423" s="238" t="s">
        <v>354</v>
      </c>
      <c r="AN423" s="238">
        <v>5</v>
      </c>
      <c r="AO423" s="238">
        <v>70</v>
      </c>
      <c r="AS423" s="238">
        <v>11</v>
      </c>
      <c r="AT423" s="238">
        <v>22</v>
      </c>
      <c r="AU423" s="238">
        <v>55</v>
      </c>
      <c r="AV423" s="238">
        <v>12</v>
      </c>
      <c r="AW423" s="238">
        <v>21</v>
      </c>
      <c r="CT423" s="238">
        <v>435335.712471426</v>
      </c>
      <c r="CU423" s="238">
        <v>4972776.1493523</v>
      </c>
      <c r="CV423" s="238">
        <v>44.905473899999997</v>
      </c>
      <c r="CW423" s="238">
        <v>-93.819107689999996</v>
      </c>
      <c r="CX423" s="238" t="s">
        <v>359</v>
      </c>
      <c r="CY423" s="238" t="s">
        <v>1026</v>
      </c>
    </row>
    <row r="424" spans="1:103" x14ac:dyDescent="0.25">
      <c r="A424" s="238">
        <v>10703965</v>
      </c>
      <c r="B424" s="238">
        <v>3</v>
      </c>
      <c r="C424" s="238">
        <v>7</v>
      </c>
      <c r="D424" s="238">
        <v>169.53800000000001</v>
      </c>
      <c r="E424" s="238">
        <v>10</v>
      </c>
      <c r="G424" s="238" t="s">
        <v>936</v>
      </c>
      <c r="H424" s="238" t="s">
        <v>354</v>
      </c>
      <c r="I424" s="238">
        <v>25</v>
      </c>
      <c r="K424" s="238">
        <v>11033209</v>
      </c>
      <c r="L424" s="238">
        <v>112890042</v>
      </c>
      <c r="M424" s="238">
        <v>10</v>
      </c>
      <c r="N424" s="238">
        <v>15</v>
      </c>
      <c r="O424" s="238">
        <v>2011</v>
      </c>
      <c r="P424" s="238" t="s">
        <v>364</v>
      </c>
      <c r="Q424" s="238">
        <v>21</v>
      </c>
      <c r="R424" s="238" t="s">
        <v>369</v>
      </c>
      <c r="S424" s="238">
        <v>4</v>
      </c>
      <c r="T424" s="238">
        <v>0</v>
      </c>
      <c r="U424" s="238">
        <v>1</v>
      </c>
      <c r="V424" s="238">
        <v>7</v>
      </c>
      <c r="W424" s="238">
        <v>83</v>
      </c>
      <c r="X424" s="238">
        <v>2</v>
      </c>
      <c r="Y424" s="238">
        <v>4</v>
      </c>
      <c r="Z424" s="238">
        <v>3</v>
      </c>
      <c r="AA424" s="238">
        <v>2</v>
      </c>
      <c r="AB424" s="238">
        <v>2</v>
      </c>
      <c r="AC424" s="238">
        <v>98</v>
      </c>
      <c r="AD424" s="238" t="s">
        <v>481</v>
      </c>
      <c r="AE424" s="238" t="s">
        <v>1027</v>
      </c>
      <c r="AF424" s="238" t="s">
        <v>426</v>
      </c>
      <c r="AG424" s="238">
        <v>3</v>
      </c>
      <c r="AH424" s="238">
        <v>2</v>
      </c>
      <c r="AI424" s="238">
        <v>3</v>
      </c>
      <c r="AJ424" s="238">
        <v>3</v>
      </c>
      <c r="AK424" s="238">
        <v>21</v>
      </c>
      <c r="AL424" s="238">
        <v>29</v>
      </c>
      <c r="AM424" s="238" t="s">
        <v>354</v>
      </c>
      <c r="AN424" s="238">
        <v>5</v>
      </c>
      <c r="AO424" s="238">
        <v>72</v>
      </c>
      <c r="AS424" s="238">
        <v>3</v>
      </c>
      <c r="AT424" s="238">
        <v>98</v>
      </c>
      <c r="AU424" s="238">
        <v>55</v>
      </c>
      <c r="AV424" s="238">
        <v>11</v>
      </c>
      <c r="AW424" s="238">
        <v>21</v>
      </c>
      <c r="CT424" s="238">
        <v>435445</v>
      </c>
      <c r="CU424" s="238">
        <v>4972766</v>
      </c>
      <c r="CV424" s="238">
        <v>44.905394800000003</v>
      </c>
      <c r="CW424" s="238">
        <v>-93.817723000000001</v>
      </c>
      <c r="CX424" s="238" t="s">
        <v>359</v>
      </c>
      <c r="CY424" s="238" t="s">
        <v>1028</v>
      </c>
    </row>
    <row r="425" spans="1:103" x14ac:dyDescent="0.25">
      <c r="A425" s="238">
        <v>533518</v>
      </c>
      <c r="B425" s="238">
        <v>3</v>
      </c>
      <c r="C425" s="238">
        <v>7</v>
      </c>
      <c r="D425" s="238">
        <v>169.57499999999999</v>
      </c>
      <c r="E425" s="238">
        <v>10</v>
      </c>
      <c r="G425" s="238" t="s">
        <v>948</v>
      </c>
      <c r="H425" s="238" t="s">
        <v>354</v>
      </c>
      <c r="I425" s="238">
        <v>25</v>
      </c>
      <c r="K425" s="238">
        <v>18500372</v>
      </c>
      <c r="M425" s="238">
        <v>1</v>
      </c>
      <c r="N425" s="238">
        <v>5</v>
      </c>
      <c r="O425" s="238">
        <v>2018</v>
      </c>
      <c r="P425" s="238" t="s">
        <v>362</v>
      </c>
      <c r="Q425" s="238">
        <v>17</v>
      </c>
      <c r="S425" s="238">
        <v>5</v>
      </c>
      <c r="T425" s="238">
        <v>0</v>
      </c>
      <c r="U425" s="238">
        <v>1</v>
      </c>
      <c r="W425" s="238">
        <v>83</v>
      </c>
      <c r="X425" s="238">
        <v>7</v>
      </c>
      <c r="Y425" s="238">
        <v>4</v>
      </c>
      <c r="Z425" s="238">
        <v>2</v>
      </c>
      <c r="AB425" s="238">
        <v>1</v>
      </c>
      <c r="AC425" s="238">
        <v>98</v>
      </c>
      <c r="AD425" s="238" t="s">
        <v>581</v>
      </c>
      <c r="AF425" s="238" t="s">
        <v>426</v>
      </c>
      <c r="AG425" s="238">
        <v>3</v>
      </c>
      <c r="AH425" s="238">
        <v>2</v>
      </c>
      <c r="AI425" s="238">
        <v>49</v>
      </c>
      <c r="AJ425" s="238">
        <v>3</v>
      </c>
      <c r="AK425" s="238">
        <v>21</v>
      </c>
      <c r="AL425" s="238">
        <v>47</v>
      </c>
      <c r="AM425" s="238" t="s">
        <v>354</v>
      </c>
      <c r="AN425" s="238">
        <v>5</v>
      </c>
      <c r="AO425" s="238">
        <v>90</v>
      </c>
      <c r="AS425" s="238">
        <v>12</v>
      </c>
      <c r="AT425" s="238">
        <v>9</v>
      </c>
      <c r="AV425" s="238">
        <v>12</v>
      </c>
      <c r="AW425" s="238">
        <v>21</v>
      </c>
      <c r="CT425" s="238">
        <v>435505.04614342703</v>
      </c>
      <c r="CU425" s="238">
        <v>4972767.6826686999</v>
      </c>
      <c r="CV425" s="238">
        <v>44.90541305</v>
      </c>
      <c r="CW425" s="238">
        <v>-93.816961860000006</v>
      </c>
      <c r="CX425" s="238" t="s">
        <v>359</v>
      </c>
      <c r="CY425" s="238" t="s">
        <v>1029</v>
      </c>
    </row>
    <row r="426" spans="1:103" x14ac:dyDescent="0.25">
      <c r="A426" s="238">
        <v>703334</v>
      </c>
      <c r="B426" s="238">
        <v>3</v>
      </c>
      <c r="C426" s="238">
        <v>7</v>
      </c>
      <c r="D426" s="238">
        <v>169.57599999999999</v>
      </c>
      <c r="E426" s="238">
        <v>10</v>
      </c>
      <c r="G426" s="238" t="s">
        <v>948</v>
      </c>
      <c r="H426" s="238" t="s">
        <v>354</v>
      </c>
      <c r="I426" s="238">
        <v>25</v>
      </c>
      <c r="K426" s="238">
        <v>19010075</v>
      </c>
      <c r="M426" s="238">
        <v>4</v>
      </c>
      <c r="N426" s="238">
        <v>11</v>
      </c>
      <c r="O426" s="238">
        <v>2019</v>
      </c>
      <c r="P426" s="238" t="s">
        <v>384</v>
      </c>
      <c r="Q426" s="238">
        <v>2</v>
      </c>
      <c r="R426" s="238" t="s">
        <v>356</v>
      </c>
      <c r="S426" s="238">
        <v>4</v>
      </c>
      <c r="T426" s="238">
        <v>0</v>
      </c>
      <c r="U426" s="238">
        <v>1</v>
      </c>
      <c r="W426" s="238">
        <v>47</v>
      </c>
      <c r="X426" s="238">
        <v>7</v>
      </c>
      <c r="Y426" s="238">
        <v>4</v>
      </c>
      <c r="Z426" s="238">
        <v>4</v>
      </c>
      <c r="AA426" s="238">
        <v>8</v>
      </c>
      <c r="AB426" s="238">
        <v>3</v>
      </c>
      <c r="AC426" s="238">
        <v>98</v>
      </c>
      <c r="AD426" s="238" t="s">
        <v>581</v>
      </c>
      <c r="AF426" s="238" t="s">
        <v>447</v>
      </c>
      <c r="AG426" s="238">
        <v>3</v>
      </c>
      <c r="AH426" s="238">
        <v>2</v>
      </c>
      <c r="AI426" s="238">
        <v>2</v>
      </c>
      <c r="AJ426" s="238">
        <v>4</v>
      </c>
      <c r="AK426" s="238">
        <v>21</v>
      </c>
      <c r="AL426" s="238">
        <v>20</v>
      </c>
      <c r="AM426" s="238" t="s">
        <v>354</v>
      </c>
      <c r="AN426" s="238">
        <v>5</v>
      </c>
      <c r="AO426" s="238">
        <v>90</v>
      </c>
      <c r="AS426" s="238">
        <v>90</v>
      </c>
      <c r="AT426" s="238">
        <v>22</v>
      </c>
      <c r="AU426" s="238">
        <v>55</v>
      </c>
      <c r="AV426" s="238">
        <v>11</v>
      </c>
      <c r="AW426" s="238">
        <v>21</v>
      </c>
      <c r="CT426" s="238">
        <v>435400.01302519703</v>
      </c>
      <c r="CU426" s="238">
        <v>4972774.4106224598</v>
      </c>
      <c r="CV426" s="238">
        <v>44.905464080000002</v>
      </c>
      <c r="CW426" s="238">
        <v>-93.818293049999994</v>
      </c>
      <c r="CX426" s="238" t="s">
        <v>359</v>
      </c>
      <c r="CY426" s="238" t="s">
        <v>1030</v>
      </c>
    </row>
    <row r="427" spans="1:103" x14ac:dyDescent="0.25">
      <c r="A427" s="238">
        <v>786129</v>
      </c>
      <c r="B427" s="238">
        <v>3</v>
      </c>
      <c r="C427" s="238">
        <v>7</v>
      </c>
      <c r="D427" s="238">
        <v>169.577</v>
      </c>
      <c r="E427" s="238">
        <v>10</v>
      </c>
      <c r="G427" s="238" t="s">
        <v>948</v>
      </c>
      <c r="H427" s="238" t="s">
        <v>354</v>
      </c>
      <c r="I427" s="238">
        <v>25</v>
      </c>
      <c r="K427" s="238">
        <v>20003757</v>
      </c>
      <c r="L427" s="238">
        <v>200380125</v>
      </c>
      <c r="M427" s="238">
        <v>2</v>
      </c>
      <c r="N427" s="238">
        <v>7</v>
      </c>
      <c r="O427" s="238">
        <v>2020</v>
      </c>
      <c r="P427" s="238" t="s">
        <v>362</v>
      </c>
      <c r="Q427" s="238">
        <v>14</v>
      </c>
      <c r="S427" s="238">
        <v>4</v>
      </c>
      <c r="T427" s="238">
        <v>0</v>
      </c>
      <c r="U427" s="238">
        <v>1</v>
      </c>
      <c r="W427" s="238">
        <v>47</v>
      </c>
      <c r="X427" s="238">
        <v>7</v>
      </c>
      <c r="Y427" s="238">
        <v>1</v>
      </c>
      <c r="Z427" s="238">
        <v>2</v>
      </c>
      <c r="AB427" s="238">
        <v>1</v>
      </c>
      <c r="AC427" s="238">
        <v>98</v>
      </c>
      <c r="AD427" s="238">
        <v>7</v>
      </c>
      <c r="AF427" s="238" t="s">
        <v>447</v>
      </c>
      <c r="AG427" s="238">
        <v>3</v>
      </c>
      <c r="AH427" s="238">
        <v>2</v>
      </c>
      <c r="AI427" s="238">
        <v>2</v>
      </c>
      <c r="AJ427" s="238">
        <v>1</v>
      </c>
      <c r="AK427" s="238">
        <v>32</v>
      </c>
      <c r="AL427" s="238">
        <v>66</v>
      </c>
      <c r="AM427" s="238" t="s">
        <v>363</v>
      </c>
      <c r="AN427" s="238">
        <v>5</v>
      </c>
      <c r="AO427" s="238">
        <v>75</v>
      </c>
      <c r="AS427" s="238">
        <v>12</v>
      </c>
      <c r="AT427" s="238">
        <v>22</v>
      </c>
      <c r="AU427" s="238">
        <v>55</v>
      </c>
      <c r="AV427" s="238">
        <v>13</v>
      </c>
      <c r="AW427" s="238">
        <v>21</v>
      </c>
      <c r="CT427" s="238">
        <v>435402.55702142097</v>
      </c>
      <c r="CU427" s="238">
        <v>4972792.87448892</v>
      </c>
      <c r="CV427" s="238">
        <v>44.905630510000002</v>
      </c>
      <c r="CW427" s="238">
        <v>-93.818263180000002</v>
      </c>
      <c r="CX427" s="238" t="s">
        <v>359</v>
      </c>
      <c r="CY427" s="238" t="s">
        <v>1031</v>
      </c>
    </row>
    <row r="428" spans="1:103" x14ac:dyDescent="0.25">
      <c r="A428" s="238">
        <v>593969</v>
      </c>
      <c r="B428" s="238">
        <v>3</v>
      </c>
      <c r="C428" s="238">
        <v>7</v>
      </c>
      <c r="D428" s="238">
        <v>169.583</v>
      </c>
      <c r="E428" s="238">
        <v>10</v>
      </c>
      <c r="G428" s="238" t="s">
        <v>948</v>
      </c>
      <c r="H428" s="238" t="s">
        <v>354</v>
      </c>
      <c r="I428" s="238">
        <v>25</v>
      </c>
      <c r="K428" s="238">
        <v>18505675</v>
      </c>
      <c r="M428" s="238">
        <v>4</v>
      </c>
      <c r="N428" s="238">
        <v>28</v>
      </c>
      <c r="O428" s="238">
        <v>2018</v>
      </c>
      <c r="P428" s="238" t="s">
        <v>364</v>
      </c>
      <c r="Q428" s="238">
        <v>15</v>
      </c>
      <c r="S428" s="238">
        <v>5</v>
      </c>
      <c r="T428" s="238">
        <v>0</v>
      </c>
      <c r="U428" s="238">
        <v>2</v>
      </c>
      <c r="V428" s="238">
        <v>12</v>
      </c>
      <c r="W428" s="238">
        <v>10</v>
      </c>
      <c r="X428" s="238">
        <v>7</v>
      </c>
      <c r="Y428" s="238">
        <v>1</v>
      </c>
      <c r="Z428" s="238">
        <v>1</v>
      </c>
      <c r="AB428" s="238">
        <v>1</v>
      </c>
      <c r="AC428" s="238">
        <v>98</v>
      </c>
      <c r="AD428" s="238" t="s">
        <v>581</v>
      </c>
      <c r="AF428" s="238" t="s">
        <v>447</v>
      </c>
      <c r="AG428" s="238">
        <v>7</v>
      </c>
      <c r="AH428" s="238">
        <v>2</v>
      </c>
      <c r="AI428" s="238">
        <v>4</v>
      </c>
      <c r="AJ428" s="238">
        <v>4</v>
      </c>
      <c r="AK428" s="238">
        <v>21</v>
      </c>
      <c r="AL428" s="238">
        <v>63</v>
      </c>
      <c r="AM428" s="238" t="s">
        <v>363</v>
      </c>
      <c r="AN428" s="238">
        <v>5</v>
      </c>
      <c r="AO428" s="238">
        <v>2</v>
      </c>
      <c r="AS428" s="238">
        <v>11</v>
      </c>
      <c r="AT428" s="238">
        <v>22</v>
      </c>
      <c r="AV428" s="238">
        <v>13</v>
      </c>
      <c r="AW428" s="238">
        <v>21</v>
      </c>
      <c r="AX428" s="238">
        <v>2</v>
      </c>
      <c r="AY428" s="238">
        <v>4</v>
      </c>
      <c r="AZ428" s="238">
        <v>4</v>
      </c>
      <c r="BA428" s="238">
        <v>34</v>
      </c>
      <c r="BB428" s="238">
        <v>25</v>
      </c>
      <c r="BC428" s="238" t="s">
        <v>354</v>
      </c>
      <c r="BD428" s="238">
        <v>5</v>
      </c>
      <c r="BE428" s="238">
        <v>1</v>
      </c>
      <c r="BI428" s="238">
        <v>11</v>
      </c>
      <c r="BJ428" s="238">
        <v>22</v>
      </c>
      <c r="BL428" s="238">
        <v>13</v>
      </c>
      <c r="BM428" s="238">
        <v>21</v>
      </c>
      <c r="CT428" s="238">
        <v>435411.91262382601</v>
      </c>
      <c r="CU428" s="238">
        <v>4972776.1493523</v>
      </c>
      <c r="CV428" s="238">
        <v>44.905480820000001</v>
      </c>
      <c r="CW428" s="238">
        <v>-93.818142550000005</v>
      </c>
      <c r="CX428" s="238" t="s">
        <v>359</v>
      </c>
      <c r="CY428" s="238" t="s">
        <v>1032</v>
      </c>
    </row>
    <row r="429" spans="1:103" x14ac:dyDescent="0.25">
      <c r="A429" s="238">
        <v>334647</v>
      </c>
      <c r="B429" s="238">
        <v>3</v>
      </c>
      <c r="C429" s="238">
        <v>7</v>
      </c>
      <c r="D429" s="238">
        <v>169.59299999999999</v>
      </c>
      <c r="E429" s="238">
        <v>10</v>
      </c>
      <c r="G429" s="238" t="s">
        <v>948</v>
      </c>
      <c r="H429" s="238" t="s">
        <v>354</v>
      </c>
      <c r="I429" s="238">
        <v>25</v>
      </c>
      <c r="K429" s="238">
        <v>16502630</v>
      </c>
      <c r="M429" s="238">
        <v>3</v>
      </c>
      <c r="N429" s="238">
        <v>9</v>
      </c>
      <c r="O429" s="238">
        <v>2016</v>
      </c>
      <c r="P429" s="238" t="s">
        <v>355</v>
      </c>
      <c r="Q429" s="238">
        <v>18</v>
      </c>
      <c r="R429" s="238" t="s">
        <v>356</v>
      </c>
      <c r="S429" s="238">
        <v>4</v>
      </c>
      <c r="T429" s="238">
        <v>0</v>
      </c>
      <c r="U429" s="238">
        <v>3</v>
      </c>
      <c r="V429" s="238">
        <v>12</v>
      </c>
      <c r="W429" s="238">
        <v>10</v>
      </c>
      <c r="X429" s="238">
        <v>7</v>
      </c>
      <c r="Y429" s="238">
        <v>4</v>
      </c>
      <c r="Z429" s="238">
        <v>2</v>
      </c>
      <c r="AB429" s="238">
        <v>1</v>
      </c>
      <c r="AC429" s="238">
        <v>98</v>
      </c>
      <c r="AD429" s="238" t="s">
        <v>581</v>
      </c>
      <c r="AF429" s="238" t="s">
        <v>447</v>
      </c>
      <c r="AG429" s="238">
        <v>7</v>
      </c>
      <c r="AH429" s="238">
        <v>2</v>
      </c>
      <c r="AI429" s="238">
        <v>2</v>
      </c>
      <c r="AJ429" s="238">
        <v>4</v>
      </c>
      <c r="AK429" s="238">
        <v>26</v>
      </c>
      <c r="AL429" s="238">
        <v>21</v>
      </c>
      <c r="AM429" s="238" t="s">
        <v>363</v>
      </c>
      <c r="AN429" s="238">
        <v>5</v>
      </c>
      <c r="AO429" s="238">
        <v>4</v>
      </c>
      <c r="AS429" s="238">
        <v>12</v>
      </c>
      <c r="AT429" s="238">
        <v>22</v>
      </c>
      <c r="AU429" s="238">
        <v>55</v>
      </c>
      <c r="AV429" s="238">
        <v>11</v>
      </c>
      <c r="AW429" s="238">
        <v>21</v>
      </c>
      <c r="AX429" s="238">
        <v>2</v>
      </c>
      <c r="AY429" s="238">
        <v>2</v>
      </c>
      <c r="AZ429" s="238">
        <v>4</v>
      </c>
      <c r="BA429" s="238">
        <v>34</v>
      </c>
      <c r="BB429" s="238">
        <v>32</v>
      </c>
      <c r="BC429" s="238" t="s">
        <v>354</v>
      </c>
      <c r="BD429" s="238">
        <v>5</v>
      </c>
      <c r="BE429" s="238">
        <v>1</v>
      </c>
      <c r="BI429" s="238">
        <v>12</v>
      </c>
      <c r="BJ429" s="238">
        <v>22</v>
      </c>
      <c r="BK429" s="238">
        <v>55</v>
      </c>
      <c r="BL429" s="238">
        <v>11</v>
      </c>
      <c r="BM429" s="238">
        <v>21</v>
      </c>
      <c r="BN429" s="238">
        <v>2</v>
      </c>
      <c r="BO429" s="238">
        <v>4</v>
      </c>
      <c r="BP429" s="238">
        <v>4</v>
      </c>
      <c r="BQ429" s="238">
        <v>34</v>
      </c>
      <c r="BR429" s="238">
        <v>34</v>
      </c>
      <c r="BS429" s="238" t="s">
        <v>363</v>
      </c>
      <c r="BT429" s="238">
        <v>5</v>
      </c>
      <c r="BU429" s="238">
        <v>1</v>
      </c>
      <c r="BY429" s="238">
        <v>12</v>
      </c>
      <c r="BZ429" s="238">
        <v>22</v>
      </c>
      <c r="CA429" s="238">
        <v>55</v>
      </c>
      <c r="CB429" s="238">
        <v>11</v>
      </c>
      <c r="CC429" s="238">
        <v>21</v>
      </c>
      <c r="CT429" s="238">
        <v>435428.84599102603</v>
      </c>
      <c r="CU429" s="238">
        <v>4972776.1493523</v>
      </c>
      <c r="CV429" s="238">
        <v>44.90548235</v>
      </c>
      <c r="CW429" s="238">
        <v>-93.817928080000002</v>
      </c>
      <c r="CX429" s="238" t="s">
        <v>359</v>
      </c>
      <c r="CY429" s="238" t="s">
        <v>1033</v>
      </c>
    </row>
    <row r="430" spans="1:103" x14ac:dyDescent="0.25">
      <c r="A430" s="238">
        <v>10939079</v>
      </c>
      <c r="B430" s="238">
        <v>3</v>
      </c>
      <c r="C430" s="238">
        <v>7</v>
      </c>
      <c r="D430" s="238">
        <v>169.595</v>
      </c>
      <c r="E430" s="238">
        <v>10</v>
      </c>
      <c r="G430" s="238" t="s">
        <v>936</v>
      </c>
      <c r="H430" s="238" t="s">
        <v>354</v>
      </c>
      <c r="I430" s="238">
        <v>25</v>
      </c>
      <c r="K430" s="238">
        <v>14037592</v>
      </c>
      <c r="L430" s="238">
        <v>143290332</v>
      </c>
      <c r="M430" s="238">
        <v>11</v>
      </c>
      <c r="N430" s="238">
        <v>21</v>
      </c>
      <c r="O430" s="238">
        <v>2014</v>
      </c>
      <c r="P430" s="238" t="s">
        <v>362</v>
      </c>
      <c r="Q430" s="238">
        <v>18</v>
      </c>
      <c r="R430" s="238" t="s">
        <v>356</v>
      </c>
      <c r="S430" s="238">
        <v>4</v>
      </c>
      <c r="T430" s="238">
        <v>0</v>
      </c>
      <c r="U430" s="238">
        <v>1</v>
      </c>
      <c r="V430" s="238">
        <v>7</v>
      </c>
      <c r="W430" s="238">
        <v>40</v>
      </c>
      <c r="X430" s="238">
        <v>2</v>
      </c>
      <c r="Y430" s="238">
        <v>6</v>
      </c>
      <c r="Z430" s="238">
        <v>2</v>
      </c>
      <c r="AB430" s="238">
        <v>1</v>
      </c>
      <c r="AC430" s="238">
        <v>98</v>
      </c>
      <c r="AD430" s="238">
        <v>7</v>
      </c>
      <c r="AE430" s="238">
        <v>10</v>
      </c>
      <c r="AF430" s="238" t="s">
        <v>426</v>
      </c>
      <c r="AG430" s="238">
        <v>3</v>
      </c>
      <c r="AH430" s="238">
        <v>2</v>
      </c>
      <c r="AI430" s="238">
        <v>1</v>
      </c>
      <c r="AJ430" s="238">
        <v>4</v>
      </c>
      <c r="AK430" s="238">
        <v>21</v>
      </c>
      <c r="AL430" s="238">
        <v>31</v>
      </c>
      <c r="AM430" s="238" t="s">
        <v>363</v>
      </c>
      <c r="AN430" s="238">
        <v>9</v>
      </c>
      <c r="AS430" s="238">
        <v>7</v>
      </c>
      <c r="AT430" s="238">
        <v>98</v>
      </c>
      <c r="AU430" s="238">
        <v>55</v>
      </c>
      <c r="AV430" s="238">
        <v>11</v>
      </c>
      <c r="AW430" s="238">
        <v>21</v>
      </c>
      <c r="CT430" s="238">
        <v>435537</v>
      </c>
      <c r="CU430" s="238">
        <v>4972765</v>
      </c>
      <c r="CV430" s="238">
        <v>44.905396099999997</v>
      </c>
      <c r="CW430" s="238">
        <v>-93.816560899999999</v>
      </c>
      <c r="CX430" s="238" t="s">
        <v>359</v>
      </c>
      <c r="CY430" s="238" t="s">
        <v>1034</v>
      </c>
    </row>
    <row r="431" spans="1:103" x14ac:dyDescent="0.25">
      <c r="A431" s="238">
        <v>847280</v>
      </c>
      <c r="B431" s="238">
        <v>3</v>
      </c>
      <c r="C431" s="238">
        <v>7</v>
      </c>
      <c r="D431" s="238">
        <v>169.60499999999999</v>
      </c>
      <c r="E431" s="238">
        <v>10</v>
      </c>
      <c r="G431" s="238" t="s">
        <v>948</v>
      </c>
      <c r="H431" s="238" t="s">
        <v>354</v>
      </c>
      <c r="I431" s="238">
        <v>25</v>
      </c>
      <c r="K431" s="238">
        <v>20031246</v>
      </c>
      <c r="L431" s="238">
        <v>202930081</v>
      </c>
      <c r="M431" s="238">
        <v>10</v>
      </c>
      <c r="N431" s="238">
        <v>19</v>
      </c>
      <c r="O431" s="238">
        <v>2020</v>
      </c>
      <c r="P431" s="238" t="s">
        <v>361</v>
      </c>
      <c r="Q431" s="238">
        <v>16</v>
      </c>
      <c r="R431" s="238" t="s">
        <v>356</v>
      </c>
      <c r="S431" s="238">
        <v>5</v>
      </c>
      <c r="T431" s="238">
        <v>0</v>
      </c>
      <c r="U431" s="238">
        <v>2</v>
      </c>
      <c r="V431" s="238">
        <v>12</v>
      </c>
      <c r="W431" s="238">
        <v>10</v>
      </c>
      <c r="X431" s="238">
        <v>7</v>
      </c>
      <c r="Y431" s="238">
        <v>1</v>
      </c>
      <c r="Z431" s="238">
        <v>2</v>
      </c>
      <c r="AB431" s="238">
        <v>2</v>
      </c>
      <c r="AC431" s="238">
        <v>98</v>
      </c>
      <c r="AD431" s="238">
        <v>7</v>
      </c>
      <c r="AF431" s="238" t="s">
        <v>447</v>
      </c>
      <c r="AG431" s="238">
        <v>7</v>
      </c>
      <c r="AH431" s="238">
        <v>2</v>
      </c>
      <c r="AI431" s="238">
        <v>3</v>
      </c>
      <c r="AJ431" s="238">
        <v>4</v>
      </c>
      <c r="AK431" s="238">
        <v>26</v>
      </c>
      <c r="AL431" s="238">
        <v>64</v>
      </c>
      <c r="AM431" s="238" t="s">
        <v>354</v>
      </c>
      <c r="AN431" s="238">
        <v>5</v>
      </c>
      <c r="AO431" s="238">
        <v>1</v>
      </c>
      <c r="AS431" s="238">
        <v>15</v>
      </c>
      <c r="AT431" s="238">
        <v>9</v>
      </c>
      <c r="AU431" s="238">
        <v>55</v>
      </c>
      <c r="AV431" s="238">
        <v>11</v>
      </c>
      <c r="AW431" s="238">
        <v>21</v>
      </c>
      <c r="AX431" s="238">
        <v>2</v>
      </c>
      <c r="AY431" s="238">
        <v>4</v>
      </c>
      <c r="AZ431" s="238">
        <v>4</v>
      </c>
      <c r="BA431" s="238">
        <v>21</v>
      </c>
      <c r="BB431" s="238">
        <v>48</v>
      </c>
      <c r="BC431" s="238" t="s">
        <v>354</v>
      </c>
      <c r="BD431" s="238">
        <v>5</v>
      </c>
      <c r="BE431" s="238">
        <v>4</v>
      </c>
      <c r="BI431" s="238">
        <v>15</v>
      </c>
      <c r="BJ431" s="238">
        <v>9</v>
      </c>
      <c r="BK431" s="238">
        <v>55</v>
      </c>
      <c r="BL431" s="238">
        <v>11</v>
      </c>
      <c r="BM431" s="238">
        <v>21</v>
      </c>
      <c r="CT431" s="238">
        <v>435433.05898780801</v>
      </c>
      <c r="CU431" s="238">
        <v>4972778.1085300297</v>
      </c>
      <c r="CV431" s="238">
        <v>44.905500369999999</v>
      </c>
      <c r="CW431" s="238">
        <v>-93.817874970000005</v>
      </c>
      <c r="CX431" s="238" t="s">
        <v>359</v>
      </c>
      <c r="CY431" s="238" t="s">
        <v>1035</v>
      </c>
    </row>
    <row r="432" spans="1:103" x14ac:dyDescent="0.25">
      <c r="A432" s="238">
        <v>871131</v>
      </c>
      <c r="B432" s="238">
        <v>3</v>
      </c>
      <c r="C432" s="238">
        <v>7</v>
      </c>
      <c r="D432" s="238">
        <v>169.60499999999999</v>
      </c>
      <c r="E432" s="238">
        <v>10</v>
      </c>
      <c r="G432" s="238" t="s">
        <v>948</v>
      </c>
      <c r="H432" s="238" t="s">
        <v>354</v>
      </c>
      <c r="I432" s="238">
        <v>25</v>
      </c>
      <c r="K432" s="238">
        <v>20037790</v>
      </c>
      <c r="L432" s="238">
        <v>203580660</v>
      </c>
      <c r="M432" s="238">
        <v>12</v>
      </c>
      <c r="N432" s="238">
        <v>23</v>
      </c>
      <c r="O432" s="238">
        <v>2020</v>
      </c>
      <c r="P432" s="238" t="s">
        <v>355</v>
      </c>
      <c r="Q432" s="238">
        <v>14</v>
      </c>
      <c r="S432" s="238">
        <v>5</v>
      </c>
      <c r="T432" s="238">
        <v>0</v>
      </c>
      <c r="U432" s="238">
        <v>2</v>
      </c>
      <c r="V432" s="238">
        <v>12</v>
      </c>
      <c r="W432" s="238">
        <v>10</v>
      </c>
      <c r="X432" s="238">
        <v>7</v>
      </c>
      <c r="Y432" s="238">
        <v>1</v>
      </c>
      <c r="Z432" s="238">
        <v>7</v>
      </c>
      <c r="AB432" s="238">
        <v>3</v>
      </c>
      <c r="AC432" s="238">
        <v>98</v>
      </c>
      <c r="AD432" s="238" t="s">
        <v>581</v>
      </c>
      <c r="AF432" s="238" t="s">
        <v>447</v>
      </c>
      <c r="AG432" s="238">
        <v>7</v>
      </c>
      <c r="AH432" s="238">
        <v>2</v>
      </c>
      <c r="AI432" s="238">
        <v>6</v>
      </c>
      <c r="AJ432" s="238">
        <v>4</v>
      </c>
      <c r="AK432" s="238">
        <v>34</v>
      </c>
      <c r="AL432" s="238">
        <v>32</v>
      </c>
      <c r="AM432" s="238" t="s">
        <v>354</v>
      </c>
      <c r="AN432" s="238">
        <v>5</v>
      </c>
      <c r="AO432" s="238">
        <v>1</v>
      </c>
      <c r="AS432" s="238">
        <v>15</v>
      </c>
      <c r="AT432" s="238">
        <v>22</v>
      </c>
      <c r="AU432" s="238">
        <v>20</v>
      </c>
      <c r="AV432" s="238">
        <v>11</v>
      </c>
      <c r="AW432" s="238">
        <v>21</v>
      </c>
      <c r="AX432" s="238">
        <v>2</v>
      </c>
      <c r="AY432" s="238">
        <v>4</v>
      </c>
      <c r="AZ432" s="238">
        <v>4</v>
      </c>
      <c r="BA432" s="238">
        <v>21</v>
      </c>
      <c r="BB432" s="238">
        <v>78</v>
      </c>
      <c r="BC432" s="238" t="s">
        <v>354</v>
      </c>
      <c r="BD432" s="238">
        <v>5</v>
      </c>
      <c r="BE432" s="238">
        <v>71</v>
      </c>
      <c r="BI432" s="238">
        <v>15</v>
      </c>
      <c r="BJ432" s="238">
        <v>22</v>
      </c>
      <c r="BK432" s="238">
        <v>20</v>
      </c>
      <c r="BL432" s="238">
        <v>11</v>
      </c>
      <c r="BM432" s="238">
        <v>21</v>
      </c>
      <c r="CT432" s="238">
        <v>435433.05898780801</v>
      </c>
      <c r="CU432" s="238">
        <v>4972777.9392893696</v>
      </c>
      <c r="CV432" s="238">
        <v>44.905498850000001</v>
      </c>
      <c r="CW432" s="238">
        <v>-93.817874950000004</v>
      </c>
      <c r="CX432" s="238" t="s">
        <v>359</v>
      </c>
      <c r="CY432" s="238" t="s">
        <v>1036</v>
      </c>
    </row>
    <row r="433" spans="1:103" x14ac:dyDescent="0.25">
      <c r="A433" s="238">
        <v>389201</v>
      </c>
      <c r="B433" s="238">
        <v>3</v>
      </c>
      <c r="C433" s="238">
        <v>7</v>
      </c>
      <c r="D433" s="238">
        <v>169.61199999999999</v>
      </c>
      <c r="E433" s="238">
        <v>10</v>
      </c>
      <c r="G433" s="238" t="s">
        <v>948</v>
      </c>
      <c r="H433" s="238" t="s">
        <v>354</v>
      </c>
      <c r="I433" s="238">
        <v>25</v>
      </c>
      <c r="K433" s="238">
        <v>16511501</v>
      </c>
      <c r="M433" s="238">
        <v>10</v>
      </c>
      <c r="N433" s="238">
        <v>17</v>
      </c>
      <c r="O433" s="238">
        <v>2016</v>
      </c>
      <c r="P433" s="238" t="s">
        <v>361</v>
      </c>
      <c r="Q433" s="238">
        <v>6</v>
      </c>
      <c r="S433" s="238">
        <v>5</v>
      </c>
      <c r="T433" s="238">
        <v>0</v>
      </c>
      <c r="U433" s="238">
        <v>2</v>
      </c>
      <c r="V433" s="238">
        <v>12</v>
      </c>
      <c r="W433" s="238">
        <v>10</v>
      </c>
      <c r="X433" s="238">
        <v>7</v>
      </c>
      <c r="Y433" s="238">
        <v>4</v>
      </c>
      <c r="Z433" s="238">
        <v>1</v>
      </c>
      <c r="AB433" s="238">
        <v>1</v>
      </c>
      <c r="AC433" s="238">
        <v>98</v>
      </c>
      <c r="AD433" s="238" t="s">
        <v>581</v>
      </c>
      <c r="AF433" s="238" t="s">
        <v>426</v>
      </c>
      <c r="AG433" s="238">
        <v>7</v>
      </c>
      <c r="AH433" s="238">
        <v>2</v>
      </c>
      <c r="AI433" s="238">
        <v>2</v>
      </c>
      <c r="AJ433" s="238">
        <v>4</v>
      </c>
      <c r="AK433" s="238">
        <v>21</v>
      </c>
      <c r="AL433" s="238">
        <v>35</v>
      </c>
      <c r="AM433" s="238" t="s">
        <v>363</v>
      </c>
      <c r="AN433" s="238">
        <v>5</v>
      </c>
      <c r="AO433" s="238">
        <v>4</v>
      </c>
      <c r="AS433" s="238">
        <v>12</v>
      </c>
      <c r="AT433" s="238">
        <v>22</v>
      </c>
      <c r="AV433" s="238">
        <v>11</v>
      </c>
      <c r="AW433" s="238">
        <v>21</v>
      </c>
      <c r="AX433" s="238">
        <v>2</v>
      </c>
      <c r="AY433" s="238">
        <v>2</v>
      </c>
      <c r="AZ433" s="238">
        <v>4</v>
      </c>
      <c r="BA433" s="238">
        <v>26</v>
      </c>
      <c r="BB433" s="238">
        <v>47</v>
      </c>
      <c r="BC433" s="238" t="s">
        <v>354</v>
      </c>
      <c r="BD433" s="238">
        <v>5</v>
      </c>
      <c r="BE433" s="238">
        <v>1</v>
      </c>
      <c r="BI433" s="238">
        <v>12</v>
      </c>
      <c r="BJ433" s="238">
        <v>22</v>
      </c>
      <c r="BL433" s="238">
        <v>11</v>
      </c>
      <c r="BM433" s="238">
        <v>21</v>
      </c>
      <c r="CT433" s="238">
        <v>435564.31292862602</v>
      </c>
      <c r="CU433" s="238">
        <v>4972759.2159850998</v>
      </c>
      <c r="CV433" s="238">
        <v>44.905342210000001</v>
      </c>
      <c r="CW433" s="238">
        <v>-93.816210130000002</v>
      </c>
      <c r="CX433" s="238" t="s">
        <v>359</v>
      </c>
      <c r="CY433" s="238" t="s">
        <v>1037</v>
      </c>
    </row>
    <row r="434" spans="1:103" x14ac:dyDescent="0.25">
      <c r="A434" s="238">
        <v>784364</v>
      </c>
      <c r="B434" s="238">
        <v>3</v>
      </c>
      <c r="C434" s="238">
        <v>7</v>
      </c>
      <c r="D434" s="238">
        <v>169.62</v>
      </c>
      <c r="E434" s="238">
        <v>10</v>
      </c>
      <c r="G434" s="238" t="s">
        <v>948</v>
      </c>
      <c r="H434" s="238" t="s">
        <v>354</v>
      </c>
      <c r="I434" s="238">
        <v>25</v>
      </c>
      <c r="K434" s="238">
        <v>20002776</v>
      </c>
      <c r="L434" s="238">
        <v>200290153</v>
      </c>
      <c r="M434" s="238">
        <v>1</v>
      </c>
      <c r="N434" s="238">
        <v>29</v>
      </c>
      <c r="O434" s="238">
        <v>2020</v>
      </c>
      <c r="P434" s="238" t="s">
        <v>355</v>
      </c>
      <c r="Q434" s="238">
        <v>16</v>
      </c>
      <c r="S434" s="238">
        <v>4</v>
      </c>
      <c r="T434" s="238">
        <v>0</v>
      </c>
      <c r="U434" s="238">
        <v>3</v>
      </c>
      <c r="V434" s="238">
        <v>12</v>
      </c>
      <c r="W434" s="238">
        <v>10</v>
      </c>
      <c r="X434" s="238">
        <v>2</v>
      </c>
      <c r="Y434" s="238">
        <v>1</v>
      </c>
      <c r="Z434" s="238">
        <v>2</v>
      </c>
      <c r="AB434" s="238">
        <v>1</v>
      </c>
      <c r="AC434" s="238">
        <v>98</v>
      </c>
      <c r="AD434" s="238">
        <v>7</v>
      </c>
      <c r="AF434" s="238" t="s">
        <v>447</v>
      </c>
      <c r="AG434" s="238">
        <v>7</v>
      </c>
      <c r="AH434" s="238">
        <v>2</v>
      </c>
      <c r="AI434" s="238">
        <v>2</v>
      </c>
      <c r="AJ434" s="238">
        <v>4</v>
      </c>
      <c r="AK434" s="238">
        <v>21</v>
      </c>
      <c r="AL434" s="238">
        <v>22</v>
      </c>
      <c r="AM434" s="238" t="s">
        <v>354</v>
      </c>
      <c r="AN434" s="238">
        <v>5</v>
      </c>
      <c r="AO434" s="238">
        <v>4</v>
      </c>
      <c r="AS434" s="238">
        <v>12</v>
      </c>
      <c r="AT434" s="238">
        <v>22</v>
      </c>
      <c r="AU434" s="238">
        <v>60</v>
      </c>
      <c r="AV434" s="238">
        <v>11</v>
      </c>
      <c r="AW434" s="238">
        <v>21</v>
      </c>
      <c r="AX434" s="238">
        <v>2</v>
      </c>
      <c r="AY434" s="238">
        <v>2</v>
      </c>
      <c r="AZ434" s="238">
        <v>4</v>
      </c>
      <c r="BA434" s="238">
        <v>34</v>
      </c>
      <c r="BB434" s="238">
        <v>56</v>
      </c>
      <c r="BC434" s="238" t="s">
        <v>354</v>
      </c>
      <c r="BD434" s="238">
        <v>5</v>
      </c>
      <c r="BE434" s="238">
        <v>1</v>
      </c>
      <c r="BI434" s="238">
        <v>12</v>
      </c>
      <c r="BJ434" s="238">
        <v>22</v>
      </c>
      <c r="BK434" s="238">
        <v>60</v>
      </c>
      <c r="BL434" s="238">
        <v>11</v>
      </c>
      <c r="BM434" s="238">
        <v>21</v>
      </c>
      <c r="BN434" s="238">
        <v>2</v>
      </c>
      <c r="BO434" s="238">
        <v>2</v>
      </c>
      <c r="BP434" s="238">
        <v>4</v>
      </c>
      <c r="BQ434" s="238">
        <v>34</v>
      </c>
      <c r="BR434" s="238">
        <v>56</v>
      </c>
      <c r="BS434" s="238" t="s">
        <v>363</v>
      </c>
      <c r="BT434" s="238">
        <v>5</v>
      </c>
      <c r="BU434" s="238">
        <v>1</v>
      </c>
      <c r="BY434" s="238">
        <v>12</v>
      </c>
      <c r="BZ434" s="238">
        <v>22</v>
      </c>
      <c r="CA434" s="238">
        <v>60</v>
      </c>
      <c r="CB434" s="238">
        <v>11</v>
      </c>
      <c r="CC434" s="238">
        <v>21</v>
      </c>
      <c r="CT434" s="238">
        <v>435457.56359302299</v>
      </c>
      <c r="CU434" s="238">
        <v>4972781.4502037698</v>
      </c>
      <c r="CV434" s="238">
        <v>44.905532669999999</v>
      </c>
      <c r="CW434" s="238">
        <v>-93.817565020000004</v>
      </c>
      <c r="CX434" s="238" t="s">
        <v>359</v>
      </c>
      <c r="CY434" s="238" t="s">
        <v>1038</v>
      </c>
    </row>
    <row r="435" spans="1:103" x14ac:dyDescent="0.25">
      <c r="A435" s="238">
        <v>812821</v>
      </c>
      <c r="B435" s="238">
        <v>3</v>
      </c>
      <c r="C435" s="238">
        <v>7</v>
      </c>
      <c r="D435" s="238">
        <v>169.67400000000001</v>
      </c>
      <c r="E435" s="238">
        <v>10</v>
      </c>
      <c r="G435" s="238" t="s">
        <v>948</v>
      </c>
      <c r="H435" s="238" t="s">
        <v>354</v>
      </c>
      <c r="I435" s="238">
        <v>25</v>
      </c>
      <c r="K435" s="238">
        <v>20014994</v>
      </c>
      <c r="L435" s="238">
        <v>201560074</v>
      </c>
      <c r="M435" s="238">
        <v>6</v>
      </c>
      <c r="N435" s="238">
        <v>4</v>
      </c>
      <c r="O435" s="238">
        <v>2020</v>
      </c>
      <c r="P435" s="238" t="s">
        <v>384</v>
      </c>
      <c r="Q435" s="238">
        <v>16</v>
      </c>
      <c r="S435" s="238">
        <v>4</v>
      </c>
      <c r="T435" s="238">
        <v>0</v>
      </c>
      <c r="U435" s="238">
        <v>2</v>
      </c>
      <c r="V435" s="238">
        <v>12</v>
      </c>
      <c r="W435" s="238">
        <v>10</v>
      </c>
      <c r="X435" s="238">
        <v>2</v>
      </c>
      <c r="Y435" s="238">
        <v>1</v>
      </c>
      <c r="Z435" s="238">
        <v>1</v>
      </c>
      <c r="AB435" s="238">
        <v>1</v>
      </c>
      <c r="AC435" s="238">
        <v>98</v>
      </c>
      <c r="AD435" s="238">
        <v>7</v>
      </c>
      <c r="AF435" s="238" t="s">
        <v>426</v>
      </c>
      <c r="AG435" s="238">
        <v>7</v>
      </c>
      <c r="AH435" s="238">
        <v>2</v>
      </c>
      <c r="AI435" s="238">
        <v>2</v>
      </c>
      <c r="AJ435" s="238">
        <v>4</v>
      </c>
      <c r="AK435" s="238">
        <v>34</v>
      </c>
      <c r="AL435" s="238">
        <v>63</v>
      </c>
      <c r="AM435" s="238" t="s">
        <v>354</v>
      </c>
      <c r="AN435" s="238">
        <v>5</v>
      </c>
      <c r="AO435" s="238">
        <v>1</v>
      </c>
      <c r="AS435" s="238">
        <v>12</v>
      </c>
      <c r="AT435" s="238">
        <v>9</v>
      </c>
      <c r="AU435" s="238">
        <v>60</v>
      </c>
      <c r="AV435" s="238">
        <v>11</v>
      </c>
      <c r="AW435" s="238">
        <v>21</v>
      </c>
      <c r="AX435" s="238">
        <v>2</v>
      </c>
      <c r="AY435" s="238">
        <v>3</v>
      </c>
      <c r="AZ435" s="238">
        <v>4</v>
      </c>
      <c r="BA435" s="238">
        <v>21</v>
      </c>
      <c r="BB435" s="238">
        <v>34</v>
      </c>
      <c r="BC435" s="238" t="s">
        <v>354</v>
      </c>
      <c r="BD435" s="238">
        <v>5</v>
      </c>
      <c r="BE435" s="238">
        <v>4</v>
      </c>
      <c r="BI435" s="238">
        <v>12</v>
      </c>
      <c r="BJ435" s="238">
        <v>9</v>
      </c>
      <c r="BK435" s="238">
        <v>60</v>
      </c>
      <c r="BL435" s="238">
        <v>11</v>
      </c>
      <c r="BM435" s="238">
        <v>21</v>
      </c>
      <c r="CT435" s="238">
        <v>435650.54692278401</v>
      </c>
      <c r="CU435" s="238">
        <v>4972762.5272793798</v>
      </c>
      <c r="CV435" s="238">
        <v>44.905379809999999</v>
      </c>
      <c r="CW435" s="238">
        <v>-93.815118330000004</v>
      </c>
      <c r="CX435" s="238" t="s">
        <v>359</v>
      </c>
      <c r="CY435" s="238" t="s">
        <v>1039</v>
      </c>
    </row>
    <row r="436" spans="1:103" x14ac:dyDescent="0.25">
      <c r="A436" s="238">
        <v>766064</v>
      </c>
      <c r="B436" s="238">
        <v>3</v>
      </c>
      <c r="C436" s="238">
        <v>7</v>
      </c>
      <c r="D436" s="238">
        <v>169.69200000000001</v>
      </c>
      <c r="E436" s="238">
        <v>10</v>
      </c>
      <c r="G436" s="238" t="s">
        <v>948</v>
      </c>
      <c r="H436" s="238" t="s">
        <v>354</v>
      </c>
      <c r="I436" s="238">
        <v>25</v>
      </c>
      <c r="K436" s="238">
        <v>19035632</v>
      </c>
      <c r="M436" s="238">
        <v>11</v>
      </c>
      <c r="N436" s="238">
        <v>28</v>
      </c>
      <c r="O436" s="238">
        <v>2019</v>
      </c>
      <c r="P436" s="238" t="s">
        <v>384</v>
      </c>
      <c r="Q436" s="238">
        <v>9</v>
      </c>
      <c r="S436" s="238">
        <v>5</v>
      </c>
      <c r="T436" s="238">
        <v>0</v>
      </c>
      <c r="U436" s="238">
        <v>1</v>
      </c>
      <c r="W436" s="238">
        <v>32</v>
      </c>
      <c r="X436" s="238">
        <v>2</v>
      </c>
      <c r="Y436" s="238">
        <v>1</v>
      </c>
      <c r="Z436" s="238">
        <v>2</v>
      </c>
      <c r="AB436" s="238">
        <v>5</v>
      </c>
      <c r="AC436" s="238">
        <v>98</v>
      </c>
      <c r="AD436" s="238">
        <v>7</v>
      </c>
      <c r="AF436" s="238" t="s">
        <v>426</v>
      </c>
      <c r="AG436" s="238">
        <v>3</v>
      </c>
      <c r="AH436" s="238">
        <v>2</v>
      </c>
      <c r="AI436" s="238">
        <v>2</v>
      </c>
      <c r="AJ436" s="238">
        <v>4</v>
      </c>
      <c r="AK436" s="238">
        <v>21</v>
      </c>
      <c r="AL436" s="238">
        <v>23</v>
      </c>
      <c r="AM436" s="238" t="s">
        <v>363</v>
      </c>
      <c r="AN436" s="238">
        <v>5</v>
      </c>
      <c r="AO436" s="238">
        <v>1</v>
      </c>
      <c r="AS436" s="238">
        <v>12</v>
      </c>
      <c r="AT436" s="238">
        <v>9</v>
      </c>
      <c r="AU436" s="238">
        <v>60</v>
      </c>
      <c r="AV436" s="238">
        <v>11</v>
      </c>
      <c r="AW436" s="238">
        <v>21</v>
      </c>
      <c r="CT436" s="238">
        <v>435678.41046270402</v>
      </c>
      <c r="CU436" s="238">
        <v>4972765.7194757201</v>
      </c>
      <c r="CV436" s="238">
        <v>44.90541107</v>
      </c>
      <c r="CW436" s="238">
        <v>-93.814765820000005</v>
      </c>
      <c r="CX436" s="238" t="s">
        <v>359</v>
      </c>
      <c r="CY436" s="238" t="s">
        <v>1040</v>
      </c>
    </row>
    <row r="437" spans="1:103" x14ac:dyDescent="0.25">
      <c r="A437" s="238">
        <v>11019280</v>
      </c>
      <c r="B437" s="238">
        <v>3</v>
      </c>
      <c r="C437" s="238">
        <v>7</v>
      </c>
      <c r="D437" s="238">
        <v>169.744</v>
      </c>
      <c r="E437" s="238">
        <v>10</v>
      </c>
      <c r="G437" s="238" t="s">
        <v>936</v>
      </c>
      <c r="H437" s="238" t="s">
        <v>354</v>
      </c>
      <c r="I437" s="238">
        <v>25</v>
      </c>
      <c r="K437" s="238">
        <v>15014719</v>
      </c>
      <c r="L437" s="238">
        <v>151340070</v>
      </c>
      <c r="M437" s="238">
        <v>5</v>
      </c>
      <c r="N437" s="238">
        <v>13</v>
      </c>
      <c r="O437" s="238">
        <v>2015</v>
      </c>
      <c r="P437" s="238" t="s">
        <v>355</v>
      </c>
      <c r="Q437" s="238">
        <v>15</v>
      </c>
      <c r="S437" s="238">
        <v>5</v>
      </c>
      <c r="T437" s="238">
        <v>0</v>
      </c>
      <c r="U437" s="238">
        <v>2</v>
      </c>
      <c r="V437" s="238">
        <v>5</v>
      </c>
      <c r="W437" s="238">
        <v>10</v>
      </c>
      <c r="X437" s="238">
        <v>2</v>
      </c>
      <c r="Y437" s="238">
        <v>1</v>
      </c>
      <c r="Z437" s="238">
        <v>1</v>
      </c>
      <c r="AB437" s="238">
        <v>1</v>
      </c>
      <c r="AC437" s="238">
        <v>98</v>
      </c>
      <c r="AD437" s="238" t="s">
        <v>424</v>
      </c>
      <c r="AE437" s="238" t="s">
        <v>1012</v>
      </c>
      <c r="AF437" s="238" t="s">
        <v>426</v>
      </c>
      <c r="AG437" s="238">
        <v>10</v>
      </c>
      <c r="AH437" s="238">
        <v>2</v>
      </c>
      <c r="AI437" s="238">
        <v>2</v>
      </c>
      <c r="AJ437" s="238">
        <v>3</v>
      </c>
      <c r="AK437" s="238">
        <v>21</v>
      </c>
      <c r="AL437" s="238">
        <v>42</v>
      </c>
      <c r="AM437" s="238" t="s">
        <v>354</v>
      </c>
      <c r="AN437" s="238">
        <v>5</v>
      </c>
      <c r="AO437" s="238">
        <v>1</v>
      </c>
      <c r="AS437" s="238">
        <v>7</v>
      </c>
      <c r="AT437" s="238">
        <v>98</v>
      </c>
      <c r="AU437" s="238">
        <v>55</v>
      </c>
      <c r="AV437" s="238">
        <v>11</v>
      </c>
      <c r="AW437" s="238">
        <v>21</v>
      </c>
      <c r="AX437" s="238">
        <v>2</v>
      </c>
      <c r="AY437" s="238">
        <v>1</v>
      </c>
      <c r="AZ437" s="238">
        <v>4</v>
      </c>
      <c r="BA437" s="238">
        <v>25</v>
      </c>
      <c r="BB437" s="238">
        <v>74</v>
      </c>
      <c r="BC437" s="238" t="s">
        <v>363</v>
      </c>
      <c r="BD437" s="238">
        <v>5</v>
      </c>
      <c r="BE437" s="238">
        <v>2</v>
      </c>
      <c r="BI437" s="238">
        <v>7</v>
      </c>
      <c r="BJ437" s="238">
        <v>98</v>
      </c>
      <c r="BK437" s="238">
        <v>55</v>
      </c>
      <c r="BL437" s="238">
        <v>11</v>
      </c>
      <c r="BM437" s="238">
        <v>21</v>
      </c>
      <c r="CT437" s="238">
        <v>435777</v>
      </c>
      <c r="CU437" s="238">
        <v>4972765</v>
      </c>
      <c r="CV437" s="238">
        <v>44.905414200000003</v>
      </c>
      <c r="CW437" s="238">
        <v>-93.813517200000007</v>
      </c>
      <c r="CX437" s="238" t="s">
        <v>359</v>
      </c>
      <c r="CY437" s="238" t="s">
        <v>1041</v>
      </c>
    </row>
    <row r="438" spans="1:103" x14ac:dyDescent="0.25">
      <c r="A438" s="238">
        <v>10698665</v>
      </c>
      <c r="B438" s="238">
        <v>3</v>
      </c>
      <c r="C438" s="238">
        <v>7</v>
      </c>
      <c r="D438" s="238">
        <v>169.75299999999999</v>
      </c>
      <c r="E438" s="238">
        <v>10</v>
      </c>
      <c r="G438" s="238" t="s">
        <v>936</v>
      </c>
      <c r="H438" s="238" t="s">
        <v>354</v>
      </c>
      <c r="I438" s="238">
        <v>25</v>
      </c>
      <c r="K438" s="238">
        <v>11005363</v>
      </c>
      <c r="L438" s="238">
        <v>110530031</v>
      </c>
      <c r="M438" s="238">
        <v>2</v>
      </c>
      <c r="N438" s="238">
        <v>22</v>
      </c>
      <c r="O438" s="238">
        <v>2011</v>
      </c>
      <c r="P438" s="238" t="s">
        <v>368</v>
      </c>
      <c r="Q438" s="238">
        <v>4</v>
      </c>
      <c r="S438" s="238">
        <v>4</v>
      </c>
      <c r="T438" s="238">
        <v>0</v>
      </c>
      <c r="U438" s="238">
        <v>1</v>
      </c>
      <c r="V438" s="238">
        <v>7</v>
      </c>
      <c r="W438" s="238">
        <v>45</v>
      </c>
      <c r="X438" s="238">
        <v>2</v>
      </c>
      <c r="Y438" s="238">
        <v>6</v>
      </c>
      <c r="Z438" s="238">
        <v>1</v>
      </c>
      <c r="AB438" s="238">
        <v>5</v>
      </c>
      <c r="AC438" s="238">
        <v>98</v>
      </c>
      <c r="AD438" s="238" t="s">
        <v>424</v>
      </c>
      <c r="AE438" s="238" t="s">
        <v>1042</v>
      </c>
      <c r="AF438" s="238" t="s">
        <v>426</v>
      </c>
      <c r="AG438" s="238">
        <v>3</v>
      </c>
      <c r="AH438" s="238">
        <v>2</v>
      </c>
      <c r="AI438" s="238">
        <v>4</v>
      </c>
      <c r="AJ438" s="238">
        <v>4</v>
      </c>
      <c r="AK438" s="238">
        <v>21</v>
      </c>
      <c r="AL438" s="238">
        <v>47</v>
      </c>
      <c r="AM438" s="238" t="s">
        <v>363</v>
      </c>
      <c r="AN438" s="238">
        <v>5</v>
      </c>
      <c r="AS438" s="238">
        <v>7</v>
      </c>
      <c r="AT438" s="238">
        <v>98</v>
      </c>
      <c r="AU438" s="238">
        <v>55</v>
      </c>
      <c r="AV438" s="238">
        <v>11</v>
      </c>
      <c r="AW438" s="238">
        <v>21</v>
      </c>
      <c r="CT438" s="238">
        <v>435790</v>
      </c>
      <c r="CU438" s="238">
        <v>4972765</v>
      </c>
      <c r="CV438" s="238">
        <v>44.905414299999997</v>
      </c>
      <c r="CW438" s="238">
        <v>-93.813352300000005</v>
      </c>
      <c r="CX438" s="238" t="s">
        <v>359</v>
      </c>
      <c r="CY438" s="238" t="s">
        <v>1043</v>
      </c>
    </row>
    <row r="439" spans="1:103" x14ac:dyDescent="0.25">
      <c r="A439" s="238">
        <v>340343</v>
      </c>
      <c r="B439" s="238">
        <v>3</v>
      </c>
      <c r="C439" s="238">
        <v>7</v>
      </c>
      <c r="D439" s="238">
        <v>169.804</v>
      </c>
      <c r="E439" s="238">
        <v>10</v>
      </c>
      <c r="G439" s="238" t="s">
        <v>948</v>
      </c>
      <c r="H439" s="238" t="s">
        <v>354</v>
      </c>
      <c r="I439" s="238">
        <v>25</v>
      </c>
      <c r="K439" s="238">
        <v>16010617</v>
      </c>
      <c r="M439" s="238">
        <v>4</v>
      </c>
      <c r="N439" s="238">
        <v>5</v>
      </c>
      <c r="O439" s="238">
        <v>2016</v>
      </c>
      <c r="P439" s="238" t="s">
        <v>368</v>
      </c>
      <c r="Q439" s="238">
        <v>0</v>
      </c>
      <c r="R439" s="238" t="s">
        <v>356</v>
      </c>
      <c r="S439" s="238">
        <v>5</v>
      </c>
      <c r="T439" s="238">
        <v>0</v>
      </c>
      <c r="U439" s="238">
        <v>1</v>
      </c>
      <c r="W439" s="238">
        <v>85</v>
      </c>
      <c r="X439" s="238">
        <v>2</v>
      </c>
      <c r="Y439" s="238">
        <v>4</v>
      </c>
      <c r="Z439" s="238">
        <v>1</v>
      </c>
      <c r="AB439" s="238">
        <v>1</v>
      </c>
      <c r="AC439" s="238">
        <v>98</v>
      </c>
      <c r="AD439" s="238" t="s">
        <v>581</v>
      </c>
      <c r="AF439" s="238" t="s">
        <v>426</v>
      </c>
      <c r="AG439" s="238">
        <v>4</v>
      </c>
      <c r="AH439" s="238">
        <v>2</v>
      </c>
      <c r="AI439" s="238">
        <v>2</v>
      </c>
      <c r="AJ439" s="238">
        <v>4</v>
      </c>
      <c r="AK439" s="238">
        <v>99</v>
      </c>
      <c r="AS439" s="238">
        <v>12</v>
      </c>
      <c r="AT439" s="238">
        <v>9</v>
      </c>
      <c r="AU439" s="238">
        <v>55</v>
      </c>
      <c r="AV439" s="238">
        <v>11</v>
      </c>
      <c r="AW439" s="238">
        <v>21</v>
      </c>
      <c r="CT439" s="238">
        <v>435872.34252730501</v>
      </c>
      <c r="CU439" s="238">
        <v>4972763.1772574196</v>
      </c>
      <c r="CV439" s="238">
        <v>44.905405680000001</v>
      </c>
      <c r="CW439" s="238">
        <v>-93.812309189999993</v>
      </c>
      <c r="CX439" s="238" t="s">
        <v>359</v>
      </c>
      <c r="CY439" s="238" t="s">
        <v>1044</v>
      </c>
    </row>
    <row r="440" spans="1:103" x14ac:dyDescent="0.25">
      <c r="A440" s="238">
        <v>341122</v>
      </c>
      <c r="B440" s="238">
        <v>3</v>
      </c>
      <c r="C440" s="238">
        <v>7</v>
      </c>
      <c r="D440" s="238">
        <v>169.81800000000001</v>
      </c>
      <c r="E440" s="238">
        <v>10</v>
      </c>
      <c r="G440" s="238" t="s">
        <v>948</v>
      </c>
      <c r="H440" s="238" t="s">
        <v>354</v>
      </c>
      <c r="I440" s="238">
        <v>25</v>
      </c>
      <c r="K440" s="238">
        <v>16503673</v>
      </c>
      <c r="M440" s="238">
        <v>4</v>
      </c>
      <c r="N440" s="238">
        <v>8</v>
      </c>
      <c r="O440" s="238">
        <v>2016</v>
      </c>
      <c r="P440" s="238" t="s">
        <v>362</v>
      </c>
      <c r="Q440" s="238">
        <v>21</v>
      </c>
      <c r="R440" s="238" t="s">
        <v>369</v>
      </c>
      <c r="S440" s="238">
        <v>5</v>
      </c>
      <c r="T440" s="238">
        <v>0</v>
      </c>
      <c r="U440" s="238">
        <v>2</v>
      </c>
      <c r="V440" s="238">
        <v>10</v>
      </c>
      <c r="W440" s="238">
        <v>10</v>
      </c>
      <c r="X440" s="238">
        <v>2</v>
      </c>
      <c r="Y440" s="238">
        <v>6</v>
      </c>
      <c r="Z440" s="238">
        <v>2</v>
      </c>
      <c r="AB440" s="238">
        <v>1</v>
      </c>
      <c r="AC440" s="238">
        <v>98</v>
      </c>
      <c r="AD440" s="238" t="s">
        <v>581</v>
      </c>
      <c r="AF440" s="238" t="s">
        <v>426</v>
      </c>
      <c r="AG440" s="238">
        <v>5</v>
      </c>
      <c r="AH440" s="238">
        <v>1</v>
      </c>
      <c r="AI440" s="238">
        <v>3</v>
      </c>
      <c r="AJ440" s="238">
        <v>3</v>
      </c>
      <c r="AK440" s="238">
        <v>28</v>
      </c>
      <c r="AL440" s="238">
        <v>29</v>
      </c>
      <c r="AM440" s="238" t="s">
        <v>354</v>
      </c>
      <c r="AN440" s="238">
        <v>5</v>
      </c>
      <c r="AO440" s="238">
        <v>70</v>
      </c>
      <c r="AS440" s="238">
        <v>12</v>
      </c>
      <c r="AT440" s="238">
        <v>9</v>
      </c>
      <c r="AU440" s="238">
        <v>55</v>
      </c>
      <c r="AV440" s="238">
        <v>11</v>
      </c>
      <c r="AW440" s="238">
        <v>21</v>
      </c>
      <c r="AX440" s="238">
        <v>2</v>
      </c>
      <c r="AY440" s="238">
        <v>2</v>
      </c>
      <c r="AZ440" s="238">
        <v>3</v>
      </c>
      <c r="BA440" s="238">
        <v>21</v>
      </c>
      <c r="BB440" s="238">
        <v>31</v>
      </c>
      <c r="BC440" s="238" t="s">
        <v>354</v>
      </c>
      <c r="BD440" s="238">
        <v>5</v>
      </c>
      <c r="BE440" s="238">
        <v>1</v>
      </c>
      <c r="BI440" s="238">
        <v>12</v>
      </c>
      <c r="BJ440" s="238">
        <v>9</v>
      </c>
      <c r="BK440" s="238">
        <v>55</v>
      </c>
      <c r="BL440" s="238">
        <v>11</v>
      </c>
      <c r="BM440" s="238">
        <v>21</v>
      </c>
      <c r="CT440" s="238">
        <v>435894.51358902699</v>
      </c>
      <c r="CU440" s="238">
        <v>4972759.2159850998</v>
      </c>
      <c r="CV440" s="238">
        <v>44.905372020000001</v>
      </c>
      <c r="CW440" s="238">
        <v>-93.812027880000002</v>
      </c>
      <c r="CX440" s="238" t="s">
        <v>359</v>
      </c>
      <c r="CY440" s="238" t="s">
        <v>1045</v>
      </c>
    </row>
    <row r="441" spans="1:103" x14ac:dyDescent="0.25">
      <c r="A441" s="238">
        <v>526343</v>
      </c>
      <c r="B441" s="238">
        <v>3</v>
      </c>
      <c r="C441" s="238">
        <v>7</v>
      </c>
      <c r="D441" s="238">
        <v>169.839</v>
      </c>
      <c r="E441" s="238">
        <v>10</v>
      </c>
      <c r="G441" s="238" t="s">
        <v>948</v>
      </c>
      <c r="H441" s="238" t="s">
        <v>354</v>
      </c>
      <c r="I441" s="238">
        <v>25</v>
      </c>
      <c r="K441" s="238">
        <v>17514450</v>
      </c>
      <c r="M441" s="238">
        <v>12</v>
      </c>
      <c r="N441" s="238">
        <v>19</v>
      </c>
      <c r="O441" s="238">
        <v>2017</v>
      </c>
      <c r="P441" s="238" t="s">
        <v>368</v>
      </c>
      <c r="Q441" s="238">
        <v>3</v>
      </c>
      <c r="R441" s="238" t="s">
        <v>356</v>
      </c>
      <c r="S441" s="238">
        <v>1</v>
      </c>
      <c r="T441" s="238">
        <v>1</v>
      </c>
      <c r="U441" s="238">
        <v>1</v>
      </c>
      <c r="W441" s="238">
        <v>69</v>
      </c>
      <c r="X441" s="238">
        <v>16</v>
      </c>
      <c r="Y441" s="238">
        <v>6</v>
      </c>
      <c r="Z441" s="238">
        <v>2</v>
      </c>
      <c r="AB441" s="238">
        <v>1</v>
      </c>
      <c r="AC441" s="238">
        <v>98</v>
      </c>
      <c r="AD441" s="238" t="s">
        <v>581</v>
      </c>
      <c r="AF441" s="238" t="s">
        <v>426</v>
      </c>
      <c r="AG441" s="238">
        <v>3</v>
      </c>
      <c r="AH441" s="238">
        <v>2</v>
      </c>
      <c r="AI441" s="238">
        <v>4</v>
      </c>
      <c r="AJ441" s="238">
        <v>4</v>
      </c>
      <c r="AK441" s="238">
        <v>21</v>
      </c>
      <c r="AL441" s="238">
        <v>40</v>
      </c>
      <c r="AM441" s="238" t="s">
        <v>354</v>
      </c>
      <c r="AN441" s="238">
        <v>10</v>
      </c>
      <c r="AO441" s="238">
        <v>70</v>
      </c>
      <c r="AS441" s="238">
        <v>12</v>
      </c>
      <c r="AT441" s="238">
        <v>9</v>
      </c>
      <c r="AU441" s="238">
        <v>60</v>
      </c>
      <c r="AV441" s="238">
        <v>11</v>
      </c>
      <c r="AW441" s="238">
        <v>21</v>
      </c>
      <c r="CT441" s="238">
        <v>435928.38032342802</v>
      </c>
      <c r="CU441" s="238">
        <v>4972763.4493268998</v>
      </c>
      <c r="CV441" s="238">
        <v>44.905413179999996</v>
      </c>
      <c r="CW441" s="238">
        <v>-93.811599470000004</v>
      </c>
      <c r="CX441" s="238" t="s">
        <v>359</v>
      </c>
      <c r="CY441" s="238" t="s">
        <v>1046</v>
      </c>
    </row>
    <row r="442" spans="1:103" x14ac:dyDescent="0.25">
      <c r="A442" s="238">
        <v>781649</v>
      </c>
      <c r="B442" s="238">
        <v>3</v>
      </c>
      <c r="C442" s="238">
        <v>7</v>
      </c>
      <c r="D442" s="238">
        <v>169.89699999999999</v>
      </c>
      <c r="E442" s="238">
        <v>10</v>
      </c>
      <c r="G442" s="238" t="s">
        <v>948</v>
      </c>
      <c r="H442" s="238" t="s">
        <v>354</v>
      </c>
      <c r="I442" s="238">
        <v>25</v>
      </c>
      <c r="K442" s="238">
        <v>20500907</v>
      </c>
      <c r="L442" s="238">
        <v>200200268</v>
      </c>
      <c r="M442" s="238">
        <v>1</v>
      </c>
      <c r="N442" s="238">
        <v>20</v>
      </c>
      <c r="O442" s="238">
        <v>2020</v>
      </c>
      <c r="P442" s="238" t="s">
        <v>361</v>
      </c>
      <c r="Q442" s="238">
        <v>18</v>
      </c>
      <c r="R442" s="238">
        <v>98</v>
      </c>
      <c r="S442" s="238">
        <v>5</v>
      </c>
      <c r="T442" s="238">
        <v>0</v>
      </c>
      <c r="U442" s="238">
        <v>1</v>
      </c>
      <c r="W442" s="238">
        <v>49</v>
      </c>
      <c r="X442" s="238">
        <v>2</v>
      </c>
      <c r="Y442" s="238">
        <v>6</v>
      </c>
      <c r="Z442" s="238">
        <v>1</v>
      </c>
      <c r="AB442" s="238">
        <v>5</v>
      </c>
      <c r="AC442" s="238">
        <v>98</v>
      </c>
      <c r="AD442" s="238">
        <v>7</v>
      </c>
      <c r="AF442" s="238" t="s">
        <v>426</v>
      </c>
      <c r="AG442" s="238">
        <v>3</v>
      </c>
      <c r="AH442" s="238">
        <v>2</v>
      </c>
      <c r="AI442" s="238">
        <v>4</v>
      </c>
      <c r="AJ442" s="238">
        <v>3</v>
      </c>
      <c r="AK442" s="238">
        <v>21</v>
      </c>
      <c r="AL442" s="238">
        <v>63</v>
      </c>
      <c r="AM442" s="238" t="s">
        <v>354</v>
      </c>
      <c r="AN442" s="238">
        <v>5</v>
      </c>
      <c r="AO442" s="238">
        <v>71</v>
      </c>
      <c r="AS442" s="238">
        <v>12</v>
      </c>
      <c r="AT442" s="238">
        <v>9</v>
      </c>
      <c r="AU442" s="238">
        <v>60</v>
      </c>
      <c r="AV442" s="238">
        <v>11</v>
      </c>
      <c r="AW442" s="238">
        <v>21</v>
      </c>
      <c r="CT442" s="238">
        <v>436008.81381762901</v>
      </c>
      <c r="CU442" s="238">
        <v>4972767.6826686999</v>
      </c>
      <c r="CV442" s="238">
        <v>44.905458520000003</v>
      </c>
      <c r="CW442" s="238">
        <v>-93.810581249999998</v>
      </c>
      <c r="CX442" s="238" t="s">
        <v>359</v>
      </c>
      <c r="CY442" s="238" t="s">
        <v>1047</v>
      </c>
    </row>
    <row r="443" spans="1:103" x14ac:dyDescent="0.25">
      <c r="A443" s="238">
        <v>10701513</v>
      </c>
      <c r="B443" s="238">
        <v>3</v>
      </c>
      <c r="C443" s="238">
        <v>7</v>
      </c>
      <c r="D443" s="238">
        <v>169.92500000000001</v>
      </c>
      <c r="E443" s="238">
        <v>10</v>
      </c>
      <c r="G443" s="238" t="s">
        <v>936</v>
      </c>
      <c r="H443" s="238" t="s">
        <v>354</v>
      </c>
      <c r="I443" s="238">
        <v>25</v>
      </c>
      <c r="K443" s="238">
        <v>11200794</v>
      </c>
      <c r="L443" s="238">
        <v>111560164</v>
      </c>
      <c r="M443" s="238">
        <v>6</v>
      </c>
      <c r="N443" s="238">
        <v>1</v>
      </c>
      <c r="O443" s="238">
        <v>2011</v>
      </c>
      <c r="P443" s="238" t="s">
        <v>355</v>
      </c>
      <c r="Q443" s="238">
        <v>2</v>
      </c>
      <c r="S443" s="238">
        <v>2</v>
      </c>
      <c r="T443" s="238">
        <v>0</v>
      </c>
      <c r="U443" s="238">
        <v>2</v>
      </c>
      <c r="V443" s="238">
        <v>8</v>
      </c>
      <c r="W443" s="238">
        <v>10</v>
      </c>
      <c r="X443" s="238">
        <v>2</v>
      </c>
      <c r="Y443" s="238">
        <v>6</v>
      </c>
      <c r="Z443" s="238">
        <v>1</v>
      </c>
      <c r="AB443" s="238">
        <v>1</v>
      </c>
      <c r="AC443" s="238">
        <v>98</v>
      </c>
      <c r="AD443" s="238" t="s">
        <v>428</v>
      </c>
      <c r="AE443" s="238" t="s">
        <v>1048</v>
      </c>
      <c r="AF443" s="238" t="s">
        <v>426</v>
      </c>
      <c r="AG443" s="238">
        <v>8</v>
      </c>
      <c r="AH443" s="238">
        <v>2</v>
      </c>
      <c r="AI443" s="238">
        <v>44</v>
      </c>
      <c r="AJ443" s="238">
        <v>4</v>
      </c>
      <c r="AK443" s="238">
        <v>27</v>
      </c>
      <c r="AL443" s="238">
        <v>50</v>
      </c>
      <c r="AM443" s="238" t="s">
        <v>354</v>
      </c>
      <c r="AN443" s="238">
        <v>5</v>
      </c>
      <c r="AO443" s="238">
        <v>1</v>
      </c>
      <c r="AS443" s="238">
        <v>7</v>
      </c>
      <c r="AT443" s="238">
        <v>98</v>
      </c>
      <c r="AU443" s="238">
        <v>60</v>
      </c>
      <c r="AV443" s="238">
        <v>11</v>
      </c>
      <c r="AW443" s="238">
        <v>21</v>
      </c>
      <c r="AX443" s="238">
        <v>2</v>
      </c>
      <c r="AY443" s="238">
        <v>4</v>
      </c>
      <c r="AZ443" s="238">
        <v>3</v>
      </c>
      <c r="BA443" s="238">
        <v>22</v>
      </c>
      <c r="BB443" s="238">
        <v>21</v>
      </c>
      <c r="BC443" s="238" t="s">
        <v>354</v>
      </c>
      <c r="BD443" s="238">
        <v>8</v>
      </c>
      <c r="BE443" s="238">
        <v>6</v>
      </c>
      <c r="BF443" s="238">
        <v>21</v>
      </c>
      <c r="BI443" s="238">
        <v>7</v>
      </c>
      <c r="BJ443" s="238">
        <v>98</v>
      </c>
      <c r="BK443" s="238">
        <v>60</v>
      </c>
      <c r="BL443" s="238">
        <v>11</v>
      </c>
      <c r="BM443" s="238">
        <v>21</v>
      </c>
      <c r="CT443" s="238">
        <v>436068</v>
      </c>
      <c r="CU443" s="238">
        <v>4972763</v>
      </c>
      <c r="CV443" s="238">
        <v>44.905417499999999</v>
      </c>
      <c r="CW443" s="238">
        <v>-93.809828800000005</v>
      </c>
      <c r="CX443" s="238" t="s">
        <v>359</v>
      </c>
      <c r="CY443" s="238" t="s">
        <v>1049</v>
      </c>
    </row>
    <row r="444" spans="1:103" x14ac:dyDescent="0.25">
      <c r="A444" s="238">
        <v>523405</v>
      </c>
      <c r="B444" s="238">
        <v>3</v>
      </c>
      <c r="C444" s="238">
        <v>7</v>
      </c>
      <c r="D444" s="238">
        <v>169.941</v>
      </c>
      <c r="E444" s="238">
        <v>10</v>
      </c>
      <c r="G444" s="238" t="s">
        <v>948</v>
      </c>
      <c r="H444" s="238" t="s">
        <v>354</v>
      </c>
      <c r="I444" s="238">
        <v>25</v>
      </c>
      <c r="K444" s="238">
        <v>17039794</v>
      </c>
      <c r="M444" s="238">
        <v>12</v>
      </c>
      <c r="N444" s="238">
        <v>9</v>
      </c>
      <c r="O444" s="238">
        <v>2017</v>
      </c>
      <c r="P444" s="238" t="s">
        <v>364</v>
      </c>
      <c r="Q444" s="238">
        <v>6</v>
      </c>
      <c r="S444" s="238">
        <v>5</v>
      </c>
      <c r="T444" s="238">
        <v>0</v>
      </c>
      <c r="U444" s="238">
        <v>1</v>
      </c>
      <c r="W444" s="238">
        <v>16</v>
      </c>
      <c r="X444" s="238">
        <v>2</v>
      </c>
      <c r="Y444" s="238">
        <v>6</v>
      </c>
      <c r="Z444" s="238">
        <v>4</v>
      </c>
      <c r="AB444" s="238">
        <v>3</v>
      </c>
      <c r="AC444" s="238">
        <v>98</v>
      </c>
      <c r="AD444" s="238" t="s">
        <v>581</v>
      </c>
      <c r="AF444" s="238" t="s">
        <v>426</v>
      </c>
      <c r="AG444" s="238">
        <v>4</v>
      </c>
      <c r="AH444" s="238">
        <v>2</v>
      </c>
      <c r="AI444" s="238">
        <v>4</v>
      </c>
      <c r="AJ444" s="238">
        <v>4</v>
      </c>
      <c r="AK444" s="238">
        <v>21</v>
      </c>
      <c r="AL444" s="238">
        <v>34</v>
      </c>
      <c r="AM444" s="238" t="s">
        <v>354</v>
      </c>
      <c r="AN444" s="238">
        <v>5</v>
      </c>
      <c r="AO444" s="238">
        <v>70</v>
      </c>
      <c r="AS444" s="238">
        <v>12</v>
      </c>
      <c r="AT444" s="238">
        <v>9</v>
      </c>
      <c r="AU444" s="238">
        <v>60</v>
      </c>
      <c r="AV444" s="238">
        <v>11</v>
      </c>
      <c r="AW444" s="238">
        <v>21</v>
      </c>
      <c r="CT444" s="238">
        <v>436093.95301028702</v>
      </c>
      <c r="CU444" s="238">
        <v>4972763.2706305003</v>
      </c>
      <c r="CV444" s="238">
        <v>44.90542645</v>
      </c>
      <c r="CW444" s="238">
        <v>-93.809502330000001</v>
      </c>
      <c r="CX444" s="238" t="s">
        <v>359</v>
      </c>
      <c r="CY444" s="238" t="s">
        <v>1050</v>
      </c>
    </row>
    <row r="445" spans="1:103" x14ac:dyDescent="0.25">
      <c r="A445" s="238">
        <v>10935902</v>
      </c>
      <c r="B445" s="238">
        <v>3</v>
      </c>
      <c r="C445" s="238">
        <v>7</v>
      </c>
      <c r="D445" s="238">
        <v>169.995</v>
      </c>
      <c r="E445" s="238">
        <v>10</v>
      </c>
      <c r="G445" s="238" t="s">
        <v>936</v>
      </c>
      <c r="H445" s="238" t="s">
        <v>354</v>
      </c>
      <c r="I445" s="238">
        <v>25</v>
      </c>
      <c r="K445" s="238">
        <v>14020277</v>
      </c>
      <c r="L445" s="238">
        <v>141780020</v>
      </c>
      <c r="M445" s="238">
        <v>6</v>
      </c>
      <c r="N445" s="238">
        <v>26</v>
      </c>
      <c r="O445" s="238">
        <v>2014</v>
      </c>
      <c r="P445" s="238" t="s">
        <v>384</v>
      </c>
      <c r="Q445" s="238">
        <v>14</v>
      </c>
      <c r="S445" s="238">
        <v>5</v>
      </c>
      <c r="T445" s="238">
        <v>0</v>
      </c>
      <c r="U445" s="238">
        <v>1</v>
      </c>
      <c r="V445" s="238">
        <v>90</v>
      </c>
      <c r="W445" s="238">
        <v>16</v>
      </c>
      <c r="X445" s="238">
        <v>4</v>
      </c>
      <c r="Y445" s="238">
        <v>1</v>
      </c>
      <c r="Z445" s="238">
        <v>2</v>
      </c>
      <c r="AB445" s="238">
        <v>1</v>
      </c>
      <c r="AC445" s="238">
        <v>98</v>
      </c>
      <c r="AD445" s="238" t="s">
        <v>581</v>
      </c>
      <c r="AE445" s="238" t="s">
        <v>1051</v>
      </c>
      <c r="AF445" s="238" t="s">
        <v>426</v>
      </c>
      <c r="AG445" s="238">
        <v>4</v>
      </c>
      <c r="AH445" s="238">
        <v>2</v>
      </c>
      <c r="AI445" s="238">
        <v>2</v>
      </c>
      <c r="AJ445" s="238">
        <v>4</v>
      </c>
      <c r="AK445" s="238">
        <v>21</v>
      </c>
      <c r="AL445" s="238">
        <v>50</v>
      </c>
      <c r="AM445" s="238" t="s">
        <v>354</v>
      </c>
      <c r="AN445" s="238">
        <v>5</v>
      </c>
      <c r="AO445" s="238">
        <v>1</v>
      </c>
      <c r="AS445" s="238">
        <v>7</v>
      </c>
      <c r="AT445" s="238">
        <v>98</v>
      </c>
      <c r="AU445" s="238">
        <v>55</v>
      </c>
      <c r="AV445" s="238">
        <v>11</v>
      </c>
      <c r="AW445" s="238">
        <v>21</v>
      </c>
      <c r="CT445" s="238">
        <v>436180</v>
      </c>
      <c r="CU445" s="238">
        <v>4972762</v>
      </c>
      <c r="CV445" s="238">
        <v>44.905418699999998</v>
      </c>
      <c r="CW445" s="238">
        <v>-93.8084104</v>
      </c>
      <c r="CX445" s="238" t="s">
        <v>359</v>
      </c>
      <c r="CY445" s="238" t="s">
        <v>1052</v>
      </c>
    </row>
    <row r="446" spans="1:103" x14ac:dyDescent="0.25">
      <c r="A446" s="238">
        <v>10782546</v>
      </c>
      <c r="B446" s="238">
        <v>3</v>
      </c>
      <c r="C446" s="238">
        <v>7</v>
      </c>
      <c r="D446" s="238">
        <v>170.017</v>
      </c>
      <c r="E446" s="238">
        <v>10</v>
      </c>
      <c r="G446" s="238" t="s">
        <v>936</v>
      </c>
      <c r="H446" s="238" t="s">
        <v>354</v>
      </c>
      <c r="I446" s="238">
        <v>25</v>
      </c>
      <c r="K446" s="238">
        <v>12037448</v>
      </c>
      <c r="L446" s="238">
        <v>123540188</v>
      </c>
      <c r="M446" s="238">
        <v>12</v>
      </c>
      <c r="N446" s="238">
        <v>19</v>
      </c>
      <c r="O446" s="238">
        <v>2012</v>
      </c>
      <c r="P446" s="238" t="s">
        <v>355</v>
      </c>
      <c r="Q446" s="238">
        <v>21</v>
      </c>
      <c r="S446" s="238">
        <v>5</v>
      </c>
      <c r="T446" s="238">
        <v>0</v>
      </c>
      <c r="U446" s="238">
        <v>1</v>
      </c>
      <c r="V446" s="238">
        <v>8</v>
      </c>
      <c r="W446" s="238">
        <v>16</v>
      </c>
      <c r="X446" s="238">
        <v>2</v>
      </c>
      <c r="Y446" s="238">
        <v>6</v>
      </c>
      <c r="Z446" s="238">
        <v>1</v>
      </c>
      <c r="AA446" s="238">
        <v>1</v>
      </c>
      <c r="AB446" s="238">
        <v>1</v>
      </c>
      <c r="AC446" s="238">
        <v>98</v>
      </c>
      <c r="AD446" s="238" t="s">
        <v>430</v>
      </c>
      <c r="AE446" s="238" t="s">
        <v>1053</v>
      </c>
      <c r="AF446" s="238" t="s">
        <v>426</v>
      </c>
      <c r="AG446" s="238">
        <v>4</v>
      </c>
      <c r="AH446" s="238">
        <v>2</v>
      </c>
      <c r="AI446" s="238">
        <v>4</v>
      </c>
      <c r="AJ446" s="238">
        <v>4</v>
      </c>
      <c r="AK446" s="238">
        <v>21</v>
      </c>
      <c r="AL446" s="238">
        <v>48</v>
      </c>
      <c r="AM446" s="238" t="s">
        <v>363</v>
      </c>
      <c r="AN446" s="238">
        <v>5</v>
      </c>
      <c r="AO446" s="238">
        <v>1</v>
      </c>
      <c r="AP446" s="238">
        <v>1</v>
      </c>
      <c r="AS446" s="238">
        <v>7</v>
      </c>
      <c r="AT446" s="238">
        <v>98</v>
      </c>
      <c r="AU446" s="238">
        <v>55</v>
      </c>
      <c r="AV446" s="238">
        <v>11</v>
      </c>
      <c r="AW446" s="238">
        <v>21</v>
      </c>
      <c r="CT446" s="238">
        <v>436216</v>
      </c>
      <c r="CU446" s="238">
        <v>4972761</v>
      </c>
      <c r="CV446" s="238">
        <v>44.905417800000002</v>
      </c>
      <c r="CW446" s="238">
        <v>-93.807959999999994</v>
      </c>
      <c r="CX446" s="238" t="s">
        <v>359</v>
      </c>
      <c r="CY446" s="238" t="s">
        <v>1054</v>
      </c>
    </row>
    <row r="447" spans="1:103" x14ac:dyDescent="0.25">
      <c r="A447" s="238">
        <v>11023882</v>
      </c>
      <c r="B447" s="238">
        <v>3</v>
      </c>
      <c r="C447" s="238">
        <v>7</v>
      </c>
      <c r="D447" s="238">
        <v>170.17699999999999</v>
      </c>
      <c r="E447" s="238">
        <v>10</v>
      </c>
      <c r="G447" s="238" t="s">
        <v>936</v>
      </c>
      <c r="H447" s="238" t="s">
        <v>354</v>
      </c>
      <c r="I447" s="238">
        <v>25</v>
      </c>
      <c r="K447" s="238">
        <v>15512719</v>
      </c>
      <c r="L447" s="238">
        <v>153410218</v>
      </c>
      <c r="M447" s="238">
        <v>12</v>
      </c>
      <c r="N447" s="238">
        <v>5</v>
      </c>
      <c r="O447" s="238">
        <v>2015</v>
      </c>
      <c r="P447" s="238" t="s">
        <v>364</v>
      </c>
      <c r="Q447" s="238">
        <v>10</v>
      </c>
      <c r="R447" s="238" t="s">
        <v>369</v>
      </c>
      <c r="S447" s="238">
        <v>4</v>
      </c>
      <c r="T447" s="238">
        <v>0</v>
      </c>
      <c r="U447" s="238">
        <v>1</v>
      </c>
      <c r="V447" s="238">
        <v>7</v>
      </c>
      <c r="W447" s="238">
        <v>54</v>
      </c>
      <c r="X447" s="238">
        <v>2</v>
      </c>
      <c r="Y447" s="238">
        <v>1</v>
      </c>
      <c r="Z447" s="238">
        <v>1</v>
      </c>
      <c r="AB447" s="238">
        <v>1</v>
      </c>
      <c r="AC447" s="238">
        <v>98</v>
      </c>
      <c r="AD447" s="238" t="s">
        <v>428</v>
      </c>
      <c r="AE447" s="238" t="s">
        <v>1055</v>
      </c>
      <c r="AF447" s="238" t="s">
        <v>426</v>
      </c>
      <c r="AG447" s="238">
        <v>3</v>
      </c>
      <c r="AH447" s="238">
        <v>2</v>
      </c>
      <c r="AI447" s="238">
        <v>2</v>
      </c>
      <c r="AJ447" s="238">
        <v>3</v>
      </c>
      <c r="AK447" s="238">
        <v>27</v>
      </c>
      <c r="AL447" s="238">
        <v>35</v>
      </c>
      <c r="AM447" s="238" t="s">
        <v>363</v>
      </c>
      <c r="AN447" s="238">
        <v>5</v>
      </c>
      <c r="AO447" s="238">
        <v>1</v>
      </c>
      <c r="AS447" s="238">
        <v>7</v>
      </c>
      <c r="AT447" s="238">
        <v>98</v>
      </c>
      <c r="AU447" s="238">
        <v>55</v>
      </c>
      <c r="AV447" s="238">
        <v>11</v>
      </c>
      <c r="AW447" s="238">
        <v>25</v>
      </c>
      <c r="CT447" s="238">
        <v>436472</v>
      </c>
      <c r="CU447" s="238">
        <v>4972758</v>
      </c>
      <c r="CV447" s="238">
        <v>44.905411000000001</v>
      </c>
      <c r="CW447" s="238">
        <v>-93.804708899999994</v>
      </c>
      <c r="CX447" s="238" t="s">
        <v>359</v>
      </c>
      <c r="CY447" s="238" t="s">
        <v>1056</v>
      </c>
    </row>
    <row r="448" spans="1:103" x14ac:dyDescent="0.25">
      <c r="A448" s="238">
        <v>509058</v>
      </c>
      <c r="B448" s="238">
        <v>3</v>
      </c>
      <c r="C448" s="238">
        <v>7</v>
      </c>
      <c r="D448" s="238">
        <v>170.255</v>
      </c>
      <c r="E448" s="238">
        <v>10</v>
      </c>
      <c r="G448" s="238" t="s">
        <v>948</v>
      </c>
      <c r="H448" s="238" t="s">
        <v>354</v>
      </c>
      <c r="I448" s="238">
        <v>25</v>
      </c>
      <c r="K448" s="238">
        <v>17033741</v>
      </c>
      <c r="M448" s="238">
        <v>10</v>
      </c>
      <c r="N448" s="238">
        <v>16</v>
      </c>
      <c r="O448" s="238">
        <v>2017</v>
      </c>
      <c r="P448" s="238" t="s">
        <v>361</v>
      </c>
      <c r="Q448" s="238">
        <v>6</v>
      </c>
      <c r="R448" s="238" t="s">
        <v>369</v>
      </c>
      <c r="S448" s="238">
        <v>5</v>
      </c>
      <c r="T448" s="238">
        <v>0</v>
      </c>
      <c r="U448" s="238">
        <v>2</v>
      </c>
      <c r="V448" s="238">
        <v>12</v>
      </c>
      <c r="W448" s="238">
        <v>10</v>
      </c>
      <c r="X448" s="238">
        <v>2</v>
      </c>
      <c r="Y448" s="238">
        <v>6</v>
      </c>
      <c r="Z448" s="238">
        <v>1</v>
      </c>
      <c r="AB448" s="238">
        <v>1</v>
      </c>
      <c r="AC448" s="238">
        <v>98</v>
      </c>
      <c r="AD448" s="238" t="s">
        <v>581</v>
      </c>
      <c r="AF448" s="238" t="s">
        <v>426</v>
      </c>
      <c r="AG448" s="238">
        <v>7</v>
      </c>
      <c r="AH448" s="238">
        <v>2</v>
      </c>
      <c r="AI448" s="238">
        <v>2</v>
      </c>
      <c r="AJ448" s="238">
        <v>3</v>
      </c>
      <c r="AK448" s="238">
        <v>21</v>
      </c>
      <c r="AL448" s="238">
        <v>55</v>
      </c>
      <c r="AM448" s="238" t="s">
        <v>354</v>
      </c>
      <c r="AN448" s="238">
        <v>5</v>
      </c>
      <c r="AO448" s="238">
        <v>1</v>
      </c>
      <c r="AS448" s="238">
        <v>12</v>
      </c>
      <c r="AT448" s="238">
        <v>98</v>
      </c>
      <c r="AU448" s="238">
        <v>60</v>
      </c>
      <c r="AV448" s="238">
        <v>11</v>
      </c>
      <c r="AW448" s="238">
        <v>21</v>
      </c>
      <c r="AX448" s="238">
        <v>2</v>
      </c>
      <c r="AY448" s="238">
        <v>2</v>
      </c>
      <c r="AZ448" s="238">
        <v>3</v>
      </c>
      <c r="BA448" s="238">
        <v>21</v>
      </c>
      <c r="BB448" s="238">
        <v>27</v>
      </c>
      <c r="BC448" s="238" t="s">
        <v>354</v>
      </c>
      <c r="BD448" s="238">
        <v>5</v>
      </c>
      <c r="BE448" s="238">
        <v>4</v>
      </c>
      <c r="BI448" s="238">
        <v>12</v>
      </c>
      <c r="BJ448" s="238">
        <v>98</v>
      </c>
      <c r="BK448" s="238">
        <v>60</v>
      </c>
      <c r="BL448" s="238">
        <v>11</v>
      </c>
      <c r="BM448" s="238">
        <v>21</v>
      </c>
      <c r="CT448" s="238">
        <v>436597.98631488899</v>
      </c>
      <c r="CU448" s="238">
        <v>4972750.79874798</v>
      </c>
      <c r="CV448" s="238">
        <v>44.905359269999998</v>
      </c>
      <c r="CW448" s="238">
        <v>-93.803116770000003</v>
      </c>
      <c r="CX448" s="238" t="s">
        <v>359</v>
      </c>
      <c r="CY448" s="238" t="s">
        <v>1057</v>
      </c>
    </row>
    <row r="449" spans="1:103" x14ac:dyDescent="0.25">
      <c r="A449" s="238">
        <v>809553</v>
      </c>
      <c r="B449" s="238">
        <v>3</v>
      </c>
      <c r="C449" s="238">
        <v>7</v>
      </c>
      <c r="D449" s="238">
        <v>170.273</v>
      </c>
      <c r="E449" s="238">
        <v>10</v>
      </c>
      <c r="G449" s="238" t="s">
        <v>948</v>
      </c>
      <c r="H449" s="238" t="s">
        <v>354</v>
      </c>
      <c r="I449" s="238">
        <v>25</v>
      </c>
      <c r="K449" s="238">
        <v>20503844</v>
      </c>
      <c r="L449" s="238">
        <v>201220139</v>
      </c>
      <c r="M449" s="238">
        <v>5</v>
      </c>
      <c r="N449" s="238">
        <v>1</v>
      </c>
      <c r="O449" s="238">
        <v>2020</v>
      </c>
      <c r="P449" s="238" t="s">
        <v>362</v>
      </c>
      <c r="Q449" s="238">
        <v>16</v>
      </c>
      <c r="R449" s="238">
        <v>98</v>
      </c>
      <c r="S449" s="238">
        <v>3</v>
      </c>
      <c r="T449" s="238">
        <v>0</v>
      </c>
      <c r="U449" s="238">
        <v>2</v>
      </c>
      <c r="V449" s="238">
        <v>11</v>
      </c>
      <c r="W449" s="238">
        <v>10</v>
      </c>
      <c r="X449" s="238">
        <v>2</v>
      </c>
      <c r="Y449" s="238">
        <v>1</v>
      </c>
      <c r="Z449" s="238">
        <v>2</v>
      </c>
      <c r="AB449" s="238">
        <v>1</v>
      </c>
      <c r="AC449" s="238">
        <v>98</v>
      </c>
      <c r="AD449" s="238">
        <v>7</v>
      </c>
      <c r="AF449" s="238" t="s">
        <v>426</v>
      </c>
      <c r="AG449" s="238">
        <v>6</v>
      </c>
      <c r="AH449" s="238">
        <v>2</v>
      </c>
      <c r="AI449" s="238">
        <v>2</v>
      </c>
      <c r="AJ449" s="238">
        <v>4</v>
      </c>
      <c r="AK449" s="238">
        <v>21</v>
      </c>
      <c r="AL449" s="238">
        <v>17</v>
      </c>
      <c r="AM449" s="238" t="s">
        <v>354</v>
      </c>
      <c r="AN449" s="238">
        <v>9</v>
      </c>
      <c r="AO449" s="238">
        <v>90</v>
      </c>
      <c r="AP449" s="238">
        <v>67</v>
      </c>
      <c r="AS449" s="238">
        <v>12</v>
      </c>
      <c r="AT449" s="238">
        <v>9</v>
      </c>
      <c r="AU449" s="238">
        <v>55</v>
      </c>
      <c r="AV449" s="238">
        <v>11</v>
      </c>
      <c r="AW449" s="238">
        <v>21</v>
      </c>
      <c r="AX449" s="238">
        <v>2</v>
      </c>
      <c r="AY449" s="238">
        <v>49</v>
      </c>
      <c r="AZ449" s="238">
        <v>3</v>
      </c>
      <c r="BA449" s="238">
        <v>21</v>
      </c>
      <c r="BB449" s="238">
        <v>37</v>
      </c>
      <c r="BC449" s="238" t="s">
        <v>354</v>
      </c>
      <c r="BD449" s="238">
        <v>5</v>
      </c>
      <c r="BE449" s="238">
        <v>1</v>
      </c>
      <c r="BI449" s="238">
        <v>12</v>
      </c>
      <c r="BJ449" s="238">
        <v>9</v>
      </c>
      <c r="BK449" s="238">
        <v>55</v>
      </c>
      <c r="BL449" s="238">
        <v>11</v>
      </c>
      <c r="BM449" s="238">
        <v>21</v>
      </c>
      <c r="CT449" s="238">
        <v>436614.181695031</v>
      </c>
      <c r="CU449" s="238">
        <v>4972763.4493268998</v>
      </c>
      <c r="CV449" s="238">
        <v>44.905474580000003</v>
      </c>
      <c r="CW449" s="238">
        <v>-93.802913230000001</v>
      </c>
      <c r="CX449" s="238" t="s">
        <v>359</v>
      </c>
      <c r="CY449" s="238" t="s">
        <v>1058</v>
      </c>
    </row>
    <row r="450" spans="1:103" x14ac:dyDescent="0.25">
      <c r="A450" s="238">
        <v>737399</v>
      </c>
      <c r="B450" s="238">
        <v>3</v>
      </c>
      <c r="C450" s="238">
        <v>7</v>
      </c>
      <c r="D450" s="238">
        <v>170.28899999999999</v>
      </c>
      <c r="E450" s="238">
        <v>10</v>
      </c>
      <c r="G450" s="238" t="s">
        <v>948</v>
      </c>
      <c r="H450" s="238" t="s">
        <v>354</v>
      </c>
      <c r="I450" s="238">
        <v>25</v>
      </c>
      <c r="K450" s="238">
        <v>19022467</v>
      </c>
      <c r="M450" s="238">
        <v>7</v>
      </c>
      <c r="N450" s="238">
        <v>31</v>
      </c>
      <c r="O450" s="238">
        <v>2019</v>
      </c>
      <c r="P450" s="238" t="s">
        <v>355</v>
      </c>
      <c r="Q450" s="238">
        <v>21</v>
      </c>
      <c r="R450" s="238" t="s">
        <v>356</v>
      </c>
      <c r="S450" s="238">
        <v>4</v>
      </c>
      <c r="T450" s="238">
        <v>0</v>
      </c>
      <c r="U450" s="238">
        <v>2</v>
      </c>
      <c r="V450" s="238">
        <v>10</v>
      </c>
      <c r="W450" s="238">
        <v>10</v>
      </c>
      <c r="X450" s="238">
        <v>2</v>
      </c>
      <c r="Y450" s="238">
        <v>4</v>
      </c>
      <c r="Z450" s="238">
        <v>1</v>
      </c>
      <c r="AB450" s="238">
        <v>1</v>
      </c>
      <c r="AC450" s="238">
        <v>1</v>
      </c>
      <c r="AD450" s="238" t="s">
        <v>581</v>
      </c>
      <c r="AF450" s="238" t="s">
        <v>426</v>
      </c>
      <c r="AG450" s="238">
        <v>5</v>
      </c>
      <c r="AH450" s="238">
        <v>2</v>
      </c>
      <c r="AI450" s="238">
        <v>2</v>
      </c>
      <c r="AJ450" s="238">
        <v>4</v>
      </c>
      <c r="AK450" s="238">
        <v>21</v>
      </c>
      <c r="AL450" s="238">
        <v>19</v>
      </c>
      <c r="AM450" s="238" t="s">
        <v>363</v>
      </c>
      <c r="AN450" s="238">
        <v>5</v>
      </c>
      <c r="AO450" s="238">
        <v>1</v>
      </c>
      <c r="AS450" s="238">
        <v>12</v>
      </c>
      <c r="AT450" s="238">
        <v>25</v>
      </c>
      <c r="AU450" s="238">
        <v>60</v>
      </c>
      <c r="AV450" s="238">
        <v>11</v>
      </c>
      <c r="AW450" s="238">
        <v>21</v>
      </c>
      <c r="AX450" s="238">
        <v>2</v>
      </c>
      <c r="AY450" s="238">
        <v>2</v>
      </c>
      <c r="AZ450" s="238">
        <v>4</v>
      </c>
      <c r="BA450" s="238">
        <v>21</v>
      </c>
      <c r="BB450" s="238">
        <v>62</v>
      </c>
      <c r="BC450" s="238" t="s">
        <v>354</v>
      </c>
      <c r="BD450" s="238">
        <v>5</v>
      </c>
      <c r="BE450" s="238">
        <v>74</v>
      </c>
      <c r="BI450" s="238">
        <v>12</v>
      </c>
      <c r="BJ450" s="238">
        <v>25</v>
      </c>
      <c r="BK450" s="238">
        <v>60</v>
      </c>
      <c r="BL450" s="238">
        <v>11</v>
      </c>
      <c r="BM450" s="238">
        <v>21</v>
      </c>
      <c r="CT450" s="238">
        <v>436653.01512022701</v>
      </c>
      <c r="CU450" s="238">
        <v>4972755.5401114104</v>
      </c>
      <c r="CV450" s="238">
        <v>44.905406839999998</v>
      </c>
      <c r="CW450" s="238">
        <v>-93.802420380000001</v>
      </c>
      <c r="CX450" s="238" t="s">
        <v>359</v>
      </c>
      <c r="CY450" s="238" t="s">
        <v>1059</v>
      </c>
    </row>
    <row r="451" spans="1:103" x14ac:dyDescent="0.25">
      <c r="A451" s="238">
        <v>700018</v>
      </c>
      <c r="B451" s="238">
        <v>3</v>
      </c>
      <c r="C451" s="238">
        <v>7</v>
      </c>
      <c r="D451" s="238">
        <v>170.399</v>
      </c>
      <c r="E451" s="238">
        <v>10</v>
      </c>
      <c r="F451" s="238" t="s">
        <v>1060</v>
      </c>
      <c r="H451" s="238" t="s">
        <v>354</v>
      </c>
      <c r="I451" s="238">
        <v>25</v>
      </c>
      <c r="K451" s="238">
        <v>19504453</v>
      </c>
      <c r="M451" s="238">
        <v>3</v>
      </c>
      <c r="N451" s="238">
        <v>25</v>
      </c>
      <c r="O451" s="238">
        <v>2019</v>
      </c>
      <c r="P451" s="238" t="s">
        <v>361</v>
      </c>
      <c r="Q451" s="238">
        <v>12</v>
      </c>
      <c r="R451" s="238" t="s">
        <v>356</v>
      </c>
      <c r="S451" s="238">
        <v>4</v>
      </c>
      <c r="T451" s="238">
        <v>0</v>
      </c>
      <c r="U451" s="238">
        <v>2</v>
      </c>
      <c r="V451" s="238">
        <v>10</v>
      </c>
      <c r="W451" s="238">
        <v>10</v>
      </c>
      <c r="X451" s="238">
        <v>16</v>
      </c>
      <c r="Y451" s="238">
        <v>1</v>
      </c>
      <c r="Z451" s="238">
        <v>1</v>
      </c>
      <c r="AB451" s="238">
        <v>1</v>
      </c>
      <c r="AC451" s="238">
        <v>98</v>
      </c>
      <c r="AD451" s="238" t="s">
        <v>581</v>
      </c>
      <c r="AF451" s="238" t="s">
        <v>426</v>
      </c>
      <c r="AG451" s="238">
        <v>5</v>
      </c>
      <c r="AH451" s="238">
        <v>2</v>
      </c>
      <c r="AI451" s="238">
        <v>3</v>
      </c>
      <c r="AJ451" s="238">
        <v>4</v>
      </c>
      <c r="AK451" s="238">
        <v>21</v>
      </c>
      <c r="AL451" s="238">
        <v>24</v>
      </c>
      <c r="AM451" s="238" t="s">
        <v>354</v>
      </c>
      <c r="AN451" s="238">
        <v>5</v>
      </c>
      <c r="AO451" s="238">
        <v>4</v>
      </c>
      <c r="AP451" s="238">
        <v>74</v>
      </c>
      <c r="AS451" s="238">
        <v>12</v>
      </c>
      <c r="AT451" s="238">
        <v>9</v>
      </c>
      <c r="AU451" s="238">
        <v>60</v>
      </c>
      <c r="AV451" s="238">
        <v>11</v>
      </c>
      <c r="AW451" s="238">
        <v>21</v>
      </c>
      <c r="AX451" s="238">
        <v>2</v>
      </c>
      <c r="AY451" s="238">
        <v>5</v>
      </c>
      <c r="AZ451" s="238">
        <v>4</v>
      </c>
      <c r="BA451" s="238">
        <v>34</v>
      </c>
      <c r="BB451" s="238">
        <v>76</v>
      </c>
      <c r="BC451" s="238" t="s">
        <v>363</v>
      </c>
      <c r="BD451" s="238">
        <v>5</v>
      </c>
      <c r="BE451" s="238">
        <v>1</v>
      </c>
      <c r="BI451" s="238">
        <v>12</v>
      </c>
      <c r="BJ451" s="238">
        <v>9</v>
      </c>
      <c r="BK451" s="238">
        <v>60</v>
      </c>
      <c r="BL451" s="238">
        <v>11</v>
      </c>
      <c r="BM451" s="238">
        <v>21</v>
      </c>
      <c r="CT451" s="238">
        <v>436830.08212683199</v>
      </c>
      <c r="CU451" s="238">
        <v>4972750.7493014997</v>
      </c>
      <c r="CV451" s="238">
        <v>44.905379459999999</v>
      </c>
      <c r="CW451" s="238">
        <v>-93.800177079999997</v>
      </c>
      <c r="CX451" s="238" t="s">
        <v>359</v>
      </c>
      <c r="CY451" s="238" t="s">
        <v>1061</v>
      </c>
    </row>
    <row r="452" spans="1:103" x14ac:dyDescent="0.25">
      <c r="A452" s="238">
        <v>10938903</v>
      </c>
      <c r="B452" s="238">
        <v>3</v>
      </c>
      <c r="C452" s="238">
        <v>7</v>
      </c>
      <c r="D452" s="238">
        <v>170.42400000000001</v>
      </c>
      <c r="E452" s="238">
        <v>10</v>
      </c>
      <c r="G452" s="238" t="s">
        <v>936</v>
      </c>
      <c r="H452" s="238" t="s">
        <v>354</v>
      </c>
      <c r="I452" s="238">
        <v>25</v>
      </c>
      <c r="K452" s="238">
        <v>14037373</v>
      </c>
      <c r="L452" s="238">
        <v>143230193</v>
      </c>
      <c r="M452" s="238">
        <v>11</v>
      </c>
      <c r="N452" s="238">
        <v>19</v>
      </c>
      <c r="O452" s="238">
        <v>2014</v>
      </c>
      <c r="P452" s="238" t="s">
        <v>355</v>
      </c>
      <c r="Q452" s="238">
        <v>12</v>
      </c>
      <c r="S452" s="238">
        <v>5</v>
      </c>
      <c r="T452" s="238">
        <v>0</v>
      </c>
      <c r="U452" s="238">
        <v>1</v>
      </c>
      <c r="V452" s="238">
        <v>90</v>
      </c>
      <c r="W452" s="238">
        <v>70</v>
      </c>
      <c r="X452" s="238">
        <v>2</v>
      </c>
      <c r="Y452" s="238">
        <v>1</v>
      </c>
      <c r="Z452" s="238">
        <v>7</v>
      </c>
      <c r="AB452" s="238">
        <v>3</v>
      </c>
      <c r="AC452" s="238">
        <v>98</v>
      </c>
      <c r="AD452" s="238" t="s">
        <v>430</v>
      </c>
      <c r="AE452" s="238" t="s">
        <v>1062</v>
      </c>
      <c r="AF452" s="238" t="s">
        <v>426</v>
      </c>
      <c r="AG452" s="238">
        <v>3</v>
      </c>
      <c r="AH452" s="238">
        <v>2</v>
      </c>
      <c r="AI452" s="238">
        <v>2</v>
      </c>
      <c r="AJ452" s="238">
        <v>4</v>
      </c>
      <c r="AK452" s="238">
        <v>21</v>
      </c>
      <c r="AL452" s="238">
        <v>19</v>
      </c>
      <c r="AM452" s="238" t="s">
        <v>363</v>
      </c>
      <c r="AN452" s="238">
        <v>5</v>
      </c>
      <c r="AS452" s="238">
        <v>7</v>
      </c>
      <c r="AT452" s="238">
        <v>98</v>
      </c>
      <c r="AU452" s="238">
        <v>55</v>
      </c>
      <c r="AV452" s="238">
        <v>11</v>
      </c>
      <c r="AW452" s="238">
        <v>21</v>
      </c>
      <c r="CT452" s="238">
        <v>436870</v>
      </c>
      <c r="CU452" s="238">
        <v>4972738</v>
      </c>
      <c r="CV452" s="238">
        <v>44.905264600000002</v>
      </c>
      <c r="CW452" s="238">
        <v>-93.799666400000007</v>
      </c>
      <c r="CX452" s="238" t="s">
        <v>359</v>
      </c>
      <c r="CY452" s="238" t="s">
        <v>1063</v>
      </c>
    </row>
    <row r="453" spans="1:103" x14ac:dyDescent="0.25">
      <c r="A453" s="238">
        <v>388054</v>
      </c>
      <c r="B453" s="238">
        <v>3</v>
      </c>
      <c r="C453" s="238">
        <v>7</v>
      </c>
      <c r="D453" s="238">
        <v>170.47200000000001</v>
      </c>
      <c r="E453" s="238">
        <v>10</v>
      </c>
      <c r="G453" s="238" t="s">
        <v>948</v>
      </c>
      <c r="H453" s="238" t="s">
        <v>354</v>
      </c>
      <c r="I453" s="238">
        <v>25</v>
      </c>
      <c r="K453" s="238">
        <v>16035608</v>
      </c>
      <c r="M453" s="238">
        <v>10</v>
      </c>
      <c r="N453" s="238">
        <v>19</v>
      </c>
      <c r="O453" s="238">
        <v>2016</v>
      </c>
      <c r="P453" s="238" t="s">
        <v>355</v>
      </c>
      <c r="Q453" s="238">
        <v>8</v>
      </c>
      <c r="R453" s="238" t="s">
        <v>356</v>
      </c>
      <c r="S453" s="238">
        <v>5</v>
      </c>
      <c r="T453" s="238">
        <v>0</v>
      </c>
      <c r="U453" s="238">
        <v>1</v>
      </c>
      <c r="W453" s="238">
        <v>46</v>
      </c>
      <c r="X453" s="238">
        <v>2</v>
      </c>
      <c r="Y453" s="238">
        <v>99</v>
      </c>
      <c r="Z453" s="238">
        <v>1</v>
      </c>
      <c r="AB453" s="238">
        <v>1</v>
      </c>
      <c r="AC453" s="238">
        <v>98</v>
      </c>
      <c r="AD453" s="238" t="s">
        <v>581</v>
      </c>
      <c r="AF453" s="238" t="s">
        <v>426</v>
      </c>
      <c r="AG453" s="238">
        <v>3</v>
      </c>
      <c r="AH453" s="238">
        <v>2</v>
      </c>
      <c r="AI453" s="238">
        <v>2</v>
      </c>
      <c r="AJ453" s="238">
        <v>4</v>
      </c>
      <c r="AK453" s="238">
        <v>21</v>
      </c>
      <c r="AS453" s="238">
        <v>12</v>
      </c>
      <c r="AT453" s="238">
        <v>9</v>
      </c>
      <c r="AU453" s="238">
        <v>55</v>
      </c>
      <c r="AV453" s="238">
        <v>11</v>
      </c>
      <c r="AW453" s="238">
        <v>21</v>
      </c>
      <c r="CT453" s="238">
        <v>436946.62644991901</v>
      </c>
      <c r="CU453" s="238">
        <v>4972742.2210795796</v>
      </c>
      <c r="CV453" s="238">
        <v>44.905313030000002</v>
      </c>
      <c r="CW453" s="238">
        <v>-93.798699889999995</v>
      </c>
      <c r="CX453" s="238" t="s">
        <v>359</v>
      </c>
      <c r="CY453" s="238" t="s">
        <v>1064</v>
      </c>
    </row>
    <row r="454" spans="1:103" x14ac:dyDescent="0.25">
      <c r="A454" s="238">
        <v>11015417</v>
      </c>
      <c r="B454" s="238">
        <v>3</v>
      </c>
      <c r="C454" s="238">
        <v>7</v>
      </c>
      <c r="D454" s="238">
        <v>170.49299999999999</v>
      </c>
      <c r="E454" s="238">
        <v>10</v>
      </c>
      <c r="G454" s="238" t="s">
        <v>936</v>
      </c>
      <c r="H454" s="238" t="s">
        <v>354</v>
      </c>
      <c r="I454" s="238">
        <v>25</v>
      </c>
      <c r="K454" s="238">
        <v>15000548</v>
      </c>
      <c r="L454" s="238">
        <v>150080024</v>
      </c>
      <c r="M454" s="238">
        <v>1</v>
      </c>
      <c r="N454" s="238">
        <v>7</v>
      </c>
      <c r="O454" s="238">
        <v>2015</v>
      </c>
      <c r="P454" s="238" t="s">
        <v>355</v>
      </c>
      <c r="Q454" s="238">
        <v>15</v>
      </c>
      <c r="S454" s="238">
        <v>5</v>
      </c>
      <c r="T454" s="238">
        <v>0</v>
      </c>
      <c r="U454" s="238">
        <v>1</v>
      </c>
      <c r="V454" s="238">
        <v>90</v>
      </c>
      <c r="W454" s="238">
        <v>4</v>
      </c>
      <c r="X454" s="238">
        <v>2</v>
      </c>
      <c r="Y454" s="238">
        <v>1</v>
      </c>
      <c r="Z454" s="238">
        <v>1</v>
      </c>
      <c r="AB454" s="238">
        <v>1</v>
      </c>
      <c r="AC454" s="238">
        <v>98</v>
      </c>
      <c r="AD454" s="238" t="s">
        <v>424</v>
      </c>
      <c r="AE454" s="238" t="s">
        <v>1016</v>
      </c>
      <c r="AF454" s="238" t="s">
        <v>426</v>
      </c>
      <c r="AG454" s="238">
        <v>4</v>
      </c>
      <c r="AH454" s="238">
        <v>2</v>
      </c>
      <c r="AI454" s="238">
        <v>2</v>
      </c>
      <c r="AJ454" s="238">
        <v>4</v>
      </c>
      <c r="AK454" s="238">
        <v>21</v>
      </c>
      <c r="AL454" s="238">
        <v>28</v>
      </c>
      <c r="AM454" s="238" t="s">
        <v>363</v>
      </c>
      <c r="AN454" s="238">
        <v>5</v>
      </c>
      <c r="AS454" s="238">
        <v>7</v>
      </c>
      <c r="AT454" s="238">
        <v>98</v>
      </c>
      <c r="AU454" s="238">
        <v>55</v>
      </c>
      <c r="AV454" s="238">
        <v>11</v>
      </c>
      <c r="AW454" s="238">
        <v>21</v>
      </c>
      <c r="CT454" s="238">
        <v>436981</v>
      </c>
      <c r="CU454" s="238">
        <v>4972734</v>
      </c>
      <c r="CV454" s="238">
        <v>44.905245299999997</v>
      </c>
      <c r="CW454" s="238">
        <v>-93.798267699999997</v>
      </c>
      <c r="CX454" s="238" t="s">
        <v>359</v>
      </c>
      <c r="CY454" s="238" t="s">
        <v>1065</v>
      </c>
    </row>
    <row r="455" spans="1:103" x14ac:dyDescent="0.25">
      <c r="A455" s="238">
        <v>11019022</v>
      </c>
      <c r="B455" s="238">
        <v>3</v>
      </c>
      <c r="C455" s="238">
        <v>7</v>
      </c>
      <c r="D455" s="238">
        <v>170.55799999999999</v>
      </c>
      <c r="E455" s="238">
        <v>10</v>
      </c>
      <c r="G455" s="238" t="s">
        <v>936</v>
      </c>
      <c r="H455" s="238" t="s">
        <v>354</v>
      </c>
      <c r="I455" s="238">
        <v>25</v>
      </c>
      <c r="K455" s="238">
        <v>15504452</v>
      </c>
      <c r="L455" s="238">
        <v>151210303</v>
      </c>
      <c r="M455" s="238">
        <v>5</v>
      </c>
      <c r="N455" s="238">
        <v>1</v>
      </c>
      <c r="O455" s="238">
        <v>2015</v>
      </c>
      <c r="P455" s="238" t="s">
        <v>362</v>
      </c>
      <c r="Q455" s="238">
        <v>14</v>
      </c>
      <c r="R455" s="238" t="s">
        <v>356</v>
      </c>
      <c r="S455" s="238">
        <v>4</v>
      </c>
      <c r="T455" s="238">
        <v>0</v>
      </c>
      <c r="U455" s="238">
        <v>1</v>
      </c>
      <c r="V455" s="238">
        <v>7</v>
      </c>
      <c r="W455" s="238">
        <v>27</v>
      </c>
      <c r="X455" s="238">
        <v>2</v>
      </c>
      <c r="Y455" s="238">
        <v>1</v>
      </c>
      <c r="Z455" s="238">
        <v>1</v>
      </c>
      <c r="AA455" s="238">
        <v>2</v>
      </c>
      <c r="AB455" s="238">
        <v>1</v>
      </c>
      <c r="AC455" s="238">
        <v>98</v>
      </c>
      <c r="AD455" s="238" t="s">
        <v>428</v>
      </c>
      <c r="AE455" s="238" t="s">
        <v>1066</v>
      </c>
      <c r="AF455" s="238" t="s">
        <v>426</v>
      </c>
      <c r="AG455" s="238">
        <v>3</v>
      </c>
      <c r="AH455" s="238">
        <v>2</v>
      </c>
      <c r="AI455" s="238">
        <v>1</v>
      </c>
      <c r="AJ455" s="238">
        <v>4</v>
      </c>
      <c r="AK455" s="238">
        <v>21</v>
      </c>
      <c r="AL455" s="238">
        <v>56</v>
      </c>
      <c r="AM455" s="238" t="s">
        <v>354</v>
      </c>
      <c r="AN455" s="238">
        <v>5</v>
      </c>
      <c r="AO455" s="238">
        <v>15</v>
      </c>
      <c r="AS455" s="238">
        <v>7</v>
      </c>
      <c r="AT455" s="238">
        <v>98</v>
      </c>
      <c r="AU455" s="238">
        <v>55</v>
      </c>
      <c r="AV455" s="238">
        <v>11</v>
      </c>
      <c r="AW455" s="238">
        <v>21</v>
      </c>
      <c r="CT455" s="238">
        <v>437085</v>
      </c>
      <c r="CU455" s="238">
        <v>4972734</v>
      </c>
      <c r="CV455" s="238">
        <v>44.905255199999999</v>
      </c>
      <c r="CW455" s="238">
        <v>-93.796947900000006</v>
      </c>
      <c r="CX455" s="238" t="s">
        <v>359</v>
      </c>
      <c r="CY455" s="238" t="s">
        <v>1067</v>
      </c>
    </row>
    <row r="456" spans="1:103" x14ac:dyDescent="0.25">
      <c r="A456" s="238">
        <v>397187</v>
      </c>
      <c r="B456" s="238">
        <v>3</v>
      </c>
      <c r="C456" s="238">
        <v>7</v>
      </c>
      <c r="D456" s="238">
        <v>170.601</v>
      </c>
      <c r="E456" s="238">
        <v>10</v>
      </c>
      <c r="G456" s="238" t="s">
        <v>948</v>
      </c>
      <c r="H456" s="238" t="s">
        <v>354</v>
      </c>
      <c r="I456" s="238">
        <v>25</v>
      </c>
      <c r="K456" s="238">
        <v>16039778</v>
      </c>
      <c r="M456" s="238">
        <v>11</v>
      </c>
      <c r="N456" s="238">
        <v>22</v>
      </c>
      <c r="O456" s="238">
        <v>2016</v>
      </c>
      <c r="P456" s="238" t="s">
        <v>368</v>
      </c>
      <c r="Q456" s="238">
        <v>19</v>
      </c>
      <c r="S456" s="238">
        <v>5</v>
      </c>
      <c r="T456" s="238">
        <v>0</v>
      </c>
      <c r="U456" s="238">
        <v>1</v>
      </c>
      <c r="W456" s="238">
        <v>32</v>
      </c>
      <c r="X456" s="238">
        <v>2</v>
      </c>
      <c r="Y456" s="238">
        <v>6</v>
      </c>
      <c r="Z456" s="238">
        <v>4</v>
      </c>
      <c r="AB456" s="238">
        <v>4</v>
      </c>
      <c r="AC456" s="238">
        <v>98</v>
      </c>
      <c r="AD456" s="238" t="s">
        <v>581</v>
      </c>
      <c r="AF456" s="238" t="s">
        <v>426</v>
      </c>
      <c r="AG456" s="238">
        <v>3</v>
      </c>
      <c r="AH456" s="238">
        <v>2</v>
      </c>
      <c r="AI456" s="238">
        <v>2</v>
      </c>
      <c r="AJ456" s="238">
        <v>4</v>
      </c>
      <c r="AK456" s="238">
        <v>21</v>
      </c>
      <c r="AL456" s="238">
        <v>48</v>
      </c>
      <c r="AM456" s="238" t="s">
        <v>363</v>
      </c>
      <c r="AN456" s="238">
        <v>5</v>
      </c>
      <c r="AO456" s="238">
        <v>72</v>
      </c>
      <c r="AS456" s="238">
        <v>12</v>
      </c>
      <c r="AT456" s="238">
        <v>9</v>
      </c>
      <c r="AU456" s="238">
        <v>55</v>
      </c>
      <c r="AV456" s="238">
        <v>11</v>
      </c>
      <c r="AW456" s="238">
        <v>21</v>
      </c>
      <c r="CT456" s="238">
        <v>437154.14159386599</v>
      </c>
      <c r="CU456" s="238">
        <v>4972746.3008223204</v>
      </c>
      <c r="CV456" s="238">
        <v>44.905368099999997</v>
      </c>
      <c r="CW456" s="238">
        <v>-93.796072050000006</v>
      </c>
      <c r="CX456" s="238" t="s">
        <v>359</v>
      </c>
      <c r="CY456" s="238" t="s">
        <v>1068</v>
      </c>
    </row>
    <row r="457" spans="1:103" x14ac:dyDescent="0.25">
      <c r="A457" s="238">
        <v>814614</v>
      </c>
      <c r="B457" s="238">
        <v>3</v>
      </c>
      <c r="C457" s="238">
        <v>7</v>
      </c>
      <c r="D457" s="238">
        <v>170.602</v>
      </c>
      <c r="E457" s="238">
        <v>10</v>
      </c>
      <c r="G457" s="238" t="s">
        <v>948</v>
      </c>
      <c r="H457" s="238" t="s">
        <v>354</v>
      </c>
      <c r="I457" s="238">
        <v>25</v>
      </c>
      <c r="K457" s="238">
        <v>20504783</v>
      </c>
      <c r="L457" s="238">
        <v>201670055</v>
      </c>
      <c r="M457" s="238">
        <v>6</v>
      </c>
      <c r="N457" s="238">
        <v>15</v>
      </c>
      <c r="O457" s="238">
        <v>2020</v>
      </c>
      <c r="P457" s="238" t="s">
        <v>361</v>
      </c>
      <c r="Q457" s="238">
        <v>5</v>
      </c>
      <c r="R457" s="238">
        <v>98</v>
      </c>
      <c r="S457" s="238">
        <v>3</v>
      </c>
      <c r="T457" s="238">
        <v>0</v>
      </c>
      <c r="U457" s="238">
        <v>2</v>
      </c>
      <c r="V457" s="238">
        <v>13</v>
      </c>
      <c r="W457" s="238">
        <v>10</v>
      </c>
      <c r="X457" s="238">
        <v>2</v>
      </c>
      <c r="Y457" s="238">
        <v>2</v>
      </c>
      <c r="Z457" s="238">
        <v>1</v>
      </c>
      <c r="AB457" s="238">
        <v>1</v>
      </c>
      <c r="AC457" s="238">
        <v>98</v>
      </c>
      <c r="AD457" s="238">
        <v>7</v>
      </c>
      <c r="AF457" s="238" t="s">
        <v>426</v>
      </c>
      <c r="AG457" s="238">
        <v>7</v>
      </c>
      <c r="AH457" s="238">
        <v>2</v>
      </c>
      <c r="AI457" s="238">
        <v>2</v>
      </c>
      <c r="AJ457" s="238">
        <v>3</v>
      </c>
      <c r="AK457" s="238">
        <v>22</v>
      </c>
      <c r="AL457" s="238">
        <v>25</v>
      </c>
      <c r="AM457" s="238" t="s">
        <v>354</v>
      </c>
      <c r="AN457" s="238">
        <v>11</v>
      </c>
      <c r="AO457" s="238">
        <v>68</v>
      </c>
      <c r="AP457" s="238">
        <v>90</v>
      </c>
      <c r="AS457" s="238">
        <v>12</v>
      </c>
      <c r="AT457" s="238">
        <v>9</v>
      </c>
      <c r="AU457" s="238">
        <v>60</v>
      </c>
      <c r="AV457" s="238">
        <v>11</v>
      </c>
      <c r="AW457" s="238">
        <v>21</v>
      </c>
      <c r="AX457" s="238">
        <v>2</v>
      </c>
      <c r="AY457" s="238">
        <v>6</v>
      </c>
      <c r="AZ457" s="238">
        <v>3</v>
      </c>
      <c r="BA457" s="238">
        <v>27</v>
      </c>
      <c r="BB457" s="238">
        <v>47</v>
      </c>
      <c r="BC457" s="238" t="s">
        <v>354</v>
      </c>
      <c r="BD457" s="238">
        <v>5</v>
      </c>
      <c r="BE457" s="238">
        <v>1</v>
      </c>
      <c r="BI457" s="238">
        <v>12</v>
      </c>
      <c r="BJ457" s="238">
        <v>9</v>
      </c>
      <c r="BK457" s="238">
        <v>60</v>
      </c>
      <c r="BL457" s="238">
        <v>11</v>
      </c>
      <c r="BM457" s="238">
        <v>21</v>
      </c>
      <c r="CT457" s="238">
        <v>437143.349420032</v>
      </c>
      <c r="CU457" s="238">
        <v>4972729.5825925004</v>
      </c>
      <c r="CV457" s="238">
        <v>44.905216660000001</v>
      </c>
      <c r="CW457" s="238">
        <v>-93.796206659999996</v>
      </c>
      <c r="CX457" s="238" t="s">
        <v>359</v>
      </c>
      <c r="CY457" s="238" t="s">
        <v>1069</v>
      </c>
    </row>
    <row r="458" spans="1:103" x14ac:dyDescent="0.25">
      <c r="A458" s="238">
        <v>336856</v>
      </c>
      <c r="B458" s="238">
        <v>3</v>
      </c>
      <c r="C458" s="238">
        <v>7</v>
      </c>
      <c r="D458" s="238">
        <v>170.619</v>
      </c>
      <c r="E458" s="238">
        <v>10</v>
      </c>
      <c r="G458" s="238" t="s">
        <v>948</v>
      </c>
      <c r="H458" s="238" t="s">
        <v>354</v>
      </c>
      <c r="I458" s="238">
        <v>25</v>
      </c>
      <c r="K458" s="238">
        <v>16502209</v>
      </c>
      <c r="M458" s="238">
        <v>2</v>
      </c>
      <c r="N458" s="238">
        <v>17</v>
      </c>
      <c r="O458" s="238">
        <v>2016</v>
      </c>
      <c r="P458" s="238" t="s">
        <v>355</v>
      </c>
      <c r="Q458" s="238">
        <v>7</v>
      </c>
      <c r="R458" s="238">
        <v>98</v>
      </c>
      <c r="S458" s="238">
        <v>5</v>
      </c>
      <c r="T458" s="238">
        <v>0</v>
      </c>
      <c r="U458" s="238">
        <v>1</v>
      </c>
      <c r="W458" s="238">
        <v>55</v>
      </c>
      <c r="X458" s="238">
        <v>2</v>
      </c>
      <c r="Y458" s="238">
        <v>2</v>
      </c>
      <c r="Z458" s="238">
        <v>99</v>
      </c>
      <c r="AB458" s="238">
        <v>99</v>
      </c>
      <c r="AC458" s="238">
        <v>98</v>
      </c>
      <c r="AD458" s="238" t="s">
        <v>581</v>
      </c>
      <c r="AF458" s="238" t="s">
        <v>426</v>
      </c>
      <c r="AG458" s="238">
        <v>3</v>
      </c>
      <c r="AH458" s="238">
        <v>2</v>
      </c>
      <c r="AI458" s="238">
        <v>2</v>
      </c>
      <c r="AJ458" s="238">
        <v>4</v>
      </c>
      <c r="AK458" s="238">
        <v>27</v>
      </c>
      <c r="AL458" s="238">
        <v>29</v>
      </c>
      <c r="AM458" s="238" t="s">
        <v>363</v>
      </c>
      <c r="AN458" s="238">
        <v>99</v>
      </c>
      <c r="AO458" s="238">
        <v>71</v>
      </c>
      <c r="AS458" s="238">
        <v>12</v>
      </c>
      <c r="AT458" s="238">
        <v>9</v>
      </c>
      <c r="AV458" s="238">
        <v>13</v>
      </c>
      <c r="AW458" s="238">
        <v>21</v>
      </c>
      <c r="CT458" s="238">
        <v>437183.56616713299</v>
      </c>
      <c r="CU458" s="238">
        <v>4972735.9326052004</v>
      </c>
      <c r="CV458" s="238">
        <v>44.90527737</v>
      </c>
      <c r="CW458" s="238">
        <v>-93.79569807</v>
      </c>
      <c r="CX458" s="238" t="s">
        <v>359</v>
      </c>
      <c r="CY458" s="238" t="s">
        <v>1070</v>
      </c>
    </row>
    <row r="459" spans="1:103" x14ac:dyDescent="0.25">
      <c r="A459" s="238">
        <v>10930850</v>
      </c>
      <c r="B459" s="238">
        <v>3</v>
      </c>
      <c r="C459" s="238">
        <v>7</v>
      </c>
      <c r="D459" s="238">
        <v>170.673</v>
      </c>
      <c r="E459" s="238">
        <v>10</v>
      </c>
      <c r="G459" s="238" t="s">
        <v>936</v>
      </c>
      <c r="H459" s="238" t="s">
        <v>354</v>
      </c>
      <c r="I459" s="238">
        <v>25</v>
      </c>
      <c r="K459" s="238">
        <v>14001292</v>
      </c>
      <c r="L459" s="238">
        <v>140150096</v>
      </c>
      <c r="M459" s="238">
        <v>1</v>
      </c>
      <c r="N459" s="238">
        <v>14</v>
      </c>
      <c r="O459" s="238">
        <v>2014</v>
      </c>
      <c r="P459" s="238" t="s">
        <v>368</v>
      </c>
      <c r="Q459" s="238">
        <v>9</v>
      </c>
      <c r="S459" s="238">
        <v>5</v>
      </c>
      <c r="T459" s="238">
        <v>0</v>
      </c>
      <c r="U459" s="238">
        <v>1</v>
      </c>
      <c r="V459" s="238">
        <v>4</v>
      </c>
      <c r="W459" s="238">
        <v>45</v>
      </c>
      <c r="X459" s="238">
        <v>2</v>
      </c>
      <c r="Y459" s="238">
        <v>1</v>
      </c>
      <c r="Z459" s="238">
        <v>4</v>
      </c>
      <c r="AB459" s="238">
        <v>5</v>
      </c>
      <c r="AC459" s="238">
        <v>98</v>
      </c>
      <c r="AD459" s="238" t="s">
        <v>424</v>
      </c>
      <c r="AE459" s="238" t="s">
        <v>1062</v>
      </c>
      <c r="AF459" s="238" t="s">
        <v>426</v>
      </c>
      <c r="AG459" s="238">
        <v>3</v>
      </c>
      <c r="AH459" s="238">
        <v>2</v>
      </c>
      <c r="AI459" s="238">
        <v>4</v>
      </c>
      <c r="AJ459" s="238">
        <v>4</v>
      </c>
      <c r="AK459" s="238">
        <v>21</v>
      </c>
      <c r="AL459" s="238">
        <v>35</v>
      </c>
      <c r="AM459" s="238" t="s">
        <v>354</v>
      </c>
      <c r="AN459" s="238">
        <v>5</v>
      </c>
      <c r="AS459" s="238">
        <v>7</v>
      </c>
      <c r="AT459" s="238">
        <v>98</v>
      </c>
      <c r="AU459" s="238">
        <v>55</v>
      </c>
      <c r="AV459" s="238">
        <v>11</v>
      </c>
      <c r="AW459" s="238">
        <v>21</v>
      </c>
      <c r="CT459" s="238">
        <v>437271</v>
      </c>
      <c r="CU459" s="238">
        <v>4972735</v>
      </c>
      <c r="CV459" s="238">
        <v>44.905273100000002</v>
      </c>
      <c r="CW459" s="238">
        <v>-93.794592600000001</v>
      </c>
      <c r="CX459" s="238" t="s">
        <v>359</v>
      </c>
      <c r="CY459" s="238" t="s">
        <v>1071</v>
      </c>
    </row>
    <row r="460" spans="1:103" x14ac:dyDescent="0.25">
      <c r="A460" s="238">
        <v>684125</v>
      </c>
      <c r="B460" s="238">
        <v>3</v>
      </c>
      <c r="C460" s="238">
        <v>7</v>
      </c>
      <c r="D460" s="238">
        <v>170.797</v>
      </c>
      <c r="E460" s="238">
        <v>10</v>
      </c>
      <c r="F460" s="238" t="s">
        <v>1060</v>
      </c>
      <c r="H460" s="238" t="s">
        <v>354</v>
      </c>
      <c r="I460" s="238">
        <v>25</v>
      </c>
      <c r="K460" s="238">
        <v>19501897</v>
      </c>
      <c r="M460" s="238">
        <v>2</v>
      </c>
      <c r="N460" s="238">
        <v>5</v>
      </c>
      <c r="O460" s="238">
        <v>2019</v>
      </c>
      <c r="P460" s="238" t="s">
        <v>368</v>
      </c>
      <c r="Q460" s="238">
        <v>14</v>
      </c>
      <c r="S460" s="238">
        <v>4</v>
      </c>
      <c r="T460" s="238">
        <v>0</v>
      </c>
      <c r="U460" s="238">
        <v>2</v>
      </c>
      <c r="V460" s="238">
        <v>5</v>
      </c>
      <c r="W460" s="238">
        <v>10</v>
      </c>
      <c r="X460" s="238">
        <v>2</v>
      </c>
      <c r="Y460" s="238">
        <v>1</v>
      </c>
      <c r="Z460" s="238">
        <v>2</v>
      </c>
      <c r="AA460" s="238">
        <v>4</v>
      </c>
      <c r="AB460" s="238">
        <v>3</v>
      </c>
      <c r="AC460" s="238">
        <v>98</v>
      </c>
      <c r="AD460" s="238" t="s">
        <v>581</v>
      </c>
      <c r="AF460" s="238" t="s">
        <v>426</v>
      </c>
      <c r="AG460" s="238">
        <v>10</v>
      </c>
      <c r="AH460" s="238">
        <v>2</v>
      </c>
      <c r="AI460" s="238">
        <v>4</v>
      </c>
      <c r="AJ460" s="238">
        <v>4</v>
      </c>
      <c r="AK460" s="238">
        <v>24</v>
      </c>
      <c r="AL460" s="238">
        <v>65</v>
      </c>
      <c r="AM460" s="238" t="s">
        <v>363</v>
      </c>
      <c r="AN460" s="238">
        <v>5</v>
      </c>
      <c r="AO460" s="238">
        <v>1</v>
      </c>
      <c r="AS460" s="238">
        <v>12</v>
      </c>
      <c r="AT460" s="238">
        <v>9</v>
      </c>
      <c r="AU460" s="238">
        <v>60</v>
      </c>
      <c r="AV460" s="238">
        <v>11</v>
      </c>
      <c r="AW460" s="238">
        <v>21</v>
      </c>
      <c r="AX460" s="238">
        <v>2</v>
      </c>
      <c r="AY460" s="238">
        <v>4</v>
      </c>
      <c r="AZ460" s="238">
        <v>4</v>
      </c>
      <c r="BA460" s="238">
        <v>21</v>
      </c>
      <c r="BB460" s="238">
        <v>37</v>
      </c>
      <c r="BC460" s="238" t="s">
        <v>354</v>
      </c>
      <c r="BD460" s="238">
        <v>5</v>
      </c>
      <c r="BE460" s="238">
        <v>1</v>
      </c>
      <c r="BI460" s="238">
        <v>12</v>
      </c>
      <c r="BJ460" s="238">
        <v>9</v>
      </c>
      <c r="BK460" s="238">
        <v>60</v>
      </c>
      <c r="BL460" s="238">
        <v>11</v>
      </c>
      <c r="BM460" s="238">
        <v>21</v>
      </c>
      <c r="CT460" s="238">
        <v>437469.31673863402</v>
      </c>
      <c r="CU460" s="238">
        <v>4972725.3492507003</v>
      </c>
      <c r="CV460" s="238">
        <v>44.905207269999998</v>
      </c>
      <c r="CW460" s="238">
        <v>-93.792077500000005</v>
      </c>
      <c r="CX460" s="238" t="s">
        <v>359</v>
      </c>
      <c r="CY460" s="238" t="s">
        <v>1072</v>
      </c>
    </row>
    <row r="461" spans="1:103" x14ac:dyDescent="0.25">
      <c r="A461" s="238">
        <v>320070</v>
      </c>
      <c r="B461" s="238">
        <v>3</v>
      </c>
      <c r="C461" s="238">
        <v>7</v>
      </c>
      <c r="D461" s="238">
        <v>170.887</v>
      </c>
      <c r="E461" s="238">
        <v>10</v>
      </c>
      <c r="G461" s="238" t="s">
        <v>948</v>
      </c>
      <c r="H461" s="238" t="s">
        <v>354</v>
      </c>
      <c r="I461" s="238">
        <v>25</v>
      </c>
      <c r="K461" s="238">
        <v>16001320</v>
      </c>
      <c r="M461" s="238">
        <v>1</v>
      </c>
      <c r="N461" s="238">
        <v>14</v>
      </c>
      <c r="O461" s="238">
        <v>2016</v>
      </c>
      <c r="P461" s="238" t="s">
        <v>384</v>
      </c>
      <c r="Q461" s="238">
        <v>6</v>
      </c>
      <c r="S461" s="238">
        <v>5</v>
      </c>
      <c r="T461" s="238">
        <v>0</v>
      </c>
      <c r="U461" s="238">
        <v>1</v>
      </c>
      <c r="W461" s="238">
        <v>16</v>
      </c>
      <c r="X461" s="238">
        <v>2</v>
      </c>
      <c r="Y461" s="238">
        <v>6</v>
      </c>
      <c r="Z461" s="238">
        <v>2</v>
      </c>
      <c r="AB461" s="238">
        <v>1</v>
      </c>
      <c r="AC461" s="238">
        <v>98</v>
      </c>
      <c r="AD461" s="238" t="s">
        <v>581</v>
      </c>
      <c r="AF461" s="238" t="s">
        <v>426</v>
      </c>
      <c r="AG461" s="238">
        <v>4</v>
      </c>
      <c r="AH461" s="238">
        <v>2</v>
      </c>
      <c r="AI461" s="238">
        <v>2</v>
      </c>
      <c r="AJ461" s="238">
        <v>3</v>
      </c>
      <c r="AK461" s="238">
        <v>21</v>
      </c>
      <c r="AL461" s="238">
        <v>54</v>
      </c>
      <c r="AM461" s="238" t="s">
        <v>363</v>
      </c>
      <c r="AN461" s="238">
        <v>5</v>
      </c>
      <c r="AO461" s="238">
        <v>1</v>
      </c>
      <c r="AS461" s="238">
        <v>12</v>
      </c>
      <c r="AT461" s="238">
        <v>9</v>
      </c>
      <c r="AU461" s="238">
        <v>55</v>
      </c>
      <c r="AV461" s="238">
        <v>11</v>
      </c>
      <c r="AW461" s="238">
        <v>21</v>
      </c>
      <c r="CT461" s="238">
        <v>437614.76531418</v>
      </c>
      <c r="CU461" s="238">
        <v>4972730.1319877002</v>
      </c>
      <c r="CV461" s="238">
        <v>44.905263079999997</v>
      </c>
      <c r="CW461" s="238">
        <v>-93.790235859999996</v>
      </c>
      <c r="CX461" s="238" t="s">
        <v>359</v>
      </c>
      <c r="CY461" s="238" t="s">
        <v>1073</v>
      </c>
    </row>
    <row r="462" spans="1:103" x14ac:dyDescent="0.25">
      <c r="A462" s="238">
        <v>320342</v>
      </c>
      <c r="B462" s="238">
        <v>3</v>
      </c>
      <c r="C462" s="238">
        <v>7</v>
      </c>
      <c r="D462" s="238">
        <v>171.01599999999999</v>
      </c>
      <c r="E462" s="238">
        <v>10</v>
      </c>
      <c r="G462" s="238" t="s">
        <v>948</v>
      </c>
      <c r="H462" s="238" t="s">
        <v>354</v>
      </c>
      <c r="I462" s="238">
        <v>25</v>
      </c>
      <c r="K462" s="238">
        <v>16001411</v>
      </c>
      <c r="M462" s="238">
        <v>1</v>
      </c>
      <c r="N462" s="238">
        <v>14</v>
      </c>
      <c r="O462" s="238">
        <v>2016</v>
      </c>
      <c r="P462" s="238" t="s">
        <v>384</v>
      </c>
      <c r="Q462" s="238">
        <v>18</v>
      </c>
      <c r="S462" s="238">
        <v>5</v>
      </c>
      <c r="T462" s="238">
        <v>0</v>
      </c>
      <c r="U462" s="238">
        <v>1</v>
      </c>
      <c r="W462" s="238">
        <v>17</v>
      </c>
      <c r="X462" s="238">
        <v>2</v>
      </c>
      <c r="Y462" s="238">
        <v>6</v>
      </c>
      <c r="Z462" s="238">
        <v>1</v>
      </c>
      <c r="AB462" s="238">
        <v>1</v>
      </c>
      <c r="AC462" s="238">
        <v>98</v>
      </c>
      <c r="AD462" s="238" t="s">
        <v>581</v>
      </c>
      <c r="AF462" s="238" t="s">
        <v>426</v>
      </c>
      <c r="AG462" s="238">
        <v>4</v>
      </c>
      <c r="AH462" s="238">
        <v>2</v>
      </c>
      <c r="AI462" s="238">
        <v>2</v>
      </c>
      <c r="AJ462" s="238">
        <v>4</v>
      </c>
      <c r="AK462" s="238">
        <v>21</v>
      </c>
      <c r="AL462" s="238">
        <v>46</v>
      </c>
      <c r="AM462" s="238" t="s">
        <v>354</v>
      </c>
      <c r="AN462" s="238">
        <v>5</v>
      </c>
      <c r="AO462" s="238">
        <v>1</v>
      </c>
      <c r="AS462" s="238">
        <v>12</v>
      </c>
      <c r="AT462" s="238">
        <v>9</v>
      </c>
      <c r="AU462" s="238">
        <v>55</v>
      </c>
      <c r="AV462" s="238">
        <v>11</v>
      </c>
      <c r="AW462" s="238">
        <v>21</v>
      </c>
      <c r="CT462" s="238">
        <v>437822.703649086</v>
      </c>
      <c r="CU462" s="238">
        <v>4972735.6554984301</v>
      </c>
      <c r="CV462" s="238">
        <v>44.905330999999997</v>
      </c>
      <c r="CW462" s="238">
        <v>-93.787602829999997</v>
      </c>
      <c r="CX462" s="238" t="s">
        <v>359</v>
      </c>
      <c r="CY462" s="238" t="s">
        <v>1074</v>
      </c>
    </row>
    <row r="463" spans="1:103" x14ac:dyDescent="0.25">
      <c r="A463" s="238">
        <v>10776369</v>
      </c>
      <c r="B463" s="238">
        <v>3</v>
      </c>
      <c r="C463" s="238">
        <v>7</v>
      </c>
      <c r="D463" s="238">
        <v>171.05600000000001</v>
      </c>
      <c r="E463" s="238">
        <v>10</v>
      </c>
      <c r="G463" s="238" t="s">
        <v>936</v>
      </c>
      <c r="H463" s="238" t="s">
        <v>354</v>
      </c>
      <c r="I463" s="238">
        <v>25</v>
      </c>
      <c r="K463" s="238">
        <v>12006932</v>
      </c>
      <c r="L463" s="238">
        <v>120740020</v>
      </c>
      <c r="M463" s="238">
        <v>3</v>
      </c>
      <c r="N463" s="238">
        <v>14</v>
      </c>
      <c r="O463" s="238">
        <v>2012</v>
      </c>
      <c r="P463" s="238" t="s">
        <v>355</v>
      </c>
      <c r="Q463" s="238">
        <v>6</v>
      </c>
      <c r="S463" s="238">
        <v>5</v>
      </c>
      <c r="T463" s="238">
        <v>0</v>
      </c>
      <c r="U463" s="238">
        <v>1</v>
      </c>
      <c r="V463" s="238">
        <v>5</v>
      </c>
      <c r="W463" s="238">
        <v>16</v>
      </c>
      <c r="X463" s="238">
        <v>2</v>
      </c>
      <c r="Y463" s="238">
        <v>6</v>
      </c>
      <c r="Z463" s="238">
        <v>1</v>
      </c>
      <c r="AA463" s="238">
        <v>1</v>
      </c>
      <c r="AB463" s="238">
        <v>1</v>
      </c>
      <c r="AC463" s="238">
        <v>98</v>
      </c>
      <c r="AD463" s="238" t="s">
        <v>581</v>
      </c>
      <c r="AE463" s="238" t="s">
        <v>1075</v>
      </c>
      <c r="AF463" s="238" t="s">
        <v>426</v>
      </c>
      <c r="AG463" s="238">
        <v>4</v>
      </c>
      <c r="AH463" s="238">
        <v>2</v>
      </c>
      <c r="AI463" s="238">
        <v>4</v>
      </c>
      <c r="AJ463" s="238">
        <v>3</v>
      </c>
      <c r="AK463" s="238">
        <v>21</v>
      </c>
      <c r="AL463" s="238">
        <v>64</v>
      </c>
      <c r="AM463" s="238" t="s">
        <v>354</v>
      </c>
      <c r="AN463" s="238">
        <v>5</v>
      </c>
      <c r="AO463" s="238">
        <v>1</v>
      </c>
      <c r="AP463" s="238">
        <v>1</v>
      </c>
      <c r="AS463" s="238">
        <v>7</v>
      </c>
      <c r="AT463" s="238">
        <v>98</v>
      </c>
      <c r="AU463" s="238">
        <v>55</v>
      </c>
      <c r="AV463" s="238">
        <v>11</v>
      </c>
      <c r="AW463" s="238">
        <v>21</v>
      </c>
      <c r="CT463" s="238">
        <v>437886</v>
      </c>
      <c r="CU463" s="238">
        <v>4972732</v>
      </c>
      <c r="CV463" s="238">
        <v>44.905305599999998</v>
      </c>
      <c r="CW463" s="238">
        <v>-93.7867964</v>
      </c>
      <c r="CX463" s="238" t="s">
        <v>359</v>
      </c>
      <c r="CY463" s="238" t="s">
        <v>1076</v>
      </c>
    </row>
    <row r="464" spans="1:103" x14ac:dyDescent="0.25">
      <c r="A464" s="238">
        <v>10850596</v>
      </c>
      <c r="B464" s="238">
        <v>3</v>
      </c>
      <c r="C464" s="238">
        <v>7</v>
      </c>
      <c r="D464" s="238">
        <v>171.08199999999999</v>
      </c>
      <c r="E464" s="238">
        <v>10</v>
      </c>
      <c r="G464" s="238" t="s">
        <v>936</v>
      </c>
      <c r="H464" s="238" t="s">
        <v>354</v>
      </c>
      <c r="I464" s="238">
        <v>25</v>
      </c>
      <c r="K464" s="238">
        <v>13007691</v>
      </c>
      <c r="L464" s="238">
        <v>130750308</v>
      </c>
      <c r="M464" s="238">
        <v>3</v>
      </c>
      <c r="N464" s="238">
        <v>15</v>
      </c>
      <c r="O464" s="238">
        <v>2013</v>
      </c>
      <c r="P464" s="238" t="s">
        <v>362</v>
      </c>
      <c r="Q464" s="238">
        <v>23</v>
      </c>
      <c r="S464" s="238">
        <v>4</v>
      </c>
      <c r="T464" s="238">
        <v>0</v>
      </c>
      <c r="U464" s="238">
        <v>2</v>
      </c>
      <c r="V464" s="238">
        <v>1</v>
      </c>
      <c r="W464" s="238">
        <v>10</v>
      </c>
      <c r="X464" s="238">
        <v>2</v>
      </c>
      <c r="Y464" s="238">
        <v>6</v>
      </c>
      <c r="Z464" s="238">
        <v>5</v>
      </c>
      <c r="AB464" s="238">
        <v>5</v>
      </c>
      <c r="AC464" s="238">
        <v>98</v>
      </c>
      <c r="AD464" s="238" t="s">
        <v>424</v>
      </c>
      <c r="AE464" s="238" t="s">
        <v>1077</v>
      </c>
      <c r="AF464" s="238" t="s">
        <v>426</v>
      </c>
      <c r="AG464" s="238">
        <v>7</v>
      </c>
      <c r="AH464" s="238">
        <v>2</v>
      </c>
      <c r="AI464" s="238">
        <v>2</v>
      </c>
      <c r="AJ464" s="238">
        <v>4</v>
      </c>
      <c r="AK464" s="238">
        <v>21</v>
      </c>
      <c r="AL464" s="238">
        <v>41</v>
      </c>
      <c r="AM464" s="238" t="s">
        <v>354</v>
      </c>
      <c r="AN464" s="238">
        <v>1</v>
      </c>
      <c r="AO464" s="238">
        <v>5</v>
      </c>
      <c r="AP464" s="238">
        <v>18</v>
      </c>
      <c r="AS464" s="238">
        <v>7</v>
      </c>
      <c r="AT464" s="238">
        <v>98</v>
      </c>
      <c r="AU464" s="238">
        <v>55</v>
      </c>
      <c r="AV464" s="238">
        <v>11</v>
      </c>
      <c r="AW464" s="238">
        <v>21</v>
      </c>
      <c r="AX464" s="238">
        <v>2</v>
      </c>
      <c r="AY464" s="238">
        <v>2</v>
      </c>
      <c r="AZ464" s="238">
        <v>4</v>
      </c>
      <c r="BA464" s="238">
        <v>21</v>
      </c>
      <c r="BB464" s="238">
        <v>48</v>
      </c>
      <c r="BC464" s="238" t="s">
        <v>363</v>
      </c>
      <c r="BD464" s="238">
        <v>5</v>
      </c>
      <c r="BE464" s="238">
        <v>1</v>
      </c>
      <c r="BI464" s="238">
        <v>7</v>
      </c>
      <c r="BJ464" s="238">
        <v>98</v>
      </c>
      <c r="BK464" s="238">
        <v>55</v>
      </c>
      <c r="BL464" s="238">
        <v>11</v>
      </c>
      <c r="BM464" s="238">
        <v>21</v>
      </c>
      <c r="CT464" s="238">
        <v>437928</v>
      </c>
      <c r="CU464" s="238">
        <v>4972731</v>
      </c>
      <c r="CV464" s="238">
        <v>44.905301199999997</v>
      </c>
      <c r="CW464" s="238">
        <v>-93.7862686</v>
      </c>
      <c r="CX464" s="238" t="s">
        <v>359</v>
      </c>
      <c r="CY464" s="238" t="s">
        <v>1078</v>
      </c>
    </row>
    <row r="465" spans="1:103" x14ac:dyDescent="0.25">
      <c r="A465" s="238">
        <v>767635</v>
      </c>
      <c r="B465" s="238">
        <v>3</v>
      </c>
      <c r="C465" s="238">
        <v>7</v>
      </c>
      <c r="D465" s="238">
        <v>171.09</v>
      </c>
      <c r="E465" s="238">
        <v>10</v>
      </c>
      <c r="G465" s="238" t="s">
        <v>948</v>
      </c>
      <c r="H465" s="238" t="s">
        <v>354</v>
      </c>
      <c r="I465" s="238">
        <v>25</v>
      </c>
      <c r="K465" s="238">
        <v>19036044</v>
      </c>
      <c r="M465" s="238">
        <v>12</v>
      </c>
      <c r="N465" s="238">
        <v>3</v>
      </c>
      <c r="O465" s="238">
        <v>2019</v>
      </c>
      <c r="P465" s="238" t="s">
        <v>368</v>
      </c>
      <c r="Q465" s="238">
        <v>6</v>
      </c>
      <c r="R465" s="238" t="s">
        <v>356</v>
      </c>
      <c r="S465" s="238">
        <v>5</v>
      </c>
      <c r="T465" s="238">
        <v>0</v>
      </c>
      <c r="U465" s="238">
        <v>1</v>
      </c>
      <c r="W465" s="238">
        <v>16</v>
      </c>
      <c r="X465" s="238">
        <v>2</v>
      </c>
      <c r="Y465" s="238">
        <v>4</v>
      </c>
      <c r="Z465" s="238">
        <v>1</v>
      </c>
      <c r="AB465" s="238">
        <v>1</v>
      </c>
      <c r="AC465" s="238">
        <v>98</v>
      </c>
      <c r="AD465" s="238">
        <v>7</v>
      </c>
      <c r="AF465" s="238" t="s">
        <v>426</v>
      </c>
      <c r="AG465" s="238">
        <v>4</v>
      </c>
      <c r="AH465" s="238">
        <v>2</v>
      </c>
      <c r="AI465" s="238">
        <v>4</v>
      </c>
      <c r="AJ465" s="238">
        <v>4</v>
      </c>
      <c r="AK465" s="238">
        <v>21</v>
      </c>
      <c r="AL465" s="238">
        <v>16</v>
      </c>
      <c r="AM465" s="238" t="s">
        <v>363</v>
      </c>
      <c r="AN465" s="238">
        <v>5</v>
      </c>
      <c r="AO465" s="238">
        <v>1</v>
      </c>
      <c r="AS465" s="238">
        <v>12</v>
      </c>
      <c r="AT465" s="238">
        <v>9</v>
      </c>
      <c r="AU465" s="238">
        <v>60</v>
      </c>
      <c r="AV465" s="238">
        <v>11</v>
      </c>
      <c r="AW465" s="238">
        <v>21</v>
      </c>
      <c r="CT465" s="238">
        <v>437928.43162941298</v>
      </c>
      <c r="CU465" s="238">
        <v>4972737.7582066199</v>
      </c>
      <c r="CV465" s="238">
        <v>44.905359150000002</v>
      </c>
      <c r="CW465" s="238">
        <v>-93.786263950000006</v>
      </c>
      <c r="CX465" s="238" t="s">
        <v>359</v>
      </c>
      <c r="CY465" s="238" t="s">
        <v>1079</v>
      </c>
    </row>
    <row r="466" spans="1:103" x14ac:dyDescent="0.25">
      <c r="A466" s="238">
        <v>767629</v>
      </c>
      <c r="B466" s="238">
        <v>3</v>
      </c>
      <c r="C466" s="238">
        <v>7</v>
      </c>
      <c r="D466" s="238">
        <v>171.09299999999999</v>
      </c>
      <c r="E466" s="238">
        <v>10</v>
      </c>
      <c r="G466" s="238" t="s">
        <v>948</v>
      </c>
      <c r="H466" s="238" t="s">
        <v>354</v>
      </c>
      <c r="I466" s="238">
        <v>25</v>
      </c>
      <c r="K466" s="238">
        <v>19036043</v>
      </c>
      <c r="M466" s="238">
        <v>12</v>
      </c>
      <c r="N466" s="238">
        <v>3</v>
      </c>
      <c r="O466" s="238">
        <v>2019</v>
      </c>
      <c r="P466" s="238" t="s">
        <v>368</v>
      </c>
      <c r="Q466" s="238">
        <v>6</v>
      </c>
      <c r="R466" s="238" t="s">
        <v>369</v>
      </c>
      <c r="S466" s="238">
        <v>5</v>
      </c>
      <c r="T466" s="238">
        <v>0</v>
      </c>
      <c r="U466" s="238">
        <v>1</v>
      </c>
      <c r="W466" s="238">
        <v>16</v>
      </c>
      <c r="X466" s="238">
        <v>2</v>
      </c>
      <c r="Y466" s="238">
        <v>4</v>
      </c>
      <c r="Z466" s="238">
        <v>1</v>
      </c>
      <c r="AB466" s="238">
        <v>1</v>
      </c>
      <c r="AC466" s="238">
        <v>98</v>
      </c>
      <c r="AD466" s="238">
        <v>7</v>
      </c>
      <c r="AF466" s="238" t="s">
        <v>426</v>
      </c>
      <c r="AG466" s="238">
        <v>4</v>
      </c>
      <c r="AH466" s="238">
        <v>2</v>
      </c>
      <c r="AI466" s="238">
        <v>4</v>
      </c>
      <c r="AJ466" s="238">
        <v>3</v>
      </c>
      <c r="AK466" s="238">
        <v>21</v>
      </c>
      <c r="AL466" s="238">
        <v>28</v>
      </c>
      <c r="AM466" s="238" t="s">
        <v>363</v>
      </c>
      <c r="AN466" s="238">
        <v>5</v>
      </c>
      <c r="AO466" s="238">
        <v>1</v>
      </c>
      <c r="AS466" s="238">
        <v>12</v>
      </c>
      <c r="AT466" s="238">
        <v>9</v>
      </c>
      <c r="AU466" s="238">
        <v>60</v>
      </c>
      <c r="AV466" s="238">
        <v>11</v>
      </c>
      <c r="AW466" s="238">
        <v>21</v>
      </c>
      <c r="CT466" s="238">
        <v>437933.59101473202</v>
      </c>
      <c r="CU466" s="238">
        <v>4972728.5937323403</v>
      </c>
      <c r="CV466" s="238">
        <v>44.90527711</v>
      </c>
      <c r="CW466" s="238">
        <v>-93.786197479999998</v>
      </c>
      <c r="CX466" s="238" t="s">
        <v>359</v>
      </c>
      <c r="CY466" s="238" t="s">
        <v>1080</v>
      </c>
    </row>
    <row r="467" spans="1:103" x14ac:dyDescent="0.25">
      <c r="A467" s="238">
        <v>758569</v>
      </c>
      <c r="B467" s="238">
        <v>3</v>
      </c>
      <c r="C467" s="238">
        <v>7</v>
      </c>
      <c r="D467" s="238">
        <v>171.10900000000001</v>
      </c>
      <c r="E467" s="238">
        <v>10</v>
      </c>
      <c r="G467" s="238" t="s">
        <v>948</v>
      </c>
      <c r="H467" s="238" t="s">
        <v>354</v>
      </c>
      <c r="I467" s="238">
        <v>25</v>
      </c>
      <c r="K467" s="238">
        <v>19032632</v>
      </c>
      <c r="M467" s="238">
        <v>10</v>
      </c>
      <c r="N467" s="238">
        <v>31</v>
      </c>
      <c r="O467" s="238">
        <v>2019</v>
      </c>
      <c r="P467" s="238" t="s">
        <v>384</v>
      </c>
      <c r="Q467" s="238">
        <v>7</v>
      </c>
      <c r="S467" s="238">
        <v>5</v>
      </c>
      <c r="T467" s="238">
        <v>0</v>
      </c>
      <c r="U467" s="238">
        <v>1</v>
      </c>
      <c r="W467" s="238">
        <v>17</v>
      </c>
      <c r="X467" s="238">
        <v>2</v>
      </c>
      <c r="Y467" s="238">
        <v>6</v>
      </c>
      <c r="Z467" s="238">
        <v>1</v>
      </c>
      <c r="AB467" s="238">
        <v>1</v>
      </c>
      <c r="AC467" s="238">
        <v>98</v>
      </c>
      <c r="AD467" s="238">
        <v>7</v>
      </c>
      <c r="AF467" s="238" t="s">
        <v>426</v>
      </c>
      <c r="AG467" s="238">
        <v>4</v>
      </c>
      <c r="AH467" s="238">
        <v>2</v>
      </c>
      <c r="AI467" s="238">
        <v>4</v>
      </c>
      <c r="AJ467" s="238">
        <v>3</v>
      </c>
      <c r="AK467" s="238">
        <v>21</v>
      </c>
      <c r="AL467" s="238">
        <v>52</v>
      </c>
      <c r="AM467" s="238" t="s">
        <v>363</v>
      </c>
      <c r="AN467" s="238">
        <v>5</v>
      </c>
      <c r="AO467" s="238">
        <v>1</v>
      </c>
      <c r="AS467" s="238">
        <v>12</v>
      </c>
      <c r="AT467" s="238">
        <v>9</v>
      </c>
      <c r="AU467" s="238">
        <v>60</v>
      </c>
      <c r="AV467" s="238">
        <v>11</v>
      </c>
      <c r="AW467" s="238">
        <v>21</v>
      </c>
      <c r="CT467" s="238">
        <v>437958.06502201402</v>
      </c>
      <c r="CU467" s="238">
        <v>4972737.7582066199</v>
      </c>
      <c r="CV467" s="238">
        <v>44.905361730000003</v>
      </c>
      <c r="CW467" s="238">
        <v>-93.785888619999994</v>
      </c>
      <c r="CX467" s="238" t="s">
        <v>359</v>
      </c>
      <c r="CY467" s="238" t="s">
        <v>1081</v>
      </c>
    </row>
    <row r="468" spans="1:103" x14ac:dyDescent="0.25">
      <c r="A468" s="238">
        <v>10702627</v>
      </c>
      <c r="B468" s="238">
        <v>3</v>
      </c>
      <c r="C468" s="238">
        <v>7</v>
      </c>
      <c r="D468" s="238">
        <v>171.17099999999999</v>
      </c>
      <c r="E468" s="238">
        <v>10</v>
      </c>
      <c r="G468" s="238" t="s">
        <v>936</v>
      </c>
      <c r="H468" s="238" t="s">
        <v>354</v>
      </c>
      <c r="I468" s="238">
        <v>25</v>
      </c>
      <c r="L468" s="238">
        <v>112170099</v>
      </c>
      <c r="M468" s="238">
        <v>6</v>
      </c>
      <c r="N468" s="238">
        <v>25</v>
      </c>
      <c r="O468" s="238">
        <v>2011</v>
      </c>
      <c r="P468" s="238" t="s">
        <v>364</v>
      </c>
      <c r="Q468" s="238">
        <v>22</v>
      </c>
      <c r="S468" s="238">
        <v>5</v>
      </c>
      <c r="T468" s="238">
        <v>0</v>
      </c>
      <c r="U468" s="238">
        <v>1</v>
      </c>
      <c r="W468" s="238">
        <v>16</v>
      </c>
      <c r="AB468" s="238">
        <v>1</v>
      </c>
      <c r="AC468" s="238">
        <v>98</v>
      </c>
      <c r="AF468" s="238" t="s">
        <v>426</v>
      </c>
      <c r="AG468" s="238">
        <v>4</v>
      </c>
      <c r="AH468" s="238">
        <v>2</v>
      </c>
      <c r="AI468" s="238">
        <v>2</v>
      </c>
      <c r="AJ468" s="238">
        <v>3</v>
      </c>
      <c r="AK468" s="238">
        <v>21</v>
      </c>
      <c r="AL468" s="238">
        <v>45</v>
      </c>
      <c r="AM468" s="238" t="s">
        <v>363</v>
      </c>
      <c r="AT468" s="238">
        <v>98</v>
      </c>
      <c r="CT468" s="238">
        <v>438072</v>
      </c>
      <c r="CU468" s="238">
        <v>4972728</v>
      </c>
      <c r="CV468" s="238">
        <v>44.905286199999999</v>
      </c>
      <c r="CW468" s="238">
        <v>-93.784446000000003</v>
      </c>
      <c r="CX468" s="238" t="s">
        <v>359</v>
      </c>
    </row>
    <row r="469" spans="1:103" x14ac:dyDescent="0.25">
      <c r="A469" s="238">
        <v>10714781</v>
      </c>
      <c r="B469" s="238">
        <v>3</v>
      </c>
      <c r="C469" s="238">
        <v>7</v>
      </c>
      <c r="D469" s="238">
        <v>171.17099999999999</v>
      </c>
      <c r="E469" s="238">
        <v>10</v>
      </c>
      <c r="G469" s="238" t="s">
        <v>936</v>
      </c>
      <c r="H469" s="238" t="s">
        <v>354</v>
      </c>
      <c r="I469" s="238">
        <v>25</v>
      </c>
      <c r="K469" s="238">
        <v>11038246</v>
      </c>
      <c r="L469" s="238">
        <v>113370101</v>
      </c>
      <c r="M469" s="238">
        <v>12</v>
      </c>
      <c r="N469" s="238">
        <v>1</v>
      </c>
      <c r="O469" s="238">
        <v>2011</v>
      </c>
      <c r="P469" s="238" t="s">
        <v>384</v>
      </c>
      <c r="Q469" s="238">
        <v>8</v>
      </c>
      <c r="S469" s="238">
        <v>5</v>
      </c>
      <c r="T469" s="238">
        <v>0</v>
      </c>
      <c r="U469" s="238">
        <v>1</v>
      </c>
      <c r="V469" s="238">
        <v>7</v>
      </c>
      <c r="W469" s="238">
        <v>83</v>
      </c>
      <c r="X469" s="238">
        <v>4</v>
      </c>
      <c r="Y469" s="238">
        <v>2</v>
      </c>
      <c r="Z469" s="238">
        <v>2</v>
      </c>
      <c r="AA469" s="238">
        <v>2</v>
      </c>
      <c r="AB469" s="238">
        <v>5</v>
      </c>
      <c r="AC469" s="238">
        <v>98</v>
      </c>
      <c r="AD469" s="238" t="s">
        <v>581</v>
      </c>
      <c r="AE469" s="238" t="s">
        <v>1075</v>
      </c>
      <c r="AF469" s="238" t="s">
        <v>426</v>
      </c>
      <c r="AG469" s="238">
        <v>3</v>
      </c>
      <c r="AH469" s="238">
        <v>2</v>
      </c>
      <c r="AI469" s="238">
        <v>4</v>
      </c>
      <c r="AJ469" s="238">
        <v>4</v>
      </c>
      <c r="AK469" s="238">
        <v>21</v>
      </c>
      <c r="AL469" s="238">
        <v>49</v>
      </c>
      <c r="AM469" s="238" t="s">
        <v>354</v>
      </c>
      <c r="AN469" s="238">
        <v>5</v>
      </c>
      <c r="AO469" s="238">
        <v>3</v>
      </c>
      <c r="AS469" s="238">
        <v>7</v>
      </c>
      <c r="AT469" s="238">
        <v>2</v>
      </c>
      <c r="AU469" s="238">
        <v>55</v>
      </c>
      <c r="AV469" s="238">
        <v>11</v>
      </c>
      <c r="AW469" s="238">
        <v>21</v>
      </c>
      <c r="CT469" s="238">
        <v>438072</v>
      </c>
      <c r="CU469" s="238">
        <v>4972728</v>
      </c>
      <c r="CV469" s="238">
        <v>44.905286199999999</v>
      </c>
      <c r="CW469" s="238">
        <v>-93.784446000000003</v>
      </c>
      <c r="CX469" s="238" t="s">
        <v>359</v>
      </c>
      <c r="CY469" s="238" t="s">
        <v>1082</v>
      </c>
    </row>
    <row r="470" spans="1:103" x14ac:dyDescent="0.25">
      <c r="A470" s="238">
        <v>10779178</v>
      </c>
      <c r="B470" s="238">
        <v>3</v>
      </c>
      <c r="C470" s="238">
        <v>7</v>
      </c>
      <c r="D470" s="238">
        <v>171.17099999999999</v>
      </c>
      <c r="E470" s="238">
        <v>10</v>
      </c>
      <c r="G470" s="238" t="s">
        <v>936</v>
      </c>
      <c r="H470" s="238" t="s">
        <v>354</v>
      </c>
      <c r="I470" s="238">
        <v>25</v>
      </c>
      <c r="K470" s="238">
        <v>12022198</v>
      </c>
      <c r="L470" s="238">
        <v>122140135</v>
      </c>
      <c r="M470" s="238">
        <v>7</v>
      </c>
      <c r="N470" s="238">
        <v>27</v>
      </c>
      <c r="O470" s="238">
        <v>2012</v>
      </c>
      <c r="P470" s="238" t="s">
        <v>362</v>
      </c>
      <c r="Q470" s="238">
        <v>18</v>
      </c>
      <c r="S470" s="238">
        <v>4</v>
      </c>
      <c r="T470" s="238">
        <v>0</v>
      </c>
      <c r="U470" s="238">
        <v>2</v>
      </c>
      <c r="V470" s="238">
        <v>11</v>
      </c>
      <c r="W470" s="238">
        <v>10</v>
      </c>
      <c r="X470" s="238">
        <v>4</v>
      </c>
      <c r="Y470" s="238">
        <v>1</v>
      </c>
      <c r="Z470" s="238">
        <v>1</v>
      </c>
      <c r="AA470" s="238">
        <v>1</v>
      </c>
      <c r="AB470" s="238">
        <v>1</v>
      </c>
      <c r="AC470" s="238">
        <v>98</v>
      </c>
      <c r="AD470" s="238" t="s">
        <v>606</v>
      </c>
      <c r="AE470" s="238" t="s">
        <v>1083</v>
      </c>
      <c r="AF470" s="238" t="s">
        <v>426</v>
      </c>
      <c r="AG470" s="238">
        <v>6</v>
      </c>
      <c r="AH470" s="238">
        <v>2</v>
      </c>
      <c r="AI470" s="238">
        <v>2</v>
      </c>
      <c r="AJ470" s="238">
        <v>4</v>
      </c>
      <c r="AK470" s="238">
        <v>21</v>
      </c>
      <c r="AL470" s="238">
        <v>50</v>
      </c>
      <c r="AM470" s="238" t="s">
        <v>354</v>
      </c>
      <c r="AN470" s="238">
        <v>5</v>
      </c>
      <c r="AO470" s="238">
        <v>1</v>
      </c>
      <c r="AP470" s="238">
        <v>1</v>
      </c>
      <c r="AS470" s="238">
        <v>7</v>
      </c>
      <c r="AT470" s="238">
        <v>98</v>
      </c>
      <c r="AU470" s="238">
        <v>55</v>
      </c>
      <c r="AV470" s="238">
        <v>11</v>
      </c>
      <c r="AW470" s="238">
        <v>20</v>
      </c>
      <c r="AX470" s="238">
        <v>0</v>
      </c>
      <c r="AY470" s="238">
        <v>2</v>
      </c>
      <c r="BI470" s="238">
        <v>7</v>
      </c>
      <c r="BJ470" s="238">
        <v>98</v>
      </c>
      <c r="BK470" s="238">
        <v>55</v>
      </c>
      <c r="BL470" s="238">
        <v>11</v>
      </c>
      <c r="BM470" s="238">
        <v>20</v>
      </c>
      <c r="CT470" s="238">
        <v>438072</v>
      </c>
      <c r="CU470" s="238">
        <v>4972728</v>
      </c>
      <c r="CV470" s="238">
        <v>44.905286199999999</v>
      </c>
      <c r="CW470" s="238">
        <v>-93.784446000000003</v>
      </c>
      <c r="CX470" s="238" t="s">
        <v>359</v>
      </c>
      <c r="CY470" s="238" t="s">
        <v>1084</v>
      </c>
    </row>
    <row r="471" spans="1:103" x14ac:dyDescent="0.25">
      <c r="A471" s="238">
        <v>10937129</v>
      </c>
      <c r="B471" s="238">
        <v>3</v>
      </c>
      <c r="C471" s="238">
        <v>7</v>
      </c>
      <c r="D471" s="238">
        <v>171.17099999999999</v>
      </c>
      <c r="E471" s="238">
        <v>10</v>
      </c>
      <c r="G471" s="238" t="s">
        <v>936</v>
      </c>
      <c r="H471" s="238" t="s">
        <v>354</v>
      </c>
      <c r="I471" s="238">
        <v>25</v>
      </c>
      <c r="K471" s="238">
        <v>14509404</v>
      </c>
      <c r="L471" s="238">
        <v>142460233</v>
      </c>
      <c r="M471" s="238">
        <v>9</v>
      </c>
      <c r="N471" s="238">
        <v>2</v>
      </c>
      <c r="O471" s="238">
        <v>2014</v>
      </c>
      <c r="P471" s="238" t="s">
        <v>368</v>
      </c>
      <c r="Q471" s="238">
        <v>13</v>
      </c>
      <c r="S471" s="238">
        <v>3</v>
      </c>
      <c r="T471" s="238">
        <v>0</v>
      </c>
      <c r="U471" s="238">
        <v>2</v>
      </c>
      <c r="V471" s="238">
        <v>8</v>
      </c>
      <c r="W471" s="238">
        <v>10</v>
      </c>
      <c r="X471" s="238">
        <v>2</v>
      </c>
      <c r="Y471" s="238">
        <v>1</v>
      </c>
      <c r="Z471" s="238">
        <v>1</v>
      </c>
      <c r="AB471" s="238">
        <v>1</v>
      </c>
      <c r="AC471" s="238">
        <v>98</v>
      </c>
      <c r="AD471" s="238" t="s">
        <v>428</v>
      </c>
      <c r="AE471" s="238">
        <v>10486</v>
      </c>
      <c r="AF471" s="238" t="s">
        <v>426</v>
      </c>
      <c r="AG471" s="238">
        <v>8</v>
      </c>
      <c r="AH471" s="238">
        <v>2</v>
      </c>
      <c r="AI471" s="238">
        <v>2</v>
      </c>
      <c r="AJ471" s="238">
        <v>4</v>
      </c>
      <c r="AK471" s="238">
        <v>21</v>
      </c>
      <c r="AL471" s="238">
        <v>76</v>
      </c>
      <c r="AM471" s="238" t="s">
        <v>354</v>
      </c>
      <c r="AN471" s="238">
        <v>5</v>
      </c>
      <c r="AO471" s="238">
        <v>7</v>
      </c>
      <c r="AS471" s="238">
        <v>7</v>
      </c>
      <c r="AT471" s="238">
        <v>98</v>
      </c>
      <c r="AU471" s="238">
        <v>55</v>
      </c>
      <c r="AV471" s="238">
        <v>11</v>
      </c>
      <c r="AW471" s="238">
        <v>21</v>
      </c>
      <c r="AX471" s="238">
        <v>2</v>
      </c>
      <c r="AY471" s="238">
        <v>2</v>
      </c>
      <c r="AZ471" s="238">
        <v>4</v>
      </c>
      <c r="BA471" s="238">
        <v>21</v>
      </c>
      <c r="BB471" s="238">
        <v>50</v>
      </c>
      <c r="BC471" s="238" t="s">
        <v>363</v>
      </c>
      <c r="BD471" s="238">
        <v>5</v>
      </c>
      <c r="BE471" s="238">
        <v>1</v>
      </c>
      <c r="BI471" s="238">
        <v>7</v>
      </c>
      <c r="BJ471" s="238">
        <v>98</v>
      </c>
      <c r="BK471" s="238">
        <v>55</v>
      </c>
      <c r="BL471" s="238">
        <v>11</v>
      </c>
      <c r="BM471" s="238">
        <v>21</v>
      </c>
      <c r="CT471" s="238">
        <v>438072</v>
      </c>
      <c r="CU471" s="238">
        <v>4972728</v>
      </c>
      <c r="CV471" s="238">
        <v>44.905286199999999</v>
      </c>
      <c r="CW471" s="238">
        <v>-93.784446000000003</v>
      </c>
      <c r="CX471" s="238" t="s">
        <v>359</v>
      </c>
      <c r="CY471" s="238" t="s">
        <v>1085</v>
      </c>
    </row>
    <row r="472" spans="1:103" x14ac:dyDescent="0.25">
      <c r="A472" s="238">
        <v>10939649</v>
      </c>
      <c r="B472" s="238">
        <v>3</v>
      </c>
      <c r="C472" s="238">
        <v>7</v>
      </c>
      <c r="D472" s="238">
        <v>171.17099999999999</v>
      </c>
      <c r="E472" s="238">
        <v>10</v>
      </c>
      <c r="G472" s="238" t="s">
        <v>936</v>
      </c>
      <c r="H472" s="238" t="s">
        <v>354</v>
      </c>
      <c r="I472" s="238">
        <v>25</v>
      </c>
      <c r="L472" s="238">
        <v>143520042</v>
      </c>
      <c r="M472" s="238">
        <v>11</v>
      </c>
      <c r="N472" s="238">
        <v>15</v>
      </c>
      <c r="O472" s="238">
        <v>2014</v>
      </c>
      <c r="P472" s="238" t="s">
        <v>364</v>
      </c>
      <c r="Q472" s="238">
        <v>12</v>
      </c>
      <c r="S472" s="238">
        <v>5</v>
      </c>
      <c r="T472" s="238">
        <v>0</v>
      </c>
      <c r="U472" s="238">
        <v>1</v>
      </c>
      <c r="V472" s="238">
        <v>7</v>
      </c>
      <c r="W472" s="238">
        <v>67</v>
      </c>
      <c r="Y472" s="238">
        <v>1</v>
      </c>
      <c r="Z472" s="238">
        <v>4</v>
      </c>
      <c r="AB472" s="238">
        <v>3</v>
      </c>
      <c r="AC472" s="238">
        <v>98</v>
      </c>
      <c r="AF472" s="238" t="s">
        <v>426</v>
      </c>
      <c r="AG472" s="238">
        <v>3</v>
      </c>
      <c r="AH472" s="238">
        <v>2</v>
      </c>
      <c r="AI472" s="238">
        <v>2</v>
      </c>
      <c r="AJ472" s="238">
        <v>4</v>
      </c>
      <c r="AK472" s="238">
        <v>23</v>
      </c>
      <c r="AL472" s="238">
        <v>17</v>
      </c>
      <c r="AM472" s="238" t="s">
        <v>363</v>
      </c>
      <c r="AT472" s="238">
        <v>98</v>
      </c>
      <c r="AU472" s="238">
        <v>55</v>
      </c>
      <c r="CT472" s="238">
        <v>438072</v>
      </c>
      <c r="CU472" s="238">
        <v>4972728</v>
      </c>
      <c r="CV472" s="238">
        <v>44.905286199999999</v>
      </c>
      <c r="CW472" s="238">
        <v>-93.784446000000003</v>
      </c>
      <c r="CX472" s="238" t="s">
        <v>359</v>
      </c>
    </row>
    <row r="473" spans="1:103" x14ac:dyDescent="0.25">
      <c r="A473" s="238">
        <v>11020053</v>
      </c>
      <c r="B473" s="238">
        <v>3</v>
      </c>
      <c r="C473" s="238">
        <v>7</v>
      </c>
      <c r="D473" s="238">
        <v>171.17099999999999</v>
      </c>
      <c r="E473" s="238">
        <v>10</v>
      </c>
      <c r="G473" s="238" t="s">
        <v>936</v>
      </c>
      <c r="H473" s="238" t="s">
        <v>354</v>
      </c>
      <c r="I473" s="238">
        <v>25</v>
      </c>
      <c r="K473" s="238">
        <v>15019524</v>
      </c>
      <c r="L473" s="238">
        <v>151710116</v>
      </c>
      <c r="M473" s="238">
        <v>6</v>
      </c>
      <c r="N473" s="238">
        <v>20</v>
      </c>
      <c r="O473" s="238">
        <v>2015</v>
      </c>
      <c r="P473" s="238" t="s">
        <v>364</v>
      </c>
      <c r="Q473" s="238">
        <v>7</v>
      </c>
      <c r="R473" s="238" t="s">
        <v>356</v>
      </c>
      <c r="S473" s="238">
        <v>5</v>
      </c>
      <c r="T473" s="238">
        <v>0</v>
      </c>
      <c r="U473" s="238">
        <v>1</v>
      </c>
      <c r="V473" s="238">
        <v>7</v>
      </c>
      <c r="W473" s="238">
        <v>32</v>
      </c>
      <c r="X473" s="238">
        <v>2</v>
      </c>
      <c r="Y473" s="238">
        <v>4</v>
      </c>
      <c r="Z473" s="238">
        <v>3</v>
      </c>
      <c r="AA473" s="238">
        <v>2</v>
      </c>
      <c r="AB473" s="238">
        <v>2</v>
      </c>
      <c r="AC473" s="238">
        <v>98</v>
      </c>
      <c r="AD473" s="238" t="s">
        <v>424</v>
      </c>
      <c r="AE473" s="238" t="s">
        <v>1062</v>
      </c>
      <c r="AF473" s="238" t="s">
        <v>426</v>
      </c>
      <c r="AG473" s="238">
        <v>3</v>
      </c>
      <c r="AH473" s="238">
        <v>2</v>
      </c>
      <c r="AI473" s="238">
        <v>2</v>
      </c>
      <c r="AJ473" s="238">
        <v>4</v>
      </c>
      <c r="AK473" s="238">
        <v>21</v>
      </c>
      <c r="AL473" s="238">
        <v>28</v>
      </c>
      <c r="AM473" s="238" t="s">
        <v>354</v>
      </c>
      <c r="AN473" s="238">
        <v>5</v>
      </c>
      <c r="AO473" s="238">
        <v>15</v>
      </c>
      <c r="AS473" s="238">
        <v>7</v>
      </c>
      <c r="AT473" s="238">
        <v>98</v>
      </c>
      <c r="AU473" s="238">
        <v>55</v>
      </c>
      <c r="AV473" s="238">
        <v>11</v>
      </c>
      <c r="AW473" s="238">
        <v>21</v>
      </c>
      <c r="CT473" s="238">
        <v>438072</v>
      </c>
      <c r="CU473" s="238">
        <v>4972728</v>
      </c>
      <c r="CV473" s="238">
        <v>44.905286199999999</v>
      </c>
      <c r="CW473" s="238">
        <v>-93.784446000000003</v>
      </c>
      <c r="CX473" s="238" t="s">
        <v>359</v>
      </c>
      <c r="CY473" s="238" t="s">
        <v>1086</v>
      </c>
    </row>
    <row r="474" spans="1:103" x14ac:dyDescent="0.25">
      <c r="A474" s="238">
        <v>11022156</v>
      </c>
      <c r="B474" s="238">
        <v>3</v>
      </c>
      <c r="C474" s="238">
        <v>7</v>
      </c>
      <c r="D474" s="238">
        <v>171.17099999999999</v>
      </c>
      <c r="E474" s="238">
        <v>10</v>
      </c>
      <c r="G474" s="238" t="s">
        <v>936</v>
      </c>
      <c r="H474" s="238" t="s">
        <v>354</v>
      </c>
      <c r="I474" s="238">
        <v>25</v>
      </c>
      <c r="K474" s="238">
        <v>15031744</v>
      </c>
      <c r="L474" s="238">
        <v>152730016</v>
      </c>
      <c r="M474" s="238">
        <v>9</v>
      </c>
      <c r="N474" s="238">
        <v>29</v>
      </c>
      <c r="O474" s="238">
        <v>2015</v>
      </c>
      <c r="P474" s="238" t="s">
        <v>368</v>
      </c>
      <c r="Q474" s="238">
        <v>5</v>
      </c>
      <c r="S474" s="238">
        <v>4</v>
      </c>
      <c r="T474" s="238">
        <v>0</v>
      </c>
      <c r="U474" s="238">
        <v>2</v>
      </c>
      <c r="V474" s="238">
        <v>1</v>
      </c>
      <c r="W474" s="238">
        <v>10</v>
      </c>
      <c r="X474" s="238">
        <v>2</v>
      </c>
      <c r="Y474" s="238">
        <v>6</v>
      </c>
      <c r="Z474" s="238">
        <v>2</v>
      </c>
      <c r="AB474" s="238">
        <v>1</v>
      </c>
      <c r="AC474" s="238">
        <v>98</v>
      </c>
      <c r="AD474" s="238" t="s">
        <v>573</v>
      </c>
      <c r="AE474" s="238" t="s">
        <v>1077</v>
      </c>
      <c r="AF474" s="238" t="s">
        <v>426</v>
      </c>
      <c r="AG474" s="238">
        <v>7</v>
      </c>
      <c r="AH474" s="238">
        <v>2</v>
      </c>
      <c r="AI474" s="238">
        <v>3</v>
      </c>
      <c r="AJ474" s="238">
        <v>3</v>
      </c>
      <c r="AK474" s="238">
        <v>21</v>
      </c>
      <c r="AL474" s="238">
        <v>36</v>
      </c>
      <c r="AM474" s="238" t="s">
        <v>363</v>
      </c>
      <c r="AN474" s="238">
        <v>5</v>
      </c>
      <c r="AO474" s="238">
        <v>5</v>
      </c>
      <c r="AS474" s="238">
        <v>7</v>
      </c>
      <c r="AT474" s="238">
        <v>98</v>
      </c>
      <c r="AU474" s="238">
        <v>55</v>
      </c>
      <c r="AV474" s="238">
        <v>11</v>
      </c>
      <c r="AW474" s="238">
        <v>21</v>
      </c>
      <c r="AX474" s="238">
        <v>2</v>
      </c>
      <c r="AY474" s="238">
        <v>3</v>
      </c>
      <c r="AZ474" s="238">
        <v>3</v>
      </c>
      <c r="BA474" s="238">
        <v>21</v>
      </c>
      <c r="BB474" s="238">
        <v>60</v>
      </c>
      <c r="BC474" s="238" t="s">
        <v>354</v>
      </c>
      <c r="BD474" s="238">
        <v>5</v>
      </c>
      <c r="BE474" s="238">
        <v>1</v>
      </c>
      <c r="BI474" s="238">
        <v>7</v>
      </c>
      <c r="BJ474" s="238">
        <v>98</v>
      </c>
      <c r="BK474" s="238">
        <v>55</v>
      </c>
      <c r="BL474" s="238">
        <v>11</v>
      </c>
      <c r="BM474" s="238">
        <v>21</v>
      </c>
      <c r="CT474" s="238">
        <v>438072</v>
      </c>
      <c r="CU474" s="238">
        <v>4972728</v>
      </c>
      <c r="CV474" s="238">
        <v>44.905286199999999</v>
      </c>
      <c r="CW474" s="238">
        <v>-93.784446000000003</v>
      </c>
      <c r="CX474" s="238" t="s">
        <v>359</v>
      </c>
      <c r="CY474" s="238" t="s">
        <v>1087</v>
      </c>
    </row>
    <row r="475" spans="1:103" x14ac:dyDescent="0.25">
      <c r="A475" s="238">
        <v>427590</v>
      </c>
      <c r="B475" s="238">
        <v>3</v>
      </c>
      <c r="C475" s="238">
        <v>7</v>
      </c>
      <c r="D475" s="238">
        <v>171.21799999999999</v>
      </c>
      <c r="E475" s="238">
        <v>10</v>
      </c>
      <c r="G475" s="238" t="s">
        <v>948</v>
      </c>
      <c r="H475" s="238" t="s">
        <v>354</v>
      </c>
      <c r="I475" s="238">
        <v>25</v>
      </c>
      <c r="K475" s="238">
        <v>17502528</v>
      </c>
      <c r="M475" s="238">
        <v>3</v>
      </c>
      <c r="N475" s="238">
        <v>3</v>
      </c>
      <c r="O475" s="238">
        <v>2017</v>
      </c>
      <c r="P475" s="238" t="s">
        <v>362</v>
      </c>
      <c r="Q475" s="238">
        <v>23</v>
      </c>
      <c r="R475" s="238" t="s">
        <v>356</v>
      </c>
      <c r="S475" s="238">
        <v>4</v>
      </c>
      <c r="T475" s="238">
        <v>0</v>
      </c>
      <c r="U475" s="238">
        <v>2</v>
      </c>
      <c r="V475" s="238">
        <v>11</v>
      </c>
      <c r="W475" s="238">
        <v>10</v>
      </c>
      <c r="X475" s="238">
        <v>2</v>
      </c>
      <c r="Y475" s="238">
        <v>5</v>
      </c>
      <c r="Z475" s="238">
        <v>1</v>
      </c>
      <c r="AB475" s="238">
        <v>1</v>
      </c>
      <c r="AC475" s="238">
        <v>98</v>
      </c>
      <c r="AD475" s="238" t="s">
        <v>581</v>
      </c>
      <c r="AF475" s="238" t="s">
        <v>426</v>
      </c>
      <c r="AG475" s="238">
        <v>6</v>
      </c>
      <c r="AH475" s="238">
        <v>2</v>
      </c>
      <c r="AI475" s="238">
        <v>2</v>
      </c>
      <c r="AJ475" s="238">
        <v>4</v>
      </c>
      <c r="AK475" s="238">
        <v>21</v>
      </c>
      <c r="AL475" s="238">
        <v>58</v>
      </c>
      <c r="AM475" s="238" t="s">
        <v>363</v>
      </c>
      <c r="AN475" s="238">
        <v>10</v>
      </c>
      <c r="AO475" s="238">
        <v>70</v>
      </c>
      <c r="AP475" s="238">
        <v>90</v>
      </c>
      <c r="AS475" s="238">
        <v>12</v>
      </c>
      <c r="AT475" s="238">
        <v>9</v>
      </c>
      <c r="AV475" s="238">
        <v>11</v>
      </c>
      <c r="AW475" s="238">
        <v>21</v>
      </c>
      <c r="AX475" s="238">
        <v>2</v>
      </c>
      <c r="AY475" s="238">
        <v>2</v>
      </c>
      <c r="AZ475" s="238">
        <v>4</v>
      </c>
      <c r="BA475" s="238">
        <v>21</v>
      </c>
      <c r="BB475" s="238">
        <v>21</v>
      </c>
      <c r="BC475" s="238" t="s">
        <v>354</v>
      </c>
      <c r="BD475" s="238">
        <v>5</v>
      </c>
      <c r="BE475" s="238">
        <v>1</v>
      </c>
      <c r="BI475" s="238">
        <v>12</v>
      </c>
      <c r="BJ475" s="238">
        <v>9</v>
      </c>
      <c r="BL475" s="238">
        <v>11</v>
      </c>
      <c r="BM475" s="238">
        <v>21</v>
      </c>
      <c r="CT475" s="238">
        <v>438146.65142663702</v>
      </c>
      <c r="CU475" s="238">
        <v>4972725.3492507003</v>
      </c>
      <c r="CV475" s="238">
        <v>44.905266449999999</v>
      </c>
      <c r="CW475" s="238">
        <v>-93.783498489999999</v>
      </c>
      <c r="CX475" s="238" t="s">
        <v>359</v>
      </c>
      <c r="CY475" s="238" t="s">
        <v>1088</v>
      </c>
    </row>
    <row r="476" spans="1:103" x14ac:dyDescent="0.25">
      <c r="A476" s="238">
        <v>776738</v>
      </c>
      <c r="B476" s="238">
        <v>3</v>
      </c>
      <c r="C476" s="238">
        <v>7</v>
      </c>
      <c r="D476" s="238">
        <v>171.26</v>
      </c>
      <c r="E476" s="238">
        <v>10</v>
      </c>
      <c r="G476" s="238" t="s">
        <v>948</v>
      </c>
      <c r="H476" s="238" t="s">
        <v>354</v>
      </c>
      <c r="I476" s="238">
        <v>25</v>
      </c>
      <c r="K476" s="238">
        <v>20500002</v>
      </c>
      <c r="L476" s="238">
        <v>200010119</v>
      </c>
      <c r="M476" s="238">
        <v>1</v>
      </c>
      <c r="N476" s="238">
        <v>1</v>
      </c>
      <c r="O476" s="238">
        <v>2020</v>
      </c>
      <c r="P476" s="238" t="s">
        <v>355</v>
      </c>
      <c r="Q476" s="238">
        <v>1</v>
      </c>
      <c r="R476" s="238">
        <v>98</v>
      </c>
      <c r="S476" s="238">
        <v>5</v>
      </c>
      <c r="T476" s="238">
        <v>0</v>
      </c>
      <c r="U476" s="238">
        <v>1</v>
      </c>
      <c r="W476" s="238">
        <v>55</v>
      </c>
      <c r="X476" s="238">
        <v>2</v>
      </c>
      <c r="Y476" s="238">
        <v>6</v>
      </c>
      <c r="Z476" s="238">
        <v>1</v>
      </c>
      <c r="AB476" s="238">
        <v>1</v>
      </c>
      <c r="AC476" s="238">
        <v>98</v>
      </c>
      <c r="AD476" s="238" t="s">
        <v>1089</v>
      </c>
      <c r="AF476" s="238" t="s">
        <v>426</v>
      </c>
      <c r="AG476" s="238">
        <v>3</v>
      </c>
      <c r="AH476" s="238">
        <v>2</v>
      </c>
      <c r="AI476" s="238">
        <v>2</v>
      </c>
      <c r="AJ476" s="238">
        <v>3</v>
      </c>
      <c r="AK476" s="238">
        <v>29</v>
      </c>
      <c r="AL476" s="238">
        <v>17</v>
      </c>
      <c r="AM476" s="238" t="s">
        <v>354</v>
      </c>
      <c r="AN476" s="238">
        <v>10</v>
      </c>
      <c r="AO476" s="238">
        <v>70</v>
      </c>
      <c r="AP476" s="238">
        <v>75</v>
      </c>
      <c r="AS476" s="238">
        <v>12</v>
      </c>
      <c r="AT476" s="238">
        <v>9</v>
      </c>
      <c r="AU476" s="238">
        <v>55</v>
      </c>
      <c r="AV476" s="238">
        <v>11</v>
      </c>
      <c r="AW476" s="238">
        <v>21</v>
      </c>
      <c r="CT476" s="238">
        <v>438201.68487003702</v>
      </c>
      <c r="CU476" s="238">
        <v>4972725.3492507003</v>
      </c>
      <c r="CV476" s="238">
        <v>44.905271229999997</v>
      </c>
      <c r="CW476" s="238">
        <v>-93.782801449999994</v>
      </c>
      <c r="CX476" s="238" t="s">
        <v>359</v>
      </c>
      <c r="CY476" s="238" t="s">
        <v>1090</v>
      </c>
    </row>
    <row r="477" spans="1:103" x14ac:dyDescent="0.25">
      <c r="A477" s="238">
        <v>455396</v>
      </c>
      <c r="B477" s="238">
        <v>3</v>
      </c>
      <c r="C477" s="238">
        <v>7</v>
      </c>
      <c r="D477" s="238">
        <v>171.26900000000001</v>
      </c>
      <c r="E477" s="238">
        <v>10</v>
      </c>
      <c r="G477" s="238" t="s">
        <v>948</v>
      </c>
      <c r="H477" s="238" t="s">
        <v>354</v>
      </c>
      <c r="I477" s="238">
        <v>25</v>
      </c>
      <c r="K477" s="238">
        <v>17016911</v>
      </c>
      <c r="M477" s="238">
        <v>5</v>
      </c>
      <c r="N477" s="238">
        <v>23</v>
      </c>
      <c r="O477" s="238">
        <v>2017</v>
      </c>
      <c r="P477" s="238" t="s">
        <v>368</v>
      </c>
      <c r="Q477" s="238">
        <v>7</v>
      </c>
      <c r="R477" s="238" t="s">
        <v>369</v>
      </c>
      <c r="S477" s="238">
        <v>5</v>
      </c>
      <c r="T477" s="238">
        <v>0</v>
      </c>
      <c r="U477" s="238">
        <v>1</v>
      </c>
      <c r="W477" s="238">
        <v>16</v>
      </c>
      <c r="X477" s="238">
        <v>2</v>
      </c>
      <c r="Y477" s="238">
        <v>1</v>
      </c>
      <c r="Z477" s="238">
        <v>2</v>
      </c>
      <c r="AB477" s="238">
        <v>2</v>
      </c>
      <c r="AC477" s="238">
        <v>98</v>
      </c>
      <c r="AD477" s="238" t="s">
        <v>581</v>
      </c>
      <c r="AF477" s="238" t="s">
        <v>426</v>
      </c>
      <c r="AG477" s="238">
        <v>4</v>
      </c>
      <c r="AH477" s="238">
        <v>2</v>
      </c>
      <c r="AI477" s="238">
        <v>2</v>
      </c>
      <c r="AJ477" s="238">
        <v>3</v>
      </c>
      <c r="AK477" s="238">
        <v>21</v>
      </c>
      <c r="AL477" s="238">
        <v>42</v>
      </c>
      <c r="AM477" s="238" t="s">
        <v>363</v>
      </c>
      <c r="AN477" s="238">
        <v>5</v>
      </c>
      <c r="AO477" s="238">
        <v>1</v>
      </c>
      <c r="AS477" s="238">
        <v>12</v>
      </c>
      <c r="AT477" s="238">
        <v>98</v>
      </c>
      <c r="AU477" s="238">
        <v>55</v>
      </c>
      <c r="AV477" s="238">
        <v>11</v>
      </c>
      <c r="AW477" s="238">
        <v>21</v>
      </c>
      <c r="CT477" s="238">
        <v>438230.19115684601</v>
      </c>
      <c r="CU477" s="238">
        <v>4972729.2583609</v>
      </c>
      <c r="CV477" s="238">
        <v>44.905308890000001</v>
      </c>
      <c r="CW477" s="238">
        <v>-93.782440870000002</v>
      </c>
      <c r="CX477" s="238" t="s">
        <v>359</v>
      </c>
      <c r="CY477" s="238" t="s">
        <v>1091</v>
      </c>
    </row>
    <row r="478" spans="1:103" x14ac:dyDescent="0.25">
      <c r="A478" s="238">
        <v>762726</v>
      </c>
      <c r="B478" s="238">
        <v>3</v>
      </c>
      <c r="C478" s="238">
        <v>7</v>
      </c>
      <c r="D478" s="238">
        <v>171.279</v>
      </c>
      <c r="E478" s="238">
        <v>10</v>
      </c>
      <c r="G478" s="238" t="s">
        <v>948</v>
      </c>
      <c r="H478" s="238" t="s">
        <v>354</v>
      </c>
      <c r="I478" s="238">
        <v>25</v>
      </c>
      <c r="K478" s="238">
        <v>19034171</v>
      </c>
      <c r="M478" s="238">
        <v>11</v>
      </c>
      <c r="N478" s="238">
        <v>14</v>
      </c>
      <c r="O478" s="238">
        <v>2019</v>
      </c>
      <c r="P478" s="238" t="s">
        <v>384</v>
      </c>
      <c r="Q478" s="238">
        <v>23</v>
      </c>
      <c r="S478" s="238">
        <v>5</v>
      </c>
      <c r="T478" s="238">
        <v>0</v>
      </c>
      <c r="U478" s="238">
        <v>2</v>
      </c>
      <c r="W478" s="238">
        <v>16</v>
      </c>
      <c r="X478" s="238">
        <v>2</v>
      </c>
      <c r="Y478" s="238">
        <v>6</v>
      </c>
      <c r="Z478" s="238">
        <v>1</v>
      </c>
      <c r="AB478" s="238">
        <v>1</v>
      </c>
      <c r="AC478" s="238">
        <v>98</v>
      </c>
      <c r="AD478" s="238">
        <v>7</v>
      </c>
      <c r="AF478" s="238" t="s">
        <v>426</v>
      </c>
      <c r="AG478" s="238">
        <v>90</v>
      </c>
      <c r="AH478" s="238">
        <v>2</v>
      </c>
      <c r="AI478" s="238">
        <v>2</v>
      </c>
      <c r="AJ478" s="238">
        <v>3</v>
      </c>
      <c r="AK478" s="238">
        <v>21</v>
      </c>
      <c r="AL478" s="238">
        <v>51</v>
      </c>
      <c r="AM478" s="238" t="s">
        <v>354</v>
      </c>
      <c r="AN478" s="238">
        <v>5</v>
      </c>
      <c r="AO478" s="238">
        <v>1</v>
      </c>
      <c r="AS478" s="238">
        <v>12</v>
      </c>
      <c r="AT478" s="238">
        <v>9</v>
      </c>
      <c r="AU478" s="238">
        <v>60</v>
      </c>
      <c r="AV478" s="238">
        <v>11</v>
      </c>
      <c r="AW478" s="238">
        <v>21</v>
      </c>
      <c r="AX478" s="238">
        <v>2</v>
      </c>
      <c r="AY478" s="238">
        <v>2</v>
      </c>
      <c r="AZ478" s="238">
        <v>4</v>
      </c>
      <c r="BA478" s="238">
        <v>21</v>
      </c>
      <c r="BB478" s="238">
        <v>56</v>
      </c>
      <c r="BC478" s="238" t="s">
        <v>354</v>
      </c>
      <c r="BD478" s="238">
        <v>5</v>
      </c>
      <c r="BE478" s="238">
        <v>1</v>
      </c>
      <c r="BI478" s="238">
        <v>12</v>
      </c>
      <c r="BJ478" s="238">
        <v>9</v>
      </c>
      <c r="BK478" s="238">
        <v>60</v>
      </c>
      <c r="BL478" s="238">
        <v>11</v>
      </c>
      <c r="BM478" s="238">
        <v>21</v>
      </c>
      <c r="CT478" s="238">
        <v>438232.78366565099</v>
      </c>
      <c r="CU478" s="238">
        <v>4972728.71846807</v>
      </c>
      <c r="CV478" s="238">
        <v>44.905304260000001</v>
      </c>
      <c r="CW478" s="238">
        <v>-93.782407969999994</v>
      </c>
      <c r="CX478" s="238" t="s">
        <v>359</v>
      </c>
      <c r="CY478" s="238" t="s">
        <v>1092</v>
      </c>
    </row>
    <row r="479" spans="1:103" x14ac:dyDescent="0.25">
      <c r="A479" s="238">
        <v>679627</v>
      </c>
      <c r="B479" s="238">
        <v>3</v>
      </c>
      <c r="C479" s="238">
        <v>7</v>
      </c>
      <c r="D479" s="238">
        <v>171.31700000000001</v>
      </c>
      <c r="E479" s="238">
        <v>10</v>
      </c>
      <c r="G479" s="238" t="s">
        <v>948</v>
      </c>
      <c r="H479" s="238" t="s">
        <v>354</v>
      </c>
      <c r="I479" s="238">
        <v>25</v>
      </c>
      <c r="K479" s="238">
        <v>190002588</v>
      </c>
      <c r="M479" s="238">
        <v>1</v>
      </c>
      <c r="N479" s="238">
        <v>27</v>
      </c>
      <c r="O479" s="238">
        <v>2019</v>
      </c>
      <c r="P479" s="238" t="s">
        <v>366</v>
      </c>
      <c r="Q479" s="238">
        <v>7</v>
      </c>
      <c r="S479" s="238">
        <v>5</v>
      </c>
      <c r="T479" s="238">
        <v>0</v>
      </c>
      <c r="U479" s="238">
        <v>1</v>
      </c>
      <c r="W479" s="238">
        <v>16</v>
      </c>
      <c r="X479" s="238">
        <v>2</v>
      </c>
      <c r="Y479" s="238">
        <v>1</v>
      </c>
      <c r="Z479" s="238">
        <v>1</v>
      </c>
      <c r="AB479" s="238">
        <v>1</v>
      </c>
      <c r="AC479" s="238">
        <v>98</v>
      </c>
      <c r="AD479" s="238" t="s">
        <v>581</v>
      </c>
      <c r="AF479" s="238" t="s">
        <v>426</v>
      </c>
      <c r="AG479" s="238">
        <v>4</v>
      </c>
      <c r="AH479" s="238">
        <v>2</v>
      </c>
      <c r="AI479" s="238">
        <v>4</v>
      </c>
      <c r="AJ479" s="238">
        <v>3</v>
      </c>
      <c r="AK479" s="238">
        <v>21</v>
      </c>
      <c r="AL479" s="238">
        <v>53</v>
      </c>
      <c r="AM479" s="238" t="s">
        <v>354</v>
      </c>
      <c r="AN479" s="238">
        <v>5</v>
      </c>
      <c r="AO479" s="238">
        <v>1</v>
      </c>
      <c r="AS479" s="238">
        <v>12</v>
      </c>
      <c r="AT479" s="238">
        <v>9</v>
      </c>
      <c r="AU479" s="238">
        <v>60</v>
      </c>
      <c r="AV479" s="238">
        <v>11</v>
      </c>
      <c r="AW479" s="238">
        <v>21</v>
      </c>
      <c r="CT479" s="238">
        <v>438306.139731195</v>
      </c>
      <c r="CU479" s="238">
        <v>4972726.9015800301</v>
      </c>
      <c r="CV479" s="238">
        <v>44.905294269999999</v>
      </c>
      <c r="CW479" s="238">
        <v>-93.781478629999995</v>
      </c>
      <c r="CX479" s="238" t="s">
        <v>359</v>
      </c>
      <c r="CY479" s="238" t="s">
        <v>1093</v>
      </c>
    </row>
    <row r="480" spans="1:103" x14ac:dyDescent="0.25">
      <c r="A480" s="238">
        <v>10715072</v>
      </c>
      <c r="B480" s="238">
        <v>3</v>
      </c>
      <c r="C480" s="238">
        <v>7</v>
      </c>
      <c r="D480" s="238">
        <v>171.42</v>
      </c>
      <c r="E480" s="238">
        <v>10</v>
      </c>
      <c r="G480" s="238" t="s">
        <v>936</v>
      </c>
      <c r="H480" s="238" t="s">
        <v>354</v>
      </c>
      <c r="I480" s="238">
        <v>25</v>
      </c>
      <c r="K480" s="238">
        <v>11038811</v>
      </c>
      <c r="L480" s="238">
        <v>113460361</v>
      </c>
      <c r="M480" s="238">
        <v>12</v>
      </c>
      <c r="N480" s="238">
        <v>7</v>
      </c>
      <c r="O480" s="238">
        <v>2011</v>
      </c>
      <c r="P480" s="238" t="s">
        <v>355</v>
      </c>
      <c r="Q480" s="238">
        <v>4</v>
      </c>
      <c r="S480" s="238">
        <v>4</v>
      </c>
      <c r="T480" s="238">
        <v>0</v>
      </c>
      <c r="U480" s="238">
        <v>1</v>
      </c>
      <c r="V480" s="238">
        <v>5</v>
      </c>
      <c r="W480" s="238">
        <v>16</v>
      </c>
      <c r="X480" s="238">
        <v>2</v>
      </c>
      <c r="Y480" s="238">
        <v>6</v>
      </c>
      <c r="Z480" s="238">
        <v>1</v>
      </c>
      <c r="AB480" s="238">
        <v>1</v>
      </c>
      <c r="AC480" s="238">
        <v>98</v>
      </c>
      <c r="AD480" s="238" t="s">
        <v>424</v>
      </c>
      <c r="AE480" s="238" t="s">
        <v>1094</v>
      </c>
      <c r="AF480" s="238" t="s">
        <v>426</v>
      </c>
      <c r="AG480" s="238">
        <v>4</v>
      </c>
      <c r="AH480" s="238">
        <v>2</v>
      </c>
      <c r="AI480" s="238">
        <v>2</v>
      </c>
      <c r="AJ480" s="238">
        <v>4</v>
      </c>
      <c r="AK480" s="238">
        <v>21</v>
      </c>
      <c r="AL480" s="238">
        <v>53</v>
      </c>
      <c r="AM480" s="238" t="s">
        <v>363</v>
      </c>
      <c r="AN480" s="238">
        <v>5</v>
      </c>
      <c r="AO480" s="238">
        <v>1</v>
      </c>
      <c r="AS480" s="238">
        <v>7</v>
      </c>
      <c r="AT480" s="238">
        <v>98</v>
      </c>
      <c r="AU480" s="238">
        <v>55</v>
      </c>
      <c r="AV480" s="238">
        <v>11</v>
      </c>
      <c r="AW480" s="238">
        <v>21</v>
      </c>
      <c r="CT480" s="238">
        <v>438472</v>
      </c>
      <c r="CU480" s="238">
        <v>4972729</v>
      </c>
      <c r="CV480" s="238">
        <v>44.905324899999997</v>
      </c>
      <c r="CW480" s="238">
        <v>-93.7793755</v>
      </c>
      <c r="CX480" s="238" t="s">
        <v>359</v>
      </c>
      <c r="CY480" s="238" t="s">
        <v>1095</v>
      </c>
    </row>
    <row r="481" spans="1:103" x14ac:dyDescent="0.25">
      <c r="A481" s="238">
        <v>412136</v>
      </c>
      <c r="B481" s="238">
        <v>3</v>
      </c>
      <c r="C481" s="238">
        <v>7</v>
      </c>
      <c r="D481" s="238">
        <v>171.43299999999999</v>
      </c>
      <c r="E481" s="238">
        <v>10</v>
      </c>
      <c r="G481" s="238" t="s">
        <v>948</v>
      </c>
      <c r="H481" s="238" t="s">
        <v>354</v>
      </c>
      <c r="I481" s="238">
        <v>25</v>
      </c>
      <c r="K481" s="238">
        <v>17000530</v>
      </c>
      <c r="M481" s="238">
        <v>1</v>
      </c>
      <c r="N481" s="238">
        <v>6</v>
      </c>
      <c r="O481" s="238">
        <v>2017</v>
      </c>
      <c r="P481" s="238" t="s">
        <v>362</v>
      </c>
      <c r="Q481" s="238">
        <v>8</v>
      </c>
      <c r="R481" s="238">
        <v>98</v>
      </c>
      <c r="S481" s="238">
        <v>5</v>
      </c>
      <c r="T481" s="238">
        <v>0</v>
      </c>
      <c r="U481" s="238">
        <v>1</v>
      </c>
      <c r="W481" s="238">
        <v>67</v>
      </c>
      <c r="X481" s="238">
        <v>2</v>
      </c>
      <c r="Y481" s="238">
        <v>1</v>
      </c>
      <c r="Z481" s="238">
        <v>1</v>
      </c>
      <c r="AB481" s="238">
        <v>1</v>
      </c>
      <c r="AC481" s="238">
        <v>98</v>
      </c>
      <c r="AD481" s="238" t="s">
        <v>581</v>
      </c>
      <c r="AF481" s="238" t="s">
        <v>426</v>
      </c>
      <c r="AG481" s="238">
        <v>3</v>
      </c>
      <c r="AH481" s="238">
        <v>2</v>
      </c>
      <c r="AI481" s="238">
        <v>6</v>
      </c>
      <c r="AJ481" s="238">
        <v>4</v>
      </c>
      <c r="AK481" s="238">
        <v>21</v>
      </c>
      <c r="AL481" s="238">
        <v>34</v>
      </c>
      <c r="AM481" s="238" t="s">
        <v>354</v>
      </c>
      <c r="AN481" s="238">
        <v>9</v>
      </c>
      <c r="AO481" s="238">
        <v>70</v>
      </c>
      <c r="AS481" s="238">
        <v>12</v>
      </c>
      <c r="AT481" s="238">
        <v>9</v>
      </c>
      <c r="AU481" s="238">
        <v>55</v>
      </c>
      <c r="AV481" s="238">
        <v>11</v>
      </c>
      <c r="AW481" s="238">
        <v>21</v>
      </c>
      <c r="CT481" s="238">
        <v>438492.78110151598</v>
      </c>
      <c r="CU481" s="238">
        <v>4972731.3425735896</v>
      </c>
      <c r="CV481" s="238">
        <v>44.905350390000002</v>
      </c>
      <c r="CW481" s="238">
        <v>-93.779115189999999</v>
      </c>
      <c r="CX481" s="238" t="s">
        <v>359</v>
      </c>
      <c r="CY481" s="238" t="s">
        <v>1096</v>
      </c>
    </row>
    <row r="482" spans="1:103" x14ac:dyDescent="0.25">
      <c r="A482" s="238">
        <v>10849098</v>
      </c>
      <c r="B482" s="238">
        <v>3</v>
      </c>
      <c r="C482" s="238">
        <v>7</v>
      </c>
      <c r="D482" s="238">
        <v>171.489</v>
      </c>
      <c r="E482" s="238">
        <v>10</v>
      </c>
      <c r="G482" s="238" t="s">
        <v>936</v>
      </c>
      <c r="H482" s="238" t="s">
        <v>354</v>
      </c>
      <c r="I482" s="238">
        <v>25</v>
      </c>
      <c r="K482" s="238">
        <v>13501817</v>
      </c>
      <c r="L482" s="238">
        <v>130430257</v>
      </c>
      <c r="M482" s="238">
        <v>2</v>
      </c>
      <c r="N482" s="238">
        <v>11</v>
      </c>
      <c r="O482" s="238">
        <v>2013</v>
      </c>
      <c r="P482" s="238" t="s">
        <v>361</v>
      </c>
      <c r="Q482" s="238">
        <v>6</v>
      </c>
      <c r="S482" s="238">
        <v>4</v>
      </c>
      <c r="T482" s="238">
        <v>0</v>
      </c>
      <c r="U482" s="238">
        <v>2</v>
      </c>
      <c r="V482" s="238">
        <v>5</v>
      </c>
      <c r="W482" s="238">
        <v>10</v>
      </c>
      <c r="X482" s="238">
        <v>2</v>
      </c>
      <c r="Y482" s="238">
        <v>6</v>
      </c>
      <c r="Z482" s="238">
        <v>2</v>
      </c>
      <c r="AB482" s="238">
        <v>5</v>
      </c>
      <c r="AC482" s="238">
        <v>98</v>
      </c>
      <c r="AD482" s="238" t="s">
        <v>428</v>
      </c>
      <c r="AE482" s="238">
        <v>10</v>
      </c>
      <c r="AF482" s="238" t="s">
        <v>426</v>
      </c>
      <c r="AG482" s="238">
        <v>10</v>
      </c>
      <c r="AH482" s="238">
        <v>2</v>
      </c>
      <c r="AI482" s="238">
        <v>3</v>
      </c>
      <c r="AJ482" s="238">
        <v>4</v>
      </c>
      <c r="AK482" s="238">
        <v>21</v>
      </c>
      <c r="AL482" s="238">
        <v>59</v>
      </c>
      <c r="AM482" s="238" t="s">
        <v>354</v>
      </c>
      <c r="AN482" s="238">
        <v>5</v>
      </c>
      <c r="AO482" s="238">
        <v>3</v>
      </c>
      <c r="AS482" s="238">
        <v>7</v>
      </c>
      <c r="AT482" s="238">
        <v>98</v>
      </c>
      <c r="AU482" s="238">
        <v>55</v>
      </c>
      <c r="AV482" s="238">
        <v>11</v>
      </c>
      <c r="AW482" s="238">
        <v>21</v>
      </c>
      <c r="AX482" s="238">
        <v>2</v>
      </c>
      <c r="AY482" s="238">
        <v>4</v>
      </c>
      <c r="AZ482" s="238">
        <v>3</v>
      </c>
      <c r="BA482" s="238">
        <v>21</v>
      </c>
      <c r="BB482" s="238">
        <v>51</v>
      </c>
      <c r="BC482" s="238" t="s">
        <v>363</v>
      </c>
      <c r="BD482" s="238">
        <v>5</v>
      </c>
      <c r="BE482" s="238">
        <v>1</v>
      </c>
      <c r="BI482" s="238">
        <v>7</v>
      </c>
      <c r="BJ482" s="238">
        <v>98</v>
      </c>
      <c r="BK482" s="238">
        <v>55</v>
      </c>
      <c r="BL482" s="238">
        <v>11</v>
      </c>
      <c r="BM482" s="238">
        <v>21</v>
      </c>
      <c r="CT482" s="238">
        <v>438584</v>
      </c>
      <c r="CU482" s="238">
        <v>4972729</v>
      </c>
      <c r="CV482" s="238">
        <v>44.905335700000002</v>
      </c>
      <c r="CW482" s="238">
        <v>-93.777956900000007</v>
      </c>
      <c r="CX482" s="238" t="s">
        <v>359</v>
      </c>
      <c r="CY482" s="238" t="s">
        <v>1097</v>
      </c>
    </row>
    <row r="483" spans="1:103" x14ac:dyDescent="0.25">
      <c r="A483" s="238">
        <v>10849099</v>
      </c>
      <c r="B483" s="238">
        <v>3</v>
      </c>
      <c r="C483" s="238">
        <v>7</v>
      </c>
      <c r="D483" s="238">
        <v>171.489</v>
      </c>
      <c r="E483" s="238">
        <v>10</v>
      </c>
      <c r="G483" s="238" t="s">
        <v>936</v>
      </c>
      <c r="H483" s="238" t="s">
        <v>354</v>
      </c>
      <c r="I483" s="238">
        <v>25</v>
      </c>
      <c r="K483" s="238">
        <v>13501821</v>
      </c>
      <c r="L483" s="238">
        <v>130430264</v>
      </c>
      <c r="M483" s="238">
        <v>2</v>
      </c>
      <c r="N483" s="238">
        <v>11</v>
      </c>
      <c r="O483" s="238">
        <v>2013</v>
      </c>
      <c r="P483" s="238" t="s">
        <v>361</v>
      </c>
      <c r="Q483" s="238">
        <v>7</v>
      </c>
      <c r="S483" s="238">
        <v>4</v>
      </c>
      <c r="T483" s="238">
        <v>0</v>
      </c>
      <c r="U483" s="238">
        <v>2</v>
      </c>
      <c r="V483" s="238">
        <v>5</v>
      </c>
      <c r="W483" s="238">
        <v>10</v>
      </c>
      <c r="X483" s="238">
        <v>2</v>
      </c>
      <c r="Y483" s="238">
        <v>6</v>
      </c>
      <c r="Z483" s="238">
        <v>2</v>
      </c>
      <c r="AB483" s="238">
        <v>5</v>
      </c>
      <c r="AC483" s="238">
        <v>1</v>
      </c>
      <c r="AD483" s="238" t="s">
        <v>428</v>
      </c>
      <c r="AE483" s="238">
        <v>10</v>
      </c>
      <c r="AF483" s="238" t="s">
        <v>426</v>
      </c>
      <c r="AG483" s="238">
        <v>10</v>
      </c>
      <c r="AH483" s="238">
        <v>2</v>
      </c>
      <c r="AI483" s="238">
        <v>3</v>
      </c>
      <c r="AJ483" s="238">
        <v>3</v>
      </c>
      <c r="AK483" s="238">
        <v>21</v>
      </c>
      <c r="AL483" s="238">
        <v>29</v>
      </c>
      <c r="AM483" s="238" t="s">
        <v>354</v>
      </c>
      <c r="AN483" s="238">
        <v>5</v>
      </c>
      <c r="AO483" s="238">
        <v>1</v>
      </c>
      <c r="AS483" s="238">
        <v>7</v>
      </c>
      <c r="AT483" s="238">
        <v>98</v>
      </c>
      <c r="AU483" s="238">
        <v>55</v>
      </c>
      <c r="AV483" s="238">
        <v>11</v>
      </c>
      <c r="AW483" s="238">
        <v>21</v>
      </c>
      <c r="AX483" s="238">
        <v>2</v>
      </c>
      <c r="AY483" s="238">
        <v>4</v>
      </c>
      <c r="AZ483" s="238">
        <v>4</v>
      </c>
      <c r="BA483" s="238">
        <v>21</v>
      </c>
      <c r="BB483" s="238">
        <v>17</v>
      </c>
      <c r="BC483" s="238" t="s">
        <v>354</v>
      </c>
      <c r="BD483" s="238">
        <v>5</v>
      </c>
      <c r="BE483" s="238">
        <v>3</v>
      </c>
      <c r="BI483" s="238">
        <v>7</v>
      </c>
      <c r="BJ483" s="238">
        <v>98</v>
      </c>
      <c r="BK483" s="238">
        <v>55</v>
      </c>
      <c r="BL483" s="238">
        <v>11</v>
      </c>
      <c r="BM483" s="238">
        <v>21</v>
      </c>
      <c r="CT483" s="238">
        <v>438584</v>
      </c>
      <c r="CU483" s="238">
        <v>4972729</v>
      </c>
      <c r="CV483" s="238">
        <v>44.905335700000002</v>
      </c>
      <c r="CW483" s="238">
        <v>-93.777956900000007</v>
      </c>
      <c r="CX483" s="238" t="s">
        <v>359</v>
      </c>
      <c r="CY483" s="238" t="s">
        <v>1098</v>
      </c>
    </row>
    <row r="484" spans="1:103" x14ac:dyDescent="0.25">
      <c r="A484" s="238">
        <v>397195</v>
      </c>
      <c r="B484" s="238">
        <v>3</v>
      </c>
      <c r="C484" s="238">
        <v>7</v>
      </c>
      <c r="D484" s="238">
        <v>171.51599999999999</v>
      </c>
      <c r="E484" s="238">
        <v>10</v>
      </c>
      <c r="G484" s="238" t="s">
        <v>948</v>
      </c>
      <c r="H484" s="238" t="s">
        <v>354</v>
      </c>
      <c r="I484" s="238">
        <v>25</v>
      </c>
      <c r="K484" s="238">
        <v>16039833</v>
      </c>
      <c r="M484" s="238">
        <v>11</v>
      </c>
      <c r="N484" s="238">
        <v>23</v>
      </c>
      <c r="O484" s="238">
        <v>2016</v>
      </c>
      <c r="P484" s="238" t="s">
        <v>355</v>
      </c>
      <c r="Q484" s="238">
        <v>3</v>
      </c>
      <c r="S484" s="238">
        <v>5</v>
      </c>
      <c r="T484" s="238">
        <v>0</v>
      </c>
      <c r="U484" s="238">
        <v>1</v>
      </c>
      <c r="W484" s="238">
        <v>57</v>
      </c>
      <c r="X484" s="238">
        <v>2</v>
      </c>
      <c r="Y484" s="238">
        <v>6</v>
      </c>
      <c r="Z484" s="238">
        <v>4</v>
      </c>
      <c r="AB484" s="238">
        <v>5</v>
      </c>
      <c r="AC484" s="238">
        <v>98</v>
      </c>
      <c r="AD484" s="238" t="s">
        <v>581</v>
      </c>
      <c r="AF484" s="238" t="s">
        <v>426</v>
      </c>
      <c r="AG484" s="238">
        <v>3</v>
      </c>
      <c r="AH484" s="238">
        <v>2</v>
      </c>
      <c r="AI484" s="238">
        <v>2</v>
      </c>
      <c r="AJ484" s="238">
        <v>3</v>
      </c>
      <c r="AK484" s="238">
        <v>21</v>
      </c>
      <c r="AL484" s="238">
        <v>29</v>
      </c>
      <c r="AM484" s="238" t="s">
        <v>354</v>
      </c>
      <c r="AN484" s="238">
        <v>5</v>
      </c>
      <c r="AO484" s="238">
        <v>72</v>
      </c>
      <c r="AS484" s="238">
        <v>12</v>
      </c>
      <c r="AT484" s="238">
        <v>9</v>
      </c>
      <c r="AU484" s="238">
        <v>55</v>
      </c>
      <c r="AV484" s="238">
        <v>11</v>
      </c>
      <c r="AW484" s="238">
        <v>21</v>
      </c>
      <c r="CT484" s="238">
        <v>438627.100283648</v>
      </c>
      <c r="CU484" s="238">
        <v>4972714.4865069501</v>
      </c>
      <c r="CV484" s="238">
        <v>44.905210259999997</v>
      </c>
      <c r="CW484" s="238">
        <v>-93.777411880000002</v>
      </c>
      <c r="CX484" s="238" t="s">
        <v>359</v>
      </c>
      <c r="CY484" s="238" t="s">
        <v>1099</v>
      </c>
    </row>
    <row r="485" spans="1:103" x14ac:dyDescent="0.25">
      <c r="A485" s="238">
        <v>10700642</v>
      </c>
      <c r="B485" s="238">
        <v>3</v>
      </c>
      <c r="C485" s="238">
        <v>7</v>
      </c>
      <c r="D485" s="238">
        <v>171.65899999999999</v>
      </c>
      <c r="E485" s="238">
        <v>10</v>
      </c>
      <c r="G485" s="238" t="s">
        <v>936</v>
      </c>
      <c r="H485" s="238" t="s">
        <v>354</v>
      </c>
      <c r="I485" s="238">
        <v>25</v>
      </c>
      <c r="K485" s="238">
        <v>11503681</v>
      </c>
      <c r="L485" s="238">
        <v>111010216</v>
      </c>
      <c r="M485" s="238">
        <v>3</v>
      </c>
      <c r="N485" s="238">
        <v>23</v>
      </c>
      <c r="O485" s="238">
        <v>2011</v>
      </c>
      <c r="P485" s="238" t="s">
        <v>355</v>
      </c>
      <c r="Q485" s="238">
        <v>14</v>
      </c>
      <c r="S485" s="238">
        <v>5</v>
      </c>
      <c r="T485" s="238">
        <v>0</v>
      </c>
      <c r="U485" s="238">
        <v>1</v>
      </c>
      <c r="V485" s="238">
        <v>7</v>
      </c>
      <c r="W485" s="238">
        <v>54</v>
      </c>
      <c r="X485" s="238">
        <v>2</v>
      </c>
      <c r="Y485" s="238">
        <v>1</v>
      </c>
      <c r="Z485" s="238">
        <v>2</v>
      </c>
      <c r="AA485" s="238">
        <v>4</v>
      </c>
      <c r="AB485" s="238">
        <v>4</v>
      </c>
      <c r="AC485" s="238">
        <v>98</v>
      </c>
      <c r="AD485" s="238" t="s">
        <v>428</v>
      </c>
      <c r="AE485" s="238" t="s">
        <v>1100</v>
      </c>
      <c r="AF485" s="238" t="s">
        <v>426</v>
      </c>
      <c r="AG485" s="238">
        <v>3</v>
      </c>
      <c r="AH485" s="238">
        <v>2</v>
      </c>
      <c r="AI485" s="238">
        <v>2</v>
      </c>
      <c r="AJ485" s="238">
        <v>4</v>
      </c>
      <c r="AK485" s="238">
        <v>21</v>
      </c>
      <c r="AL485" s="238">
        <v>51</v>
      </c>
      <c r="AM485" s="238" t="s">
        <v>363</v>
      </c>
      <c r="AN485" s="238">
        <v>5</v>
      </c>
      <c r="AO485" s="238">
        <v>1</v>
      </c>
      <c r="AS485" s="238">
        <v>7</v>
      </c>
      <c r="AT485" s="238">
        <v>98</v>
      </c>
      <c r="AU485" s="238">
        <v>55</v>
      </c>
      <c r="AV485" s="238">
        <v>11</v>
      </c>
      <c r="AW485" s="238">
        <v>25</v>
      </c>
      <c r="CT485" s="238">
        <v>438858</v>
      </c>
      <c r="CU485" s="238">
        <v>4972729</v>
      </c>
      <c r="CV485" s="238">
        <v>44.905361999999997</v>
      </c>
      <c r="CW485" s="238">
        <v>-93.774491499999996</v>
      </c>
      <c r="CX485" s="238" t="s">
        <v>359</v>
      </c>
      <c r="CY485" s="238" t="s">
        <v>1101</v>
      </c>
    </row>
    <row r="486" spans="1:103" x14ac:dyDescent="0.25">
      <c r="A486" s="238">
        <v>10700560</v>
      </c>
      <c r="B486" s="238">
        <v>3</v>
      </c>
      <c r="C486" s="238">
        <v>7</v>
      </c>
      <c r="D486" s="238">
        <v>171.66800000000001</v>
      </c>
      <c r="E486" s="238">
        <v>10</v>
      </c>
      <c r="G486" s="238" t="s">
        <v>936</v>
      </c>
      <c r="H486" s="238" t="s">
        <v>354</v>
      </c>
      <c r="I486" s="238">
        <v>25</v>
      </c>
      <c r="K486" s="238">
        <v>11010121</v>
      </c>
      <c r="L486" s="238">
        <v>110960125</v>
      </c>
      <c r="M486" s="238">
        <v>4</v>
      </c>
      <c r="N486" s="238">
        <v>6</v>
      </c>
      <c r="O486" s="238">
        <v>2011</v>
      </c>
      <c r="P486" s="238" t="s">
        <v>355</v>
      </c>
      <c r="Q486" s="238">
        <v>9</v>
      </c>
      <c r="S486" s="238">
        <v>5</v>
      </c>
      <c r="T486" s="238">
        <v>0</v>
      </c>
      <c r="U486" s="238">
        <v>1</v>
      </c>
      <c r="V486" s="238">
        <v>90</v>
      </c>
      <c r="W486" s="238">
        <v>16</v>
      </c>
      <c r="X486" s="238">
        <v>2</v>
      </c>
      <c r="Y486" s="238">
        <v>1</v>
      </c>
      <c r="Z486" s="238">
        <v>1</v>
      </c>
      <c r="AB486" s="238">
        <v>1</v>
      </c>
      <c r="AC486" s="238">
        <v>98</v>
      </c>
      <c r="AD486" s="238">
        <v>7</v>
      </c>
      <c r="AE486" s="238">
        <v>155</v>
      </c>
      <c r="AF486" s="238" t="s">
        <v>426</v>
      </c>
      <c r="AG486" s="238">
        <v>4</v>
      </c>
      <c r="AH486" s="238">
        <v>2</v>
      </c>
      <c r="AI486" s="238">
        <v>2</v>
      </c>
      <c r="AJ486" s="238">
        <v>3</v>
      </c>
      <c r="AK486" s="238">
        <v>21</v>
      </c>
      <c r="AL486" s="238">
        <v>69</v>
      </c>
      <c r="AM486" s="238" t="s">
        <v>363</v>
      </c>
      <c r="AN486" s="238">
        <v>5</v>
      </c>
      <c r="AO486" s="238">
        <v>1</v>
      </c>
      <c r="AS486" s="238">
        <v>7</v>
      </c>
      <c r="AT486" s="238">
        <v>98</v>
      </c>
      <c r="AU486" s="238">
        <v>55</v>
      </c>
      <c r="AV486" s="238">
        <v>11</v>
      </c>
      <c r="AW486" s="238">
        <v>20</v>
      </c>
      <c r="CT486" s="238">
        <v>438872</v>
      </c>
      <c r="CU486" s="238">
        <v>4972729</v>
      </c>
      <c r="CV486" s="238">
        <v>44.905363399999999</v>
      </c>
      <c r="CW486" s="238">
        <v>-93.774309099999996</v>
      </c>
      <c r="CX486" s="238" t="s">
        <v>359</v>
      </c>
      <c r="CY486" s="238" t="s">
        <v>1102</v>
      </c>
    </row>
    <row r="487" spans="1:103" x14ac:dyDescent="0.25">
      <c r="A487" s="238">
        <v>10703870</v>
      </c>
      <c r="B487" s="238">
        <v>3</v>
      </c>
      <c r="C487" s="238">
        <v>7</v>
      </c>
      <c r="D487" s="238">
        <v>171.66800000000001</v>
      </c>
      <c r="E487" s="238">
        <v>10</v>
      </c>
      <c r="G487" s="238" t="s">
        <v>936</v>
      </c>
      <c r="H487" s="238" t="s">
        <v>354</v>
      </c>
      <c r="I487" s="238">
        <v>25</v>
      </c>
      <c r="K487" s="238">
        <v>11032650</v>
      </c>
      <c r="L487" s="238">
        <v>112840086</v>
      </c>
      <c r="M487" s="238">
        <v>10</v>
      </c>
      <c r="N487" s="238">
        <v>11</v>
      </c>
      <c r="O487" s="238">
        <v>2011</v>
      </c>
      <c r="P487" s="238" t="s">
        <v>368</v>
      </c>
      <c r="Q487" s="238">
        <v>7</v>
      </c>
      <c r="S487" s="238">
        <v>5</v>
      </c>
      <c r="T487" s="238">
        <v>0</v>
      </c>
      <c r="U487" s="238">
        <v>1</v>
      </c>
      <c r="V487" s="238">
        <v>90</v>
      </c>
      <c r="W487" s="238">
        <v>16</v>
      </c>
      <c r="X487" s="238">
        <v>2</v>
      </c>
      <c r="Y487" s="238">
        <v>2</v>
      </c>
      <c r="Z487" s="238">
        <v>1</v>
      </c>
      <c r="AB487" s="238">
        <v>1</v>
      </c>
      <c r="AC487" s="238">
        <v>98</v>
      </c>
      <c r="AD487" s="238" t="s">
        <v>424</v>
      </c>
      <c r="AE487" s="238" t="s">
        <v>1062</v>
      </c>
      <c r="AF487" s="238" t="s">
        <v>426</v>
      </c>
      <c r="AG487" s="238">
        <v>4</v>
      </c>
      <c r="AH487" s="238">
        <v>2</v>
      </c>
      <c r="AI487" s="238">
        <v>4</v>
      </c>
      <c r="AJ487" s="238">
        <v>3</v>
      </c>
      <c r="AK487" s="238">
        <v>21</v>
      </c>
      <c r="AL487" s="238">
        <v>53</v>
      </c>
      <c r="AM487" s="238" t="s">
        <v>354</v>
      </c>
      <c r="AN487" s="238">
        <v>5</v>
      </c>
      <c r="AO487" s="238">
        <v>1</v>
      </c>
      <c r="AS487" s="238">
        <v>7</v>
      </c>
      <c r="AT487" s="238">
        <v>98</v>
      </c>
      <c r="AU487" s="238">
        <v>55</v>
      </c>
      <c r="AV487" s="238">
        <v>11</v>
      </c>
      <c r="AW487" s="238">
        <v>20</v>
      </c>
      <c r="CT487" s="238">
        <v>438872</v>
      </c>
      <c r="CU487" s="238">
        <v>4972729</v>
      </c>
      <c r="CV487" s="238">
        <v>44.905363399999999</v>
      </c>
      <c r="CW487" s="238">
        <v>-93.774309099999996</v>
      </c>
      <c r="CX487" s="238" t="s">
        <v>359</v>
      </c>
      <c r="CY487" s="238" t="s">
        <v>1103</v>
      </c>
    </row>
    <row r="488" spans="1:103" x14ac:dyDescent="0.25">
      <c r="A488" s="238">
        <v>10934637</v>
      </c>
      <c r="B488" s="238">
        <v>3</v>
      </c>
      <c r="C488" s="238">
        <v>7</v>
      </c>
      <c r="D488" s="238">
        <v>171.66800000000001</v>
      </c>
      <c r="E488" s="238">
        <v>10</v>
      </c>
      <c r="G488" s="238" t="s">
        <v>936</v>
      </c>
      <c r="H488" s="238" t="s">
        <v>354</v>
      </c>
      <c r="I488" s="238">
        <v>25</v>
      </c>
      <c r="K488" s="238">
        <v>14504157</v>
      </c>
      <c r="L488" s="238">
        <v>140980255</v>
      </c>
      <c r="M488" s="238">
        <v>4</v>
      </c>
      <c r="N488" s="238">
        <v>3</v>
      </c>
      <c r="O488" s="238">
        <v>2014</v>
      </c>
      <c r="P488" s="238" t="s">
        <v>384</v>
      </c>
      <c r="Q488" s="238">
        <v>18</v>
      </c>
      <c r="R488" s="238" t="s">
        <v>356</v>
      </c>
      <c r="S488" s="238">
        <v>5</v>
      </c>
      <c r="T488" s="238">
        <v>0</v>
      </c>
      <c r="U488" s="238">
        <v>2</v>
      </c>
      <c r="V488" s="238">
        <v>90</v>
      </c>
      <c r="W488" s="238">
        <v>10</v>
      </c>
      <c r="X488" s="238">
        <v>2</v>
      </c>
      <c r="Y488" s="238">
        <v>1</v>
      </c>
      <c r="Z488" s="238">
        <v>5</v>
      </c>
      <c r="AB488" s="238">
        <v>3</v>
      </c>
      <c r="AC488" s="238">
        <v>98</v>
      </c>
      <c r="AD488" s="238">
        <v>7</v>
      </c>
      <c r="AE488" s="238">
        <v>155</v>
      </c>
      <c r="AF488" s="238" t="s">
        <v>426</v>
      </c>
      <c r="AG488" s="238">
        <v>90</v>
      </c>
      <c r="AH488" s="238">
        <v>1</v>
      </c>
      <c r="AI488" s="238">
        <v>4</v>
      </c>
      <c r="AJ488" s="238">
        <v>3</v>
      </c>
      <c r="AK488" s="238">
        <v>99</v>
      </c>
      <c r="AN488" s="238">
        <v>99</v>
      </c>
      <c r="AO488" s="238">
        <v>3</v>
      </c>
      <c r="AQ488" s="238">
        <v>99</v>
      </c>
      <c r="AS488" s="238">
        <v>7</v>
      </c>
      <c r="AT488" s="238">
        <v>98</v>
      </c>
      <c r="AU488" s="238">
        <v>55</v>
      </c>
      <c r="AV488" s="238">
        <v>11</v>
      </c>
      <c r="AW488" s="238">
        <v>21</v>
      </c>
      <c r="AX488" s="238">
        <v>2</v>
      </c>
      <c r="AY488" s="238">
        <v>2</v>
      </c>
      <c r="AZ488" s="238">
        <v>4</v>
      </c>
      <c r="BA488" s="238">
        <v>27</v>
      </c>
      <c r="BB488" s="238">
        <v>29</v>
      </c>
      <c r="BC488" s="238" t="s">
        <v>354</v>
      </c>
      <c r="BD488" s="238">
        <v>5</v>
      </c>
      <c r="BE488" s="238">
        <v>1</v>
      </c>
      <c r="BI488" s="238">
        <v>7</v>
      </c>
      <c r="BJ488" s="238">
        <v>98</v>
      </c>
      <c r="BK488" s="238">
        <v>55</v>
      </c>
      <c r="BL488" s="238">
        <v>11</v>
      </c>
      <c r="BM488" s="238">
        <v>21</v>
      </c>
      <c r="CT488" s="238">
        <v>438872</v>
      </c>
      <c r="CU488" s="238">
        <v>4972729</v>
      </c>
      <c r="CV488" s="238">
        <v>44.905363399999999</v>
      </c>
      <c r="CW488" s="238">
        <v>-93.774309099999996</v>
      </c>
      <c r="CX488" s="238" t="s">
        <v>359</v>
      </c>
      <c r="CY488" s="238" t="s">
        <v>1104</v>
      </c>
    </row>
    <row r="489" spans="1:103" x14ac:dyDescent="0.25">
      <c r="A489" s="238">
        <v>648553</v>
      </c>
      <c r="B489" s="238">
        <v>3</v>
      </c>
      <c r="C489" s="238">
        <v>7</v>
      </c>
      <c r="D489" s="238">
        <v>171.68600000000001</v>
      </c>
      <c r="E489" s="238">
        <v>10</v>
      </c>
      <c r="G489" s="238" t="s">
        <v>948</v>
      </c>
      <c r="H489" s="238" t="s">
        <v>354</v>
      </c>
      <c r="I489" s="238">
        <v>25</v>
      </c>
      <c r="K489" s="238">
        <v>18511589</v>
      </c>
      <c r="M489" s="238">
        <v>9</v>
      </c>
      <c r="N489" s="238">
        <v>30</v>
      </c>
      <c r="O489" s="238">
        <v>2018</v>
      </c>
      <c r="P489" s="238" t="s">
        <v>366</v>
      </c>
      <c r="Q489" s="238">
        <v>15</v>
      </c>
      <c r="R489" s="238" t="s">
        <v>369</v>
      </c>
      <c r="S489" s="238">
        <v>5</v>
      </c>
      <c r="T489" s="238">
        <v>0</v>
      </c>
      <c r="U489" s="238">
        <v>1</v>
      </c>
      <c r="W489" s="238">
        <v>55</v>
      </c>
      <c r="X489" s="238">
        <v>2</v>
      </c>
      <c r="Y489" s="238">
        <v>1</v>
      </c>
      <c r="Z489" s="238">
        <v>2</v>
      </c>
      <c r="AB489" s="238">
        <v>1</v>
      </c>
      <c r="AC489" s="238">
        <v>98</v>
      </c>
      <c r="AD489" s="238" t="s">
        <v>1105</v>
      </c>
      <c r="AF489" s="238" t="s">
        <v>426</v>
      </c>
      <c r="AG489" s="238">
        <v>3</v>
      </c>
      <c r="AH489" s="238">
        <v>2</v>
      </c>
      <c r="AI489" s="238">
        <v>2</v>
      </c>
      <c r="AJ489" s="238">
        <v>3</v>
      </c>
      <c r="AK489" s="238">
        <v>30</v>
      </c>
      <c r="AL489" s="238">
        <v>15</v>
      </c>
      <c r="AM489" s="238" t="s">
        <v>354</v>
      </c>
      <c r="AN489" s="238">
        <v>5</v>
      </c>
      <c r="AO489" s="238">
        <v>70</v>
      </c>
      <c r="AP489" s="238">
        <v>62</v>
      </c>
      <c r="AS489" s="238">
        <v>12</v>
      </c>
      <c r="AT489" s="238">
        <v>9</v>
      </c>
      <c r="AU489" s="238">
        <v>55</v>
      </c>
      <c r="AV489" s="238">
        <v>11</v>
      </c>
      <c r="AW489" s="238">
        <v>21</v>
      </c>
      <c r="CT489" s="238">
        <v>438900.18626703997</v>
      </c>
      <c r="CU489" s="238">
        <v>4972733.8159343004</v>
      </c>
      <c r="CV489" s="238">
        <v>44.905407740000001</v>
      </c>
      <c r="CW489" s="238">
        <v>-93.773955340000001</v>
      </c>
      <c r="CX489" s="238" t="s">
        <v>359</v>
      </c>
      <c r="CY489" s="238" t="s">
        <v>1106</v>
      </c>
    </row>
    <row r="490" spans="1:103" x14ac:dyDescent="0.25">
      <c r="A490" s="238">
        <v>782190</v>
      </c>
      <c r="B490" s="238">
        <v>3</v>
      </c>
      <c r="C490" s="238">
        <v>7</v>
      </c>
      <c r="D490" s="238">
        <v>171.68600000000001</v>
      </c>
      <c r="E490" s="238">
        <v>10</v>
      </c>
      <c r="G490" s="238" t="s">
        <v>948</v>
      </c>
      <c r="H490" s="238" t="s">
        <v>354</v>
      </c>
      <c r="I490" s="238">
        <v>25</v>
      </c>
      <c r="K490" s="238">
        <v>20500831</v>
      </c>
      <c r="L490" s="238">
        <v>200190335</v>
      </c>
      <c r="M490" s="238">
        <v>1</v>
      </c>
      <c r="N490" s="238">
        <v>19</v>
      </c>
      <c r="O490" s="238">
        <v>2020</v>
      </c>
      <c r="P490" s="238" t="s">
        <v>366</v>
      </c>
      <c r="Q490" s="238">
        <v>11</v>
      </c>
      <c r="R490" s="238" t="s">
        <v>369</v>
      </c>
      <c r="S490" s="238">
        <v>5</v>
      </c>
      <c r="T490" s="238">
        <v>0</v>
      </c>
      <c r="U490" s="238">
        <v>1</v>
      </c>
      <c r="W490" s="238">
        <v>55</v>
      </c>
      <c r="X490" s="238">
        <v>2</v>
      </c>
      <c r="Y490" s="238">
        <v>1</v>
      </c>
      <c r="Z490" s="238">
        <v>2</v>
      </c>
      <c r="AB490" s="238">
        <v>5</v>
      </c>
      <c r="AC490" s="238">
        <v>98</v>
      </c>
      <c r="AD490" s="238">
        <v>7</v>
      </c>
      <c r="AF490" s="238" t="s">
        <v>426</v>
      </c>
      <c r="AG490" s="238">
        <v>3</v>
      </c>
      <c r="AH490" s="238">
        <v>2</v>
      </c>
      <c r="AI490" s="238">
        <v>2</v>
      </c>
      <c r="AJ490" s="238">
        <v>3</v>
      </c>
      <c r="AK490" s="238">
        <v>21</v>
      </c>
      <c r="AL490" s="238">
        <v>22</v>
      </c>
      <c r="AM490" s="238" t="s">
        <v>363</v>
      </c>
      <c r="AN490" s="238">
        <v>5</v>
      </c>
      <c r="AO490" s="238">
        <v>70</v>
      </c>
      <c r="AS490" s="238">
        <v>12</v>
      </c>
      <c r="AT490" s="238">
        <v>9</v>
      </c>
      <c r="AU490" s="238">
        <v>60</v>
      </c>
      <c r="AV490" s="238">
        <v>11</v>
      </c>
      <c r="AW490" s="238">
        <v>21</v>
      </c>
      <c r="CT490" s="238">
        <v>438887.48624164</v>
      </c>
      <c r="CU490" s="238">
        <v>4972725.3492507003</v>
      </c>
      <c r="CV490" s="238">
        <v>44.90533044</v>
      </c>
      <c r="CW490" s="238">
        <v>-93.774115179999995</v>
      </c>
      <c r="CX490" s="238" t="s">
        <v>359</v>
      </c>
      <c r="CY490" s="238" t="s">
        <v>1107</v>
      </c>
    </row>
    <row r="491" spans="1:103" x14ac:dyDescent="0.25">
      <c r="A491" s="238">
        <v>870778</v>
      </c>
      <c r="B491" s="238">
        <v>3</v>
      </c>
      <c r="C491" s="238">
        <v>7</v>
      </c>
      <c r="D491" s="238">
        <v>171.71899999999999</v>
      </c>
      <c r="E491" s="238">
        <v>10</v>
      </c>
      <c r="G491" s="238" t="s">
        <v>948</v>
      </c>
      <c r="H491" s="238" t="s">
        <v>354</v>
      </c>
      <c r="I491" s="238">
        <v>25</v>
      </c>
      <c r="K491" s="238">
        <v>20038183</v>
      </c>
      <c r="L491" s="238">
        <v>203610106</v>
      </c>
      <c r="M491" s="238">
        <v>12</v>
      </c>
      <c r="N491" s="238">
        <v>26</v>
      </c>
      <c r="O491" s="238">
        <v>2020</v>
      </c>
      <c r="P491" s="238" t="s">
        <v>364</v>
      </c>
      <c r="Q491" s="238">
        <v>10</v>
      </c>
      <c r="S491" s="238">
        <v>5</v>
      </c>
      <c r="T491" s="238">
        <v>0</v>
      </c>
      <c r="U491" s="238">
        <v>1</v>
      </c>
      <c r="W491" s="238">
        <v>48</v>
      </c>
      <c r="X491" s="238">
        <v>2</v>
      </c>
      <c r="Y491" s="238">
        <v>1</v>
      </c>
      <c r="Z491" s="238">
        <v>6</v>
      </c>
      <c r="AB491" s="238">
        <v>5</v>
      </c>
      <c r="AC491" s="238">
        <v>98</v>
      </c>
      <c r="AD491" s="238" t="s">
        <v>581</v>
      </c>
      <c r="AF491" s="238" t="s">
        <v>426</v>
      </c>
      <c r="AG491" s="238">
        <v>3</v>
      </c>
      <c r="AH491" s="238">
        <v>2</v>
      </c>
      <c r="AI491" s="238">
        <v>2</v>
      </c>
      <c r="AJ491" s="238">
        <v>3</v>
      </c>
      <c r="AK491" s="238">
        <v>21</v>
      </c>
      <c r="AL491" s="238">
        <v>19</v>
      </c>
      <c r="AM491" s="238" t="s">
        <v>354</v>
      </c>
      <c r="AN491" s="238">
        <v>5</v>
      </c>
      <c r="AO491" s="238">
        <v>99</v>
      </c>
      <c r="AS491" s="238">
        <v>12</v>
      </c>
      <c r="AT491" s="238">
        <v>9</v>
      </c>
      <c r="AU491" s="238">
        <v>60</v>
      </c>
      <c r="AV491" s="238">
        <v>11</v>
      </c>
      <c r="AW491" s="238">
        <v>21</v>
      </c>
      <c r="CT491" s="238">
        <v>438940.97158290597</v>
      </c>
      <c r="CU491" s="238">
        <v>4972735.8393921498</v>
      </c>
      <c r="CV491" s="238">
        <v>44.905429460000001</v>
      </c>
      <c r="CW491" s="238">
        <v>-93.773438999999996</v>
      </c>
      <c r="CX491" s="238" t="s">
        <v>359</v>
      </c>
      <c r="CY491" s="238" t="s">
        <v>1108</v>
      </c>
    </row>
    <row r="492" spans="1:103" x14ac:dyDescent="0.25">
      <c r="A492" s="238">
        <v>397235</v>
      </c>
      <c r="B492" s="238">
        <v>3</v>
      </c>
      <c r="C492" s="238">
        <v>7</v>
      </c>
      <c r="D492" s="238">
        <v>171.72300000000001</v>
      </c>
      <c r="E492" s="238">
        <v>10</v>
      </c>
      <c r="G492" s="238" t="s">
        <v>948</v>
      </c>
      <c r="H492" s="238" t="s">
        <v>354</v>
      </c>
      <c r="I492" s="238">
        <v>25</v>
      </c>
      <c r="K492" s="238">
        <v>16039317</v>
      </c>
      <c r="M492" s="238">
        <v>11</v>
      </c>
      <c r="N492" s="238">
        <v>18</v>
      </c>
      <c r="O492" s="238">
        <v>2016</v>
      </c>
      <c r="P492" s="238" t="s">
        <v>362</v>
      </c>
      <c r="Q492" s="238">
        <v>14</v>
      </c>
      <c r="R492" s="238">
        <v>98</v>
      </c>
      <c r="S492" s="238">
        <v>5</v>
      </c>
      <c r="T492" s="238">
        <v>0</v>
      </c>
      <c r="U492" s="238">
        <v>1</v>
      </c>
      <c r="W492" s="238">
        <v>61</v>
      </c>
      <c r="X492" s="238">
        <v>2</v>
      </c>
      <c r="Y492" s="238">
        <v>1</v>
      </c>
      <c r="Z492" s="238">
        <v>4</v>
      </c>
      <c r="AA492" s="238">
        <v>5</v>
      </c>
      <c r="AB492" s="238">
        <v>3</v>
      </c>
      <c r="AC492" s="238">
        <v>98</v>
      </c>
      <c r="AD492" s="238" t="s">
        <v>581</v>
      </c>
      <c r="AF492" s="238" t="s">
        <v>426</v>
      </c>
      <c r="AG492" s="238">
        <v>3</v>
      </c>
      <c r="AH492" s="238">
        <v>2</v>
      </c>
      <c r="AI492" s="238">
        <v>2</v>
      </c>
      <c r="AJ492" s="238">
        <v>4</v>
      </c>
      <c r="AK492" s="238">
        <v>21</v>
      </c>
      <c r="AL492" s="238">
        <v>30</v>
      </c>
      <c r="AM492" s="238" t="s">
        <v>354</v>
      </c>
      <c r="AN492" s="238">
        <v>5</v>
      </c>
      <c r="AO492" s="238">
        <v>90</v>
      </c>
      <c r="AS492" s="238">
        <v>12</v>
      </c>
      <c r="AT492" s="238">
        <v>9</v>
      </c>
      <c r="AU492" s="238">
        <v>55</v>
      </c>
      <c r="AV492" s="238">
        <v>11</v>
      </c>
      <c r="AW492" s="238">
        <v>24</v>
      </c>
      <c r="CT492" s="238">
        <v>438960.72020702303</v>
      </c>
      <c r="CU492" s="238">
        <v>4972730.91337483</v>
      </c>
      <c r="CV492" s="238">
        <v>44.905386810000003</v>
      </c>
      <c r="CW492" s="238">
        <v>-93.773188270000006</v>
      </c>
      <c r="CX492" s="238" t="s">
        <v>359</v>
      </c>
      <c r="CY492" s="238" t="s">
        <v>1109</v>
      </c>
    </row>
    <row r="493" spans="1:103" x14ac:dyDescent="0.25">
      <c r="A493" s="238">
        <v>10933874</v>
      </c>
      <c r="B493" s="238">
        <v>3</v>
      </c>
      <c r="C493" s="238">
        <v>7</v>
      </c>
      <c r="D493" s="238">
        <v>171.72800000000001</v>
      </c>
      <c r="E493" s="238">
        <v>10</v>
      </c>
      <c r="G493" s="238" t="s">
        <v>936</v>
      </c>
      <c r="H493" s="238" t="s">
        <v>354</v>
      </c>
      <c r="I493" s="238">
        <v>25</v>
      </c>
      <c r="K493" s="238">
        <v>14006394</v>
      </c>
      <c r="L493" s="238">
        <v>140630062</v>
      </c>
      <c r="M493" s="238">
        <v>3</v>
      </c>
      <c r="N493" s="238">
        <v>3</v>
      </c>
      <c r="O493" s="238">
        <v>2014</v>
      </c>
      <c r="P493" s="238" t="s">
        <v>361</v>
      </c>
      <c r="Q493" s="238">
        <v>15</v>
      </c>
      <c r="S493" s="238">
        <v>5</v>
      </c>
      <c r="T493" s="238">
        <v>0</v>
      </c>
      <c r="U493" s="238">
        <v>2</v>
      </c>
      <c r="V493" s="238">
        <v>1</v>
      </c>
      <c r="W493" s="238">
        <v>10</v>
      </c>
      <c r="X493" s="238">
        <v>2</v>
      </c>
      <c r="Y493" s="238">
        <v>1</v>
      </c>
      <c r="Z493" s="238">
        <v>2</v>
      </c>
      <c r="AB493" s="238">
        <v>1</v>
      </c>
      <c r="AC493" s="238">
        <v>98</v>
      </c>
      <c r="AD493" s="238" t="s">
        <v>424</v>
      </c>
      <c r="AE493" s="238" t="s">
        <v>1004</v>
      </c>
      <c r="AF493" s="238" t="s">
        <v>426</v>
      </c>
      <c r="AG493" s="238">
        <v>7</v>
      </c>
      <c r="AH493" s="238">
        <v>2</v>
      </c>
      <c r="AI493" s="238">
        <v>3</v>
      </c>
      <c r="AJ493" s="238">
        <v>4</v>
      </c>
      <c r="AK493" s="238">
        <v>21</v>
      </c>
      <c r="AL493" s="238">
        <v>64</v>
      </c>
      <c r="AM493" s="238" t="s">
        <v>363</v>
      </c>
      <c r="AN493" s="238">
        <v>5</v>
      </c>
      <c r="AO493" s="238">
        <v>3</v>
      </c>
      <c r="AS493" s="238">
        <v>7</v>
      </c>
      <c r="AT493" s="238">
        <v>98</v>
      </c>
      <c r="AU493" s="238">
        <v>55</v>
      </c>
      <c r="AV493" s="238">
        <v>11</v>
      </c>
      <c r="AW493" s="238">
        <v>20</v>
      </c>
      <c r="AX493" s="238">
        <v>2</v>
      </c>
      <c r="AY493" s="238">
        <v>2</v>
      </c>
      <c r="AZ493" s="238">
        <v>4</v>
      </c>
      <c r="BA493" s="238">
        <v>21</v>
      </c>
      <c r="BB493" s="238">
        <v>54</v>
      </c>
      <c r="BC493" s="238" t="s">
        <v>354</v>
      </c>
      <c r="BD493" s="238">
        <v>5</v>
      </c>
      <c r="BE493" s="238">
        <v>1</v>
      </c>
      <c r="BI493" s="238">
        <v>7</v>
      </c>
      <c r="BJ493" s="238">
        <v>98</v>
      </c>
      <c r="BK493" s="238">
        <v>55</v>
      </c>
      <c r="BL493" s="238">
        <v>11</v>
      </c>
      <c r="BM493" s="238">
        <v>20</v>
      </c>
      <c r="CT493" s="238">
        <v>438968</v>
      </c>
      <c r="CU493" s="238">
        <v>4972729</v>
      </c>
      <c r="CV493" s="238">
        <v>44.9053726</v>
      </c>
      <c r="CW493" s="238">
        <v>-93.773093099999997</v>
      </c>
      <c r="CX493" s="238" t="s">
        <v>359</v>
      </c>
      <c r="CY493" s="238" t="s">
        <v>1110</v>
      </c>
    </row>
    <row r="494" spans="1:103" x14ac:dyDescent="0.25">
      <c r="A494" s="238">
        <v>803982</v>
      </c>
      <c r="B494" s="238">
        <v>3</v>
      </c>
      <c r="C494" s="238">
        <v>7</v>
      </c>
      <c r="D494" s="238">
        <v>171.76599999999999</v>
      </c>
      <c r="E494" s="238">
        <v>10</v>
      </c>
      <c r="G494" s="238" t="s">
        <v>948</v>
      </c>
      <c r="H494" s="238" t="s">
        <v>354</v>
      </c>
      <c r="I494" s="238">
        <v>25</v>
      </c>
      <c r="K494" s="238">
        <v>20007537</v>
      </c>
      <c r="L494" s="238">
        <v>200740061</v>
      </c>
      <c r="M494" s="238">
        <v>3</v>
      </c>
      <c r="N494" s="238">
        <v>14</v>
      </c>
      <c r="O494" s="238">
        <v>2020</v>
      </c>
      <c r="P494" s="238" t="s">
        <v>364</v>
      </c>
      <c r="Q494" s="238">
        <v>19</v>
      </c>
      <c r="R494" s="238" t="s">
        <v>356</v>
      </c>
      <c r="S494" s="238">
        <v>5</v>
      </c>
      <c r="T494" s="238">
        <v>0</v>
      </c>
      <c r="U494" s="238">
        <v>1</v>
      </c>
      <c r="W494" s="238">
        <v>16</v>
      </c>
      <c r="X494" s="238">
        <v>2</v>
      </c>
      <c r="Y494" s="238">
        <v>6</v>
      </c>
      <c r="Z494" s="238">
        <v>1</v>
      </c>
      <c r="AB494" s="238">
        <v>1</v>
      </c>
      <c r="AC494" s="238">
        <v>98</v>
      </c>
      <c r="AD494" s="238">
        <v>7</v>
      </c>
      <c r="AF494" s="238" t="s">
        <v>426</v>
      </c>
      <c r="AG494" s="238">
        <v>4</v>
      </c>
      <c r="AH494" s="238">
        <v>2</v>
      </c>
      <c r="AI494" s="238">
        <v>4</v>
      </c>
      <c r="AJ494" s="238">
        <v>4</v>
      </c>
      <c r="AK494" s="238">
        <v>21</v>
      </c>
      <c r="AL494" s="238">
        <v>61</v>
      </c>
      <c r="AM494" s="238" t="s">
        <v>354</v>
      </c>
      <c r="AN494" s="238">
        <v>5</v>
      </c>
      <c r="AO494" s="238">
        <v>1</v>
      </c>
      <c r="AS494" s="238">
        <v>12</v>
      </c>
      <c r="AT494" s="238">
        <v>9</v>
      </c>
      <c r="AU494" s="238">
        <v>60</v>
      </c>
      <c r="AV494" s="238">
        <v>11</v>
      </c>
      <c r="AW494" s="238">
        <v>24</v>
      </c>
      <c r="CT494" s="238">
        <v>439015.22448269802</v>
      </c>
      <c r="CU494" s="238">
        <v>4972731.13564853</v>
      </c>
      <c r="CV494" s="238">
        <v>44.905393480000001</v>
      </c>
      <c r="CW494" s="238">
        <v>-93.772497950000002</v>
      </c>
      <c r="CX494" s="238" t="s">
        <v>359</v>
      </c>
      <c r="CY494" s="238" t="s">
        <v>1111</v>
      </c>
    </row>
    <row r="495" spans="1:103" x14ac:dyDescent="0.25">
      <c r="A495" s="238">
        <v>702735</v>
      </c>
      <c r="B495" s="238">
        <v>3</v>
      </c>
      <c r="C495" s="238">
        <v>7</v>
      </c>
      <c r="D495" s="238">
        <v>171.80500000000001</v>
      </c>
      <c r="E495" s="238">
        <v>10</v>
      </c>
      <c r="G495" s="238" t="s">
        <v>948</v>
      </c>
      <c r="H495" s="238" t="s">
        <v>354</v>
      </c>
      <c r="I495" s="238">
        <v>25</v>
      </c>
      <c r="K495" s="238">
        <v>19001545</v>
      </c>
      <c r="M495" s="238">
        <v>4</v>
      </c>
      <c r="N495" s="238">
        <v>10</v>
      </c>
      <c r="O495" s="238">
        <v>2019</v>
      </c>
      <c r="P495" s="238" t="s">
        <v>355</v>
      </c>
      <c r="Q495" s="238">
        <v>13</v>
      </c>
      <c r="S495" s="238">
        <v>5</v>
      </c>
      <c r="T495" s="238">
        <v>0</v>
      </c>
      <c r="U495" s="238">
        <v>1</v>
      </c>
      <c r="W495" s="238">
        <v>55</v>
      </c>
      <c r="X495" s="238">
        <v>2</v>
      </c>
      <c r="Y495" s="238">
        <v>1</v>
      </c>
      <c r="Z495" s="238">
        <v>4</v>
      </c>
      <c r="AB495" s="238">
        <v>3</v>
      </c>
      <c r="AC495" s="238">
        <v>98</v>
      </c>
      <c r="AD495" s="238" t="s">
        <v>581</v>
      </c>
      <c r="AF495" s="238" t="s">
        <v>426</v>
      </c>
      <c r="AG495" s="238">
        <v>3</v>
      </c>
      <c r="AH495" s="238">
        <v>2</v>
      </c>
      <c r="AI495" s="238">
        <v>2</v>
      </c>
      <c r="AJ495" s="238">
        <v>4</v>
      </c>
      <c r="AK495" s="238">
        <v>21</v>
      </c>
      <c r="AL495" s="238">
        <v>49</v>
      </c>
      <c r="AM495" s="238" t="s">
        <v>354</v>
      </c>
      <c r="AN495" s="238">
        <v>5</v>
      </c>
      <c r="AO495" s="238">
        <v>1</v>
      </c>
      <c r="AS495" s="238">
        <v>12</v>
      </c>
      <c r="AT495" s="238">
        <v>9</v>
      </c>
      <c r="AU495" s="238">
        <v>60</v>
      </c>
      <c r="AV495" s="238">
        <v>11</v>
      </c>
      <c r="AW495" s="238">
        <v>25</v>
      </c>
      <c r="CT495" s="238">
        <v>439091.79896621802</v>
      </c>
      <c r="CU495" s="238">
        <v>4972720.7592190998</v>
      </c>
      <c r="CV495" s="238">
        <v>44.905306639999999</v>
      </c>
      <c r="CW495" s="238">
        <v>-93.771526820000005</v>
      </c>
      <c r="CX495" s="238" t="s">
        <v>359</v>
      </c>
      <c r="CY495" s="238" t="s">
        <v>1112</v>
      </c>
    </row>
    <row r="496" spans="1:103" x14ac:dyDescent="0.25">
      <c r="A496" s="238">
        <v>355474</v>
      </c>
      <c r="B496" s="238">
        <v>3</v>
      </c>
      <c r="C496" s="238">
        <v>7</v>
      </c>
      <c r="D496" s="238">
        <v>171.83199999999999</v>
      </c>
      <c r="E496" s="238">
        <v>10</v>
      </c>
      <c r="G496" s="238" t="s">
        <v>948</v>
      </c>
      <c r="H496" s="238" t="s">
        <v>354</v>
      </c>
      <c r="I496" s="238">
        <v>25</v>
      </c>
      <c r="K496" s="238">
        <v>16018985</v>
      </c>
      <c r="M496" s="238">
        <v>6</v>
      </c>
      <c r="N496" s="238">
        <v>9</v>
      </c>
      <c r="O496" s="238">
        <v>2016</v>
      </c>
      <c r="P496" s="238" t="s">
        <v>384</v>
      </c>
      <c r="Q496" s="238">
        <v>20</v>
      </c>
      <c r="R496" s="238" t="s">
        <v>356</v>
      </c>
      <c r="S496" s="238">
        <v>3</v>
      </c>
      <c r="T496" s="238">
        <v>0</v>
      </c>
      <c r="U496" s="238">
        <v>1</v>
      </c>
      <c r="W496" s="238">
        <v>17</v>
      </c>
      <c r="X496" s="238">
        <v>2</v>
      </c>
      <c r="Y496" s="238">
        <v>1</v>
      </c>
      <c r="Z496" s="238">
        <v>1</v>
      </c>
      <c r="AB496" s="238">
        <v>1</v>
      </c>
      <c r="AC496" s="238">
        <v>98</v>
      </c>
      <c r="AD496" s="238" t="s">
        <v>581</v>
      </c>
      <c r="AF496" s="238" t="s">
        <v>426</v>
      </c>
      <c r="AG496" s="238">
        <v>4</v>
      </c>
      <c r="AH496" s="238">
        <v>2</v>
      </c>
      <c r="AI496" s="238">
        <v>31</v>
      </c>
      <c r="AJ496" s="238">
        <v>4</v>
      </c>
      <c r="AK496" s="238">
        <v>21</v>
      </c>
      <c r="AL496" s="238">
        <v>45</v>
      </c>
      <c r="AM496" s="238" t="s">
        <v>354</v>
      </c>
      <c r="AN496" s="238">
        <v>5</v>
      </c>
      <c r="AO496" s="238">
        <v>1</v>
      </c>
      <c r="AS496" s="238">
        <v>12</v>
      </c>
      <c r="AT496" s="238">
        <v>9</v>
      </c>
      <c r="AU496" s="238">
        <v>55</v>
      </c>
      <c r="AV496" s="238">
        <v>11</v>
      </c>
      <c r="AW496" s="238">
        <v>24</v>
      </c>
      <c r="CT496" s="238">
        <v>439136.24905511801</v>
      </c>
      <c r="CU496" s="238">
        <v>4972730.24212177</v>
      </c>
      <c r="CV496" s="238">
        <v>44.905395800000001</v>
      </c>
      <c r="CW496" s="238">
        <v>-93.770964960000001</v>
      </c>
      <c r="CX496" s="238" t="s">
        <v>359</v>
      </c>
      <c r="CY496" s="238" t="s">
        <v>1113</v>
      </c>
    </row>
    <row r="497" spans="1:103" x14ac:dyDescent="0.25">
      <c r="A497" s="238">
        <v>848308</v>
      </c>
      <c r="B497" s="238">
        <v>3</v>
      </c>
      <c r="C497" s="238">
        <v>7</v>
      </c>
      <c r="D497" s="238">
        <v>171.857</v>
      </c>
      <c r="E497" s="238">
        <v>10</v>
      </c>
      <c r="G497" s="238" t="s">
        <v>948</v>
      </c>
      <c r="H497" s="238" t="s">
        <v>354</v>
      </c>
      <c r="I497" s="238">
        <v>25</v>
      </c>
      <c r="K497" s="238">
        <v>20508999</v>
      </c>
      <c r="L497" s="238">
        <v>202940819</v>
      </c>
      <c r="M497" s="238">
        <v>10</v>
      </c>
      <c r="N497" s="238">
        <v>20</v>
      </c>
      <c r="O497" s="238">
        <v>2020</v>
      </c>
      <c r="P497" s="238" t="s">
        <v>368</v>
      </c>
      <c r="Q497" s="238">
        <v>18</v>
      </c>
      <c r="R497" s="238" t="s">
        <v>356</v>
      </c>
      <c r="S497" s="238">
        <v>5</v>
      </c>
      <c r="T497" s="238">
        <v>0</v>
      </c>
      <c r="U497" s="238">
        <v>1</v>
      </c>
      <c r="W497" s="238">
        <v>55</v>
      </c>
      <c r="X497" s="238">
        <v>2</v>
      </c>
      <c r="Y497" s="238">
        <v>4</v>
      </c>
      <c r="Z497" s="238">
        <v>4</v>
      </c>
      <c r="AB497" s="238">
        <v>2</v>
      </c>
      <c r="AC497" s="238">
        <v>98</v>
      </c>
      <c r="AD497" s="238">
        <v>7</v>
      </c>
      <c r="AF497" s="238" t="s">
        <v>426</v>
      </c>
      <c r="AG497" s="238">
        <v>3</v>
      </c>
      <c r="AH497" s="238">
        <v>2</v>
      </c>
      <c r="AI497" s="238">
        <v>2</v>
      </c>
      <c r="AJ497" s="238">
        <v>4</v>
      </c>
      <c r="AK497" s="238">
        <v>21</v>
      </c>
      <c r="AL497" s="238">
        <v>39</v>
      </c>
      <c r="AM497" s="238" t="s">
        <v>354</v>
      </c>
      <c r="AN497" s="238">
        <v>5</v>
      </c>
      <c r="AO497" s="238">
        <v>90</v>
      </c>
      <c r="AS497" s="238">
        <v>12</v>
      </c>
      <c r="AT497" s="238">
        <v>9</v>
      </c>
      <c r="AU497" s="238">
        <v>60</v>
      </c>
      <c r="AV497" s="238">
        <v>11</v>
      </c>
      <c r="AW497" s="238">
        <v>24</v>
      </c>
      <c r="CT497" s="238">
        <v>439162.65345864103</v>
      </c>
      <c r="CU497" s="238">
        <v>4972725.3492507003</v>
      </c>
      <c r="CV497" s="238">
        <v>44.905354019999997</v>
      </c>
      <c r="CW497" s="238">
        <v>-93.770629929999998</v>
      </c>
      <c r="CX497" s="238" t="s">
        <v>359</v>
      </c>
      <c r="CY497" s="238" t="s">
        <v>1114</v>
      </c>
    </row>
    <row r="498" spans="1:103" x14ac:dyDescent="0.25">
      <c r="A498" s="238">
        <v>10773624</v>
      </c>
      <c r="B498" s="238">
        <v>3</v>
      </c>
      <c r="C498" s="238">
        <v>7</v>
      </c>
      <c r="D498" s="238">
        <v>171.86799999999999</v>
      </c>
      <c r="E498" s="238">
        <v>10</v>
      </c>
      <c r="G498" s="238" t="s">
        <v>936</v>
      </c>
      <c r="H498" s="238" t="s">
        <v>354</v>
      </c>
      <c r="I498" s="238">
        <v>25</v>
      </c>
      <c r="K498" s="238">
        <v>12001485</v>
      </c>
      <c r="L498" s="238">
        <v>120180031</v>
      </c>
      <c r="M498" s="238">
        <v>1</v>
      </c>
      <c r="N498" s="238">
        <v>18</v>
      </c>
      <c r="O498" s="238">
        <v>2012</v>
      </c>
      <c r="P498" s="238" t="s">
        <v>355</v>
      </c>
      <c r="Q498" s="238">
        <v>4</v>
      </c>
      <c r="S498" s="238">
        <v>5</v>
      </c>
      <c r="T498" s="238">
        <v>0</v>
      </c>
      <c r="U498" s="238">
        <v>1</v>
      </c>
      <c r="V498" s="238">
        <v>4</v>
      </c>
      <c r="W498" s="238">
        <v>54</v>
      </c>
      <c r="X498" s="238">
        <v>2</v>
      </c>
      <c r="Y498" s="238">
        <v>6</v>
      </c>
      <c r="Z498" s="238">
        <v>1</v>
      </c>
      <c r="AA498" s="238">
        <v>1</v>
      </c>
      <c r="AB498" s="238">
        <v>1</v>
      </c>
      <c r="AC498" s="238">
        <v>98</v>
      </c>
      <c r="AD498" s="238" t="s">
        <v>581</v>
      </c>
      <c r="AE498" s="238" t="s">
        <v>1115</v>
      </c>
      <c r="AF498" s="238" t="s">
        <v>426</v>
      </c>
      <c r="AG498" s="238">
        <v>3</v>
      </c>
      <c r="AH498" s="238">
        <v>2</v>
      </c>
      <c r="AI498" s="238">
        <v>2</v>
      </c>
      <c r="AJ498" s="238">
        <v>4</v>
      </c>
      <c r="AK498" s="238">
        <v>21</v>
      </c>
      <c r="AL498" s="238">
        <v>21</v>
      </c>
      <c r="AM498" s="238" t="s">
        <v>354</v>
      </c>
      <c r="AN498" s="238">
        <v>9</v>
      </c>
      <c r="AO498" s="238">
        <v>21</v>
      </c>
      <c r="AP498" s="238">
        <v>6</v>
      </c>
      <c r="AS498" s="238">
        <v>7</v>
      </c>
      <c r="AT498" s="238">
        <v>98</v>
      </c>
      <c r="AU498" s="238">
        <v>55</v>
      </c>
      <c r="AV498" s="238">
        <v>11</v>
      </c>
      <c r="AW498" s="238">
        <v>20</v>
      </c>
      <c r="CT498" s="238">
        <v>439194</v>
      </c>
      <c r="CU498" s="238">
        <v>4972730</v>
      </c>
      <c r="CV498" s="238">
        <v>44.905394200000003</v>
      </c>
      <c r="CW498" s="238">
        <v>-93.770235700000001</v>
      </c>
      <c r="CX498" s="238" t="s">
        <v>359</v>
      </c>
      <c r="CY498" s="238" t="s">
        <v>1116</v>
      </c>
    </row>
    <row r="499" spans="1:103" x14ac:dyDescent="0.25">
      <c r="A499" s="238">
        <v>10701404</v>
      </c>
      <c r="B499" s="238">
        <v>3</v>
      </c>
      <c r="C499" s="238">
        <v>7</v>
      </c>
      <c r="D499" s="238">
        <v>171.887</v>
      </c>
      <c r="E499" s="238">
        <v>10</v>
      </c>
      <c r="G499" s="238" t="s">
        <v>936</v>
      </c>
      <c r="H499" s="238" t="s">
        <v>354</v>
      </c>
      <c r="I499" s="238">
        <v>25</v>
      </c>
      <c r="K499" s="238">
        <v>11015650</v>
      </c>
      <c r="L499" s="238">
        <v>111500030</v>
      </c>
      <c r="M499" s="238">
        <v>5</v>
      </c>
      <c r="N499" s="238">
        <v>24</v>
      </c>
      <c r="O499" s="238">
        <v>2011</v>
      </c>
      <c r="P499" s="238" t="s">
        <v>368</v>
      </c>
      <c r="Q499" s="238">
        <v>23</v>
      </c>
      <c r="S499" s="238">
        <v>5</v>
      </c>
      <c r="T499" s="238">
        <v>0</v>
      </c>
      <c r="U499" s="238">
        <v>2</v>
      </c>
      <c r="V499" s="238">
        <v>8</v>
      </c>
      <c r="W499" s="238">
        <v>16</v>
      </c>
      <c r="X499" s="238">
        <v>2</v>
      </c>
      <c r="Y499" s="238">
        <v>6</v>
      </c>
      <c r="Z499" s="238">
        <v>2</v>
      </c>
      <c r="AB499" s="238">
        <v>1</v>
      </c>
      <c r="AC499" s="238">
        <v>98</v>
      </c>
      <c r="AD499" s="238" t="s">
        <v>481</v>
      </c>
      <c r="AE499" s="238" t="s">
        <v>1117</v>
      </c>
      <c r="AF499" s="238" t="s">
        <v>426</v>
      </c>
      <c r="AG499" s="238">
        <v>8</v>
      </c>
      <c r="AH499" s="238">
        <v>2</v>
      </c>
      <c r="AI499" s="238">
        <v>4</v>
      </c>
      <c r="AJ499" s="238">
        <v>4</v>
      </c>
      <c r="AK499" s="238">
        <v>21</v>
      </c>
      <c r="AL499" s="238">
        <v>61</v>
      </c>
      <c r="AM499" s="238" t="s">
        <v>354</v>
      </c>
      <c r="AN499" s="238">
        <v>5</v>
      </c>
      <c r="AO499" s="238">
        <v>1</v>
      </c>
      <c r="AS499" s="238">
        <v>7</v>
      </c>
      <c r="AT499" s="238">
        <v>98</v>
      </c>
      <c r="AU499" s="238">
        <v>55</v>
      </c>
      <c r="AV499" s="238">
        <v>11</v>
      </c>
      <c r="AW499" s="238">
        <v>20</v>
      </c>
      <c r="AX499" s="238">
        <v>2</v>
      </c>
      <c r="AY499" s="238">
        <v>2</v>
      </c>
      <c r="AZ499" s="238">
        <v>3</v>
      </c>
      <c r="BA499" s="238">
        <v>21</v>
      </c>
      <c r="BB499" s="238">
        <v>42</v>
      </c>
      <c r="BC499" s="238" t="s">
        <v>354</v>
      </c>
      <c r="BD499" s="238">
        <v>5</v>
      </c>
      <c r="BE499" s="238">
        <v>1</v>
      </c>
      <c r="BI499" s="238">
        <v>7</v>
      </c>
      <c r="BJ499" s="238">
        <v>98</v>
      </c>
      <c r="BK499" s="238">
        <v>55</v>
      </c>
      <c r="BL499" s="238">
        <v>11</v>
      </c>
      <c r="BM499" s="238">
        <v>20</v>
      </c>
      <c r="CT499" s="238">
        <v>439224</v>
      </c>
      <c r="CU499" s="238">
        <v>4972730</v>
      </c>
      <c r="CV499" s="238">
        <v>44.905397100000002</v>
      </c>
      <c r="CW499" s="238">
        <v>-93.769850599999998</v>
      </c>
      <c r="CX499" s="238" t="s">
        <v>359</v>
      </c>
      <c r="CY499" s="238" t="s">
        <v>1118</v>
      </c>
    </row>
    <row r="500" spans="1:103" x14ac:dyDescent="0.25">
      <c r="A500" s="238">
        <v>10706357</v>
      </c>
      <c r="B500" s="238">
        <v>3</v>
      </c>
      <c r="C500" s="238">
        <v>7</v>
      </c>
      <c r="D500" s="238">
        <v>171.97800000000001</v>
      </c>
      <c r="E500" s="238">
        <v>27</v>
      </c>
      <c r="F500" s="238" t="s">
        <v>1119</v>
      </c>
      <c r="H500" s="238" t="s">
        <v>354</v>
      </c>
      <c r="I500" s="238">
        <v>25</v>
      </c>
      <c r="K500" s="238">
        <v>11000188</v>
      </c>
      <c r="L500" s="238">
        <v>110110170</v>
      </c>
      <c r="M500" s="238">
        <v>1</v>
      </c>
      <c r="N500" s="238">
        <v>10</v>
      </c>
      <c r="O500" s="238">
        <v>2011</v>
      </c>
      <c r="P500" s="238" t="s">
        <v>361</v>
      </c>
      <c r="Q500" s="238">
        <v>13</v>
      </c>
      <c r="S500" s="238">
        <v>4</v>
      </c>
      <c r="T500" s="238">
        <v>0</v>
      </c>
      <c r="U500" s="238">
        <v>1</v>
      </c>
      <c r="V500" s="238">
        <v>90</v>
      </c>
      <c r="W500" s="238">
        <v>83</v>
      </c>
      <c r="X500" s="238">
        <v>2</v>
      </c>
      <c r="Y500" s="238">
        <v>1</v>
      </c>
      <c r="Z500" s="238">
        <v>4</v>
      </c>
      <c r="AA500" s="238">
        <v>2</v>
      </c>
      <c r="AB500" s="238">
        <v>5</v>
      </c>
      <c r="AC500" s="238">
        <v>98</v>
      </c>
      <c r="AD500" s="238" t="s">
        <v>430</v>
      </c>
      <c r="AE500" s="238" t="s">
        <v>850</v>
      </c>
      <c r="AF500" s="238" t="s">
        <v>426</v>
      </c>
      <c r="AG500" s="238">
        <v>3</v>
      </c>
      <c r="AH500" s="238">
        <v>2</v>
      </c>
      <c r="AI500" s="238">
        <v>3</v>
      </c>
      <c r="AJ500" s="238">
        <v>3</v>
      </c>
      <c r="AK500" s="238">
        <v>21</v>
      </c>
      <c r="AL500" s="238">
        <v>54</v>
      </c>
      <c r="AM500" s="238" t="s">
        <v>354</v>
      </c>
      <c r="AN500" s="238">
        <v>5</v>
      </c>
      <c r="AS500" s="238">
        <v>7</v>
      </c>
      <c r="AT500" s="238">
        <v>98</v>
      </c>
      <c r="AU500" s="238">
        <v>55</v>
      </c>
      <c r="AV500" s="238">
        <v>11</v>
      </c>
      <c r="AW500" s="238">
        <v>22</v>
      </c>
      <c r="CT500" s="238">
        <v>439370</v>
      </c>
      <c r="CU500" s="238">
        <v>4972730</v>
      </c>
      <c r="CV500" s="238">
        <v>44.905411100000002</v>
      </c>
      <c r="CW500" s="238">
        <v>-93.768004899999994</v>
      </c>
      <c r="CX500" s="238" t="s">
        <v>359</v>
      </c>
      <c r="CY500" s="238" t="s">
        <v>1120</v>
      </c>
    </row>
    <row r="501" spans="1:103" x14ac:dyDescent="0.25">
      <c r="A501" s="238">
        <v>762335</v>
      </c>
      <c r="B501" s="238">
        <v>3</v>
      </c>
      <c r="C501" s="238">
        <v>7</v>
      </c>
      <c r="D501" s="238">
        <v>172.07</v>
      </c>
      <c r="E501" s="238">
        <v>27</v>
      </c>
      <c r="F501" s="238" t="s">
        <v>1119</v>
      </c>
      <c r="H501" s="238" t="s">
        <v>354</v>
      </c>
      <c r="I501" s="238">
        <v>25</v>
      </c>
      <c r="K501" s="238">
        <v>19513666</v>
      </c>
      <c r="M501" s="238">
        <v>11</v>
      </c>
      <c r="N501" s="238">
        <v>10</v>
      </c>
      <c r="O501" s="238">
        <v>2019</v>
      </c>
      <c r="P501" s="238" t="s">
        <v>366</v>
      </c>
      <c r="Q501" s="238">
        <v>15</v>
      </c>
      <c r="R501" s="238">
        <v>98</v>
      </c>
      <c r="S501" s="238">
        <v>3</v>
      </c>
      <c r="T501" s="238">
        <v>0</v>
      </c>
      <c r="U501" s="238">
        <v>3</v>
      </c>
      <c r="V501" s="238">
        <v>13</v>
      </c>
      <c r="W501" s="238">
        <v>10</v>
      </c>
      <c r="X501" s="238">
        <v>2</v>
      </c>
      <c r="Y501" s="238">
        <v>1</v>
      </c>
      <c r="Z501" s="238">
        <v>4</v>
      </c>
      <c r="AB501" s="238">
        <v>5</v>
      </c>
      <c r="AC501" s="238">
        <v>98</v>
      </c>
      <c r="AD501" s="238">
        <v>7</v>
      </c>
      <c r="AF501" s="238" t="s">
        <v>426</v>
      </c>
      <c r="AG501" s="238">
        <v>7</v>
      </c>
      <c r="AH501" s="238">
        <v>2</v>
      </c>
      <c r="AI501" s="238">
        <v>3</v>
      </c>
      <c r="AJ501" s="238">
        <v>3</v>
      </c>
      <c r="AK501" s="238">
        <v>27</v>
      </c>
      <c r="AL501" s="238">
        <v>40</v>
      </c>
      <c r="AM501" s="238" t="s">
        <v>354</v>
      </c>
      <c r="AN501" s="238">
        <v>5</v>
      </c>
      <c r="AO501" s="238">
        <v>1</v>
      </c>
      <c r="AS501" s="238">
        <v>12</v>
      </c>
      <c r="AT501" s="238">
        <v>98</v>
      </c>
      <c r="AU501" s="238">
        <v>55</v>
      </c>
      <c r="AV501" s="238">
        <v>11</v>
      </c>
      <c r="AW501" s="238">
        <v>21</v>
      </c>
      <c r="AX501" s="238">
        <v>2</v>
      </c>
      <c r="AY501" s="238">
        <v>5</v>
      </c>
      <c r="AZ501" s="238">
        <v>3</v>
      </c>
      <c r="BA501" s="238">
        <v>21</v>
      </c>
      <c r="BB501" s="238">
        <v>38</v>
      </c>
      <c r="BC501" s="238" t="s">
        <v>363</v>
      </c>
      <c r="BD501" s="238">
        <v>5</v>
      </c>
      <c r="BE501" s="238">
        <v>1</v>
      </c>
      <c r="BI501" s="238">
        <v>12</v>
      </c>
      <c r="BJ501" s="238">
        <v>98</v>
      </c>
      <c r="BK501" s="238">
        <v>55</v>
      </c>
      <c r="BL501" s="238">
        <v>11</v>
      </c>
      <c r="BM501" s="238">
        <v>21</v>
      </c>
      <c r="BN501" s="238">
        <v>2</v>
      </c>
      <c r="BO501" s="238">
        <v>4</v>
      </c>
      <c r="BP501" s="238">
        <v>4</v>
      </c>
      <c r="BQ501" s="238">
        <v>27</v>
      </c>
      <c r="BR501" s="238">
        <v>43</v>
      </c>
      <c r="BS501" s="238" t="s">
        <v>363</v>
      </c>
      <c r="BT501" s="238">
        <v>5</v>
      </c>
      <c r="BU501" s="238">
        <v>70</v>
      </c>
      <c r="BY501" s="238">
        <v>12</v>
      </c>
      <c r="BZ501" s="238">
        <v>98</v>
      </c>
      <c r="CA501" s="238">
        <v>55</v>
      </c>
      <c r="CB501" s="238">
        <v>11</v>
      </c>
      <c r="CC501" s="238">
        <v>21</v>
      </c>
      <c r="CT501" s="238">
        <v>439505.55414444202</v>
      </c>
      <c r="CU501" s="238">
        <v>4972721.1159089003</v>
      </c>
      <c r="CV501" s="238">
        <v>44.905345140000001</v>
      </c>
      <c r="CW501" s="238">
        <v>-93.766286280000003</v>
      </c>
      <c r="CX501" s="238" t="s">
        <v>359</v>
      </c>
      <c r="CY501" s="238" t="s">
        <v>1121</v>
      </c>
    </row>
    <row r="502" spans="1:103" x14ac:dyDescent="0.25">
      <c r="A502" s="238">
        <v>10800353</v>
      </c>
      <c r="B502" s="238">
        <v>3</v>
      </c>
      <c r="C502" s="238">
        <v>7</v>
      </c>
      <c r="D502" s="238">
        <v>172.398</v>
      </c>
      <c r="E502" s="238">
        <v>27</v>
      </c>
      <c r="F502" s="238" t="s">
        <v>1119</v>
      </c>
      <c r="H502" s="238" t="s">
        <v>354</v>
      </c>
      <c r="I502" s="238">
        <v>25</v>
      </c>
      <c r="K502" s="238">
        <v>12004097</v>
      </c>
      <c r="L502" s="238">
        <v>122040010</v>
      </c>
      <c r="M502" s="238">
        <v>7</v>
      </c>
      <c r="N502" s="238">
        <v>21</v>
      </c>
      <c r="O502" s="238">
        <v>2012</v>
      </c>
      <c r="P502" s="238" t="s">
        <v>364</v>
      </c>
      <c r="Q502" s="238">
        <v>17</v>
      </c>
      <c r="S502" s="238">
        <v>4</v>
      </c>
      <c r="T502" s="238">
        <v>0</v>
      </c>
      <c r="U502" s="238">
        <v>2</v>
      </c>
      <c r="V502" s="238">
        <v>1</v>
      </c>
      <c r="W502" s="238">
        <v>10</v>
      </c>
      <c r="X502" s="238">
        <v>2</v>
      </c>
      <c r="Y502" s="238">
        <v>1</v>
      </c>
      <c r="Z502" s="238">
        <v>1</v>
      </c>
      <c r="AB502" s="238">
        <v>1</v>
      </c>
      <c r="AC502" s="238">
        <v>98</v>
      </c>
      <c r="AD502" s="238" t="s">
        <v>430</v>
      </c>
      <c r="AE502" s="238" t="s">
        <v>1122</v>
      </c>
      <c r="AF502" s="238" t="s">
        <v>426</v>
      </c>
      <c r="AG502" s="238">
        <v>7</v>
      </c>
      <c r="AH502" s="238">
        <v>2</v>
      </c>
      <c r="AI502" s="238">
        <v>3</v>
      </c>
      <c r="AJ502" s="238">
        <v>3</v>
      </c>
      <c r="AK502" s="238">
        <v>21</v>
      </c>
      <c r="AL502" s="238">
        <v>47</v>
      </c>
      <c r="AM502" s="238" t="s">
        <v>354</v>
      </c>
      <c r="AN502" s="238">
        <v>1</v>
      </c>
      <c r="AO502" s="238">
        <v>18</v>
      </c>
      <c r="AS502" s="238">
        <v>7</v>
      </c>
      <c r="AT502" s="238">
        <v>98</v>
      </c>
      <c r="AU502" s="238">
        <v>45</v>
      </c>
      <c r="AV502" s="238">
        <v>11</v>
      </c>
      <c r="AW502" s="238">
        <v>21</v>
      </c>
      <c r="AX502" s="238">
        <v>2</v>
      </c>
      <c r="AY502" s="238">
        <v>3</v>
      </c>
      <c r="BA502" s="238">
        <v>21</v>
      </c>
      <c r="BB502" s="238">
        <v>53</v>
      </c>
      <c r="BC502" s="238" t="s">
        <v>354</v>
      </c>
      <c r="BD502" s="238">
        <v>5</v>
      </c>
      <c r="BE502" s="238">
        <v>1</v>
      </c>
      <c r="BI502" s="238">
        <v>7</v>
      </c>
      <c r="BJ502" s="238">
        <v>98</v>
      </c>
      <c r="BK502" s="238">
        <v>45</v>
      </c>
      <c r="BL502" s="238">
        <v>11</v>
      </c>
      <c r="BM502" s="238">
        <v>21</v>
      </c>
      <c r="CT502" s="238">
        <v>440044</v>
      </c>
      <c r="CU502" s="238">
        <v>4972688</v>
      </c>
      <c r="CV502" s="238">
        <v>44.905097099999999</v>
      </c>
      <c r="CW502" s="238">
        <v>-93.759463299999993</v>
      </c>
      <c r="CX502" s="238" t="s">
        <v>359</v>
      </c>
      <c r="CY502" s="238" t="s">
        <v>1123</v>
      </c>
    </row>
    <row r="503" spans="1:103" x14ac:dyDescent="0.25">
      <c r="A503" s="238">
        <v>592300</v>
      </c>
      <c r="B503" s="238">
        <v>3</v>
      </c>
      <c r="C503" s="238">
        <v>7</v>
      </c>
      <c r="D503" s="238">
        <v>172.399</v>
      </c>
      <c r="E503" s="238">
        <v>27</v>
      </c>
      <c r="F503" s="238" t="s">
        <v>1119</v>
      </c>
      <c r="H503" s="238" t="s">
        <v>354</v>
      </c>
      <c r="I503" s="238">
        <v>25</v>
      </c>
      <c r="K503" s="238">
        <v>18001812</v>
      </c>
      <c r="M503" s="238">
        <v>4</v>
      </c>
      <c r="N503" s="238">
        <v>19</v>
      </c>
      <c r="O503" s="238">
        <v>2018</v>
      </c>
      <c r="P503" s="238" t="s">
        <v>384</v>
      </c>
      <c r="Q503" s="238">
        <v>16</v>
      </c>
      <c r="R503" s="238" t="s">
        <v>369</v>
      </c>
      <c r="S503" s="238">
        <v>5</v>
      </c>
      <c r="T503" s="238">
        <v>0</v>
      </c>
      <c r="U503" s="238">
        <v>2</v>
      </c>
      <c r="V503" s="238">
        <v>11</v>
      </c>
      <c r="W503" s="238">
        <v>10</v>
      </c>
      <c r="X503" s="238">
        <v>3</v>
      </c>
      <c r="Y503" s="238">
        <v>1</v>
      </c>
      <c r="Z503" s="238">
        <v>1</v>
      </c>
      <c r="AB503" s="238">
        <v>1</v>
      </c>
      <c r="AC503" s="238">
        <v>98</v>
      </c>
      <c r="AD503" s="238" t="s">
        <v>581</v>
      </c>
      <c r="AF503" s="238" t="s">
        <v>426</v>
      </c>
      <c r="AG503" s="238">
        <v>6</v>
      </c>
      <c r="AH503" s="238">
        <v>2</v>
      </c>
      <c r="AI503" s="238">
        <v>3</v>
      </c>
      <c r="AJ503" s="238">
        <v>3</v>
      </c>
      <c r="AK503" s="238">
        <v>21</v>
      </c>
      <c r="AL503" s="238">
        <v>48</v>
      </c>
      <c r="AM503" s="238" t="s">
        <v>354</v>
      </c>
      <c r="AN503" s="238">
        <v>5</v>
      </c>
      <c r="AO503" s="238">
        <v>1</v>
      </c>
      <c r="AS503" s="238">
        <v>12</v>
      </c>
      <c r="AT503" s="238">
        <v>9</v>
      </c>
      <c r="AU503" s="238">
        <v>55</v>
      </c>
      <c r="AV503" s="238">
        <v>13</v>
      </c>
      <c r="AW503" s="238">
        <v>24</v>
      </c>
      <c r="AX503" s="238">
        <v>2</v>
      </c>
      <c r="AY503" s="238">
        <v>2</v>
      </c>
      <c r="AZ503" s="238">
        <v>1</v>
      </c>
      <c r="BA503" s="238">
        <v>31</v>
      </c>
      <c r="BB503" s="238">
        <v>43</v>
      </c>
      <c r="BC503" s="238" t="s">
        <v>354</v>
      </c>
      <c r="BD503" s="238">
        <v>5</v>
      </c>
      <c r="BE503" s="238">
        <v>2</v>
      </c>
      <c r="BI503" s="238">
        <v>12</v>
      </c>
      <c r="BJ503" s="238">
        <v>23</v>
      </c>
      <c r="BK503" s="238">
        <v>30</v>
      </c>
      <c r="BL503" s="238">
        <v>11</v>
      </c>
      <c r="BM503" s="238">
        <v>21</v>
      </c>
      <c r="CT503" s="238">
        <v>440042.62578480103</v>
      </c>
      <c r="CU503" s="238">
        <v>4972675.6345216697</v>
      </c>
      <c r="CV503" s="238">
        <v>44.904981190000001</v>
      </c>
      <c r="CW503" s="238">
        <v>-93.759478369999997</v>
      </c>
      <c r="CX503" s="238" t="s">
        <v>359</v>
      </c>
      <c r="CY503" s="238" t="s">
        <v>1124</v>
      </c>
    </row>
    <row r="504" spans="1:103" x14ac:dyDescent="0.25">
      <c r="A504" s="238">
        <v>813022</v>
      </c>
      <c r="B504" s="238">
        <v>3</v>
      </c>
      <c r="C504" s="238">
        <v>7</v>
      </c>
      <c r="D504" s="238">
        <v>172.40700000000001</v>
      </c>
      <c r="E504" s="238">
        <v>27</v>
      </c>
      <c r="F504" s="238" t="s">
        <v>1119</v>
      </c>
      <c r="H504" s="238" t="s">
        <v>354</v>
      </c>
      <c r="I504" s="238">
        <v>25</v>
      </c>
      <c r="K504" s="238">
        <v>20002399</v>
      </c>
      <c r="L504" s="238">
        <v>201570109</v>
      </c>
      <c r="M504" s="238">
        <v>6</v>
      </c>
      <c r="N504" s="238">
        <v>5</v>
      </c>
      <c r="O504" s="238">
        <v>2020</v>
      </c>
      <c r="P504" s="238" t="s">
        <v>362</v>
      </c>
      <c r="Q504" s="238">
        <v>18</v>
      </c>
      <c r="S504" s="238">
        <v>5</v>
      </c>
      <c r="T504" s="238">
        <v>0</v>
      </c>
      <c r="U504" s="238">
        <v>2</v>
      </c>
      <c r="V504" s="238">
        <v>5</v>
      </c>
      <c r="W504" s="238">
        <v>10</v>
      </c>
      <c r="X504" s="238">
        <v>3</v>
      </c>
      <c r="Y504" s="238">
        <v>1</v>
      </c>
      <c r="Z504" s="238">
        <v>1</v>
      </c>
      <c r="AB504" s="238">
        <v>1</v>
      </c>
      <c r="AC504" s="238">
        <v>98</v>
      </c>
      <c r="AD504" s="238">
        <v>7</v>
      </c>
      <c r="AF504" s="238" t="s">
        <v>426</v>
      </c>
      <c r="AG504" s="238">
        <v>10</v>
      </c>
      <c r="AH504" s="238">
        <v>2</v>
      </c>
      <c r="AI504" s="238">
        <v>2</v>
      </c>
      <c r="AJ504" s="238">
        <v>2</v>
      </c>
      <c r="AK504" s="238">
        <v>21</v>
      </c>
      <c r="AL504" s="238">
        <v>62</v>
      </c>
      <c r="AM504" s="238" t="s">
        <v>363</v>
      </c>
      <c r="AN504" s="238">
        <v>5</v>
      </c>
      <c r="AO504" s="238">
        <v>90</v>
      </c>
      <c r="AS504" s="238">
        <v>12</v>
      </c>
      <c r="AT504" s="238">
        <v>9</v>
      </c>
      <c r="AU504" s="238">
        <v>30</v>
      </c>
      <c r="AV504" s="238">
        <v>11</v>
      </c>
      <c r="AW504" s="238">
        <v>21</v>
      </c>
      <c r="AX504" s="238">
        <v>2</v>
      </c>
      <c r="AY504" s="238">
        <v>3</v>
      </c>
      <c r="AZ504" s="238">
        <v>3</v>
      </c>
      <c r="BA504" s="238">
        <v>21</v>
      </c>
      <c r="BB504" s="238">
        <v>23</v>
      </c>
      <c r="BC504" s="238" t="s">
        <v>363</v>
      </c>
      <c r="BD504" s="238">
        <v>5</v>
      </c>
      <c r="BE504" s="238">
        <v>1</v>
      </c>
      <c r="BI504" s="238">
        <v>12</v>
      </c>
      <c r="BJ504" s="238">
        <v>9</v>
      </c>
      <c r="BK504" s="238">
        <v>50</v>
      </c>
      <c r="BL504" s="238">
        <v>11</v>
      </c>
      <c r="BM504" s="238">
        <v>21</v>
      </c>
      <c r="CT504" s="238">
        <v>440046.33046253701</v>
      </c>
      <c r="CU504" s="238">
        <v>4972688.1052489402</v>
      </c>
      <c r="CV504" s="238">
        <v>44.905093749999999</v>
      </c>
      <c r="CW504" s="238">
        <v>-93.759432930000003</v>
      </c>
      <c r="CX504" s="238" t="s">
        <v>359</v>
      </c>
      <c r="CY504" s="238" t="s">
        <v>1125</v>
      </c>
    </row>
    <row r="505" spans="1:103" x14ac:dyDescent="0.25">
      <c r="A505" s="238">
        <v>10795099</v>
      </c>
      <c r="B505" s="238">
        <v>3</v>
      </c>
      <c r="C505" s="238">
        <v>7</v>
      </c>
      <c r="D505" s="238">
        <v>172.471</v>
      </c>
      <c r="E505" s="238">
        <v>27</v>
      </c>
      <c r="F505" s="238" t="s">
        <v>1119</v>
      </c>
      <c r="H505" s="238" t="s">
        <v>354</v>
      </c>
      <c r="I505" s="238">
        <v>25</v>
      </c>
      <c r="K505" s="238">
        <v>12002135</v>
      </c>
      <c r="L505" s="238">
        <v>121120127</v>
      </c>
      <c r="M505" s="238">
        <v>4</v>
      </c>
      <c r="N505" s="238">
        <v>21</v>
      </c>
      <c r="O505" s="238">
        <v>2012</v>
      </c>
      <c r="P505" s="238" t="s">
        <v>364</v>
      </c>
      <c r="Q505" s="238">
        <v>17</v>
      </c>
      <c r="S505" s="238">
        <v>5</v>
      </c>
      <c r="T505" s="238">
        <v>0</v>
      </c>
      <c r="U505" s="238">
        <v>2</v>
      </c>
      <c r="V505" s="238">
        <v>1</v>
      </c>
      <c r="W505" s="238">
        <v>11</v>
      </c>
      <c r="X505" s="238">
        <v>90</v>
      </c>
      <c r="Y505" s="238">
        <v>1</v>
      </c>
      <c r="Z505" s="238">
        <v>2</v>
      </c>
      <c r="AA505" s="238">
        <v>2</v>
      </c>
      <c r="AB505" s="238">
        <v>2</v>
      </c>
      <c r="AC505" s="238">
        <v>98</v>
      </c>
      <c r="AD505" s="238" t="s">
        <v>1126</v>
      </c>
      <c r="AE505" s="238" t="s">
        <v>430</v>
      </c>
      <c r="AF505" s="238" t="s">
        <v>426</v>
      </c>
      <c r="AG505" s="238">
        <v>7</v>
      </c>
      <c r="AH505" s="238">
        <v>3</v>
      </c>
      <c r="AI505" s="238">
        <v>1</v>
      </c>
      <c r="AJ505" s="238">
        <v>1</v>
      </c>
      <c r="AK505" s="238">
        <v>1</v>
      </c>
      <c r="AO505" s="238">
        <v>1</v>
      </c>
      <c r="AP505" s="238">
        <v>1</v>
      </c>
      <c r="AS505" s="238">
        <v>7</v>
      </c>
      <c r="AT505" s="238">
        <v>98</v>
      </c>
      <c r="AU505" s="238">
        <v>25</v>
      </c>
      <c r="AV505" s="238">
        <v>11</v>
      </c>
      <c r="AW505" s="238">
        <v>21</v>
      </c>
      <c r="AX505" s="238">
        <v>2</v>
      </c>
      <c r="AY505" s="238">
        <v>2</v>
      </c>
      <c r="AZ505" s="238">
        <v>3</v>
      </c>
      <c r="BA505" s="238">
        <v>33</v>
      </c>
      <c r="BB505" s="238">
        <v>75</v>
      </c>
      <c r="BC505" s="238" t="s">
        <v>354</v>
      </c>
      <c r="BD505" s="238">
        <v>5</v>
      </c>
      <c r="BE505" s="238">
        <v>15</v>
      </c>
      <c r="BF505" s="238">
        <v>11</v>
      </c>
      <c r="BI505" s="238">
        <v>7</v>
      </c>
      <c r="BJ505" s="238">
        <v>98</v>
      </c>
      <c r="BK505" s="238">
        <v>25</v>
      </c>
      <c r="BL505" s="238">
        <v>11</v>
      </c>
      <c r="BM505" s="238">
        <v>21</v>
      </c>
      <c r="CT505" s="238">
        <v>440155</v>
      </c>
      <c r="CU505" s="238">
        <v>4972649</v>
      </c>
      <c r="CV505" s="238">
        <v>44.904747</v>
      </c>
      <c r="CW505" s="238">
        <v>-93.758056199999999</v>
      </c>
      <c r="CX505" s="238" t="s">
        <v>359</v>
      </c>
      <c r="CY505" s="238" t="s">
        <v>1127</v>
      </c>
    </row>
    <row r="506" spans="1:103" x14ac:dyDescent="0.25">
      <c r="A506" s="238">
        <v>10745137</v>
      </c>
      <c r="B506" s="238">
        <v>3</v>
      </c>
      <c r="C506" s="238">
        <v>7</v>
      </c>
      <c r="D506" s="238">
        <v>172.57300000000001</v>
      </c>
      <c r="E506" s="238">
        <v>27</v>
      </c>
      <c r="F506" s="238" t="s">
        <v>1128</v>
      </c>
      <c r="H506" s="238" t="s">
        <v>354</v>
      </c>
      <c r="I506" s="238">
        <v>25</v>
      </c>
      <c r="K506" s="238">
        <v>11005838</v>
      </c>
      <c r="L506" s="238">
        <v>112640099</v>
      </c>
      <c r="M506" s="238">
        <v>9</v>
      </c>
      <c r="N506" s="238">
        <v>20</v>
      </c>
      <c r="O506" s="238">
        <v>2011</v>
      </c>
      <c r="P506" s="238" t="s">
        <v>368</v>
      </c>
      <c r="Q506" s="238">
        <v>14</v>
      </c>
      <c r="S506" s="238">
        <v>5</v>
      </c>
      <c r="T506" s="238">
        <v>0</v>
      </c>
      <c r="U506" s="238">
        <v>1</v>
      </c>
      <c r="V506" s="238">
        <v>90</v>
      </c>
      <c r="W506" s="238">
        <v>85</v>
      </c>
      <c r="X506" s="238">
        <v>2</v>
      </c>
      <c r="Y506" s="238">
        <v>1</v>
      </c>
      <c r="Z506" s="238">
        <v>1</v>
      </c>
      <c r="AB506" s="238">
        <v>1</v>
      </c>
      <c r="AC506" s="238">
        <v>98</v>
      </c>
      <c r="AD506" s="238" t="s">
        <v>1129</v>
      </c>
      <c r="AE506" s="238" t="s">
        <v>1130</v>
      </c>
      <c r="AF506" s="238" t="s">
        <v>426</v>
      </c>
      <c r="AG506" s="238">
        <v>4</v>
      </c>
      <c r="AH506" s="238">
        <v>2</v>
      </c>
      <c r="AI506" s="238">
        <v>4</v>
      </c>
      <c r="AJ506" s="238">
        <v>3</v>
      </c>
      <c r="AK506" s="238">
        <v>21</v>
      </c>
      <c r="AL506" s="238">
        <v>42</v>
      </c>
      <c r="AM506" s="238" t="s">
        <v>363</v>
      </c>
      <c r="AN506" s="238">
        <v>5</v>
      </c>
      <c r="AO506" s="238">
        <v>1</v>
      </c>
      <c r="AS506" s="238">
        <v>7</v>
      </c>
      <c r="AT506" s="238">
        <v>98</v>
      </c>
      <c r="AU506" s="238">
        <v>45</v>
      </c>
      <c r="AV506" s="238">
        <v>11</v>
      </c>
      <c r="AW506" s="238">
        <v>20</v>
      </c>
      <c r="CT506" s="238">
        <v>440294</v>
      </c>
      <c r="CU506" s="238">
        <v>4972562</v>
      </c>
      <c r="CV506" s="238">
        <v>44.903982800000001</v>
      </c>
      <c r="CW506" s="238">
        <v>-93.756279399999997</v>
      </c>
      <c r="CX506" s="238" t="s">
        <v>359</v>
      </c>
      <c r="CY506" s="238" t="s">
        <v>1131</v>
      </c>
    </row>
    <row r="507" spans="1:103" x14ac:dyDescent="0.25">
      <c r="A507" s="238">
        <v>10957616</v>
      </c>
      <c r="B507" s="238">
        <v>3</v>
      </c>
      <c r="C507" s="238">
        <v>7</v>
      </c>
      <c r="D507" s="238">
        <v>172.57300000000001</v>
      </c>
      <c r="E507" s="238">
        <v>27</v>
      </c>
      <c r="F507" s="238" t="s">
        <v>1128</v>
      </c>
      <c r="H507" s="238" t="s">
        <v>354</v>
      </c>
      <c r="I507" s="238">
        <v>25</v>
      </c>
      <c r="K507" s="238">
        <v>14002219</v>
      </c>
      <c r="L507" s="238">
        <v>141300104</v>
      </c>
      <c r="M507" s="238">
        <v>5</v>
      </c>
      <c r="N507" s="238">
        <v>10</v>
      </c>
      <c r="O507" s="238">
        <v>2014</v>
      </c>
      <c r="P507" s="238" t="s">
        <v>364</v>
      </c>
      <c r="Q507" s="238">
        <v>17</v>
      </c>
      <c r="S507" s="238">
        <v>5</v>
      </c>
      <c r="T507" s="238">
        <v>0</v>
      </c>
      <c r="U507" s="238">
        <v>1</v>
      </c>
      <c r="V507" s="238">
        <v>7</v>
      </c>
      <c r="W507" s="238">
        <v>32</v>
      </c>
      <c r="X507" s="238">
        <v>4</v>
      </c>
      <c r="Y507" s="238">
        <v>1</v>
      </c>
      <c r="Z507" s="238">
        <v>2</v>
      </c>
      <c r="AB507" s="238">
        <v>1</v>
      </c>
      <c r="AC507" s="238">
        <v>98</v>
      </c>
      <c r="AD507" s="238" t="s">
        <v>430</v>
      </c>
      <c r="AE507" s="238" t="s">
        <v>1132</v>
      </c>
      <c r="AF507" s="238" t="s">
        <v>426</v>
      </c>
      <c r="AG507" s="238">
        <v>3</v>
      </c>
      <c r="AH507" s="238">
        <v>2</v>
      </c>
      <c r="AI507" s="238">
        <v>2</v>
      </c>
      <c r="AJ507" s="238">
        <v>3</v>
      </c>
      <c r="AK507" s="238">
        <v>21</v>
      </c>
      <c r="AL507" s="238">
        <v>61</v>
      </c>
      <c r="AM507" s="238" t="s">
        <v>363</v>
      </c>
      <c r="AN507" s="238">
        <v>5</v>
      </c>
      <c r="AO507" s="238">
        <v>15</v>
      </c>
      <c r="AP507" s="238">
        <v>21</v>
      </c>
      <c r="AS507" s="238">
        <v>7</v>
      </c>
      <c r="AT507" s="238">
        <v>98</v>
      </c>
      <c r="AU507" s="238">
        <v>45</v>
      </c>
      <c r="AV507" s="238">
        <v>10</v>
      </c>
      <c r="AW507" s="238">
        <v>21</v>
      </c>
      <c r="CT507" s="238">
        <v>440294</v>
      </c>
      <c r="CU507" s="238">
        <v>4972562</v>
      </c>
      <c r="CV507" s="238">
        <v>44.903982800000001</v>
      </c>
      <c r="CW507" s="238">
        <v>-93.756279399999997</v>
      </c>
      <c r="CX507" s="238" t="s">
        <v>359</v>
      </c>
      <c r="CY507" s="238" t="e">
        <v>#NAME?</v>
      </c>
    </row>
    <row r="508" spans="1:103" x14ac:dyDescent="0.25">
      <c r="A508" s="238">
        <v>568179</v>
      </c>
      <c r="B508" s="238">
        <v>3</v>
      </c>
      <c r="C508" s="238">
        <v>7</v>
      </c>
      <c r="D508" s="238">
        <v>172.703</v>
      </c>
      <c r="E508" s="238">
        <v>27</v>
      </c>
      <c r="F508" s="238" t="s">
        <v>1128</v>
      </c>
      <c r="H508" s="238" t="s">
        <v>354</v>
      </c>
      <c r="I508" s="238">
        <v>25</v>
      </c>
      <c r="K508" s="238">
        <v>18000805</v>
      </c>
      <c r="M508" s="238">
        <v>2</v>
      </c>
      <c r="N508" s="238">
        <v>22</v>
      </c>
      <c r="O508" s="238">
        <v>2018</v>
      </c>
      <c r="P508" s="238" t="s">
        <v>384</v>
      </c>
      <c r="Q508" s="238">
        <v>8</v>
      </c>
      <c r="S508" s="238">
        <v>5</v>
      </c>
      <c r="T508" s="238">
        <v>0</v>
      </c>
      <c r="U508" s="238">
        <v>2</v>
      </c>
      <c r="V508" s="238">
        <v>90</v>
      </c>
      <c r="W508" s="238">
        <v>10</v>
      </c>
      <c r="X508" s="238">
        <v>4</v>
      </c>
      <c r="Y508" s="238">
        <v>1</v>
      </c>
      <c r="Z508" s="238">
        <v>2</v>
      </c>
      <c r="AB508" s="238">
        <v>1</v>
      </c>
      <c r="AC508" s="238">
        <v>98</v>
      </c>
      <c r="AD508" s="238" t="s">
        <v>581</v>
      </c>
      <c r="AF508" s="238" t="s">
        <v>426</v>
      </c>
      <c r="AG508" s="238">
        <v>90</v>
      </c>
      <c r="AH508" s="238">
        <v>2</v>
      </c>
      <c r="AI508" s="238">
        <v>4</v>
      </c>
      <c r="AJ508" s="238">
        <v>1</v>
      </c>
      <c r="AK508" s="238">
        <v>21</v>
      </c>
      <c r="AL508" s="238">
        <v>52</v>
      </c>
      <c r="AM508" s="238" t="s">
        <v>363</v>
      </c>
      <c r="AN508" s="238">
        <v>5</v>
      </c>
      <c r="AO508" s="238">
        <v>99</v>
      </c>
      <c r="AS508" s="238">
        <v>12</v>
      </c>
      <c r="AT508" s="238">
        <v>23</v>
      </c>
      <c r="AU508" s="238">
        <v>30</v>
      </c>
      <c r="AV508" s="238">
        <v>11</v>
      </c>
      <c r="AW508" s="238">
        <v>21</v>
      </c>
      <c r="AX508" s="238">
        <v>2</v>
      </c>
      <c r="AY508" s="238">
        <v>49</v>
      </c>
      <c r="AZ508" s="238">
        <v>4</v>
      </c>
      <c r="BA508" s="238">
        <v>33</v>
      </c>
      <c r="BB508" s="238">
        <v>49</v>
      </c>
      <c r="BC508" s="238" t="s">
        <v>354</v>
      </c>
      <c r="BD508" s="238">
        <v>5</v>
      </c>
      <c r="BE508" s="238">
        <v>99</v>
      </c>
      <c r="BI508" s="238">
        <v>12</v>
      </c>
      <c r="BJ508" s="238">
        <v>23</v>
      </c>
      <c r="BK508" s="238">
        <v>50</v>
      </c>
      <c r="BL508" s="238">
        <v>11</v>
      </c>
      <c r="BM508" s="238">
        <v>21</v>
      </c>
      <c r="CT508" s="238">
        <v>440469.35665489797</v>
      </c>
      <c r="CU508" s="238">
        <v>4972448.8438097304</v>
      </c>
      <c r="CV508" s="238">
        <v>44.902975589999997</v>
      </c>
      <c r="CW508" s="238">
        <v>-93.754046770000002</v>
      </c>
      <c r="CX508" s="238" t="s">
        <v>359</v>
      </c>
      <c r="CY508" s="238" t="s">
        <v>1133</v>
      </c>
    </row>
    <row r="509" spans="1:103" x14ac:dyDescent="0.25">
      <c r="A509" s="238">
        <v>10841413</v>
      </c>
      <c r="B509" s="238">
        <v>3</v>
      </c>
      <c r="C509" s="238">
        <v>7</v>
      </c>
      <c r="D509" s="238">
        <v>172.83</v>
      </c>
      <c r="E509" s="238">
        <v>27</v>
      </c>
      <c r="F509" s="238" t="s">
        <v>1128</v>
      </c>
      <c r="H509" s="238" t="s">
        <v>354</v>
      </c>
      <c r="I509" s="238">
        <v>25</v>
      </c>
      <c r="L509" s="238">
        <v>123520096</v>
      </c>
      <c r="M509" s="238">
        <v>11</v>
      </c>
      <c r="N509" s="238">
        <v>14</v>
      </c>
      <c r="O509" s="238">
        <v>2012</v>
      </c>
      <c r="P509" s="238" t="s">
        <v>355</v>
      </c>
      <c r="Q509" s="238">
        <v>6</v>
      </c>
      <c r="S509" s="238">
        <v>5</v>
      </c>
      <c r="T509" s="238">
        <v>0</v>
      </c>
      <c r="U509" s="238">
        <v>1</v>
      </c>
      <c r="V509" s="238">
        <v>8</v>
      </c>
      <c r="W509" s="238">
        <v>16</v>
      </c>
      <c r="Y509" s="238">
        <v>6</v>
      </c>
      <c r="Z509" s="238">
        <v>1</v>
      </c>
      <c r="AB509" s="238">
        <v>1</v>
      </c>
      <c r="AC509" s="238">
        <v>98</v>
      </c>
      <c r="AF509" s="238" t="s">
        <v>426</v>
      </c>
      <c r="AG509" s="238">
        <v>4</v>
      </c>
      <c r="AH509" s="238">
        <v>2</v>
      </c>
      <c r="AI509" s="238">
        <v>4</v>
      </c>
      <c r="AJ509" s="238">
        <v>3</v>
      </c>
      <c r="AK509" s="238">
        <v>21</v>
      </c>
      <c r="AL509" s="238">
        <v>23</v>
      </c>
      <c r="AM509" s="238" t="s">
        <v>354</v>
      </c>
      <c r="AT509" s="238">
        <v>98</v>
      </c>
      <c r="AU509" s="238">
        <v>45</v>
      </c>
      <c r="CT509" s="238">
        <v>440654</v>
      </c>
      <c r="CU509" s="238">
        <v>4972363</v>
      </c>
      <c r="CV509" s="238">
        <v>44.902215499999997</v>
      </c>
      <c r="CW509" s="238">
        <v>-93.751703699999993</v>
      </c>
      <c r="CX509" s="238" t="s">
        <v>359</v>
      </c>
    </row>
    <row r="510" spans="1:103" x14ac:dyDescent="0.25">
      <c r="A510" s="238">
        <v>723721</v>
      </c>
      <c r="B510" s="238">
        <v>3</v>
      </c>
      <c r="C510" s="238">
        <v>7</v>
      </c>
      <c r="D510" s="238">
        <v>172.90700000000001</v>
      </c>
      <c r="E510" s="238">
        <v>27</v>
      </c>
      <c r="F510" s="238" t="s">
        <v>1128</v>
      </c>
      <c r="H510" s="238" t="s">
        <v>354</v>
      </c>
      <c r="I510" s="238">
        <v>25</v>
      </c>
      <c r="K510" s="238">
        <v>19002510</v>
      </c>
      <c r="M510" s="238">
        <v>6</v>
      </c>
      <c r="N510" s="238">
        <v>1</v>
      </c>
      <c r="O510" s="238">
        <v>2019</v>
      </c>
      <c r="P510" s="238" t="s">
        <v>364</v>
      </c>
      <c r="Q510" s="238">
        <v>16</v>
      </c>
      <c r="R510" s="238" t="s">
        <v>369</v>
      </c>
      <c r="S510" s="238">
        <v>5</v>
      </c>
      <c r="T510" s="238">
        <v>0</v>
      </c>
      <c r="U510" s="238">
        <v>2</v>
      </c>
      <c r="V510" s="238">
        <v>12</v>
      </c>
      <c r="W510" s="238">
        <v>10</v>
      </c>
      <c r="X510" s="238">
        <v>2</v>
      </c>
      <c r="Y510" s="238">
        <v>1</v>
      </c>
      <c r="Z510" s="238">
        <v>1</v>
      </c>
      <c r="AB510" s="238">
        <v>1</v>
      </c>
      <c r="AC510" s="238">
        <v>98</v>
      </c>
      <c r="AD510" s="238" t="s">
        <v>581</v>
      </c>
      <c r="AF510" s="238" t="s">
        <v>426</v>
      </c>
      <c r="AG510" s="238">
        <v>7</v>
      </c>
      <c r="AH510" s="238">
        <v>2</v>
      </c>
      <c r="AI510" s="238">
        <v>2</v>
      </c>
      <c r="AJ510" s="238">
        <v>3</v>
      </c>
      <c r="AK510" s="238">
        <v>26</v>
      </c>
      <c r="AL510" s="238">
        <v>61</v>
      </c>
      <c r="AM510" s="238" t="s">
        <v>354</v>
      </c>
      <c r="AN510" s="238">
        <v>5</v>
      </c>
      <c r="AO510" s="238">
        <v>1</v>
      </c>
      <c r="AS510" s="238">
        <v>14</v>
      </c>
      <c r="AT510" s="238">
        <v>9</v>
      </c>
      <c r="AU510" s="238">
        <v>50</v>
      </c>
      <c r="AV510" s="238">
        <v>11</v>
      </c>
      <c r="AW510" s="238">
        <v>21</v>
      </c>
      <c r="AX510" s="238">
        <v>2</v>
      </c>
      <c r="AY510" s="238">
        <v>4</v>
      </c>
      <c r="AZ510" s="238">
        <v>3</v>
      </c>
      <c r="BA510" s="238">
        <v>29</v>
      </c>
      <c r="BB510" s="238">
        <v>87</v>
      </c>
      <c r="BC510" s="238" t="s">
        <v>363</v>
      </c>
      <c r="BD510" s="238">
        <v>5</v>
      </c>
      <c r="BE510" s="238">
        <v>68</v>
      </c>
      <c r="BF510" s="238">
        <v>7</v>
      </c>
      <c r="BI510" s="238">
        <v>14</v>
      </c>
      <c r="BJ510" s="238">
        <v>9</v>
      </c>
      <c r="BK510" s="238">
        <v>50</v>
      </c>
      <c r="BL510" s="238">
        <v>11</v>
      </c>
      <c r="BM510" s="238">
        <v>21</v>
      </c>
      <c r="CT510" s="238">
        <v>440773.31054446299</v>
      </c>
      <c r="CU510" s="238">
        <v>4972332.8502702396</v>
      </c>
      <c r="CV510" s="238">
        <v>44.901956849999998</v>
      </c>
      <c r="CW510" s="238">
        <v>-93.750183480000004</v>
      </c>
      <c r="CX510" s="238" t="s">
        <v>359</v>
      </c>
      <c r="CY510" s="238" t="s">
        <v>1134</v>
      </c>
    </row>
    <row r="511" spans="1:103" x14ac:dyDescent="0.25">
      <c r="A511" s="238">
        <v>317041</v>
      </c>
      <c r="B511" s="238">
        <v>3</v>
      </c>
      <c r="C511" s="238">
        <v>7</v>
      </c>
      <c r="D511" s="238">
        <v>172.91</v>
      </c>
      <c r="E511" s="238">
        <v>27</v>
      </c>
      <c r="F511" s="238" t="s">
        <v>1128</v>
      </c>
      <c r="H511" s="238" t="s">
        <v>354</v>
      </c>
      <c r="I511" s="238">
        <v>25</v>
      </c>
      <c r="K511" s="238">
        <v>16000064</v>
      </c>
      <c r="M511" s="238">
        <v>1</v>
      </c>
      <c r="N511" s="238">
        <v>5</v>
      </c>
      <c r="O511" s="238">
        <v>2016</v>
      </c>
      <c r="P511" s="238" t="s">
        <v>368</v>
      </c>
      <c r="Q511" s="238">
        <v>17</v>
      </c>
      <c r="R511" s="238">
        <v>98</v>
      </c>
      <c r="S511" s="238">
        <v>5</v>
      </c>
      <c r="T511" s="238">
        <v>0</v>
      </c>
      <c r="U511" s="238">
        <v>2</v>
      </c>
      <c r="V511" s="238">
        <v>5</v>
      </c>
      <c r="W511" s="238">
        <v>10</v>
      </c>
      <c r="X511" s="238">
        <v>4</v>
      </c>
      <c r="Y511" s="238">
        <v>4</v>
      </c>
      <c r="Z511" s="238">
        <v>1</v>
      </c>
      <c r="AB511" s="238">
        <v>1</v>
      </c>
      <c r="AC511" s="238">
        <v>98</v>
      </c>
      <c r="AD511" s="238" t="s">
        <v>581</v>
      </c>
      <c r="AE511" s="238" t="s">
        <v>1135</v>
      </c>
      <c r="AF511" s="238" t="s">
        <v>426</v>
      </c>
      <c r="AG511" s="238">
        <v>10</v>
      </c>
      <c r="AH511" s="238">
        <v>2</v>
      </c>
      <c r="AI511" s="238">
        <v>2</v>
      </c>
      <c r="AJ511" s="238">
        <v>2</v>
      </c>
      <c r="AK511" s="238">
        <v>24</v>
      </c>
      <c r="AL511" s="238">
        <v>21</v>
      </c>
      <c r="AM511" s="238" t="s">
        <v>363</v>
      </c>
      <c r="AN511" s="238">
        <v>5</v>
      </c>
      <c r="AO511" s="238">
        <v>2</v>
      </c>
      <c r="AS511" s="238">
        <v>12</v>
      </c>
      <c r="AT511" s="238">
        <v>23</v>
      </c>
      <c r="AU511" s="238">
        <v>45</v>
      </c>
      <c r="AV511" s="238">
        <v>11</v>
      </c>
      <c r="AW511" s="238">
        <v>21</v>
      </c>
      <c r="AX511" s="238">
        <v>2</v>
      </c>
      <c r="AY511" s="238">
        <v>4</v>
      </c>
      <c r="AZ511" s="238">
        <v>4</v>
      </c>
      <c r="BA511" s="238">
        <v>21</v>
      </c>
      <c r="BB511" s="238">
        <v>53</v>
      </c>
      <c r="BC511" s="238" t="s">
        <v>363</v>
      </c>
      <c r="BD511" s="238">
        <v>5</v>
      </c>
      <c r="BE511" s="238">
        <v>1</v>
      </c>
      <c r="BI511" s="238">
        <v>12</v>
      </c>
      <c r="BJ511" s="238">
        <v>23</v>
      </c>
      <c r="BK511" s="238">
        <v>45</v>
      </c>
      <c r="BL511" s="238">
        <v>11</v>
      </c>
      <c r="BM511" s="238">
        <v>21</v>
      </c>
      <c r="CT511" s="238">
        <v>440778.250293758</v>
      </c>
      <c r="CU511" s="238">
        <v>4972336.75085661</v>
      </c>
      <c r="CV511" s="238">
        <v>44.901992380000003</v>
      </c>
      <c r="CW511" s="238">
        <v>-93.750121370000002</v>
      </c>
      <c r="CX511" s="238" t="s">
        <v>359</v>
      </c>
      <c r="CY511" s="238" t="s">
        <v>1136</v>
      </c>
    </row>
    <row r="512" spans="1:103" x14ac:dyDescent="0.25">
      <c r="A512" s="238">
        <v>429932</v>
      </c>
      <c r="B512" s="238">
        <v>3</v>
      </c>
      <c r="C512" s="238">
        <v>7</v>
      </c>
      <c r="D512" s="238">
        <v>172.91300000000001</v>
      </c>
      <c r="E512" s="238">
        <v>27</v>
      </c>
      <c r="F512" s="238" t="s">
        <v>1128</v>
      </c>
      <c r="H512" s="238" t="s">
        <v>354</v>
      </c>
      <c r="I512" s="238">
        <v>25</v>
      </c>
      <c r="K512" s="238">
        <v>17001223</v>
      </c>
      <c r="M512" s="238">
        <v>3</v>
      </c>
      <c r="N512" s="238">
        <v>17</v>
      </c>
      <c r="O512" s="238">
        <v>2017</v>
      </c>
      <c r="P512" s="238" t="s">
        <v>362</v>
      </c>
      <c r="Q512" s="238">
        <v>7</v>
      </c>
      <c r="R512" s="238" t="s">
        <v>369</v>
      </c>
      <c r="S512" s="238">
        <v>5</v>
      </c>
      <c r="T512" s="238">
        <v>0</v>
      </c>
      <c r="U512" s="238">
        <v>2</v>
      </c>
      <c r="V512" s="238">
        <v>12</v>
      </c>
      <c r="W512" s="238">
        <v>10</v>
      </c>
      <c r="X512" s="238">
        <v>2</v>
      </c>
      <c r="Y512" s="238">
        <v>2</v>
      </c>
      <c r="Z512" s="238">
        <v>1</v>
      </c>
      <c r="AB512" s="238">
        <v>2</v>
      </c>
      <c r="AC512" s="238">
        <v>98</v>
      </c>
      <c r="AD512" s="238" t="s">
        <v>581</v>
      </c>
      <c r="AF512" s="238" t="s">
        <v>426</v>
      </c>
      <c r="AG512" s="238">
        <v>7</v>
      </c>
      <c r="AH512" s="238">
        <v>2</v>
      </c>
      <c r="AI512" s="238">
        <v>4</v>
      </c>
      <c r="AJ512" s="238">
        <v>3</v>
      </c>
      <c r="AK512" s="238">
        <v>26</v>
      </c>
      <c r="AL512" s="238">
        <v>26</v>
      </c>
      <c r="AM512" s="238" t="s">
        <v>354</v>
      </c>
      <c r="AN512" s="238">
        <v>5</v>
      </c>
      <c r="AO512" s="238">
        <v>1</v>
      </c>
      <c r="AS512" s="238">
        <v>12</v>
      </c>
      <c r="AT512" s="238">
        <v>98</v>
      </c>
      <c r="AU512" s="238">
        <v>45</v>
      </c>
      <c r="AV512" s="238">
        <v>11</v>
      </c>
      <c r="AW512" s="238">
        <v>21</v>
      </c>
      <c r="AX512" s="238">
        <v>2</v>
      </c>
      <c r="AY512" s="238">
        <v>2</v>
      </c>
      <c r="AZ512" s="238">
        <v>3</v>
      </c>
      <c r="BA512" s="238">
        <v>21</v>
      </c>
      <c r="BB512" s="238">
        <v>53</v>
      </c>
      <c r="BC512" s="238" t="s">
        <v>363</v>
      </c>
      <c r="BD512" s="238">
        <v>5</v>
      </c>
      <c r="BE512" s="238">
        <v>74</v>
      </c>
      <c r="BI512" s="238">
        <v>12</v>
      </c>
      <c r="BJ512" s="238">
        <v>98</v>
      </c>
      <c r="BK512" s="238">
        <v>45</v>
      </c>
      <c r="BL512" s="238">
        <v>11</v>
      </c>
      <c r="BM512" s="238">
        <v>23</v>
      </c>
      <c r="CT512" s="238">
        <v>440782.62394809898</v>
      </c>
      <c r="CU512" s="238">
        <v>4972332.0036794003</v>
      </c>
      <c r="CV512" s="238">
        <v>44.90195001</v>
      </c>
      <c r="CW512" s="238">
        <v>-93.750065419999999</v>
      </c>
      <c r="CX512" s="238" t="s">
        <v>359</v>
      </c>
      <c r="CY512" s="238" t="s">
        <v>1137</v>
      </c>
    </row>
    <row r="513" spans="1:103" x14ac:dyDescent="0.25">
      <c r="A513" s="238">
        <v>10951909</v>
      </c>
      <c r="B513" s="238">
        <v>3</v>
      </c>
      <c r="C513" s="238">
        <v>7</v>
      </c>
      <c r="D513" s="238">
        <v>173.03399999999999</v>
      </c>
      <c r="E513" s="238">
        <v>27</v>
      </c>
      <c r="F513" s="238" t="s">
        <v>1128</v>
      </c>
      <c r="H513" s="238" t="s">
        <v>354</v>
      </c>
      <c r="I513" s="238">
        <v>25</v>
      </c>
      <c r="K513" s="238">
        <v>14000887</v>
      </c>
      <c r="L513" s="238">
        <v>140520536</v>
      </c>
      <c r="M513" s="238">
        <v>2</v>
      </c>
      <c r="N513" s="238">
        <v>21</v>
      </c>
      <c r="O513" s="238">
        <v>2014</v>
      </c>
      <c r="P513" s="238" t="s">
        <v>362</v>
      </c>
      <c r="Q513" s="238">
        <v>18</v>
      </c>
      <c r="S513" s="238">
        <v>5</v>
      </c>
      <c r="T513" s="238">
        <v>0</v>
      </c>
      <c r="U513" s="238">
        <v>2</v>
      </c>
      <c r="V513" s="238">
        <v>10</v>
      </c>
      <c r="W513" s="238">
        <v>10</v>
      </c>
      <c r="X513" s="238">
        <v>3</v>
      </c>
      <c r="Y513" s="238">
        <v>1</v>
      </c>
      <c r="Z513" s="238">
        <v>1</v>
      </c>
      <c r="AB513" s="238">
        <v>5</v>
      </c>
      <c r="AC513" s="238">
        <v>98</v>
      </c>
      <c r="AD513" s="238" t="s">
        <v>481</v>
      </c>
      <c r="AE513" s="238" t="s">
        <v>1138</v>
      </c>
      <c r="AF513" s="238" t="s">
        <v>426</v>
      </c>
      <c r="AG513" s="238">
        <v>5</v>
      </c>
      <c r="AH513" s="238">
        <v>2</v>
      </c>
      <c r="AI513" s="238">
        <v>44</v>
      </c>
      <c r="AJ513" s="238">
        <v>3</v>
      </c>
      <c r="AK513" s="238">
        <v>21</v>
      </c>
      <c r="AL513" s="238">
        <v>55</v>
      </c>
      <c r="AM513" s="238" t="s">
        <v>354</v>
      </c>
      <c r="AN513" s="238">
        <v>5</v>
      </c>
      <c r="AS513" s="238">
        <v>7</v>
      </c>
      <c r="AT513" s="238">
        <v>20</v>
      </c>
      <c r="AU513" s="238">
        <v>45</v>
      </c>
      <c r="AV513" s="238">
        <v>11</v>
      </c>
      <c r="AW513" s="238">
        <v>21</v>
      </c>
      <c r="AX513" s="238">
        <v>2</v>
      </c>
      <c r="AY513" s="238">
        <v>2</v>
      </c>
      <c r="AZ513" s="238">
        <v>3</v>
      </c>
      <c r="BA513" s="238">
        <v>21</v>
      </c>
      <c r="BB513" s="238">
        <v>67</v>
      </c>
      <c r="BC513" s="238" t="s">
        <v>354</v>
      </c>
      <c r="BD513" s="238">
        <v>5</v>
      </c>
      <c r="BE513" s="238">
        <v>1</v>
      </c>
      <c r="BI513" s="238">
        <v>7</v>
      </c>
      <c r="BJ513" s="238">
        <v>20</v>
      </c>
      <c r="BK513" s="238">
        <v>45</v>
      </c>
      <c r="BL513" s="238">
        <v>11</v>
      </c>
      <c r="BM513" s="238">
        <v>21</v>
      </c>
      <c r="CT513" s="238">
        <v>440978</v>
      </c>
      <c r="CU513" s="238">
        <v>4972322</v>
      </c>
      <c r="CV513" s="238">
        <v>44.901875799999999</v>
      </c>
      <c r="CW513" s="238">
        <v>-93.747586799999993</v>
      </c>
      <c r="CX513" s="238" t="s">
        <v>359</v>
      </c>
      <c r="CY513" s="238" t="s">
        <v>1139</v>
      </c>
    </row>
    <row r="514" spans="1:103" x14ac:dyDescent="0.25">
      <c r="A514" s="238">
        <v>802957</v>
      </c>
      <c r="B514" s="238">
        <v>3</v>
      </c>
      <c r="C514" s="238">
        <v>7</v>
      </c>
      <c r="D514" s="238">
        <v>173.03800000000001</v>
      </c>
      <c r="E514" s="238">
        <v>27</v>
      </c>
      <c r="F514" s="238" t="s">
        <v>1128</v>
      </c>
      <c r="H514" s="238" t="s">
        <v>354</v>
      </c>
      <c r="I514" s="238">
        <v>25</v>
      </c>
      <c r="K514" s="238">
        <v>20001105</v>
      </c>
      <c r="L514" s="238">
        <v>200680022</v>
      </c>
      <c r="M514" s="238">
        <v>3</v>
      </c>
      <c r="N514" s="238">
        <v>8</v>
      </c>
      <c r="O514" s="238">
        <v>2020</v>
      </c>
      <c r="P514" s="238" t="s">
        <v>366</v>
      </c>
      <c r="Q514" s="238">
        <v>12</v>
      </c>
      <c r="R514" s="238" t="s">
        <v>369</v>
      </c>
      <c r="S514" s="238">
        <v>5</v>
      </c>
      <c r="T514" s="238">
        <v>0</v>
      </c>
      <c r="U514" s="238">
        <v>2</v>
      </c>
      <c r="V514" s="238">
        <v>12</v>
      </c>
      <c r="W514" s="238">
        <v>10</v>
      </c>
      <c r="X514" s="238">
        <v>3</v>
      </c>
      <c r="Y514" s="238">
        <v>1</v>
      </c>
      <c r="Z514" s="238">
        <v>1</v>
      </c>
      <c r="AB514" s="238">
        <v>1</v>
      </c>
      <c r="AC514" s="238">
        <v>98</v>
      </c>
      <c r="AD514" s="238">
        <v>7</v>
      </c>
      <c r="AF514" s="238" t="s">
        <v>426</v>
      </c>
      <c r="AG514" s="238">
        <v>7</v>
      </c>
      <c r="AH514" s="238">
        <v>2</v>
      </c>
      <c r="AI514" s="238">
        <v>2</v>
      </c>
      <c r="AJ514" s="238">
        <v>3</v>
      </c>
      <c r="AK514" s="238">
        <v>21</v>
      </c>
      <c r="AL514" s="238">
        <v>19</v>
      </c>
      <c r="AM514" s="238" t="s">
        <v>354</v>
      </c>
      <c r="AN514" s="238">
        <v>5</v>
      </c>
      <c r="AO514" s="238">
        <v>4</v>
      </c>
      <c r="AS514" s="238">
        <v>12</v>
      </c>
      <c r="AT514" s="238">
        <v>20</v>
      </c>
      <c r="AU514" s="238">
        <v>50</v>
      </c>
      <c r="AV514" s="238">
        <v>11</v>
      </c>
      <c r="AW514" s="238">
        <v>21</v>
      </c>
      <c r="AX514" s="238">
        <v>2</v>
      </c>
      <c r="AY514" s="238">
        <v>2</v>
      </c>
      <c r="AZ514" s="238">
        <v>3</v>
      </c>
      <c r="BA514" s="238">
        <v>26</v>
      </c>
      <c r="BB514" s="238">
        <v>62</v>
      </c>
      <c r="BC514" s="238" t="s">
        <v>363</v>
      </c>
      <c r="BD514" s="238">
        <v>5</v>
      </c>
      <c r="BE514" s="238">
        <v>1</v>
      </c>
      <c r="BI514" s="238">
        <v>12</v>
      </c>
      <c r="BJ514" s="238">
        <v>20</v>
      </c>
      <c r="BK514" s="238">
        <v>50</v>
      </c>
      <c r="BL514" s="238">
        <v>11</v>
      </c>
      <c r="BM514" s="238">
        <v>21</v>
      </c>
      <c r="CT514" s="238">
        <v>440971.00765819999</v>
      </c>
      <c r="CU514" s="238">
        <v>4972319.6422645003</v>
      </c>
      <c r="CV514" s="238">
        <v>44.901854389999997</v>
      </c>
      <c r="CW514" s="238">
        <v>-93.747678059999998</v>
      </c>
      <c r="CX514" s="238" t="s">
        <v>359</v>
      </c>
      <c r="CY514" s="238" t="s">
        <v>1140</v>
      </c>
    </row>
    <row r="515" spans="1:103" x14ac:dyDescent="0.25">
      <c r="A515" s="238">
        <v>764524</v>
      </c>
      <c r="B515" s="238">
        <v>3</v>
      </c>
      <c r="C515" s="238">
        <v>7</v>
      </c>
      <c r="D515" s="238">
        <v>173.04499999999999</v>
      </c>
      <c r="E515" s="238">
        <v>27</v>
      </c>
      <c r="F515" s="238" t="s">
        <v>1128</v>
      </c>
      <c r="H515" s="238" t="s">
        <v>354</v>
      </c>
      <c r="I515" s="238">
        <v>25</v>
      </c>
      <c r="K515" s="238">
        <v>19005417</v>
      </c>
      <c r="M515" s="238">
        <v>11</v>
      </c>
      <c r="N515" s="238">
        <v>21</v>
      </c>
      <c r="O515" s="238">
        <v>2019</v>
      </c>
      <c r="P515" s="238" t="s">
        <v>384</v>
      </c>
      <c r="Q515" s="238">
        <v>13</v>
      </c>
      <c r="S515" s="238">
        <v>4</v>
      </c>
      <c r="T515" s="238">
        <v>0</v>
      </c>
      <c r="U515" s="238">
        <v>1</v>
      </c>
      <c r="W515" s="238">
        <v>83</v>
      </c>
      <c r="X515" s="238">
        <v>3</v>
      </c>
      <c r="Y515" s="238">
        <v>1</v>
      </c>
      <c r="Z515" s="238">
        <v>2</v>
      </c>
      <c r="AB515" s="238">
        <v>1</v>
      </c>
      <c r="AC515" s="238">
        <v>98</v>
      </c>
      <c r="AD515" s="238">
        <v>7</v>
      </c>
      <c r="AF515" s="238" t="s">
        <v>426</v>
      </c>
      <c r="AG515" s="238">
        <v>3</v>
      </c>
      <c r="AH515" s="238">
        <v>2</v>
      </c>
      <c r="AI515" s="238">
        <v>4</v>
      </c>
      <c r="AJ515" s="238">
        <v>4</v>
      </c>
      <c r="AK515" s="238">
        <v>24</v>
      </c>
      <c r="AL515" s="238">
        <v>16</v>
      </c>
      <c r="AM515" s="238" t="s">
        <v>354</v>
      </c>
      <c r="AN515" s="238">
        <v>5</v>
      </c>
      <c r="AO515" s="238">
        <v>72</v>
      </c>
      <c r="AS515" s="238">
        <v>12</v>
      </c>
      <c r="AT515" s="238">
        <v>20</v>
      </c>
      <c r="AU515" s="238">
        <v>50</v>
      </c>
      <c r="AV515" s="238">
        <v>11</v>
      </c>
      <c r="AW515" s="238">
        <v>21</v>
      </c>
      <c r="CT515" s="238">
        <v>440982.00920426397</v>
      </c>
      <c r="CU515" s="238">
        <v>4972320.18690685</v>
      </c>
      <c r="CV515" s="238">
        <v>44.901860200000002</v>
      </c>
      <c r="CW515" s="238">
        <v>-93.747538779999999</v>
      </c>
      <c r="CX515" s="238" t="s">
        <v>359</v>
      </c>
      <c r="CY515" s="238" t="e">
        <v>#NAME?</v>
      </c>
    </row>
    <row r="516" spans="1:103" x14ac:dyDescent="0.25">
      <c r="A516" s="238">
        <v>10706581</v>
      </c>
      <c r="B516" s="238">
        <v>3</v>
      </c>
      <c r="C516" s="238">
        <v>7</v>
      </c>
      <c r="D516" s="238">
        <v>173.05099999999999</v>
      </c>
      <c r="E516" s="238">
        <v>27</v>
      </c>
      <c r="F516" s="238" t="s">
        <v>1128</v>
      </c>
      <c r="H516" s="238" t="s">
        <v>354</v>
      </c>
      <c r="I516" s="238">
        <v>25</v>
      </c>
      <c r="K516" s="238">
        <v>11000229</v>
      </c>
      <c r="L516" s="238">
        <v>110130187</v>
      </c>
      <c r="M516" s="238">
        <v>1</v>
      </c>
      <c r="N516" s="238">
        <v>13</v>
      </c>
      <c r="O516" s="238">
        <v>2011</v>
      </c>
      <c r="P516" s="238" t="s">
        <v>384</v>
      </c>
      <c r="Q516" s="238">
        <v>9</v>
      </c>
      <c r="S516" s="238">
        <v>5</v>
      </c>
      <c r="T516" s="238">
        <v>0</v>
      </c>
      <c r="U516" s="238">
        <v>2</v>
      </c>
      <c r="V516" s="238">
        <v>1</v>
      </c>
      <c r="W516" s="238">
        <v>10</v>
      </c>
      <c r="X516" s="238">
        <v>2</v>
      </c>
      <c r="Y516" s="238">
        <v>1</v>
      </c>
      <c r="Z516" s="238">
        <v>4</v>
      </c>
      <c r="AA516" s="238">
        <v>2</v>
      </c>
      <c r="AB516" s="238">
        <v>5</v>
      </c>
      <c r="AC516" s="238">
        <v>98</v>
      </c>
      <c r="AD516" s="238" t="s">
        <v>430</v>
      </c>
      <c r="AE516" s="238" t="s">
        <v>1138</v>
      </c>
      <c r="AF516" s="238" t="s">
        <v>426</v>
      </c>
      <c r="AG516" s="238">
        <v>7</v>
      </c>
      <c r="AH516" s="238">
        <v>2</v>
      </c>
      <c r="AI516" s="238">
        <v>44</v>
      </c>
      <c r="AJ516" s="238">
        <v>2</v>
      </c>
      <c r="AK516" s="238">
        <v>8</v>
      </c>
      <c r="AL516" s="238">
        <v>42</v>
      </c>
      <c r="AM516" s="238" t="s">
        <v>354</v>
      </c>
      <c r="AN516" s="238">
        <v>5</v>
      </c>
      <c r="AO516" s="238">
        <v>1</v>
      </c>
      <c r="AS516" s="238">
        <v>7</v>
      </c>
      <c r="AT516" s="238">
        <v>20</v>
      </c>
      <c r="AU516" s="238">
        <v>30</v>
      </c>
      <c r="AV516" s="238">
        <v>11</v>
      </c>
      <c r="AW516" s="238">
        <v>20</v>
      </c>
      <c r="AX516" s="238">
        <v>2</v>
      </c>
      <c r="AY516" s="238">
        <v>2</v>
      </c>
      <c r="AZ516" s="238">
        <v>2</v>
      </c>
      <c r="BA516" s="238">
        <v>21</v>
      </c>
      <c r="BB516" s="238">
        <v>37</v>
      </c>
      <c r="BC516" s="238" t="s">
        <v>363</v>
      </c>
      <c r="BD516" s="238">
        <v>5</v>
      </c>
      <c r="BE516" s="238">
        <v>1</v>
      </c>
      <c r="BI516" s="238">
        <v>7</v>
      </c>
      <c r="BJ516" s="238">
        <v>20</v>
      </c>
      <c r="BK516" s="238">
        <v>30</v>
      </c>
      <c r="BL516" s="238">
        <v>11</v>
      </c>
      <c r="BM516" s="238">
        <v>20</v>
      </c>
      <c r="CT516" s="238">
        <v>441005</v>
      </c>
      <c r="CU516" s="238">
        <v>4972321</v>
      </c>
      <c r="CV516" s="238">
        <v>44.901869400000002</v>
      </c>
      <c r="CW516" s="238">
        <v>-93.747251300000002</v>
      </c>
      <c r="CX516" s="238" t="s">
        <v>359</v>
      </c>
      <c r="CY516" s="238" t="s">
        <v>1141</v>
      </c>
    </row>
    <row r="517" spans="1:103" x14ac:dyDescent="0.25">
      <c r="A517" s="238">
        <v>10721488</v>
      </c>
      <c r="B517" s="238">
        <v>3</v>
      </c>
      <c r="C517" s="238">
        <v>7</v>
      </c>
      <c r="D517" s="238">
        <v>173.05099999999999</v>
      </c>
      <c r="E517" s="238">
        <v>27</v>
      </c>
      <c r="F517" s="238" t="s">
        <v>1128</v>
      </c>
      <c r="H517" s="238" t="s">
        <v>354</v>
      </c>
      <c r="I517" s="238">
        <v>25</v>
      </c>
      <c r="K517" s="238">
        <v>11002881</v>
      </c>
      <c r="L517" s="238">
        <v>111420082</v>
      </c>
      <c r="M517" s="238">
        <v>5</v>
      </c>
      <c r="N517" s="238">
        <v>21</v>
      </c>
      <c r="O517" s="238">
        <v>2011</v>
      </c>
      <c r="P517" s="238" t="s">
        <v>364</v>
      </c>
      <c r="Q517" s="238">
        <v>16</v>
      </c>
      <c r="S517" s="238">
        <v>4</v>
      </c>
      <c r="T517" s="238">
        <v>0</v>
      </c>
      <c r="U517" s="238">
        <v>2</v>
      </c>
      <c r="V517" s="238">
        <v>8</v>
      </c>
      <c r="W517" s="238">
        <v>10</v>
      </c>
      <c r="X517" s="238">
        <v>3</v>
      </c>
      <c r="Y517" s="238">
        <v>1</v>
      </c>
      <c r="Z517" s="238">
        <v>2</v>
      </c>
      <c r="AB517" s="238">
        <v>1</v>
      </c>
      <c r="AC517" s="238">
        <v>98</v>
      </c>
      <c r="AD517" s="238" t="s">
        <v>430</v>
      </c>
      <c r="AE517" s="238" t="s">
        <v>1138</v>
      </c>
      <c r="AF517" s="238" t="s">
        <v>426</v>
      </c>
      <c r="AG517" s="238">
        <v>8</v>
      </c>
      <c r="AH517" s="238">
        <v>2</v>
      </c>
      <c r="AI517" s="238">
        <v>2</v>
      </c>
      <c r="AJ517" s="238">
        <v>4</v>
      </c>
      <c r="AK517" s="238">
        <v>21</v>
      </c>
      <c r="AL517" s="238">
        <v>32</v>
      </c>
      <c r="AM517" s="238" t="s">
        <v>363</v>
      </c>
      <c r="AN517" s="238">
        <v>5</v>
      </c>
      <c r="AS517" s="238">
        <v>7</v>
      </c>
      <c r="AT517" s="238">
        <v>20</v>
      </c>
      <c r="AU517" s="238">
        <v>45</v>
      </c>
      <c r="AV517" s="238">
        <v>11</v>
      </c>
      <c r="AW517" s="238">
        <v>21</v>
      </c>
      <c r="AX517" s="238">
        <v>2</v>
      </c>
      <c r="AY517" s="238">
        <v>4</v>
      </c>
      <c r="AZ517" s="238">
        <v>5</v>
      </c>
      <c r="BA517" s="238">
        <v>24</v>
      </c>
      <c r="BB517" s="238">
        <v>31</v>
      </c>
      <c r="BC517" s="238" t="s">
        <v>354</v>
      </c>
      <c r="BD517" s="238">
        <v>5</v>
      </c>
      <c r="BI517" s="238">
        <v>7</v>
      </c>
      <c r="BJ517" s="238">
        <v>20</v>
      </c>
      <c r="BK517" s="238">
        <v>45</v>
      </c>
      <c r="BL517" s="238">
        <v>11</v>
      </c>
      <c r="BM517" s="238">
        <v>21</v>
      </c>
      <c r="CT517" s="238">
        <v>441005</v>
      </c>
      <c r="CU517" s="238">
        <v>4972321</v>
      </c>
      <c r="CV517" s="238">
        <v>44.901869400000002</v>
      </c>
      <c r="CW517" s="238">
        <v>-93.747251300000002</v>
      </c>
      <c r="CX517" s="238" t="s">
        <v>359</v>
      </c>
      <c r="CY517" s="238" t="s">
        <v>1142</v>
      </c>
    </row>
    <row r="518" spans="1:103" x14ac:dyDescent="0.25">
      <c r="A518" s="238">
        <v>10722230</v>
      </c>
      <c r="B518" s="238">
        <v>3</v>
      </c>
      <c r="C518" s="238">
        <v>7</v>
      </c>
      <c r="D518" s="238">
        <v>173.05099999999999</v>
      </c>
      <c r="E518" s="238">
        <v>27</v>
      </c>
      <c r="F518" s="238" t="s">
        <v>1128</v>
      </c>
      <c r="H518" s="238" t="s">
        <v>354</v>
      </c>
      <c r="I518" s="238">
        <v>25</v>
      </c>
      <c r="K518" s="238">
        <v>11003253</v>
      </c>
      <c r="L518" s="238">
        <v>111540219</v>
      </c>
      <c r="M518" s="238">
        <v>6</v>
      </c>
      <c r="N518" s="238">
        <v>3</v>
      </c>
      <c r="O518" s="238">
        <v>2011</v>
      </c>
      <c r="P518" s="238" t="s">
        <v>362</v>
      </c>
      <c r="Q518" s="238">
        <v>17</v>
      </c>
      <c r="S518" s="238">
        <v>4</v>
      </c>
      <c r="T518" s="238">
        <v>0</v>
      </c>
      <c r="U518" s="238">
        <v>2</v>
      </c>
      <c r="V518" s="238">
        <v>1</v>
      </c>
      <c r="W518" s="238">
        <v>10</v>
      </c>
      <c r="X518" s="238">
        <v>3</v>
      </c>
      <c r="Y518" s="238">
        <v>1</v>
      </c>
      <c r="Z518" s="238">
        <v>1</v>
      </c>
      <c r="AB518" s="238">
        <v>1</v>
      </c>
      <c r="AC518" s="238">
        <v>98</v>
      </c>
      <c r="AD518" s="238" t="s">
        <v>1129</v>
      </c>
      <c r="AE518" s="238" t="s">
        <v>1138</v>
      </c>
      <c r="AF518" s="238" t="s">
        <v>426</v>
      </c>
      <c r="AG518" s="238">
        <v>7</v>
      </c>
      <c r="AH518" s="238">
        <v>2</v>
      </c>
      <c r="AI518" s="238">
        <v>2</v>
      </c>
      <c r="AJ518" s="238">
        <v>4</v>
      </c>
      <c r="AK518" s="238">
        <v>21</v>
      </c>
      <c r="AL518" s="238">
        <v>21</v>
      </c>
      <c r="AM518" s="238" t="s">
        <v>354</v>
      </c>
      <c r="AN518" s="238">
        <v>5</v>
      </c>
      <c r="AO518" s="238">
        <v>15</v>
      </c>
      <c r="AS518" s="238">
        <v>7</v>
      </c>
      <c r="AT518" s="238">
        <v>20</v>
      </c>
      <c r="AU518" s="238">
        <v>45</v>
      </c>
      <c r="AV518" s="238">
        <v>11</v>
      </c>
      <c r="AW518" s="238">
        <v>21</v>
      </c>
      <c r="AX518" s="238">
        <v>2</v>
      </c>
      <c r="AY518" s="238">
        <v>2</v>
      </c>
      <c r="AZ518" s="238">
        <v>4</v>
      </c>
      <c r="BA518" s="238">
        <v>21</v>
      </c>
      <c r="BB518" s="238">
        <v>21</v>
      </c>
      <c r="BC518" s="238" t="s">
        <v>363</v>
      </c>
      <c r="BD518" s="238">
        <v>5</v>
      </c>
      <c r="BE518" s="238">
        <v>1</v>
      </c>
      <c r="BI518" s="238">
        <v>7</v>
      </c>
      <c r="BJ518" s="238">
        <v>20</v>
      </c>
      <c r="BK518" s="238">
        <v>45</v>
      </c>
      <c r="BL518" s="238">
        <v>11</v>
      </c>
      <c r="BM518" s="238">
        <v>21</v>
      </c>
      <c r="CT518" s="238">
        <v>441005</v>
      </c>
      <c r="CU518" s="238">
        <v>4972321</v>
      </c>
      <c r="CV518" s="238">
        <v>44.901869400000002</v>
      </c>
      <c r="CW518" s="238">
        <v>-93.747251300000002</v>
      </c>
      <c r="CX518" s="238" t="s">
        <v>359</v>
      </c>
      <c r="CY518" s="238" t="s">
        <v>1143</v>
      </c>
    </row>
    <row r="519" spans="1:103" x14ac:dyDescent="0.25">
      <c r="A519" s="238">
        <v>10747350</v>
      </c>
      <c r="B519" s="238">
        <v>3</v>
      </c>
      <c r="C519" s="238">
        <v>7</v>
      </c>
      <c r="D519" s="238">
        <v>173.05099999999999</v>
      </c>
      <c r="E519" s="238">
        <v>27</v>
      </c>
      <c r="F519" s="238" t="s">
        <v>1128</v>
      </c>
      <c r="H519" s="238" t="s">
        <v>354</v>
      </c>
      <c r="I519" s="238">
        <v>25</v>
      </c>
      <c r="K519" s="238">
        <v>11005870</v>
      </c>
      <c r="L519" s="238">
        <v>112700087</v>
      </c>
      <c r="M519" s="238">
        <v>9</v>
      </c>
      <c r="N519" s="238">
        <v>22</v>
      </c>
      <c r="O519" s="238">
        <v>2011</v>
      </c>
      <c r="P519" s="238" t="s">
        <v>384</v>
      </c>
      <c r="Q519" s="238">
        <v>15</v>
      </c>
      <c r="S519" s="238">
        <v>5</v>
      </c>
      <c r="T519" s="238">
        <v>0</v>
      </c>
      <c r="U519" s="238">
        <v>2</v>
      </c>
      <c r="V519" s="238">
        <v>1</v>
      </c>
      <c r="W519" s="238">
        <v>11</v>
      </c>
      <c r="X519" s="238">
        <v>3</v>
      </c>
      <c r="Y519" s="238">
        <v>1</v>
      </c>
      <c r="Z519" s="238">
        <v>2</v>
      </c>
      <c r="AB519" s="238">
        <v>1</v>
      </c>
      <c r="AC519" s="238">
        <v>98</v>
      </c>
      <c r="AD519" s="238" t="s">
        <v>424</v>
      </c>
      <c r="AE519" s="238" t="s">
        <v>1138</v>
      </c>
      <c r="AF519" s="238" t="s">
        <v>426</v>
      </c>
      <c r="AG519" s="238">
        <v>7</v>
      </c>
      <c r="AH519" s="238">
        <v>2</v>
      </c>
      <c r="AI519" s="238">
        <v>1</v>
      </c>
      <c r="AJ519" s="238">
        <v>4</v>
      </c>
      <c r="AK519" s="238">
        <v>8</v>
      </c>
      <c r="AL519" s="238">
        <v>54</v>
      </c>
      <c r="AM519" s="238" t="s">
        <v>354</v>
      </c>
      <c r="AN519" s="238">
        <v>5</v>
      </c>
      <c r="AO519" s="238">
        <v>1</v>
      </c>
      <c r="AS519" s="238">
        <v>7</v>
      </c>
      <c r="AT519" s="238">
        <v>20</v>
      </c>
      <c r="AU519" s="238">
        <v>45</v>
      </c>
      <c r="AV519" s="238">
        <v>11</v>
      </c>
      <c r="AW519" s="238">
        <v>21</v>
      </c>
      <c r="AX519" s="238">
        <v>2</v>
      </c>
      <c r="AY519" s="238">
        <v>2</v>
      </c>
      <c r="AZ519" s="238">
        <v>4</v>
      </c>
      <c r="BA519" s="238">
        <v>21</v>
      </c>
      <c r="BB519" s="238">
        <v>54</v>
      </c>
      <c r="BC519" s="238" t="s">
        <v>354</v>
      </c>
      <c r="BD519" s="238">
        <v>5</v>
      </c>
      <c r="BE519" s="238">
        <v>15</v>
      </c>
      <c r="BI519" s="238">
        <v>7</v>
      </c>
      <c r="BJ519" s="238">
        <v>20</v>
      </c>
      <c r="BK519" s="238">
        <v>45</v>
      </c>
      <c r="BL519" s="238">
        <v>11</v>
      </c>
      <c r="BM519" s="238">
        <v>21</v>
      </c>
      <c r="CT519" s="238">
        <v>441005</v>
      </c>
      <c r="CU519" s="238">
        <v>4972321</v>
      </c>
      <c r="CV519" s="238">
        <v>44.901869400000002</v>
      </c>
      <c r="CW519" s="238">
        <v>-93.747251300000002</v>
      </c>
      <c r="CX519" s="238" t="s">
        <v>359</v>
      </c>
      <c r="CY519" s="238" t="s">
        <v>1144</v>
      </c>
    </row>
    <row r="520" spans="1:103" x14ac:dyDescent="0.25">
      <c r="A520" s="238">
        <v>10748718</v>
      </c>
      <c r="B520" s="238">
        <v>3</v>
      </c>
      <c r="C520" s="238">
        <v>7</v>
      </c>
      <c r="D520" s="238">
        <v>173.05099999999999</v>
      </c>
      <c r="E520" s="238">
        <v>27</v>
      </c>
      <c r="F520" s="238" t="s">
        <v>1128</v>
      </c>
      <c r="H520" s="238" t="s">
        <v>354</v>
      </c>
      <c r="I520" s="238">
        <v>25</v>
      </c>
      <c r="K520" s="238">
        <v>11006253</v>
      </c>
      <c r="L520" s="238">
        <v>112820037</v>
      </c>
      <c r="M520" s="238">
        <v>10</v>
      </c>
      <c r="N520" s="238">
        <v>9</v>
      </c>
      <c r="O520" s="238">
        <v>2011</v>
      </c>
      <c r="P520" s="238" t="s">
        <v>366</v>
      </c>
      <c r="Q520" s="238">
        <v>0</v>
      </c>
      <c r="S520" s="238">
        <v>5</v>
      </c>
      <c r="T520" s="238">
        <v>0</v>
      </c>
      <c r="U520" s="238">
        <v>2</v>
      </c>
      <c r="V520" s="238">
        <v>11</v>
      </c>
      <c r="W520" s="238">
        <v>10</v>
      </c>
      <c r="X520" s="238">
        <v>10</v>
      </c>
      <c r="Y520" s="238">
        <v>4</v>
      </c>
      <c r="Z520" s="238">
        <v>2</v>
      </c>
      <c r="AA520" s="238">
        <v>2</v>
      </c>
      <c r="AB520" s="238">
        <v>1</v>
      </c>
      <c r="AD520" s="238" t="s">
        <v>430</v>
      </c>
      <c r="AE520" s="238" t="s">
        <v>1138</v>
      </c>
      <c r="AF520" s="238" t="s">
        <v>426</v>
      </c>
      <c r="AG520" s="238">
        <v>6</v>
      </c>
      <c r="AH520" s="238">
        <v>2</v>
      </c>
      <c r="AI520" s="238">
        <v>3</v>
      </c>
      <c r="AJ520" s="238">
        <v>3</v>
      </c>
      <c r="AK520" s="238">
        <v>24</v>
      </c>
      <c r="AL520" s="238">
        <v>31</v>
      </c>
      <c r="AM520" s="238" t="s">
        <v>354</v>
      </c>
      <c r="AN520" s="238">
        <v>1</v>
      </c>
      <c r="AO520" s="238">
        <v>10</v>
      </c>
      <c r="AP520" s="238">
        <v>2</v>
      </c>
      <c r="AS520" s="238">
        <v>7</v>
      </c>
      <c r="AT520" s="238">
        <v>20</v>
      </c>
      <c r="AU520" s="238">
        <v>30</v>
      </c>
      <c r="AV520" s="238">
        <v>11</v>
      </c>
      <c r="AW520" s="238">
        <v>21</v>
      </c>
      <c r="AX520" s="238">
        <v>2</v>
      </c>
      <c r="AY520" s="238">
        <v>2</v>
      </c>
      <c r="AZ520" s="238">
        <v>1</v>
      </c>
      <c r="BA520" s="238">
        <v>21</v>
      </c>
      <c r="BB520" s="238">
        <v>17</v>
      </c>
      <c r="BC520" s="238" t="s">
        <v>363</v>
      </c>
      <c r="BD520" s="238">
        <v>5</v>
      </c>
      <c r="BE520" s="238">
        <v>1</v>
      </c>
      <c r="BF520" s="238">
        <v>1</v>
      </c>
      <c r="BI520" s="238">
        <v>7</v>
      </c>
      <c r="BJ520" s="238">
        <v>20</v>
      </c>
      <c r="BK520" s="238">
        <v>30</v>
      </c>
      <c r="BL520" s="238">
        <v>11</v>
      </c>
      <c r="BM520" s="238">
        <v>21</v>
      </c>
      <c r="CT520" s="238">
        <v>441005</v>
      </c>
      <c r="CU520" s="238">
        <v>4972321</v>
      </c>
      <c r="CV520" s="238">
        <v>44.901869400000002</v>
      </c>
      <c r="CW520" s="238">
        <v>-93.747251300000002</v>
      </c>
      <c r="CX520" s="238" t="s">
        <v>359</v>
      </c>
      <c r="CY520" s="238" t="s">
        <v>1145</v>
      </c>
    </row>
    <row r="521" spans="1:103" x14ac:dyDescent="0.25">
      <c r="A521" s="238">
        <v>10784610</v>
      </c>
      <c r="B521" s="238">
        <v>3</v>
      </c>
      <c r="C521" s="238">
        <v>7</v>
      </c>
      <c r="D521" s="238">
        <v>173.05099999999999</v>
      </c>
      <c r="E521" s="238">
        <v>27</v>
      </c>
      <c r="F521" s="238" t="s">
        <v>1128</v>
      </c>
      <c r="H521" s="238" t="s">
        <v>354</v>
      </c>
      <c r="I521" s="238">
        <v>25</v>
      </c>
      <c r="K521" s="238">
        <v>12000446</v>
      </c>
      <c r="L521" s="238">
        <v>120300049</v>
      </c>
      <c r="M521" s="238">
        <v>1</v>
      </c>
      <c r="N521" s="238">
        <v>30</v>
      </c>
      <c r="O521" s="238">
        <v>2012</v>
      </c>
      <c r="P521" s="238" t="s">
        <v>361</v>
      </c>
      <c r="Q521" s="238">
        <v>7</v>
      </c>
      <c r="S521" s="238">
        <v>5</v>
      </c>
      <c r="T521" s="238">
        <v>0</v>
      </c>
      <c r="U521" s="238">
        <v>2</v>
      </c>
      <c r="V521" s="238">
        <v>1</v>
      </c>
      <c r="W521" s="238">
        <v>10</v>
      </c>
      <c r="X521" s="238">
        <v>10</v>
      </c>
      <c r="Y521" s="238">
        <v>1</v>
      </c>
      <c r="Z521" s="238">
        <v>1</v>
      </c>
      <c r="AB521" s="238">
        <v>2</v>
      </c>
      <c r="AC521" s="238">
        <v>98</v>
      </c>
      <c r="AD521" s="238" t="s">
        <v>430</v>
      </c>
      <c r="AE521" s="238" t="s">
        <v>1138</v>
      </c>
      <c r="AF521" s="238" t="s">
        <v>426</v>
      </c>
      <c r="AG521" s="238">
        <v>7</v>
      </c>
      <c r="AH521" s="238">
        <v>2</v>
      </c>
      <c r="AI521" s="238">
        <v>4</v>
      </c>
      <c r="AJ521" s="238">
        <v>3</v>
      </c>
      <c r="AK521" s="238">
        <v>8</v>
      </c>
      <c r="AL521" s="238">
        <v>45</v>
      </c>
      <c r="AM521" s="238" t="s">
        <v>354</v>
      </c>
      <c r="AN521" s="238">
        <v>5</v>
      </c>
      <c r="AO521" s="238">
        <v>1</v>
      </c>
      <c r="AS521" s="238">
        <v>7</v>
      </c>
      <c r="AT521" s="238">
        <v>20</v>
      </c>
      <c r="AU521" s="238">
        <v>45</v>
      </c>
      <c r="AV521" s="238">
        <v>11</v>
      </c>
      <c r="AW521" s="238">
        <v>21</v>
      </c>
      <c r="AX521" s="238">
        <v>2</v>
      </c>
      <c r="AY521" s="238">
        <v>4</v>
      </c>
      <c r="AZ521" s="238">
        <v>3</v>
      </c>
      <c r="BA521" s="238">
        <v>21</v>
      </c>
      <c r="BB521" s="238">
        <v>64</v>
      </c>
      <c r="BC521" s="238" t="s">
        <v>354</v>
      </c>
      <c r="BD521" s="238">
        <v>5</v>
      </c>
      <c r="BE521" s="238">
        <v>15</v>
      </c>
      <c r="BI521" s="238">
        <v>7</v>
      </c>
      <c r="BJ521" s="238">
        <v>20</v>
      </c>
      <c r="BK521" s="238">
        <v>45</v>
      </c>
      <c r="BL521" s="238">
        <v>11</v>
      </c>
      <c r="BM521" s="238">
        <v>21</v>
      </c>
      <c r="CT521" s="238">
        <v>441005</v>
      </c>
      <c r="CU521" s="238">
        <v>4972321</v>
      </c>
      <c r="CV521" s="238">
        <v>44.901869400000002</v>
      </c>
      <c r="CW521" s="238">
        <v>-93.747251300000002</v>
      </c>
      <c r="CX521" s="238" t="s">
        <v>359</v>
      </c>
      <c r="CY521" s="238" t="s">
        <v>1146</v>
      </c>
    </row>
    <row r="522" spans="1:103" x14ac:dyDescent="0.25">
      <c r="A522" s="238">
        <v>10798335</v>
      </c>
      <c r="B522" s="238">
        <v>3</v>
      </c>
      <c r="C522" s="238">
        <v>7</v>
      </c>
      <c r="D522" s="238">
        <v>173.05099999999999</v>
      </c>
      <c r="E522" s="238">
        <v>27</v>
      </c>
      <c r="F522" s="238" t="s">
        <v>1128</v>
      </c>
      <c r="H522" s="238" t="s">
        <v>354</v>
      </c>
      <c r="I522" s="238">
        <v>25</v>
      </c>
      <c r="K522" s="238">
        <v>12003348</v>
      </c>
      <c r="L522" s="238">
        <v>121690068</v>
      </c>
      <c r="M522" s="238">
        <v>6</v>
      </c>
      <c r="N522" s="238">
        <v>17</v>
      </c>
      <c r="O522" s="238">
        <v>2012</v>
      </c>
      <c r="P522" s="238" t="s">
        <v>366</v>
      </c>
      <c r="Q522" s="238">
        <v>10</v>
      </c>
      <c r="S522" s="238">
        <v>5</v>
      </c>
      <c r="T522" s="238">
        <v>0</v>
      </c>
      <c r="U522" s="238">
        <v>2</v>
      </c>
      <c r="V522" s="238">
        <v>1</v>
      </c>
      <c r="W522" s="238">
        <v>10</v>
      </c>
      <c r="X522" s="238">
        <v>3</v>
      </c>
      <c r="Y522" s="238">
        <v>1</v>
      </c>
      <c r="Z522" s="238">
        <v>1</v>
      </c>
      <c r="AB522" s="238">
        <v>1</v>
      </c>
      <c r="AC522" s="238">
        <v>98</v>
      </c>
      <c r="AD522" s="238" t="s">
        <v>430</v>
      </c>
      <c r="AE522" s="238" t="s">
        <v>1138</v>
      </c>
      <c r="AF522" s="238" t="s">
        <v>426</v>
      </c>
      <c r="AG522" s="238">
        <v>7</v>
      </c>
      <c r="AH522" s="238">
        <v>2</v>
      </c>
      <c r="AI522" s="238">
        <v>2</v>
      </c>
      <c r="AJ522" s="238">
        <v>4</v>
      </c>
      <c r="AK522" s="238">
        <v>21</v>
      </c>
      <c r="AL522" s="238">
        <v>18</v>
      </c>
      <c r="AM522" s="238" t="s">
        <v>363</v>
      </c>
      <c r="AN522" s="238">
        <v>5</v>
      </c>
      <c r="AO522" s="238">
        <v>15</v>
      </c>
      <c r="AS522" s="238">
        <v>7</v>
      </c>
      <c r="AT522" s="238">
        <v>20</v>
      </c>
      <c r="AU522" s="238">
        <v>45</v>
      </c>
      <c r="AV522" s="238">
        <v>11</v>
      </c>
      <c r="AW522" s="238">
        <v>21</v>
      </c>
      <c r="AX522" s="238">
        <v>2</v>
      </c>
      <c r="AY522" s="238">
        <v>2</v>
      </c>
      <c r="AZ522" s="238">
        <v>4</v>
      </c>
      <c r="BA522" s="238">
        <v>21</v>
      </c>
      <c r="BB522" s="238">
        <v>40</v>
      </c>
      <c r="BC522" s="238" t="s">
        <v>354</v>
      </c>
      <c r="BD522" s="238">
        <v>5</v>
      </c>
      <c r="BE522" s="238">
        <v>1</v>
      </c>
      <c r="BI522" s="238">
        <v>7</v>
      </c>
      <c r="BJ522" s="238">
        <v>20</v>
      </c>
      <c r="BK522" s="238">
        <v>45</v>
      </c>
      <c r="BL522" s="238">
        <v>11</v>
      </c>
      <c r="BM522" s="238">
        <v>21</v>
      </c>
      <c r="CT522" s="238">
        <v>441005</v>
      </c>
      <c r="CU522" s="238">
        <v>4972321</v>
      </c>
      <c r="CV522" s="238">
        <v>44.901869400000002</v>
      </c>
      <c r="CW522" s="238">
        <v>-93.747251300000002</v>
      </c>
      <c r="CX522" s="238" t="s">
        <v>359</v>
      </c>
      <c r="CY522" s="238" t="s">
        <v>1147</v>
      </c>
    </row>
    <row r="523" spans="1:103" x14ac:dyDescent="0.25">
      <c r="A523" s="238">
        <v>10810630</v>
      </c>
      <c r="B523" s="238">
        <v>3</v>
      </c>
      <c r="C523" s="238">
        <v>7</v>
      </c>
      <c r="D523" s="238">
        <v>173.05099999999999</v>
      </c>
      <c r="E523" s="238">
        <v>27</v>
      </c>
      <c r="F523" s="238" t="s">
        <v>1128</v>
      </c>
      <c r="H523" s="238" t="s">
        <v>354</v>
      </c>
      <c r="I523" s="238">
        <v>25</v>
      </c>
      <c r="K523" s="238">
        <v>12005289</v>
      </c>
      <c r="L523" s="238">
        <v>122760008</v>
      </c>
      <c r="M523" s="238">
        <v>9</v>
      </c>
      <c r="N523" s="238">
        <v>23</v>
      </c>
      <c r="O523" s="238">
        <v>2012</v>
      </c>
      <c r="P523" s="238" t="s">
        <v>366</v>
      </c>
      <c r="Q523" s="238">
        <v>21</v>
      </c>
      <c r="S523" s="238">
        <v>3</v>
      </c>
      <c r="T523" s="238">
        <v>0</v>
      </c>
      <c r="U523" s="238">
        <v>2</v>
      </c>
      <c r="V523" s="238">
        <v>8</v>
      </c>
      <c r="W523" s="238">
        <v>10</v>
      </c>
      <c r="X523" s="238">
        <v>3</v>
      </c>
      <c r="Y523" s="238">
        <v>4</v>
      </c>
      <c r="Z523" s="238">
        <v>1</v>
      </c>
      <c r="AB523" s="238">
        <v>1</v>
      </c>
      <c r="AC523" s="238">
        <v>98</v>
      </c>
      <c r="AD523" s="238" t="s">
        <v>1138</v>
      </c>
      <c r="AE523" s="238" t="s">
        <v>430</v>
      </c>
      <c r="AF523" s="238" t="s">
        <v>426</v>
      </c>
      <c r="AG523" s="238">
        <v>8</v>
      </c>
      <c r="AH523" s="238">
        <v>2</v>
      </c>
      <c r="AI523" s="238">
        <v>3</v>
      </c>
      <c r="AJ523" s="238">
        <v>2</v>
      </c>
      <c r="AK523" s="238">
        <v>24</v>
      </c>
      <c r="AL523" s="238">
        <v>71</v>
      </c>
      <c r="AM523" s="238" t="s">
        <v>363</v>
      </c>
      <c r="AN523" s="238">
        <v>5</v>
      </c>
      <c r="AO523" s="238">
        <v>2</v>
      </c>
      <c r="AS523" s="238">
        <v>7</v>
      </c>
      <c r="AT523" s="238">
        <v>20</v>
      </c>
      <c r="AU523" s="238">
        <v>30</v>
      </c>
      <c r="AV523" s="238">
        <v>11</v>
      </c>
      <c r="AW523" s="238">
        <v>21</v>
      </c>
      <c r="AX523" s="238">
        <v>2</v>
      </c>
      <c r="AY523" s="238">
        <v>2</v>
      </c>
      <c r="AZ523" s="238">
        <v>1</v>
      </c>
      <c r="BA523" s="238">
        <v>21</v>
      </c>
      <c r="BB523" s="238">
        <v>19</v>
      </c>
      <c r="BC523" s="238" t="s">
        <v>363</v>
      </c>
      <c r="BD523" s="238">
        <v>5</v>
      </c>
      <c r="BE523" s="238">
        <v>1</v>
      </c>
      <c r="BI523" s="238">
        <v>7</v>
      </c>
      <c r="BJ523" s="238">
        <v>20</v>
      </c>
      <c r="BK523" s="238">
        <v>30</v>
      </c>
      <c r="BL523" s="238">
        <v>11</v>
      </c>
      <c r="BM523" s="238">
        <v>21</v>
      </c>
      <c r="CT523" s="238">
        <v>441005</v>
      </c>
      <c r="CU523" s="238">
        <v>4972321</v>
      </c>
      <c r="CV523" s="238">
        <v>44.901869400000002</v>
      </c>
      <c r="CW523" s="238">
        <v>-93.747251300000002</v>
      </c>
      <c r="CX523" s="238" t="s">
        <v>359</v>
      </c>
      <c r="CY523" s="238" t="s">
        <v>1148</v>
      </c>
    </row>
    <row r="524" spans="1:103" x14ac:dyDescent="0.25">
      <c r="A524" s="238">
        <v>10810472</v>
      </c>
      <c r="B524" s="238">
        <v>3</v>
      </c>
      <c r="C524" s="238">
        <v>7</v>
      </c>
      <c r="D524" s="238">
        <v>173.05099999999999</v>
      </c>
      <c r="E524" s="238">
        <v>27</v>
      </c>
      <c r="F524" s="238" t="s">
        <v>1128</v>
      </c>
      <c r="H524" s="238" t="s">
        <v>354</v>
      </c>
      <c r="I524" s="238">
        <v>25</v>
      </c>
      <c r="K524" s="238">
        <v>12005391</v>
      </c>
      <c r="L524" s="238">
        <v>122730090</v>
      </c>
      <c r="M524" s="238">
        <v>9</v>
      </c>
      <c r="N524" s="238">
        <v>29</v>
      </c>
      <c r="O524" s="238">
        <v>2012</v>
      </c>
      <c r="P524" s="238" t="s">
        <v>364</v>
      </c>
      <c r="Q524" s="238">
        <v>11</v>
      </c>
      <c r="S524" s="238">
        <v>5</v>
      </c>
      <c r="T524" s="238">
        <v>0</v>
      </c>
      <c r="U524" s="238">
        <v>2</v>
      </c>
      <c r="V524" s="238">
        <v>1</v>
      </c>
      <c r="W524" s="238">
        <v>10</v>
      </c>
      <c r="X524" s="238">
        <v>3</v>
      </c>
      <c r="Y524" s="238">
        <v>1</v>
      </c>
      <c r="Z524" s="238">
        <v>1</v>
      </c>
      <c r="AB524" s="238">
        <v>1</v>
      </c>
      <c r="AC524" s="238">
        <v>98</v>
      </c>
      <c r="AD524" s="238" t="s">
        <v>430</v>
      </c>
      <c r="AE524" s="238" t="s">
        <v>1138</v>
      </c>
      <c r="AF524" s="238" t="s">
        <v>426</v>
      </c>
      <c r="AG524" s="238">
        <v>7</v>
      </c>
      <c r="AH524" s="238">
        <v>2</v>
      </c>
      <c r="AI524" s="238">
        <v>2</v>
      </c>
      <c r="AJ524" s="238">
        <v>4</v>
      </c>
      <c r="AK524" s="238">
        <v>28</v>
      </c>
      <c r="AL524" s="238">
        <v>21</v>
      </c>
      <c r="AM524" s="238" t="s">
        <v>354</v>
      </c>
      <c r="AN524" s="238">
        <v>5</v>
      </c>
      <c r="AO524" s="238">
        <v>2</v>
      </c>
      <c r="AP524" s="238">
        <v>8</v>
      </c>
      <c r="AS524" s="238">
        <v>7</v>
      </c>
      <c r="AT524" s="238">
        <v>20</v>
      </c>
      <c r="AU524" s="238">
        <v>45</v>
      </c>
      <c r="AV524" s="238">
        <v>11</v>
      </c>
      <c r="AW524" s="238">
        <v>21</v>
      </c>
      <c r="AX524" s="238">
        <v>2</v>
      </c>
      <c r="AY524" s="238">
        <v>4</v>
      </c>
      <c r="AZ524" s="238">
        <v>4</v>
      </c>
      <c r="BA524" s="238">
        <v>21</v>
      </c>
      <c r="BB524" s="238">
        <v>24</v>
      </c>
      <c r="BC524" s="238" t="s">
        <v>354</v>
      </c>
      <c r="BD524" s="238">
        <v>10</v>
      </c>
      <c r="BE524" s="238">
        <v>1</v>
      </c>
      <c r="BI524" s="238">
        <v>7</v>
      </c>
      <c r="BJ524" s="238">
        <v>20</v>
      </c>
      <c r="BK524" s="238">
        <v>45</v>
      </c>
      <c r="BL524" s="238">
        <v>11</v>
      </c>
      <c r="BM524" s="238">
        <v>21</v>
      </c>
      <c r="CT524" s="238">
        <v>441005</v>
      </c>
      <c r="CU524" s="238">
        <v>4972321</v>
      </c>
      <c r="CV524" s="238">
        <v>44.901869400000002</v>
      </c>
      <c r="CW524" s="238">
        <v>-93.747251300000002</v>
      </c>
      <c r="CX524" s="238" t="s">
        <v>359</v>
      </c>
      <c r="CY524" s="238" t="s">
        <v>1149</v>
      </c>
    </row>
    <row r="525" spans="1:103" x14ac:dyDescent="0.25">
      <c r="A525" s="238">
        <v>10911864</v>
      </c>
      <c r="B525" s="238">
        <v>3</v>
      </c>
      <c r="C525" s="238">
        <v>7</v>
      </c>
      <c r="D525" s="238">
        <v>173.05099999999999</v>
      </c>
      <c r="E525" s="238">
        <v>27</v>
      </c>
      <c r="F525" s="238" t="s">
        <v>1128</v>
      </c>
      <c r="H525" s="238" t="s">
        <v>354</v>
      </c>
      <c r="I525" s="238">
        <v>25</v>
      </c>
      <c r="K525" s="238">
        <v>13006735</v>
      </c>
      <c r="L525" s="238">
        <v>133360007</v>
      </c>
      <c r="M525" s="238">
        <v>12</v>
      </c>
      <c r="N525" s="238">
        <v>1</v>
      </c>
      <c r="O525" s="238">
        <v>2013</v>
      </c>
      <c r="P525" s="238" t="s">
        <v>366</v>
      </c>
      <c r="Q525" s="238">
        <v>19</v>
      </c>
      <c r="S525" s="238">
        <v>5</v>
      </c>
      <c r="T525" s="238">
        <v>0</v>
      </c>
      <c r="U525" s="238">
        <v>3</v>
      </c>
      <c r="V525" s="238">
        <v>1</v>
      </c>
      <c r="W525" s="238">
        <v>10</v>
      </c>
      <c r="X525" s="238">
        <v>3</v>
      </c>
      <c r="Y525" s="238">
        <v>4</v>
      </c>
      <c r="Z525" s="238">
        <v>1</v>
      </c>
      <c r="AB525" s="238">
        <v>1</v>
      </c>
      <c r="AC525" s="238">
        <v>98</v>
      </c>
      <c r="AD525" s="238" t="s">
        <v>481</v>
      </c>
      <c r="AE525" s="238" t="s">
        <v>1138</v>
      </c>
      <c r="AF525" s="238" t="s">
        <v>426</v>
      </c>
      <c r="AG525" s="238">
        <v>7</v>
      </c>
      <c r="AH525" s="238">
        <v>2</v>
      </c>
      <c r="AI525" s="238">
        <v>2</v>
      </c>
      <c r="AJ525" s="238">
        <v>3</v>
      </c>
      <c r="AK525" s="238">
        <v>8</v>
      </c>
      <c r="AL525" s="238">
        <v>56</v>
      </c>
      <c r="AM525" s="238" t="s">
        <v>354</v>
      </c>
      <c r="AN525" s="238">
        <v>5</v>
      </c>
      <c r="AO525" s="238">
        <v>1</v>
      </c>
      <c r="AS525" s="238">
        <v>7</v>
      </c>
      <c r="AT525" s="238">
        <v>20</v>
      </c>
      <c r="AU525" s="238">
        <v>45</v>
      </c>
      <c r="AV525" s="238">
        <v>11</v>
      </c>
      <c r="AW525" s="238">
        <v>21</v>
      </c>
      <c r="AX525" s="238">
        <v>2</v>
      </c>
      <c r="AY525" s="238">
        <v>4</v>
      </c>
      <c r="AZ525" s="238">
        <v>3</v>
      </c>
      <c r="BA525" s="238">
        <v>26</v>
      </c>
      <c r="BB525" s="238">
        <v>60</v>
      </c>
      <c r="BC525" s="238" t="s">
        <v>354</v>
      </c>
      <c r="BD525" s="238">
        <v>5</v>
      </c>
      <c r="BE525" s="238">
        <v>1</v>
      </c>
      <c r="BI525" s="238">
        <v>7</v>
      </c>
      <c r="BJ525" s="238">
        <v>20</v>
      </c>
      <c r="BK525" s="238">
        <v>45</v>
      </c>
      <c r="BL525" s="238">
        <v>11</v>
      </c>
      <c r="BM525" s="238">
        <v>21</v>
      </c>
      <c r="BN525" s="238">
        <v>2</v>
      </c>
      <c r="BO525" s="238">
        <v>1</v>
      </c>
      <c r="BP525" s="238">
        <v>3</v>
      </c>
      <c r="BQ525" s="238">
        <v>21</v>
      </c>
      <c r="BR525" s="238">
        <v>17</v>
      </c>
      <c r="BS525" s="238" t="s">
        <v>354</v>
      </c>
      <c r="BT525" s="238">
        <v>5</v>
      </c>
      <c r="BU525" s="238">
        <v>15</v>
      </c>
      <c r="BY525" s="238">
        <v>7</v>
      </c>
      <c r="BZ525" s="238">
        <v>20</v>
      </c>
      <c r="CA525" s="238">
        <v>45</v>
      </c>
      <c r="CB525" s="238">
        <v>11</v>
      </c>
      <c r="CC525" s="238">
        <v>21</v>
      </c>
      <c r="CT525" s="238">
        <v>441005</v>
      </c>
      <c r="CU525" s="238">
        <v>4972321</v>
      </c>
      <c r="CV525" s="238">
        <v>44.901869400000002</v>
      </c>
      <c r="CW525" s="238">
        <v>-93.747251300000002</v>
      </c>
      <c r="CX525" s="238" t="s">
        <v>359</v>
      </c>
      <c r="CY525" s="238" t="s">
        <v>1150</v>
      </c>
    </row>
    <row r="526" spans="1:103" x14ac:dyDescent="0.25">
      <c r="A526" s="238">
        <v>10959189</v>
      </c>
      <c r="B526" s="238">
        <v>3</v>
      </c>
      <c r="C526" s="238">
        <v>7</v>
      </c>
      <c r="D526" s="238">
        <v>173.05099999999999</v>
      </c>
      <c r="E526" s="238">
        <v>27</v>
      </c>
      <c r="F526" s="238" t="s">
        <v>1128</v>
      </c>
      <c r="H526" s="238" t="s">
        <v>354</v>
      </c>
      <c r="I526" s="238">
        <v>25</v>
      </c>
      <c r="K526" s="238">
        <v>14002721</v>
      </c>
      <c r="L526" s="238">
        <v>141580011</v>
      </c>
      <c r="M526" s="238">
        <v>6</v>
      </c>
      <c r="N526" s="238">
        <v>5</v>
      </c>
      <c r="O526" s="238">
        <v>2014</v>
      </c>
      <c r="P526" s="238" t="s">
        <v>384</v>
      </c>
      <c r="Q526" s="238">
        <v>15</v>
      </c>
      <c r="S526" s="238">
        <v>4</v>
      </c>
      <c r="T526" s="238">
        <v>0</v>
      </c>
      <c r="U526" s="238">
        <v>3</v>
      </c>
      <c r="V526" s="238">
        <v>5</v>
      </c>
      <c r="W526" s="238">
        <v>10</v>
      </c>
      <c r="X526" s="238">
        <v>3</v>
      </c>
      <c r="Y526" s="238">
        <v>1</v>
      </c>
      <c r="Z526" s="238">
        <v>3</v>
      </c>
      <c r="AB526" s="238">
        <v>2</v>
      </c>
      <c r="AC526" s="238">
        <v>98</v>
      </c>
      <c r="AD526" s="238" t="s">
        <v>430</v>
      </c>
      <c r="AE526" s="238" t="s">
        <v>1151</v>
      </c>
      <c r="AF526" s="238" t="s">
        <v>426</v>
      </c>
      <c r="AG526" s="238">
        <v>10</v>
      </c>
      <c r="AH526" s="238">
        <v>2</v>
      </c>
      <c r="AI526" s="238">
        <v>4</v>
      </c>
      <c r="AJ526" s="238">
        <v>4</v>
      </c>
      <c r="AK526" s="238">
        <v>21</v>
      </c>
      <c r="AL526" s="238">
        <v>36</v>
      </c>
      <c r="AM526" s="238" t="s">
        <v>354</v>
      </c>
      <c r="AN526" s="238">
        <v>5</v>
      </c>
      <c r="AO526" s="238">
        <v>4</v>
      </c>
      <c r="AS526" s="238">
        <v>7</v>
      </c>
      <c r="AT526" s="238">
        <v>20</v>
      </c>
      <c r="AU526" s="238">
        <v>45</v>
      </c>
      <c r="AV526" s="238">
        <v>11</v>
      </c>
      <c r="AW526" s="238">
        <v>21</v>
      </c>
      <c r="AX526" s="238">
        <v>2</v>
      </c>
      <c r="AY526" s="238">
        <v>2</v>
      </c>
      <c r="AZ526" s="238">
        <v>2</v>
      </c>
      <c r="BA526" s="238">
        <v>21</v>
      </c>
      <c r="BB526" s="238">
        <v>16</v>
      </c>
      <c r="BC526" s="238" t="s">
        <v>363</v>
      </c>
      <c r="BD526" s="238">
        <v>5</v>
      </c>
      <c r="BE526" s="238">
        <v>1</v>
      </c>
      <c r="BI526" s="238">
        <v>7</v>
      </c>
      <c r="BJ526" s="238">
        <v>20</v>
      </c>
      <c r="BK526" s="238">
        <v>45</v>
      </c>
      <c r="BL526" s="238">
        <v>11</v>
      </c>
      <c r="BM526" s="238">
        <v>21</v>
      </c>
      <c r="BN526" s="238">
        <v>0</v>
      </c>
      <c r="BO526" s="238">
        <v>2</v>
      </c>
      <c r="BP526" s="238">
        <v>3</v>
      </c>
      <c r="BR526" s="238">
        <v>27</v>
      </c>
      <c r="BS526" s="238" t="s">
        <v>354</v>
      </c>
      <c r="BT526" s="238">
        <v>5</v>
      </c>
      <c r="BU526" s="238">
        <v>1</v>
      </c>
      <c r="BW526" s="238">
        <v>26</v>
      </c>
      <c r="BY526" s="238">
        <v>7</v>
      </c>
      <c r="BZ526" s="238">
        <v>20</v>
      </c>
      <c r="CA526" s="238">
        <v>45</v>
      </c>
      <c r="CB526" s="238">
        <v>11</v>
      </c>
      <c r="CC526" s="238">
        <v>21</v>
      </c>
      <c r="CT526" s="238">
        <v>441005</v>
      </c>
      <c r="CU526" s="238">
        <v>4972321</v>
      </c>
      <c r="CV526" s="238">
        <v>44.901869400000002</v>
      </c>
      <c r="CW526" s="238">
        <v>-93.747251300000002</v>
      </c>
      <c r="CX526" s="238" t="s">
        <v>359</v>
      </c>
      <c r="CY526" s="238" t="s">
        <v>1152</v>
      </c>
    </row>
    <row r="527" spans="1:103" x14ac:dyDescent="0.25">
      <c r="A527" s="238">
        <v>10994967</v>
      </c>
      <c r="B527" s="238">
        <v>3</v>
      </c>
      <c r="C527" s="238">
        <v>7</v>
      </c>
      <c r="D527" s="238">
        <v>173.05099999999999</v>
      </c>
      <c r="E527" s="238">
        <v>27</v>
      </c>
      <c r="F527" s="238" t="s">
        <v>1128</v>
      </c>
      <c r="H527" s="238" t="s">
        <v>354</v>
      </c>
      <c r="I527" s="238">
        <v>25</v>
      </c>
      <c r="K527" s="238">
        <v>14005739</v>
      </c>
      <c r="L527" s="238">
        <v>143150166</v>
      </c>
      <c r="M527" s="238">
        <v>11</v>
      </c>
      <c r="N527" s="238">
        <v>11</v>
      </c>
      <c r="O527" s="238">
        <v>2014</v>
      </c>
      <c r="P527" s="238" t="s">
        <v>368</v>
      </c>
      <c r="Q527" s="238">
        <v>13</v>
      </c>
      <c r="S527" s="238">
        <v>5</v>
      </c>
      <c r="T527" s="238">
        <v>0</v>
      </c>
      <c r="U527" s="238">
        <v>2</v>
      </c>
      <c r="V527" s="238">
        <v>1</v>
      </c>
      <c r="W527" s="238">
        <v>10</v>
      </c>
      <c r="X527" s="238">
        <v>3</v>
      </c>
      <c r="Y527" s="238">
        <v>1</v>
      </c>
      <c r="Z527" s="238">
        <v>2</v>
      </c>
      <c r="AB527" s="238">
        <v>2</v>
      </c>
      <c r="AC527" s="238">
        <v>98</v>
      </c>
      <c r="AD527" s="238" t="s">
        <v>1138</v>
      </c>
      <c r="AE527" s="238" t="s">
        <v>430</v>
      </c>
      <c r="AF527" s="238" t="s">
        <v>426</v>
      </c>
      <c r="AG527" s="238">
        <v>7</v>
      </c>
      <c r="AH527" s="238">
        <v>2</v>
      </c>
      <c r="AI527" s="238">
        <v>3</v>
      </c>
      <c r="AJ527" s="238">
        <v>1</v>
      </c>
      <c r="AK527" s="238">
        <v>21</v>
      </c>
      <c r="AL527" s="238">
        <v>19</v>
      </c>
      <c r="AM527" s="238" t="s">
        <v>354</v>
      </c>
      <c r="AN527" s="238">
        <v>5</v>
      </c>
      <c r="AO527" s="238">
        <v>15</v>
      </c>
      <c r="AS527" s="238">
        <v>7</v>
      </c>
      <c r="AT527" s="238">
        <v>20</v>
      </c>
      <c r="AU527" s="238">
        <v>50</v>
      </c>
      <c r="AV527" s="238">
        <v>11</v>
      </c>
      <c r="AW527" s="238">
        <v>21</v>
      </c>
      <c r="AX527" s="238">
        <v>2</v>
      </c>
      <c r="AY527" s="238">
        <v>2</v>
      </c>
      <c r="AZ527" s="238">
        <v>1</v>
      </c>
      <c r="BA527" s="238">
        <v>21</v>
      </c>
      <c r="BB527" s="238">
        <v>76</v>
      </c>
      <c r="BC527" s="238" t="s">
        <v>354</v>
      </c>
      <c r="BD527" s="238">
        <v>5</v>
      </c>
      <c r="BE527" s="238">
        <v>1</v>
      </c>
      <c r="BI527" s="238">
        <v>7</v>
      </c>
      <c r="BJ527" s="238">
        <v>20</v>
      </c>
      <c r="BK527" s="238">
        <v>50</v>
      </c>
      <c r="BL527" s="238">
        <v>11</v>
      </c>
      <c r="BM527" s="238">
        <v>21</v>
      </c>
      <c r="CT527" s="238">
        <v>441005</v>
      </c>
      <c r="CU527" s="238">
        <v>4972321</v>
      </c>
      <c r="CV527" s="238">
        <v>44.901869400000002</v>
      </c>
      <c r="CW527" s="238">
        <v>-93.747251300000002</v>
      </c>
      <c r="CX527" s="238" t="s">
        <v>359</v>
      </c>
      <c r="CY527" s="238" t="s">
        <v>1153</v>
      </c>
    </row>
    <row r="528" spans="1:103" x14ac:dyDescent="0.25">
      <c r="A528" s="238">
        <v>11009153</v>
      </c>
      <c r="B528" s="238">
        <v>3</v>
      </c>
      <c r="C528" s="238">
        <v>7</v>
      </c>
      <c r="D528" s="238">
        <v>173.05099999999999</v>
      </c>
      <c r="E528" s="238">
        <v>27</v>
      </c>
      <c r="F528" s="238" t="s">
        <v>1128</v>
      </c>
      <c r="H528" s="238" t="s">
        <v>354</v>
      </c>
      <c r="I528" s="238">
        <v>25</v>
      </c>
      <c r="K528" s="238">
        <v>14006574</v>
      </c>
      <c r="L528" s="238">
        <v>143640242</v>
      </c>
      <c r="M528" s="238">
        <v>12</v>
      </c>
      <c r="N528" s="238">
        <v>30</v>
      </c>
      <c r="O528" s="238">
        <v>2014</v>
      </c>
      <c r="P528" s="238" t="s">
        <v>368</v>
      </c>
      <c r="Q528" s="238">
        <v>19</v>
      </c>
      <c r="R528" s="238" t="s">
        <v>419</v>
      </c>
      <c r="S528" s="238">
        <v>4</v>
      </c>
      <c r="T528" s="238">
        <v>0</v>
      </c>
      <c r="U528" s="238">
        <v>1</v>
      </c>
      <c r="V528" s="238">
        <v>8</v>
      </c>
      <c r="W528" s="238">
        <v>10</v>
      </c>
      <c r="X528" s="238">
        <v>3</v>
      </c>
      <c r="Y528" s="238">
        <v>4</v>
      </c>
      <c r="Z528" s="238">
        <v>1</v>
      </c>
      <c r="AB528" s="238">
        <v>1</v>
      </c>
      <c r="AC528" s="238">
        <v>98</v>
      </c>
      <c r="AD528" s="238" t="s">
        <v>1138</v>
      </c>
      <c r="AE528" s="238" t="s">
        <v>430</v>
      </c>
      <c r="AF528" s="238" t="s">
        <v>426</v>
      </c>
      <c r="AG528" s="238">
        <v>4</v>
      </c>
      <c r="AH528" s="238">
        <v>2</v>
      </c>
      <c r="AI528" s="238">
        <v>2</v>
      </c>
      <c r="AJ528" s="238">
        <v>1</v>
      </c>
      <c r="AK528" s="238">
        <v>21</v>
      </c>
      <c r="AL528" s="238">
        <v>45</v>
      </c>
      <c r="AM528" s="238" t="s">
        <v>354</v>
      </c>
      <c r="AN528" s="238">
        <v>5</v>
      </c>
      <c r="AO528" s="238">
        <v>1</v>
      </c>
      <c r="AS528" s="238">
        <v>7</v>
      </c>
      <c r="AT528" s="238">
        <v>20</v>
      </c>
      <c r="AU528" s="238">
        <v>30</v>
      </c>
      <c r="AV528" s="238">
        <v>11</v>
      </c>
      <c r="AW528" s="238">
        <v>25</v>
      </c>
      <c r="CT528" s="238">
        <v>441005</v>
      </c>
      <c r="CU528" s="238">
        <v>4972321</v>
      </c>
      <c r="CV528" s="238">
        <v>44.901869400000002</v>
      </c>
      <c r="CW528" s="238">
        <v>-93.747251300000002</v>
      </c>
      <c r="CX528" s="238" t="s">
        <v>359</v>
      </c>
      <c r="CY528" s="238" t="s">
        <v>1154</v>
      </c>
    </row>
    <row r="529" spans="1:103" x14ac:dyDescent="0.25">
      <c r="A529" s="238">
        <v>11039772</v>
      </c>
      <c r="B529" s="238">
        <v>3</v>
      </c>
      <c r="C529" s="238">
        <v>7</v>
      </c>
      <c r="D529" s="238">
        <v>173.05099999999999</v>
      </c>
      <c r="E529" s="238">
        <v>27</v>
      </c>
      <c r="F529" s="238" t="s">
        <v>1128</v>
      </c>
      <c r="H529" s="238" t="s">
        <v>354</v>
      </c>
      <c r="I529" s="238">
        <v>25</v>
      </c>
      <c r="K529" s="238">
        <v>15002130</v>
      </c>
      <c r="L529" s="238">
        <v>151200152</v>
      </c>
      <c r="M529" s="238">
        <v>4</v>
      </c>
      <c r="N529" s="238">
        <v>30</v>
      </c>
      <c r="O529" s="238">
        <v>2015</v>
      </c>
      <c r="P529" s="238" t="s">
        <v>384</v>
      </c>
      <c r="Q529" s="238">
        <v>15</v>
      </c>
      <c r="S529" s="238">
        <v>5</v>
      </c>
      <c r="T529" s="238">
        <v>0</v>
      </c>
      <c r="U529" s="238">
        <v>2</v>
      </c>
      <c r="V529" s="238">
        <v>1</v>
      </c>
      <c r="W529" s="238">
        <v>10</v>
      </c>
      <c r="X529" s="238">
        <v>3</v>
      </c>
      <c r="Y529" s="238">
        <v>1</v>
      </c>
      <c r="Z529" s="238">
        <v>1</v>
      </c>
      <c r="AB529" s="238">
        <v>1</v>
      </c>
      <c r="AC529" s="238">
        <v>98</v>
      </c>
      <c r="AD529" s="238" t="s">
        <v>430</v>
      </c>
      <c r="AE529" s="238" t="s">
        <v>1138</v>
      </c>
      <c r="AF529" s="238" t="s">
        <v>426</v>
      </c>
      <c r="AG529" s="238">
        <v>7</v>
      </c>
      <c r="AH529" s="238">
        <v>2</v>
      </c>
      <c r="AI529" s="238">
        <v>2</v>
      </c>
      <c r="AJ529" s="238">
        <v>4</v>
      </c>
      <c r="AK529" s="238">
        <v>8</v>
      </c>
      <c r="AL529" s="238">
        <v>26</v>
      </c>
      <c r="AM529" s="238" t="s">
        <v>363</v>
      </c>
      <c r="AN529" s="238">
        <v>5</v>
      </c>
      <c r="AO529" s="238">
        <v>15</v>
      </c>
      <c r="AS529" s="238">
        <v>8</v>
      </c>
      <c r="AT529" s="238">
        <v>20</v>
      </c>
      <c r="AU529" s="238">
        <v>45</v>
      </c>
      <c r="AV529" s="238">
        <v>11</v>
      </c>
      <c r="AW529" s="238">
        <v>21</v>
      </c>
      <c r="AX529" s="238">
        <v>2</v>
      </c>
      <c r="AY529" s="238">
        <v>2</v>
      </c>
      <c r="AZ529" s="238">
        <v>4</v>
      </c>
      <c r="BA529" s="238">
        <v>8</v>
      </c>
      <c r="BB529" s="238">
        <v>56</v>
      </c>
      <c r="BC529" s="238" t="s">
        <v>363</v>
      </c>
      <c r="BD529" s="238">
        <v>5</v>
      </c>
      <c r="BE529" s="238">
        <v>1</v>
      </c>
      <c r="BI529" s="238">
        <v>8</v>
      </c>
      <c r="BJ529" s="238">
        <v>20</v>
      </c>
      <c r="BK529" s="238">
        <v>45</v>
      </c>
      <c r="BL529" s="238">
        <v>11</v>
      </c>
      <c r="BM529" s="238">
        <v>21</v>
      </c>
      <c r="CT529" s="238">
        <v>441005</v>
      </c>
      <c r="CU529" s="238">
        <v>4972321</v>
      </c>
      <c r="CV529" s="238">
        <v>44.901869400000002</v>
      </c>
      <c r="CW529" s="238">
        <v>-93.747251300000002</v>
      </c>
      <c r="CX529" s="238" t="s">
        <v>359</v>
      </c>
      <c r="CY529" s="238" t="s">
        <v>1155</v>
      </c>
    </row>
    <row r="530" spans="1:103" x14ac:dyDescent="0.25">
      <c r="A530" s="238">
        <v>11054632</v>
      </c>
      <c r="B530" s="238">
        <v>3</v>
      </c>
      <c r="C530" s="238">
        <v>7</v>
      </c>
      <c r="D530" s="238">
        <v>173.05099999999999</v>
      </c>
      <c r="E530" s="238">
        <v>27</v>
      </c>
      <c r="F530" s="238" t="s">
        <v>1128</v>
      </c>
      <c r="H530" s="238" t="s">
        <v>354</v>
      </c>
      <c r="I530" s="238">
        <v>25</v>
      </c>
      <c r="K530" s="238">
        <v>15004269</v>
      </c>
      <c r="L530" s="238">
        <v>152300005</v>
      </c>
      <c r="M530" s="238">
        <v>8</v>
      </c>
      <c r="N530" s="238">
        <v>18</v>
      </c>
      <c r="O530" s="238">
        <v>2015</v>
      </c>
      <c r="P530" s="238" t="s">
        <v>368</v>
      </c>
      <c r="Q530" s="238">
        <v>0</v>
      </c>
      <c r="R530" s="238" t="s">
        <v>356</v>
      </c>
      <c r="S530" s="238">
        <v>5</v>
      </c>
      <c r="T530" s="238">
        <v>0</v>
      </c>
      <c r="U530" s="238">
        <v>2</v>
      </c>
      <c r="V530" s="238">
        <v>6</v>
      </c>
      <c r="W530" s="238">
        <v>10</v>
      </c>
      <c r="X530" s="238">
        <v>3</v>
      </c>
      <c r="Y530" s="238">
        <v>4</v>
      </c>
      <c r="Z530" s="238">
        <v>1</v>
      </c>
      <c r="AB530" s="238">
        <v>1</v>
      </c>
      <c r="AC530" s="238">
        <v>98</v>
      </c>
      <c r="AD530" s="238" t="s">
        <v>430</v>
      </c>
      <c r="AE530" s="238" t="s">
        <v>1138</v>
      </c>
      <c r="AF530" s="238" t="s">
        <v>426</v>
      </c>
      <c r="AG530" s="238">
        <v>90</v>
      </c>
      <c r="AH530" s="238">
        <v>2</v>
      </c>
      <c r="AI530" s="238">
        <v>3</v>
      </c>
      <c r="AJ530" s="238">
        <v>4</v>
      </c>
      <c r="AK530" s="238">
        <v>21</v>
      </c>
      <c r="AL530" s="238">
        <v>49</v>
      </c>
      <c r="AM530" s="238" t="s">
        <v>354</v>
      </c>
      <c r="AN530" s="238">
        <v>5</v>
      </c>
      <c r="AO530" s="238">
        <v>1</v>
      </c>
      <c r="AS530" s="238">
        <v>3</v>
      </c>
      <c r="AT530" s="238">
        <v>20</v>
      </c>
      <c r="AU530" s="238">
        <v>45</v>
      </c>
      <c r="AV530" s="238">
        <v>11</v>
      </c>
      <c r="AW530" s="238">
        <v>21</v>
      </c>
      <c r="AX530" s="238">
        <v>2</v>
      </c>
      <c r="AY530" s="238">
        <v>2</v>
      </c>
      <c r="AZ530" s="238">
        <v>4</v>
      </c>
      <c r="BA530" s="238">
        <v>23</v>
      </c>
      <c r="BB530" s="238">
        <v>17</v>
      </c>
      <c r="BC530" s="238" t="s">
        <v>363</v>
      </c>
      <c r="BD530" s="238">
        <v>5</v>
      </c>
      <c r="BE530" s="238">
        <v>8</v>
      </c>
      <c r="BI530" s="238">
        <v>3</v>
      </c>
      <c r="BJ530" s="238">
        <v>20</v>
      </c>
      <c r="BK530" s="238">
        <v>45</v>
      </c>
      <c r="BL530" s="238">
        <v>11</v>
      </c>
      <c r="BM530" s="238">
        <v>21</v>
      </c>
      <c r="CT530" s="238">
        <v>441005</v>
      </c>
      <c r="CU530" s="238">
        <v>4972321</v>
      </c>
      <c r="CV530" s="238">
        <v>44.901869400000002</v>
      </c>
      <c r="CW530" s="238">
        <v>-93.747251300000002</v>
      </c>
      <c r="CX530" s="238" t="s">
        <v>359</v>
      </c>
      <c r="CY530" s="238" t="s">
        <v>1156</v>
      </c>
    </row>
    <row r="531" spans="1:103" x14ac:dyDescent="0.25">
      <c r="A531" s="238">
        <v>11068016</v>
      </c>
      <c r="B531" s="238">
        <v>3</v>
      </c>
      <c r="C531" s="238">
        <v>7</v>
      </c>
      <c r="D531" s="238">
        <v>173.05099999999999</v>
      </c>
      <c r="E531" s="238">
        <v>27</v>
      </c>
      <c r="F531" s="238" t="s">
        <v>1128</v>
      </c>
      <c r="H531" s="238" t="s">
        <v>354</v>
      </c>
      <c r="I531" s="238">
        <v>25</v>
      </c>
      <c r="K531" s="238">
        <v>15004827</v>
      </c>
      <c r="L531" s="238">
        <v>152630076</v>
      </c>
      <c r="M531" s="238">
        <v>9</v>
      </c>
      <c r="N531" s="238">
        <v>20</v>
      </c>
      <c r="O531" s="238">
        <v>2015</v>
      </c>
      <c r="P531" s="238" t="s">
        <v>366</v>
      </c>
      <c r="Q531" s="238">
        <v>9</v>
      </c>
      <c r="S531" s="238">
        <v>5</v>
      </c>
      <c r="T531" s="238">
        <v>0</v>
      </c>
      <c r="U531" s="238">
        <v>2</v>
      </c>
      <c r="V531" s="238">
        <v>1</v>
      </c>
      <c r="W531" s="238">
        <v>6</v>
      </c>
      <c r="X531" s="238">
        <v>3</v>
      </c>
      <c r="Y531" s="238">
        <v>1</v>
      </c>
      <c r="Z531" s="238">
        <v>1</v>
      </c>
      <c r="AB531" s="238">
        <v>1</v>
      </c>
      <c r="AC531" s="238">
        <v>98</v>
      </c>
      <c r="AD531" s="238" t="s">
        <v>430</v>
      </c>
      <c r="AE531" s="238" t="s">
        <v>1138</v>
      </c>
      <c r="AF531" s="238" t="s">
        <v>426</v>
      </c>
      <c r="AG531" s="238">
        <v>7</v>
      </c>
      <c r="AH531" s="238">
        <v>2</v>
      </c>
      <c r="AI531" s="238">
        <v>2</v>
      </c>
      <c r="AJ531" s="238">
        <v>3</v>
      </c>
      <c r="AK531" s="238">
        <v>21</v>
      </c>
      <c r="AL531" s="238">
        <v>63</v>
      </c>
      <c r="AM531" s="238" t="s">
        <v>354</v>
      </c>
      <c r="AN531" s="238">
        <v>5</v>
      </c>
      <c r="AO531" s="238">
        <v>15</v>
      </c>
      <c r="AS531" s="238">
        <v>7</v>
      </c>
      <c r="AT531" s="238">
        <v>20</v>
      </c>
      <c r="AU531" s="238">
        <v>45</v>
      </c>
      <c r="AV531" s="238">
        <v>11</v>
      </c>
      <c r="AW531" s="238">
        <v>21</v>
      </c>
      <c r="AX531" s="238">
        <v>0</v>
      </c>
      <c r="AY531" s="238">
        <v>4</v>
      </c>
      <c r="AZ531" s="238">
        <v>3</v>
      </c>
      <c r="BB531" s="238">
        <v>26</v>
      </c>
      <c r="BC531" s="238" t="s">
        <v>354</v>
      </c>
      <c r="BD531" s="238">
        <v>5</v>
      </c>
      <c r="BE531" s="238">
        <v>1</v>
      </c>
      <c r="BG531" s="238">
        <v>26</v>
      </c>
      <c r="BI531" s="238">
        <v>7</v>
      </c>
      <c r="BJ531" s="238">
        <v>20</v>
      </c>
      <c r="BK531" s="238">
        <v>45</v>
      </c>
      <c r="BL531" s="238">
        <v>11</v>
      </c>
      <c r="BM531" s="238">
        <v>21</v>
      </c>
      <c r="CT531" s="238">
        <v>441005</v>
      </c>
      <c r="CU531" s="238">
        <v>4972321</v>
      </c>
      <c r="CV531" s="238">
        <v>44.901869400000002</v>
      </c>
      <c r="CW531" s="238">
        <v>-93.747251300000002</v>
      </c>
      <c r="CX531" s="238" t="s">
        <v>359</v>
      </c>
      <c r="CY531" s="238" t="e">
        <v>#NAME?</v>
      </c>
    </row>
    <row r="532" spans="1:103" x14ac:dyDescent="0.25">
      <c r="A532" s="238">
        <v>11079847</v>
      </c>
      <c r="B532" s="238">
        <v>3</v>
      </c>
      <c r="C532" s="238">
        <v>7</v>
      </c>
      <c r="D532" s="238">
        <v>173.05099999999999</v>
      </c>
      <c r="E532" s="238">
        <v>27</v>
      </c>
      <c r="F532" s="238" t="s">
        <v>1128</v>
      </c>
      <c r="H532" s="238" t="s">
        <v>354</v>
      </c>
      <c r="I532" s="238">
        <v>25</v>
      </c>
      <c r="K532" s="238">
        <v>15005795</v>
      </c>
      <c r="L532" s="238">
        <v>153190100</v>
      </c>
      <c r="M532" s="238">
        <v>11</v>
      </c>
      <c r="N532" s="238">
        <v>15</v>
      </c>
      <c r="O532" s="238">
        <v>2015</v>
      </c>
      <c r="P532" s="238" t="s">
        <v>366</v>
      </c>
      <c r="Q532" s="238">
        <v>12</v>
      </c>
      <c r="S532" s="238">
        <v>5</v>
      </c>
      <c r="T532" s="238">
        <v>0</v>
      </c>
      <c r="U532" s="238">
        <v>2</v>
      </c>
      <c r="V532" s="238">
        <v>1</v>
      </c>
      <c r="W532" s="238">
        <v>10</v>
      </c>
      <c r="X532" s="238">
        <v>10</v>
      </c>
      <c r="Y532" s="238">
        <v>1</v>
      </c>
      <c r="Z532" s="238">
        <v>1</v>
      </c>
      <c r="AB532" s="238">
        <v>1</v>
      </c>
      <c r="AC532" s="238">
        <v>98</v>
      </c>
      <c r="AD532" s="238" t="s">
        <v>430</v>
      </c>
      <c r="AE532" s="238" t="s">
        <v>1138</v>
      </c>
      <c r="AF532" s="238" t="s">
        <v>426</v>
      </c>
      <c r="AG532" s="238">
        <v>7</v>
      </c>
      <c r="AH532" s="238">
        <v>2</v>
      </c>
      <c r="AI532" s="238">
        <v>3</v>
      </c>
      <c r="AJ532" s="238">
        <v>4</v>
      </c>
      <c r="AK532" s="238">
        <v>8</v>
      </c>
      <c r="AL532" s="238">
        <v>53</v>
      </c>
      <c r="AM532" s="238" t="s">
        <v>354</v>
      </c>
      <c r="AN532" s="238">
        <v>5</v>
      </c>
      <c r="AO532" s="238">
        <v>1</v>
      </c>
      <c r="AS532" s="238">
        <v>7</v>
      </c>
      <c r="AT532" s="238">
        <v>20</v>
      </c>
      <c r="AU532" s="238">
        <v>45</v>
      </c>
      <c r="AV532" s="238">
        <v>11</v>
      </c>
      <c r="AW532" s="238">
        <v>21</v>
      </c>
      <c r="AX532" s="238">
        <v>2</v>
      </c>
      <c r="AY532" s="238">
        <v>2</v>
      </c>
      <c r="AZ532" s="238">
        <v>4</v>
      </c>
      <c r="BA532" s="238">
        <v>7</v>
      </c>
      <c r="BB532" s="238">
        <v>24</v>
      </c>
      <c r="BC532" s="238" t="s">
        <v>363</v>
      </c>
      <c r="BD532" s="238">
        <v>5</v>
      </c>
      <c r="BE532" s="238">
        <v>15</v>
      </c>
      <c r="BF532" s="238">
        <v>2</v>
      </c>
      <c r="BI532" s="238">
        <v>7</v>
      </c>
      <c r="BJ532" s="238">
        <v>20</v>
      </c>
      <c r="BK532" s="238">
        <v>45</v>
      </c>
      <c r="BL532" s="238">
        <v>11</v>
      </c>
      <c r="BM532" s="238">
        <v>21</v>
      </c>
      <c r="CT532" s="238">
        <v>441005</v>
      </c>
      <c r="CU532" s="238">
        <v>4972321</v>
      </c>
      <c r="CV532" s="238">
        <v>44.901869400000002</v>
      </c>
      <c r="CW532" s="238">
        <v>-93.747251300000002</v>
      </c>
      <c r="CX532" s="238" t="s">
        <v>359</v>
      </c>
      <c r="CY532" s="238" t="s">
        <v>1157</v>
      </c>
    </row>
    <row r="533" spans="1:103" x14ac:dyDescent="0.25">
      <c r="A533" s="238">
        <v>11094001</v>
      </c>
      <c r="B533" s="238">
        <v>3</v>
      </c>
      <c r="C533" s="238">
        <v>7</v>
      </c>
      <c r="D533" s="238">
        <v>173.05099999999999</v>
      </c>
      <c r="E533" s="238">
        <v>27</v>
      </c>
      <c r="F533" s="238" t="s">
        <v>1128</v>
      </c>
      <c r="H533" s="238" t="s">
        <v>354</v>
      </c>
      <c r="I533" s="238">
        <v>25</v>
      </c>
      <c r="K533" s="238">
        <v>15006455</v>
      </c>
      <c r="L533" s="238">
        <v>153650172</v>
      </c>
      <c r="M533" s="238">
        <v>12</v>
      </c>
      <c r="N533" s="238">
        <v>30</v>
      </c>
      <c r="O533" s="238">
        <v>2015</v>
      </c>
      <c r="P533" s="238" t="s">
        <v>355</v>
      </c>
      <c r="Q533" s="238">
        <v>15</v>
      </c>
      <c r="S533" s="238">
        <v>5</v>
      </c>
      <c r="T533" s="238">
        <v>0</v>
      </c>
      <c r="U533" s="238">
        <v>2</v>
      </c>
      <c r="V533" s="238">
        <v>1</v>
      </c>
      <c r="W533" s="238">
        <v>11</v>
      </c>
      <c r="X533" s="238">
        <v>3</v>
      </c>
      <c r="Y533" s="238">
        <v>1</v>
      </c>
      <c r="Z533" s="238">
        <v>2</v>
      </c>
      <c r="AB533" s="238">
        <v>1</v>
      </c>
      <c r="AC533" s="238">
        <v>98</v>
      </c>
      <c r="AD533" s="238" t="s">
        <v>1158</v>
      </c>
      <c r="AE533" s="238" t="s">
        <v>424</v>
      </c>
      <c r="AF533" s="238" t="s">
        <v>426</v>
      </c>
      <c r="AG533" s="238">
        <v>7</v>
      </c>
      <c r="AH533" s="238">
        <v>2</v>
      </c>
      <c r="AI533" s="238">
        <v>4</v>
      </c>
      <c r="AJ533" s="238">
        <v>1</v>
      </c>
      <c r="AK533" s="238">
        <v>21</v>
      </c>
      <c r="AL533" s="238">
        <v>17</v>
      </c>
      <c r="AM533" s="238" t="s">
        <v>363</v>
      </c>
      <c r="AN533" s="238">
        <v>5</v>
      </c>
      <c r="AO533" s="238">
        <v>16</v>
      </c>
      <c r="AS533" s="238">
        <v>7</v>
      </c>
      <c r="AT533" s="238">
        <v>20</v>
      </c>
      <c r="AU533" s="238">
        <v>50</v>
      </c>
      <c r="AV533" s="238">
        <v>11</v>
      </c>
      <c r="AW533" s="238">
        <v>21</v>
      </c>
      <c r="AX533" s="238">
        <v>2</v>
      </c>
      <c r="AY533" s="238">
        <v>4</v>
      </c>
      <c r="AZ533" s="238">
        <v>1</v>
      </c>
      <c r="BA533" s="238">
        <v>7</v>
      </c>
      <c r="BB533" s="238">
        <v>65</v>
      </c>
      <c r="BC533" s="238" t="s">
        <v>354</v>
      </c>
      <c r="BD533" s="238">
        <v>5</v>
      </c>
      <c r="BE533" s="238">
        <v>1</v>
      </c>
      <c r="BI533" s="238">
        <v>7</v>
      </c>
      <c r="BJ533" s="238">
        <v>20</v>
      </c>
      <c r="BK533" s="238">
        <v>50</v>
      </c>
      <c r="BL533" s="238">
        <v>11</v>
      </c>
      <c r="BM533" s="238">
        <v>21</v>
      </c>
      <c r="CT533" s="238">
        <v>441005</v>
      </c>
      <c r="CU533" s="238">
        <v>4972321</v>
      </c>
      <c r="CV533" s="238">
        <v>44.901869400000002</v>
      </c>
      <c r="CW533" s="238">
        <v>-93.747251300000002</v>
      </c>
      <c r="CX533" s="238" t="s">
        <v>359</v>
      </c>
      <c r="CY533" s="238" t="s">
        <v>1159</v>
      </c>
    </row>
    <row r="534" spans="1:103" x14ac:dyDescent="0.25">
      <c r="A534" s="238">
        <v>736310</v>
      </c>
      <c r="B534" s="238">
        <v>3</v>
      </c>
      <c r="C534" s="238">
        <v>7</v>
      </c>
      <c r="D534" s="238">
        <v>173.05099999999999</v>
      </c>
      <c r="E534" s="238">
        <v>27</v>
      </c>
      <c r="F534" s="238" t="s">
        <v>1128</v>
      </c>
      <c r="H534" s="238" t="s">
        <v>354</v>
      </c>
      <c r="I534" s="238">
        <v>25</v>
      </c>
      <c r="K534" s="238">
        <v>19003501</v>
      </c>
      <c r="M534" s="238">
        <v>7</v>
      </c>
      <c r="N534" s="238">
        <v>26</v>
      </c>
      <c r="O534" s="238">
        <v>2019</v>
      </c>
      <c r="P534" s="238" t="s">
        <v>362</v>
      </c>
      <c r="Q534" s="238">
        <v>19</v>
      </c>
      <c r="R534" s="238" t="s">
        <v>369</v>
      </c>
      <c r="S534" s="238">
        <v>3</v>
      </c>
      <c r="T534" s="238">
        <v>0</v>
      </c>
      <c r="U534" s="238">
        <v>2</v>
      </c>
      <c r="V534" s="238">
        <v>5</v>
      </c>
      <c r="W534" s="238">
        <v>10</v>
      </c>
      <c r="X534" s="238">
        <v>3</v>
      </c>
      <c r="Y534" s="238">
        <v>1</v>
      </c>
      <c r="Z534" s="238">
        <v>1</v>
      </c>
      <c r="AB534" s="238">
        <v>1</v>
      </c>
      <c r="AC534" s="238">
        <v>98</v>
      </c>
      <c r="AD534" s="238" t="s">
        <v>581</v>
      </c>
      <c r="AF534" s="238" t="s">
        <v>426</v>
      </c>
      <c r="AG534" s="238">
        <v>10</v>
      </c>
      <c r="AH534" s="238">
        <v>2</v>
      </c>
      <c r="AI534" s="238">
        <v>5</v>
      </c>
      <c r="AJ534" s="238">
        <v>2</v>
      </c>
      <c r="AK534" s="238">
        <v>21</v>
      </c>
      <c r="AL534" s="238">
        <v>52</v>
      </c>
      <c r="AM534" s="238" t="s">
        <v>354</v>
      </c>
      <c r="AN534" s="238">
        <v>5</v>
      </c>
      <c r="AO534" s="238">
        <v>1</v>
      </c>
      <c r="AS534" s="238">
        <v>15</v>
      </c>
      <c r="AT534" s="238">
        <v>20</v>
      </c>
      <c r="AU534" s="238">
        <v>30</v>
      </c>
      <c r="AV534" s="238">
        <v>11</v>
      </c>
      <c r="AW534" s="238">
        <v>21</v>
      </c>
      <c r="AX534" s="238">
        <v>2</v>
      </c>
      <c r="AY534" s="238">
        <v>2</v>
      </c>
      <c r="AZ534" s="238">
        <v>3</v>
      </c>
      <c r="BA534" s="238">
        <v>21</v>
      </c>
      <c r="BB534" s="238">
        <v>73</v>
      </c>
      <c r="BC534" s="238" t="s">
        <v>354</v>
      </c>
      <c r="BD534" s="238">
        <v>7</v>
      </c>
      <c r="BE534" s="238">
        <v>70</v>
      </c>
      <c r="BI534" s="238">
        <v>12</v>
      </c>
      <c r="BJ534" s="238">
        <v>20</v>
      </c>
      <c r="BK534" s="238">
        <v>50</v>
      </c>
      <c r="BL534" s="238">
        <v>11</v>
      </c>
      <c r="BM534" s="238">
        <v>21</v>
      </c>
      <c r="CT534" s="238">
        <v>441006.00740923698</v>
      </c>
      <c r="CU534" s="238">
        <v>4972321.5996094896</v>
      </c>
      <c r="CV534" s="238">
        <v>44.901874909999997</v>
      </c>
      <c r="CW534" s="238">
        <v>-93.747235000000003</v>
      </c>
      <c r="CX534" s="238" t="s">
        <v>359</v>
      </c>
      <c r="CY534" s="238" t="s">
        <v>1160</v>
      </c>
    </row>
    <row r="535" spans="1:103" x14ac:dyDescent="0.25">
      <c r="A535" s="238">
        <v>631174</v>
      </c>
      <c r="B535" s="238">
        <v>3</v>
      </c>
      <c r="C535" s="238">
        <v>7</v>
      </c>
      <c r="D535" s="238">
        <v>173.053</v>
      </c>
      <c r="E535" s="238">
        <v>27</v>
      </c>
      <c r="F535" s="238" t="s">
        <v>1128</v>
      </c>
      <c r="H535" s="238" t="s">
        <v>354</v>
      </c>
      <c r="I535" s="238">
        <v>25</v>
      </c>
      <c r="K535" s="238">
        <v>18004372</v>
      </c>
      <c r="M535" s="238">
        <v>8</v>
      </c>
      <c r="N535" s="238">
        <v>29</v>
      </c>
      <c r="O535" s="238">
        <v>2018</v>
      </c>
      <c r="P535" s="238" t="s">
        <v>355</v>
      </c>
      <c r="Q535" s="238">
        <v>16</v>
      </c>
      <c r="R535" s="238" t="s">
        <v>356</v>
      </c>
      <c r="S535" s="238">
        <v>5</v>
      </c>
      <c r="T535" s="238">
        <v>0</v>
      </c>
      <c r="U535" s="238">
        <v>2</v>
      </c>
      <c r="V535" s="238">
        <v>12</v>
      </c>
      <c r="W535" s="238">
        <v>10</v>
      </c>
      <c r="X535" s="238">
        <v>3</v>
      </c>
      <c r="Y535" s="238">
        <v>1</v>
      </c>
      <c r="Z535" s="238">
        <v>1</v>
      </c>
      <c r="AB535" s="238">
        <v>1</v>
      </c>
      <c r="AC535" s="238">
        <v>98</v>
      </c>
      <c r="AD535" s="238" t="s">
        <v>581</v>
      </c>
      <c r="AF535" s="238" t="s">
        <v>426</v>
      </c>
      <c r="AG535" s="238">
        <v>7</v>
      </c>
      <c r="AH535" s="238">
        <v>2</v>
      </c>
      <c r="AI535" s="238">
        <v>3</v>
      </c>
      <c r="AJ535" s="238">
        <v>4</v>
      </c>
      <c r="AK535" s="238">
        <v>34</v>
      </c>
      <c r="AL535" s="238">
        <v>51</v>
      </c>
      <c r="AM535" s="238" t="s">
        <v>363</v>
      </c>
      <c r="AN535" s="238">
        <v>5</v>
      </c>
      <c r="AO535" s="238">
        <v>1</v>
      </c>
      <c r="AS535" s="238">
        <v>13</v>
      </c>
      <c r="AT535" s="238">
        <v>20</v>
      </c>
      <c r="AU535" s="238">
        <v>50</v>
      </c>
      <c r="AV535" s="238">
        <v>11</v>
      </c>
      <c r="AW535" s="238">
        <v>21</v>
      </c>
      <c r="AX535" s="238">
        <v>2</v>
      </c>
      <c r="AY535" s="238">
        <v>5</v>
      </c>
      <c r="AZ535" s="238">
        <v>4</v>
      </c>
      <c r="BA535" s="238">
        <v>21</v>
      </c>
      <c r="BB535" s="238">
        <v>39</v>
      </c>
      <c r="BC535" s="238" t="s">
        <v>363</v>
      </c>
      <c r="BD535" s="238">
        <v>5</v>
      </c>
      <c r="BE535" s="238">
        <v>10</v>
      </c>
      <c r="BI535" s="238">
        <v>13</v>
      </c>
      <c r="BJ535" s="238">
        <v>20</v>
      </c>
      <c r="BK535" s="238">
        <v>50</v>
      </c>
      <c r="BL535" s="238">
        <v>11</v>
      </c>
      <c r="BM535" s="238">
        <v>21</v>
      </c>
      <c r="CT535" s="238">
        <v>441008.08142132597</v>
      </c>
      <c r="CU535" s="238">
        <v>4972321.0277829599</v>
      </c>
      <c r="CV535" s="238">
        <v>44.901869929999997</v>
      </c>
      <c r="CW535" s="238">
        <v>-93.747208670000006</v>
      </c>
      <c r="CX535" s="238" t="s">
        <v>359</v>
      </c>
      <c r="CY535" s="238" t="s">
        <v>1161</v>
      </c>
    </row>
    <row r="536" spans="1:103" x14ac:dyDescent="0.25">
      <c r="A536" s="238">
        <v>495743</v>
      </c>
      <c r="B536" s="238">
        <v>3</v>
      </c>
      <c r="C536" s="238">
        <v>7</v>
      </c>
      <c r="D536" s="238">
        <v>173.05500000000001</v>
      </c>
      <c r="E536" s="238">
        <v>27</v>
      </c>
      <c r="F536" s="238" t="s">
        <v>1128</v>
      </c>
      <c r="H536" s="238" t="s">
        <v>354</v>
      </c>
      <c r="I536" s="238">
        <v>25</v>
      </c>
      <c r="K536" s="238">
        <v>17004241</v>
      </c>
      <c r="M536" s="238">
        <v>8</v>
      </c>
      <c r="N536" s="238">
        <v>21</v>
      </c>
      <c r="O536" s="238">
        <v>2017</v>
      </c>
      <c r="P536" s="238" t="s">
        <v>361</v>
      </c>
      <c r="Q536" s="238">
        <v>17</v>
      </c>
      <c r="S536" s="238">
        <v>4</v>
      </c>
      <c r="T536" s="238">
        <v>0</v>
      </c>
      <c r="U536" s="238">
        <v>2</v>
      </c>
      <c r="V536" s="238">
        <v>12</v>
      </c>
      <c r="W536" s="238">
        <v>10</v>
      </c>
      <c r="X536" s="238">
        <v>3</v>
      </c>
      <c r="Y536" s="238">
        <v>1</v>
      </c>
      <c r="Z536" s="238">
        <v>2</v>
      </c>
      <c r="AB536" s="238">
        <v>1</v>
      </c>
      <c r="AC536" s="238">
        <v>98</v>
      </c>
      <c r="AD536" s="238" t="s">
        <v>581</v>
      </c>
      <c r="AF536" s="238" t="s">
        <v>426</v>
      </c>
      <c r="AG536" s="238">
        <v>7</v>
      </c>
      <c r="AH536" s="238">
        <v>2</v>
      </c>
      <c r="AI536" s="238">
        <v>2</v>
      </c>
      <c r="AJ536" s="238">
        <v>4</v>
      </c>
      <c r="AK536" s="238">
        <v>21</v>
      </c>
      <c r="AL536" s="238">
        <v>20</v>
      </c>
      <c r="AM536" s="238" t="s">
        <v>354</v>
      </c>
      <c r="AN536" s="238">
        <v>5</v>
      </c>
      <c r="AO536" s="238">
        <v>90</v>
      </c>
      <c r="AS536" s="238">
        <v>12</v>
      </c>
      <c r="AT536" s="238">
        <v>20</v>
      </c>
      <c r="AU536" s="238">
        <v>45</v>
      </c>
      <c r="AV536" s="238">
        <v>11</v>
      </c>
      <c r="AW536" s="238">
        <v>21</v>
      </c>
      <c r="AX536" s="238">
        <v>2</v>
      </c>
      <c r="AY536" s="238">
        <v>2</v>
      </c>
      <c r="AZ536" s="238">
        <v>4</v>
      </c>
      <c r="BA536" s="238">
        <v>34</v>
      </c>
      <c r="BB536" s="238">
        <v>39</v>
      </c>
      <c r="BC536" s="238" t="s">
        <v>363</v>
      </c>
      <c r="BD536" s="238">
        <v>5</v>
      </c>
      <c r="BE536" s="238">
        <v>1</v>
      </c>
      <c r="BI536" s="238">
        <v>12</v>
      </c>
      <c r="BJ536" s="238">
        <v>20</v>
      </c>
      <c r="BK536" s="238">
        <v>45</v>
      </c>
      <c r="BL536" s="238">
        <v>11</v>
      </c>
      <c r="BM536" s="238">
        <v>21</v>
      </c>
      <c r="CT536" s="238">
        <v>441010.76991876197</v>
      </c>
      <c r="CU536" s="238">
        <v>4972321.00712186</v>
      </c>
      <c r="CV536" s="238">
        <v>44.90186997</v>
      </c>
      <c r="CW536" s="238">
        <v>-93.747174619999996</v>
      </c>
      <c r="CX536" s="238" t="s">
        <v>359</v>
      </c>
      <c r="CY536" s="238" t="e">
        <v>#NAME?</v>
      </c>
    </row>
    <row r="537" spans="1:103" x14ac:dyDescent="0.25">
      <c r="A537" s="238">
        <v>10951498</v>
      </c>
      <c r="B537" s="238">
        <v>3</v>
      </c>
      <c r="C537" s="238">
        <v>7</v>
      </c>
      <c r="D537" s="238">
        <v>173.05799999999999</v>
      </c>
      <c r="E537" s="238">
        <v>27</v>
      </c>
      <c r="F537" s="238" t="s">
        <v>1128</v>
      </c>
      <c r="H537" s="238" t="s">
        <v>354</v>
      </c>
      <c r="I537" s="238">
        <v>25</v>
      </c>
      <c r="K537" s="238">
        <v>14000819</v>
      </c>
      <c r="L537" s="238">
        <v>140500123</v>
      </c>
      <c r="M537" s="238">
        <v>2</v>
      </c>
      <c r="N537" s="238">
        <v>19</v>
      </c>
      <c r="O537" s="238">
        <v>2014</v>
      </c>
      <c r="P537" s="238" t="s">
        <v>355</v>
      </c>
      <c r="Q537" s="238">
        <v>7</v>
      </c>
      <c r="S537" s="238">
        <v>5</v>
      </c>
      <c r="T537" s="238">
        <v>0</v>
      </c>
      <c r="U537" s="238">
        <v>2</v>
      </c>
      <c r="V537" s="238">
        <v>11</v>
      </c>
      <c r="W537" s="238">
        <v>10</v>
      </c>
      <c r="X537" s="238">
        <v>15</v>
      </c>
      <c r="Y537" s="238">
        <v>1</v>
      </c>
      <c r="Z537" s="238">
        <v>1</v>
      </c>
      <c r="AB537" s="238">
        <v>1</v>
      </c>
      <c r="AC537" s="238">
        <v>98</v>
      </c>
      <c r="AD537" s="238" t="s">
        <v>1138</v>
      </c>
      <c r="AE537" s="238" t="s">
        <v>481</v>
      </c>
      <c r="AF537" s="238" t="s">
        <v>426</v>
      </c>
      <c r="AG537" s="238">
        <v>6</v>
      </c>
      <c r="AH537" s="238">
        <v>2</v>
      </c>
      <c r="AI537" s="238">
        <v>2</v>
      </c>
      <c r="AJ537" s="238">
        <v>4</v>
      </c>
      <c r="AK537" s="238">
        <v>24</v>
      </c>
      <c r="AL537" s="238">
        <v>20</v>
      </c>
      <c r="AM537" s="238" t="s">
        <v>354</v>
      </c>
      <c r="AN537" s="238">
        <v>5</v>
      </c>
      <c r="AO537" s="238">
        <v>2</v>
      </c>
      <c r="AS537" s="238">
        <v>7</v>
      </c>
      <c r="AT537" s="238">
        <v>98</v>
      </c>
      <c r="AU537" s="238">
        <v>30</v>
      </c>
      <c r="AV537" s="238">
        <v>11</v>
      </c>
      <c r="AW537" s="238">
        <v>20</v>
      </c>
      <c r="AX537" s="238">
        <v>2</v>
      </c>
      <c r="AY537" s="238">
        <v>4</v>
      </c>
      <c r="AZ537" s="238">
        <v>1</v>
      </c>
      <c r="BA537" s="238">
        <v>21</v>
      </c>
      <c r="BB537" s="238">
        <v>43</v>
      </c>
      <c r="BC537" s="238" t="s">
        <v>363</v>
      </c>
      <c r="BD537" s="238">
        <v>5</v>
      </c>
      <c r="BE537" s="238">
        <v>1</v>
      </c>
      <c r="BI537" s="238">
        <v>7</v>
      </c>
      <c r="BJ537" s="238">
        <v>98</v>
      </c>
      <c r="BK537" s="238">
        <v>30</v>
      </c>
      <c r="BL537" s="238">
        <v>11</v>
      </c>
      <c r="BM537" s="238">
        <v>20</v>
      </c>
      <c r="CT537" s="238">
        <v>441016</v>
      </c>
      <c r="CU537" s="238">
        <v>4972321</v>
      </c>
      <c r="CV537" s="238">
        <v>44.901866400000003</v>
      </c>
      <c r="CW537" s="238">
        <v>-93.747107200000002</v>
      </c>
      <c r="CX537" s="238" t="s">
        <v>359</v>
      </c>
      <c r="CY537" s="238" t="s">
        <v>1162</v>
      </c>
    </row>
    <row r="538" spans="1:103" x14ac:dyDescent="0.25">
      <c r="A538" s="238">
        <v>422744</v>
      </c>
      <c r="B538" s="238">
        <v>3</v>
      </c>
      <c r="C538" s="238">
        <v>7</v>
      </c>
      <c r="D538" s="238">
        <v>173.05799999999999</v>
      </c>
      <c r="E538" s="238">
        <v>27</v>
      </c>
      <c r="F538" s="238" t="s">
        <v>1128</v>
      </c>
      <c r="H538" s="238" t="s">
        <v>354</v>
      </c>
      <c r="I538" s="238">
        <v>25</v>
      </c>
      <c r="K538" s="238">
        <v>17501461</v>
      </c>
      <c r="M538" s="238">
        <v>1</v>
      </c>
      <c r="N538" s="238">
        <v>31</v>
      </c>
      <c r="O538" s="238">
        <v>2017</v>
      </c>
      <c r="P538" s="238" t="s">
        <v>368</v>
      </c>
      <c r="Q538" s="238">
        <v>16</v>
      </c>
      <c r="R538" s="238">
        <v>98</v>
      </c>
      <c r="S538" s="238">
        <v>3</v>
      </c>
      <c r="T538" s="238">
        <v>0</v>
      </c>
      <c r="U538" s="238">
        <v>2</v>
      </c>
      <c r="V538" s="238">
        <v>5</v>
      </c>
      <c r="W538" s="238">
        <v>10</v>
      </c>
      <c r="X538" s="238">
        <v>3</v>
      </c>
      <c r="Y538" s="238">
        <v>3</v>
      </c>
      <c r="Z538" s="238">
        <v>2</v>
      </c>
      <c r="AB538" s="238">
        <v>1</v>
      </c>
      <c r="AC538" s="238">
        <v>98</v>
      </c>
      <c r="AD538" s="238" t="s">
        <v>581</v>
      </c>
      <c r="AF538" s="238" t="s">
        <v>426</v>
      </c>
      <c r="AG538" s="238">
        <v>10</v>
      </c>
      <c r="AH538" s="238">
        <v>2</v>
      </c>
      <c r="AI538" s="238">
        <v>2</v>
      </c>
      <c r="AJ538" s="238">
        <v>3</v>
      </c>
      <c r="AK538" s="238">
        <v>21</v>
      </c>
      <c r="AL538" s="238">
        <v>58</v>
      </c>
      <c r="AM538" s="238" t="s">
        <v>354</v>
      </c>
      <c r="AN538" s="238">
        <v>5</v>
      </c>
      <c r="AO538" s="238">
        <v>2</v>
      </c>
      <c r="AS538" s="238">
        <v>12</v>
      </c>
      <c r="AT538" s="238">
        <v>9</v>
      </c>
      <c r="AU538" s="238">
        <v>40</v>
      </c>
      <c r="AV538" s="238">
        <v>11</v>
      </c>
      <c r="AW538" s="238">
        <v>21</v>
      </c>
      <c r="AX538" s="238">
        <v>2</v>
      </c>
      <c r="AY538" s="238">
        <v>4</v>
      </c>
      <c r="AZ538" s="238">
        <v>3</v>
      </c>
      <c r="BA538" s="238">
        <v>24</v>
      </c>
      <c r="BB538" s="238">
        <v>65</v>
      </c>
      <c r="BC538" s="238" t="s">
        <v>363</v>
      </c>
      <c r="BD538" s="238">
        <v>5</v>
      </c>
      <c r="BE538" s="238">
        <v>1</v>
      </c>
      <c r="BI538" s="238">
        <v>12</v>
      </c>
      <c r="BJ538" s="238">
        <v>9</v>
      </c>
      <c r="BK538" s="238">
        <v>40</v>
      </c>
      <c r="BL538" s="238">
        <v>11</v>
      </c>
      <c r="BM538" s="238">
        <v>21</v>
      </c>
      <c r="CT538" s="238">
        <v>441016.85716704797</v>
      </c>
      <c r="CU538" s="238">
        <v>4972321.0651088003</v>
      </c>
      <c r="CV538" s="238">
        <v>44.901870989999999</v>
      </c>
      <c r="CW538" s="238">
        <v>-93.747097530000005</v>
      </c>
      <c r="CX538" s="238" t="s">
        <v>359</v>
      </c>
      <c r="CY538" s="238" t="s">
        <v>1163</v>
      </c>
    </row>
    <row r="539" spans="1:103" x14ac:dyDescent="0.25">
      <c r="A539" s="238">
        <v>11082757</v>
      </c>
      <c r="B539" s="238">
        <v>3</v>
      </c>
      <c r="C539" s="238">
        <v>7</v>
      </c>
      <c r="D539" s="238">
        <v>173.06100000000001</v>
      </c>
      <c r="E539" s="238">
        <v>27</v>
      </c>
      <c r="F539" s="238" t="s">
        <v>1128</v>
      </c>
      <c r="H539" s="238" t="s">
        <v>354</v>
      </c>
      <c r="I539" s="238">
        <v>25</v>
      </c>
      <c r="K539" s="238">
        <v>15512576</v>
      </c>
      <c r="L539" s="238">
        <v>153370246</v>
      </c>
      <c r="M539" s="238">
        <v>12</v>
      </c>
      <c r="N539" s="238">
        <v>2</v>
      </c>
      <c r="O539" s="238">
        <v>2015</v>
      </c>
      <c r="P539" s="238" t="s">
        <v>355</v>
      </c>
      <c r="Q539" s="238">
        <v>9</v>
      </c>
      <c r="S539" s="238">
        <v>4</v>
      </c>
      <c r="T539" s="238">
        <v>0</v>
      </c>
      <c r="U539" s="238">
        <v>3</v>
      </c>
      <c r="V539" s="238">
        <v>1</v>
      </c>
      <c r="W539" s="238">
        <v>10</v>
      </c>
      <c r="X539" s="238">
        <v>4</v>
      </c>
      <c r="Y539" s="238">
        <v>1</v>
      </c>
      <c r="Z539" s="238">
        <v>2</v>
      </c>
      <c r="AB539" s="238">
        <v>1</v>
      </c>
      <c r="AC539" s="238">
        <v>98</v>
      </c>
      <c r="AD539" s="238" t="s">
        <v>428</v>
      </c>
      <c r="AE539" s="238" t="s">
        <v>699</v>
      </c>
      <c r="AF539" s="238" t="s">
        <v>426</v>
      </c>
      <c r="AG539" s="238">
        <v>7</v>
      </c>
      <c r="AH539" s="238">
        <v>2</v>
      </c>
      <c r="AI539" s="238">
        <v>4</v>
      </c>
      <c r="AJ539" s="238">
        <v>3</v>
      </c>
      <c r="AK539" s="238">
        <v>21</v>
      </c>
      <c r="AL539" s="238">
        <v>22</v>
      </c>
      <c r="AM539" s="238" t="s">
        <v>354</v>
      </c>
      <c r="AN539" s="238">
        <v>5</v>
      </c>
      <c r="AO539" s="238">
        <v>15</v>
      </c>
      <c r="AS539" s="238">
        <v>7</v>
      </c>
      <c r="AT539" s="238">
        <v>98</v>
      </c>
      <c r="AU539" s="238">
        <v>45</v>
      </c>
      <c r="AV539" s="238">
        <v>11</v>
      </c>
      <c r="AW539" s="238">
        <v>21</v>
      </c>
      <c r="AX539" s="238">
        <v>2</v>
      </c>
      <c r="AY539" s="238">
        <v>2</v>
      </c>
      <c r="AZ539" s="238">
        <v>3</v>
      </c>
      <c r="BA539" s="238">
        <v>21</v>
      </c>
      <c r="BB539" s="238">
        <v>43</v>
      </c>
      <c r="BC539" s="238" t="s">
        <v>354</v>
      </c>
      <c r="BD539" s="238">
        <v>5</v>
      </c>
      <c r="BE539" s="238">
        <v>1</v>
      </c>
      <c r="BI539" s="238">
        <v>7</v>
      </c>
      <c r="BJ539" s="238">
        <v>98</v>
      </c>
      <c r="BK539" s="238">
        <v>45</v>
      </c>
      <c r="BL539" s="238">
        <v>11</v>
      </c>
      <c r="BM539" s="238">
        <v>21</v>
      </c>
      <c r="BN539" s="238">
        <v>2</v>
      </c>
      <c r="BO539" s="238">
        <v>1</v>
      </c>
      <c r="BP539" s="238">
        <v>4</v>
      </c>
      <c r="BQ539" s="238">
        <v>21</v>
      </c>
      <c r="BR539" s="238">
        <v>57</v>
      </c>
      <c r="BS539" s="238" t="s">
        <v>354</v>
      </c>
      <c r="BT539" s="238">
        <v>5</v>
      </c>
      <c r="BU539" s="238">
        <v>1</v>
      </c>
      <c r="BY539" s="238">
        <v>7</v>
      </c>
      <c r="BZ539" s="238">
        <v>98</v>
      </c>
      <c r="CA539" s="238">
        <v>45</v>
      </c>
      <c r="CB539" s="238">
        <v>11</v>
      </c>
      <c r="CC539" s="238">
        <v>21</v>
      </c>
      <c r="CT539" s="238">
        <v>441021</v>
      </c>
      <c r="CU539" s="238">
        <v>4972320</v>
      </c>
      <c r="CV539" s="238">
        <v>44.901865100000002</v>
      </c>
      <c r="CW539" s="238">
        <v>-93.747046499999996</v>
      </c>
      <c r="CX539" s="238" t="s">
        <v>359</v>
      </c>
      <c r="CY539" s="238" t="s">
        <v>1164</v>
      </c>
    </row>
    <row r="540" spans="1:103" x14ac:dyDescent="0.25">
      <c r="A540" s="238">
        <v>455042</v>
      </c>
      <c r="B540" s="238">
        <v>3</v>
      </c>
      <c r="C540" s="238">
        <v>7</v>
      </c>
      <c r="D540" s="238">
        <v>173.06299999999999</v>
      </c>
      <c r="E540" s="238">
        <v>27</v>
      </c>
      <c r="F540" s="238" t="s">
        <v>1128</v>
      </c>
      <c r="H540" s="238" t="s">
        <v>354</v>
      </c>
      <c r="I540" s="238">
        <v>25</v>
      </c>
      <c r="K540" s="238">
        <v>17002490</v>
      </c>
      <c r="M540" s="238">
        <v>5</v>
      </c>
      <c r="N540" s="238">
        <v>22</v>
      </c>
      <c r="O540" s="238">
        <v>2017</v>
      </c>
      <c r="P540" s="238" t="s">
        <v>361</v>
      </c>
      <c r="Q540" s="238">
        <v>15</v>
      </c>
      <c r="S540" s="238">
        <v>4</v>
      </c>
      <c r="T540" s="238">
        <v>0</v>
      </c>
      <c r="U540" s="238">
        <v>2</v>
      </c>
      <c r="V540" s="238">
        <v>12</v>
      </c>
      <c r="W540" s="238">
        <v>10</v>
      </c>
      <c r="X540" s="238">
        <v>3</v>
      </c>
      <c r="Y540" s="238">
        <v>1</v>
      </c>
      <c r="Z540" s="238">
        <v>1</v>
      </c>
      <c r="AB540" s="238">
        <v>1</v>
      </c>
      <c r="AC540" s="238">
        <v>98</v>
      </c>
      <c r="AD540" s="238" t="s">
        <v>581</v>
      </c>
      <c r="AF540" s="238" t="s">
        <v>426</v>
      </c>
      <c r="AG540" s="238">
        <v>7</v>
      </c>
      <c r="AH540" s="238">
        <v>2</v>
      </c>
      <c r="AI540" s="238">
        <v>4</v>
      </c>
      <c r="AJ540" s="238">
        <v>4</v>
      </c>
      <c r="AK540" s="238">
        <v>26</v>
      </c>
      <c r="AL540" s="238">
        <v>35</v>
      </c>
      <c r="AM540" s="238" t="s">
        <v>354</v>
      </c>
      <c r="AN540" s="238">
        <v>5</v>
      </c>
      <c r="AO540" s="238">
        <v>1</v>
      </c>
      <c r="AS540" s="238">
        <v>12</v>
      </c>
      <c r="AT540" s="238">
        <v>20</v>
      </c>
      <c r="AU540" s="238">
        <v>45</v>
      </c>
      <c r="AV540" s="238">
        <v>11</v>
      </c>
      <c r="AW540" s="238">
        <v>21</v>
      </c>
      <c r="AX540" s="238">
        <v>2</v>
      </c>
      <c r="AY540" s="238">
        <v>4</v>
      </c>
      <c r="AZ540" s="238">
        <v>4</v>
      </c>
      <c r="BA540" s="238">
        <v>21</v>
      </c>
      <c r="BB540" s="238">
        <v>18</v>
      </c>
      <c r="BC540" s="238" t="s">
        <v>354</v>
      </c>
      <c r="BD540" s="238">
        <v>9</v>
      </c>
      <c r="BE540" s="238">
        <v>70</v>
      </c>
      <c r="BI540" s="238">
        <v>12</v>
      </c>
      <c r="BJ540" s="238">
        <v>20</v>
      </c>
      <c r="BK540" s="238">
        <v>45</v>
      </c>
      <c r="BL540" s="238">
        <v>11</v>
      </c>
      <c r="BM540" s="238">
        <v>21</v>
      </c>
      <c r="CT540" s="238">
        <v>441023.99911188701</v>
      </c>
      <c r="CU540" s="238">
        <v>4972321.5996094896</v>
      </c>
      <c r="CV540" s="238">
        <v>44.901876399999999</v>
      </c>
      <c r="CW540" s="238">
        <v>-93.747007139999994</v>
      </c>
      <c r="CX540" s="238" t="s">
        <v>359</v>
      </c>
      <c r="CY540" s="238" t="s">
        <v>1165</v>
      </c>
    </row>
    <row r="541" spans="1:103" x14ac:dyDescent="0.25">
      <c r="A541" s="238">
        <v>665036</v>
      </c>
      <c r="B541" s="238">
        <v>3</v>
      </c>
      <c r="C541" s="238">
        <v>7</v>
      </c>
      <c r="D541" s="238">
        <v>173.065</v>
      </c>
      <c r="E541" s="238">
        <v>27</v>
      </c>
      <c r="F541" s="238" t="s">
        <v>1128</v>
      </c>
      <c r="H541" s="238" t="s">
        <v>354</v>
      </c>
      <c r="I541" s="238">
        <v>25</v>
      </c>
      <c r="K541" s="238">
        <v>18005934</v>
      </c>
      <c r="M541" s="238">
        <v>12</v>
      </c>
      <c r="N541" s="238">
        <v>2</v>
      </c>
      <c r="O541" s="238">
        <v>2018</v>
      </c>
      <c r="P541" s="238" t="s">
        <v>366</v>
      </c>
      <c r="Q541" s="238">
        <v>12</v>
      </c>
      <c r="S541" s="238">
        <v>3</v>
      </c>
      <c r="T541" s="238">
        <v>0</v>
      </c>
      <c r="U541" s="238">
        <v>2</v>
      </c>
      <c r="V541" s="238">
        <v>12</v>
      </c>
      <c r="W541" s="238">
        <v>10</v>
      </c>
      <c r="X541" s="238">
        <v>3</v>
      </c>
      <c r="Y541" s="238">
        <v>1</v>
      </c>
      <c r="Z541" s="238">
        <v>2</v>
      </c>
      <c r="AB541" s="238">
        <v>2</v>
      </c>
      <c r="AC541" s="238">
        <v>98</v>
      </c>
      <c r="AD541" s="238" t="s">
        <v>581</v>
      </c>
      <c r="AF541" s="238" t="s">
        <v>426</v>
      </c>
      <c r="AG541" s="238">
        <v>7</v>
      </c>
      <c r="AH541" s="238">
        <v>2</v>
      </c>
      <c r="AI541" s="238">
        <v>4</v>
      </c>
      <c r="AJ541" s="238">
        <v>4</v>
      </c>
      <c r="AK541" s="238">
        <v>34</v>
      </c>
      <c r="AL541" s="238">
        <v>40</v>
      </c>
      <c r="AM541" s="238" t="s">
        <v>363</v>
      </c>
      <c r="AN541" s="238">
        <v>5</v>
      </c>
      <c r="AO541" s="238">
        <v>1</v>
      </c>
      <c r="AS541" s="238">
        <v>12</v>
      </c>
      <c r="AT541" s="238">
        <v>20</v>
      </c>
      <c r="AU541" s="238">
        <v>50</v>
      </c>
      <c r="AV541" s="238">
        <v>11</v>
      </c>
      <c r="AW541" s="238">
        <v>21</v>
      </c>
      <c r="AX541" s="238">
        <v>2</v>
      </c>
      <c r="AY541" s="238">
        <v>3</v>
      </c>
      <c r="AZ541" s="238">
        <v>4</v>
      </c>
      <c r="BA541" s="238">
        <v>21</v>
      </c>
      <c r="BB541" s="238">
        <v>31</v>
      </c>
      <c r="BC541" s="238" t="s">
        <v>363</v>
      </c>
      <c r="BD541" s="238">
        <v>5</v>
      </c>
      <c r="BE541" s="238">
        <v>74</v>
      </c>
      <c r="BI541" s="238">
        <v>12</v>
      </c>
      <c r="BJ541" s="238">
        <v>20</v>
      </c>
      <c r="BK541" s="238">
        <v>50</v>
      </c>
      <c r="BL541" s="238">
        <v>11</v>
      </c>
      <c r="BM541" s="238">
        <v>21</v>
      </c>
      <c r="CT541" s="238">
        <v>441028.232453687</v>
      </c>
      <c r="CU541" s="238">
        <v>4972317.45088802</v>
      </c>
      <c r="CV541" s="238">
        <v>44.9018394</v>
      </c>
      <c r="CW541" s="238">
        <v>-93.746953039999994</v>
      </c>
      <c r="CX541" s="238" t="s">
        <v>359</v>
      </c>
      <c r="CY541" s="238" t="s">
        <v>1166</v>
      </c>
    </row>
    <row r="542" spans="1:103" x14ac:dyDescent="0.25">
      <c r="A542" s="238">
        <v>840086</v>
      </c>
      <c r="B542" s="238">
        <v>3</v>
      </c>
      <c r="C542" s="238">
        <v>7</v>
      </c>
      <c r="D542" s="238">
        <v>173.065</v>
      </c>
      <c r="E542" s="238">
        <v>27</v>
      </c>
      <c r="F542" s="238" t="s">
        <v>1128</v>
      </c>
      <c r="H542" s="238" t="s">
        <v>354</v>
      </c>
      <c r="I542" s="238">
        <v>25</v>
      </c>
      <c r="K542" s="238">
        <v>20004003</v>
      </c>
      <c r="L542" s="238">
        <v>202540133</v>
      </c>
      <c r="M542" s="238">
        <v>9</v>
      </c>
      <c r="N542" s="238">
        <v>10</v>
      </c>
      <c r="O542" s="238">
        <v>2020</v>
      </c>
      <c r="P542" s="238" t="s">
        <v>384</v>
      </c>
      <c r="Q542" s="238">
        <v>19</v>
      </c>
      <c r="S542" s="238">
        <v>5</v>
      </c>
      <c r="T542" s="238">
        <v>0</v>
      </c>
      <c r="U542" s="238">
        <v>2</v>
      </c>
      <c r="V542" s="238">
        <v>12</v>
      </c>
      <c r="W542" s="238">
        <v>10</v>
      </c>
      <c r="X542" s="238">
        <v>3</v>
      </c>
      <c r="Y542" s="238">
        <v>3</v>
      </c>
      <c r="Z542" s="238">
        <v>1</v>
      </c>
      <c r="AB542" s="238">
        <v>1</v>
      </c>
      <c r="AC542" s="238">
        <v>98</v>
      </c>
      <c r="AD542" s="238">
        <v>7</v>
      </c>
      <c r="AF542" s="238" t="s">
        <v>426</v>
      </c>
      <c r="AG542" s="238">
        <v>7</v>
      </c>
      <c r="AH542" s="238">
        <v>2</v>
      </c>
      <c r="AI542" s="238">
        <v>4</v>
      </c>
      <c r="AJ542" s="238">
        <v>4</v>
      </c>
      <c r="AK542" s="238">
        <v>21</v>
      </c>
      <c r="AL542" s="238">
        <v>73</v>
      </c>
      <c r="AM542" s="238" t="s">
        <v>354</v>
      </c>
      <c r="AN542" s="238">
        <v>5</v>
      </c>
      <c r="AO542" s="238">
        <v>90</v>
      </c>
      <c r="AS542" s="238">
        <v>12</v>
      </c>
      <c r="AT542" s="238">
        <v>20</v>
      </c>
      <c r="AU542" s="238">
        <v>50</v>
      </c>
      <c r="AV542" s="238">
        <v>11</v>
      </c>
      <c r="AW542" s="238">
        <v>21</v>
      </c>
      <c r="AX542" s="238">
        <v>2</v>
      </c>
      <c r="AY542" s="238">
        <v>49</v>
      </c>
      <c r="AZ542" s="238">
        <v>4</v>
      </c>
      <c r="BA542" s="238">
        <v>34</v>
      </c>
      <c r="BB542" s="238">
        <v>18</v>
      </c>
      <c r="BC542" s="238" t="s">
        <v>354</v>
      </c>
      <c r="BD542" s="238">
        <v>5</v>
      </c>
      <c r="BE542" s="238">
        <v>1</v>
      </c>
      <c r="BI542" s="238">
        <v>12</v>
      </c>
      <c r="BJ542" s="238">
        <v>20</v>
      </c>
      <c r="BK542" s="238">
        <v>50</v>
      </c>
      <c r="BL542" s="238">
        <v>11</v>
      </c>
      <c r="BM542" s="238">
        <v>21</v>
      </c>
      <c r="CT542" s="238">
        <v>441014.39941165003</v>
      </c>
      <c r="CU542" s="238">
        <v>4972320.7852202803</v>
      </c>
      <c r="CV542" s="238">
        <v>44.901868270000001</v>
      </c>
      <c r="CW542" s="238">
        <v>-93.747128619999998</v>
      </c>
      <c r="CX542" s="238" t="s">
        <v>359</v>
      </c>
      <c r="CY542" s="238" t="s">
        <v>1167</v>
      </c>
    </row>
    <row r="543" spans="1:103" x14ac:dyDescent="0.25">
      <c r="A543" s="238">
        <v>769890</v>
      </c>
      <c r="B543" s="238">
        <v>3</v>
      </c>
      <c r="C543" s="238">
        <v>7</v>
      </c>
      <c r="D543" s="238">
        <v>173.07499999999999</v>
      </c>
      <c r="E543" s="238">
        <v>27</v>
      </c>
      <c r="F543" s="238" t="s">
        <v>1128</v>
      </c>
      <c r="H543" s="238" t="s">
        <v>354</v>
      </c>
      <c r="I543" s="238">
        <v>25</v>
      </c>
      <c r="K543" s="238">
        <v>19005714</v>
      </c>
      <c r="M543" s="238">
        <v>12</v>
      </c>
      <c r="N543" s="238">
        <v>10</v>
      </c>
      <c r="O543" s="238">
        <v>2019</v>
      </c>
      <c r="P543" s="238" t="s">
        <v>368</v>
      </c>
      <c r="Q543" s="238">
        <v>17</v>
      </c>
      <c r="R543" s="238" t="s">
        <v>356</v>
      </c>
      <c r="S543" s="238">
        <v>5</v>
      </c>
      <c r="T543" s="238">
        <v>0</v>
      </c>
      <c r="U543" s="238">
        <v>3</v>
      </c>
      <c r="V543" s="238">
        <v>12</v>
      </c>
      <c r="W543" s="238">
        <v>10</v>
      </c>
      <c r="X543" s="238">
        <v>3</v>
      </c>
      <c r="Y543" s="238">
        <v>4</v>
      </c>
      <c r="Z543" s="238">
        <v>1</v>
      </c>
      <c r="AB543" s="238">
        <v>5</v>
      </c>
      <c r="AC543" s="238">
        <v>98</v>
      </c>
      <c r="AD543" s="238">
        <v>7</v>
      </c>
      <c r="AF543" s="238" t="s">
        <v>426</v>
      </c>
      <c r="AG543" s="238">
        <v>7</v>
      </c>
      <c r="AH543" s="238">
        <v>2</v>
      </c>
      <c r="AI543" s="238">
        <v>2</v>
      </c>
      <c r="AJ543" s="238">
        <v>4</v>
      </c>
      <c r="AK543" s="238">
        <v>26</v>
      </c>
      <c r="AL543" s="238">
        <v>16</v>
      </c>
      <c r="AM543" s="238" t="s">
        <v>363</v>
      </c>
      <c r="AN543" s="238">
        <v>5</v>
      </c>
      <c r="AO543" s="238">
        <v>1</v>
      </c>
      <c r="AS543" s="238">
        <v>14</v>
      </c>
      <c r="AT543" s="238">
        <v>20</v>
      </c>
      <c r="AU543" s="238">
        <v>50</v>
      </c>
      <c r="AV543" s="238">
        <v>11</v>
      </c>
      <c r="AW543" s="238">
        <v>21</v>
      </c>
      <c r="AX543" s="238">
        <v>2</v>
      </c>
      <c r="AY543" s="238">
        <v>4</v>
      </c>
      <c r="AZ543" s="238">
        <v>4</v>
      </c>
      <c r="BA543" s="238">
        <v>34</v>
      </c>
      <c r="BB543" s="238">
        <v>54</v>
      </c>
      <c r="BC543" s="238" t="s">
        <v>363</v>
      </c>
      <c r="BD543" s="238">
        <v>5</v>
      </c>
      <c r="BE543" s="238">
        <v>1</v>
      </c>
      <c r="BI543" s="238">
        <v>14</v>
      </c>
      <c r="BJ543" s="238">
        <v>20</v>
      </c>
      <c r="BK543" s="238">
        <v>50</v>
      </c>
      <c r="BL543" s="238">
        <v>11</v>
      </c>
      <c r="BM543" s="238">
        <v>21</v>
      </c>
      <c r="BN543" s="238">
        <v>2</v>
      </c>
      <c r="BO543" s="238">
        <v>4</v>
      </c>
      <c r="BP543" s="238">
        <v>4</v>
      </c>
      <c r="BQ543" s="238">
        <v>34</v>
      </c>
      <c r="BR543" s="238">
        <v>52</v>
      </c>
      <c r="BS543" s="238" t="s">
        <v>363</v>
      </c>
      <c r="BT543" s="238">
        <v>5</v>
      </c>
      <c r="BU543" s="238">
        <v>1</v>
      </c>
      <c r="BY543" s="238">
        <v>14</v>
      </c>
      <c r="BZ543" s="238">
        <v>20</v>
      </c>
      <c r="CA543" s="238">
        <v>50</v>
      </c>
      <c r="CB543" s="238">
        <v>11</v>
      </c>
      <c r="CC543" s="238">
        <v>21</v>
      </c>
      <c r="CT543" s="238">
        <v>441030.2834434</v>
      </c>
      <c r="CU543" s="238">
        <v>4972319.7258848296</v>
      </c>
      <c r="CV543" s="238">
        <v>44.901860050000003</v>
      </c>
      <c r="CW543" s="238">
        <v>-93.746927330000005</v>
      </c>
      <c r="CX543" s="238" t="s">
        <v>359</v>
      </c>
      <c r="CY543" s="238" t="s">
        <v>1168</v>
      </c>
    </row>
    <row r="544" spans="1:103" x14ac:dyDescent="0.25">
      <c r="A544" s="238">
        <v>10840428</v>
      </c>
      <c r="B544" s="238">
        <v>3</v>
      </c>
      <c r="C544" s="238">
        <v>7</v>
      </c>
      <c r="D544" s="238">
        <v>173.08799999999999</v>
      </c>
      <c r="E544" s="238">
        <v>27</v>
      </c>
      <c r="F544" s="238" t="s">
        <v>1128</v>
      </c>
      <c r="H544" s="238" t="s">
        <v>354</v>
      </c>
      <c r="I544" s="238">
        <v>25</v>
      </c>
      <c r="K544" s="238">
        <v>12006765</v>
      </c>
      <c r="L544" s="238">
        <v>123470255</v>
      </c>
      <c r="M544" s="238">
        <v>12</v>
      </c>
      <c r="N544" s="238">
        <v>12</v>
      </c>
      <c r="O544" s="238">
        <v>2012</v>
      </c>
      <c r="P544" s="238" t="s">
        <v>355</v>
      </c>
      <c r="Q544" s="238">
        <v>16</v>
      </c>
      <c r="S544" s="238">
        <v>5</v>
      </c>
      <c r="T544" s="238">
        <v>0</v>
      </c>
      <c r="U544" s="238">
        <v>2</v>
      </c>
      <c r="V544" s="238">
        <v>1</v>
      </c>
      <c r="W544" s="238">
        <v>10</v>
      </c>
      <c r="X544" s="238">
        <v>2</v>
      </c>
      <c r="Y544" s="238">
        <v>3</v>
      </c>
      <c r="Z544" s="238">
        <v>2</v>
      </c>
      <c r="AB544" s="238">
        <v>2</v>
      </c>
      <c r="AC544" s="238">
        <v>98</v>
      </c>
      <c r="AD544" s="238" t="s">
        <v>1169</v>
      </c>
      <c r="AE544" s="238" t="s">
        <v>1138</v>
      </c>
      <c r="AF544" s="238" t="s">
        <v>426</v>
      </c>
      <c r="AG544" s="238">
        <v>7</v>
      </c>
      <c r="AH544" s="238">
        <v>2</v>
      </c>
      <c r="AI544" s="238">
        <v>2</v>
      </c>
      <c r="AJ544" s="238">
        <v>4</v>
      </c>
      <c r="AK544" s="238">
        <v>21</v>
      </c>
      <c r="AL544" s="238">
        <v>43</v>
      </c>
      <c r="AM544" s="238" t="s">
        <v>354</v>
      </c>
      <c r="AN544" s="238">
        <v>5</v>
      </c>
      <c r="AO544" s="238">
        <v>15</v>
      </c>
      <c r="AS544" s="238">
        <v>7</v>
      </c>
      <c r="AT544" s="238">
        <v>98</v>
      </c>
      <c r="AU544" s="238">
        <v>45</v>
      </c>
      <c r="AV544" s="238">
        <v>11</v>
      </c>
      <c r="AW544" s="238">
        <v>21</v>
      </c>
      <c r="AX544" s="238">
        <v>2</v>
      </c>
      <c r="AY544" s="238">
        <v>2</v>
      </c>
      <c r="BA544" s="238">
        <v>21</v>
      </c>
      <c r="BB544" s="238">
        <v>53</v>
      </c>
      <c r="BC544" s="238" t="s">
        <v>363</v>
      </c>
      <c r="BD544" s="238">
        <v>5</v>
      </c>
      <c r="BE544" s="238">
        <v>1</v>
      </c>
      <c r="BI544" s="238">
        <v>7</v>
      </c>
      <c r="BJ544" s="238">
        <v>98</v>
      </c>
      <c r="BK544" s="238">
        <v>45</v>
      </c>
      <c r="BL544" s="238">
        <v>11</v>
      </c>
      <c r="BM544" s="238">
        <v>21</v>
      </c>
      <c r="CT544" s="238">
        <v>441064</v>
      </c>
      <c r="CU544" s="238">
        <v>4972319</v>
      </c>
      <c r="CV544" s="238">
        <v>44.901853699999997</v>
      </c>
      <c r="CW544" s="238">
        <v>-93.746499999999997</v>
      </c>
      <c r="CX544" s="238" t="s">
        <v>359</v>
      </c>
      <c r="CY544" s="238" t="s">
        <v>1170</v>
      </c>
    </row>
    <row r="545" spans="1:103" x14ac:dyDescent="0.25">
      <c r="A545" s="238">
        <v>653064</v>
      </c>
      <c r="B545" s="238">
        <v>3</v>
      </c>
      <c r="C545" s="238">
        <v>7</v>
      </c>
      <c r="D545" s="238">
        <v>173.089</v>
      </c>
      <c r="E545" s="238">
        <v>27</v>
      </c>
      <c r="F545" s="238" t="s">
        <v>1128</v>
      </c>
      <c r="H545" s="238" t="s">
        <v>354</v>
      </c>
      <c r="I545" s="238">
        <v>25</v>
      </c>
      <c r="K545" s="238">
        <v>18005263</v>
      </c>
      <c r="M545" s="238">
        <v>10</v>
      </c>
      <c r="N545" s="238">
        <v>19</v>
      </c>
      <c r="O545" s="238">
        <v>2018</v>
      </c>
      <c r="P545" s="238" t="s">
        <v>362</v>
      </c>
      <c r="Q545" s="238">
        <v>15</v>
      </c>
      <c r="S545" s="238">
        <v>4</v>
      </c>
      <c r="T545" s="238">
        <v>0</v>
      </c>
      <c r="U545" s="238">
        <v>4</v>
      </c>
      <c r="V545" s="238">
        <v>12</v>
      </c>
      <c r="W545" s="238">
        <v>10</v>
      </c>
      <c r="X545" s="238">
        <v>2</v>
      </c>
      <c r="Y545" s="238">
        <v>1</v>
      </c>
      <c r="Z545" s="238">
        <v>1</v>
      </c>
      <c r="AB545" s="238">
        <v>1</v>
      </c>
      <c r="AC545" s="238">
        <v>98</v>
      </c>
      <c r="AD545" s="238" t="s">
        <v>581</v>
      </c>
      <c r="AF545" s="238" t="s">
        <v>426</v>
      </c>
      <c r="AG545" s="238">
        <v>7</v>
      </c>
      <c r="AH545" s="238">
        <v>2</v>
      </c>
      <c r="AI545" s="238">
        <v>2</v>
      </c>
      <c r="AJ545" s="238">
        <v>3</v>
      </c>
      <c r="AK545" s="238">
        <v>21</v>
      </c>
      <c r="AL545" s="238">
        <v>45</v>
      </c>
      <c r="AM545" s="238" t="s">
        <v>363</v>
      </c>
      <c r="AN545" s="238">
        <v>5</v>
      </c>
      <c r="AO545" s="238">
        <v>90</v>
      </c>
      <c r="AS545" s="238">
        <v>12</v>
      </c>
      <c r="AT545" s="238">
        <v>98</v>
      </c>
      <c r="AU545" s="238">
        <v>50</v>
      </c>
      <c r="AV545" s="238">
        <v>11</v>
      </c>
      <c r="AW545" s="238">
        <v>21</v>
      </c>
      <c r="AX545" s="238">
        <v>2</v>
      </c>
      <c r="AY545" s="238">
        <v>4</v>
      </c>
      <c r="AZ545" s="238">
        <v>3</v>
      </c>
      <c r="BA545" s="238">
        <v>21</v>
      </c>
      <c r="BB545" s="238">
        <v>36</v>
      </c>
      <c r="BC545" s="238" t="s">
        <v>363</v>
      </c>
      <c r="BD545" s="238">
        <v>5</v>
      </c>
      <c r="BE545" s="238">
        <v>1</v>
      </c>
      <c r="BI545" s="238">
        <v>12</v>
      </c>
      <c r="BJ545" s="238">
        <v>98</v>
      </c>
      <c r="BK545" s="238">
        <v>50</v>
      </c>
      <c r="BL545" s="238">
        <v>11</v>
      </c>
      <c r="BM545" s="238">
        <v>21</v>
      </c>
      <c r="BN545" s="238">
        <v>2</v>
      </c>
      <c r="BO545" s="238">
        <v>2</v>
      </c>
      <c r="BP545" s="238">
        <v>3</v>
      </c>
      <c r="BQ545" s="238">
        <v>26</v>
      </c>
      <c r="BR545" s="238">
        <v>17</v>
      </c>
      <c r="BS545" s="238" t="s">
        <v>363</v>
      </c>
      <c r="BT545" s="238">
        <v>5</v>
      </c>
      <c r="BU545" s="238">
        <v>1</v>
      </c>
      <c r="BY545" s="238">
        <v>12</v>
      </c>
      <c r="BZ545" s="238">
        <v>98</v>
      </c>
      <c r="CA545" s="238">
        <v>50</v>
      </c>
      <c r="CB545" s="238">
        <v>11</v>
      </c>
      <c r="CC545" s="238">
        <v>21</v>
      </c>
      <c r="CD545" s="238">
        <v>2</v>
      </c>
      <c r="CE545" s="238">
        <v>3</v>
      </c>
      <c r="CF545" s="238">
        <v>3</v>
      </c>
      <c r="CG545" s="238">
        <v>34</v>
      </c>
      <c r="CH545" s="238">
        <v>70</v>
      </c>
      <c r="CI545" s="238" t="s">
        <v>354</v>
      </c>
      <c r="CJ545" s="238">
        <v>5</v>
      </c>
      <c r="CK545" s="238">
        <v>1</v>
      </c>
      <c r="CO545" s="238">
        <v>12</v>
      </c>
      <c r="CP545" s="238">
        <v>98</v>
      </c>
      <c r="CQ545" s="238">
        <v>50</v>
      </c>
      <c r="CR545" s="238">
        <v>11</v>
      </c>
      <c r="CS545" s="238">
        <v>21</v>
      </c>
      <c r="CT545" s="238">
        <v>441066.53036672401</v>
      </c>
      <c r="CU545" s="238">
        <v>4972318.7611458497</v>
      </c>
      <c r="CV545" s="238">
        <v>44.901854370000002</v>
      </c>
      <c r="CW545" s="238">
        <v>-93.746468140000005</v>
      </c>
      <c r="CX545" s="238" t="s">
        <v>359</v>
      </c>
      <c r="CY545" s="238" t="e">
        <v>#NAME?</v>
      </c>
    </row>
    <row r="546" spans="1:103" x14ac:dyDescent="0.25">
      <c r="A546" s="238">
        <v>10724137</v>
      </c>
      <c r="B546" s="238">
        <v>3</v>
      </c>
      <c r="C546" s="238">
        <v>7</v>
      </c>
      <c r="D546" s="238">
        <v>173.09100000000001</v>
      </c>
      <c r="E546" s="238">
        <v>27</v>
      </c>
      <c r="F546" s="238" t="s">
        <v>1128</v>
      </c>
      <c r="H546" s="238" t="s">
        <v>354</v>
      </c>
      <c r="I546" s="238">
        <v>25</v>
      </c>
      <c r="K546" s="238">
        <v>11004062</v>
      </c>
      <c r="L546" s="238">
        <v>111880128</v>
      </c>
      <c r="M546" s="238">
        <v>7</v>
      </c>
      <c r="N546" s="238">
        <v>7</v>
      </c>
      <c r="O546" s="238">
        <v>2011</v>
      </c>
      <c r="P546" s="238" t="s">
        <v>384</v>
      </c>
      <c r="Q546" s="238">
        <v>17</v>
      </c>
      <c r="R546" s="238" t="s">
        <v>356</v>
      </c>
      <c r="S546" s="238">
        <v>4</v>
      </c>
      <c r="T546" s="238">
        <v>0</v>
      </c>
      <c r="U546" s="238">
        <v>4</v>
      </c>
      <c r="V546" s="238">
        <v>1</v>
      </c>
      <c r="W546" s="238">
        <v>10</v>
      </c>
      <c r="X546" s="238">
        <v>3</v>
      </c>
      <c r="Y546" s="238">
        <v>1</v>
      </c>
      <c r="Z546" s="238">
        <v>1</v>
      </c>
      <c r="AA546" s="238">
        <v>1</v>
      </c>
      <c r="AB546" s="238">
        <v>1</v>
      </c>
      <c r="AC546" s="238">
        <v>98</v>
      </c>
      <c r="AD546" s="238" t="s">
        <v>430</v>
      </c>
      <c r="AE546" s="238" t="s">
        <v>1138</v>
      </c>
      <c r="AF546" s="238" t="s">
        <v>426</v>
      </c>
      <c r="AG546" s="238">
        <v>7</v>
      </c>
      <c r="AH546" s="238">
        <v>2</v>
      </c>
      <c r="AI546" s="238">
        <v>2</v>
      </c>
      <c r="AJ546" s="238">
        <v>4</v>
      </c>
      <c r="AK546" s="238">
        <v>8</v>
      </c>
      <c r="AL546" s="238">
        <v>65</v>
      </c>
      <c r="AM546" s="238" t="s">
        <v>363</v>
      </c>
      <c r="AN546" s="238">
        <v>5</v>
      </c>
      <c r="AO546" s="238">
        <v>1</v>
      </c>
      <c r="AS546" s="238">
        <v>7</v>
      </c>
      <c r="AT546" s="238">
        <v>20</v>
      </c>
      <c r="AU546" s="238">
        <v>45</v>
      </c>
      <c r="AV546" s="238">
        <v>11</v>
      </c>
      <c r="AW546" s="238">
        <v>21</v>
      </c>
      <c r="AX546" s="238">
        <v>2</v>
      </c>
      <c r="AY546" s="238">
        <v>2</v>
      </c>
      <c r="AZ546" s="238">
        <v>4</v>
      </c>
      <c r="BA546" s="238">
        <v>8</v>
      </c>
      <c r="BB546" s="238">
        <v>32</v>
      </c>
      <c r="BC546" s="238" t="s">
        <v>363</v>
      </c>
      <c r="BD546" s="238">
        <v>5</v>
      </c>
      <c r="BE546" s="238">
        <v>1</v>
      </c>
      <c r="BI546" s="238">
        <v>7</v>
      </c>
      <c r="BJ546" s="238">
        <v>20</v>
      </c>
      <c r="BK546" s="238">
        <v>45</v>
      </c>
      <c r="BL546" s="238">
        <v>11</v>
      </c>
      <c r="BM546" s="238">
        <v>21</v>
      </c>
      <c r="BN546" s="238">
        <v>2</v>
      </c>
      <c r="BO546" s="238">
        <v>2</v>
      </c>
      <c r="BP546" s="238">
        <v>4</v>
      </c>
      <c r="BQ546" s="238">
        <v>8</v>
      </c>
      <c r="BR546" s="238">
        <v>30</v>
      </c>
      <c r="BS546" s="238" t="s">
        <v>354</v>
      </c>
      <c r="BT546" s="238">
        <v>5</v>
      </c>
      <c r="BU546" s="238">
        <v>1</v>
      </c>
      <c r="BY546" s="238">
        <v>7</v>
      </c>
      <c r="BZ546" s="238">
        <v>20</v>
      </c>
      <c r="CA546" s="238">
        <v>45</v>
      </c>
      <c r="CB546" s="238">
        <v>11</v>
      </c>
      <c r="CC546" s="238">
        <v>21</v>
      </c>
      <c r="CD546" s="238">
        <v>2</v>
      </c>
      <c r="CE546" s="238">
        <v>2</v>
      </c>
      <c r="CF546" s="238">
        <v>4</v>
      </c>
      <c r="CG546" s="238">
        <v>21</v>
      </c>
      <c r="CH546" s="238">
        <v>20</v>
      </c>
      <c r="CI546" s="238" t="s">
        <v>363</v>
      </c>
      <c r="CJ546" s="238">
        <v>2</v>
      </c>
      <c r="CK546" s="238">
        <v>15</v>
      </c>
      <c r="CO546" s="238">
        <v>7</v>
      </c>
      <c r="CP546" s="238">
        <v>20</v>
      </c>
      <c r="CQ546" s="238">
        <v>45</v>
      </c>
      <c r="CR546" s="238">
        <v>11</v>
      </c>
      <c r="CS546" s="238">
        <v>21</v>
      </c>
      <c r="CT546" s="238">
        <v>441069</v>
      </c>
      <c r="CU546" s="238">
        <v>4972319</v>
      </c>
      <c r="CV546" s="238">
        <v>44.901852400000003</v>
      </c>
      <c r="CW546" s="238">
        <v>-93.746439300000006</v>
      </c>
      <c r="CX546" s="238" t="s">
        <v>359</v>
      </c>
      <c r="CY546" s="238" t="s">
        <v>1171</v>
      </c>
    </row>
    <row r="547" spans="1:103" x14ac:dyDescent="0.25">
      <c r="A547" s="238">
        <v>10751917</v>
      </c>
      <c r="B547" s="238">
        <v>3</v>
      </c>
      <c r="C547" s="238">
        <v>7</v>
      </c>
      <c r="D547" s="238">
        <v>173.09100000000001</v>
      </c>
      <c r="E547" s="238">
        <v>27</v>
      </c>
      <c r="F547" s="238" t="s">
        <v>1128</v>
      </c>
      <c r="H547" s="238" t="s">
        <v>354</v>
      </c>
      <c r="I547" s="238">
        <v>25</v>
      </c>
      <c r="L547" s="238">
        <v>113120120</v>
      </c>
      <c r="M547" s="238">
        <v>10</v>
      </c>
      <c r="N547" s="238">
        <v>7</v>
      </c>
      <c r="O547" s="238">
        <v>2011</v>
      </c>
      <c r="P547" s="238" t="s">
        <v>362</v>
      </c>
      <c r="Q547" s="238">
        <v>15</v>
      </c>
      <c r="S547" s="238">
        <v>5</v>
      </c>
      <c r="T547" s="238">
        <v>0</v>
      </c>
      <c r="U547" s="238">
        <v>2</v>
      </c>
      <c r="W547" s="238">
        <v>10</v>
      </c>
      <c r="Z547" s="238">
        <v>1</v>
      </c>
      <c r="AB547" s="238">
        <v>1</v>
      </c>
      <c r="AF547" s="238" t="s">
        <v>426</v>
      </c>
      <c r="AG547" s="238">
        <v>90</v>
      </c>
      <c r="AH547" s="238">
        <v>2</v>
      </c>
      <c r="AI547" s="238">
        <v>2</v>
      </c>
      <c r="AJ547" s="238">
        <v>4</v>
      </c>
      <c r="AK547" s="238">
        <v>8</v>
      </c>
      <c r="AL547" s="238">
        <v>56</v>
      </c>
      <c r="AM547" s="238" t="s">
        <v>354</v>
      </c>
      <c r="AT547" s="238">
        <v>20</v>
      </c>
      <c r="AU547" s="238">
        <v>40</v>
      </c>
      <c r="AX547" s="238">
        <v>2</v>
      </c>
      <c r="AY547" s="238">
        <v>2</v>
      </c>
      <c r="AZ547" s="238">
        <v>4</v>
      </c>
      <c r="BA547" s="238">
        <v>26</v>
      </c>
      <c r="BB547" s="238">
        <v>42</v>
      </c>
      <c r="BC547" s="238" t="s">
        <v>354</v>
      </c>
      <c r="BJ547" s="238">
        <v>20</v>
      </c>
      <c r="BK547" s="238">
        <v>40</v>
      </c>
      <c r="CT547" s="238">
        <v>441069</v>
      </c>
      <c r="CU547" s="238">
        <v>4972319</v>
      </c>
      <c r="CV547" s="238">
        <v>44.901852400000003</v>
      </c>
      <c r="CW547" s="238">
        <v>-93.746439300000006</v>
      </c>
      <c r="CX547" s="238" t="s">
        <v>359</v>
      </c>
    </row>
    <row r="548" spans="1:103" x14ac:dyDescent="0.25">
      <c r="A548" s="238">
        <v>10868709</v>
      </c>
      <c r="B548" s="238">
        <v>3</v>
      </c>
      <c r="C548" s="238">
        <v>7</v>
      </c>
      <c r="D548" s="238">
        <v>173.10599999999999</v>
      </c>
      <c r="E548" s="238">
        <v>27</v>
      </c>
      <c r="F548" s="238" t="s">
        <v>1128</v>
      </c>
      <c r="H548" s="238" t="s">
        <v>354</v>
      </c>
      <c r="I548" s="238">
        <v>25</v>
      </c>
      <c r="K548" s="238">
        <v>13001101</v>
      </c>
      <c r="L548" s="238">
        <v>130710111</v>
      </c>
      <c r="M548" s="238">
        <v>3</v>
      </c>
      <c r="N548" s="238">
        <v>12</v>
      </c>
      <c r="O548" s="238">
        <v>2013</v>
      </c>
      <c r="P548" s="238" t="s">
        <v>368</v>
      </c>
      <c r="Q548" s="238">
        <v>16</v>
      </c>
      <c r="S548" s="238">
        <v>5</v>
      </c>
      <c r="T548" s="238">
        <v>0</v>
      </c>
      <c r="U548" s="238">
        <v>2</v>
      </c>
      <c r="V548" s="238">
        <v>1</v>
      </c>
      <c r="W548" s="238">
        <v>10</v>
      </c>
      <c r="X548" s="238">
        <v>2</v>
      </c>
      <c r="Y548" s="238">
        <v>1</v>
      </c>
      <c r="Z548" s="238">
        <v>2</v>
      </c>
      <c r="AA548" s="238">
        <v>4</v>
      </c>
      <c r="AB548" s="238">
        <v>1</v>
      </c>
      <c r="AC548" s="238">
        <v>98</v>
      </c>
      <c r="AD548" s="238" t="s">
        <v>430</v>
      </c>
      <c r="AE548" s="238" t="s">
        <v>1138</v>
      </c>
      <c r="AF548" s="238" t="s">
        <v>426</v>
      </c>
      <c r="AG548" s="238">
        <v>7</v>
      </c>
      <c r="AH548" s="238">
        <v>2</v>
      </c>
      <c r="AI548" s="238">
        <v>2</v>
      </c>
      <c r="AJ548" s="238">
        <v>4</v>
      </c>
      <c r="AK548" s="238">
        <v>21</v>
      </c>
      <c r="AL548" s="238">
        <v>37</v>
      </c>
      <c r="AM548" s="238" t="s">
        <v>354</v>
      </c>
      <c r="AN548" s="238">
        <v>5</v>
      </c>
      <c r="AO548" s="238">
        <v>15</v>
      </c>
      <c r="AS548" s="238">
        <v>7</v>
      </c>
      <c r="AT548" s="238">
        <v>98</v>
      </c>
      <c r="AU548" s="238">
        <v>45</v>
      </c>
      <c r="AV548" s="238">
        <v>11</v>
      </c>
      <c r="AW548" s="238">
        <v>21</v>
      </c>
      <c r="AX548" s="238">
        <v>2</v>
      </c>
      <c r="AY548" s="238">
        <v>3</v>
      </c>
      <c r="AZ548" s="238">
        <v>4</v>
      </c>
      <c r="BA548" s="238">
        <v>21</v>
      </c>
      <c r="BB548" s="238">
        <v>51</v>
      </c>
      <c r="BC548" s="238" t="s">
        <v>354</v>
      </c>
      <c r="BD548" s="238">
        <v>5</v>
      </c>
      <c r="BE548" s="238">
        <v>1</v>
      </c>
      <c r="BI548" s="238">
        <v>7</v>
      </c>
      <c r="BJ548" s="238">
        <v>98</v>
      </c>
      <c r="BK548" s="238">
        <v>45</v>
      </c>
      <c r="BL548" s="238">
        <v>11</v>
      </c>
      <c r="BM548" s="238">
        <v>21</v>
      </c>
      <c r="CT548" s="238">
        <v>441094</v>
      </c>
      <c r="CU548" s="238">
        <v>4972318</v>
      </c>
      <c r="CV548" s="238">
        <v>44.901845600000001</v>
      </c>
      <c r="CW548" s="238">
        <v>-93.746115399999994</v>
      </c>
      <c r="CX548" s="238" t="s">
        <v>359</v>
      </c>
      <c r="CY548" s="238" t="e">
        <v>#NAME?</v>
      </c>
    </row>
    <row r="549" spans="1:103" x14ac:dyDescent="0.25">
      <c r="A549" s="238">
        <v>373410</v>
      </c>
      <c r="B549" s="238">
        <v>3</v>
      </c>
      <c r="C549" s="238">
        <v>7</v>
      </c>
      <c r="D549" s="238">
        <v>173.11099999999999</v>
      </c>
      <c r="E549" s="238">
        <v>27</v>
      </c>
      <c r="F549" s="238" t="s">
        <v>1128</v>
      </c>
      <c r="H549" s="238" t="s">
        <v>354</v>
      </c>
      <c r="I549" s="238">
        <v>25</v>
      </c>
      <c r="K549" s="238">
        <v>16509150</v>
      </c>
      <c r="M549" s="238">
        <v>8</v>
      </c>
      <c r="N549" s="238">
        <v>20</v>
      </c>
      <c r="O549" s="238">
        <v>2016</v>
      </c>
      <c r="P549" s="238" t="s">
        <v>364</v>
      </c>
      <c r="Q549" s="238">
        <v>8</v>
      </c>
      <c r="S549" s="238">
        <v>2</v>
      </c>
      <c r="T549" s="238">
        <v>0</v>
      </c>
      <c r="U549" s="238">
        <v>1</v>
      </c>
      <c r="V549" s="238">
        <v>5</v>
      </c>
      <c r="W549" s="238">
        <v>10</v>
      </c>
      <c r="X549" s="238">
        <v>3</v>
      </c>
      <c r="Y549" s="238">
        <v>1</v>
      </c>
      <c r="Z549" s="238">
        <v>2</v>
      </c>
      <c r="AA549" s="238">
        <v>3</v>
      </c>
      <c r="AB549" s="238">
        <v>2</v>
      </c>
      <c r="AC549" s="238">
        <v>98</v>
      </c>
      <c r="AD549" s="238" t="s">
        <v>581</v>
      </c>
      <c r="AF549" s="238" t="s">
        <v>426</v>
      </c>
      <c r="AG549" s="238">
        <v>2</v>
      </c>
      <c r="AH549" s="238">
        <v>6</v>
      </c>
      <c r="AL549" s="238">
        <v>31</v>
      </c>
      <c r="AM549" s="238" t="s">
        <v>354</v>
      </c>
      <c r="AN549" s="238">
        <v>5</v>
      </c>
      <c r="AO549" s="238">
        <v>2</v>
      </c>
      <c r="AQ549" s="238">
        <v>35</v>
      </c>
      <c r="AR549" s="238">
        <v>1</v>
      </c>
      <c r="AX549" s="238">
        <v>2</v>
      </c>
      <c r="AY549" s="238">
        <v>2</v>
      </c>
      <c r="AZ549" s="238">
        <v>1</v>
      </c>
      <c r="BA549" s="238">
        <v>21</v>
      </c>
      <c r="BB549" s="238">
        <v>36</v>
      </c>
      <c r="BC549" s="238" t="s">
        <v>363</v>
      </c>
      <c r="BD549" s="238">
        <v>5</v>
      </c>
      <c r="BE549" s="238">
        <v>1</v>
      </c>
      <c r="BI549" s="238">
        <v>12</v>
      </c>
      <c r="BJ549" s="238">
        <v>20</v>
      </c>
      <c r="BK549" s="238">
        <v>45</v>
      </c>
      <c r="BL549" s="238">
        <v>11</v>
      </c>
      <c r="BM549" s="238">
        <v>21</v>
      </c>
      <c r="CT549" s="238">
        <v>441101.52400304802</v>
      </c>
      <c r="CU549" s="238">
        <v>4972327.4151215004</v>
      </c>
      <c r="CV549" s="238">
        <v>44.901935160000001</v>
      </c>
      <c r="CW549" s="238">
        <v>-93.746025939999996</v>
      </c>
      <c r="CX549" s="238" t="s">
        <v>359</v>
      </c>
      <c r="CY549" s="238" t="s">
        <v>1172</v>
      </c>
    </row>
    <row r="550" spans="1:103" x14ac:dyDescent="0.25">
      <c r="A550" s="238">
        <v>812939</v>
      </c>
      <c r="B550" s="238">
        <v>3</v>
      </c>
      <c r="C550" s="238">
        <v>7</v>
      </c>
      <c r="D550" s="238">
        <v>173.11199999999999</v>
      </c>
      <c r="E550" s="238">
        <v>27</v>
      </c>
      <c r="F550" s="238" t="s">
        <v>1128</v>
      </c>
      <c r="H550" s="238" t="s">
        <v>354</v>
      </c>
      <c r="I550" s="238">
        <v>25</v>
      </c>
      <c r="K550" s="238">
        <v>20002369</v>
      </c>
      <c r="L550" s="238">
        <v>201560134</v>
      </c>
      <c r="M550" s="238">
        <v>6</v>
      </c>
      <c r="N550" s="238">
        <v>4</v>
      </c>
      <c r="O550" s="238">
        <v>2020</v>
      </c>
      <c r="P550" s="238" t="s">
        <v>384</v>
      </c>
      <c r="Q550" s="238">
        <v>16</v>
      </c>
      <c r="R550" s="238" t="s">
        <v>369</v>
      </c>
      <c r="S550" s="238">
        <v>2</v>
      </c>
      <c r="T550" s="238">
        <v>0</v>
      </c>
      <c r="U550" s="238">
        <v>2</v>
      </c>
      <c r="V550" s="238">
        <v>5</v>
      </c>
      <c r="W550" s="238">
        <v>10</v>
      </c>
      <c r="X550" s="238">
        <v>10</v>
      </c>
      <c r="Y550" s="238">
        <v>1</v>
      </c>
      <c r="Z550" s="238">
        <v>1</v>
      </c>
      <c r="AB550" s="238">
        <v>1</v>
      </c>
      <c r="AC550" s="238">
        <v>98</v>
      </c>
      <c r="AD550" s="238">
        <v>7</v>
      </c>
      <c r="AF550" s="238" t="s">
        <v>426</v>
      </c>
      <c r="AG550" s="238">
        <v>10</v>
      </c>
      <c r="AH550" s="238">
        <v>2</v>
      </c>
      <c r="AI550" s="238">
        <v>4</v>
      </c>
      <c r="AJ550" s="238">
        <v>3</v>
      </c>
      <c r="AK550" s="238">
        <v>21</v>
      </c>
      <c r="AL550" s="238">
        <v>72</v>
      </c>
      <c r="AM550" s="238" t="s">
        <v>363</v>
      </c>
      <c r="AN550" s="238">
        <v>5</v>
      </c>
      <c r="AO550" s="238">
        <v>1</v>
      </c>
      <c r="AS550" s="238">
        <v>12</v>
      </c>
      <c r="AT550" s="238">
        <v>9</v>
      </c>
      <c r="AV550" s="238">
        <v>11</v>
      </c>
      <c r="AW550" s="238">
        <v>21</v>
      </c>
      <c r="AX550" s="238">
        <v>2</v>
      </c>
      <c r="AY550" s="238">
        <v>3</v>
      </c>
      <c r="AZ550" s="238">
        <v>3</v>
      </c>
      <c r="BA550" s="238">
        <v>31</v>
      </c>
      <c r="BB550" s="238">
        <v>38</v>
      </c>
      <c r="BC550" s="238" t="s">
        <v>354</v>
      </c>
      <c r="BD550" s="238">
        <v>5</v>
      </c>
      <c r="BE550" s="238">
        <v>2</v>
      </c>
      <c r="BI550" s="238">
        <v>12</v>
      </c>
      <c r="BJ550" s="238">
        <v>9</v>
      </c>
      <c r="BL550" s="238">
        <v>11</v>
      </c>
      <c r="BM550" s="238">
        <v>21</v>
      </c>
      <c r="CT550" s="238">
        <v>441089.01206087501</v>
      </c>
      <c r="CU550" s="238">
        <v>4972313.5568356598</v>
      </c>
      <c r="CV550" s="238">
        <v>44.901809380000003</v>
      </c>
      <c r="CW550" s="238">
        <v>-93.7461828</v>
      </c>
      <c r="CX550" s="238" t="s">
        <v>359</v>
      </c>
      <c r="CY550" s="238" t="s">
        <v>1173</v>
      </c>
    </row>
    <row r="551" spans="1:103" x14ac:dyDescent="0.25">
      <c r="A551" s="238">
        <v>431294</v>
      </c>
      <c r="B551" s="238">
        <v>3</v>
      </c>
      <c r="C551" s="238">
        <v>7</v>
      </c>
      <c r="D551" s="238">
        <v>173.11699999999999</v>
      </c>
      <c r="E551" s="238">
        <v>27</v>
      </c>
      <c r="F551" s="238" t="s">
        <v>1128</v>
      </c>
      <c r="H551" s="238" t="s">
        <v>354</v>
      </c>
      <c r="I551" s="238">
        <v>25</v>
      </c>
      <c r="K551" s="238">
        <v>17001355</v>
      </c>
      <c r="M551" s="238">
        <v>3</v>
      </c>
      <c r="N551" s="238">
        <v>24</v>
      </c>
      <c r="O551" s="238">
        <v>2017</v>
      </c>
      <c r="P551" s="238" t="s">
        <v>362</v>
      </c>
      <c r="Q551" s="238">
        <v>17</v>
      </c>
      <c r="R551" s="238" t="s">
        <v>369</v>
      </c>
      <c r="S551" s="238">
        <v>3</v>
      </c>
      <c r="T551" s="238">
        <v>0</v>
      </c>
      <c r="U551" s="238">
        <v>2</v>
      </c>
      <c r="V551" s="238">
        <v>5</v>
      </c>
      <c r="W551" s="238">
        <v>10</v>
      </c>
      <c r="X551" s="238">
        <v>4</v>
      </c>
      <c r="Y551" s="238">
        <v>1</v>
      </c>
      <c r="Z551" s="238">
        <v>1</v>
      </c>
      <c r="AB551" s="238">
        <v>1</v>
      </c>
      <c r="AC551" s="238">
        <v>98</v>
      </c>
      <c r="AD551" s="238" t="s">
        <v>581</v>
      </c>
      <c r="AF551" s="238" t="s">
        <v>426</v>
      </c>
      <c r="AG551" s="238">
        <v>10</v>
      </c>
      <c r="AH551" s="238">
        <v>2</v>
      </c>
      <c r="AI551" s="238">
        <v>2</v>
      </c>
      <c r="AJ551" s="238">
        <v>2</v>
      </c>
      <c r="AK551" s="238">
        <v>24</v>
      </c>
      <c r="AL551" s="238">
        <v>59</v>
      </c>
      <c r="AM551" s="238" t="s">
        <v>354</v>
      </c>
      <c r="AN551" s="238">
        <v>5</v>
      </c>
      <c r="AO551" s="238">
        <v>2</v>
      </c>
      <c r="AS551" s="238">
        <v>14</v>
      </c>
      <c r="AT551" s="238">
        <v>23</v>
      </c>
      <c r="AU551" s="238">
        <v>45</v>
      </c>
      <c r="AV551" s="238">
        <v>11</v>
      </c>
      <c r="AW551" s="238">
        <v>21</v>
      </c>
      <c r="AX551" s="238">
        <v>2</v>
      </c>
      <c r="AY551" s="238">
        <v>2</v>
      </c>
      <c r="AZ551" s="238">
        <v>4</v>
      </c>
      <c r="BA551" s="238">
        <v>21</v>
      </c>
      <c r="BB551" s="238">
        <v>21</v>
      </c>
      <c r="BC551" s="238" t="s">
        <v>363</v>
      </c>
      <c r="BD551" s="238">
        <v>5</v>
      </c>
      <c r="BE551" s="238">
        <v>68</v>
      </c>
      <c r="BI551" s="238">
        <v>14</v>
      </c>
      <c r="BJ551" s="238">
        <v>9</v>
      </c>
      <c r="BK551" s="238">
        <v>45</v>
      </c>
      <c r="BL551" s="238">
        <v>11</v>
      </c>
      <c r="BM551" s="238">
        <v>21</v>
      </c>
      <c r="CT551" s="238">
        <v>441110.78261878702</v>
      </c>
      <c r="CU551" s="238">
        <v>4972315.33421712</v>
      </c>
      <c r="CV551" s="238">
        <v>44.901827179999998</v>
      </c>
      <c r="CW551" s="238">
        <v>-93.745907270000004</v>
      </c>
      <c r="CX551" s="238" t="s">
        <v>359</v>
      </c>
      <c r="CY551" s="238" t="s">
        <v>1174</v>
      </c>
    </row>
    <row r="552" spans="1:103" x14ac:dyDescent="0.25">
      <c r="A552" s="238">
        <v>458456</v>
      </c>
      <c r="B552" s="238">
        <v>3</v>
      </c>
      <c r="C552" s="238">
        <v>7</v>
      </c>
      <c r="D552" s="238">
        <v>173.11699999999999</v>
      </c>
      <c r="E552" s="238">
        <v>27</v>
      </c>
      <c r="F552" s="238" t="s">
        <v>1128</v>
      </c>
      <c r="H552" s="238" t="s">
        <v>354</v>
      </c>
      <c r="I552" s="238">
        <v>25</v>
      </c>
      <c r="K552" s="238">
        <v>17506243</v>
      </c>
      <c r="M552" s="238">
        <v>6</v>
      </c>
      <c r="N552" s="238">
        <v>8</v>
      </c>
      <c r="O552" s="238">
        <v>2017</v>
      </c>
      <c r="P552" s="238" t="s">
        <v>384</v>
      </c>
      <c r="Q552" s="238">
        <v>16</v>
      </c>
      <c r="R552" s="238" t="s">
        <v>356</v>
      </c>
      <c r="S552" s="238">
        <v>4</v>
      </c>
      <c r="T552" s="238">
        <v>0</v>
      </c>
      <c r="U552" s="238">
        <v>4</v>
      </c>
      <c r="V552" s="238">
        <v>12</v>
      </c>
      <c r="W552" s="238">
        <v>10</v>
      </c>
      <c r="X552" s="238">
        <v>10</v>
      </c>
      <c r="Y552" s="238">
        <v>1</v>
      </c>
      <c r="Z552" s="238">
        <v>1</v>
      </c>
      <c r="AB552" s="238">
        <v>1</v>
      </c>
      <c r="AC552" s="238">
        <v>98</v>
      </c>
      <c r="AD552" s="238" t="s">
        <v>581</v>
      </c>
      <c r="AF552" s="238" t="s">
        <v>426</v>
      </c>
      <c r="AG552" s="238">
        <v>7</v>
      </c>
      <c r="AH552" s="238">
        <v>2</v>
      </c>
      <c r="AI552" s="238">
        <v>2</v>
      </c>
      <c r="AJ552" s="238">
        <v>10</v>
      </c>
      <c r="AK552" s="238">
        <v>34</v>
      </c>
      <c r="AL552" s="238">
        <v>20</v>
      </c>
      <c r="AM552" s="238" t="s">
        <v>363</v>
      </c>
      <c r="AN552" s="238">
        <v>5</v>
      </c>
      <c r="AO552" s="238">
        <v>74</v>
      </c>
      <c r="AS552" s="238">
        <v>12</v>
      </c>
      <c r="AT552" s="238">
        <v>20</v>
      </c>
      <c r="AU552" s="238">
        <v>45</v>
      </c>
      <c r="AV552" s="238">
        <v>11</v>
      </c>
      <c r="AW552" s="238">
        <v>23</v>
      </c>
      <c r="AX552" s="238">
        <v>2</v>
      </c>
      <c r="AY552" s="238">
        <v>2</v>
      </c>
      <c r="AZ552" s="238">
        <v>10</v>
      </c>
      <c r="BA552" s="238">
        <v>34</v>
      </c>
      <c r="BB552" s="238">
        <v>41</v>
      </c>
      <c r="BC552" s="238" t="s">
        <v>363</v>
      </c>
      <c r="BD552" s="238">
        <v>5</v>
      </c>
      <c r="BE552" s="238">
        <v>71</v>
      </c>
      <c r="BI552" s="238">
        <v>12</v>
      </c>
      <c r="BJ552" s="238">
        <v>20</v>
      </c>
      <c r="BK552" s="238">
        <v>45</v>
      </c>
      <c r="BL552" s="238">
        <v>11</v>
      </c>
      <c r="BM552" s="238">
        <v>23</v>
      </c>
      <c r="BN552" s="238">
        <v>2</v>
      </c>
      <c r="BO552" s="238">
        <v>5</v>
      </c>
      <c r="BP552" s="238">
        <v>10</v>
      </c>
      <c r="BQ552" s="238">
        <v>21</v>
      </c>
      <c r="BR552" s="238">
        <v>26</v>
      </c>
      <c r="BS552" s="238" t="s">
        <v>354</v>
      </c>
      <c r="BT552" s="238">
        <v>99</v>
      </c>
      <c r="BU552" s="238">
        <v>4</v>
      </c>
      <c r="BY552" s="238">
        <v>12</v>
      </c>
      <c r="BZ552" s="238">
        <v>20</v>
      </c>
      <c r="CA552" s="238">
        <v>45</v>
      </c>
      <c r="CB552" s="238">
        <v>11</v>
      </c>
      <c r="CC552" s="238">
        <v>23</v>
      </c>
      <c r="CD552" s="238">
        <v>2</v>
      </c>
      <c r="CE552" s="238">
        <v>2</v>
      </c>
      <c r="CF552" s="238">
        <v>10</v>
      </c>
      <c r="CG552" s="238">
        <v>21</v>
      </c>
      <c r="CH552" s="238">
        <v>36</v>
      </c>
      <c r="CI552" s="238" t="s">
        <v>363</v>
      </c>
      <c r="CJ552" s="238">
        <v>99</v>
      </c>
      <c r="CK552" s="238">
        <v>4</v>
      </c>
      <c r="CO552" s="238">
        <v>12</v>
      </c>
      <c r="CP552" s="238">
        <v>20</v>
      </c>
      <c r="CQ552" s="238">
        <v>45</v>
      </c>
      <c r="CR552" s="238">
        <v>11</v>
      </c>
      <c r="CS552" s="238">
        <v>23</v>
      </c>
      <c r="CT552" s="238">
        <v>441109.99068664899</v>
      </c>
      <c r="CU552" s="238">
        <v>4972302.0150707001</v>
      </c>
      <c r="CV552" s="238">
        <v>44.90170723</v>
      </c>
      <c r="CW552" s="238">
        <v>-93.745915760000003</v>
      </c>
      <c r="CX552" s="238" t="s">
        <v>359</v>
      </c>
      <c r="CY552" s="238" t="s">
        <v>1175</v>
      </c>
    </row>
    <row r="553" spans="1:103" x14ac:dyDescent="0.25">
      <c r="A553" s="238">
        <v>502026</v>
      </c>
      <c r="B553" s="238">
        <v>3</v>
      </c>
      <c r="C553" s="238">
        <v>7</v>
      </c>
      <c r="D553" s="238">
        <v>173.126</v>
      </c>
      <c r="E553" s="238">
        <v>27</v>
      </c>
      <c r="F553" s="238" t="s">
        <v>1128</v>
      </c>
      <c r="H553" s="238" t="s">
        <v>354</v>
      </c>
      <c r="I553" s="238">
        <v>25</v>
      </c>
      <c r="K553" s="238">
        <v>17004706</v>
      </c>
      <c r="M553" s="238">
        <v>9</v>
      </c>
      <c r="N553" s="238">
        <v>18</v>
      </c>
      <c r="O553" s="238">
        <v>2017</v>
      </c>
      <c r="P553" s="238" t="s">
        <v>361</v>
      </c>
      <c r="Q553" s="238">
        <v>6</v>
      </c>
      <c r="S553" s="238">
        <v>5</v>
      </c>
      <c r="T553" s="238">
        <v>0</v>
      </c>
      <c r="U553" s="238">
        <v>2</v>
      </c>
      <c r="V553" s="238">
        <v>5</v>
      </c>
      <c r="W553" s="238">
        <v>10</v>
      </c>
      <c r="X553" s="238">
        <v>4</v>
      </c>
      <c r="Y553" s="238">
        <v>4</v>
      </c>
      <c r="Z553" s="238">
        <v>1</v>
      </c>
      <c r="AB553" s="238">
        <v>1</v>
      </c>
      <c r="AC553" s="238">
        <v>98</v>
      </c>
      <c r="AD553" s="238" t="s">
        <v>581</v>
      </c>
      <c r="AF553" s="238" t="s">
        <v>426</v>
      </c>
      <c r="AG553" s="238">
        <v>10</v>
      </c>
      <c r="AH553" s="238">
        <v>2</v>
      </c>
      <c r="AI553" s="238">
        <v>3</v>
      </c>
      <c r="AJ553" s="238">
        <v>2</v>
      </c>
      <c r="AK553" s="238">
        <v>31</v>
      </c>
      <c r="AL553" s="238">
        <v>41</v>
      </c>
      <c r="AM553" s="238" t="s">
        <v>354</v>
      </c>
      <c r="AN553" s="238">
        <v>5</v>
      </c>
      <c r="AO553" s="238">
        <v>2</v>
      </c>
      <c r="AS553" s="238">
        <v>12</v>
      </c>
      <c r="AT553" s="238">
        <v>23</v>
      </c>
      <c r="AU553" s="238">
        <v>50</v>
      </c>
      <c r="AV553" s="238">
        <v>11</v>
      </c>
      <c r="AW553" s="238">
        <v>21</v>
      </c>
      <c r="AX553" s="238">
        <v>2</v>
      </c>
      <c r="AY553" s="238">
        <v>2</v>
      </c>
      <c r="AZ553" s="238">
        <v>4</v>
      </c>
      <c r="BA553" s="238">
        <v>21</v>
      </c>
      <c r="BB553" s="238">
        <v>44</v>
      </c>
      <c r="BC553" s="238" t="s">
        <v>354</v>
      </c>
      <c r="BD553" s="238">
        <v>5</v>
      </c>
      <c r="BE553" s="238">
        <v>1</v>
      </c>
      <c r="BI553" s="238">
        <v>12</v>
      </c>
      <c r="BJ553" s="238">
        <v>9</v>
      </c>
      <c r="BK553" s="238">
        <v>50</v>
      </c>
      <c r="BL553" s="238">
        <v>11</v>
      </c>
      <c r="BM553" s="238">
        <v>21</v>
      </c>
      <c r="CT553" s="238">
        <v>441125.52463390102</v>
      </c>
      <c r="CU553" s="238">
        <v>4972323.9602266299</v>
      </c>
      <c r="CV553" s="238">
        <v>44.901906050000001</v>
      </c>
      <c r="CW553" s="238">
        <v>-93.745721570000001</v>
      </c>
      <c r="CX553" s="238" t="s">
        <v>359</v>
      </c>
      <c r="CY553" s="238" t="s">
        <v>1176</v>
      </c>
    </row>
    <row r="554" spans="1:103" x14ac:dyDescent="0.25">
      <c r="A554" s="238">
        <v>606147</v>
      </c>
      <c r="B554" s="238">
        <v>3</v>
      </c>
      <c r="C554" s="238">
        <v>7</v>
      </c>
      <c r="D554" s="238">
        <v>173.12799999999999</v>
      </c>
      <c r="E554" s="238">
        <v>27</v>
      </c>
      <c r="F554" s="238" t="s">
        <v>1128</v>
      </c>
      <c r="H554" s="238" t="s">
        <v>354</v>
      </c>
      <c r="I554" s="238">
        <v>25</v>
      </c>
      <c r="K554" s="238">
        <v>18003070</v>
      </c>
      <c r="M554" s="238">
        <v>6</v>
      </c>
      <c r="N554" s="238">
        <v>22</v>
      </c>
      <c r="O554" s="238">
        <v>2018</v>
      </c>
      <c r="P554" s="238" t="s">
        <v>362</v>
      </c>
      <c r="Q554" s="238">
        <v>16</v>
      </c>
      <c r="S554" s="238">
        <v>3</v>
      </c>
      <c r="T554" s="238">
        <v>0</v>
      </c>
      <c r="U554" s="238">
        <v>3</v>
      </c>
      <c r="V554" s="238">
        <v>13</v>
      </c>
      <c r="W554" s="238">
        <v>10</v>
      </c>
      <c r="X554" s="238">
        <v>10</v>
      </c>
      <c r="Y554" s="238">
        <v>1</v>
      </c>
      <c r="Z554" s="238">
        <v>1</v>
      </c>
      <c r="AB554" s="238">
        <v>1</v>
      </c>
      <c r="AC554" s="238">
        <v>98</v>
      </c>
      <c r="AD554" s="238" t="s">
        <v>581</v>
      </c>
      <c r="AF554" s="238" t="s">
        <v>426</v>
      </c>
      <c r="AG554" s="238">
        <v>9</v>
      </c>
      <c r="AH554" s="238">
        <v>2</v>
      </c>
      <c r="AI554" s="238">
        <v>4</v>
      </c>
      <c r="AJ554" s="238">
        <v>4</v>
      </c>
      <c r="AK554" s="238">
        <v>22</v>
      </c>
      <c r="AL554" s="238">
        <v>31</v>
      </c>
      <c r="AM554" s="238" t="s">
        <v>354</v>
      </c>
      <c r="AN554" s="238">
        <v>10</v>
      </c>
      <c r="AO554" s="238">
        <v>70</v>
      </c>
      <c r="AS554" s="238">
        <v>12</v>
      </c>
      <c r="AT554" s="238">
        <v>9</v>
      </c>
      <c r="AU554" s="238">
        <v>50</v>
      </c>
      <c r="AV554" s="238">
        <v>11</v>
      </c>
      <c r="AW554" s="238">
        <v>21</v>
      </c>
      <c r="AX554" s="238">
        <v>2</v>
      </c>
      <c r="AY554" s="238">
        <v>2</v>
      </c>
      <c r="AZ554" s="238">
        <v>2</v>
      </c>
      <c r="BA554" s="238">
        <v>24</v>
      </c>
      <c r="BB554" s="238">
        <v>24</v>
      </c>
      <c r="BC554" s="238" t="s">
        <v>354</v>
      </c>
      <c r="BD554" s="238">
        <v>5</v>
      </c>
      <c r="BE554" s="238">
        <v>2</v>
      </c>
      <c r="BI554" s="238">
        <v>90</v>
      </c>
      <c r="BJ554" s="238">
        <v>9</v>
      </c>
      <c r="BL554" s="238">
        <v>11</v>
      </c>
      <c r="BM554" s="238">
        <v>21</v>
      </c>
      <c r="BN554" s="238">
        <v>2</v>
      </c>
      <c r="BO554" s="238">
        <v>4</v>
      </c>
      <c r="BP554" s="238">
        <v>3</v>
      </c>
      <c r="BQ554" s="238">
        <v>21</v>
      </c>
      <c r="BR554" s="238">
        <v>36</v>
      </c>
      <c r="BS554" s="238" t="s">
        <v>363</v>
      </c>
      <c r="BT554" s="238">
        <v>5</v>
      </c>
      <c r="BU554" s="238">
        <v>1</v>
      </c>
      <c r="BY554" s="238">
        <v>12</v>
      </c>
      <c r="BZ554" s="238">
        <v>9</v>
      </c>
      <c r="CA554" s="238">
        <v>50</v>
      </c>
      <c r="CB554" s="238">
        <v>11</v>
      </c>
      <c r="CC554" s="238">
        <v>21</v>
      </c>
      <c r="CT554" s="238">
        <v>441128.99594058702</v>
      </c>
      <c r="CU554" s="238">
        <v>4972324.0872863103</v>
      </c>
      <c r="CV554" s="238">
        <v>44.901907479999998</v>
      </c>
      <c r="CW554" s="238">
        <v>-93.745677619999995</v>
      </c>
      <c r="CX554" s="238" t="s">
        <v>359</v>
      </c>
      <c r="CY554" s="238" t="s">
        <v>1177</v>
      </c>
    </row>
    <row r="555" spans="1:103" x14ac:dyDescent="0.25">
      <c r="A555" s="238">
        <v>743714</v>
      </c>
      <c r="B555" s="238">
        <v>3</v>
      </c>
      <c r="C555" s="238">
        <v>7</v>
      </c>
      <c r="D555" s="238">
        <v>173.12799999999999</v>
      </c>
      <c r="E555" s="238">
        <v>27</v>
      </c>
      <c r="F555" s="238" t="s">
        <v>1128</v>
      </c>
      <c r="H555" s="238" t="s">
        <v>354</v>
      </c>
      <c r="I555" s="238">
        <v>25</v>
      </c>
      <c r="K555" s="238">
        <v>19004020</v>
      </c>
      <c r="M555" s="238">
        <v>8</v>
      </c>
      <c r="N555" s="238">
        <v>29</v>
      </c>
      <c r="O555" s="238">
        <v>2019</v>
      </c>
      <c r="P555" s="238" t="s">
        <v>384</v>
      </c>
      <c r="Q555" s="238">
        <v>13</v>
      </c>
      <c r="R555" s="238">
        <v>98</v>
      </c>
      <c r="S555" s="238">
        <v>4</v>
      </c>
      <c r="T555" s="238">
        <v>0</v>
      </c>
      <c r="U555" s="238">
        <v>2</v>
      </c>
      <c r="V555" s="238">
        <v>5</v>
      </c>
      <c r="W555" s="238">
        <v>10</v>
      </c>
      <c r="X555" s="238">
        <v>4</v>
      </c>
      <c r="Y555" s="238">
        <v>1</v>
      </c>
      <c r="Z555" s="238">
        <v>1</v>
      </c>
      <c r="AB555" s="238">
        <v>1</v>
      </c>
      <c r="AC555" s="238">
        <v>98</v>
      </c>
      <c r="AD555" s="238" t="s">
        <v>581</v>
      </c>
      <c r="AF555" s="238" t="s">
        <v>426</v>
      </c>
      <c r="AG555" s="238">
        <v>10</v>
      </c>
      <c r="AH555" s="238">
        <v>2</v>
      </c>
      <c r="AI555" s="238">
        <v>2</v>
      </c>
      <c r="AJ555" s="238">
        <v>4</v>
      </c>
      <c r="AK555" s="238">
        <v>21</v>
      </c>
      <c r="AL555" s="238">
        <v>66</v>
      </c>
      <c r="AM555" s="238" t="s">
        <v>354</v>
      </c>
      <c r="AN555" s="238">
        <v>5</v>
      </c>
      <c r="AO555" s="238">
        <v>99</v>
      </c>
      <c r="AS555" s="238">
        <v>12</v>
      </c>
      <c r="AT555" s="238">
        <v>9</v>
      </c>
      <c r="AU555" s="238">
        <v>50</v>
      </c>
      <c r="AV555" s="238">
        <v>11</v>
      </c>
      <c r="AW555" s="238">
        <v>21</v>
      </c>
      <c r="AX555" s="238">
        <v>2</v>
      </c>
      <c r="AY555" s="238">
        <v>2</v>
      </c>
      <c r="AZ555" s="238">
        <v>2</v>
      </c>
      <c r="BA555" s="238">
        <v>21</v>
      </c>
      <c r="BB555" s="238">
        <v>34</v>
      </c>
      <c r="BC555" s="238" t="s">
        <v>363</v>
      </c>
      <c r="BD555" s="238">
        <v>5</v>
      </c>
      <c r="BE555" s="238">
        <v>99</v>
      </c>
      <c r="BI555" s="238">
        <v>12</v>
      </c>
      <c r="BJ555" s="238">
        <v>23</v>
      </c>
      <c r="BK555" s="238">
        <v>30</v>
      </c>
      <c r="BL555" s="238">
        <v>11</v>
      </c>
      <c r="BM555" s="238">
        <v>21</v>
      </c>
      <c r="CT555" s="238">
        <v>441129.76697570097</v>
      </c>
      <c r="CU555" s="238">
        <v>4972320.7842202801</v>
      </c>
      <c r="CV555" s="238">
        <v>44.901877810000002</v>
      </c>
      <c r="CW555" s="238">
        <v>-93.745667470000001</v>
      </c>
      <c r="CX555" s="238" t="s">
        <v>359</v>
      </c>
      <c r="CY555" s="238" t="s">
        <v>1178</v>
      </c>
    </row>
    <row r="556" spans="1:103" x14ac:dyDescent="0.25">
      <c r="A556" s="238">
        <v>11069251</v>
      </c>
      <c r="B556" s="238">
        <v>3</v>
      </c>
      <c r="C556" s="238">
        <v>7</v>
      </c>
      <c r="D556" s="238">
        <v>173.13300000000001</v>
      </c>
      <c r="E556" s="238">
        <v>27</v>
      </c>
      <c r="F556" s="238" t="s">
        <v>1128</v>
      </c>
      <c r="H556" s="238" t="s">
        <v>354</v>
      </c>
      <c r="I556" s="238">
        <v>25</v>
      </c>
      <c r="K556" s="238">
        <v>15004971</v>
      </c>
      <c r="L556" s="238">
        <v>152720173</v>
      </c>
      <c r="M556" s="238">
        <v>9</v>
      </c>
      <c r="N556" s="238">
        <v>29</v>
      </c>
      <c r="O556" s="238">
        <v>2015</v>
      </c>
      <c r="P556" s="238" t="s">
        <v>368</v>
      </c>
      <c r="Q556" s="238">
        <v>16</v>
      </c>
      <c r="S556" s="238">
        <v>4</v>
      </c>
      <c r="T556" s="238">
        <v>0</v>
      </c>
      <c r="U556" s="238">
        <v>3</v>
      </c>
      <c r="V556" s="238">
        <v>1</v>
      </c>
      <c r="W556" s="238">
        <v>11</v>
      </c>
      <c r="X556" s="238">
        <v>3</v>
      </c>
      <c r="Y556" s="238">
        <v>1</v>
      </c>
      <c r="Z556" s="238">
        <v>1</v>
      </c>
      <c r="AB556" s="238">
        <v>1</v>
      </c>
      <c r="AC556" s="238">
        <v>98</v>
      </c>
      <c r="AD556" s="238" t="s">
        <v>424</v>
      </c>
      <c r="AE556" s="238" t="s">
        <v>1179</v>
      </c>
      <c r="AF556" s="238" t="s">
        <v>426</v>
      </c>
      <c r="AG556" s="238">
        <v>7</v>
      </c>
      <c r="AH556" s="238">
        <v>2</v>
      </c>
      <c r="AI556" s="238">
        <v>2</v>
      </c>
      <c r="AJ556" s="238">
        <v>4</v>
      </c>
      <c r="AK556" s="238">
        <v>21</v>
      </c>
      <c r="AL556" s="238">
        <v>32</v>
      </c>
      <c r="AM556" s="238" t="s">
        <v>363</v>
      </c>
      <c r="AN556" s="238">
        <v>5</v>
      </c>
      <c r="AS556" s="238">
        <v>7</v>
      </c>
      <c r="AT556" s="238">
        <v>20</v>
      </c>
      <c r="AU556" s="238">
        <v>45</v>
      </c>
      <c r="AV556" s="238">
        <v>11</v>
      </c>
      <c r="AW556" s="238">
        <v>21</v>
      </c>
      <c r="AX556" s="238">
        <v>2</v>
      </c>
      <c r="AY556" s="238">
        <v>2</v>
      </c>
      <c r="AZ556" s="238">
        <v>4</v>
      </c>
      <c r="BA556" s="238">
        <v>8</v>
      </c>
      <c r="BB556" s="238">
        <v>56</v>
      </c>
      <c r="BC556" s="238" t="s">
        <v>354</v>
      </c>
      <c r="BD556" s="238">
        <v>5</v>
      </c>
      <c r="BE556" s="238">
        <v>1</v>
      </c>
      <c r="BI556" s="238">
        <v>7</v>
      </c>
      <c r="BJ556" s="238">
        <v>20</v>
      </c>
      <c r="BK556" s="238">
        <v>45</v>
      </c>
      <c r="BL556" s="238">
        <v>11</v>
      </c>
      <c r="BM556" s="238">
        <v>21</v>
      </c>
      <c r="BN556" s="238">
        <v>2</v>
      </c>
      <c r="BO556" s="238">
        <v>2</v>
      </c>
      <c r="BP556" s="238">
        <v>4</v>
      </c>
      <c r="BQ556" s="238">
        <v>8</v>
      </c>
      <c r="BR556" s="238">
        <v>27</v>
      </c>
      <c r="BS556" s="238" t="s">
        <v>354</v>
      </c>
      <c r="BT556" s="238">
        <v>5</v>
      </c>
      <c r="BU556" s="238">
        <v>1</v>
      </c>
      <c r="BY556" s="238">
        <v>7</v>
      </c>
      <c r="BZ556" s="238">
        <v>20</v>
      </c>
      <c r="CA556" s="238">
        <v>45</v>
      </c>
      <c r="CB556" s="238">
        <v>11</v>
      </c>
      <c r="CC556" s="238">
        <v>21</v>
      </c>
      <c r="CT556" s="238">
        <v>441138</v>
      </c>
      <c r="CU556" s="238">
        <v>4972316</v>
      </c>
      <c r="CV556" s="238">
        <v>44.901834200000003</v>
      </c>
      <c r="CW556" s="238">
        <v>-93.745568899999995</v>
      </c>
      <c r="CX556" s="238" t="s">
        <v>359</v>
      </c>
      <c r="CY556" s="238" t="s">
        <v>1180</v>
      </c>
    </row>
    <row r="557" spans="1:103" x14ac:dyDescent="0.25">
      <c r="A557" s="238">
        <v>668076</v>
      </c>
      <c r="B557" s="238">
        <v>3</v>
      </c>
      <c r="C557" s="238">
        <v>7</v>
      </c>
      <c r="D557" s="238">
        <v>173.16</v>
      </c>
      <c r="E557" s="238">
        <v>27</v>
      </c>
      <c r="F557" s="238" t="s">
        <v>1128</v>
      </c>
      <c r="H557" s="238" t="s">
        <v>354</v>
      </c>
      <c r="I557" s="238">
        <v>25</v>
      </c>
      <c r="K557" s="238">
        <v>18006112</v>
      </c>
      <c r="M557" s="238">
        <v>12</v>
      </c>
      <c r="N557" s="238">
        <v>13</v>
      </c>
      <c r="O557" s="238">
        <v>2018</v>
      </c>
      <c r="P557" s="238" t="s">
        <v>384</v>
      </c>
      <c r="Q557" s="238">
        <v>15</v>
      </c>
      <c r="S557" s="238">
        <v>5</v>
      </c>
      <c r="T557" s="238">
        <v>0</v>
      </c>
      <c r="U557" s="238">
        <v>2</v>
      </c>
      <c r="V557" s="238">
        <v>12</v>
      </c>
      <c r="W557" s="238">
        <v>10</v>
      </c>
      <c r="X557" s="238">
        <v>2</v>
      </c>
      <c r="Y557" s="238">
        <v>1</v>
      </c>
      <c r="Z557" s="238">
        <v>1</v>
      </c>
      <c r="AB557" s="238">
        <v>1</v>
      </c>
      <c r="AC557" s="238">
        <v>98</v>
      </c>
      <c r="AD557" s="238" t="s">
        <v>581</v>
      </c>
      <c r="AF557" s="238" t="s">
        <v>426</v>
      </c>
      <c r="AG557" s="238">
        <v>7</v>
      </c>
      <c r="AH557" s="238">
        <v>2</v>
      </c>
      <c r="AI557" s="238">
        <v>5</v>
      </c>
      <c r="AJ557" s="238">
        <v>4</v>
      </c>
      <c r="AK557" s="238">
        <v>21</v>
      </c>
      <c r="AL557" s="238">
        <v>25</v>
      </c>
      <c r="AM557" s="238" t="s">
        <v>363</v>
      </c>
      <c r="AN557" s="238">
        <v>5</v>
      </c>
      <c r="AO557" s="238">
        <v>74</v>
      </c>
      <c r="AS557" s="238">
        <v>12</v>
      </c>
      <c r="AT557" s="238">
        <v>20</v>
      </c>
      <c r="AU557" s="238">
        <v>50</v>
      </c>
      <c r="AV557" s="238">
        <v>11</v>
      </c>
      <c r="AW557" s="238">
        <v>21</v>
      </c>
      <c r="AX557" s="238">
        <v>2</v>
      </c>
      <c r="AY557" s="238">
        <v>2</v>
      </c>
      <c r="AZ557" s="238">
        <v>4</v>
      </c>
      <c r="BA557" s="238">
        <v>21</v>
      </c>
      <c r="BB557" s="238">
        <v>44</v>
      </c>
      <c r="BC557" s="238" t="s">
        <v>354</v>
      </c>
      <c r="BD557" s="238">
        <v>5</v>
      </c>
      <c r="BE557" s="238">
        <v>1</v>
      </c>
      <c r="BI557" s="238">
        <v>12</v>
      </c>
      <c r="BJ557" s="238">
        <v>20</v>
      </c>
      <c r="BK557" s="238">
        <v>50</v>
      </c>
      <c r="BL557" s="238">
        <v>11</v>
      </c>
      <c r="BM557" s="238">
        <v>21</v>
      </c>
      <c r="CT557" s="238">
        <v>441181.20243897702</v>
      </c>
      <c r="CU557" s="238">
        <v>4972314.1874052901</v>
      </c>
      <c r="CV557" s="238">
        <v>44.901822680000002</v>
      </c>
      <c r="CW557" s="238">
        <v>-93.745015260000002</v>
      </c>
      <c r="CX557" s="238" t="s">
        <v>359</v>
      </c>
      <c r="CY557" s="238" t="s">
        <v>1181</v>
      </c>
    </row>
    <row r="558" spans="1:103" x14ac:dyDescent="0.25">
      <c r="A558" s="238">
        <v>10978282</v>
      </c>
      <c r="B558" s="238">
        <v>3</v>
      </c>
      <c r="C558" s="238">
        <v>7</v>
      </c>
      <c r="D558" s="238">
        <v>173.22200000000001</v>
      </c>
      <c r="E558" s="238">
        <v>27</v>
      </c>
      <c r="F558" s="238" t="s">
        <v>1128</v>
      </c>
      <c r="H558" s="238" t="s">
        <v>354</v>
      </c>
      <c r="I558" s="238">
        <v>25</v>
      </c>
      <c r="K558" s="238">
        <v>14003852</v>
      </c>
      <c r="L558" s="238">
        <v>142150073</v>
      </c>
      <c r="M558" s="238">
        <v>8</v>
      </c>
      <c r="N558" s="238">
        <v>2</v>
      </c>
      <c r="O558" s="238">
        <v>2014</v>
      </c>
      <c r="P558" s="238" t="s">
        <v>364</v>
      </c>
      <c r="Q558" s="238">
        <v>12</v>
      </c>
      <c r="S558" s="238">
        <v>5</v>
      </c>
      <c r="T558" s="238">
        <v>0</v>
      </c>
      <c r="U558" s="238">
        <v>2</v>
      </c>
      <c r="V558" s="238">
        <v>1</v>
      </c>
      <c r="W558" s="238">
        <v>10</v>
      </c>
      <c r="X558" s="238">
        <v>2</v>
      </c>
      <c r="Y558" s="238">
        <v>1</v>
      </c>
      <c r="Z558" s="238">
        <v>1</v>
      </c>
      <c r="AB558" s="238">
        <v>1</v>
      </c>
      <c r="AC558" s="238">
        <v>98</v>
      </c>
      <c r="AD558" s="238" t="s">
        <v>1129</v>
      </c>
      <c r="AE558" s="238" t="s">
        <v>1182</v>
      </c>
      <c r="AF558" s="238" t="s">
        <v>426</v>
      </c>
      <c r="AG558" s="238">
        <v>7</v>
      </c>
      <c r="AH558" s="238">
        <v>2</v>
      </c>
      <c r="AI558" s="238">
        <v>2</v>
      </c>
      <c r="AJ558" s="238">
        <v>3</v>
      </c>
      <c r="AK558" s="238">
        <v>21</v>
      </c>
      <c r="AL558" s="238">
        <v>22</v>
      </c>
      <c r="AM558" s="238" t="s">
        <v>354</v>
      </c>
      <c r="AN558" s="238">
        <v>5</v>
      </c>
      <c r="AO558" s="238">
        <v>15</v>
      </c>
      <c r="AS558" s="238">
        <v>7</v>
      </c>
      <c r="AT558" s="238">
        <v>98</v>
      </c>
      <c r="AU558" s="238">
        <v>45</v>
      </c>
      <c r="AV558" s="238">
        <v>11</v>
      </c>
      <c r="AW558" s="238">
        <v>21</v>
      </c>
      <c r="AX558" s="238">
        <v>2</v>
      </c>
      <c r="AY558" s="238">
        <v>4</v>
      </c>
      <c r="AZ558" s="238">
        <v>3</v>
      </c>
      <c r="BA558" s="238">
        <v>21</v>
      </c>
      <c r="BB558" s="238">
        <v>20</v>
      </c>
      <c r="BC558" s="238" t="s">
        <v>354</v>
      </c>
      <c r="BD558" s="238">
        <v>5</v>
      </c>
      <c r="BE558" s="238">
        <v>1</v>
      </c>
      <c r="BI558" s="238">
        <v>7</v>
      </c>
      <c r="BJ558" s="238">
        <v>98</v>
      </c>
      <c r="BK558" s="238">
        <v>45</v>
      </c>
      <c r="BL558" s="238">
        <v>11</v>
      </c>
      <c r="BM558" s="238">
        <v>21</v>
      </c>
      <c r="CT558" s="238">
        <v>441280</v>
      </c>
      <c r="CU558" s="238">
        <v>4972310</v>
      </c>
      <c r="CV558" s="238">
        <v>44.901796400000002</v>
      </c>
      <c r="CW558" s="238">
        <v>-93.743767500000004</v>
      </c>
      <c r="CX558" s="238" t="s">
        <v>359</v>
      </c>
      <c r="CY558" s="238" t="s">
        <v>1183</v>
      </c>
    </row>
    <row r="559" spans="1:103" x14ac:dyDescent="0.25">
      <c r="A559" s="238">
        <v>458458</v>
      </c>
      <c r="B559" s="238">
        <v>3</v>
      </c>
      <c r="C559" s="238">
        <v>7</v>
      </c>
      <c r="D559" s="238">
        <v>173.23</v>
      </c>
      <c r="E559" s="238">
        <v>27</v>
      </c>
      <c r="F559" s="238" t="s">
        <v>1128</v>
      </c>
      <c r="H559" s="238" t="s">
        <v>354</v>
      </c>
      <c r="I559" s="238">
        <v>25</v>
      </c>
      <c r="K559" s="238">
        <v>17002874</v>
      </c>
      <c r="M559" s="238">
        <v>6</v>
      </c>
      <c r="N559" s="238">
        <v>8</v>
      </c>
      <c r="O559" s="238">
        <v>2017</v>
      </c>
      <c r="P559" s="238" t="s">
        <v>384</v>
      </c>
      <c r="Q559" s="238">
        <v>16</v>
      </c>
      <c r="R559" s="238">
        <v>98</v>
      </c>
      <c r="S559" s="238">
        <v>5</v>
      </c>
      <c r="T559" s="238">
        <v>0</v>
      </c>
      <c r="U559" s="238">
        <v>2</v>
      </c>
      <c r="V559" s="238">
        <v>12</v>
      </c>
      <c r="W559" s="238">
        <v>10</v>
      </c>
      <c r="X559" s="238">
        <v>2</v>
      </c>
      <c r="Y559" s="238">
        <v>1</v>
      </c>
      <c r="Z559" s="238">
        <v>1</v>
      </c>
      <c r="AB559" s="238">
        <v>1</v>
      </c>
      <c r="AC559" s="238">
        <v>98</v>
      </c>
      <c r="AD559" s="238" t="s">
        <v>581</v>
      </c>
      <c r="AF559" s="238" t="s">
        <v>426</v>
      </c>
      <c r="AG559" s="238">
        <v>7</v>
      </c>
      <c r="AH559" s="238">
        <v>2</v>
      </c>
      <c r="AI559" s="238">
        <v>2</v>
      </c>
      <c r="AJ559" s="238">
        <v>4</v>
      </c>
      <c r="AK559" s="238">
        <v>34</v>
      </c>
      <c r="AL559" s="238">
        <v>53</v>
      </c>
      <c r="AM559" s="238" t="s">
        <v>363</v>
      </c>
      <c r="AN559" s="238">
        <v>5</v>
      </c>
      <c r="AO559" s="238">
        <v>1</v>
      </c>
      <c r="AS559" s="238">
        <v>12</v>
      </c>
      <c r="AT559" s="238">
        <v>9</v>
      </c>
      <c r="AV559" s="238">
        <v>11</v>
      </c>
      <c r="AW559" s="238">
        <v>21</v>
      </c>
      <c r="AX559" s="238">
        <v>2</v>
      </c>
      <c r="AY559" s="238">
        <v>3</v>
      </c>
      <c r="AZ559" s="238">
        <v>4</v>
      </c>
      <c r="BA559" s="238">
        <v>21</v>
      </c>
      <c r="BB559" s="238">
        <v>25</v>
      </c>
      <c r="BC559" s="238" t="s">
        <v>354</v>
      </c>
      <c r="BD559" s="238">
        <v>5</v>
      </c>
      <c r="BE559" s="238">
        <v>4</v>
      </c>
      <c r="BF559" s="238">
        <v>1</v>
      </c>
      <c r="BI559" s="238">
        <v>12</v>
      </c>
      <c r="BJ559" s="238">
        <v>9</v>
      </c>
      <c r="BK559" s="238">
        <v>45</v>
      </c>
      <c r="BL559" s="238">
        <v>11</v>
      </c>
      <c r="BM559" s="238">
        <v>21</v>
      </c>
      <c r="CT559" s="238">
        <v>441293.71781335201</v>
      </c>
      <c r="CU559" s="238">
        <v>4972312.2887331601</v>
      </c>
      <c r="CV559" s="238">
        <v>44.901814880000003</v>
      </c>
      <c r="CW559" s="238">
        <v>-93.743590010000005</v>
      </c>
      <c r="CX559" s="238" t="s">
        <v>359</v>
      </c>
      <c r="CY559" s="238" t="s">
        <v>1184</v>
      </c>
    </row>
    <row r="560" spans="1:103" x14ac:dyDescent="0.25">
      <c r="A560" s="238">
        <v>673975</v>
      </c>
      <c r="B560" s="238">
        <v>3</v>
      </c>
      <c r="C560" s="238">
        <v>7</v>
      </c>
      <c r="D560" s="238">
        <v>173.25200000000001</v>
      </c>
      <c r="E560" s="238">
        <v>27</v>
      </c>
      <c r="F560" s="238" t="s">
        <v>1128</v>
      </c>
      <c r="H560" s="238" t="s">
        <v>354</v>
      </c>
      <c r="I560" s="238">
        <v>25</v>
      </c>
      <c r="K560" s="238">
        <v>19000057</v>
      </c>
      <c r="M560" s="238">
        <v>1</v>
      </c>
      <c r="N560" s="238">
        <v>4</v>
      </c>
      <c r="O560" s="238">
        <v>2019</v>
      </c>
      <c r="P560" s="238" t="s">
        <v>362</v>
      </c>
      <c r="Q560" s="238">
        <v>16</v>
      </c>
      <c r="R560" s="238" t="s">
        <v>356</v>
      </c>
      <c r="S560" s="238">
        <v>5</v>
      </c>
      <c r="T560" s="238">
        <v>0</v>
      </c>
      <c r="U560" s="238">
        <v>2</v>
      </c>
      <c r="V560" s="238">
        <v>99</v>
      </c>
      <c r="W560" s="238">
        <v>10</v>
      </c>
      <c r="X560" s="238">
        <v>2</v>
      </c>
      <c r="Y560" s="238">
        <v>4</v>
      </c>
      <c r="Z560" s="238">
        <v>1</v>
      </c>
      <c r="AB560" s="238">
        <v>1</v>
      </c>
      <c r="AC560" s="238">
        <v>98</v>
      </c>
      <c r="AD560" s="238" t="s">
        <v>581</v>
      </c>
      <c r="AF560" s="238" t="s">
        <v>426</v>
      </c>
      <c r="AG560" s="238">
        <v>90</v>
      </c>
      <c r="AH560" s="238">
        <v>2</v>
      </c>
      <c r="AI560" s="238">
        <v>3</v>
      </c>
      <c r="AJ560" s="238">
        <v>4</v>
      </c>
      <c r="AK560" s="238">
        <v>30</v>
      </c>
      <c r="AL560" s="238">
        <v>35</v>
      </c>
      <c r="AM560" s="238" t="s">
        <v>363</v>
      </c>
      <c r="AN560" s="238">
        <v>5</v>
      </c>
      <c r="AO560" s="238">
        <v>68</v>
      </c>
      <c r="AS560" s="238">
        <v>12</v>
      </c>
      <c r="AT560" s="238">
        <v>9</v>
      </c>
      <c r="AU560" s="238">
        <v>50</v>
      </c>
      <c r="AV560" s="238">
        <v>11</v>
      </c>
      <c r="AW560" s="238">
        <v>21</v>
      </c>
      <c r="AX560" s="238">
        <v>2</v>
      </c>
      <c r="AY560" s="238">
        <v>2</v>
      </c>
      <c r="AZ560" s="238">
        <v>4</v>
      </c>
      <c r="BA560" s="238">
        <v>31</v>
      </c>
      <c r="BB560" s="238">
        <v>25</v>
      </c>
      <c r="BC560" s="238" t="s">
        <v>354</v>
      </c>
      <c r="BD560" s="238">
        <v>5</v>
      </c>
      <c r="BE560" s="238">
        <v>2</v>
      </c>
      <c r="BI560" s="238">
        <v>12</v>
      </c>
      <c r="BJ560" s="238">
        <v>9</v>
      </c>
      <c r="BK560" s="238">
        <v>50</v>
      </c>
      <c r="BL560" s="238">
        <v>11</v>
      </c>
      <c r="BM560" s="238">
        <v>21</v>
      </c>
      <c r="CT560" s="238">
        <v>441329.23282685998</v>
      </c>
      <c r="CU560" s="238">
        <v>4972311.6412510797</v>
      </c>
      <c r="CV560" s="238">
        <v>44.901811979999998</v>
      </c>
      <c r="CW560" s="238">
        <v>-93.74314013</v>
      </c>
      <c r="CX560" s="238" t="s">
        <v>359</v>
      </c>
      <c r="CY560" s="238" t="s">
        <v>1185</v>
      </c>
    </row>
    <row r="561" spans="1:103" x14ac:dyDescent="0.25">
      <c r="A561" s="238">
        <v>10724429</v>
      </c>
      <c r="B561" s="238">
        <v>3</v>
      </c>
      <c r="C561" s="238">
        <v>7</v>
      </c>
      <c r="D561" s="238">
        <v>173.255</v>
      </c>
      <c r="E561" s="238">
        <v>27</v>
      </c>
      <c r="F561" s="238" t="s">
        <v>1128</v>
      </c>
      <c r="H561" s="238" t="s">
        <v>354</v>
      </c>
      <c r="I561" s="238">
        <v>25</v>
      </c>
      <c r="K561" s="238">
        <v>11004167</v>
      </c>
      <c r="L561" s="238">
        <v>111960077</v>
      </c>
      <c r="M561" s="238">
        <v>7</v>
      </c>
      <c r="N561" s="238">
        <v>13</v>
      </c>
      <c r="O561" s="238">
        <v>2011</v>
      </c>
      <c r="P561" s="238" t="s">
        <v>355</v>
      </c>
      <c r="Q561" s="238">
        <v>18</v>
      </c>
      <c r="R561" s="238" t="s">
        <v>356</v>
      </c>
      <c r="S561" s="238">
        <v>5</v>
      </c>
      <c r="T561" s="238">
        <v>0</v>
      </c>
      <c r="U561" s="238">
        <v>2</v>
      </c>
      <c r="V561" s="238">
        <v>1</v>
      </c>
      <c r="W561" s="238">
        <v>10</v>
      </c>
      <c r="X561" s="238">
        <v>2</v>
      </c>
      <c r="Y561" s="238">
        <v>1</v>
      </c>
      <c r="Z561" s="238">
        <v>1</v>
      </c>
      <c r="AB561" s="238">
        <v>1</v>
      </c>
      <c r="AC561" s="238">
        <v>98</v>
      </c>
      <c r="AD561" s="238" t="s">
        <v>430</v>
      </c>
      <c r="AE561" s="238" t="s">
        <v>1182</v>
      </c>
      <c r="AF561" s="238" t="s">
        <v>426</v>
      </c>
      <c r="AG561" s="238">
        <v>7</v>
      </c>
      <c r="AH561" s="238">
        <v>2</v>
      </c>
      <c r="AI561" s="238">
        <v>2</v>
      </c>
      <c r="AJ561" s="238">
        <v>4</v>
      </c>
      <c r="AK561" s="238">
        <v>21</v>
      </c>
      <c r="AL561" s="238">
        <v>36</v>
      </c>
      <c r="AM561" s="238" t="s">
        <v>354</v>
      </c>
      <c r="AN561" s="238">
        <v>5</v>
      </c>
      <c r="AO561" s="238">
        <v>3</v>
      </c>
      <c r="AP561" s="238">
        <v>15</v>
      </c>
      <c r="AS561" s="238">
        <v>7</v>
      </c>
      <c r="AT561" s="238">
        <v>20</v>
      </c>
      <c r="AU561" s="238">
        <v>45</v>
      </c>
      <c r="AV561" s="238">
        <v>11</v>
      </c>
      <c r="AW561" s="238">
        <v>21</v>
      </c>
      <c r="AX561" s="238">
        <v>2</v>
      </c>
      <c r="AY561" s="238">
        <v>2</v>
      </c>
      <c r="AZ561" s="238">
        <v>4</v>
      </c>
      <c r="BA561" s="238">
        <v>21</v>
      </c>
      <c r="BB561" s="238">
        <v>21</v>
      </c>
      <c r="BC561" s="238" t="s">
        <v>354</v>
      </c>
      <c r="BD561" s="238">
        <v>5</v>
      </c>
      <c r="BE561" s="238">
        <v>3</v>
      </c>
      <c r="BF561" s="238">
        <v>15</v>
      </c>
      <c r="BI561" s="238">
        <v>7</v>
      </c>
      <c r="BJ561" s="238">
        <v>20</v>
      </c>
      <c r="BK561" s="238">
        <v>45</v>
      </c>
      <c r="BL561" s="238">
        <v>11</v>
      </c>
      <c r="BM561" s="238">
        <v>21</v>
      </c>
      <c r="CT561" s="238">
        <v>441334</v>
      </c>
      <c r="CU561" s="238">
        <v>4972308</v>
      </c>
      <c r="CV561" s="238">
        <v>44.901781900000003</v>
      </c>
      <c r="CW561" s="238">
        <v>-93.743079300000005</v>
      </c>
      <c r="CX561" s="238" t="s">
        <v>359</v>
      </c>
      <c r="CY561" s="238" t="s">
        <v>1186</v>
      </c>
    </row>
    <row r="562" spans="1:103" x14ac:dyDescent="0.25">
      <c r="A562" s="238">
        <v>736256</v>
      </c>
      <c r="B562" s="238">
        <v>3</v>
      </c>
      <c r="C562" s="238">
        <v>7</v>
      </c>
      <c r="D562" s="238">
        <v>173.25700000000001</v>
      </c>
      <c r="E562" s="238">
        <v>27</v>
      </c>
      <c r="F562" s="238" t="s">
        <v>1128</v>
      </c>
      <c r="H562" s="238" t="s">
        <v>354</v>
      </c>
      <c r="I562" s="238">
        <v>25</v>
      </c>
      <c r="K562" s="238">
        <v>19003495</v>
      </c>
      <c r="M562" s="238">
        <v>7</v>
      </c>
      <c r="N562" s="238">
        <v>26</v>
      </c>
      <c r="O562" s="238">
        <v>2019</v>
      </c>
      <c r="P562" s="238" t="s">
        <v>362</v>
      </c>
      <c r="Q562" s="238">
        <v>15</v>
      </c>
      <c r="S562" s="238">
        <v>5</v>
      </c>
      <c r="T562" s="238">
        <v>0</v>
      </c>
      <c r="U562" s="238">
        <v>2</v>
      </c>
      <c r="V562" s="238">
        <v>12</v>
      </c>
      <c r="W562" s="238">
        <v>10</v>
      </c>
      <c r="X562" s="238">
        <v>4</v>
      </c>
      <c r="Y562" s="238">
        <v>1</v>
      </c>
      <c r="Z562" s="238">
        <v>1</v>
      </c>
      <c r="AB562" s="238">
        <v>1</v>
      </c>
      <c r="AC562" s="238">
        <v>98</v>
      </c>
      <c r="AD562" s="238" t="s">
        <v>581</v>
      </c>
      <c r="AF562" s="238" t="s">
        <v>426</v>
      </c>
      <c r="AG562" s="238">
        <v>7</v>
      </c>
      <c r="AH562" s="238">
        <v>2</v>
      </c>
      <c r="AI562" s="238">
        <v>2</v>
      </c>
      <c r="AJ562" s="238">
        <v>4</v>
      </c>
      <c r="AK562" s="238">
        <v>21</v>
      </c>
      <c r="AL562" s="238">
        <v>17</v>
      </c>
      <c r="AM562" s="238" t="s">
        <v>363</v>
      </c>
      <c r="AN562" s="238">
        <v>5</v>
      </c>
      <c r="AO562" s="238">
        <v>1</v>
      </c>
      <c r="AS562" s="238">
        <v>12</v>
      </c>
      <c r="AT562" s="238">
        <v>9</v>
      </c>
      <c r="AU562" s="238">
        <v>50</v>
      </c>
      <c r="AV562" s="238">
        <v>11</v>
      </c>
      <c r="AW562" s="238">
        <v>21</v>
      </c>
      <c r="AX562" s="238">
        <v>2</v>
      </c>
      <c r="AY562" s="238">
        <v>4</v>
      </c>
      <c r="AZ562" s="238">
        <v>4</v>
      </c>
      <c r="BA562" s="238">
        <v>26</v>
      </c>
      <c r="BB562" s="238">
        <v>59</v>
      </c>
      <c r="BC562" s="238" t="s">
        <v>354</v>
      </c>
      <c r="BD562" s="238">
        <v>5</v>
      </c>
      <c r="BE562" s="238">
        <v>1</v>
      </c>
      <c r="BI562" s="238">
        <v>12</v>
      </c>
      <c r="BJ562" s="238">
        <v>9</v>
      </c>
      <c r="BK562" s="238">
        <v>50</v>
      </c>
      <c r="BL562" s="238">
        <v>11</v>
      </c>
      <c r="BM562" s="238">
        <v>21</v>
      </c>
      <c r="CT562" s="238">
        <v>441337.26640508801</v>
      </c>
      <c r="CU562" s="238">
        <v>4972309.3370449096</v>
      </c>
      <c r="CV562" s="238">
        <v>44.901791899999999</v>
      </c>
      <c r="CW562" s="238">
        <v>-93.743038110000001</v>
      </c>
      <c r="CX562" s="238" t="s">
        <v>359</v>
      </c>
      <c r="CY562" s="238" t="e">
        <v>#NAME?</v>
      </c>
    </row>
    <row r="563" spans="1:103" x14ac:dyDescent="0.25">
      <c r="A563" s="238">
        <v>511476</v>
      </c>
      <c r="B563" s="238">
        <v>3</v>
      </c>
      <c r="C563" s="238">
        <v>7</v>
      </c>
      <c r="D563" s="238">
        <v>173.25899999999999</v>
      </c>
      <c r="E563" s="238">
        <v>27</v>
      </c>
      <c r="F563" s="238" t="s">
        <v>1128</v>
      </c>
      <c r="H563" s="238" t="s">
        <v>354</v>
      </c>
      <c r="I563" s="238">
        <v>25</v>
      </c>
      <c r="K563" s="238">
        <v>17005287</v>
      </c>
      <c r="M563" s="238">
        <v>10</v>
      </c>
      <c r="N563" s="238">
        <v>25</v>
      </c>
      <c r="O563" s="238">
        <v>2017</v>
      </c>
      <c r="P563" s="238" t="s">
        <v>355</v>
      </c>
      <c r="Q563" s="238">
        <v>17</v>
      </c>
      <c r="R563" s="238" t="s">
        <v>356</v>
      </c>
      <c r="S563" s="238">
        <v>4</v>
      </c>
      <c r="T563" s="238">
        <v>0</v>
      </c>
      <c r="U563" s="238">
        <v>2</v>
      </c>
      <c r="V563" s="238">
        <v>5</v>
      </c>
      <c r="W563" s="238">
        <v>10</v>
      </c>
      <c r="X563" s="238">
        <v>4</v>
      </c>
      <c r="Y563" s="238">
        <v>1</v>
      </c>
      <c r="Z563" s="238">
        <v>1</v>
      </c>
      <c r="AB563" s="238">
        <v>1</v>
      </c>
      <c r="AC563" s="238">
        <v>98</v>
      </c>
      <c r="AD563" s="238" t="s">
        <v>581</v>
      </c>
      <c r="AF563" s="238" t="s">
        <v>426</v>
      </c>
      <c r="AG563" s="238">
        <v>9</v>
      </c>
      <c r="AH563" s="238">
        <v>2</v>
      </c>
      <c r="AI563" s="238">
        <v>2</v>
      </c>
      <c r="AJ563" s="238">
        <v>4</v>
      </c>
      <c r="AK563" s="238">
        <v>21</v>
      </c>
      <c r="AL563" s="238">
        <v>70</v>
      </c>
      <c r="AM563" s="238" t="s">
        <v>354</v>
      </c>
      <c r="AN563" s="238">
        <v>5</v>
      </c>
      <c r="AO563" s="238">
        <v>73</v>
      </c>
      <c r="AS563" s="238">
        <v>14</v>
      </c>
      <c r="AT563" s="238">
        <v>9</v>
      </c>
      <c r="AU563" s="238">
        <v>50</v>
      </c>
      <c r="AV563" s="238">
        <v>11</v>
      </c>
      <c r="AW563" s="238">
        <v>21</v>
      </c>
      <c r="AX563" s="238">
        <v>2</v>
      </c>
      <c r="AY563" s="238">
        <v>3</v>
      </c>
      <c r="AZ563" s="238">
        <v>3</v>
      </c>
      <c r="BA563" s="238">
        <v>24</v>
      </c>
      <c r="BB563" s="238">
        <v>41</v>
      </c>
      <c r="BC563" s="238" t="s">
        <v>363</v>
      </c>
      <c r="BD563" s="238">
        <v>5</v>
      </c>
      <c r="BE563" s="238">
        <v>1</v>
      </c>
      <c r="BI563" s="238">
        <v>14</v>
      </c>
      <c r="BJ563" s="238">
        <v>9</v>
      </c>
      <c r="BK563" s="238">
        <v>50</v>
      </c>
      <c r="BL563" s="238">
        <v>11</v>
      </c>
      <c r="BM563" s="238">
        <v>21</v>
      </c>
      <c r="CT563" s="238">
        <v>441339.30839480099</v>
      </c>
      <c r="CU563" s="238">
        <v>4972307.9581917198</v>
      </c>
      <c r="CV563" s="238">
        <v>44.901779660000003</v>
      </c>
      <c r="CW563" s="238">
        <v>-93.743012089999993</v>
      </c>
      <c r="CX563" s="238" t="s">
        <v>359</v>
      </c>
      <c r="CY563" s="238" t="s">
        <v>1187</v>
      </c>
    </row>
    <row r="564" spans="1:103" x14ac:dyDescent="0.25">
      <c r="A564" s="238">
        <v>725250</v>
      </c>
      <c r="B564" s="238">
        <v>3</v>
      </c>
      <c r="C564" s="238">
        <v>7</v>
      </c>
      <c r="D564" s="238">
        <v>173.25899999999999</v>
      </c>
      <c r="E564" s="238">
        <v>27</v>
      </c>
      <c r="F564" s="238" t="s">
        <v>1128</v>
      </c>
      <c r="H564" s="238" t="s">
        <v>354</v>
      </c>
      <c r="I564" s="238">
        <v>25</v>
      </c>
      <c r="K564" s="238">
        <v>19002635</v>
      </c>
      <c r="M564" s="238">
        <v>6</v>
      </c>
      <c r="N564" s="238">
        <v>7</v>
      </c>
      <c r="O564" s="238">
        <v>2019</v>
      </c>
      <c r="P564" s="238" t="s">
        <v>362</v>
      </c>
      <c r="Q564" s="238">
        <v>16</v>
      </c>
      <c r="R564" s="238" t="s">
        <v>369</v>
      </c>
      <c r="S564" s="238">
        <v>4</v>
      </c>
      <c r="T564" s="238">
        <v>0</v>
      </c>
      <c r="U564" s="238">
        <v>3</v>
      </c>
      <c r="V564" s="238">
        <v>11</v>
      </c>
      <c r="W564" s="238">
        <v>10</v>
      </c>
      <c r="X564" s="238">
        <v>4</v>
      </c>
      <c r="Y564" s="238">
        <v>1</v>
      </c>
      <c r="Z564" s="238">
        <v>1</v>
      </c>
      <c r="AB564" s="238">
        <v>1</v>
      </c>
      <c r="AC564" s="238">
        <v>98</v>
      </c>
      <c r="AD564" s="238" t="s">
        <v>581</v>
      </c>
      <c r="AF564" s="238" t="s">
        <v>426</v>
      </c>
      <c r="AG564" s="238">
        <v>6</v>
      </c>
      <c r="AH564" s="238">
        <v>2</v>
      </c>
      <c r="AI564" s="238">
        <v>2</v>
      </c>
      <c r="AJ564" s="238">
        <v>2</v>
      </c>
      <c r="AK564" s="238">
        <v>24</v>
      </c>
      <c r="AL564" s="238">
        <v>24</v>
      </c>
      <c r="AM564" s="238" t="s">
        <v>354</v>
      </c>
      <c r="AN564" s="238">
        <v>5</v>
      </c>
      <c r="AO564" s="238">
        <v>2</v>
      </c>
      <c r="AS564" s="238">
        <v>14</v>
      </c>
      <c r="AT564" s="238">
        <v>23</v>
      </c>
      <c r="AU564" s="238">
        <v>50</v>
      </c>
      <c r="AV564" s="238">
        <v>11</v>
      </c>
      <c r="AW564" s="238">
        <v>21</v>
      </c>
      <c r="AX564" s="238">
        <v>2</v>
      </c>
      <c r="AY564" s="238">
        <v>2</v>
      </c>
      <c r="AZ564" s="238">
        <v>4</v>
      </c>
      <c r="BA564" s="238">
        <v>21</v>
      </c>
      <c r="BB564" s="238">
        <v>59</v>
      </c>
      <c r="BC564" s="238" t="s">
        <v>354</v>
      </c>
      <c r="BD564" s="238">
        <v>5</v>
      </c>
      <c r="BE564" s="238">
        <v>1</v>
      </c>
      <c r="BI564" s="238">
        <v>14</v>
      </c>
      <c r="BJ564" s="238">
        <v>9</v>
      </c>
      <c r="BK564" s="238">
        <v>50</v>
      </c>
      <c r="BL564" s="238">
        <v>11</v>
      </c>
      <c r="BM564" s="238">
        <v>21</v>
      </c>
      <c r="BN564" s="238">
        <v>2</v>
      </c>
      <c r="BO564" s="238">
        <v>2</v>
      </c>
      <c r="BP564" s="238">
        <v>3</v>
      </c>
      <c r="BQ564" s="238">
        <v>21</v>
      </c>
      <c r="BR564" s="238">
        <v>84</v>
      </c>
      <c r="BS564" s="238" t="s">
        <v>363</v>
      </c>
      <c r="BT564" s="238">
        <v>5</v>
      </c>
      <c r="BU564" s="238">
        <v>1</v>
      </c>
      <c r="BY564" s="238">
        <v>14</v>
      </c>
      <c r="BZ564" s="238">
        <v>9</v>
      </c>
      <c r="CA564" s="238">
        <v>50</v>
      </c>
      <c r="CB564" s="238">
        <v>11</v>
      </c>
      <c r="CC564" s="238">
        <v>21</v>
      </c>
      <c r="CT564" s="238">
        <v>441340.44141143799</v>
      </c>
      <c r="CU564" s="238">
        <v>4972307.8412486399</v>
      </c>
      <c r="CV564" s="238">
        <v>44.901778700000001</v>
      </c>
      <c r="CW564" s="238">
        <v>-93.742997729999999</v>
      </c>
      <c r="CX564" s="238" t="s">
        <v>359</v>
      </c>
      <c r="CY564" s="238" t="s">
        <v>1188</v>
      </c>
    </row>
    <row r="565" spans="1:103" x14ac:dyDescent="0.25">
      <c r="A565" s="238">
        <v>702538</v>
      </c>
      <c r="B565" s="238">
        <v>3</v>
      </c>
      <c r="C565" s="238">
        <v>7</v>
      </c>
      <c r="D565" s="238">
        <v>173.28700000000001</v>
      </c>
      <c r="E565" s="238">
        <v>27</v>
      </c>
      <c r="F565" s="238" t="s">
        <v>1128</v>
      </c>
      <c r="H565" s="238" t="s">
        <v>354</v>
      </c>
      <c r="I565" s="238">
        <v>25</v>
      </c>
      <c r="K565" s="238">
        <v>19001524</v>
      </c>
      <c r="M565" s="238">
        <v>4</v>
      </c>
      <c r="N565" s="238">
        <v>9</v>
      </c>
      <c r="O565" s="238">
        <v>2019</v>
      </c>
      <c r="P565" s="238" t="s">
        <v>368</v>
      </c>
      <c r="Q565" s="238">
        <v>15</v>
      </c>
      <c r="S565" s="238">
        <v>5</v>
      </c>
      <c r="T565" s="238">
        <v>0</v>
      </c>
      <c r="U565" s="238">
        <v>2</v>
      </c>
      <c r="V565" s="238">
        <v>12</v>
      </c>
      <c r="W565" s="238">
        <v>10</v>
      </c>
      <c r="X565" s="238">
        <v>2</v>
      </c>
      <c r="Y565" s="238">
        <v>1</v>
      </c>
      <c r="Z565" s="238">
        <v>2</v>
      </c>
      <c r="AB565" s="238">
        <v>1</v>
      </c>
      <c r="AC565" s="238">
        <v>98</v>
      </c>
      <c r="AD565" s="238" t="s">
        <v>581</v>
      </c>
      <c r="AF565" s="238" t="s">
        <v>426</v>
      </c>
      <c r="AG565" s="238">
        <v>7</v>
      </c>
      <c r="AH565" s="238">
        <v>2</v>
      </c>
      <c r="AI565" s="238">
        <v>48</v>
      </c>
      <c r="AJ565" s="238">
        <v>4</v>
      </c>
      <c r="AK565" s="238">
        <v>26</v>
      </c>
      <c r="AL565" s="238">
        <v>27</v>
      </c>
      <c r="AM565" s="238" t="s">
        <v>354</v>
      </c>
      <c r="AN565" s="238">
        <v>5</v>
      </c>
      <c r="AO565" s="238">
        <v>1</v>
      </c>
      <c r="AS565" s="238">
        <v>12</v>
      </c>
      <c r="AT565" s="238">
        <v>98</v>
      </c>
      <c r="AU565" s="238">
        <v>50</v>
      </c>
      <c r="AV565" s="238">
        <v>11</v>
      </c>
      <c r="AW565" s="238">
        <v>21</v>
      </c>
      <c r="AX565" s="238">
        <v>2</v>
      </c>
      <c r="AY565" s="238">
        <v>48</v>
      </c>
      <c r="AZ565" s="238">
        <v>4</v>
      </c>
      <c r="BA565" s="238">
        <v>21</v>
      </c>
      <c r="BB565" s="238">
        <v>51</v>
      </c>
      <c r="BC565" s="238" t="s">
        <v>354</v>
      </c>
      <c r="BD565" s="238">
        <v>5</v>
      </c>
      <c r="BE565" s="238">
        <v>4</v>
      </c>
      <c r="BI565" s="238">
        <v>12</v>
      </c>
      <c r="BJ565" s="238">
        <v>98</v>
      </c>
      <c r="BK565" s="238">
        <v>50</v>
      </c>
      <c r="BL565" s="238">
        <v>11</v>
      </c>
      <c r="BM565" s="238">
        <v>21</v>
      </c>
      <c r="CT565" s="238">
        <v>441385.34598687699</v>
      </c>
      <c r="CU565" s="238">
        <v>4972306.4976917002</v>
      </c>
      <c r="CV565" s="238">
        <v>44.901770300000003</v>
      </c>
      <c r="CW565" s="238">
        <v>-93.742428849999996</v>
      </c>
      <c r="CX565" s="238" t="s">
        <v>359</v>
      </c>
      <c r="CY565" s="238" t="s">
        <v>1189</v>
      </c>
    </row>
    <row r="566" spans="1:103" x14ac:dyDescent="0.25">
      <c r="A566" s="238">
        <v>627129</v>
      </c>
      <c r="B566" s="238">
        <v>3</v>
      </c>
      <c r="C566" s="238">
        <v>7</v>
      </c>
      <c r="D566" s="238">
        <v>173.36600000000001</v>
      </c>
      <c r="E566" s="238">
        <v>27</v>
      </c>
      <c r="F566" s="238" t="s">
        <v>1128</v>
      </c>
      <c r="H566" s="238" t="s">
        <v>354</v>
      </c>
      <c r="I566" s="238">
        <v>25</v>
      </c>
      <c r="K566" s="238">
        <v>18004027</v>
      </c>
      <c r="M566" s="238">
        <v>8</v>
      </c>
      <c r="N566" s="238">
        <v>12</v>
      </c>
      <c r="O566" s="238">
        <v>2018</v>
      </c>
      <c r="P566" s="238" t="s">
        <v>366</v>
      </c>
      <c r="Q566" s="238">
        <v>5</v>
      </c>
      <c r="S566" s="238">
        <v>5</v>
      </c>
      <c r="T566" s="238">
        <v>0</v>
      </c>
      <c r="U566" s="238">
        <v>1</v>
      </c>
      <c r="W566" s="238">
        <v>48</v>
      </c>
      <c r="X566" s="238">
        <v>2</v>
      </c>
      <c r="Y566" s="238">
        <v>6</v>
      </c>
      <c r="Z566" s="238">
        <v>1</v>
      </c>
      <c r="AB566" s="238">
        <v>1</v>
      </c>
      <c r="AC566" s="238">
        <v>98</v>
      </c>
      <c r="AD566" s="238" t="s">
        <v>581</v>
      </c>
      <c r="AF566" s="238" t="s">
        <v>426</v>
      </c>
      <c r="AG566" s="238">
        <v>3</v>
      </c>
      <c r="AH566" s="238">
        <v>2</v>
      </c>
      <c r="AI566" s="238">
        <v>3</v>
      </c>
      <c r="AJ566" s="238">
        <v>4</v>
      </c>
      <c r="AK566" s="238">
        <v>21</v>
      </c>
      <c r="AL566" s="238">
        <v>52</v>
      </c>
      <c r="AM566" s="238" t="s">
        <v>354</v>
      </c>
      <c r="AN566" s="238">
        <v>9</v>
      </c>
      <c r="AO566" s="238">
        <v>62</v>
      </c>
      <c r="AS566" s="238">
        <v>12</v>
      </c>
      <c r="AT566" s="238">
        <v>98</v>
      </c>
      <c r="AU566" s="238">
        <v>50</v>
      </c>
      <c r="AV566" s="238">
        <v>11</v>
      </c>
      <c r="AW566" s="238">
        <v>21</v>
      </c>
      <c r="CT566" s="238">
        <v>441511.15467458998</v>
      </c>
      <c r="CU566" s="238">
        <v>4972299.88964203</v>
      </c>
      <c r="CV566" s="238">
        <v>44.901721170000002</v>
      </c>
      <c r="CW566" s="238">
        <v>-93.74083469</v>
      </c>
      <c r="CX566" s="238" t="s">
        <v>359</v>
      </c>
      <c r="CY566" s="238" t="s">
        <v>1190</v>
      </c>
    </row>
    <row r="567" spans="1:103" x14ac:dyDescent="0.25">
      <c r="A567" s="238">
        <v>10797445</v>
      </c>
      <c r="B567" s="238">
        <v>3</v>
      </c>
      <c r="C567" s="238">
        <v>7</v>
      </c>
      <c r="D567" s="238">
        <v>173.45400000000001</v>
      </c>
      <c r="E567" s="238">
        <v>27</v>
      </c>
      <c r="F567" s="238" t="s">
        <v>1128</v>
      </c>
      <c r="H567" s="238" t="s">
        <v>354</v>
      </c>
      <c r="I567" s="238">
        <v>25</v>
      </c>
      <c r="K567" s="238">
        <v>12504765</v>
      </c>
      <c r="L567" s="238">
        <v>121540175</v>
      </c>
      <c r="M567" s="238">
        <v>5</v>
      </c>
      <c r="N567" s="238">
        <v>19</v>
      </c>
      <c r="O567" s="238">
        <v>2012</v>
      </c>
      <c r="P567" s="238" t="s">
        <v>364</v>
      </c>
      <c r="Q567" s="238">
        <v>0</v>
      </c>
      <c r="R567" s="238" t="s">
        <v>356</v>
      </c>
      <c r="S567" s="238">
        <v>3</v>
      </c>
      <c r="T567" s="238">
        <v>0</v>
      </c>
      <c r="U567" s="238">
        <v>1</v>
      </c>
      <c r="V567" s="238">
        <v>4</v>
      </c>
      <c r="W567" s="238">
        <v>45</v>
      </c>
      <c r="X567" s="238">
        <v>2</v>
      </c>
      <c r="Y567" s="238">
        <v>7</v>
      </c>
      <c r="Z567" s="238">
        <v>1</v>
      </c>
      <c r="AB567" s="238">
        <v>1</v>
      </c>
      <c r="AC567" s="238">
        <v>98</v>
      </c>
      <c r="AD567" s="238" t="s">
        <v>428</v>
      </c>
      <c r="AE567" s="238" t="s">
        <v>1191</v>
      </c>
      <c r="AF567" s="238" t="s">
        <v>426</v>
      </c>
      <c r="AG567" s="238">
        <v>3</v>
      </c>
      <c r="AH567" s="238">
        <v>2</v>
      </c>
      <c r="AI567" s="238">
        <v>2</v>
      </c>
      <c r="AJ567" s="238">
        <v>4</v>
      </c>
      <c r="AK567" s="238">
        <v>21</v>
      </c>
      <c r="AL567" s="238">
        <v>40</v>
      </c>
      <c r="AM567" s="238" t="s">
        <v>354</v>
      </c>
      <c r="AN567" s="238">
        <v>5</v>
      </c>
      <c r="AO567" s="238">
        <v>3</v>
      </c>
      <c r="AS567" s="238">
        <v>3</v>
      </c>
      <c r="AT567" s="238">
        <v>98</v>
      </c>
      <c r="AU567" s="238">
        <v>55</v>
      </c>
      <c r="AV567" s="238">
        <v>10</v>
      </c>
      <c r="AW567" s="238">
        <v>21</v>
      </c>
      <c r="CT567" s="238">
        <v>441654</v>
      </c>
      <c r="CU567" s="238">
        <v>4972296</v>
      </c>
      <c r="CV567" s="238">
        <v>44.901697900000002</v>
      </c>
      <c r="CW567" s="238">
        <v>-93.739028599999997</v>
      </c>
      <c r="CX567" s="238" t="s">
        <v>359</v>
      </c>
      <c r="CY567" s="238" t="s">
        <v>1192</v>
      </c>
    </row>
    <row r="568" spans="1:103" x14ac:dyDescent="0.25">
      <c r="A568" s="238">
        <v>835325</v>
      </c>
      <c r="B568" s="238">
        <v>3</v>
      </c>
      <c r="C568" s="238">
        <v>7</v>
      </c>
      <c r="D568" s="238">
        <v>173.47</v>
      </c>
      <c r="E568" s="238">
        <v>27</v>
      </c>
      <c r="F568" s="238" t="s">
        <v>1128</v>
      </c>
      <c r="H568" s="238" t="s">
        <v>354</v>
      </c>
      <c r="I568" s="238">
        <v>25</v>
      </c>
      <c r="K568" s="238">
        <v>20003578</v>
      </c>
      <c r="L568" s="238">
        <v>202270107</v>
      </c>
      <c r="M568" s="238">
        <v>8</v>
      </c>
      <c r="N568" s="238">
        <v>14</v>
      </c>
      <c r="O568" s="238">
        <v>2020</v>
      </c>
      <c r="P568" s="238" t="s">
        <v>362</v>
      </c>
      <c r="Q568" s="238">
        <v>20</v>
      </c>
      <c r="S568" s="238">
        <v>5</v>
      </c>
      <c r="T568" s="238">
        <v>0</v>
      </c>
      <c r="U568" s="238">
        <v>2</v>
      </c>
      <c r="V568" s="238">
        <v>12</v>
      </c>
      <c r="W568" s="238">
        <v>10</v>
      </c>
      <c r="X568" s="238">
        <v>2</v>
      </c>
      <c r="Y568" s="238">
        <v>7</v>
      </c>
      <c r="Z568" s="238">
        <v>2</v>
      </c>
      <c r="AB568" s="238">
        <v>2</v>
      </c>
      <c r="AC568" s="238">
        <v>98</v>
      </c>
      <c r="AD568" s="238">
        <v>7</v>
      </c>
      <c r="AF568" s="238" t="s">
        <v>426</v>
      </c>
      <c r="AG568" s="238">
        <v>7</v>
      </c>
      <c r="AH568" s="238">
        <v>2</v>
      </c>
      <c r="AI568" s="238">
        <v>2</v>
      </c>
      <c r="AJ568" s="238">
        <v>4</v>
      </c>
      <c r="AK568" s="238">
        <v>26</v>
      </c>
      <c r="AL568" s="238">
        <v>33</v>
      </c>
      <c r="AM568" s="238" t="s">
        <v>354</v>
      </c>
      <c r="AN568" s="238">
        <v>5</v>
      </c>
      <c r="AO568" s="238">
        <v>1</v>
      </c>
      <c r="AS568" s="238">
        <v>12</v>
      </c>
      <c r="AT568" s="238">
        <v>9</v>
      </c>
      <c r="AU568" s="238">
        <v>50</v>
      </c>
      <c r="AV568" s="238">
        <v>11</v>
      </c>
      <c r="AW568" s="238">
        <v>21</v>
      </c>
      <c r="AX568" s="238">
        <v>2</v>
      </c>
      <c r="AY568" s="238">
        <v>2</v>
      </c>
      <c r="AZ568" s="238">
        <v>4</v>
      </c>
      <c r="BA568" s="238">
        <v>21</v>
      </c>
      <c r="BB568" s="238">
        <v>22</v>
      </c>
      <c r="BC568" s="238" t="s">
        <v>363</v>
      </c>
      <c r="BD568" s="238">
        <v>5</v>
      </c>
      <c r="BE568" s="238">
        <v>74</v>
      </c>
      <c r="BI568" s="238">
        <v>12</v>
      </c>
      <c r="BJ568" s="238">
        <v>9</v>
      </c>
      <c r="BK568" s="238">
        <v>50</v>
      </c>
      <c r="BL568" s="238">
        <v>11</v>
      </c>
      <c r="BM568" s="238">
        <v>21</v>
      </c>
      <c r="CT568" s="238">
        <v>441664.82122686499</v>
      </c>
      <c r="CU568" s="238">
        <v>4972295.8914547497</v>
      </c>
      <c r="CV568" s="238">
        <v>44.90169779</v>
      </c>
      <c r="CW568" s="238">
        <v>-93.738888009999997</v>
      </c>
      <c r="CX568" s="238" t="s">
        <v>359</v>
      </c>
      <c r="CY568" s="238" t="s">
        <v>1193</v>
      </c>
    </row>
    <row r="569" spans="1:103" x14ac:dyDescent="0.25">
      <c r="A569" s="238">
        <v>820780</v>
      </c>
      <c r="B569" s="238">
        <v>3</v>
      </c>
      <c r="C569" s="238">
        <v>7</v>
      </c>
      <c r="D569" s="238">
        <v>173.488</v>
      </c>
      <c r="E569" s="238">
        <v>27</v>
      </c>
      <c r="F569" s="238" t="s">
        <v>1128</v>
      </c>
      <c r="H569" s="238" t="s">
        <v>354</v>
      </c>
      <c r="I569" s="238">
        <v>25</v>
      </c>
      <c r="K569" s="238">
        <v>20505831</v>
      </c>
      <c r="L569" s="238">
        <v>202020127</v>
      </c>
      <c r="M569" s="238">
        <v>7</v>
      </c>
      <c r="N569" s="238">
        <v>20</v>
      </c>
      <c r="O569" s="238">
        <v>2020</v>
      </c>
      <c r="P569" s="238" t="s">
        <v>361</v>
      </c>
      <c r="Q569" s="238">
        <v>7</v>
      </c>
      <c r="R569" s="238" t="s">
        <v>369</v>
      </c>
      <c r="S569" s="238">
        <v>5</v>
      </c>
      <c r="T569" s="238">
        <v>0</v>
      </c>
      <c r="U569" s="238">
        <v>2</v>
      </c>
      <c r="V569" s="238">
        <v>10</v>
      </c>
      <c r="W569" s="238">
        <v>10</v>
      </c>
      <c r="X569" s="238">
        <v>2</v>
      </c>
      <c r="Y569" s="238">
        <v>1</v>
      </c>
      <c r="Z569" s="238">
        <v>1</v>
      </c>
      <c r="AB569" s="238">
        <v>1</v>
      </c>
      <c r="AC569" s="238">
        <v>98</v>
      </c>
      <c r="AD569" s="238">
        <v>7</v>
      </c>
      <c r="AF569" s="238" t="s">
        <v>426</v>
      </c>
      <c r="AG569" s="238">
        <v>5</v>
      </c>
      <c r="AH569" s="238">
        <v>2</v>
      </c>
      <c r="AI569" s="238">
        <v>3</v>
      </c>
      <c r="AJ569" s="238">
        <v>3</v>
      </c>
      <c r="AK569" s="238">
        <v>21</v>
      </c>
      <c r="AL569" s="238">
        <v>38</v>
      </c>
      <c r="AM569" s="238" t="s">
        <v>354</v>
      </c>
      <c r="AN569" s="238">
        <v>5</v>
      </c>
      <c r="AO569" s="238">
        <v>2</v>
      </c>
      <c r="AP569" s="238">
        <v>7</v>
      </c>
      <c r="AS569" s="238">
        <v>12</v>
      </c>
      <c r="AT569" s="238">
        <v>9</v>
      </c>
      <c r="AU569" s="238">
        <v>55</v>
      </c>
      <c r="AV569" s="238">
        <v>11</v>
      </c>
      <c r="AW569" s="238">
        <v>21</v>
      </c>
      <c r="AX569" s="238">
        <v>2</v>
      </c>
      <c r="AY569" s="238">
        <v>4</v>
      </c>
      <c r="AZ569" s="238">
        <v>3</v>
      </c>
      <c r="BA569" s="238">
        <v>21</v>
      </c>
      <c r="BB569" s="238">
        <v>27</v>
      </c>
      <c r="BC569" s="238" t="s">
        <v>363</v>
      </c>
      <c r="BD569" s="238">
        <v>5</v>
      </c>
      <c r="BE569" s="238">
        <v>1</v>
      </c>
      <c r="BI569" s="238">
        <v>12</v>
      </c>
      <c r="BJ569" s="238">
        <v>9</v>
      </c>
      <c r="BK569" s="238">
        <v>55</v>
      </c>
      <c r="BL569" s="238">
        <v>11</v>
      </c>
      <c r="BM569" s="238">
        <v>21</v>
      </c>
      <c r="CT569" s="238">
        <v>441694.19185505097</v>
      </c>
      <c r="CU569" s="238">
        <v>4972302.0150707001</v>
      </c>
      <c r="CV569" s="238">
        <v>44.901755319999999</v>
      </c>
      <c r="CW569" s="238">
        <v>-93.738516730000001</v>
      </c>
      <c r="CX569" s="238" t="s">
        <v>359</v>
      </c>
      <c r="CY569" s="238" t="s">
        <v>1194</v>
      </c>
    </row>
    <row r="570" spans="1:103" x14ac:dyDescent="0.25">
      <c r="A570" s="238">
        <v>821638</v>
      </c>
      <c r="B570" s="238">
        <v>3</v>
      </c>
      <c r="C570" s="238">
        <v>7</v>
      </c>
      <c r="D570" s="238">
        <v>173.52199999999999</v>
      </c>
      <c r="E570" s="238">
        <v>27</v>
      </c>
      <c r="F570" s="238" t="s">
        <v>1128</v>
      </c>
      <c r="H570" s="238" t="s">
        <v>354</v>
      </c>
      <c r="I570" s="238">
        <v>25</v>
      </c>
      <c r="K570" s="238">
        <v>20003225</v>
      </c>
      <c r="L570" s="238">
        <v>202070067</v>
      </c>
      <c r="M570" s="238">
        <v>7</v>
      </c>
      <c r="N570" s="238">
        <v>25</v>
      </c>
      <c r="O570" s="238">
        <v>2020</v>
      </c>
      <c r="P570" s="238" t="s">
        <v>364</v>
      </c>
      <c r="Q570" s="238">
        <v>17</v>
      </c>
      <c r="S570" s="238">
        <v>5</v>
      </c>
      <c r="T570" s="238">
        <v>0</v>
      </c>
      <c r="U570" s="238">
        <v>1</v>
      </c>
      <c r="W570" s="238">
        <v>89</v>
      </c>
      <c r="X570" s="238">
        <v>2</v>
      </c>
      <c r="Y570" s="238">
        <v>1</v>
      </c>
      <c r="Z570" s="238">
        <v>3</v>
      </c>
      <c r="AB570" s="238">
        <v>2</v>
      </c>
      <c r="AC570" s="238">
        <v>98</v>
      </c>
      <c r="AD570" s="238">
        <v>7</v>
      </c>
      <c r="AF570" s="238" t="s">
        <v>426</v>
      </c>
      <c r="AG570" s="238">
        <v>4</v>
      </c>
      <c r="AH570" s="238">
        <v>2</v>
      </c>
      <c r="AI570" s="238">
        <v>2</v>
      </c>
      <c r="AJ570" s="238">
        <v>4</v>
      </c>
      <c r="AK570" s="238">
        <v>21</v>
      </c>
      <c r="AL570" s="238">
        <v>23</v>
      </c>
      <c r="AM570" s="238" t="s">
        <v>354</v>
      </c>
      <c r="AN570" s="238">
        <v>5</v>
      </c>
      <c r="AO570" s="238">
        <v>1</v>
      </c>
      <c r="AS570" s="238">
        <v>12</v>
      </c>
      <c r="AT570" s="238">
        <v>9</v>
      </c>
      <c r="AU570" s="238">
        <v>50</v>
      </c>
      <c r="AV570" s="238">
        <v>11</v>
      </c>
      <c r="AW570" s="238">
        <v>21</v>
      </c>
      <c r="CT570" s="238">
        <v>441749.942549403</v>
      </c>
      <c r="CU570" s="238">
        <v>4972293.26849858</v>
      </c>
      <c r="CV570" s="238">
        <v>44.901681150000002</v>
      </c>
      <c r="CW570" s="238">
        <v>-93.737809630000001</v>
      </c>
      <c r="CX570" s="238" t="s">
        <v>359</v>
      </c>
      <c r="CY570" s="238" t="s">
        <v>1195</v>
      </c>
    </row>
    <row r="571" spans="1:103" x14ac:dyDescent="0.25">
      <c r="A571" s="238">
        <v>10783888</v>
      </c>
      <c r="B571" s="238">
        <v>3</v>
      </c>
      <c r="C571" s="238">
        <v>7</v>
      </c>
      <c r="D571" s="238">
        <v>173.7</v>
      </c>
      <c r="E571" s="238">
        <v>27</v>
      </c>
      <c r="F571" s="238" t="s">
        <v>1119</v>
      </c>
      <c r="H571" s="238" t="s">
        <v>354</v>
      </c>
      <c r="I571" s="238">
        <v>25</v>
      </c>
      <c r="K571" s="238" t="s">
        <v>1196</v>
      </c>
      <c r="L571" s="238">
        <v>120200200</v>
      </c>
      <c r="M571" s="238">
        <v>1</v>
      </c>
      <c r="N571" s="238">
        <v>20</v>
      </c>
      <c r="O571" s="238">
        <v>2012</v>
      </c>
      <c r="P571" s="238" t="s">
        <v>362</v>
      </c>
      <c r="Q571" s="238">
        <v>13</v>
      </c>
      <c r="R571" s="238" t="s">
        <v>369</v>
      </c>
      <c r="S571" s="238">
        <v>5</v>
      </c>
      <c r="T571" s="238">
        <v>0</v>
      </c>
      <c r="U571" s="238">
        <v>1</v>
      </c>
      <c r="V571" s="238">
        <v>90</v>
      </c>
      <c r="W571" s="238">
        <v>54</v>
      </c>
      <c r="X571" s="238">
        <v>2</v>
      </c>
      <c r="Y571" s="238">
        <v>1</v>
      </c>
      <c r="Z571" s="238">
        <v>4</v>
      </c>
      <c r="AA571" s="238">
        <v>2</v>
      </c>
      <c r="AB571" s="238">
        <v>5</v>
      </c>
      <c r="AC571" s="238">
        <v>98</v>
      </c>
      <c r="AD571" s="238" t="s">
        <v>481</v>
      </c>
      <c r="AE571" s="238" t="s">
        <v>1197</v>
      </c>
      <c r="AF571" s="238" t="s">
        <v>426</v>
      </c>
      <c r="AG571" s="238">
        <v>3</v>
      </c>
      <c r="AH571" s="238">
        <v>2</v>
      </c>
      <c r="AI571" s="238">
        <v>3</v>
      </c>
      <c r="AJ571" s="238">
        <v>3</v>
      </c>
      <c r="AK571" s="238">
        <v>21</v>
      </c>
      <c r="AL571" s="238">
        <v>23</v>
      </c>
      <c r="AM571" s="238" t="s">
        <v>354</v>
      </c>
      <c r="AN571" s="238">
        <v>5</v>
      </c>
      <c r="AO571" s="238">
        <v>3</v>
      </c>
      <c r="AS571" s="238">
        <v>3</v>
      </c>
      <c r="AT571" s="238">
        <v>98</v>
      </c>
      <c r="AU571" s="238">
        <v>50</v>
      </c>
      <c r="AV571" s="238">
        <v>11</v>
      </c>
      <c r="AW571" s="238">
        <v>21</v>
      </c>
      <c r="CT571" s="238">
        <v>442038</v>
      </c>
      <c r="CU571" s="238">
        <v>4972217</v>
      </c>
      <c r="CV571" s="238">
        <v>44.901018999999998</v>
      </c>
      <c r="CW571" s="238">
        <v>-93.734155999999999</v>
      </c>
      <c r="CX571" s="238" t="s">
        <v>359</v>
      </c>
      <c r="CY571" s="238" t="s">
        <v>1198</v>
      </c>
    </row>
    <row r="572" spans="1:103" x14ac:dyDescent="0.25">
      <c r="A572" s="238">
        <v>10941782</v>
      </c>
      <c r="B572" s="238">
        <v>3</v>
      </c>
      <c r="C572" s="238">
        <v>7</v>
      </c>
      <c r="D572" s="238">
        <v>173.71299999999999</v>
      </c>
      <c r="E572" s="238">
        <v>27</v>
      </c>
      <c r="F572" s="238" t="s">
        <v>1119</v>
      </c>
      <c r="H572" s="238" t="s">
        <v>354</v>
      </c>
      <c r="I572" s="238">
        <v>25</v>
      </c>
      <c r="K572" s="238">
        <v>14000367</v>
      </c>
      <c r="L572" s="238">
        <v>140220308</v>
      </c>
      <c r="M572" s="238">
        <v>1</v>
      </c>
      <c r="N572" s="238">
        <v>22</v>
      </c>
      <c r="O572" s="238">
        <v>2014</v>
      </c>
      <c r="P572" s="238" t="s">
        <v>355</v>
      </c>
      <c r="Q572" s="238">
        <v>10</v>
      </c>
      <c r="S572" s="238">
        <v>3</v>
      </c>
      <c r="T572" s="238">
        <v>0</v>
      </c>
      <c r="U572" s="238">
        <v>1</v>
      </c>
      <c r="V572" s="238">
        <v>7</v>
      </c>
      <c r="W572" s="238">
        <v>54</v>
      </c>
      <c r="X572" s="238">
        <v>2</v>
      </c>
      <c r="Y572" s="238">
        <v>1</v>
      </c>
      <c r="Z572" s="238">
        <v>1</v>
      </c>
      <c r="AA572" s="238">
        <v>7</v>
      </c>
      <c r="AB572" s="238">
        <v>5</v>
      </c>
      <c r="AC572" s="238">
        <v>98</v>
      </c>
      <c r="AD572" s="238" t="s">
        <v>430</v>
      </c>
      <c r="AE572" s="238" t="s">
        <v>1199</v>
      </c>
      <c r="AF572" s="238" t="s">
        <v>426</v>
      </c>
      <c r="AG572" s="238">
        <v>3</v>
      </c>
      <c r="AH572" s="238">
        <v>2</v>
      </c>
      <c r="AI572" s="238">
        <v>2</v>
      </c>
      <c r="AJ572" s="238">
        <v>3</v>
      </c>
      <c r="AK572" s="238">
        <v>21</v>
      </c>
      <c r="AL572" s="238">
        <v>26</v>
      </c>
      <c r="AM572" s="238" t="s">
        <v>363</v>
      </c>
      <c r="AN572" s="238">
        <v>5</v>
      </c>
      <c r="AS572" s="238">
        <v>7</v>
      </c>
      <c r="AT572" s="238">
        <v>98</v>
      </c>
      <c r="AU572" s="238">
        <v>45</v>
      </c>
      <c r="AV572" s="238">
        <v>11</v>
      </c>
      <c r="AW572" s="238">
        <v>21</v>
      </c>
      <c r="CT572" s="238">
        <v>442057</v>
      </c>
      <c r="CU572" s="238">
        <v>4972207</v>
      </c>
      <c r="CV572" s="238">
        <v>44.900928999999998</v>
      </c>
      <c r="CW572" s="238">
        <v>-93.733906700000006</v>
      </c>
      <c r="CX572" s="238" t="s">
        <v>359</v>
      </c>
      <c r="CY572" s="238" t="s">
        <v>1200</v>
      </c>
    </row>
    <row r="573" spans="1:103" x14ac:dyDescent="0.25">
      <c r="A573" s="238">
        <v>497347</v>
      </c>
      <c r="B573" s="238">
        <v>3</v>
      </c>
      <c r="C573" s="238">
        <v>7</v>
      </c>
      <c r="D573" s="238">
        <v>173.78899999999999</v>
      </c>
      <c r="E573" s="238">
        <v>27</v>
      </c>
      <c r="F573" s="238" t="s">
        <v>1119</v>
      </c>
      <c r="H573" s="238" t="s">
        <v>354</v>
      </c>
      <c r="I573" s="238">
        <v>25</v>
      </c>
      <c r="K573" s="238">
        <v>17004365</v>
      </c>
      <c r="M573" s="238">
        <v>8</v>
      </c>
      <c r="N573" s="238">
        <v>28</v>
      </c>
      <c r="O573" s="238">
        <v>2017</v>
      </c>
      <c r="P573" s="238" t="s">
        <v>361</v>
      </c>
      <c r="Q573" s="238">
        <v>19</v>
      </c>
      <c r="R573" s="238" t="s">
        <v>356</v>
      </c>
      <c r="S573" s="238">
        <v>5</v>
      </c>
      <c r="T573" s="238">
        <v>0</v>
      </c>
      <c r="U573" s="238">
        <v>1</v>
      </c>
      <c r="W573" s="238">
        <v>47</v>
      </c>
      <c r="X573" s="238">
        <v>4</v>
      </c>
      <c r="Y573" s="238">
        <v>1</v>
      </c>
      <c r="Z573" s="238">
        <v>1</v>
      </c>
      <c r="AB573" s="238">
        <v>1</v>
      </c>
      <c r="AC573" s="238">
        <v>98</v>
      </c>
      <c r="AD573" s="238" t="s">
        <v>581</v>
      </c>
      <c r="AE573" s="238" t="s">
        <v>1197</v>
      </c>
      <c r="AF573" s="238" t="s">
        <v>426</v>
      </c>
      <c r="AG573" s="238">
        <v>3</v>
      </c>
      <c r="AH573" s="238">
        <v>2</v>
      </c>
      <c r="AI573" s="238">
        <v>2</v>
      </c>
      <c r="AJ573" s="238">
        <v>4</v>
      </c>
      <c r="AK573" s="238">
        <v>23</v>
      </c>
      <c r="AL573" s="238">
        <v>22</v>
      </c>
      <c r="AM573" s="238" t="s">
        <v>363</v>
      </c>
      <c r="AN573" s="238">
        <v>5</v>
      </c>
      <c r="AO573" s="238">
        <v>62</v>
      </c>
      <c r="AS573" s="238">
        <v>12</v>
      </c>
      <c r="AT573" s="238">
        <v>23</v>
      </c>
      <c r="AU573" s="238">
        <v>55</v>
      </c>
      <c r="AV573" s="238">
        <v>13</v>
      </c>
      <c r="AW573" s="238">
        <v>21</v>
      </c>
      <c r="CT573" s="238">
        <v>442169.11806879198</v>
      </c>
      <c r="CU573" s="238">
        <v>4972158.70057052</v>
      </c>
      <c r="CV573" s="238">
        <v>44.90050403</v>
      </c>
      <c r="CW573" s="238">
        <v>-93.732485299999993</v>
      </c>
      <c r="CX573" s="238" t="s">
        <v>359</v>
      </c>
      <c r="CY573" s="238" t="s">
        <v>1201</v>
      </c>
    </row>
    <row r="574" spans="1:103" x14ac:dyDescent="0.25">
      <c r="A574" s="238">
        <v>700494</v>
      </c>
      <c r="B574" s="238">
        <v>3</v>
      </c>
      <c r="C574" s="238">
        <v>7</v>
      </c>
      <c r="D574" s="238">
        <v>173.79300000000001</v>
      </c>
      <c r="E574" s="238">
        <v>27</v>
      </c>
      <c r="F574" s="238" t="s">
        <v>1119</v>
      </c>
      <c r="H574" s="238" t="s">
        <v>354</v>
      </c>
      <c r="I574" s="238">
        <v>25</v>
      </c>
      <c r="K574" s="238">
        <v>19001304</v>
      </c>
      <c r="M574" s="238">
        <v>3</v>
      </c>
      <c r="N574" s="238">
        <v>28</v>
      </c>
      <c r="O574" s="238">
        <v>2019</v>
      </c>
      <c r="P574" s="238" t="s">
        <v>384</v>
      </c>
      <c r="Q574" s="238">
        <v>7</v>
      </c>
      <c r="R574" s="238">
        <v>98</v>
      </c>
      <c r="S574" s="238">
        <v>5</v>
      </c>
      <c r="T574" s="238">
        <v>0</v>
      </c>
      <c r="U574" s="238">
        <v>2</v>
      </c>
      <c r="V574" s="238">
        <v>13</v>
      </c>
      <c r="W574" s="238">
        <v>10</v>
      </c>
      <c r="X574" s="238">
        <v>3</v>
      </c>
      <c r="Y574" s="238">
        <v>2</v>
      </c>
      <c r="Z574" s="238">
        <v>1</v>
      </c>
      <c r="AB574" s="238">
        <v>1</v>
      </c>
      <c r="AC574" s="238">
        <v>98</v>
      </c>
      <c r="AD574" s="238" t="s">
        <v>581</v>
      </c>
      <c r="AF574" s="238" t="s">
        <v>426</v>
      </c>
      <c r="AG574" s="238">
        <v>8</v>
      </c>
      <c r="AH574" s="238">
        <v>2</v>
      </c>
      <c r="AI574" s="238">
        <v>4</v>
      </c>
      <c r="AJ574" s="238">
        <v>4</v>
      </c>
      <c r="AK574" s="238">
        <v>26</v>
      </c>
      <c r="AL574" s="238">
        <v>53</v>
      </c>
      <c r="AM574" s="238" t="s">
        <v>354</v>
      </c>
      <c r="AN574" s="238">
        <v>5</v>
      </c>
      <c r="AO574" s="238">
        <v>1</v>
      </c>
      <c r="AS574" s="238">
        <v>12</v>
      </c>
      <c r="AT574" s="238">
        <v>9</v>
      </c>
      <c r="AU574" s="238">
        <v>50</v>
      </c>
      <c r="AV574" s="238">
        <v>11</v>
      </c>
      <c r="AW574" s="238">
        <v>21</v>
      </c>
      <c r="AX574" s="238">
        <v>2</v>
      </c>
      <c r="AY574" s="238">
        <v>2</v>
      </c>
      <c r="AZ574" s="238">
        <v>3</v>
      </c>
      <c r="BA574" s="238">
        <v>24</v>
      </c>
      <c r="BB574" s="238">
        <v>29</v>
      </c>
      <c r="BC574" s="238" t="s">
        <v>354</v>
      </c>
      <c r="BD574" s="238">
        <v>5</v>
      </c>
      <c r="BE574" s="238">
        <v>2</v>
      </c>
      <c r="BI574" s="238">
        <v>12</v>
      </c>
      <c r="BJ574" s="238">
        <v>23</v>
      </c>
      <c r="BK574" s="238">
        <v>50</v>
      </c>
      <c r="BL574" s="238">
        <v>11</v>
      </c>
      <c r="BM574" s="238">
        <v>21</v>
      </c>
      <c r="CT574" s="238">
        <v>442172.25268291699</v>
      </c>
      <c r="CU574" s="238">
        <v>4972150.1088743703</v>
      </c>
      <c r="CV574" s="238">
        <v>44.900426950000004</v>
      </c>
      <c r="CW574" s="238">
        <v>-93.732444619999995</v>
      </c>
      <c r="CX574" s="238" t="s">
        <v>359</v>
      </c>
      <c r="CY574" s="238" t="s">
        <v>1202</v>
      </c>
    </row>
    <row r="575" spans="1:103" x14ac:dyDescent="0.25">
      <c r="A575" s="238">
        <v>733783</v>
      </c>
      <c r="B575" s="238">
        <v>3</v>
      </c>
      <c r="C575" s="238">
        <v>7</v>
      </c>
      <c r="D575" s="238">
        <v>173.79400000000001</v>
      </c>
      <c r="E575" s="238">
        <v>27</v>
      </c>
      <c r="F575" s="238" t="s">
        <v>1119</v>
      </c>
      <c r="H575" s="238" t="s">
        <v>354</v>
      </c>
      <c r="I575" s="238">
        <v>25</v>
      </c>
      <c r="K575" s="238">
        <v>19003306</v>
      </c>
      <c r="M575" s="238">
        <v>7</v>
      </c>
      <c r="N575" s="238">
        <v>16</v>
      </c>
      <c r="O575" s="238">
        <v>2019</v>
      </c>
      <c r="P575" s="238" t="s">
        <v>368</v>
      </c>
      <c r="Q575" s="238">
        <v>7</v>
      </c>
      <c r="S575" s="238">
        <v>5</v>
      </c>
      <c r="T575" s="238">
        <v>0</v>
      </c>
      <c r="U575" s="238">
        <v>2</v>
      </c>
      <c r="V575" s="238">
        <v>5</v>
      </c>
      <c r="W575" s="238">
        <v>10</v>
      </c>
      <c r="X575" s="238">
        <v>4</v>
      </c>
      <c r="Y575" s="238">
        <v>1</v>
      </c>
      <c r="Z575" s="238">
        <v>1</v>
      </c>
      <c r="AB575" s="238">
        <v>1</v>
      </c>
      <c r="AC575" s="238">
        <v>98</v>
      </c>
      <c r="AD575" s="238" t="s">
        <v>581</v>
      </c>
      <c r="AF575" s="238" t="s">
        <v>426</v>
      </c>
      <c r="AG575" s="238">
        <v>10</v>
      </c>
      <c r="AH575" s="238">
        <v>2</v>
      </c>
      <c r="AI575" s="238">
        <v>2</v>
      </c>
      <c r="AJ575" s="238">
        <v>4</v>
      </c>
      <c r="AK575" s="238">
        <v>21</v>
      </c>
      <c r="AL575" s="238">
        <v>47</v>
      </c>
      <c r="AM575" s="238" t="s">
        <v>354</v>
      </c>
      <c r="AN575" s="238">
        <v>5</v>
      </c>
      <c r="AO575" s="238">
        <v>1</v>
      </c>
      <c r="AS575" s="238">
        <v>12</v>
      </c>
      <c r="AT575" s="238">
        <v>23</v>
      </c>
      <c r="AU575" s="238">
        <v>50</v>
      </c>
      <c r="AV575" s="238">
        <v>11</v>
      </c>
      <c r="AW575" s="238">
        <v>21</v>
      </c>
      <c r="AX575" s="238">
        <v>2</v>
      </c>
      <c r="AY575" s="238">
        <v>4</v>
      </c>
      <c r="AZ575" s="238">
        <v>2</v>
      </c>
      <c r="BA575" s="238">
        <v>24</v>
      </c>
      <c r="BB575" s="238">
        <v>28</v>
      </c>
      <c r="BC575" s="238" t="s">
        <v>354</v>
      </c>
      <c r="BD575" s="238">
        <v>5</v>
      </c>
      <c r="BE575" s="238">
        <v>2</v>
      </c>
      <c r="BI575" s="238">
        <v>12</v>
      </c>
      <c r="BJ575" s="238">
        <v>23</v>
      </c>
      <c r="BK575" s="238">
        <v>50</v>
      </c>
      <c r="BL575" s="238">
        <v>11</v>
      </c>
      <c r="BM575" s="238">
        <v>21</v>
      </c>
      <c r="CT575" s="238">
        <v>442171.23473969201</v>
      </c>
      <c r="CU575" s="238">
        <v>4972145.9159247903</v>
      </c>
      <c r="CV575" s="238">
        <v>44.900389130000001</v>
      </c>
      <c r="CW575" s="238">
        <v>-93.73245704</v>
      </c>
      <c r="CX575" s="238" t="s">
        <v>359</v>
      </c>
      <c r="CY575" s="238" t="s">
        <v>1203</v>
      </c>
    </row>
    <row r="576" spans="1:103" x14ac:dyDescent="0.25">
      <c r="A576" s="238">
        <v>10742765</v>
      </c>
      <c r="B576" s="238">
        <v>3</v>
      </c>
      <c r="C576" s="238">
        <v>7</v>
      </c>
      <c r="D576" s="238">
        <v>173.79599999999999</v>
      </c>
      <c r="E576" s="238">
        <v>27</v>
      </c>
      <c r="F576" s="238" t="s">
        <v>1119</v>
      </c>
      <c r="H576" s="238" t="s">
        <v>354</v>
      </c>
      <c r="I576" s="238">
        <v>25</v>
      </c>
      <c r="K576" s="238">
        <v>11005144</v>
      </c>
      <c r="L576" s="238">
        <v>112420148</v>
      </c>
      <c r="M576" s="238">
        <v>8</v>
      </c>
      <c r="N576" s="238">
        <v>26</v>
      </c>
      <c r="O576" s="238">
        <v>2011</v>
      </c>
      <c r="P576" s="238" t="s">
        <v>362</v>
      </c>
      <c r="Q576" s="238">
        <v>18</v>
      </c>
      <c r="R576" s="238" t="s">
        <v>356</v>
      </c>
      <c r="S576" s="238">
        <v>5</v>
      </c>
      <c r="T576" s="238">
        <v>0</v>
      </c>
      <c r="U576" s="238">
        <v>2</v>
      </c>
      <c r="V576" s="238">
        <v>3</v>
      </c>
      <c r="W576" s="238">
        <v>10</v>
      </c>
      <c r="X576" s="238">
        <v>4</v>
      </c>
      <c r="Y576" s="238">
        <v>1</v>
      </c>
      <c r="Z576" s="238">
        <v>1</v>
      </c>
      <c r="AB576" s="238">
        <v>1</v>
      </c>
      <c r="AC576" s="238">
        <v>98</v>
      </c>
      <c r="AD576" s="238" t="s">
        <v>430</v>
      </c>
      <c r="AE576" s="238" t="s">
        <v>1204</v>
      </c>
      <c r="AF576" s="238" t="s">
        <v>426</v>
      </c>
      <c r="AG576" s="238">
        <v>9</v>
      </c>
      <c r="AH576" s="238">
        <v>2</v>
      </c>
      <c r="AI576" s="238">
        <v>2</v>
      </c>
      <c r="AJ576" s="238">
        <v>4</v>
      </c>
      <c r="AK576" s="238">
        <v>21</v>
      </c>
      <c r="AL576" s="238">
        <v>43</v>
      </c>
      <c r="AM576" s="238" t="s">
        <v>363</v>
      </c>
      <c r="AN576" s="238">
        <v>5</v>
      </c>
      <c r="AO576" s="238">
        <v>7</v>
      </c>
      <c r="AS576" s="238">
        <v>7</v>
      </c>
      <c r="AT576" s="238">
        <v>2</v>
      </c>
      <c r="AU576" s="238">
        <v>45</v>
      </c>
      <c r="AV576" s="238">
        <v>11</v>
      </c>
      <c r="AW576" s="238">
        <v>21</v>
      </c>
      <c r="AX576" s="238">
        <v>2</v>
      </c>
      <c r="AY576" s="238">
        <v>2</v>
      </c>
      <c r="AZ576" s="238">
        <v>6</v>
      </c>
      <c r="BA576" s="238">
        <v>24</v>
      </c>
      <c r="BB576" s="238">
        <v>21</v>
      </c>
      <c r="BC576" s="238" t="s">
        <v>354</v>
      </c>
      <c r="BD576" s="238">
        <v>5</v>
      </c>
      <c r="BI576" s="238">
        <v>7</v>
      </c>
      <c r="BJ576" s="238">
        <v>2</v>
      </c>
      <c r="BK576" s="238">
        <v>45</v>
      </c>
      <c r="BL576" s="238">
        <v>11</v>
      </c>
      <c r="BM576" s="238">
        <v>21</v>
      </c>
      <c r="CT576" s="238">
        <v>442175</v>
      </c>
      <c r="CU576" s="238">
        <v>4972146</v>
      </c>
      <c r="CV576" s="238">
        <v>44.900390199999997</v>
      </c>
      <c r="CW576" s="238">
        <v>-93.732414899999995</v>
      </c>
      <c r="CX576" s="238" t="s">
        <v>359</v>
      </c>
      <c r="CY576" s="238" t="s">
        <v>1205</v>
      </c>
    </row>
    <row r="577" spans="1:103" x14ac:dyDescent="0.25">
      <c r="A577" s="238">
        <v>10794440</v>
      </c>
      <c r="B577" s="238">
        <v>3</v>
      </c>
      <c r="C577" s="238">
        <v>7</v>
      </c>
      <c r="D577" s="238">
        <v>173.79599999999999</v>
      </c>
      <c r="E577" s="238">
        <v>27</v>
      </c>
      <c r="F577" s="238" t="s">
        <v>1119</v>
      </c>
      <c r="H577" s="238" t="s">
        <v>354</v>
      </c>
      <c r="I577" s="238">
        <v>25</v>
      </c>
      <c r="K577" s="238">
        <v>12001810</v>
      </c>
      <c r="L577" s="238">
        <v>121000008</v>
      </c>
      <c r="M577" s="238">
        <v>4</v>
      </c>
      <c r="N577" s="238">
        <v>4</v>
      </c>
      <c r="O577" s="238">
        <v>2012</v>
      </c>
      <c r="P577" s="238" t="s">
        <v>355</v>
      </c>
      <c r="Q577" s="238">
        <v>18</v>
      </c>
      <c r="R577" s="238" t="s">
        <v>356</v>
      </c>
      <c r="S577" s="238">
        <v>4</v>
      </c>
      <c r="T577" s="238">
        <v>0</v>
      </c>
      <c r="U577" s="238">
        <v>2</v>
      </c>
      <c r="V577" s="238">
        <v>3</v>
      </c>
      <c r="W577" s="238">
        <v>10</v>
      </c>
      <c r="X577" s="238">
        <v>4</v>
      </c>
      <c r="Y577" s="238">
        <v>1</v>
      </c>
      <c r="Z577" s="238">
        <v>1</v>
      </c>
      <c r="AB577" s="238">
        <v>1</v>
      </c>
      <c r="AC577" s="238">
        <v>98</v>
      </c>
      <c r="AD577" s="238" t="s">
        <v>430</v>
      </c>
      <c r="AE577" s="238" t="s">
        <v>1206</v>
      </c>
      <c r="AF577" s="238" t="s">
        <v>426</v>
      </c>
      <c r="AG577" s="238">
        <v>9</v>
      </c>
      <c r="AH577" s="238">
        <v>2</v>
      </c>
      <c r="AI577" s="238">
        <v>2</v>
      </c>
      <c r="AJ577" s="238">
        <v>6</v>
      </c>
      <c r="AK577" s="238">
        <v>24</v>
      </c>
      <c r="AL577" s="238">
        <v>45</v>
      </c>
      <c r="AM577" s="238" t="s">
        <v>363</v>
      </c>
      <c r="AN577" s="238">
        <v>5</v>
      </c>
      <c r="AO577" s="238">
        <v>2</v>
      </c>
      <c r="AS577" s="238">
        <v>7</v>
      </c>
      <c r="AT577" s="238">
        <v>2</v>
      </c>
      <c r="AU577" s="238">
        <v>45</v>
      </c>
      <c r="AV577" s="238">
        <v>11</v>
      </c>
      <c r="AW577" s="238">
        <v>21</v>
      </c>
      <c r="AX577" s="238">
        <v>2</v>
      </c>
      <c r="AY577" s="238">
        <v>3</v>
      </c>
      <c r="AZ577" s="238">
        <v>4</v>
      </c>
      <c r="BA577" s="238">
        <v>21</v>
      </c>
      <c r="BB577" s="238">
        <v>68</v>
      </c>
      <c r="BC577" s="238" t="s">
        <v>354</v>
      </c>
      <c r="BD577" s="238">
        <v>1</v>
      </c>
      <c r="BE577" s="238">
        <v>18</v>
      </c>
      <c r="BI577" s="238">
        <v>7</v>
      </c>
      <c r="BJ577" s="238">
        <v>2</v>
      </c>
      <c r="BK577" s="238">
        <v>45</v>
      </c>
      <c r="BL577" s="238">
        <v>11</v>
      </c>
      <c r="BM577" s="238">
        <v>21</v>
      </c>
      <c r="CT577" s="238">
        <v>442175</v>
      </c>
      <c r="CU577" s="238">
        <v>4972146</v>
      </c>
      <c r="CV577" s="238">
        <v>44.900390199999997</v>
      </c>
      <c r="CW577" s="238">
        <v>-93.732414899999995</v>
      </c>
      <c r="CX577" s="238" t="s">
        <v>359</v>
      </c>
      <c r="CY577" s="238" t="s">
        <v>1207</v>
      </c>
    </row>
    <row r="578" spans="1:103" x14ac:dyDescent="0.25">
      <c r="A578" s="238">
        <v>10796167</v>
      </c>
      <c r="B578" s="238">
        <v>3</v>
      </c>
      <c r="C578" s="238">
        <v>7</v>
      </c>
      <c r="D578" s="238">
        <v>173.79599999999999</v>
      </c>
      <c r="E578" s="238">
        <v>27</v>
      </c>
      <c r="F578" s="238" t="s">
        <v>1119</v>
      </c>
      <c r="H578" s="238" t="s">
        <v>354</v>
      </c>
      <c r="I578" s="238">
        <v>25</v>
      </c>
      <c r="K578" s="238">
        <v>12002489</v>
      </c>
      <c r="L578" s="238">
        <v>121320031</v>
      </c>
      <c r="M578" s="238">
        <v>5</v>
      </c>
      <c r="N578" s="238">
        <v>11</v>
      </c>
      <c r="O578" s="238">
        <v>2012</v>
      </c>
      <c r="P578" s="238" t="s">
        <v>362</v>
      </c>
      <c r="Q578" s="238">
        <v>7</v>
      </c>
      <c r="S578" s="238">
        <v>5</v>
      </c>
      <c r="T578" s="238">
        <v>0</v>
      </c>
      <c r="U578" s="238">
        <v>2</v>
      </c>
      <c r="V578" s="238">
        <v>1</v>
      </c>
      <c r="W578" s="238">
        <v>10</v>
      </c>
      <c r="X578" s="238">
        <v>10</v>
      </c>
      <c r="Y578" s="238">
        <v>1</v>
      </c>
      <c r="Z578" s="238">
        <v>2</v>
      </c>
      <c r="AB578" s="238">
        <v>1</v>
      </c>
      <c r="AC578" s="238">
        <v>98</v>
      </c>
      <c r="AD578" s="238" t="s">
        <v>1206</v>
      </c>
      <c r="AE578" s="238" t="s">
        <v>430</v>
      </c>
      <c r="AF578" s="238" t="s">
        <v>426</v>
      </c>
      <c r="AG578" s="238">
        <v>7</v>
      </c>
      <c r="AH578" s="238">
        <v>2</v>
      </c>
      <c r="AI578" s="238">
        <v>4</v>
      </c>
      <c r="AJ578" s="238">
        <v>7</v>
      </c>
      <c r="AK578" s="238">
        <v>24</v>
      </c>
      <c r="AL578" s="238">
        <v>41</v>
      </c>
      <c r="AM578" s="238" t="s">
        <v>363</v>
      </c>
      <c r="AN578" s="238">
        <v>99</v>
      </c>
      <c r="AO578" s="238">
        <v>1</v>
      </c>
      <c r="AS578" s="238">
        <v>7</v>
      </c>
      <c r="AT578" s="238">
        <v>2</v>
      </c>
      <c r="AU578" s="238">
        <v>30</v>
      </c>
      <c r="AV578" s="238">
        <v>10</v>
      </c>
      <c r="AW578" s="238">
        <v>21</v>
      </c>
      <c r="AX578" s="238">
        <v>2</v>
      </c>
      <c r="AY578" s="238">
        <v>4</v>
      </c>
      <c r="AZ578" s="238">
        <v>7</v>
      </c>
      <c r="BA578" s="238">
        <v>8</v>
      </c>
      <c r="BB578" s="238">
        <v>45</v>
      </c>
      <c r="BC578" s="238" t="s">
        <v>354</v>
      </c>
      <c r="BD578" s="238">
        <v>5</v>
      </c>
      <c r="BE578" s="238">
        <v>5</v>
      </c>
      <c r="BF578" s="238">
        <v>15</v>
      </c>
      <c r="BI578" s="238">
        <v>7</v>
      </c>
      <c r="BJ578" s="238">
        <v>2</v>
      </c>
      <c r="BK578" s="238">
        <v>30</v>
      </c>
      <c r="BL578" s="238">
        <v>10</v>
      </c>
      <c r="BM578" s="238">
        <v>21</v>
      </c>
      <c r="CT578" s="238">
        <v>442175</v>
      </c>
      <c r="CU578" s="238">
        <v>4972146</v>
      </c>
      <c r="CV578" s="238">
        <v>44.900390199999997</v>
      </c>
      <c r="CW578" s="238">
        <v>-93.732414899999995</v>
      </c>
      <c r="CX578" s="238" t="s">
        <v>359</v>
      </c>
      <c r="CY578" s="238" t="s">
        <v>1208</v>
      </c>
    </row>
    <row r="579" spans="1:103" x14ac:dyDescent="0.25">
      <c r="A579" s="238">
        <v>10912728</v>
      </c>
      <c r="B579" s="238">
        <v>3</v>
      </c>
      <c r="C579" s="238">
        <v>7</v>
      </c>
      <c r="D579" s="238">
        <v>173.79599999999999</v>
      </c>
      <c r="E579" s="238">
        <v>27</v>
      </c>
      <c r="F579" s="238" t="s">
        <v>1119</v>
      </c>
      <c r="H579" s="238" t="s">
        <v>354</v>
      </c>
      <c r="I579" s="238">
        <v>25</v>
      </c>
      <c r="K579" s="238" t="s">
        <v>1209</v>
      </c>
      <c r="L579" s="238">
        <v>133390275</v>
      </c>
      <c r="M579" s="238">
        <v>12</v>
      </c>
      <c r="N579" s="238">
        <v>5</v>
      </c>
      <c r="O579" s="238">
        <v>2013</v>
      </c>
      <c r="P579" s="238" t="s">
        <v>384</v>
      </c>
      <c r="Q579" s="238">
        <v>10</v>
      </c>
      <c r="R579" s="238" t="s">
        <v>369</v>
      </c>
      <c r="S579" s="238">
        <v>5</v>
      </c>
      <c r="T579" s="238">
        <v>0</v>
      </c>
      <c r="U579" s="238">
        <v>1</v>
      </c>
      <c r="V579" s="238">
        <v>7</v>
      </c>
      <c r="W579" s="238">
        <v>54</v>
      </c>
      <c r="X579" s="238">
        <v>2</v>
      </c>
      <c r="Y579" s="238">
        <v>1</v>
      </c>
      <c r="Z579" s="238">
        <v>1</v>
      </c>
      <c r="AB579" s="238">
        <v>5</v>
      </c>
      <c r="AC579" s="238">
        <v>98</v>
      </c>
      <c r="AD579" s="238" t="s">
        <v>424</v>
      </c>
      <c r="AE579" s="238" t="s">
        <v>1210</v>
      </c>
      <c r="AF579" s="238" t="s">
        <v>426</v>
      </c>
      <c r="AG579" s="238">
        <v>3</v>
      </c>
      <c r="AH579" s="238">
        <v>2</v>
      </c>
      <c r="AI579" s="238">
        <v>2</v>
      </c>
      <c r="AJ579" s="238">
        <v>3</v>
      </c>
      <c r="AK579" s="238">
        <v>21</v>
      </c>
      <c r="AL579" s="238">
        <v>18</v>
      </c>
      <c r="AM579" s="238" t="s">
        <v>354</v>
      </c>
      <c r="AN579" s="238">
        <v>5</v>
      </c>
      <c r="AS579" s="238">
        <v>7</v>
      </c>
      <c r="AT579" s="238">
        <v>98</v>
      </c>
      <c r="AU579" s="238">
        <v>45</v>
      </c>
      <c r="AV579" s="238">
        <v>11</v>
      </c>
      <c r="AW579" s="238">
        <v>21</v>
      </c>
      <c r="CT579" s="238">
        <v>442175</v>
      </c>
      <c r="CU579" s="238">
        <v>4972146</v>
      </c>
      <c r="CV579" s="238">
        <v>44.900390199999997</v>
      </c>
      <c r="CW579" s="238">
        <v>-93.732414899999995</v>
      </c>
      <c r="CX579" s="238" t="s">
        <v>359</v>
      </c>
      <c r="CY579" s="238" t="s">
        <v>1211</v>
      </c>
    </row>
    <row r="580" spans="1:103" x14ac:dyDescent="0.25">
      <c r="A580" s="238">
        <v>10952062</v>
      </c>
      <c r="B580" s="238">
        <v>3</v>
      </c>
      <c r="C580" s="238">
        <v>7</v>
      </c>
      <c r="D580" s="238">
        <v>173.79599999999999</v>
      </c>
      <c r="E580" s="238">
        <v>27</v>
      </c>
      <c r="F580" s="238" t="s">
        <v>1119</v>
      </c>
      <c r="H580" s="238" t="s">
        <v>354</v>
      </c>
      <c r="I580" s="238">
        <v>25</v>
      </c>
      <c r="K580" s="238" t="s">
        <v>1212</v>
      </c>
      <c r="L580" s="238">
        <v>140540195</v>
      </c>
      <c r="M580" s="238">
        <v>2</v>
      </c>
      <c r="N580" s="238">
        <v>23</v>
      </c>
      <c r="O580" s="238">
        <v>2014</v>
      </c>
      <c r="P580" s="238" t="s">
        <v>366</v>
      </c>
      <c r="Q580" s="238">
        <v>12</v>
      </c>
      <c r="R580" s="238" t="s">
        <v>369</v>
      </c>
      <c r="S580" s="238">
        <v>5</v>
      </c>
      <c r="T580" s="238">
        <v>0</v>
      </c>
      <c r="U580" s="238">
        <v>2</v>
      </c>
      <c r="V580" s="238">
        <v>5</v>
      </c>
      <c r="W580" s="238">
        <v>10</v>
      </c>
      <c r="X580" s="238">
        <v>4</v>
      </c>
      <c r="Y580" s="238">
        <v>1</v>
      </c>
      <c r="Z580" s="238">
        <v>1</v>
      </c>
      <c r="AB580" s="238">
        <v>5</v>
      </c>
      <c r="AC580" s="238">
        <v>98</v>
      </c>
      <c r="AD580" s="238" t="s">
        <v>765</v>
      </c>
      <c r="AE580" s="238" t="s">
        <v>1213</v>
      </c>
      <c r="AF580" s="238" t="s">
        <v>426</v>
      </c>
      <c r="AG580" s="238">
        <v>10</v>
      </c>
      <c r="AH580" s="238">
        <v>2</v>
      </c>
      <c r="AI580" s="238">
        <v>3</v>
      </c>
      <c r="AJ580" s="238">
        <v>3</v>
      </c>
      <c r="AK580" s="238">
        <v>21</v>
      </c>
      <c r="AL580" s="238">
        <v>48</v>
      </c>
      <c r="AM580" s="238" t="s">
        <v>354</v>
      </c>
      <c r="AN580" s="238">
        <v>5</v>
      </c>
      <c r="AO580" s="238">
        <v>16</v>
      </c>
      <c r="AS580" s="238">
        <v>4</v>
      </c>
      <c r="AT580" s="238">
        <v>98</v>
      </c>
      <c r="AU580" s="238">
        <v>50</v>
      </c>
      <c r="AV580" s="238">
        <v>11</v>
      </c>
      <c r="AW580" s="238">
        <v>21</v>
      </c>
      <c r="AX580" s="238">
        <v>2</v>
      </c>
      <c r="AY580" s="238">
        <v>2</v>
      </c>
      <c r="AZ580" s="238">
        <v>3</v>
      </c>
      <c r="BA580" s="238">
        <v>21</v>
      </c>
      <c r="BB580" s="238">
        <v>38</v>
      </c>
      <c r="BC580" s="238" t="s">
        <v>354</v>
      </c>
      <c r="BD580" s="238">
        <v>5</v>
      </c>
      <c r="BE580" s="238">
        <v>1</v>
      </c>
      <c r="BI580" s="238">
        <v>4</v>
      </c>
      <c r="BJ580" s="238">
        <v>98</v>
      </c>
      <c r="BK580" s="238">
        <v>50</v>
      </c>
      <c r="BL580" s="238">
        <v>11</v>
      </c>
      <c r="BM580" s="238">
        <v>21</v>
      </c>
      <c r="CT580" s="238">
        <v>442175</v>
      </c>
      <c r="CU580" s="238">
        <v>4972146</v>
      </c>
      <c r="CV580" s="238">
        <v>44.900390199999997</v>
      </c>
      <c r="CW580" s="238">
        <v>-93.732414899999995</v>
      </c>
      <c r="CX580" s="238" t="s">
        <v>359</v>
      </c>
      <c r="CY580" s="238" t="s">
        <v>1214</v>
      </c>
    </row>
    <row r="581" spans="1:103" x14ac:dyDescent="0.25">
      <c r="A581" s="238">
        <v>10967658</v>
      </c>
      <c r="B581" s="238">
        <v>3</v>
      </c>
      <c r="C581" s="238">
        <v>7</v>
      </c>
      <c r="D581" s="238">
        <v>173.79599999999999</v>
      </c>
      <c r="E581" s="238">
        <v>27</v>
      </c>
      <c r="F581" s="238" t="s">
        <v>1119</v>
      </c>
      <c r="H581" s="238" t="s">
        <v>354</v>
      </c>
      <c r="I581" s="238">
        <v>25</v>
      </c>
      <c r="K581" s="238">
        <v>14003089</v>
      </c>
      <c r="L581" s="238">
        <v>141770005</v>
      </c>
      <c r="M581" s="238">
        <v>6</v>
      </c>
      <c r="N581" s="238">
        <v>25</v>
      </c>
      <c r="O581" s="238">
        <v>2014</v>
      </c>
      <c r="P581" s="238" t="s">
        <v>355</v>
      </c>
      <c r="Q581" s="238">
        <v>16</v>
      </c>
      <c r="S581" s="238">
        <v>3</v>
      </c>
      <c r="T581" s="238">
        <v>0</v>
      </c>
      <c r="U581" s="238">
        <v>2</v>
      </c>
      <c r="V581" s="238">
        <v>5</v>
      </c>
      <c r="W581" s="238">
        <v>10</v>
      </c>
      <c r="X581" s="238">
        <v>3</v>
      </c>
      <c r="Y581" s="238">
        <v>1</v>
      </c>
      <c r="Z581" s="238">
        <v>1</v>
      </c>
      <c r="AB581" s="238">
        <v>1</v>
      </c>
      <c r="AC581" s="238">
        <v>98</v>
      </c>
      <c r="AD581" s="238" t="s">
        <v>424</v>
      </c>
      <c r="AE581" s="238" t="s">
        <v>1215</v>
      </c>
      <c r="AF581" s="238" t="s">
        <v>426</v>
      </c>
      <c r="AG581" s="238">
        <v>10</v>
      </c>
      <c r="AH581" s="238">
        <v>2</v>
      </c>
      <c r="AI581" s="238">
        <v>4</v>
      </c>
      <c r="AJ581" s="238">
        <v>2</v>
      </c>
      <c r="AK581" s="238">
        <v>24</v>
      </c>
      <c r="AL581" s="238">
        <v>16</v>
      </c>
      <c r="AM581" s="238" t="s">
        <v>363</v>
      </c>
      <c r="AN581" s="238">
        <v>5</v>
      </c>
      <c r="AO581" s="238">
        <v>2</v>
      </c>
      <c r="AS581" s="238">
        <v>7</v>
      </c>
      <c r="AT581" s="238">
        <v>2</v>
      </c>
      <c r="AU581" s="238">
        <v>45</v>
      </c>
      <c r="AV581" s="238">
        <v>11</v>
      </c>
      <c r="AW581" s="238">
        <v>21</v>
      </c>
      <c r="AX581" s="238">
        <v>2</v>
      </c>
      <c r="AY581" s="238">
        <v>2</v>
      </c>
      <c r="AZ581" s="238">
        <v>4</v>
      </c>
      <c r="BA581" s="238">
        <v>21</v>
      </c>
      <c r="BB581" s="238">
        <v>60</v>
      </c>
      <c r="BC581" s="238" t="s">
        <v>363</v>
      </c>
      <c r="BD581" s="238">
        <v>5</v>
      </c>
      <c r="BE581" s="238">
        <v>1</v>
      </c>
      <c r="BI581" s="238">
        <v>7</v>
      </c>
      <c r="BJ581" s="238">
        <v>2</v>
      </c>
      <c r="BK581" s="238">
        <v>45</v>
      </c>
      <c r="BL581" s="238">
        <v>11</v>
      </c>
      <c r="BM581" s="238">
        <v>21</v>
      </c>
      <c r="CT581" s="238">
        <v>442175</v>
      </c>
      <c r="CU581" s="238">
        <v>4972146</v>
      </c>
      <c r="CV581" s="238">
        <v>44.900390199999997</v>
      </c>
      <c r="CW581" s="238">
        <v>-93.732414899999995</v>
      </c>
      <c r="CX581" s="238" t="s">
        <v>359</v>
      </c>
      <c r="CY581" s="238" t="s">
        <v>1216</v>
      </c>
    </row>
    <row r="582" spans="1:103" x14ac:dyDescent="0.25">
      <c r="A582" s="238">
        <v>11054334</v>
      </c>
      <c r="B582" s="238">
        <v>3</v>
      </c>
      <c r="C582" s="238">
        <v>7</v>
      </c>
      <c r="D582" s="238">
        <v>173.79599999999999</v>
      </c>
      <c r="E582" s="238">
        <v>27</v>
      </c>
      <c r="F582" s="238" t="s">
        <v>1119</v>
      </c>
      <c r="H582" s="238" t="s">
        <v>354</v>
      </c>
      <c r="I582" s="238">
        <v>25</v>
      </c>
      <c r="K582" s="238">
        <v>15004211</v>
      </c>
      <c r="L582" s="238">
        <v>152250176</v>
      </c>
      <c r="M582" s="238">
        <v>8</v>
      </c>
      <c r="N582" s="238">
        <v>13</v>
      </c>
      <c r="O582" s="238">
        <v>2015</v>
      </c>
      <c r="P582" s="238" t="s">
        <v>384</v>
      </c>
      <c r="Q582" s="238">
        <v>16</v>
      </c>
      <c r="S582" s="238">
        <v>5</v>
      </c>
      <c r="T582" s="238">
        <v>0</v>
      </c>
      <c r="U582" s="238">
        <v>2</v>
      </c>
      <c r="V582" s="238">
        <v>1</v>
      </c>
      <c r="W582" s="238">
        <v>10</v>
      </c>
      <c r="X582" s="238">
        <v>2</v>
      </c>
      <c r="Y582" s="238">
        <v>1</v>
      </c>
      <c r="Z582" s="238">
        <v>1</v>
      </c>
      <c r="AB582" s="238">
        <v>1</v>
      </c>
      <c r="AC582" s="238">
        <v>98</v>
      </c>
      <c r="AD582" s="238" t="s">
        <v>424</v>
      </c>
      <c r="AE582" s="238" t="s">
        <v>1199</v>
      </c>
      <c r="AF582" s="238" t="s">
        <v>426</v>
      </c>
      <c r="AG582" s="238">
        <v>7</v>
      </c>
      <c r="AH582" s="238">
        <v>2</v>
      </c>
      <c r="AI582" s="238">
        <v>2</v>
      </c>
      <c r="AJ582" s="238">
        <v>4</v>
      </c>
      <c r="AK582" s="238">
        <v>21</v>
      </c>
      <c r="AL582" s="238">
        <v>17</v>
      </c>
      <c r="AM582" s="238" t="s">
        <v>363</v>
      </c>
      <c r="AN582" s="238">
        <v>5</v>
      </c>
      <c r="AO582" s="238">
        <v>16</v>
      </c>
      <c r="AP582" s="238">
        <v>1</v>
      </c>
      <c r="AS582" s="238">
        <v>7</v>
      </c>
      <c r="AT582" s="238">
        <v>98</v>
      </c>
      <c r="AU582" s="238">
        <v>45</v>
      </c>
      <c r="AV582" s="238">
        <v>11</v>
      </c>
      <c r="AW582" s="238">
        <v>21</v>
      </c>
      <c r="AX582" s="238">
        <v>2</v>
      </c>
      <c r="AY582" s="238">
        <v>2</v>
      </c>
      <c r="AZ582" s="238">
        <v>4</v>
      </c>
      <c r="BA582" s="238">
        <v>21</v>
      </c>
      <c r="BB582" s="238">
        <v>41</v>
      </c>
      <c r="BC582" s="238" t="s">
        <v>363</v>
      </c>
      <c r="BD582" s="238">
        <v>5</v>
      </c>
      <c r="BE582" s="238">
        <v>1</v>
      </c>
      <c r="BI582" s="238">
        <v>7</v>
      </c>
      <c r="BJ582" s="238">
        <v>98</v>
      </c>
      <c r="BK582" s="238">
        <v>45</v>
      </c>
      <c r="BL582" s="238">
        <v>11</v>
      </c>
      <c r="BM582" s="238">
        <v>21</v>
      </c>
      <c r="CT582" s="238">
        <v>442175</v>
      </c>
      <c r="CU582" s="238">
        <v>4972146</v>
      </c>
      <c r="CV582" s="238">
        <v>44.900390199999997</v>
      </c>
      <c r="CW582" s="238">
        <v>-93.732414899999995</v>
      </c>
      <c r="CX582" s="238" t="s">
        <v>359</v>
      </c>
      <c r="CY582" s="238" t="s">
        <v>1217</v>
      </c>
    </row>
    <row r="583" spans="1:103" x14ac:dyDescent="0.25">
      <c r="A583" s="238">
        <v>758585</v>
      </c>
      <c r="B583" s="238">
        <v>3</v>
      </c>
      <c r="C583" s="238">
        <v>7</v>
      </c>
      <c r="D583" s="238">
        <v>173.8</v>
      </c>
      <c r="E583" s="238">
        <v>27</v>
      </c>
      <c r="F583" s="238" t="s">
        <v>1119</v>
      </c>
      <c r="H583" s="238" t="s">
        <v>354</v>
      </c>
      <c r="I583" s="238">
        <v>25</v>
      </c>
      <c r="K583" s="238">
        <v>19005043</v>
      </c>
      <c r="M583" s="238">
        <v>10</v>
      </c>
      <c r="N583" s="238">
        <v>31</v>
      </c>
      <c r="O583" s="238">
        <v>2019</v>
      </c>
      <c r="P583" s="238" t="s">
        <v>384</v>
      </c>
      <c r="Q583" s="238">
        <v>16</v>
      </c>
      <c r="R583" s="238" t="s">
        <v>356</v>
      </c>
      <c r="S583" s="238">
        <v>5</v>
      </c>
      <c r="T583" s="238">
        <v>0</v>
      </c>
      <c r="U583" s="238">
        <v>2</v>
      </c>
      <c r="V583" s="238">
        <v>12</v>
      </c>
      <c r="W583" s="238">
        <v>10</v>
      </c>
      <c r="X583" s="238">
        <v>4</v>
      </c>
      <c r="Y583" s="238">
        <v>3</v>
      </c>
      <c r="Z583" s="238">
        <v>1</v>
      </c>
      <c r="AB583" s="238">
        <v>1</v>
      </c>
      <c r="AC583" s="238">
        <v>98</v>
      </c>
      <c r="AD583" s="238">
        <v>7</v>
      </c>
      <c r="AF583" s="238" t="s">
        <v>426</v>
      </c>
      <c r="AG583" s="238">
        <v>7</v>
      </c>
      <c r="AH583" s="238">
        <v>2</v>
      </c>
      <c r="AI583" s="238">
        <v>3</v>
      </c>
      <c r="AJ583" s="238">
        <v>4</v>
      </c>
      <c r="AK583" s="238">
        <v>34</v>
      </c>
      <c r="AL583" s="238">
        <v>65</v>
      </c>
      <c r="AM583" s="238" t="s">
        <v>354</v>
      </c>
      <c r="AN583" s="238">
        <v>5</v>
      </c>
      <c r="AO583" s="238">
        <v>1</v>
      </c>
      <c r="AS583" s="238">
        <v>14</v>
      </c>
      <c r="AT583" s="238">
        <v>9</v>
      </c>
      <c r="AU583" s="238">
        <v>50</v>
      </c>
      <c r="AV583" s="238">
        <v>11</v>
      </c>
      <c r="AW583" s="238">
        <v>21</v>
      </c>
      <c r="AX583" s="238">
        <v>2</v>
      </c>
      <c r="AY583" s="238">
        <v>4</v>
      </c>
      <c r="AZ583" s="238">
        <v>4</v>
      </c>
      <c r="BA583" s="238">
        <v>21</v>
      </c>
      <c r="BB583" s="238">
        <v>55</v>
      </c>
      <c r="BC583" s="238" t="s">
        <v>363</v>
      </c>
      <c r="BD583" s="238">
        <v>5</v>
      </c>
      <c r="BE583" s="238">
        <v>1</v>
      </c>
      <c r="BI583" s="238">
        <v>14</v>
      </c>
      <c r="BJ583" s="238">
        <v>9</v>
      </c>
      <c r="BK583" s="238">
        <v>50</v>
      </c>
      <c r="BL583" s="238">
        <v>11</v>
      </c>
      <c r="BM583" s="238">
        <v>21</v>
      </c>
      <c r="CT583" s="238">
        <v>442169.11256879201</v>
      </c>
      <c r="CU583" s="238">
        <v>4972150.2238869201</v>
      </c>
      <c r="CV583" s="238">
        <v>44.900427729999997</v>
      </c>
      <c r="CW583" s="238">
        <v>-93.732484409999998</v>
      </c>
      <c r="CX583" s="238" t="s">
        <v>359</v>
      </c>
      <c r="CY583" s="238" t="s">
        <v>1218</v>
      </c>
    </row>
    <row r="584" spans="1:103" x14ac:dyDescent="0.25">
      <c r="A584" s="238">
        <v>764558</v>
      </c>
      <c r="B584" s="238">
        <v>3</v>
      </c>
      <c r="C584" s="238">
        <v>7</v>
      </c>
      <c r="D584" s="238">
        <v>173.803</v>
      </c>
      <c r="E584" s="238">
        <v>27</v>
      </c>
      <c r="F584" s="238" t="s">
        <v>1119</v>
      </c>
      <c r="H584" s="238" t="s">
        <v>354</v>
      </c>
      <c r="I584" s="238">
        <v>25</v>
      </c>
      <c r="K584" s="238">
        <v>19005442</v>
      </c>
      <c r="M584" s="238">
        <v>11</v>
      </c>
      <c r="N584" s="238">
        <v>22</v>
      </c>
      <c r="O584" s="238">
        <v>2019</v>
      </c>
      <c r="P584" s="238" t="s">
        <v>362</v>
      </c>
      <c r="Q584" s="238">
        <v>16</v>
      </c>
      <c r="S584" s="238">
        <v>5</v>
      </c>
      <c r="T584" s="238">
        <v>0</v>
      </c>
      <c r="U584" s="238">
        <v>2</v>
      </c>
      <c r="V584" s="238">
        <v>5</v>
      </c>
      <c r="W584" s="238">
        <v>10</v>
      </c>
      <c r="X584" s="238">
        <v>4</v>
      </c>
      <c r="Y584" s="238">
        <v>6</v>
      </c>
      <c r="Z584" s="238">
        <v>1</v>
      </c>
      <c r="AB584" s="238">
        <v>1</v>
      </c>
      <c r="AC584" s="238">
        <v>98</v>
      </c>
      <c r="AD584" s="238">
        <v>7</v>
      </c>
      <c r="AF584" s="238" t="s">
        <v>426</v>
      </c>
      <c r="AG584" s="238">
        <v>10</v>
      </c>
      <c r="AH584" s="238">
        <v>2</v>
      </c>
      <c r="AI584" s="238">
        <v>2</v>
      </c>
      <c r="AJ584" s="238">
        <v>2</v>
      </c>
      <c r="AK584" s="238">
        <v>21</v>
      </c>
      <c r="AL584" s="238">
        <v>19</v>
      </c>
      <c r="AM584" s="238" t="s">
        <v>363</v>
      </c>
      <c r="AN584" s="238">
        <v>5</v>
      </c>
      <c r="AO584" s="238">
        <v>2</v>
      </c>
      <c r="AS584" s="238">
        <v>12</v>
      </c>
      <c r="AT584" s="238">
        <v>23</v>
      </c>
      <c r="AV584" s="238">
        <v>11</v>
      </c>
      <c r="AW584" s="238">
        <v>21</v>
      </c>
      <c r="AX584" s="238">
        <v>2</v>
      </c>
      <c r="AY584" s="238">
        <v>2</v>
      </c>
      <c r="AZ584" s="238">
        <v>4</v>
      </c>
      <c r="BA584" s="238">
        <v>21</v>
      </c>
      <c r="BB584" s="238">
        <v>23</v>
      </c>
      <c r="BC584" s="238" t="s">
        <v>363</v>
      </c>
      <c r="BD584" s="238">
        <v>5</v>
      </c>
      <c r="BE584" s="238">
        <v>1</v>
      </c>
      <c r="BI584" s="238">
        <v>12</v>
      </c>
      <c r="BJ584" s="238">
        <v>23</v>
      </c>
      <c r="BK584" s="238">
        <v>55</v>
      </c>
      <c r="BL584" s="238">
        <v>11</v>
      </c>
      <c r="BM584" s="238">
        <v>21</v>
      </c>
      <c r="CT584" s="238">
        <v>442173.345910592</v>
      </c>
      <c r="CU584" s="238">
        <v>4972145.9059247896</v>
      </c>
      <c r="CV584" s="238">
        <v>44.90038921</v>
      </c>
      <c r="CW584" s="238">
        <v>-93.732430300000004</v>
      </c>
      <c r="CX584" s="238" t="s">
        <v>359</v>
      </c>
      <c r="CY584" s="238" t="s">
        <v>1219</v>
      </c>
    </row>
    <row r="585" spans="1:103" x14ac:dyDescent="0.25">
      <c r="A585" s="238">
        <v>10748294</v>
      </c>
      <c r="B585" s="238">
        <v>3</v>
      </c>
      <c r="C585" s="238">
        <v>7</v>
      </c>
      <c r="D585" s="238">
        <v>173.93700000000001</v>
      </c>
      <c r="E585" s="238">
        <v>27</v>
      </c>
      <c r="F585" s="238" t="s">
        <v>1119</v>
      </c>
      <c r="H585" s="238" t="s">
        <v>354</v>
      </c>
      <c r="I585" s="238">
        <v>25</v>
      </c>
      <c r="K585" s="238">
        <v>11006165</v>
      </c>
      <c r="L585" s="238">
        <v>112780128</v>
      </c>
      <c r="M585" s="238">
        <v>10</v>
      </c>
      <c r="N585" s="238">
        <v>4</v>
      </c>
      <c r="O585" s="238">
        <v>2011</v>
      </c>
      <c r="P585" s="238" t="s">
        <v>368</v>
      </c>
      <c r="Q585" s="238">
        <v>16</v>
      </c>
      <c r="S585" s="238">
        <v>5</v>
      </c>
      <c r="T585" s="238">
        <v>0</v>
      </c>
      <c r="U585" s="238">
        <v>2</v>
      </c>
      <c r="V585" s="238">
        <v>5</v>
      </c>
      <c r="W585" s="238">
        <v>10</v>
      </c>
      <c r="X585" s="238">
        <v>4</v>
      </c>
      <c r="Y585" s="238">
        <v>1</v>
      </c>
      <c r="Z585" s="238">
        <v>1</v>
      </c>
      <c r="AB585" s="238">
        <v>1</v>
      </c>
      <c r="AC585" s="238">
        <v>98</v>
      </c>
      <c r="AD585" s="238" t="s">
        <v>430</v>
      </c>
      <c r="AE585" s="238" t="s">
        <v>1220</v>
      </c>
      <c r="AF585" s="238" t="s">
        <v>426</v>
      </c>
      <c r="AG585" s="238">
        <v>10</v>
      </c>
      <c r="AH585" s="238">
        <v>2</v>
      </c>
      <c r="AI585" s="238">
        <v>3</v>
      </c>
      <c r="AJ585" s="238">
        <v>2</v>
      </c>
      <c r="AK585" s="238">
        <v>8</v>
      </c>
      <c r="AL585" s="238">
        <v>30</v>
      </c>
      <c r="AM585" s="238" t="s">
        <v>354</v>
      </c>
      <c r="AN585" s="238">
        <v>5</v>
      </c>
      <c r="AO585" s="238">
        <v>1</v>
      </c>
      <c r="AS585" s="238">
        <v>7</v>
      </c>
      <c r="AT585" s="238">
        <v>2</v>
      </c>
      <c r="AU585" s="238">
        <v>55</v>
      </c>
      <c r="AV585" s="238">
        <v>11</v>
      </c>
      <c r="AW585" s="238">
        <v>21</v>
      </c>
      <c r="AX585" s="238">
        <v>2</v>
      </c>
      <c r="AY585" s="238">
        <v>3</v>
      </c>
      <c r="AZ585" s="238">
        <v>4</v>
      </c>
      <c r="BA585" s="238">
        <v>23</v>
      </c>
      <c r="BB585" s="238">
        <v>45</v>
      </c>
      <c r="BC585" s="238" t="s">
        <v>354</v>
      </c>
      <c r="BD585" s="238">
        <v>5</v>
      </c>
      <c r="BE585" s="238">
        <v>3</v>
      </c>
      <c r="BF585" s="238">
        <v>15</v>
      </c>
      <c r="BI585" s="238">
        <v>7</v>
      </c>
      <c r="BJ585" s="238">
        <v>2</v>
      </c>
      <c r="BK585" s="238">
        <v>55</v>
      </c>
      <c r="BL585" s="238">
        <v>11</v>
      </c>
      <c r="BM585" s="238">
        <v>21</v>
      </c>
      <c r="CT585" s="238">
        <v>442379</v>
      </c>
      <c r="CU585" s="238">
        <v>4972044</v>
      </c>
      <c r="CV585" s="238">
        <v>44.899487700000002</v>
      </c>
      <c r="CW585" s="238">
        <v>-93.729819500000005</v>
      </c>
      <c r="CX585" s="238" t="s">
        <v>359</v>
      </c>
      <c r="CY585" s="238" t="s">
        <v>1221</v>
      </c>
    </row>
    <row r="586" spans="1:103" x14ac:dyDescent="0.25">
      <c r="A586" s="238">
        <v>10798060</v>
      </c>
      <c r="B586" s="238">
        <v>3</v>
      </c>
      <c r="C586" s="238">
        <v>7</v>
      </c>
      <c r="D586" s="238">
        <v>173.93700000000001</v>
      </c>
      <c r="E586" s="238">
        <v>27</v>
      </c>
      <c r="F586" s="238" t="s">
        <v>1119</v>
      </c>
      <c r="H586" s="238" t="s">
        <v>354</v>
      </c>
      <c r="I586" s="238">
        <v>25</v>
      </c>
      <c r="K586" s="238">
        <v>12003251</v>
      </c>
      <c r="L586" s="238">
        <v>121650089</v>
      </c>
      <c r="M586" s="238">
        <v>6</v>
      </c>
      <c r="N586" s="238">
        <v>13</v>
      </c>
      <c r="O586" s="238">
        <v>2012</v>
      </c>
      <c r="P586" s="238" t="s">
        <v>355</v>
      </c>
      <c r="Q586" s="238">
        <v>9</v>
      </c>
      <c r="R586" s="238" t="s">
        <v>356</v>
      </c>
      <c r="S586" s="238">
        <v>5</v>
      </c>
      <c r="T586" s="238">
        <v>0</v>
      </c>
      <c r="U586" s="238">
        <v>1</v>
      </c>
      <c r="V586" s="238">
        <v>5</v>
      </c>
      <c r="W586" s="238">
        <v>16</v>
      </c>
      <c r="X586" s="238">
        <v>2</v>
      </c>
      <c r="Y586" s="238">
        <v>1</v>
      </c>
      <c r="Z586" s="238">
        <v>2</v>
      </c>
      <c r="AA586" s="238">
        <v>90</v>
      </c>
      <c r="AB586" s="238">
        <v>1</v>
      </c>
      <c r="AC586" s="238">
        <v>98</v>
      </c>
      <c r="AD586" s="238" t="s">
        <v>765</v>
      </c>
      <c r="AE586" s="238" t="s">
        <v>1222</v>
      </c>
      <c r="AF586" s="238" t="s">
        <v>426</v>
      </c>
      <c r="AG586" s="238">
        <v>4</v>
      </c>
      <c r="AH586" s="238">
        <v>2</v>
      </c>
      <c r="AI586" s="238">
        <v>1</v>
      </c>
      <c r="AJ586" s="238">
        <v>4</v>
      </c>
      <c r="AK586" s="238">
        <v>21</v>
      </c>
      <c r="AL586" s="238">
        <v>45</v>
      </c>
      <c r="AM586" s="238" t="s">
        <v>354</v>
      </c>
      <c r="AN586" s="238">
        <v>5</v>
      </c>
      <c r="AO586" s="238">
        <v>1</v>
      </c>
      <c r="AP586" s="238">
        <v>1</v>
      </c>
      <c r="AS586" s="238">
        <v>7</v>
      </c>
      <c r="AT586" s="238">
        <v>98</v>
      </c>
      <c r="AU586" s="238">
        <v>45</v>
      </c>
      <c r="AV586" s="238">
        <v>11</v>
      </c>
      <c r="AW586" s="238">
        <v>21</v>
      </c>
      <c r="CT586" s="238">
        <v>442379</v>
      </c>
      <c r="CU586" s="238">
        <v>4972044</v>
      </c>
      <c r="CV586" s="238">
        <v>44.899487700000002</v>
      </c>
      <c r="CW586" s="238">
        <v>-93.729819500000005</v>
      </c>
      <c r="CX586" s="238" t="s">
        <v>359</v>
      </c>
      <c r="CY586" s="238" t="s">
        <v>1223</v>
      </c>
    </row>
    <row r="587" spans="1:103" x14ac:dyDescent="0.25">
      <c r="A587" s="238">
        <v>688259</v>
      </c>
      <c r="B587" s="238">
        <v>3</v>
      </c>
      <c r="C587" s="238">
        <v>7</v>
      </c>
      <c r="D587" s="238">
        <v>173.977</v>
      </c>
      <c r="E587" s="238">
        <v>27</v>
      </c>
      <c r="F587" s="238" t="s">
        <v>1119</v>
      </c>
      <c r="H587" s="238" t="s">
        <v>354</v>
      </c>
      <c r="I587" s="238">
        <v>25</v>
      </c>
      <c r="K587" s="238">
        <v>19501350</v>
      </c>
      <c r="M587" s="238">
        <v>1</v>
      </c>
      <c r="N587" s="238">
        <v>28</v>
      </c>
      <c r="O587" s="238">
        <v>2019</v>
      </c>
      <c r="P587" s="238" t="s">
        <v>361</v>
      </c>
      <c r="Q587" s="238">
        <v>16</v>
      </c>
      <c r="S587" s="238">
        <v>5</v>
      </c>
      <c r="T587" s="238">
        <v>0</v>
      </c>
      <c r="U587" s="238">
        <v>1</v>
      </c>
      <c r="W587" s="238">
        <v>35</v>
      </c>
      <c r="X587" s="238">
        <v>10</v>
      </c>
      <c r="Y587" s="238">
        <v>1</v>
      </c>
      <c r="Z587" s="238">
        <v>2</v>
      </c>
      <c r="AA587" s="238">
        <v>4</v>
      </c>
      <c r="AB587" s="238">
        <v>3</v>
      </c>
      <c r="AC587" s="238">
        <v>98</v>
      </c>
      <c r="AD587" s="238" t="s">
        <v>581</v>
      </c>
      <c r="AF587" s="238" t="s">
        <v>426</v>
      </c>
      <c r="AG587" s="238">
        <v>3</v>
      </c>
      <c r="AH587" s="238">
        <v>2</v>
      </c>
      <c r="AI587" s="238">
        <v>3</v>
      </c>
      <c r="AJ587" s="238">
        <v>4</v>
      </c>
      <c r="AK587" s="238">
        <v>21</v>
      </c>
      <c r="AL587" s="238">
        <v>45</v>
      </c>
      <c r="AM587" s="238" t="s">
        <v>354</v>
      </c>
      <c r="AN587" s="238">
        <v>5</v>
      </c>
      <c r="AO587" s="238">
        <v>99</v>
      </c>
      <c r="AS587" s="238">
        <v>12</v>
      </c>
      <c r="AT587" s="238">
        <v>22</v>
      </c>
      <c r="AV587" s="238">
        <v>13</v>
      </c>
      <c r="AW587" s="238">
        <v>21</v>
      </c>
      <c r="CT587" s="238">
        <v>442439.260011854</v>
      </c>
      <c r="CU587" s="238">
        <v>4972022.6145118997</v>
      </c>
      <c r="CV587" s="238">
        <v>44.899300969999999</v>
      </c>
      <c r="CW587" s="238">
        <v>-93.729048489999997</v>
      </c>
      <c r="CX587" s="238" t="s">
        <v>359</v>
      </c>
      <c r="CY587" s="238" t="s">
        <v>1224</v>
      </c>
    </row>
    <row r="588" spans="1:103" x14ac:dyDescent="0.25">
      <c r="A588" s="238">
        <v>525155</v>
      </c>
      <c r="B588" s="238">
        <v>3</v>
      </c>
      <c r="C588" s="238">
        <v>7</v>
      </c>
      <c r="D588" s="238">
        <v>174.03800000000001</v>
      </c>
      <c r="E588" s="238">
        <v>27</v>
      </c>
      <c r="F588" s="238" t="s">
        <v>1119</v>
      </c>
      <c r="H588" s="238" t="s">
        <v>354</v>
      </c>
      <c r="I588" s="238">
        <v>25</v>
      </c>
      <c r="K588" s="238">
        <v>17005971</v>
      </c>
      <c r="M588" s="238">
        <v>12</v>
      </c>
      <c r="N588" s="238">
        <v>11</v>
      </c>
      <c r="O588" s="238">
        <v>2017</v>
      </c>
      <c r="P588" s="238" t="s">
        <v>361</v>
      </c>
      <c r="Q588" s="238">
        <v>9</v>
      </c>
      <c r="S588" s="238">
        <v>5</v>
      </c>
      <c r="T588" s="238">
        <v>0</v>
      </c>
      <c r="U588" s="238">
        <v>3</v>
      </c>
      <c r="W588" s="238">
        <v>25</v>
      </c>
      <c r="X588" s="238">
        <v>2</v>
      </c>
      <c r="Y588" s="238">
        <v>1</v>
      </c>
      <c r="Z588" s="238">
        <v>2</v>
      </c>
      <c r="AB588" s="238">
        <v>1</v>
      </c>
      <c r="AC588" s="238">
        <v>98</v>
      </c>
      <c r="AD588" s="238" t="s">
        <v>581</v>
      </c>
      <c r="AF588" s="238" t="s">
        <v>426</v>
      </c>
      <c r="AG588" s="238">
        <v>90</v>
      </c>
      <c r="AH588" s="238">
        <v>2</v>
      </c>
      <c r="AI588" s="238">
        <v>3</v>
      </c>
      <c r="AJ588" s="238">
        <v>4</v>
      </c>
      <c r="AK588" s="238">
        <v>21</v>
      </c>
      <c r="AL588" s="238">
        <v>30</v>
      </c>
      <c r="AM588" s="238" t="s">
        <v>354</v>
      </c>
      <c r="AN588" s="238">
        <v>5</v>
      </c>
      <c r="AO588" s="238">
        <v>90</v>
      </c>
      <c r="AS588" s="238">
        <v>12</v>
      </c>
      <c r="AT588" s="238">
        <v>9</v>
      </c>
      <c r="AU588" s="238">
        <v>55</v>
      </c>
      <c r="AV588" s="238">
        <v>11</v>
      </c>
      <c r="AW588" s="238">
        <v>21</v>
      </c>
      <c r="AX588" s="238">
        <v>2</v>
      </c>
      <c r="AY588" s="238">
        <v>2</v>
      </c>
      <c r="AZ588" s="238">
        <v>3</v>
      </c>
      <c r="BA588" s="238">
        <v>21</v>
      </c>
      <c r="BB588" s="238">
        <v>18</v>
      </c>
      <c r="BC588" s="238" t="s">
        <v>363</v>
      </c>
      <c r="BD588" s="238">
        <v>5</v>
      </c>
      <c r="BE588" s="238">
        <v>1</v>
      </c>
      <c r="BI588" s="238">
        <v>12</v>
      </c>
      <c r="BJ588" s="238">
        <v>9</v>
      </c>
      <c r="BK588" s="238">
        <v>55</v>
      </c>
      <c r="BL588" s="238">
        <v>11</v>
      </c>
      <c r="BM588" s="238">
        <v>21</v>
      </c>
      <c r="BN588" s="238">
        <v>2</v>
      </c>
      <c r="BO588" s="238">
        <v>4</v>
      </c>
      <c r="BP588" s="238">
        <v>3</v>
      </c>
      <c r="BQ588" s="238">
        <v>21</v>
      </c>
      <c r="BR588" s="238">
        <v>56</v>
      </c>
      <c r="BS588" s="238" t="s">
        <v>363</v>
      </c>
      <c r="BT588" s="238">
        <v>5</v>
      </c>
      <c r="BU588" s="238">
        <v>1</v>
      </c>
      <c r="BY588" s="238">
        <v>12</v>
      </c>
      <c r="BZ588" s="238">
        <v>9</v>
      </c>
      <c r="CB588" s="238">
        <v>11</v>
      </c>
      <c r="CC588" s="238">
        <v>21</v>
      </c>
      <c r="CT588" s="238">
        <v>442531.06879269303</v>
      </c>
      <c r="CU588" s="238">
        <v>4971993.0420633499</v>
      </c>
      <c r="CV588" s="238">
        <v>44.899042190000003</v>
      </c>
      <c r="CW588" s="238">
        <v>-93.727882399999999</v>
      </c>
      <c r="CX588" s="238" t="s">
        <v>359</v>
      </c>
      <c r="CY588" s="238" t="s">
        <v>1225</v>
      </c>
    </row>
    <row r="589" spans="1:103" x14ac:dyDescent="0.25">
      <c r="A589" s="238">
        <v>10723614</v>
      </c>
      <c r="B589" s="238">
        <v>3</v>
      </c>
      <c r="C589" s="238">
        <v>7</v>
      </c>
      <c r="D589" s="238">
        <v>174.08099999999999</v>
      </c>
      <c r="E589" s="238">
        <v>27</v>
      </c>
      <c r="F589" s="238" t="s">
        <v>1119</v>
      </c>
      <c r="H589" s="238" t="s">
        <v>354</v>
      </c>
      <c r="I589" s="238">
        <v>25</v>
      </c>
      <c r="K589" s="238">
        <v>11003800</v>
      </c>
      <c r="L589" s="238">
        <v>111770149</v>
      </c>
      <c r="M589" s="238">
        <v>6</v>
      </c>
      <c r="N589" s="238">
        <v>26</v>
      </c>
      <c r="O589" s="238">
        <v>2011</v>
      </c>
      <c r="P589" s="238" t="s">
        <v>366</v>
      </c>
      <c r="Q589" s="238">
        <v>21</v>
      </c>
      <c r="S589" s="238">
        <v>5</v>
      </c>
      <c r="T589" s="238">
        <v>0</v>
      </c>
      <c r="U589" s="238">
        <v>1</v>
      </c>
      <c r="V589" s="238">
        <v>8</v>
      </c>
      <c r="W589" s="238">
        <v>16</v>
      </c>
      <c r="X589" s="238">
        <v>2</v>
      </c>
      <c r="Y589" s="238">
        <v>6</v>
      </c>
      <c r="Z589" s="238">
        <v>2</v>
      </c>
      <c r="AB589" s="238">
        <v>1</v>
      </c>
      <c r="AC589" s="238">
        <v>98</v>
      </c>
      <c r="AD589" s="238" t="s">
        <v>430</v>
      </c>
      <c r="AE589" s="238" t="s">
        <v>1226</v>
      </c>
      <c r="AF589" s="238" t="s">
        <v>426</v>
      </c>
      <c r="AG589" s="238">
        <v>4</v>
      </c>
      <c r="AH589" s="238">
        <v>2</v>
      </c>
      <c r="AI589" s="238">
        <v>2</v>
      </c>
      <c r="AJ589" s="238">
        <v>3</v>
      </c>
      <c r="AK589" s="238">
        <v>21</v>
      </c>
      <c r="AL589" s="238">
        <v>16</v>
      </c>
      <c r="AM589" s="238" t="s">
        <v>363</v>
      </c>
      <c r="AN589" s="238">
        <v>5</v>
      </c>
      <c r="AO589" s="238">
        <v>1</v>
      </c>
      <c r="AS589" s="238">
        <v>7</v>
      </c>
      <c r="AT589" s="238">
        <v>98</v>
      </c>
      <c r="AU589" s="238">
        <v>55</v>
      </c>
      <c r="AV589" s="238">
        <v>11</v>
      </c>
      <c r="AW589" s="238">
        <v>21</v>
      </c>
      <c r="CT589" s="238">
        <v>442598</v>
      </c>
      <c r="CU589" s="238">
        <v>4971976</v>
      </c>
      <c r="CV589" s="238">
        <v>44.898894200000001</v>
      </c>
      <c r="CW589" s="238">
        <v>-93.727028399999995</v>
      </c>
      <c r="CX589" s="238" t="s">
        <v>359</v>
      </c>
      <c r="CY589" s="238" t="s">
        <v>1227</v>
      </c>
    </row>
    <row r="590" spans="1:103" x14ac:dyDescent="0.25">
      <c r="A590" s="238">
        <v>10741074</v>
      </c>
      <c r="B590" s="238">
        <v>3</v>
      </c>
      <c r="C590" s="238">
        <v>7</v>
      </c>
      <c r="D590" s="238">
        <v>174.08099999999999</v>
      </c>
      <c r="E590" s="238">
        <v>27</v>
      </c>
      <c r="F590" s="238" t="s">
        <v>1119</v>
      </c>
      <c r="H590" s="238" t="s">
        <v>354</v>
      </c>
      <c r="I590" s="238">
        <v>25</v>
      </c>
      <c r="K590" s="238">
        <v>11004903</v>
      </c>
      <c r="L590" s="238">
        <v>112270086</v>
      </c>
      <c r="M590" s="238">
        <v>8</v>
      </c>
      <c r="N590" s="238">
        <v>15</v>
      </c>
      <c r="O590" s="238">
        <v>2011</v>
      </c>
      <c r="P590" s="238" t="s">
        <v>361</v>
      </c>
      <c r="Q590" s="238">
        <v>6</v>
      </c>
      <c r="S590" s="238">
        <v>5</v>
      </c>
      <c r="T590" s="238">
        <v>0</v>
      </c>
      <c r="U590" s="238">
        <v>1</v>
      </c>
      <c r="V590" s="238">
        <v>8</v>
      </c>
      <c r="W590" s="238">
        <v>16</v>
      </c>
      <c r="X590" s="238">
        <v>2</v>
      </c>
      <c r="Y590" s="238">
        <v>2</v>
      </c>
      <c r="Z590" s="238">
        <v>1</v>
      </c>
      <c r="AB590" s="238">
        <v>1</v>
      </c>
      <c r="AC590" s="238">
        <v>98</v>
      </c>
      <c r="AD590" s="238" t="s">
        <v>430</v>
      </c>
      <c r="AE590" s="238" t="s">
        <v>1228</v>
      </c>
      <c r="AF590" s="238" t="s">
        <v>426</v>
      </c>
      <c r="AG590" s="238">
        <v>4</v>
      </c>
      <c r="AH590" s="238">
        <v>2</v>
      </c>
      <c r="AI590" s="238">
        <v>2</v>
      </c>
      <c r="AJ590" s="238">
        <v>4</v>
      </c>
      <c r="AK590" s="238">
        <v>21</v>
      </c>
      <c r="AL590" s="238">
        <v>53</v>
      </c>
      <c r="AM590" s="238" t="s">
        <v>363</v>
      </c>
      <c r="AN590" s="238">
        <v>5</v>
      </c>
      <c r="AO590" s="238">
        <v>1</v>
      </c>
      <c r="AS590" s="238">
        <v>7</v>
      </c>
      <c r="AT590" s="238">
        <v>98</v>
      </c>
      <c r="AU590" s="238">
        <v>55</v>
      </c>
      <c r="AV590" s="238">
        <v>11</v>
      </c>
      <c r="AW590" s="238">
        <v>21</v>
      </c>
      <c r="CT590" s="238">
        <v>442598</v>
      </c>
      <c r="CU590" s="238">
        <v>4971976</v>
      </c>
      <c r="CV590" s="238">
        <v>44.898894200000001</v>
      </c>
      <c r="CW590" s="238">
        <v>-93.727028399999995</v>
      </c>
      <c r="CX590" s="238" t="s">
        <v>359</v>
      </c>
      <c r="CY590" s="238" t="s">
        <v>1229</v>
      </c>
    </row>
    <row r="591" spans="1:103" x14ac:dyDescent="0.25">
      <c r="A591" s="238">
        <v>10761558</v>
      </c>
      <c r="B591" s="238">
        <v>3</v>
      </c>
      <c r="C591" s="238">
        <v>7</v>
      </c>
      <c r="D591" s="238">
        <v>174.08099999999999</v>
      </c>
      <c r="E591" s="238">
        <v>27</v>
      </c>
      <c r="F591" s="238" t="s">
        <v>1119</v>
      </c>
      <c r="H591" s="238" t="s">
        <v>354</v>
      </c>
      <c r="I591" s="238">
        <v>25</v>
      </c>
      <c r="K591" s="238">
        <v>11007374</v>
      </c>
      <c r="L591" s="238">
        <v>113400027</v>
      </c>
      <c r="M591" s="238">
        <v>12</v>
      </c>
      <c r="N591" s="238">
        <v>6</v>
      </c>
      <c r="O591" s="238">
        <v>2011</v>
      </c>
      <c r="P591" s="238" t="s">
        <v>368</v>
      </c>
      <c r="Q591" s="238">
        <v>4</v>
      </c>
      <c r="S591" s="238">
        <v>5</v>
      </c>
      <c r="T591" s="238">
        <v>0</v>
      </c>
      <c r="U591" s="238">
        <v>1</v>
      </c>
      <c r="V591" s="238">
        <v>90</v>
      </c>
      <c r="W591" s="238">
        <v>16</v>
      </c>
      <c r="X591" s="238">
        <v>4</v>
      </c>
      <c r="Y591" s="238">
        <v>6</v>
      </c>
      <c r="Z591" s="238">
        <v>1</v>
      </c>
      <c r="AB591" s="238">
        <v>1</v>
      </c>
      <c r="AC591" s="238">
        <v>98</v>
      </c>
      <c r="AD591" s="238" t="s">
        <v>430</v>
      </c>
      <c r="AE591" s="238" t="s">
        <v>1228</v>
      </c>
      <c r="AF591" s="238" t="s">
        <v>426</v>
      </c>
      <c r="AG591" s="238">
        <v>4</v>
      </c>
      <c r="AH591" s="238">
        <v>2</v>
      </c>
      <c r="AI591" s="238">
        <v>2</v>
      </c>
      <c r="AJ591" s="238">
        <v>3</v>
      </c>
      <c r="AK591" s="238">
        <v>21</v>
      </c>
      <c r="AL591" s="238">
        <v>61</v>
      </c>
      <c r="AM591" s="238" t="s">
        <v>354</v>
      </c>
      <c r="AN591" s="238">
        <v>5</v>
      </c>
      <c r="AO591" s="238">
        <v>1</v>
      </c>
      <c r="AS591" s="238">
        <v>7</v>
      </c>
      <c r="AT591" s="238">
        <v>98</v>
      </c>
      <c r="AU591" s="238">
        <v>55</v>
      </c>
      <c r="AV591" s="238">
        <v>11</v>
      </c>
      <c r="AW591" s="238">
        <v>21</v>
      </c>
      <c r="CT591" s="238">
        <v>442598</v>
      </c>
      <c r="CU591" s="238">
        <v>4971976</v>
      </c>
      <c r="CV591" s="238">
        <v>44.898894200000001</v>
      </c>
      <c r="CW591" s="238">
        <v>-93.727028399999995</v>
      </c>
      <c r="CX591" s="238" t="s">
        <v>359</v>
      </c>
      <c r="CY591" s="238" t="s">
        <v>1230</v>
      </c>
    </row>
    <row r="592" spans="1:103" x14ac:dyDescent="0.25">
      <c r="A592" s="238">
        <v>10988552</v>
      </c>
      <c r="B592" s="238">
        <v>3</v>
      </c>
      <c r="C592" s="238">
        <v>7</v>
      </c>
      <c r="D592" s="238">
        <v>174.08099999999999</v>
      </c>
      <c r="E592" s="238">
        <v>27</v>
      </c>
      <c r="F592" s="238" t="s">
        <v>1119</v>
      </c>
      <c r="H592" s="238" t="s">
        <v>354</v>
      </c>
      <c r="I592" s="238">
        <v>25</v>
      </c>
      <c r="K592" s="238">
        <v>14005352</v>
      </c>
      <c r="L592" s="238">
        <v>142940024</v>
      </c>
      <c r="M592" s="238">
        <v>10</v>
      </c>
      <c r="N592" s="238">
        <v>20</v>
      </c>
      <c r="O592" s="238">
        <v>2014</v>
      </c>
      <c r="P592" s="238" t="s">
        <v>361</v>
      </c>
      <c r="Q592" s="238">
        <v>20</v>
      </c>
      <c r="S592" s="238">
        <v>5</v>
      </c>
      <c r="T592" s="238">
        <v>0</v>
      </c>
      <c r="U592" s="238">
        <v>1</v>
      </c>
      <c r="V592" s="238">
        <v>90</v>
      </c>
      <c r="W592" s="238">
        <v>16</v>
      </c>
      <c r="X592" s="238">
        <v>2</v>
      </c>
      <c r="Y592" s="238">
        <v>6</v>
      </c>
      <c r="Z592" s="238">
        <v>1</v>
      </c>
      <c r="AA592" s="238">
        <v>1</v>
      </c>
      <c r="AB592" s="238">
        <v>1</v>
      </c>
      <c r="AC592" s="238">
        <v>98</v>
      </c>
      <c r="AD592" s="238" t="s">
        <v>430</v>
      </c>
      <c r="AE592" s="238" t="s">
        <v>1226</v>
      </c>
      <c r="AF592" s="238" t="s">
        <v>426</v>
      </c>
      <c r="AG592" s="238">
        <v>4</v>
      </c>
      <c r="AH592" s="238">
        <v>2</v>
      </c>
      <c r="AI592" s="238">
        <v>4</v>
      </c>
      <c r="AJ592" s="238">
        <v>4</v>
      </c>
      <c r="AK592" s="238">
        <v>21</v>
      </c>
      <c r="AL592" s="238">
        <v>70</v>
      </c>
      <c r="AM592" s="238" t="s">
        <v>354</v>
      </c>
      <c r="AN592" s="238">
        <v>5</v>
      </c>
      <c r="AO592" s="238">
        <v>1</v>
      </c>
      <c r="AP592" s="238">
        <v>1</v>
      </c>
      <c r="AS592" s="238">
        <v>7</v>
      </c>
      <c r="AT592" s="238">
        <v>98</v>
      </c>
      <c r="AU592" s="238">
        <v>55</v>
      </c>
      <c r="AV592" s="238">
        <v>11</v>
      </c>
      <c r="AW592" s="238">
        <v>20</v>
      </c>
      <c r="CT592" s="238">
        <v>442598</v>
      </c>
      <c r="CU592" s="238">
        <v>4971976</v>
      </c>
      <c r="CV592" s="238">
        <v>44.898894200000001</v>
      </c>
      <c r="CW592" s="238">
        <v>-93.727028399999995</v>
      </c>
      <c r="CX592" s="238" t="s">
        <v>359</v>
      </c>
      <c r="CY592" s="238" t="s">
        <v>1231</v>
      </c>
    </row>
    <row r="593" spans="1:103" x14ac:dyDescent="0.25">
      <c r="A593" s="238">
        <v>10722130</v>
      </c>
      <c r="B593" s="238">
        <v>3</v>
      </c>
      <c r="C593" s="238">
        <v>7</v>
      </c>
      <c r="D593" s="238">
        <v>174.102</v>
      </c>
      <c r="E593" s="238">
        <v>27</v>
      </c>
      <c r="F593" s="238" t="s">
        <v>1119</v>
      </c>
      <c r="H593" s="238" t="s">
        <v>354</v>
      </c>
      <c r="I593" s="238">
        <v>25</v>
      </c>
      <c r="K593" s="238">
        <v>11003213</v>
      </c>
      <c r="L593" s="238">
        <v>111530096</v>
      </c>
      <c r="M593" s="238">
        <v>6</v>
      </c>
      <c r="N593" s="238">
        <v>2</v>
      </c>
      <c r="O593" s="238">
        <v>2011</v>
      </c>
      <c r="P593" s="238" t="s">
        <v>384</v>
      </c>
      <c r="Q593" s="238">
        <v>6</v>
      </c>
      <c r="S593" s="238">
        <v>5</v>
      </c>
      <c r="T593" s="238">
        <v>0</v>
      </c>
      <c r="U593" s="238">
        <v>1</v>
      </c>
      <c r="V593" s="238">
        <v>8</v>
      </c>
      <c r="W593" s="238">
        <v>16</v>
      </c>
      <c r="X593" s="238">
        <v>2</v>
      </c>
      <c r="Y593" s="238">
        <v>1</v>
      </c>
      <c r="Z593" s="238">
        <v>1</v>
      </c>
      <c r="AA593" s="238">
        <v>1</v>
      </c>
      <c r="AB593" s="238">
        <v>1</v>
      </c>
      <c r="AC593" s="238">
        <v>98</v>
      </c>
      <c r="AD593" s="238" t="s">
        <v>1232</v>
      </c>
      <c r="AE593" s="238" t="s">
        <v>1232</v>
      </c>
      <c r="AF593" s="238" t="s">
        <v>426</v>
      </c>
      <c r="AG593" s="238">
        <v>4</v>
      </c>
      <c r="AH593" s="238">
        <v>2</v>
      </c>
      <c r="AI593" s="238">
        <v>2</v>
      </c>
      <c r="AJ593" s="238">
        <v>3</v>
      </c>
      <c r="AK593" s="238">
        <v>21</v>
      </c>
      <c r="AL593" s="238">
        <v>63</v>
      </c>
      <c r="AM593" s="238" t="s">
        <v>363</v>
      </c>
      <c r="AN593" s="238">
        <v>5</v>
      </c>
      <c r="AO593" s="238">
        <v>1</v>
      </c>
      <c r="AP593" s="238">
        <v>1</v>
      </c>
      <c r="AS593" s="238">
        <v>7</v>
      </c>
      <c r="AT593" s="238">
        <v>98</v>
      </c>
      <c r="AU593" s="238">
        <v>55</v>
      </c>
      <c r="AV593" s="238">
        <v>11</v>
      </c>
      <c r="AW593" s="238">
        <v>21</v>
      </c>
      <c r="CT593" s="238">
        <v>442631</v>
      </c>
      <c r="CU593" s="238">
        <v>4971969</v>
      </c>
      <c r="CV593" s="238">
        <v>44.898831600000001</v>
      </c>
      <c r="CW593" s="238">
        <v>-93.726610199999996</v>
      </c>
      <c r="CX593" s="238" t="s">
        <v>359</v>
      </c>
      <c r="CY593" s="238" t="s">
        <v>1233</v>
      </c>
    </row>
    <row r="594" spans="1:103" x14ac:dyDescent="0.25">
      <c r="A594" s="238">
        <v>10838955</v>
      </c>
      <c r="B594" s="238">
        <v>3</v>
      </c>
      <c r="C594" s="238">
        <v>7</v>
      </c>
      <c r="D594" s="238">
        <v>174.10900000000001</v>
      </c>
      <c r="E594" s="238">
        <v>27</v>
      </c>
      <c r="F594" s="238" t="s">
        <v>1119</v>
      </c>
      <c r="H594" s="238" t="s">
        <v>354</v>
      </c>
      <c r="I594" s="238">
        <v>25</v>
      </c>
      <c r="K594" s="238">
        <v>12006698</v>
      </c>
      <c r="L594" s="238">
        <v>123420309</v>
      </c>
      <c r="M594" s="238">
        <v>12</v>
      </c>
      <c r="N594" s="238">
        <v>7</v>
      </c>
      <c r="O594" s="238">
        <v>2012</v>
      </c>
      <c r="P594" s="238" t="s">
        <v>362</v>
      </c>
      <c r="Q594" s="238">
        <v>16</v>
      </c>
      <c r="S594" s="238">
        <v>5</v>
      </c>
      <c r="T594" s="238">
        <v>0</v>
      </c>
      <c r="U594" s="238">
        <v>3</v>
      </c>
      <c r="V594" s="238">
        <v>11</v>
      </c>
      <c r="W594" s="238">
        <v>10</v>
      </c>
      <c r="X594" s="238">
        <v>2</v>
      </c>
      <c r="Y594" s="238">
        <v>6</v>
      </c>
      <c r="Z594" s="238">
        <v>4</v>
      </c>
      <c r="AB594" s="238">
        <v>5</v>
      </c>
      <c r="AC594" s="238">
        <v>98</v>
      </c>
      <c r="AD594" s="238" t="s">
        <v>430</v>
      </c>
      <c r="AE594" s="238" t="s">
        <v>1228</v>
      </c>
      <c r="AF594" s="238" t="s">
        <v>426</v>
      </c>
      <c r="AG594" s="238">
        <v>6</v>
      </c>
      <c r="AH594" s="238">
        <v>2</v>
      </c>
      <c r="AI594" s="238">
        <v>2</v>
      </c>
      <c r="AJ594" s="238">
        <v>4</v>
      </c>
      <c r="AK594" s="238">
        <v>21</v>
      </c>
      <c r="AL594" s="238">
        <v>47</v>
      </c>
      <c r="AM594" s="238" t="s">
        <v>354</v>
      </c>
      <c r="AN594" s="238">
        <v>5</v>
      </c>
      <c r="AO594" s="238">
        <v>15</v>
      </c>
      <c r="AP594" s="238">
        <v>72</v>
      </c>
      <c r="AS594" s="238">
        <v>7</v>
      </c>
      <c r="AT594" s="238">
        <v>98</v>
      </c>
      <c r="AU594" s="238">
        <v>55</v>
      </c>
      <c r="AV594" s="238">
        <v>11</v>
      </c>
      <c r="AW594" s="238">
        <v>20</v>
      </c>
      <c r="AX594" s="238">
        <v>2</v>
      </c>
      <c r="AY594" s="238">
        <v>4</v>
      </c>
      <c r="AZ594" s="238">
        <v>3</v>
      </c>
      <c r="BA594" s="238">
        <v>21</v>
      </c>
      <c r="BB594" s="238">
        <v>30</v>
      </c>
      <c r="BC594" s="238" t="s">
        <v>363</v>
      </c>
      <c r="BD594" s="238">
        <v>5</v>
      </c>
      <c r="BE594" s="238">
        <v>1</v>
      </c>
      <c r="BI594" s="238">
        <v>7</v>
      </c>
      <c r="BJ594" s="238">
        <v>98</v>
      </c>
      <c r="BK594" s="238">
        <v>55</v>
      </c>
      <c r="BL594" s="238">
        <v>11</v>
      </c>
      <c r="BM594" s="238">
        <v>20</v>
      </c>
      <c r="BN594" s="238">
        <v>2</v>
      </c>
      <c r="BO594" s="238">
        <v>3</v>
      </c>
      <c r="BP594" s="238">
        <v>3</v>
      </c>
      <c r="BQ594" s="238">
        <v>21</v>
      </c>
      <c r="BR594" s="238">
        <v>18</v>
      </c>
      <c r="BS594" s="238" t="s">
        <v>363</v>
      </c>
      <c r="BT594" s="238">
        <v>5</v>
      </c>
      <c r="BU594" s="238">
        <v>1</v>
      </c>
      <c r="BY594" s="238">
        <v>7</v>
      </c>
      <c r="BZ594" s="238">
        <v>98</v>
      </c>
      <c r="CA594" s="238">
        <v>55</v>
      </c>
      <c r="CB594" s="238">
        <v>11</v>
      </c>
      <c r="CC594" s="238">
        <v>20</v>
      </c>
      <c r="CT594" s="238">
        <v>442643</v>
      </c>
      <c r="CU594" s="238">
        <v>4971967</v>
      </c>
      <c r="CV594" s="238">
        <v>44.898814899999998</v>
      </c>
      <c r="CW594" s="238">
        <v>-93.726467999999997</v>
      </c>
      <c r="CX594" s="238" t="s">
        <v>359</v>
      </c>
      <c r="CY594" s="238" t="e">
        <v>#NAME?</v>
      </c>
    </row>
    <row r="595" spans="1:103" x14ac:dyDescent="0.25">
      <c r="A595" s="238">
        <v>10717048</v>
      </c>
      <c r="B595" s="238">
        <v>3</v>
      </c>
      <c r="C595" s="238">
        <v>7</v>
      </c>
      <c r="D595" s="238">
        <v>174.11799999999999</v>
      </c>
      <c r="E595" s="238">
        <v>27</v>
      </c>
      <c r="F595" s="238" t="s">
        <v>1119</v>
      </c>
      <c r="H595" s="238" t="s">
        <v>354</v>
      </c>
      <c r="I595" s="238">
        <v>25</v>
      </c>
      <c r="K595" s="238">
        <v>11001215</v>
      </c>
      <c r="L595" s="238">
        <v>110630196</v>
      </c>
      <c r="M595" s="238">
        <v>3</v>
      </c>
      <c r="N595" s="238">
        <v>4</v>
      </c>
      <c r="O595" s="238">
        <v>2011</v>
      </c>
      <c r="P595" s="238" t="s">
        <v>362</v>
      </c>
      <c r="Q595" s="238">
        <v>18</v>
      </c>
      <c r="S595" s="238">
        <v>5</v>
      </c>
      <c r="T595" s="238">
        <v>0</v>
      </c>
      <c r="U595" s="238">
        <v>1</v>
      </c>
      <c r="V595" s="238">
        <v>8</v>
      </c>
      <c r="W595" s="238">
        <v>16</v>
      </c>
      <c r="X595" s="238">
        <v>2</v>
      </c>
      <c r="Y595" s="238">
        <v>6</v>
      </c>
      <c r="Z595" s="238">
        <v>2</v>
      </c>
      <c r="AB595" s="238">
        <v>1</v>
      </c>
      <c r="AC595" s="238">
        <v>98</v>
      </c>
      <c r="AD595" s="238" t="s">
        <v>1234</v>
      </c>
      <c r="AE595" s="238" t="s">
        <v>1228</v>
      </c>
      <c r="AF595" s="238" t="s">
        <v>426</v>
      </c>
      <c r="AG595" s="238">
        <v>4</v>
      </c>
      <c r="AH595" s="238">
        <v>2</v>
      </c>
      <c r="AI595" s="238">
        <v>2</v>
      </c>
      <c r="AJ595" s="238">
        <v>4</v>
      </c>
      <c r="AK595" s="238">
        <v>21</v>
      </c>
      <c r="AL595" s="238">
        <v>59</v>
      </c>
      <c r="AM595" s="238" t="s">
        <v>363</v>
      </c>
      <c r="AN595" s="238">
        <v>5</v>
      </c>
      <c r="AO595" s="238">
        <v>1</v>
      </c>
      <c r="AS595" s="238">
        <v>7</v>
      </c>
      <c r="AT595" s="238">
        <v>98</v>
      </c>
      <c r="AU595" s="238">
        <v>55</v>
      </c>
      <c r="AV595" s="238">
        <v>11</v>
      </c>
      <c r="AW595" s="238">
        <v>20</v>
      </c>
      <c r="CT595" s="238">
        <v>442657</v>
      </c>
      <c r="CU595" s="238">
        <v>4971965</v>
      </c>
      <c r="CV595" s="238">
        <v>44.898799500000003</v>
      </c>
      <c r="CW595" s="238">
        <v>-93.7262834</v>
      </c>
      <c r="CX595" s="238" t="s">
        <v>359</v>
      </c>
      <c r="CY595" s="238" t="s">
        <v>1235</v>
      </c>
    </row>
    <row r="596" spans="1:103" x14ac:dyDescent="0.25">
      <c r="A596" s="238">
        <v>404839</v>
      </c>
      <c r="B596" s="238">
        <v>3</v>
      </c>
      <c r="C596" s="238">
        <v>7</v>
      </c>
      <c r="D596" s="238">
        <v>174.16900000000001</v>
      </c>
      <c r="E596" s="238">
        <v>27</v>
      </c>
      <c r="F596" s="238" t="s">
        <v>1119</v>
      </c>
      <c r="H596" s="238" t="s">
        <v>354</v>
      </c>
      <c r="I596" s="238">
        <v>25</v>
      </c>
      <c r="K596" s="238">
        <v>16005501</v>
      </c>
      <c r="M596" s="238">
        <v>12</v>
      </c>
      <c r="N596" s="238">
        <v>16</v>
      </c>
      <c r="O596" s="238">
        <v>2016</v>
      </c>
      <c r="P596" s="238" t="s">
        <v>362</v>
      </c>
      <c r="Q596" s="238">
        <v>10</v>
      </c>
      <c r="R596" s="238">
        <v>98</v>
      </c>
      <c r="S596" s="238">
        <v>5</v>
      </c>
      <c r="T596" s="238">
        <v>0</v>
      </c>
      <c r="U596" s="238">
        <v>1</v>
      </c>
      <c r="W596" s="238">
        <v>69</v>
      </c>
      <c r="X596" s="238">
        <v>2</v>
      </c>
      <c r="Y596" s="238">
        <v>1</v>
      </c>
      <c r="Z596" s="238">
        <v>2</v>
      </c>
      <c r="AB596" s="238">
        <v>5</v>
      </c>
      <c r="AC596" s="238">
        <v>98</v>
      </c>
      <c r="AD596" s="238" t="s">
        <v>581</v>
      </c>
      <c r="AF596" s="238" t="s">
        <v>426</v>
      </c>
      <c r="AG596" s="238">
        <v>3</v>
      </c>
      <c r="AH596" s="238">
        <v>2</v>
      </c>
      <c r="AI596" s="238">
        <v>2</v>
      </c>
      <c r="AJ596" s="238">
        <v>3</v>
      </c>
      <c r="AK596" s="238">
        <v>21</v>
      </c>
      <c r="AL596" s="238">
        <v>26</v>
      </c>
      <c r="AM596" s="238" t="s">
        <v>363</v>
      </c>
      <c r="AN596" s="238">
        <v>5</v>
      </c>
      <c r="AO596" s="238">
        <v>1</v>
      </c>
      <c r="AS596" s="238">
        <v>12</v>
      </c>
      <c r="AT596" s="238">
        <v>9</v>
      </c>
      <c r="AU596" s="238">
        <v>55</v>
      </c>
      <c r="AV596" s="238">
        <v>11</v>
      </c>
      <c r="AW596" s="238">
        <v>23</v>
      </c>
      <c r="CT596" s="238">
        <v>442738.50254089403</v>
      </c>
      <c r="CU596" s="238">
        <v>4971957.53221469</v>
      </c>
      <c r="CV596" s="238">
        <v>44.89873927</v>
      </c>
      <c r="CW596" s="238">
        <v>-93.725251299999996</v>
      </c>
      <c r="CX596" s="238" t="s">
        <v>359</v>
      </c>
      <c r="CY596" s="238" t="s">
        <v>1236</v>
      </c>
    </row>
    <row r="597" spans="1:103" x14ac:dyDescent="0.25">
      <c r="A597" s="238">
        <v>10798813</v>
      </c>
      <c r="B597" s="238">
        <v>3</v>
      </c>
      <c r="C597" s="238">
        <v>7</v>
      </c>
      <c r="D597" s="238">
        <v>174.17599999999999</v>
      </c>
      <c r="E597" s="238">
        <v>27</v>
      </c>
      <c r="F597" s="238" t="s">
        <v>1119</v>
      </c>
      <c r="H597" s="238" t="s">
        <v>354</v>
      </c>
      <c r="I597" s="238">
        <v>25</v>
      </c>
      <c r="K597" s="238">
        <v>12003522</v>
      </c>
      <c r="L597" s="238">
        <v>121780003</v>
      </c>
      <c r="M597" s="238">
        <v>6</v>
      </c>
      <c r="N597" s="238">
        <v>25</v>
      </c>
      <c r="O597" s="238">
        <v>2012</v>
      </c>
      <c r="P597" s="238" t="s">
        <v>361</v>
      </c>
      <c r="Q597" s="238">
        <v>22</v>
      </c>
      <c r="S597" s="238">
        <v>4</v>
      </c>
      <c r="T597" s="238">
        <v>0</v>
      </c>
      <c r="U597" s="238">
        <v>1</v>
      </c>
      <c r="V597" s="238">
        <v>10</v>
      </c>
      <c r="W597" s="238">
        <v>32</v>
      </c>
      <c r="X597" s="238">
        <v>2</v>
      </c>
      <c r="Y597" s="238">
        <v>6</v>
      </c>
      <c r="Z597" s="238">
        <v>1</v>
      </c>
      <c r="AA597" s="238">
        <v>1</v>
      </c>
      <c r="AB597" s="238">
        <v>1</v>
      </c>
      <c r="AC597" s="238">
        <v>98</v>
      </c>
      <c r="AD597" s="238" t="s">
        <v>765</v>
      </c>
      <c r="AE597" s="238" t="s">
        <v>1237</v>
      </c>
      <c r="AF597" s="238" t="s">
        <v>426</v>
      </c>
      <c r="AG597" s="238">
        <v>3</v>
      </c>
      <c r="AH597" s="238">
        <v>2</v>
      </c>
      <c r="AI597" s="238">
        <v>2</v>
      </c>
      <c r="AJ597" s="238">
        <v>4</v>
      </c>
      <c r="AK597" s="238">
        <v>21</v>
      </c>
      <c r="AL597" s="238">
        <v>16</v>
      </c>
      <c r="AM597" s="238" t="s">
        <v>354</v>
      </c>
      <c r="AN597" s="238">
        <v>5</v>
      </c>
      <c r="AO597" s="238">
        <v>15</v>
      </c>
      <c r="AP597" s="238">
        <v>15</v>
      </c>
      <c r="AS597" s="238">
        <v>7</v>
      </c>
      <c r="AT597" s="238">
        <v>98</v>
      </c>
      <c r="AU597" s="238">
        <v>55</v>
      </c>
      <c r="AV597" s="238">
        <v>11</v>
      </c>
      <c r="AW597" s="238">
        <v>21</v>
      </c>
      <c r="CT597" s="238">
        <v>442749</v>
      </c>
      <c r="CU597" s="238">
        <v>4971953</v>
      </c>
      <c r="CV597" s="238">
        <v>44.898701799999998</v>
      </c>
      <c r="CW597" s="238">
        <v>-93.725113899999997</v>
      </c>
      <c r="CX597" s="238" t="s">
        <v>359</v>
      </c>
      <c r="CY597" s="238" t="s">
        <v>1238</v>
      </c>
    </row>
    <row r="598" spans="1:103" x14ac:dyDescent="0.25">
      <c r="A598" s="238">
        <v>536339</v>
      </c>
      <c r="B598" s="238">
        <v>3</v>
      </c>
      <c r="C598" s="238">
        <v>7</v>
      </c>
      <c r="D598" s="238">
        <v>174.261</v>
      </c>
      <c r="E598" s="238">
        <v>27</v>
      </c>
      <c r="F598" s="238" t="s">
        <v>1119</v>
      </c>
      <c r="H598" s="238" t="s">
        <v>354</v>
      </c>
      <c r="I598" s="238">
        <v>25</v>
      </c>
      <c r="K598" s="238">
        <v>18000214</v>
      </c>
      <c r="M598" s="238">
        <v>1</v>
      </c>
      <c r="N598" s="238">
        <v>15</v>
      </c>
      <c r="O598" s="238">
        <v>2018</v>
      </c>
      <c r="P598" s="238" t="s">
        <v>361</v>
      </c>
      <c r="Q598" s="238">
        <v>7</v>
      </c>
      <c r="S598" s="238">
        <v>5</v>
      </c>
      <c r="T598" s="238">
        <v>0</v>
      </c>
      <c r="U598" s="238">
        <v>1</v>
      </c>
      <c r="W598" s="238">
        <v>32</v>
      </c>
      <c r="X598" s="238">
        <v>4</v>
      </c>
      <c r="Y598" s="238">
        <v>1</v>
      </c>
      <c r="Z598" s="238">
        <v>2</v>
      </c>
      <c r="AA598" s="238">
        <v>4</v>
      </c>
      <c r="AB598" s="238">
        <v>5</v>
      </c>
      <c r="AC598" s="238">
        <v>98</v>
      </c>
      <c r="AD598" s="238" t="s">
        <v>581</v>
      </c>
      <c r="AF598" s="238" t="s">
        <v>426</v>
      </c>
      <c r="AG598" s="238">
        <v>3</v>
      </c>
      <c r="AH598" s="238">
        <v>2</v>
      </c>
      <c r="AI598" s="238">
        <v>4</v>
      </c>
      <c r="AJ598" s="238">
        <v>3</v>
      </c>
      <c r="AK598" s="238">
        <v>21</v>
      </c>
      <c r="AL598" s="238">
        <v>31</v>
      </c>
      <c r="AM598" s="238" t="s">
        <v>354</v>
      </c>
      <c r="AN598" s="238">
        <v>5</v>
      </c>
      <c r="AO598" s="238">
        <v>71</v>
      </c>
      <c r="AS598" s="238">
        <v>12</v>
      </c>
      <c r="AT598" s="238">
        <v>9</v>
      </c>
      <c r="AU598" s="238">
        <v>55</v>
      </c>
      <c r="AV598" s="238">
        <v>11</v>
      </c>
      <c r="AW598" s="238">
        <v>23</v>
      </c>
      <c r="CT598" s="238">
        <v>442885.16555641801</v>
      </c>
      <c r="CU598" s="238">
        <v>4971935.8363379696</v>
      </c>
      <c r="CV598" s="238">
        <v>44.898555760000001</v>
      </c>
      <c r="CW598" s="238">
        <v>-93.723391430000007</v>
      </c>
      <c r="CX598" s="238" t="s">
        <v>359</v>
      </c>
      <c r="CY598" s="238" t="s">
        <v>1239</v>
      </c>
    </row>
    <row r="599" spans="1:103" x14ac:dyDescent="0.25">
      <c r="A599" s="238">
        <v>780918</v>
      </c>
      <c r="B599" s="238">
        <v>3</v>
      </c>
      <c r="C599" s="238">
        <v>7</v>
      </c>
      <c r="D599" s="238">
        <v>174.30699999999999</v>
      </c>
      <c r="E599" s="238">
        <v>27</v>
      </c>
      <c r="F599" s="238" t="s">
        <v>1119</v>
      </c>
      <c r="H599" s="238" t="s">
        <v>354</v>
      </c>
      <c r="I599" s="238">
        <v>25</v>
      </c>
      <c r="K599" s="238">
        <v>20000275</v>
      </c>
      <c r="L599" s="238">
        <v>200180328</v>
      </c>
      <c r="M599" s="238">
        <v>1</v>
      </c>
      <c r="N599" s="238">
        <v>18</v>
      </c>
      <c r="O599" s="238">
        <v>2020</v>
      </c>
      <c r="P599" s="238" t="s">
        <v>364</v>
      </c>
      <c r="Q599" s="238">
        <v>14</v>
      </c>
      <c r="S599" s="238">
        <v>5</v>
      </c>
      <c r="T599" s="238">
        <v>0</v>
      </c>
      <c r="U599" s="238">
        <v>2</v>
      </c>
      <c r="V599" s="238">
        <v>11</v>
      </c>
      <c r="W599" s="238">
        <v>10</v>
      </c>
      <c r="X599" s="238">
        <v>2</v>
      </c>
      <c r="Y599" s="238">
        <v>1</v>
      </c>
      <c r="Z599" s="238">
        <v>7</v>
      </c>
      <c r="AB599" s="238">
        <v>5</v>
      </c>
      <c r="AC599" s="238">
        <v>98</v>
      </c>
      <c r="AD599" s="238">
        <v>7</v>
      </c>
      <c r="AF599" s="238" t="s">
        <v>426</v>
      </c>
      <c r="AG599" s="238">
        <v>6</v>
      </c>
      <c r="AH599" s="238">
        <v>2</v>
      </c>
      <c r="AI599" s="238">
        <v>3</v>
      </c>
      <c r="AJ599" s="238">
        <v>3</v>
      </c>
      <c r="AK599" s="238">
        <v>21</v>
      </c>
      <c r="AL599" s="238">
        <v>39</v>
      </c>
      <c r="AM599" s="238" t="s">
        <v>354</v>
      </c>
      <c r="AN599" s="238">
        <v>5</v>
      </c>
      <c r="AO599" s="238">
        <v>1</v>
      </c>
      <c r="AS599" s="238">
        <v>12</v>
      </c>
      <c r="AT599" s="238">
        <v>98</v>
      </c>
      <c r="AU599" s="238">
        <v>55</v>
      </c>
      <c r="AV599" s="238">
        <v>13</v>
      </c>
      <c r="AW599" s="238">
        <v>22</v>
      </c>
      <c r="AX599" s="238">
        <v>2</v>
      </c>
      <c r="AY599" s="238">
        <v>2</v>
      </c>
      <c r="AZ599" s="238">
        <v>4</v>
      </c>
      <c r="BA599" s="238">
        <v>21</v>
      </c>
      <c r="BB599" s="238">
        <v>22</v>
      </c>
      <c r="BC599" s="238" t="s">
        <v>354</v>
      </c>
      <c r="BD599" s="238">
        <v>5</v>
      </c>
      <c r="BE599" s="238">
        <v>1</v>
      </c>
      <c r="BI599" s="238">
        <v>12</v>
      </c>
      <c r="BJ599" s="238">
        <v>98</v>
      </c>
      <c r="BK599" s="238">
        <v>55</v>
      </c>
      <c r="BL599" s="238">
        <v>12</v>
      </c>
      <c r="BM599" s="238">
        <v>22</v>
      </c>
      <c r="CT599" s="238">
        <v>442944.233055352</v>
      </c>
      <c r="CU599" s="238">
        <v>4971923.1525422996</v>
      </c>
      <c r="CV599" s="238">
        <v>44.898446319999998</v>
      </c>
      <c r="CW599" s="238">
        <v>-93.722641929999995</v>
      </c>
      <c r="CX599" s="238" t="s">
        <v>359</v>
      </c>
      <c r="CY599" s="238" t="s">
        <v>1240</v>
      </c>
    </row>
    <row r="600" spans="1:103" x14ac:dyDescent="0.25">
      <c r="A600" s="238">
        <v>10785119</v>
      </c>
      <c r="B600" s="238">
        <v>3</v>
      </c>
      <c r="C600" s="238">
        <v>7</v>
      </c>
      <c r="D600" s="238">
        <v>174.30699999999999</v>
      </c>
      <c r="E600" s="238">
        <v>27</v>
      </c>
      <c r="F600" s="238" t="s">
        <v>1119</v>
      </c>
      <c r="H600" s="238" t="s">
        <v>354</v>
      </c>
      <c r="I600" s="238">
        <v>25</v>
      </c>
      <c r="K600" s="238" t="s">
        <v>1241</v>
      </c>
      <c r="L600" s="238">
        <v>120410030</v>
      </c>
      <c r="M600" s="238">
        <v>2</v>
      </c>
      <c r="N600" s="238">
        <v>9</v>
      </c>
      <c r="O600" s="238">
        <v>2012</v>
      </c>
      <c r="P600" s="238" t="s">
        <v>384</v>
      </c>
      <c r="Q600" s="238">
        <v>16</v>
      </c>
      <c r="S600" s="238">
        <v>5</v>
      </c>
      <c r="T600" s="238">
        <v>0</v>
      </c>
      <c r="U600" s="238">
        <v>2</v>
      </c>
      <c r="V600" s="238">
        <v>10</v>
      </c>
      <c r="W600" s="238">
        <v>10</v>
      </c>
      <c r="X600" s="238">
        <v>90</v>
      </c>
      <c r="Y600" s="238">
        <v>1</v>
      </c>
      <c r="Z600" s="238">
        <v>1</v>
      </c>
      <c r="AB600" s="238">
        <v>1</v>
      </c>
      <c r="AC600" s="238">
        <v>98</v>
      </c>
      <c r="AD600" s="238" t="s">
        <v>430</v>
      </c>
      <c r="AE600" s="238" t="s">
        <v>1206</v>
      </c>
      <c r="AF600" s="238" t="s">
        <v>426</v>
      </c>
      <c r="AG600" s="238">
        <v>5</v>
      </c>
      <c r="AH600" s="238">
        <v>2</v>
      </c>
      <c r="AI600" s="238">
        <v>2</v>
      </c>
      <c r="AJ600" s="238">
        <v>4</v>
      </c>
      <c r="AK600" s="238">
        <v>7</v>
      </c>
      <c r="AL600" s="238">
        <v>59</v>
      </c>
      <c r="AM600" s="238" t="s">
        <v>363</v>
      </c>
      <c r="AN600" s="238">
        <v>5</v>
      </c>
      <c r="AO600" s="238">
        <v>2</v>
      </c>
      <c r="AS600" s="238">
        <v>3</v>
      </c>
      <c r="AT600" s="238">
        <v>22</v>
      </c>
      <c r="AU600" s="238">
        <v>50</v>
      </c>
      <c r="AV600" s="238">
        <v>11</v>
      </c>
      <c r="AW600" s="238">
        <v>21</v>
      </c>
      <c r="AX600" s="238">
        <v>2</v>
      </c>
      <c r="AY600" s="238">
        <v>2</v>
      </c>
      <c r="AZ600" s="238">
        <v>4</v>
      </c>
      <c r="BA600" s="238">
        <v>21</v>
      </c>
      <c r="BB600" s="238">
        <v>55</v>
      </c>
      <c r="BC600" s="238" t="s">
        <v>354</v>
      </c>
      <c r="BD600" s="238">
        <v>5</v>
      </c>
      <c r="BE600" s="238">
        <v>1</v>
      </c>
      <c r="BI600" s="238">
        <v>3</v>
      </c>
      <c r="BJ600" s="238">
        <v>22</v>
      </c>
      <c r="BK600" s="238">
        <v>50</v>
      </c>
      <c r="BL600" s="238">
        <v>11</v>
      </c>
      <c r="BM600" s="238">
        <v>21</v>
      </c>
      <c r="CT600" s="238">
        <v>442959</v>
      </c>
      <c r="CU600" s="238">
        <v>4971920</v>
      </c>
      <c r="CV600" s="238">
        <v>44.8984229</v>
      </c>
      <c r="CW600" s="238">
        <v>-93.722458500000002</v>
      </c>
      <c r="CX600" s="238" t="s">
        <v>359</v>
      </c>
      <c r="CY600" s="238" t="s">
        <v>1242</v>
      </c>
    </row>
    <row r="601" spans="1:103" x14ac:dyDescent="0.25">
      <c r="A601" s="238">
        <v>10708875</v>
      </c>
      <c r="B601" s="238">
        <v>3</v>
      </c>
      <c r="C601" s="238">
        <v>7</v>
      </c>
      <c r="D601" s="238">
        <v>174.36699999999999</v>
      </c>
      <c r="E601" s="238">
        <v>27</v>
      </c>
      <c r="F601" s="238" t="s">
        <v>1119</v>
      </c>
      <c r="H601" s="238" t="s">
        <v>354</v>
      </c>
      <c r="I601" s="238">
        <v>25</v>
      </c>
      <c r="K601" s="238">
        <v>11000732</v>
      </c>
      <c r="L601" s="238">
        <v>110390125</v>
      </c>
      <c r="M601" s="238">
        <v>2</v>
      </c>
      <c r="N601" s="238">
        <v>7</v>
      </c>
      <c r="O601" s="238">
        <v>2011</v>
      </c>
      <c r="P601" s="238" t="s">
        <v>361</v>
      </c>
      <c r="Q601" s="238">
        <v>5</v>
      </c>
      <c r="R601" s="238" t="s">
        <v>369</v>
      </c>
      <c r="S601" s="238">
        <v>3</v>
      </c>
      <c r="T601" s="238">
        <v>0</v>
      </c>
      <c r="U601" s="238">
        <v>3</v>
      </c>
      <c r="V601" s="238">
        <v>7</v>
      </c>
      <c r="W601" s="238">
        <v>10</v>
      </c>
      <c r="X601" s="238">
        <v>4</v>
      </c>
      <c r="Y601" s="238">
        <v>6</v>
      </c>
      <c r="Z601" s="238">
        <v>4</v>
      </c>
      <c r="AA601" s="238">
        <v>2</v>
      </c>
      <c r="AB601" s="238">
        <v>3</v>
      </c>
      <c r="AC601" s="238">
        <v>98</v>
      </c>
      <c r="AD601" s="238" t="s">
        <v>430</v>
      </c>
      <c r="AE601" s="238" t="s">
        <v>1243</v>
      </c>
      <c r="AF601" s="238" t="s">
        <v>426</v>
      </c>
      <c r="AG601" s="238">
        <v>90</v>
      </c>
      <c r="AH601" s="238">
        <v>2</v>
      </c>
      <c r="AI601" s="238">
        <v>3</v>
      </c>
      <c r="AJ601" s="238">
        <v>3</v>
      </c>
      <c r="AK601" s="238">
        <v>21</v>
      </c>
      <c r="AL601" s="238">
        <v>32</v>
      </c>
      <c r="AM601" s="238" t="s">
        <v>363</v>
      </c>
      <c r="AN601" s="238">
        <v>5</v>
      </c>
      <c r="AO601" s="238">
        <v>1</v>
      </c>
      <c r="AS601" s="238">
        <v>7</v>
      </c>
      <c r="AT601" s="238">
        <v>98</v>
      </c>
      <c r="AU601" s="238">
        <v>55</v>
      </c>
      <c r="AV601" s="238">
        <v>11</v>
      </c>
      <c r="AW601" s="238">
        <v>21</v>
      </c>
      <c r="AX601" s="238">
        <v>2</v>
      </c>
      <c r="AY601" s="238">
        <v>2</v>
      </c>
      <c r="AZ601" s="238">
        <v>3</v>
      </c>
      <c r="BA601" s="238">
        <v>21</v>
      </c>
      <c r="BB601" s="238">
        <v>38</v>
      </c>
      <c r="BC601" s="238" t="s">
        <v>363</v>
      </c>
      <c r="BD601" s="238">
        <v>5</v>
      </c>
      <c r="BE601" s="238">
        <v>1</v>
      </c>
      <c r="BI601" s="238">
        <v>7</v>
      </c>
      <c r="BJ601" s="238">
        <v>98</v>
      </c>
      <c r="BK601" s="238">
        <v>55</v>
      </c>
      <c r="BL601" s="238">
        <v>11</v>
      </c>
      <c r="BM601" s="238">
        <v>21</v>
      </c>
      <c r="BN601" s="238">
        <v>0</v>
      </c>
      <c r="BO601" s="238">
        <v>2</v>
      </c>
      <c r="BP601" s="238">
        <v>4</v>
      </c>
      <c r="BR601" s="238">
        <v>61</v>
      </c>
      <c r="BS601" s="238" t="s">
        <v>354</v>
      </c>
      <c r="BT601" s="238">
        <v>5</v>
      </c>
      <c r="BY601" s="238">
        <v>7</v>
      </c>
      <c r="BZ601" s="238">
        <v>98</v>
      </c>
      <c r="CA601" s="238">
        <v>55</v>
      </c>
      <c r="CB601" s="238">
        <v>11</v>
      </c>
      <c r="CC601" s="238">
        <v>21</v>
      </c>
      <c r="CT601" s="238">
        <v>443052</v>
      </c>
      <c r="CU601" s="238">
        <v>4971898</v>
      </c>
      <c r="CV601" s="238">
        <v>44.898224200000001</v>
      </c>
      <c r="CW601" s="238">
        <v>-93.721276099999997</v>
      </c>
      <c r="CX601" s="238" t="s">
        <v>359</v>
      </c>
      <c r="CY601" s="238" t="s">
        <v>1244</v>
      </c>
    </row>
    <row r="602" spans="1:103" x14ac:dyDescent="0.25">
      <c r="A602" s="238">
        <v>10914797</v>
      </c>
      <c r="B602" s="238">
        <v>3</v>
      </c>
      <c r="C602" s="238">
        <v>7</v>
      </c>
      <c r="D602" s="238">
        <v>174.36799999999999</v>
      </c>
      <c r="E602" s="238">
        <v>27</v>
      </c>
      <c r="F602" s="238" t="s">
        <v>1119</v>
      </c>
      <c r="H602" s="238" t="s">
        <v>354</v>
      </c>
      <c r="I602" s="238">
        <v>25</v>
      </c>
      <c r="K602" s="238">
        <v>13006936</v>
      </c>
      <c r="L602" s="238">
        <v>133470026</v>
      </c>
      <c r="M602" s="238">
        <v>12</v>
      </c>
      <c r="N602" s="238">
        <v>13</v>
      </c>
      <c r="O602" s="238">
        <v>2013</v>
      </c>
      <c r="P602" s="238" t="s">
        <v>362</v>
      </c>
      <c r="Q602" s="238">
        <v>4</v>
      </c>
      <c r="S602" s="238">
        <v>5</v>
      </c>
      <c r="T602" s="238">
        <v>0</v>
      </c>
      <c r="U602" s="238">
        <v>1</v>
      </c>
      <c r="V602" s="238">
        <v>5</v>
      </c>
      <c r="W602" s="238">
        <v>16</v>
      </c>
      <c r="X602" s="238">
        <v>2</v>
      </c>
      <c r="Y602" s="238">
        <v>6</v>
      </c>
      <c r="Z602" s="238">
        <v>1</v>
      </c>
      <c r="AA602" s="238">
        <v>1</v>
      </c>
      <c r="AB602" s="238">
        <v>2</v>
      </c>
      <c r="AC602" s="238">
        <v>98</v>
      </c>
      <c r="AD602" s="238" t="s">
        <v>765</v>
      </c>
      <c r="AE602" s="238" t="s">
        <v>1245</v>
      </c>
      <c r="AF602" s="238" t="s">
        <v>426</v>
      </c>
      <c r="AG602" s="238">
        <v>4</v>
      </c>
      <c r="AH602" s="238">
        <v>2</v>
      </c>
      <c r="AI602" s="238">
        <v>3</v>
      </c>
      <c r="AJ602" s="238">
        <v>4</v>
      </c>
      <c r="AK602" s="238">
        <v>21</v>
      </c>
      <c r="AL602" s="238">
        <v>58</v>
      </c>
      <c r="AM602" s="238" t="s">
        <v>354</v>
      </c>
      <c r="AN602" s="238">
        <v>5</v>
      </c>
      <c r="AO602" s="238">
        <v>1</v>
      </c>
      <c r="AP602" s="238">
        <v>1</v>
      </c>
      <c r="AS602" s="238">
        <v>7</v>
      </c>
      <c r="AT602" s="238">
        <v>98</v>
      </c>
      <c r="AU602" s="238">
        <v>55</v>
      </c>
      <c r="AV602" s="238">
        <v>11</v>
      </c>
      <c r="AW602" s="238">
        <v>21</v>
      </c>
      <c r="CT602" s="238">
        <v>443053</v>
      </c>
      <c r="CU602" s="238">
        <v>4971897</v>
      </c>
      <c r="CV602" s="238">
        <v>44.898219599999997</v>
      </c>
      <c r="CW602" s="238">
        <v>-93.721256600000004</v>
      </c>
      <c r="CX602" s="238" t="s">
        <v>359</v>
      </c>
      <c r="CY602" s="238" t="s">
        <v>1246</v>
      </c>
    </row>
    <row r="603" spans="1:103" x14ac:dyDescent="0.25">
      <c r="A603" s="238">
        <v>391515</v>
      </c>
      <c r="B603" s="238">
        <v>3</v>
      </c>
      <c r="C603" s="238">
        <v>7</v>
      </c>
      <c r="D603" s="238">
        <v>174.37200000000001</v>
      </c>
      <c r="E603" s="238">
        <v>27</v>
      </c>
      <c r="F603" s="238" t="s">
        <v>1119</v>
      </c>
      <c r="H603" s="238" t="s">
        <v>354</v>
      </c>
      <c r="I603" s="238">
        <v>25</v>
      </c>
      <c r="K603" s="238">
        <v>16004839</v>
      </c>
      <c r="M603" s="238">
        <v>11</v>
      </c>
      <c r="N603" s="238">
        <v>3</v>
      </c>
      <c r="O603" s="238">
        <v>2016</v>
      </c>
      <c r="P603" s="238" t="s">
        <v>384</v>
      </c>
      <c r="Q603" s="238">
        <v>6</v>
      </c>
      <c r="S603" s="238">
        <v>5</v>
      </c>
      <c r="T603" s="238">
        <v>0</v>
      </c>
      <c r="U603" s="238">
        <v>1</v>
      </c>
      <c r="W603" s="238">
        <v>16</v>
      </c>
      <c r="X603" s="238">
        <v>2</v>
      </c>
      <c r="Y603" s="238">
        <v>6</v>
      </c>
      <c r="Z603" s="238">
        <v>1</v>
      </c>
      <c r="AB603" s="238">
        <v>1</v>
      </c>
      <c r="AC603" s="238">
        <v>98</v>
      </c>
      <c r="AD603" s="238" t="s">
        <v>581</v>
      </c>
      <c r="AF603" s="238" t="s">
        <v>426</v>
      </c>
      <c r="AG603" s="238">
        <v>4</v>
      </c>
      <c r="AH603" s="238">
        <v>2</v>
      </c>
      <c r="AI603" s="238">
        <v>4</v>
      </c>
      <c r="AJ603" s="238">
        <v>3</v>
      </c>
      <c r="AK603" s="238">
        <v>21</v>
      </c>
      <c r="AL603" s="238">
        <v>45</v>
      </c>
      <c r="AM603" s="238" t="s">
        <v>354</v>
      </c>
      <c r="AN603" s="238">
        <v>5</v>
      </c>
      <c r="AO603" s="238">
        <v>1</v>
      </c>
      <c r="AS603" s="238">
        <v>12</v>
      </c>
      <c r="AT603" s="238">
        <v>98</v>
      </c>
      <c r="AU603" s="238">
        <v>55</v>
      </c>
      <c r="AV603" s="238">
        <v>11</v>
      </c>
      <c r="AW603" s="238">
        <v>23</v>
      </c>
      <c r="CT603" s="238">
        <v>443059.178182245</v>
      </c>
      <c r="CU603" s="238">
        <v>4971894.1167080197</v>
      </c>
      <c r="CV603" s="238">
        <v>44.898194160000003</v>
      </c>
      <c r="CW603" s="238">
        <v>-93.721182940000006</v>
      </c>
      <c r="CX603" s="238" t="s">
        <v>359</v>
      </c>
      <c r="CY603" s="238" t="s">
        <v>1247</v>
      </c>
    </row>
    <row r="604" spans="1:103" x14ac:dyDescent="0.25">
      <c r="A604" s="238">
        <v>735825</v>
      </c>
      <c r="B604" s="238">
        <v>3</v>
      </c>
      <c r="C604" s="238">
        <v>7</v>
      </c>
      <c r="D604" s="238">
        <v>174.53100000000001</v>
      </c>
      <c r="E604" s="238">
        <v>27</v>
      </c>
      <c r="F604" s="238" t="s">
        <v>1119</v>
      </c>
      <c r="H604" s="238" t="s">
        <v>354</v>
      </c>
      <c r="I604" s="238">
        <v>25</v>
      </c>
      <c r="K604" s="238">
        <v>19003457</v>
      </c>
      <c r="M604" s="238">
        <v>7</v>
      </c>
      <c r="N604" s="238">
        <v>24</v>
      </c>
      <c r="O604" s="238">
        <v>2019</v>
      </c>
      <c r="P604" s="238" t="s">
        <v>355</v>
      </c>
      <c r="Q604" s="238">
        <v>17</v>
      </c>
      <c r="S604" s="238">
        <v>3</v>
      </c>
      <c r="T604" s="238">
        <v>0</v>
      </c>
      <c r="U604" s="238">
        <v>6</v>
      </c>
      <c r="V604" s="238">
        <v>12</v>
      </c>
      <c r="W604" s="238">
        <v>10</v>
      </c>
      <c r="X604" s="238">
        <v>2</v>
      </c>
      <c r="Y604" s="238">
        <v>1</v>
      </c>
      <c r="Z604" s="238">
        <v>1</v>
      </c>
      <c r="AB604" s="238">
        <v>1</v>
      </c>
      <c r="AC604" s="238">
        <v>98</v>
      </c>
      <c r="AD604" s="238" t="s">
        <v>581</v>
      </c>
      <c r="AF604" s="238" t="s">
        <v>426</v>
      </c>
      <c r="AG604" s="238">
        <v>7</v>
      </c>
      <c r="AH604" s="238">
        <v>2</v>
      </c>
      <c r="AI604" s="238">
        <v>2</v>
      </c>
      <c r="AJ604" s="238">
        <v>4</v>
      </c>
      <c r="AK604" s="238">
        <v>21</v>
      </c>
      <c r="AL604" s="238">
        <v>19</v>
      </c>
      <c r="AM604" s="238" t="s">
        <v>363</v>
      </c>
      <c r="AN604" s="238">
        <v>5</v>
      </c>
      <c r="AO604" s="238">
        <v>99</v>
      </c>
      <c r="AS604" s="238">
        <v>12</v>
      </c>
      <c r="AT604" s="238">
        <v>98</v>
      </c>
      <c r="AU604" s="238">
        <v>55</v>
      </c>
      <c r="AV604" s="238">
        <v>11</v>
      </c>
      <c r="AW604" s="238">
        <v>21</v>
      </c>
      <c r="AX604" s="238">
        <v>2</v>
      </c>
      <c r="AY604" s="238">
        <v>2</v>
      </c>
      <c r="AZ604" s="238">
        <v>4</v>
      </c>
      <c r="BA604" s="238">
        <v>34</v>
      </c>
      <c r="BB604" s="238">
        <v>22</v>
      </c>
      <c r="BC604" s="238" t="s">
        <v>354</v>
      </c>
      <c r="BD604" s="238">
        <v>5</v>
      </c>
      <c r="BE604" s="238">
        <v>1</v>
      </c>
      <c r="BI604" s="238">
        <v>12</v>
      </c>
      <c r="BJ604" s="238">
        <v>98</v>
      </c>
      <c r="BK604" s="238">
        <v>55</v>
      </c>
      <c r="BL604" s="238">
        <v>11</v>
      </c>
      <c r="BM604" s="238">
        <v>21</v>
      </c>
      <c r="BN604" s="238">
        <v>2</v>
      </c>
      <c r="BO604" s="238">
        <v>2</v>
      </c>
      <c r="BP604" s="238">
        <v>4</v>
      </c>
      <c r="BQ604" s="238">
        <v>34</v>
      </c>
      <c r="BR604" s="238">
        <v>58</v>
      </c>
      <c r="BS604" s="238" t="s">
        <v>363</v>
      </c>
      <c r="BT604" s="238">
        <v>5</v>
      </c>
      <c r="BU604" s="238">
        <v>1</v>
      </c>
      <c r="BY604" s="238">
        <v>12</v>
      </c>
      <c r="BZ604" s="238">
        <v>98</v>
      </c>
      <c r="CA604" s="238">
        <v>55</v>
      </c>
      <c r="CB604" s="238">
        <v>11</v>
      </c>
      <c r="CC604" s="238">
        <v>21</v>
      </c>
      <c r="CD604" s="238">
        <v>2</v>
      </c>
      <c r="CE604" s="238">
        <v>2</v>
      </c>
      <c r="CF604" s="238">
        <v>4</v>
      </c>
      <c r="CG604" s="238">
        <v>34</v>
      </c>
      <c r="CH604" s="238">
        <v>46</v>
      </c>
      <c r="CI604" s="238" t="s">
        <v>354</v>
      </c>
      <c r="CJ604" s="238">
        <v>5</v>
      </c>
      <c r="CK604" s="238">
        <v>1</v>
      </c>
      <c r="CO604" s="238">
        <v>12</v>
      </c>
      <c r="CP604" s="238">
        <v>98</v>
      </c>
      <c r="CQ604" s="238">
        <v>55</v>
      </c>
      <c r="CR604" s="238">
        <v>11</v>
      </c>
      <c r="CS604" s="238">
        <v>21</v>
      </c>
      <c r="CT604" s="238">
        <v>443290.95364579599</v>
      </c>
      <c r="CU604" s="238">
        <v>4971788.1985426899</v>
      </c>
      <c r="CV604" s="238">
        <v>44.897259249999998</v>
      </c>
      <c r="CW604" s="238">
        <v>-93.718235750000005</v>
      </c>
      <c r="CX604" s="238" t="s">
        <v>359</v>
      </c>
      <c r="CY604" s="238" t="s">
        <v>1248</v>
      </c>
    </row>
    <row r="605" spans="1:103" x14ac:dyDescent="0.25">
      <c r="A605" s="238">
        <v>11091888</v>
      </c>
      <c r="B605" s="238">
        <v>3</v>
      </c>
      <c r="C605" s="238">
        <v>7</v>
      </c>
      <c r="D605" s="238">
        <v>174.559</v>
      </c>
      <c r="E605" s="238">
        <v>27</v>
      </c>
      <c r="F605" s="238" t="s">
        <v>1119</v>
      </c>
      <c r="H605" s="238" t="s">
        <v>354</v>
      </c>
      <c r="I605" s="238">
        <v>25</v>
      </c>
      <c r="K605" s="238">
        <v>15006322</v>
      </c>
      <c r="L605" s="238">
        <v>153540066</v>
      </c>
      <c r="M605" s="238">
        <v>12</v>
      </c>
      <c r="N605" s="238">
        <v>20</v>
      </c>
      <c r="O605" s="238">
        <v>2015</v>
      </c>
      <c r="P605" s="238" t="s">
        <v>366</v>
      </c>
      <c r="Q605" s="238">
        <v>9</v>
      </c>
      <c r="S605" s="238">
        <v>3</v>
      </c>
      <c r="T605" s="238">
        <v>0</v>
      </c>
      <c r="U605" s="238">
        <v>1</v>
      </c>
      <c r="V605" s="238">
        <v>90</v>
      </c>
      <c r="W605" s="238">
        <v>93</v>
      </c>
      <c r="X605" s="238">
        <v>2</v>
      </c>
      <c r="Y605" s="238">
        <v>1</v>
      </c>
      <c r="Z605" s="238">
        <v>1</v>
      </c>
      <c r="AA605" s="238">
        <v>1</v>
      </c>
      <c r="AB605" s="238">
        <v>5</v>
      </c>
      <c r="AC605" s="238">
        <v>98</v>
      </c>
      <c r="AD605" s="238" t="s">
        <v>1249</v>
      </c>
      <c r="AE605" s="238" t="s">
        <v>765</v>
      </c>
      <c r="AF605" s="238" t="s">
        <v>426</v>
      </c>
      <c r="AG605" s="238">
        <v>4</v>
      </c>
      <c r="AH605" s="238">
        <v>2</v>
      </c>
      <c r="AI605" s="238">
        <v>4</v>
      </c>
      <c r="AJ605" s="238">
        <v>3</v>
      </c>
      <c r="AK605" s="238">
        <v>21</v>
      </c>
      <c r="AL605" s="238">
        <v>29</v>
      </c>
      <c r="AM605" s="238" t="s">
        <v>363</v>
      </c>
      <c r="AN605" s="238">
        <v>5</v>
      </c>
      <c r="AO605" s="238">
        <v>1</v>
      </c>
      <c r="AS605" s="238">
        <v>7</v>
      </c>
      <c r="AT605" s="238">
        <v>98</v>
      </c>
      <c r="AU605" s="238">
        <v>55</v>
      </c>
      <c r="AV605" s="238">
        <v>11</v>
      </c>
      <c r="AW605" s="238">
        <v>21</v>
      </c>
      <c r="CT605" s="238">
        <v>443329</v>
      </c>
      <c r="CU605" s="238">
        <v>4971763</v>
      </c>
      <c r="CV605" s="238">
        <v>44.897033899999997</v>
      </c>
      <c r="CW605" s="238">
        <v>-93.717755499999996</v>
      </c>
      <c r="CX605" s="238" t="s">
        <v>359</v>
      </c>
      <c r="CY605" s="238" t="s">
        <v>1250</v>
      </c>
    </row>
    <row r="606" spans="1:103" x14ac:dyDescent="0.25">
      <c r="A606" s="238">
        <v>11079488</v>
      </c>
      <c r="B606" s="238">
        <v>3</v>
      </c>
      <c r="C606" s="238">
        <v>7</v>
      </c>
      <c r="D606" s="238">
        <v>174.81100000000001</v>
      </c>
      <c r="E606" s="238">
        <v>27</v>
      </c>
      <c r="F606" s="238" t="s">
        <v>1119</v>
      </c>
      <c r="H606" s="238" t="s">
        <v>354</v>
      </c>
      <c r="I606" s="238">
        <v>25</v>
      </c>
      <c r="K606" s="238">
        <v>15005730</v>
      </c>
      <c r="L606" s="238">
        <v>153160175</v>
      </c>
      <c r="M606" s="238">
        <v>11</v>
      </c>
      <c r="N606" s="238">
        <v>12</v>
      </c>
      <c r="O606" s="238">
        <v>2015</v>
      </c>
      <c r="P606" s="238" t="s">
        <v>384</v>
      </c>
      <c r="Q606" s="238">
        <v>17</v>
      </c>
      <c r="R606" s="238" t="s">
        <v>356</v>
      </c>
      <c r="S606" s="238">
        <v>5</v>
      </c>
      <c r="T606" s="238">
        <v>0</v>
      </c>
      <c r="U606" s="238">
        <v>1</v>
      </c>
      <c r="V606" s="238">
        <v>8</v>
      </c>
      <c r="W606" s="238">
        <v>16</v>
      </c>
      <c r="X606" s="238">
        <v>2</v>
      </c>
      <c r="Y606" s="238">
        <v>6</v>
      </c>
      <c r="Z606" s="238">
        <v>1</v>
      </c>
      <c r="AB606" s="238">
        <v>1</v>
      </c>
      <c r="AC606" s="238">
        <v>98</v>
      </c>
      <c r="AD606" s="238" t="s">
        <v>430</v>
      </c>
      <c r="AE606" s="238" t="s">
        <v>1251</v>
      </c>
      <c r="AF606" s="238" t="s">
        <v>426</v>
      </c>
      <c r="AG606" s="238">
        <v>4</v>
      </c>
      <c r="AH606" s="238">
        <v>2</v>
      </c>
      <c r="AI606" s="238">
        <v>3</v>
      </c>
      <c r="AJ606" s="238">
        <v>4</v>
      </c>
      <c r="AK606" s="238">
        <v>21</v>
      </c>
      <c r="AL606" s="238">
        <v>54</v>
      </c>
      <c r="AM606" s="238" t="s">
        <v>354</v>
      </c>
      <c r="AN606" s="238">
        <v>5</v>
      </c>
      <c r="AO606" s="238">
        <v>1</v>
      </c>
      <c r="AS606" s="238">
        <v>7</v>
      </c>
      <c r="AT606" s="238">
        <v>98</v>
      </c>
      <c r="AU606" s="238">
        <v>55</v>
      </c>
      <c r="AV606" s="238">
        <v>11</v>
      </c>
      <c r="AW606" s="238">
        <v>21</v>
      </c>
      <c r="CT606" s="238">
        <v>443664</v>
      </c>
      <c r="CU606" s="238">
        <v>4971537</v>
      </c>
      <c r="CV606" s="238">
        <v>44.895029600000001</v>
      </c>
      <c r="CW606" s="238">
        <v>-93.713477900000001</v>
      </c>
      <c r="CX606" s="238" t="s">
        <v>359</v>
      </c>
      <c r="CY606" s="238" t="s">
        <v>1252</v>
      </c>
    </row>
    <row r="607" spans="1:103" x14ac:dyDescent="0.25">
      <c r="A607" s="238">
        <v>10812790</v>
      </c>
      <c r="B607" s="238">
        <v>3</v>
      </c>
      <c r="C607" s="238">
        <v>7</v>
      </c>
      <c r="D607" s="238">
        <v>174.88399999999999</v>
      </c>
      <c r="E607" s="238">
        <v>27</v>
      </c>
      <c r="F607" s="238" t="s">
        <v>1119</v>
      </c>
      <c r="H607" s="238" t="s">
        <v>354</v>
      </c>
      <c r="I607" s="238">
        <v>25</v>
      </c>
      <c r="K607" s="238">
        <v>12006110</v>
      </c>
      <c r="L607" s="238">
        <v>123120024</v>
      </c>
      <c r="M607" s="238">
        <v>11</v>
      </c>
      <c r="N607" s="238">
        <v>6</v>
      </c>
      <c r="O607" s="238">
        <v>2012</v>
      </c>
      <c r="P607" s="238" t="s">
        <v>368</v>
      </c>
      <c r="Q607" s="238">
        <v>0</v>
      </c>
      <c r="S607" s="238">
        <v>5</v>
      </c>
      <c r="T607" s="238">
        <v>0</v>
      </c>
      <c r="U607" s="238">
        <v>1</v>
      </c>
      <c r="V607" s="238">
        <v>90</v>
      </c>
      <c r="W607" s="238">
        <v>10</v>
      </c>
      <c r="X607" s="238">
        <v>4</v>
      </c>
      <c r="Y607" s="238">
        <v>4</v>
      </c>
      <c r="Z607" s="238">
        <v>3</v>
      </c>
      <c r="AA607" s="238">
        <v>2</v>
      </c>
      <c r="AB607" s="238">
        <v>2</v>
      </c>
      <c r="AC607" s="238">
        <v>98</v>
      </c>
      <c r="AD607" s="238" t="s">
        <v>430</v>
      </c>
      <c r="AE607" s="238" t="s">
        <v>1251</v>
      </c>
      <c r="AF607" s="238" t="s">
        <v>426</v>
      </c>
      <c r="AG607" s="238">
        <v>4</v>
      </c>
      <c r="AH607" s="238">
        <v>2</v>
      </c>
      <c r="AI607" s="238">
        <v>4</v>
      </c>
      <c r="AJ607" s="238">
        <v>4</v>
      </c>
      <c r="AK607" s="238">
        <v>21</v>
      </c>
      <c r="AL607" s="238">
        <v>21</v>
      </c>
      <c r="AM607" s="238" t="s">
        <v>354</v>
      </c>
      <c r="AN607" s="238">
        <v>5</v>
      </c>
      <c r="AO607" s="238">
        <v>1</v>
      </c>
      <c r="AP607" s="238">
        <v>1</v>
      </c>
      <c r="AS607" s="238">
        <v>7</v>
      </c>
      <c r="AT607" s="238">
        <v>98</v>
      </c>
      <c r="AU607" s="238">
        <v>55</v>
      </c>
      <c r="AV607" s="238">
        <v>11</v>
      </c>
      <c r="AW607" s="238">
        <v>20</v>
      </c>
      <c r="CT607" s="238">
        <v>443751</v>
      </c>
      <c r="CU607" s="238">
        <v>4971458</v>
      </c>
      <c r="CV607" s="238">
        <v>44.894319199999998</v>
      </c>
      <c r="CW607" s="238">
        <v>-93.712375300000005</v>
      </c>
      <c r="CX607" s="238" t="s">
        <v>359</v>
      </c>
      <c r="CY607" s="238" t="s">
        <v>1253</v>
      </c>
    </row>
    <row r="608" spans="1:103" x14ac:dyDescent="0.25">
      <c r="A608" s="238">
        <v>726182</v>
      </c>
      <c r="B608" s="238">
        <v>3</v>
      </c>
      <c r="C608" s="238">
        <v>7</v>
      </c>
      <c r="D608" s="238">
        <v>174.905</v>
      </c>
      <c r="E608" s="238">
        <v>27</v>
      </c>
      <c r="F608" s="238" t="s">
        <v>1119</v>
      </c>
      <c r="H608" s="238" t="s">
        <v>354</v>
      </c>
      <c r="I608" s="238">
        <v>25</v>
      </c>
      <c r="K608" s="238">
        <v>19002700</v>
      </c>
      <c r="M608" s="238">
        <v>6</v>
      </c>
      <c r="N608" s="238">
        <v>11</v>
      </c>
      <c r="O608" s="238">
        <v>2019</v>
      </c>
      <c r="P608" s="238" t="s">
        <v>368</v>
      </c>
      <c r="Q608" s="238">
        <v>17</v>
      </c>
      <c r="R608" s="238">
        <v>98</v>
      </c>
      <c r="S608" s="238">
        <v>5</v>
      </c>
      <c r="T608" s="238">
        <v>0</v>
      </c>
      <c r="U608" s="238">
        <v>2</v>
      </c>
      <c r="V608" s="238">
        <v>12</v>
      </c>
      <c r="W608" s="238">
        <v>10</v>
      </c>
      <c r="X608" s="238">
        <v>2</v>
      </c>
      <c r="Y608" s="238">
        <v>1</v>
      </c>
      <c r="Z608" s="238">
        <v>1</v>
      </c>
      <c r="AB608" s="238">
        <v>1</v>
      </c>
      <c r="AC608" s="238">
        <v>98</v>
      </c>
      <c r="AD608" s="238" t="s">
        <v>581</v>
      </c>
      <c r="AF608" s="238" t="s">
        <v>426</v>
      </c>
      <c r="AG608" s="238">
        <v>7</v>
      </c>
      <c r="AH608" s="238">
        <v>2</v>
      </c>
      <c r="AI608" s="238">
        <v>2</v>
      </c>
      <c r="AJ608" s="238">
        <v>4</v>
      </c>
      <c r="AK608" s="238">
        <v>21</v>
      </c>
      <c r="AL608" s="238">
        <v>62</v>
      </c>
      <c r="AM608" s="238" t="s">
        <v>363</v>
      </c>
      <c r="AN608" s="238">
        <v>5</v>
      </c>
      <c r="AO608" s="238">
        <v>90</v>
      </c>
      <c r="AS608" s="238">
        <v>12</v>
      </c>
      <c r="AT608" s="238">
        <v>9</v>
      </c>
      <c r="AU608" s="238">
        <v>55</v>
      </c>
      <c r="AV608" s="238">
        <v>11</v>
      </c>
      <c r="AW608" s="238">
        <v>23</v>
      </c>
      <c r="AX608" s="238">
        <v>2</v>
      </c>
      <c r="AY608" s="238">
        <v>4</v>
      </c>
      <c r="AZ608" s="238">
        <v>4</v>
      </c>
      <c r="BA608" s="238">
        <v>21</v>
      </c>
      <c r="BB608" s="238">
        <v>29</v>
      </c>
      <c r="BC608" s="238" t="s">
        <v>363</v>
      </c>
      <c r="BD608" s="238">
        <v>5</v>
      </c>
      <c r="BE608" s="238">
        <v>1</v>
      </c>
      <c r="BI608" s="238">
        <v>12</v>
      </c>
      <c r="BJ608" s="238">
        <v>9</v>
      </c>
      <c r="BK608" s="238">
        <v>55</v>
      </c>
      <c r="BL608" s="238">
        <v>11</v>
      </c>
      <c r="BM608" s="238">
        <v>23</v>
      </c>
      <c r="CT608" s="238">
        <v>443777.12249628501</v>
      </c>
      <c r="CU608" s="238">
        <v>4971435.7887001103</v>
      </c>
      <c r="CV608" s="238">
        <v>44.894125629999998</v>
      </c>
      <c r="CW608" s="238">
        <v>-93.712039619999999</v>
      </c>
      <c r="CX608" s="238" t="s">
        <v>359</v>
      </c>
      <c r="CY608" s="238" t="s">
        <v>1254</v>
      </c>
    </row>
    <row r="609" spans="1:103" x14ac:dyDescent="0.25">
      <c r="A609" s="238">
        <v>11038361</v>
      </c>
      <c r="B609" s="238">
        <v>3</v>
      </c>
      <c r="C609" s="238">
        <v>7</v>
      </c>
      <c r="D609" s="238">
        <v>174.90700000000001</v>
      </c>
      <c r="E609" s="238">
        <v>27</v>
      </c>
      <c r="F609" s="238" t="s">
        <v>1119</v>
      </c>
      <c r="H609" s="238" t="s">
        <v>354</v>
      </c>
      <c r="I609" s="238">
        <v>25</v>
      </c>
      <c r="K609" s="238">
        <v>15001688</v>
      </c>
      <c r="L609" s="238">
        <v>150970110</v>
      </c>
      <c r="M609" s="238">
        <v>4</v>
      </c>
      <c r="N609" s="238">
        <v>7</v>
      </c>
      <c r="O609" s="238">
        <v>2015</v>
      </c>
      <c r="P609" s="238" t="s">
        <v>368</v>
      </c>
      <c r="Q609" s="238">
        <v>16</v>
      </c>
      <c r="S609" s="238">
        <v>4</v>
      </c>
      <c r="T609" s="238">
        <v>0</v>
      </c>
      <c r="U609" s="238">
        <v>2</v>
      </c>
      <c r="V609" s="238">
        <v>1</v>
      </c>
      <c r="W609" s="238">
        <v>10</v>
      </c>
      <c r="X609" s="238">
        <v>2</v>
      </c>
      <c r="Y609" s="238">
        <v>1</v>
      </c>
      <c r="Z609" s="238">
        <v>2</v>
      </c>
      <c r="AB609" s="238">
        <v>1</v>
      </c>
      <c r="AC609" s="238">
        <v>98</v>
      </c>
      <c r="AD609" s="238" t="s">
        <v>430</v>
      </c>
      <c r="AE609" s="238" t="s">
        <v>1169</v>
      </c>
      <c r="AF609" s="238" t="s">
        <v>426</v>
      </c>
      <c r="AG609" s="238">
        <v>7</v>
      </c>
      <c r="AH609" s="238">
        <v>2</v>
      </c>
      <c r="AI609" s="238">
        <v>4</v>
      </c>
      <c r="AJ609" s="238">
        <v>4</v>
      </c>
      <c r="AK609" s="238">
        <v>8</v>
      </c>
      <c r="AL609" s="238">
        <v>45</v>
      </c>
      <c r="AM609" s="238" t="s">
        <v>363</v>
      </c>
      <c r="AN609" s="238">
        <v>5</v>
      </c>
      <c r="AO609" s="238">
        <v>1</v>
      </c>
      <c r="AS609" s="238">
        <v>7</v>
      </c>
      <c r="AT609" s="238">
        <v>98</v>
      </c>
      <c r="AU609" s="238">
        <v>45</v>
      </c>
      <c r="AV609" s="238">
        <v>11</v>
      </c>
      <c r="AW609" s="238">
        <v>21</v>
      </c>
      <c r="AX609" s="238">
        <v>2</v>
      </c>
      <c r="AY609" s="238">
        <v>2</v>
      </c>
      <c r="AZ609" s="238">
        <v>4</v>
      </c>
      <c r="BA609" s="238">
        <v>21</v>
      </c>
      <c r="BB609" s="238">
        <v>26</v>
      </c>
      <c r="BC609" s="238" t="s">
        <v>363</v>
      </c>
      <c r="BD609" s="238">
        <v>5</v>
      </c>
      <c r="BE609" s="238">
        <v>2</v>
      </c>
      <c r="BF609" s="238">
        <v>15</v>
      </c>
      <c r="BI609" s="238">
        <v>7</v>
      </c>
      <c r="BJ609" s="238">
        <v>98</v>
      </c>
      <c r="BK609" s="238">
        <v>45</v>
      </c>
      <c r="BL609" s="238">
        <v>11</v>
      </c>
      <c r="BM609" s="238">
        <v>21</v>
      </c>
      <c r="CT609" s="238">
        <v>443778</v>
      </c>
      <c r="CU609" s="238">
        <v>4971431</v>
      </c>
      <c r="CV609" s="238">
        <v>44.894084700000001</v>
      </c>
      <c r="CW609" s="238">
        <v>-93.712031499999995</v>
      </c>
      <c r="CX609" s="238" t="s">
        <v>359</v>
      </c>
      <c r="CY609" s="238" t="s">
        <v>1255</v>
      </c>
    </row>
    <row r="610" spans="1:103" x14ac:dyDescent="0.25">
      <c r="A610" s="238">
        <v>10838072</v>
      </c>
      <c r="B610" s="238">
        <v>3</v>
      </c>
      <c r="C610" s="238">
        <v>7</v>
      </c>
      <c r="D610" s="238">
        <v>174.91</v>
      </c>
      <c r="E610" s="238">
        <v>27</v>
      </c>
      <c r="F610" s="238" t="s">
        <v>1119</v>
      </c>
      <c r="H610" s="238" t="s">
        <v>354</v>
      </c>
      <c r="I610" s="238">
        <v>25</v>
      </c>
      <c r="K610" s="238">
        <v>12006620</v>
      </c>
      <c r="L610" s="238">
        <v>123370132</v>
      </c>
      <c r="M610" s="238">
        <v>12</v>
      </c>
      <c r="N610" s="238">
        <v>2</v>
      </c>
      <c r="O610" s="238">
        <v>2012</v>
      </c>
      <c r="P610" s="238" t="s">
        <v>366</v>
      </c>
      <c r="Q610" s="238">
        <v>19</v>
      </c>
      <c r="S610" s="238">
        <v>5</v>
      </c>
      <c r="T610" s="238">
        <v>0</v>
      </c>
      <c r="U610" s="238">
        <v>2</v>
      </c>
      <c r="V610" s="238">
        <v>8</v>
      </c>
      <c r="W610" s="238">
        <v>16</v>
      </c>
      <c r="X610" s="238">
        <v>4</v>
      </c>
      <c r="Y610" s="238">
        <v>6</v>
      </c>
      <c r="Z610" s="238">
        <v>1</v>
      </c>
      <c r="AB610" s="238">
        <v>1</v>
      </c>
      <c r="AC610" s="238">
        <v>98</v>
      </c>
      <c r="AD610" s="238" t="s">
        <v>430</v>
      </c>
      <c r="AE610" s="238" t="s">
        <v>1256</v>
      </c>
      <c r="AF610" s="238" t="s">
        <v>426</v>
      </c>
      <c r="AG610" s="238">
        <v>8</v>
      </c>
      <c r="AH610" s="238">
        <v>2</v>
      </c>
      <c r="AI610" s="238">
        <v>4</v>
      </c>
      <c r="AJ610" s="238">
        <v>3</v>
      </c>
      <c r="AK610" s="238">
        <v>21</v>
      </c>
      <c r="AL610" s="238">
        <v>28</v>
      </c>
      <c r="AM610" s="238" t="s">
        <v>354</v>
      </c>
      <c r="AN610" s="238">
        <v>5</v>
      </c>
      <c r="AO610" s="238">
        <v>1</v>
      </c>
      <c r="AS610" s="238">
        <v>7</v>
      </c>
      <c r="AT610" s="238">
        <v>98</v>
      </c>
      <c r="AU610" s="238">
        <v>55</v>
      </c>
      <c r="AV610" s="238">
        <v>11</v>
      </c>
      <c r="AW610" s="238">
        <v>21</v>
      </c>
      <c r="AX610" s="238">
        <v>2</v>
      </c>
      <c r="AY610" s="238">
        <v>1</v>
      </c>
      <c r="AZ610" s="238">
        <v>4</v>
      </c>
      <c r="BA610" s="238">
        <v>21</v>
      </c>
      <c r="BB610" s="238">
        <v>56</v>
      </c>
      <c r="BC610" s="238" t="s">
        <v>354</v>
      </c>
      <c r="BD610" s="238">
        <v>5</v>
      </c>
      <c r="BE610" s="238">
        <v>1</v>
      </c>
      <c r="BI610" s="238">
        <v>7</v>
      </c>
      <c r="BJ610" s="238">
        <v>98</v>
      </c>
      <c r="BK610" s="238">
        <v>55</v>
      </c>
      <c r="BL610" s="238">
        <v>11</v>
      </c>
      <c r="BM610" s="238">
        <v>21</v>
      </c>
      <c r="CT610" s="238">
        <v>443781</v>
      </c>
      <c r="CU610" s="238">
        <v>4971428</v>
      </c>
      <c r="CV610" s="238">
        <v>44.894055799999997</v>
      </c>
      <c r="CW610" s="238">
        <v>-93.711989299999999</v>
      </c>
      <c r="CX610" s="238" t="s">
        <v>359</v>
      </c>
      <c r="CY610" s="238" t="s">
        <v>1257</v>
      </c>
    </row>
    <row r="611" spans="1:103" x14ac:dyDescent="0.25">
      <c r="A611" s="238">
        <v>10859073</v>
      </c>
      <c r="B611" s="238">
        <v>3</v>
      </c>
      <c r="C611" s="238">
        <v>7</v>
      </c>
      <c r="D611" s="238">
        <v>174.91</v>
      </c>
      <c r="E611" s="238">
        <v>27</v>
      </c>
      <c r="F611" s="238" t="s">
        <v>1119</v>
      </c>
      <c r="H611" s="238" t="s">
        <v>354</v>
      </c>
      <c r="I611" s="238">
        <v>25</v>
      </c>
      <c r="K611" s="238">
        <v>13000544</v>
      </c>
      <c r="L611" s="238">
        <v>130340138</v>
      </c>
      <c r="M611" s="238">
        <v>2</v>
      </c>
      <c r="N611" s="238">
        <v>2</v>
      </c>
      <c r="O611" s="238">
        <v>2013</v>
      </c>
      <c r="P611" s="238" t="s">
        <v>364</v>
      </c>
      <c r="Q611" s="238">
        <v>8</v>
      </c>
      <c r="S611" s="238">
        <v>5</v>
      </c>
      <c r="T611" s="238">
        <v>0</v>
      </c>
      <c r="U611" s="238">
        <v>1</v>
      </c>
      <c r="V611" s="238">
        <v>90</v>
      </c>
      <c r="W611" s="238">
        <v>2</v>
      </c>
      <c r="X611" s="238">
        <v>2</v>
      </c>
      <c r="Y611" s="238">
        <v>2</v>
      </c>
      <c r="Z611" s="238">
        <v>2</v>
      </c>
      <c r="AA611" s="238">
        <v>2</v>
      </c>
      <c r="AB611" s="238">
        <v>5</v>
      </c>
      <c r="AC611" s="238">
        <v>98</v>
      </c>
      <c r="AD611" s="238" t="s">
        <v>1258</v>
      </c>
      <c r="AE611" s="238" t="s">
        <v>1258</v>
      </c>
      <c r="AF611" s="238" t="s">
        <v>426</v>
      </c>
      <c r="AG611" s="238">
        <v>4</v>
      </c>
      <c r="AH611" s="238">
        <v>2</v>
      </c>
      <c r="AI611" s="238">
        <v>2</v>
      </c>
      <c r="AJ611" s="238">
        <v>4</v>
      </c>
      <c r="AK611" s="238">
        <v>21</v>
      </c>
      <c r="AL611" s="238">
        <v>46</v>
      </c>
      <c r="AM611" s="238" t="s">
        <v>354</v>
      </c>
      <c r="AN611" s="238">
        <v>5</v>
      </c>
      <c r="AS611" s="238">
        <v>7</v>
      </c>
      <c r="AT611" s="238">
        <v>98</v>
      </c>
      <c r="AU611" s="238">
        <v>55</v>
      </c>
      <c r="AV611" s="238">
        <v>11</v>
      </c>
      <c r="AW611" s="238">
        <v>21</v>
      </c>
      <c r="CT611" s="238">
        <v>443781</v>
      </c>
      <c r="CU611" s="238">
        <v>4971428</v>
      </c>
      <c r="CV611" s="238">
        <v>44.894055799999997</v>
      </c>
      <c r="CW611" s="238">
        <v>-93.711989299999999</v>
      </c>
      <c r="CX611" s="238" t="s">
        <v>359</v>
      </c>
      <c r="CY611" s="238" t="s">
        <v>1259</v>
      </c>
    </row>
    <row r="612" spans="1:103" x14ac:dyDescent="0.25">
      <c r="A612" s="238">
        <v>10867572</v>
      </c>
      <c r="B612" s="238">
        <v>3</v>
      </c>
      <c r="C612" s="238">
        <v>7</v>
      </c>
      <c r="D612" s="238">
        <v>174.91</v>
      </c>
      <c r="E612" s="238">
        <v>27</v>
      </c>
      <c r="F612" s="238" t="s">
        <v>1119</v>
      </c>
      <c r="H612" s="238" t="s">
        <v>354</v>
      </c>
      <c r="I612" s="238">
        <v>25</v>
      </c>
      <c r="K612" s="238">
        <v>13502144</v>
      </c>
      <c r="L612" s="238">
        <v>130560203</v>
      </c>
      <c r="M612" s="238">
        <v>2</v>
      </c>
      <c r="N612" s="238">
        <v>19</v>
      </c>
      <c r="O612" s="238">
        <v>2013</v>
      </c>
      <c r="P612" s="238" t="s">
        <v>368</v>
      </c>
      <c r="Q612" s="238">
        <v>16</v>
      </c>
      <c r="R612" s="238" t="s">
        <v>369</v>
      </c>
      <c r="S612" s="238">
        <v>5</v>
      </c>
      <c r="T612" s="238">
        <v>0</v>
      </c>
      <c r="U612" s="238">
        <v>2</v>
      </c>
      <c r="V612" s="238">
        <v>5</v>
      </c>
      <c r="W612" s="238">
        <v>10</v>
      </c>
      <c r="X612" s="238">
        <v>10</v>
      </c>
      <c r="Y612" s="238">
        <v>1</v>
      </c>
      <c r="Z612" s="238">
        <v>1</v>
      </c>
      <c r="AB612" s="238">
        <v>1</v>
      </c>
      <c r="AC612" s="238">
        <v>98</v>
      </c>
      <c r="AD612" s="238" t="s">
        <v>428</v>
      </c>
      <c r="AE612" s="238" t="s">
        <v>1260</v>
      </c>
      <c r="AF612" s="238" t="s">
        <v>426</v>
      </c>
      <c r="AG612" s="238">
        <v>10</v>
      </c>
      <c r="AH612" s="238">
        <v>2</v>
      </c>
      <c r="AI612" s="238">
        <v>3</v>
      </c>
      <c r="AJ612" s="238">
        <v>2</v>
      </c>
      <c r="AK612" s="238">
        <v>5</v>
      </c>
      <c r="AL612" s="238">
        <v>24</v>
      </c>
      <c r="AM612" s="238" t="s">
        <v>354</v>
      </c>
      <c r="AN612" s="238">
        <v>5</v>
      </c>
      <c r="AO612" s="238">
        <v>2</v>
      </c>
      <c r="AS612" s="238">
        <v>3</v>
      </c>
      <c r="AT612" s="238">
        <v>20</v>
      </c>
      <c r="AU612" s="238">
        <v>50</v>
      </c>
      <c r="AV612" s="238">
        <v>11</v>
      </c>
      <c r="AW612" s="238">
        <v>21</v>
      </c>
      <c r="AX612" s="238">
        <v>2</v>
      </c>
      <c r="AY612" s="238">
        <v>4</v>
      </c>
      <c r="AZ612" s="238">
        <v>3</v>
      </c>
      <c r="BA612" s="238">
        <v>21</v>
      </c>
      <c r="BB612" s="238">
        <v>52</v>
      </c>
      <c r="BC612" s="238" t="s">
        <v>363</v>
      </c>
      <c r="BD612" s="238">
        <v>5</v>
      </c>
      <c r="BE612" s="238">
        <v>1</v>
      </c>
      <c r="BI612" s="238">
        <v>3</v>
      </c>
      <c r="BJ612" s="238">
        <v>20</v>
      </c>
      <c r="BK612" s="238">
        <v>50</v>
      </c>
      <c r="BL612" s="238">
        <v>11</v>
      </c>
      <c r="BM612" s="238">
        <v>21</v>
      </c>
      <c r="CT612" s="238">
        <v>443781</v>
      </c>
      <c r="CU612" s="238">
        <v>4971428</v>
      </c>
      <c r="CV612" s="238">
        <v>44.894055799999997</v>
      </c>
      <c r="CW612" s="238">
        <v>-93.711989299999999</v>
      </c>
      <c r="CX612" s="238" t="s">
        <v>359</v>
      </c>
      <c r="CY612" s="238" t="s">
        <v>1261</v>
      </c>
    </row>
    <row r="613" spans="1:103" x14ac:dyDescent="0.25">
      <c r="A613" s="238">
        <v>10874500</v>
      </c>
      <c r="B613" s="238">
        <v>3</v>
      </c>
      <c r="C613" s="238">
        <v>7</v>
      </c>
      <c r="D613" s="238">
        <v>174.91</v>
      </c>
      <c r="E613" s="238">
        <v>27</v>
      </c>
      <c r="F613" s="238" t="s">
        <v>1119</v>
      </c>
      <c r="H613" s="238" t="s">
        <v>354</v>
      </c>
      <c r="I613" s="238">
        <v>25</v>
      </c>
      <c r="K613" s="238">
        <v>13003087</v>
      </c>
      <c r="L613" s="238">
        <v>131590161</v>
      </c>
      <c r="M613" s="238">
        <v>6</v>
      </c>
      <c r="N613" s="238">
        <v>8</v>
      </c>
      <c r="O613" s="238">
        <v>2013</v>
      </c>
      <c r="P613" s="238" t="s">
        <v>364</v>
      </c>
      <c r="Q613" s="238">
        <v>22</v>
      </c>
      <c r="S613" s="238">
        <v>5</v>
      </c>
      <c r="T613" s="238">
        <v>0</v>
      </c>
      <c r="U613" s="238">
        <v>1</v>
      </c>
      <c r="V613" s="238">
        <v>8</v>
      </c>
      <c r="W613" s="238">
        <v>16</v>
      </c>
      <c r="X613" s="238">
        <v>2</v>
      </c>
      <c r="Y613" s="238">
        <v>6</v>
      </c>
      <c r="Z613" s="238">
        <v>1</v>
      </c>
      <c r="AB613" s="238">
        <v>1</v>
      </c>
      <c r="AC613" s="238">
        <v>98</v>
      </c>
      <c r="AD613" s="238" t="s">
        <v>424</v>
      </c>
      <c r="AE613" s="238" t="s">
        <v>1256</v>
      </c>
      <c r="AF613" s="238" t="s">
        <v>426</v>
      </c>
      <c r="AG613" s="238">
        <v>4</v>
      </c>
      <c r="AH613" s="238">
        <v>2</v>
      </c>
      <c r="AI613" s="238">
        <v>2</v>
      </c>
      <c r="AJ613" s="238">
        <v>4</v>
      </c>
      <c r="AK613" s="238">
        <v>21</v>
      </c>
      <c r="AL613" s="238">
        <v>63</v>
      </c>
      <c r="AM613" s="238" t="s">
        <v>354</v>
      </c>
      <c r="AN613" s="238">
        <v>5</v>
      </c>
      <c r="AO613" s="238">
        <v>1</v>
      </c>
      <c r="AS613" s="238">
        <v>7</v>
      </c>
      <c r="AT613" s="238">
        <v>98</v>
      </c>
      <c r="AU613" s="238">
        <v>55</v>
      </c>
      <c r="AV613" s="238">
        <v>11</v>
      </c>
      <c r="AW613" s="238">
        <v>21</v>
      </c>
      <c r="CT613" s="238">
        <v>443781</v>
      </c>
      <c r="CU613" s="238">
        <v>4971428</v>
      </c>
      <c r="CV613" s="238">
        <v>44.894055799999997</v>
      </c>
      <c r="CW613" s="238">
        <v>-93.711989299999999</v>
      </c>
      <c r="CX613" s="238" t="s">
        <v>359</v>
      </c>
      <c r="CY613" s="238" t="s">
        <v>1262</v>
      </c>
    </row>
    <row r="614" spans="1:103" x14ac:dyDescent="0.25">
      <c r="A614" s="238">
        <v>860825</v>
      </c>
      <c r="B614" s="238">
        <v>3</v>
      </c>
      <c r="C614" s="238">
        <v>7</v>
      </c>
      <c r="D614" s="238">
        <v>174.91399999999999</v>
      </c>
      <c r="E614" s="238">
        <v>27</v>
      </c>
      <c r="F614" s="238" t="s">
        <v>1119</v>
      </c>
      <c r="H614" s="238" t="s">
        <v>354</v>
      </c>
      <c r="I614" s="238">
        <v>25</v>
      </c>
      <c r="K614" s="238">
        <v>20004853</v>
      </c>
      <c r="L614" s="238">
        <v>203070079</v>
      </c>
      <c r="M614" s="238">
        <v>11</v>
      </c>
      <c r="N614" s="238">
        <v>2</v>
      </c>
      <c r="O614" s="238">
        <v>2020</v>
      </c>
      <c r="P614" s="238" t="s">
        <v>361</v>
      </c>
      <c r="Q614" s="238">
        <v>12</v>
      </c>
      <c r="S614" s="238">
        <v>2</v>
      </c>
      <c r="T614" s="238">
        <v>0</v>
      </c>
      <c r="U614" s="238">
        <v>2</v>
      </c>
      <c r="V614" s="238">
        <v>12</v>
      </c>
      <c r="W614" s="238">
        <v>10</v>
      </c>
      <c r="X614" s="238">
        <v>10</v>
      </c>
      <c r="Y614" s="238">
        <v>1</v>
      </c>
      <c r="Z614" s="238">
        <v>1</v>
      </c>
      <c r="AB614" s="238">
        <v>1</v>
      </c>
      <c r="AC614" s="238">
        <v>98</v>
      </c>
      <c r="AD614" s="238">
        <v>7</v>
      </c>
      <c r="AF614" s="238" t="s">
        <v>426</v>
      </c>
      <c r="AG614" s="238">
        <v>7</v>
      </c>
      <c r="AH614" s="238">
        <v>2</v>
      </c>
      <c r="AI614" s="238">
        <v>2</v>
      </c>
      <c r="AJ614" s="238">
        <v>3</v>
      </c>
      <c r="AK614" s="238">
        <v>24</v>
      </c>
      <c r="AL614" s="238">
        <v>51</v>
      </c>
      <c r="AM614" s="238" t="s">
        <v>354</v>
      </c>
      <c r="AN614" s="238">
        <v>5</v>
      </c>
      <c r="AO614" s="238">
        <v>1</v>
      </c>
      <c r="AS614" s="238">
        <v>12</v>
      </c>
      <c r="AT614" s="238">
        <v>9</v>
      </c>
      <c r="AU614" s="238">
        <v>55</v>
      </c>
      <c r="AV614" s="238">
        <v>13</v>
      </c>
      <c r="AW614" s="238">
        <v>24</v>
      </c>
      <c r="AX614" s="238">
        <v>2</v>
      </c>
      <c r="AY614" s="238">
        <v>2</v>
      </c>
      <c r="AZ614" s="238">
        <v>3</v>
      </c>
      <c r="BA614" s="238">
        <v>21</v>
      </c>
      <c r="BB614" s="238">
        <v>34</v>
      </c>
      <c r="BC614" s="238" t="s">
        <v>354</v>
      </c>
      <c r="BD614" s="238">
        <v>5</v>
      </c>
      <c r="BE614" s="238">
        <v>75</v>
      </c>
      <c r="BI614" s="238">
        <v>12</v>
      </c>
      <c r="BJ614" s="238">
        <v>9</v>
      </c>
      <c r="BK614" s="238">
        <v>55</v>
      </c>
      <c r="BL614" s="238">
        <v>13</v>
      </c>
      <c r="BM614" s="238">
        <v>24</v>
      </c>
      <c r="CT614" s="238">
        <v>443774.61294644797</v>
      </c>
      <c r="CU614" s="238">
        <v>4971432.2593501797</v>
      </c>
      <c r="CV614" s="238">
        <v>44.894093660000003</v>
      </c>
      <c r="CW614" s="238">
        <v>-93.712071010000003</v>
      </c>
      <c r="CX614" s="238" t="s">
        <v>359</v>
      </c>
      <c r="CY614" s="238" t="s">
        <v>1263</v>
      </c>
    </row>
    <row r="615" spans="1:103" x14ac:dyDescent="0.25">
      <c r="A615" s="238">
        <v>10809890</v>
      </c>
      <c r="B615" s="238">
        <v>3</v>
      </c>
      <c r="C615" s="238">
        <v>7</v>
      </c>
      <c r="D615" s="238">
        <v>175.011</v>
      </c>
      <c r="E615" s="238">
        <v>27</v>
      </c>
      <c r="F615" s="238" t="s">
        <v>1119</v>
      </c>
      <c r="H615" s="238" t="s">
        <v>354</v>
      </c>
      <c r="I615" s="238">
        <v>25</v>
      </c>
      <c r="K615" s="238">
        <v>12005180</v>
      </c>
      <c r="L615" s="238">
        <v>122620179</v>
      </c>
      <c r="M615" s="238">
        <v>9</v>
      </c>
      <c r="N615" s="238">
        <v>18</v>
      </c>
      <c r="O615" s="238">
        <v>2012</v>
      </c>
      <c r="P615" s="238" t="s">
        <v>368</v>
      </c>
      <c r="Q615" s="238">
        <v>15</v>
      </c>
      <c r="S615" s="238">
        <v>5</v>
      </c>
      <c r="T615" s="238">
        <v>0</v>
      </c>
      <c r="U615" s="238">
        <v>1</v>
      </c>
      <c r="V615" s="238">
        <v>7</v>
      </c>
      <c r="W615" s="238">
        <v>45</v>
      </c>
      <c r="X615" s="238">
        <v>2</v>
      </c>
      <c r="Y615" s="238">
        <v>1</v>
      </c>
      <c r="Z615" s="238">
        <v>1</v>
      </c>
      <c r="AB615" s="238">
        <v>1</v>
      </c>
      <c r="AC615" s="238">
        <v>98</v>
      </c>
      <c r="AD615" s="238" t="s">
        <v>430</v>
      </c>
      <c r="AE615" s="238" t="s">
        <v>1264</v>
      </c>
      <c r="AF615" s="238" t="s">
        <v>426</v>
      </c>
      <c r="AG615" s="238">
        <v>3</v>
      </c>
      <c r="AH615" s="238">
        <v>2</v>
      </c>
      <c r="AI615" s="238">
        <v>2</v>
      </c>
      <c r="AJ615" s="238">
        <v>4</v>
      </c>
      <c r="AK615" s="238">
        <v>21</v>
      </c>
      <c r="AL615" s="238">
        <v>24</v>
      </c>
      <c r="AM615" s="238" t="s">
        <v>363</v>
      </c>
      <c r="AN615" s="238">
        <v>5</v>
      </c>
      <c r="AO615" s="238">
        <v>15</v>
      </c>
      <c r="AS615" s="238">
        <v>7</v>
      </c>
      <c r="AT615" s="238">
        <v>98</v>
      </c>
      <c r="AU615" s="238">
        <v>55</v>
      </c>
      <c r="AV615" s="238">
        <v>11</v>
      </c>
      <c r="AW615" s="238">
        <v>21</v>
      </c>
      <c r="CT615" s="238">
        <v>443897</v>
      </c>
      <c r="CU615" s="238">
        <v>4971315</v>
      </c>
      <c r="CV615" s="238">
        <v>44.893043900000002</v>
      </c>
      <c r="CW615" s="238">
        <v>-93.710502700000006</v>
      </c>
      <c r="CX615" s="238" t="s">
        <v>359</v>
      </c>
      <c r="CY615" s="238" t="s">
        <v>1265</v>
      </c>
    </row>
    <row r="616" spans="1:103" x14ac:dyDescent="0.25">
      <c r="A616" s="238">
        <v>818434</v>
      </c>
      <c r="B616" s="238">
        <v>3</v>
      </c>
      <c r="C616" s="238">
        <v>7</v>
      </c>
      <c r="D616" s="238">
        <v>175.08799999999999</v>
      </c>
      <c r="E616" s="238">
        <v>27</v>
      </c>
      <c r="F616" s="238" t="s">
        <v>1119</v>
      </c>
      <c r="H616" s="238" t="s">
        <v>354</v>
      </c>
      <c r="I616" s="238">
        <v>25</v>
      </c>
      <c r="K616" s="238">
        <v>20002926</v>
      </c>
      <c r="L616" s="238">
        <v>201890142</v>
      </c>
      <c r="M616" s="238">
        <v>7</v>
      </c>
      <c r="N616" s="238">
        <v>7</v>
      </c>
      <c r="O616" s="238">
        <v>2020</v>
      </c>
      <c r="P616" s="238" t="s">
        <v>368</v>
      </c>
      <c r="Q616" s="238">
        <v>5</v>
      </c>
      <c r="S616" s="238">
        <v>5</v>
      </c>
      <c r="T616" s="238">
        <v>0</v>
      </c>
      <c r="U616" s="238">
        <v>1</v>
      </c>
      <c r="W616" s="238">
        <v>16</v>
      </c>
      <c r="X616" s="238">
        <v>2</v>
      </c>
      <c r="Y616" s="238">
        <v>1</v>
      </c>
      <c r="Z616" s="238">
        <v>1</v>
      </c>
      <c r="AB616" s="238">
        <v>1</v>
      </c>
      <c r="AC616" s="238">
        <v>98</v>
      </c>
      <c r="AD616" s="238">
        <v>7</v>
      </c>
      <c r="AF616" s="238" t="s">
        <v>426</v>
      </c>
      <c r="AG616" s="238">
        <v>4</v>
      </c>
      <c r="AH616" s="238">
        <v>2</v>
      </c>
      <c r="AI616" s="238">
        <v>4</v>
      </c>
      <c r="AJ616" s="238">
        <v>3</v>
      </c>
      <c r="AK616" s="238">
        <v>21</v>
      </c>
      <c r="AL616" s="238">
        <v>24</v>
      </c>
      <c r="AM616" s="238" t="s">
        <v>354</v>
      </c>
      <c r="AN616" s="238">
        <v>5</v>
      </c>
      <c r="AO616" s="238">
        <v>1</v>
      </c>
      <c r="AS616" s="238">
        <v>12</v>
      </c>
      <c r="AT616" s="238">
        <v>9</v>
      </c>
      <c r="AU616" s="238">
        <v>55</v>
      </c>
      <c r="AV616" s="238">
        <v>11</v>
      </c>
      <c r="AW616" s="238">
        <v>21</v>
      </c>
      <c r="CT616" s="238">
        <v>443972.52167559898</v>
      </c>
      <c r="CU616" s="238">
        <v>4971233.63076689</v>
      </c>
      <c r="CV616" s="238">
        <v>44.892321320000001</v>
      </c>
      <c r="CW616" s="238">
        <v>-93.709542780000007</v>
      </c>
      <c r="CX616" s="238" t="s">
        <v>359</v>
      </c>
      <c r="CY616" s="238" t="s">
        <v>1266</v>
      </c>
    </row>
    <row r="617" spans="1:103" x14ac:dyDescent="0.25">
      <c r="A617" s="238">
        <v>765864</v>
      </c>
      <c r="B617" s="238">
        <v>3</v>
      </c>
      <c r="C617" s="238">
        <v>7</v>
      </c>
      <c r="D617" s="238">
        <v>175.095</v>
      </c>
      <c r="E617" s="238">
        <v>27</v>
      </c>
      <c r="F617" s="238" t="s">
        <v>1119</v>
      </c>
      <c r="H617" s="238" t="s">
        <v>354</v>
      </c>
      <c r="I617" s="238">
        <v>25</v>
      </c>
      <c r="K617" s="238">
        <v>19005516</v>
      </c>
      <c r="M617" s="238">
        <v>11</v>
      </c>
      <c r="N617" s="238">
        <v>27</v>
      </c>
      <c r="O617" s="238">
        <v>2019</v>
      </c>
      <c r="P617" s="238" t="s">
        <v>355</v>
      </c>
      <c r="Q617" s="238">
        <v>5</v>
      </c>
      <c r="S617" s="238">
        <v>5</v>
      </c>
      <c r="T617" s="238">
        <v>0</v>
      </c>
      <c r="U617" s="238">
        <v>2</v>
      </c>
      <c r="V617" s="238">
        <v>13</v>
      </c>
      <c r="W617" s="238">
        <v>10</v>
      </c>
      <c r="X617" s="238">
        <v>2</v>
      </c>
      <c r="Y617" s="238">
        <v>6</v>
      </c>
      <c r="Z617" s="238">
        <v>7</v>
      </c>
      <c r="AA617" s="238">
        <v>4</v>
      </c>
      <c r="AB617" s="238">
        <v>3</v>
      </c>
      <c r="AC617" s="238">
        <v>98</v>
      </c>
      <c r="AD617" s="238">
        <v>7</v>
      </c>
      <c r="AF617" s="238" t="s">
        <v>426</v>
      </c>
      <c r="AG617" s="238">
        <v>8</v>
      </c>
      <c r="AH617" s="238">
        <v>2</v>
      </c>
      <c r="AI617" s="238">
        <v>2</v>
      </c>
      <c r="AJ617" s="238">
        <v>3</v>
      </c>
      <c r="AK617" s="238">
        <v>21</v>
      </c>
      <c r="AL617" s="238">
        <v>23</v>
      </c>
      <c r="AM617" s="238" t="s">
        <v>354</v>
      </c>
      <c r="AN617" s="238">
        <v>5</v>
      </c>
      <c r="AO617" s="238">
        <v>1</v>
      </c>
      <c r="AS617" s="238">
        <v>12</v>
      </c>
      <c r="AT617" s="238">
        <v>98</v>
      </c>
      <c r="AU617" s="238">
        <v>55</v>
      </c>
      <c r="AV617" s="238">
        <v>11</v>
      </c>
      <c r="AW617" s="238">
        <v>21</v>
      </c>
      <c r="AX617" s="238">
        <v>2</v>
      </c>
      <c r="AY617" s="238">
        <v>3</v>
      </c>
      <c r="AZ617" s="238">
        <v>4</v>
      </c>
      <c r="BA617" s="238">
        <v>21</v>
      </c>
      <c r="BB617" s="238">
        <v>56</v>
      </c>
      <c r="BC617" s="238" t="s">
        <v>354</v>
      </c>
      <c r="BD617" s="238">
        <v>5</v>
      </c>
      <c r="BE617" s="238">
        <v>1</v>
      </c>
      <c r="BI617" s="238">
        <v>12</v>
      </c>
      <c r="BJ617" s="238">
        <v>9</v>
      </c>
      <c r="BK617" s="238">
        <v>55</v>
      </c>
      <c r="BL617" s="238">
        <v>11</v>
      </c>
      <c r="BM617" s="238">
        <v>21</v>
      </c>
      <c r="CT617" s="238">
        <v>443976.749517399</v>
      </c>
      <c r="CU617" s="238">
        <v>4971220.9207414901</v>
      </c>
      <c r="CV617" s="238">
        <v>44.892207249999998</v>
      </c>
      <c r="CW617" s="238">
        <v>-93.709487839999994</v>
      </c>
      <c r="CX617" s="238" t="s">
        <v>359</v>
      </c>
      <c r="CY617" s="238" t="s">
        <v>1267</v>
      </c>
    </row>
    <row r="618" spans="1:103" x14ac:dyDescent="0.25">
      <c r="A618" s="238">
        <v>503675</v>
      </c>
      <c r="B618" s="238">
        <v>3</v>
      </c>
      <c r="C618" s="238">
        <v>7</v>
      </c>
      <c r="D618" s="238">
        <v>175.16200000000001</v>
      </c>
      <c r="E618" s="238">
        <v>27</v>
      </c>
      <c r="F618" s="238" t="s">
        <v>1119</v>
      </c>
      <c r="H618" s="238" t="s">
        <v>354</v>
      </c>
      <c r="I618" s="238">
        <v>25</v>
      </c>
      <c r="K618" s="238">
        <v>17510646</v>
      </c>
      <c r="M618" s="238">
        <v>9</v>
      </c>
      <c r="N618" s="238">
        <v>24</v>
      </c>
      <c r="O618" s="238">
        <v>2017</v>
      </c>
      <c r="P618" s="238" t="s">
        <v>366</v>
      </c>
      <c r="Q618" s="238">
        <v>18</v>
      </c>
      <c r="R618" s="238">
        <v>98</v>
      </c>
      <c r="S618" s="238">
        <v>2</v>
      </c>
      <c r="T618" s="238">
        <v>0</v>
      </c>
      <c r="U618" s="238">
        <v>2</v>
      </c>
      <c r="V618" s="238">
        <v>13</v>
      </c>
      <c r="W618" s="238">
        <v>10</v>
      </c>
      <c r="X618" s="238">
        <v>2</v>
      </c>
      <c r="Y618" s="238">
        <v>6</v>
      </c>
      <c r="Z618" s="238">
        <v>2</v>
      </c>
      <c r="AA618" s="238">
        <v>8</v>
      </c>
      <c r="AB618" s="238">
        <v>1</v>
      </c>
      <c r="AC618" s="238">
        <v>98</v>
      </c>
      <c r="AD618" s="238" t="s">
        <v>581</v>
      </c>
      <c r="AF618" s="238" t="s">
        <v>426</v>
      </c>
      <c r="AG618" s="238">
        <v>8</v>
      </c>
      <c r="AH618" s="238">
        <v>2</v>
      </c>
      <c r="AI618" s="238">
        <v>6</v>
      </c>
      <c r="AJ618" s="238">
        <v>3</v>
      </c>
      <c r="AK618" s="238">
        <v>21</v>
      </c>
      <c r="AL618" s="238">
        <v>68</v>
      </c>
      <c r="AM618" s="238" t="s">
        <v>354</v>
      </c>
      <c r="AN618" s="238">
        <v>5</v>
      </c>
      <c r="AO618" s="238">
        <v>1</v>
      </c>
      <c r="AS618" s="238">
        <v>12</v>
      </c>
      <c r="AT618" s="238">
        <v>9</v>
      </c>
      <c r="AU618" s="238">
        <v>55</v>
      </c>
      <c r="AV618" s="238">
        <v>12</v>
      </c>
      <c r="AW618" s="238">
        <v>23</v>
      </c>
      <c r="AX618" s="238">
        <v>2</v>
      </c>
      <c r="AY618" s="238">
        <v>2</v>
      </c>
      <c r="AZ618" s="238">
        <v>4</v>
      </c>
      <c r="BA618" s="238">
        <v>22</v>
      </c>
      <c r="BB618" s="238">
        <v>45</v>
      </c>
      <c r="BC618" s="238" t="s">
        <v>354</v>
      </c>
      <c r="BD618" s="238">
        <v>5</v>
      </c>
      <c r="BE618" s="238">
        <v>70</v>
      </c>
      <c r="BF618" s="238">
        <v>67</v>
      </c>
      <c r="BI618" s="238">
        <v>12</v>
      </c>
      <c r="BJ618" s="238">
        <v>9</v>
      </c>
      <c r="BK618" s="238">
        <v>55</v>
      </c>
      <c r="BL618" s="238">
        <v>13</v>
      </c>
      <c r="BM618" s="238">
        <v>24</v>
      </c>
      <c r="CT618" s="238">
        <v>444081.796630261</v>
      </c>
      <c r="CU618" s="238">
        <v>4971159.0127846897</v>
      </c>
      <c r="CV618" s="238">
        <v>44.891658249999999</v>
      </c>
      <c r="CW618" s="238">
        <v>-93.708150770000003</v>
      </c>
      <c r="CX618" s="238" t="s">
        <v>359</v>
      </c>
      <c r="CY618" s="238" t="s">
        <v>1268</v>
      </c>
    </row>
    <row r="619" spans="1:103" x14ac:dyDescent="0.25">
      <c r="A619" s="238">
        <v>492918</v>
      </c>
      <c r="B619" s="238">
        <v>3</v>
      </c>
      <c r="C619" s="238">
        <v>7</v>
      </c>
      <c r="D619" s="238">
        <v>175.16900000000001</v>
      </c>
      <c r="E619" s="238">
        <v>27</v>
      </c>
      <c r="F619" s="238" t="s">
        <v>1119</v>
      </c>
      <c r="H619" s="238" t="s">
        <v>354</v>
      </c>
      <c r="I619" s="238">
        <v>25</v>
      </c>
      <c r="K619" s="238">
        <v>17508749</v>
      </c>
      <c r="M619" s="238">
        <v>8</v>
      </c>
      <c r="N619" s="238">
        <v>7</v>
      </c>
      <c r="O619" s="238">
        <v>2017</v>
      </c>
      <c r="P619" s="238" t="s">
        <v>361</v>
      </c>
      <c r="Q619" s="238">
        <v>23</v>
      </c>
      <c r="R619" s="238" t="s">
        <v>356</v>
      </c>
      <c r="S619" s="238">
        <v>5</v>
      </c>
      <c r="T619" s="238">
        <v>0</v>
      </c>
      <c r="U619" s="238">
        <v>1</v>
      </c>
      <c r="W619" s="238">
        <v>89</v>
      </c>
      <c r="X619" s="238">
        <v>7</v>
      </c>
      <c r="Y619" s="238">
        <v>6</v>
      </c>
      <c r="Z619" s="238">
        <v>1</v>
      </c>
      <c r="AB619" s="238">
        <v>1</v>
      </c>
      <c r="AC619" s="238">
        <v>98</v>
      </c>
      <c r="AD619" s="238" t="s">
        <v>581</v>
      </c>
      <c r="AF619" s="238" t="s">
        <v>426</v>
      </c>
      <c r="AG619" s="238">
        <v>4</v>
      </c>
      <c r="AH619" s="238">
        <v>2</v>
      </c>
      <c r="AI619" s="238">
        <v>4</v>
      </c>
      <c r="AJ619" s="238">
        <v>4</v>
      </c>
      <c r="AK619" s="238">
        <v>21</v>
      </c>
      <c r="AL619" s="238">
        <v>69</v>
      </c>
      <c r="AM619" s="238" t="s">
        <v>354</v>
      </c>
      <c r="AN619" s="238">
        <v>5</v>
      </c>
      <c r="AO619" s="238">
        <v>68</v>
      </c>
      <c r="AS619" s="238">
        <v>12</v>
      </c>
      <c r="AT619" s="238">
        <v>90</v>
      </c>
      <c r="AU619" s="238">
        <v>55</v>
      </c>
      <c r="AV619" s="238">
        <v>11</v>
      </c>
      <c r="AW619" s="238">
        <v>21</v>
      </c>
      <c r="CT619" s="238">
        <v>444090.26331386098</v>
      </c>
      <c r="CU619" s="238">
        <v>4971150.5461010896</v>
      </c>
      <c r="CV619" s="238">
        <v>44.891582700000001</v>
      </c>
      <c r="CW619" s="238">
        <v>-93.708042620000001</v>
      </c>
      <c r="CX619" s="238" t="s">
        <v>359</v>
      </c>
      <c r="CY619" s="238" t="s">
        <v>1269</v>
      </c>
    </row>
    <row r="620" spans="1:103" x14ac:dyDescent="0.25">
      <c r="A620" s="238">
        <v>10797196</v>
      </c>
      <c r="B620" s="238">
        <v>3</v>
      </c>
      <c r="C620" s="238">
        <v>7</v>
      </c>
      <c r="D620" s="238">
        <v>175.18100000000001</v>
      </c>
      <c r="E620" s="238">
        <v>27</v>
      </c>
      <c r="F620" s="238" t="s">
        <v>1119</v>
      </c>
      <c r="H620" s="238" t="s">
        <v>354</v>
      </c>
      <c r="I620" s="238">
        <v>25</v>
      </c>
      <c r="K620" s="238">
        <v>12505073</v>
      </c>
      <c r="L620" s="238">
        <v>121500237</v>
      </c>
      <c r="M620" s="238">
        <v>5</v>
      </c>
      <c r="N620" s="238">
        <v>29</v>
      </c>
      <c r="O620" s="238">
        <v>2012</v>
      </c>
      <c r="P620" s="238" t="s">
        <v>368</v>
      </c>
      <c r="Q620" s="238">
        <v>6</v>
      </c>
      <c r="R620" s="238" t="s">
        <v>356</v>
      </c>
      <c r="S620" s="238">
        <v>5</v>
      </c>
      <c r="T620" s="238">
        <v>0</v>
      </c>
      <c r="U620" s="238">
        <v>2</v>
      </c>
      <c r="V620" s="238">
        <v>5</v>
      </c>
      <c r="W620" s="238">
        <v>10</v>
      </c>
      <c r="X620" s="238">
        <v>2</v>
      </c>
      <c r="Y620" s="238">
        <v>1</v>
      </c>
      <c r="Z620" s="238">
        <v>2</v>
      </c>
      <c r="AB620" s="238">
        <v>1</v>
      </c>
      <c r="AC620" s="238">
        <v>98</v>
      </c>
      <c r="AD620" s="238" t="s">
        <v>428</v>
      </c>
      <c r="AE620" s="238" t="s">
        <v>1270</v>
      </c>
      <c r="AF620" s="238" t="s">
        <v>426</v>
      </c>
      <c r="AG620" s="238">
        <v>10</v>
      </c>
      <c r="AH620" s="238">
        <v>2</v>
      </c>
      <c r="AI620" s="238">
        <v>2</v>
      </c>
      <c r="AJ620" s="238">
        <v>4</v>
      </c>
      <c r="AK620" s="238">
        <v>25</v>
      </c>
      <c r="AL620" s="238">
        <v>30</v>
      </c>
      <c r="AM620" s="238" t="s">
        <v>354</v>
      </c>
      <c r="AN620" s="238">
        <v>5</v>
      </c>
      <c r="AO620" s="238">
        <v>10</v>
      </c>
      <c r="AS620" s="238">
        <v>7</v>
      </c>
      <c r="AT620" s="238">
        <v>98</v>
      </c>
      <c r="AU620" s="238">
        <v>55</v>
      </c>
      <c r="AV620" s="238">
        <v>11</v>
      </c>
      <c r="AW620" s="238">
        <v>21</v>
      </c>
      <c r="AX620" s="238">
        <v>2</v>
      </c>
      <c r="AY620" s="238">
        <v>3</v>
      </c>
      <c r="AZ620" s="238">
        <v>4</v>
      </c>
      <c r="BA620" s="238">
        <v>21</v>
      </c>
      <c r="BB620" s="238">
        <v>49</v>
      </c>
      <c r="BC620" s="238" t="s">
        <v>354</v>
      </c>
      <c r="BD620" s="238">
        <v>5</v>
      </c>
      <c r="BE620" s="238">
        <v>1</v>
      </c>
      <c r="BI620" s="238">
        <v>7</v>
      </c>
      <c r="BJ620" s="238">
        <v>98</v>
      </c>
      <c r="BK620" s="238">
        <v>55</v>
      </c>
      <c r="BL620" s="238">
        <v>11</v>
      </c>
      <c r="BM620" s="238">
        <v>21</v>
      </c>
      <c r="CT620" s="238">
        <v>444110</v>
      </c>
      <c r="CU620" s="238">
        <v>4971143</v>
      </c>
      <c r="CV620" s="238">
        <v>44.891517800000003</v>
      </c>
      <c r="CW620" s="238">
        <v>-93.707794899999996</v>
      </c>
      <c r="CX620" s="238" t="s">
        <v>359</v>
      </c>
      <c r="CY620" s="238" t="s">
        <v>1271</v>
      </c>
    </row>
    <row r="621" spans="1:103" x14ac:dyDescent="0.25">
      <c r="A621" s="238">
        <v>506729</v>
      </c>
      <c r="B621" s="238">
        <v>3</v>
      </c>
      <c r="C621" s="238">
        <v>7</v>
      </c>
      <c r="D621" s="238">
        <v>175.24</v>
      </c>
      <c r="E621" s="238">
        <v>27</v>
      </c>
      <c r="F621" s="238" t="s">
        <v>1119</v>
      </c>
      <c r="H621" s="238" t="s">
        <v>354</v>
      </c>
      <c r="I621" s="238">
        <v>25</v>
      </c>
      <c r="K621" s="238">
        <v>170050000</v>
      </c>
      <c r="M621" s="238">
        <v>10</v>
      </c>
      <c r="N621" s="238">
        <v>6</v>
      </c>
      <c r="O621" s="238">
        <v>2017</v>
      </c>
      <c r="P621" s="238" t="s">
        <v>362</v>
      </c>
      <c r="Q621" s="238">
        <v>17</v>
      </c>
      <c r="R621" s="238" t="s">
        <v>356</v>
      </c>
      <c r="S621" s="238">
        <v>5</v>
      </c>
      <c r="T621" s="238">
        <v>0</v>
      </c>
      <c r="U621" s="238">
        <v>2</v>
      </c>
      <c r="V621" s="238">
        <v>12</v>
      </c>
      <c r="W621" s="238">
        <v>10</v>
      </c>
      <c r="X621" s="238">
        <v>7</v>
      </c>
      <c r="Y621" s="238">
        <v>1</v>
      </c>
      <c r="Z621" s="238">
        <v>3</v>
      </c>
      <c r="AB621" s="238">
        <v>2</v>
      </c>
      <c r="AC621" s="238">
        <v>98</v>
      </c>
      <c r="AD621" s="238" t="s">
        <v>581</v>
      </c>
      <c r="AF621" s="238" t="s">
        <v>426</v>
      </c>
      <c r="AG621" s="238">
        <v>7</v>
      </c>
      <c r="AH621" s="238">
        <v>2</v>
      </c>
      <c r="AI621" s="238">
        <v>2</v>
      </c>
      <c r="AJ621" s="238">
        <v>4</v>
      </c>
      <c r="AK621" s="238">
        <v>21</v>
      </c>
      <c r="AL621" s="238">
        <v>31</v>
      </c>
      <c r="AM621" s="238" t="s">
        <v>354</v>
      </c>
      <c r="AN621" s="238">
        <v>5</v>
      </c>
      <c r="AO621" s="238">
        <v>1</v>
      </c>
      <c r="AS621" s="238">
        <v>15</v>
      </c>
      <c r="AT621" s="238">
        <v>22</v>
      </c>
      <c r="AU621" s="238">
        <v>55</v>
      </c>
      <c r="AV621" s="238">
        <v>13</v>
      </c>
      <c r="AW621" s="238">
        <v>21</v>
      </c>
      <c r="AX621" s="238">
        <v>2</v>
      </c>
      <c r="AY621" s="238">
        <v>4</v>
      </c>
      <c r="AZ621" s="238">
        <v>4</v>
      </c>
      <c r="BA621" s="238">
        <v>34</v>
      </c>
      <c r="BB621" s="238">
        <v>70</v>
      </c>
      <c r="BC621" s="238" t="s">
        <v>354</v>
      </c>
      <c r="BD621" s="238">
        <v>5</v>
      </c>
      <c r="BE621" s="238">
        <v>1</v>
      </c>
      <c r="BI621" s="238">
        <v>15</v>
      </c>
      <c r="BJ621" s="238">
        <v>22</v>
      </c>
      <c r="BK621" s="238">
        <v>55</v>
      </c>
      <c r="BL621" s="238">
        <v>13</v>
      </c>
      <c r="BM621" s="238">
        <v>21</v>
      </c>
      <c r="CT621" s="238">
        <v>444196.888791</v>
      </c>
      <c r="CU621" s="238">
        <v>4971110.8638546905</v>
      </c>
      <c r="CV621" s="238">
        <v>44.891233870000001</v>
      </c>
      <c r="CW621" s="238">
        <v>-93.706688040000003</v>
      </c>
      <c r="CX621" s="238" t="s">
        <v>359</v>
      </c>
      <c r="CY621" s="238" t="s">
        <v>1272</v>
      </c>
    </row>
    <row r="622" spans="1:103" x14ac:dyDescent="0.25">
      <c r="A622" s="238">
        <v>416315</v>
      </c>
      <c r="B622" s="238">
        <v>3</v>
      </c>
      <c r="C622" s="238">
        <v>7</v>
      </c>
      <c r="D622" s="238">
        <v>175.24799999999999</v>
      </c>
      <c r="E622" s="238">
        <v>27</v>
      </c>
      <c r="F622" s="238" t="s">
        <v>1119</v>
      </c>
      <c r="H622" s="238" t="s">
        <v>354</v>
      </c>
      <c r="I622" s="238">
        <v>25</v>
      </c>
      <c r="K622" s="238">
        <v>17000262</v>
      </c>
      <c r="M622" s="238">
        <v>1</v>
      </c>
      <c r="N622" s="238">
        <v>18</v>
      </c>
      <c r="O622" s="238">
        <v>2017</v>
      </c>
      <c r="P622" s="238" t="s">
        <v>355</v>
      </c>
      <c r="Q622" s="238">
        <v>7</v>
      </c>
      <c r="R622" s="238">
        <v>98</v>
      </c>
      <c r="S622" s="238">
        <v>5</v>
      </c>
      <c r="T622" s="238">
        <v>0</v>
      </c>
      <c r="U622" s="238">
        <v>2</v>
      </c>
      <c r="V622" s="238">
        <v>12</v>
      </c>
      <c r="W622" s="238">
        <v>10</v>
      </c>
      <c r="X622" s="238">
        <v>7</v>
      </c>
      <c r="Y622" s="238">
        <v>2</v>
      </c>
      <c r="Z622" s="238">
        <v>1</v>
      </c>
      <c r="AB622" s="238">
        <v>5</v>
      </c>
      <c r="AC622" s="238">
        <v>98</v>
      </c>
      <c r="AD622" s="238" t="s">
        <v>581</v>
      </c>
      <c r="AF622" s="238" t="s">
        <v>426</v>
      </c>
      <c r="AG622" s="238">
        <v>7</v>
      </c>
      <c r="AH622" s="238">
        <v>2</v>
      </c>
      <c r="AI622" s="238">
        <v>4</v>
      </c>
      <c r="AJ622" s="238">
        <v>3</v>
      </c>
      <c r="AK622" s="238">
        <v>34</v>
      </c>
      <c r="AL622" s="238">
        <v>41</v>
      </c>
      <c r="AM622" s="238" t="s">
        <v>354</v>
      </c>
      <c r="AN622" s="238">
        <v>5</v>
      </c>
      <c r="AO622" s="238">
        <v>1</v>
      </c>
      <c r="AS622" s="238">
        <v>15</v>
      </c>
      <c r="AT622" s="238">
        <v>22</v>
      </c>
      <c r="AU622" s="238">
        <v>55</v>
      </c>
      <c r="AV622" s="238">
        <v>13</v>
      </c>
      <c r="AW622" s="238">
        <v>21</v>
      </c>
      <c r="AX622" s="238">
        <v>2</v>
      </c>
      <c r="AY622" s="238">
        <v>4</v>
      </c>
      <c r="AZ622" s="238">
        <v>3</v>
      </c>
      <c r="BA622" s="238">
        <v>26</v>
      </c>
      <c r="BB622" s="238">
        <v>32</v>
      </c>
      <c r="BC622" s="238" t="s">
        <v>363</v>
      </c>
      <c r="BD622" s="238">
        <v>5</v>
      </c>
      <c r="BE622" s="238">
        <v>1</v>
      </c>
      <c r="BI622" s="238">
        <v>15</v>
      </c>
      <c r="BJ622" s="238">
        <v>22</v>
      </c>
      <c r="BK622" s="238">
        <v>55</v>
      </c>
      <c r="BL622" s="238">
        <v>13</v>
      </c>
      <c r="BM622" s="238">
        <v>21</v>
      </c>
      <c r="CT622" s="238">
        <v>444208.53048095002</v>
      </c>
      <c r="CU622" s="238">
        <v>4971104.5138419904</v>
      </c>
      <c r="CV622" s="238">
        <v>44.891177620000001</v>
      </c>
      <c r="CW622" s="238">
        <v>-93.706539919999997</v>
      </c>
      <c r="CX622" s="238" t="s">
        <v>359</v>
      </c>
      <c r="CY622" s="238" t="s">
        <v>1273</v>
      </c>
    </row>
    <row r="623" spans="1:103" x14ac:dyDescent="0.25">
      <c r="A623" s="238">
        <v>397937</v>
      </c>
      <c r="B623" s="238">
        <v>3</v>
      </c>
      <c r="C623" s="238">
        <v>7</v>
      </c>
      <c r="D623" s="238">
        <v>175.25299999999999</v>
      </c>
      <c r="E623" s="238">
        <v>27</v>
      </c>
      <c r="F623" s="238" t="s">
        <v>1119</v>
      </c>
      <c r="H623" s="238" t="s">
        <v>354</v>
      </c>
      <c r="I623" s="238">
        <v>25</v>
      </c>
      <c r="K623" s="238">
        <v>16005181</v>
      </c>
      <c r="M623" s="238">
        <v>11</v>
      </c>
      <c r="N623" s="238">
        <v>25</v>
      </c>
      <c r="O623" s="238">
        <v>2016</v>
      </c>
      <c r="P623" s="238" t="s">
        <v>362</v>
      </c>
      <c r="Q623" s="238">
        <v>18</v>
      </c>
      <c r="S623" s="238">
        <v>5</v>
      </c>
      <c r="T623" s="238">
        <v>0</v>
      </c>
      <c r="U623" s="238">
        <v>2</v>
      </c>
      <c r="V623" s="238">
        <v>5</v>
      </c>
      <c r="W623" s="238">
        <v>10</v>
      </c>
      <c r="X623" s="238">
        <v>7</v>
      </c>
      <c r="Y623" s="238">
        <v>4</v>
      </c>
      <c r="Z623" s="238">
        <v>2</v>
      </c>
      <c r="AB623" s="238">
        <v>1</v>
      </c>
      <c r="AC623" s="238">
        <v>98</v>
      </c>
      <c r="AD623" s="238" t="s">
        <v>581</v>
      </c>
      <c r="AF623" s="238" t="s">
        <v>426</v>
      </c>
      <c r="AG623" s="238">
        <v>10</v>
      </c>
      <c r="AH623" s="238">
        <v>2</v>
      </c>
      <c r="AI623" s="238">
        <v>2</v>
      </c>
      <c r="AJ623" s="238">
        <v>4</v>
      </c>
      <c r="AK623" s="238">
        <v>25</v>
      </c>
      <c r="AL623" s="238">
        <v>33</v>
      </c>
      <c r="AM623" s="238" t="s">
        <v>354</v>
      </c>
      <c r="AN623" s="238">
        <v>5</v>
      </c>
      <c r="AO623" s="238">
        <v>2</v>
      </c>
      <c r="AS623" s="238">
        <v>15</v>
      </c>
      <c r="AT623" s="238">
        <v>9</v>
      </c>
      <c r="AU623" s="238">
        <v>55</v>
      </c>
      <c r="AV623" s="238">
        <v>11</v>
      </c>
      <c r="AW623" s="238">
        <v>21</v>
      </c>
      <c r="AX623" s="238">
        <v>2</v>
      </c>
      <c r="AY623" s="238">
        <v>2</v>
      </c>
      <c r="AZ623" s="238">
        <v>4</v>
      </c>
      <c r="BA623" s="238">
        <v>21</v>
      </c>
      <c r="BB623" s="238">
        <v>21</v>
      </c>
      <c r="BC623" s="238" t="s">
        <v>354</v>
      </c>
      <c r="BD623" s="238">
        <v>5</v>
      </c>
      <c r="BE623" s="238">
        <v>1</v>
      </c>
      <c r="BI623" s="238">
        <v>15</v>
      </c>
      <c r="BJ623" s="238">
        <v>9</v>
      </c>
      <c r="BL623" s="238">
        <v>11</v>
      </c>
      <c r="BM623" s="238">
        <v>21</v>
      </c>
      <c r="CT623" s="238">
        <v>444218.05550000002</v>
      </c>
      <c r="CU623" s="238">
        <v>4971106.71513322</v>
      </c>
      <c r="CV623" s="238">
        <v>44.891198180000004</v>
      </c>
      <c r="CW623" s="238">
        <v>-93.706419539999999</v>
      </c>
      <c r="CX623" s="238" t="s">
        <v>359</v>
      </c>
      <c r="CY623" s="238" t="e">
        <v>#NAME?</v>
      </c>
    </row>
    <row r="624" spans="1:103" x14ac:dyDescent="0.25">
      <c r="A624" s="238">
        <v>475465</v>
      </c>
      <c r="B624" s="238">
        <v>3</v>
      </c>
      <c r="C624" s="238">
        <v>7</v>
      </c>
      <c r="D624" s="238">
        <v>175.255</v>
      </c>
      <c r="E624" s="238">
        <v>27</v>
      </c>
      <c r="F624" s="238" t="s">
        <v>1119</v>
      </c>
      <c r="H624" s="238" t="s">
        <v>354</v>
      </c>
      <c r="I624" s="238">
        <v>25</v>
      </c>
      <c r="K624" s="238">
        <v>17003423</v>
      </c>
      <c r="M624" s="238">
        <v>7</v>
      </c>
      <c r="N624" s="238">
        <v>8</v>
      </c>
      <c r="O624" s="238">
        <v>2017</v>
      </c>
      <c r="P624" s="238" t="s">
        <v>364</v>
      </c>
      <c r="Q624" s="238">
        <v>11</v>
      </c>
      <c r="S624" s="238">
        <v>5</v>
      </c>
      <c r="T624" s="238">
        <v>0</v>
      </c>
      <c r="U624" s="238">
        <v>2</v>
      </c>
      <c r="V624" s="238">
        <v>10</v>
      </c>
      <c r="W624" s="238">
        <v>10</v>
      </c>
      <c r="X624" s="238">
        <v>7</v>
      </c>
      <c r="Y624" s="238">
        <v>1</v>
      </c>
      <c r="Z624" s="238">
        <v>1</v>
      </c>
      <c r="AB624" s="238">
        <v>1</v>
      </c>
      <c r="AC624" s="238">
        <v>98</v>
      </c>
      <c r="AD624" s="238" t="s">
        <v>581</v>
      </c>
      <c r="AF624" s="238" t="s">
        <v>426</v>
      </c>
      <c r="AG624" s="238">
        <v>5</v>
      </c>
      <c r="AH624" s="238">
        <v>2</v>
      </c>
      <c r="AI624" s="238">
        <v>4</v>
      </c>
      <c r="AJ624" s="238">
        <v>4</v>
      </c>
      <c r="AK624" s="238">
        <v>32</v>
      </c>
      <c r="AL624" s="238">
        <v>29</v>
      </c>
      <c r="AM624" s="238" t="s">
        <v>363</v>
      </c>
      <c r="AN624" s="238">
        <v>5</v>
      </c>
      <c r="AO624" s="238">
        <v>1</v>
      </c>
      <c r="AS624" s="238">
        <v>12</v>
      </c>
      <c r="AT624" s="238">
        <v>98</v>
      </c>
      <c r="AU624" s="238">
        <v>55</v>
      </c>
      <c r="AV624" s="238">
        <v>12</v>
      </c>
      <c r="AW624" s="238">
        <v>21</v>
      </c>
      <c r="AX624" s="238">
        <v>2</v>
      </c>
      <c r="AY624" s="238">
        <v>4</v>
      </c>
      <c r="AZ624" s="238">
        <v>4</v>
      </c>
      <c r="BA624" s="238">
        <v>32</v>
      </c>
      <c r="BB624" s="238">
        <v>44</v>
      </c>
      <c r="BC624" s="238" t="s">
        <v>363</v>
      </c>
      <c r="BD624" s="238">
        <v>5</v>
      </c>
      <c r="BE624" s="238">
        <v>1</v>
      </c>
      <c r="BI624" s="238">
        <v>12</v>
      </c>
      <c r="BJ624" s="238">
        <v>98</v>
      </c>
      <c r="BK624" s="238">
        <v>55</v>
      </c>
      <c r="BL624" s="238">
        <v>12</v>
      </c>
      <c r="BM624" s="238">
        <v>21</v>
      </c>
      <c r="CT624" s="238">
        <v>444222.81800952501</v>
      </c>
      <c r="CU624" s="238">
        <v>4971113.6462132297</v>
      </c>
      <c r="CV624" s="238">
        <v>44.891260940000002</v>
      </c>
      <c r="CW624" s="238">
        <v>-93.706360000000004</v>
      </c>
      <c r="CX624" s="238" t="s">
        <v>359</v>
      </c>
      <c r="CY624" s="238" t="s">
        <v>1274</v>
      </c>
    </row>
    <row r="625" spans="1:103" x14ac:dyDescent="0.25">
      <c r="A625" s="238">
        <v>456153</v>
      </c>
      <c r="B625" s="238">
        <v>3</v>
      </c>
      <c r="C625" s="238">
        <v>7</v>
      </c>
      <c r="D625" s="238">
        <v>175.256</v>
      </c>
      <c r="E625" s="238">
        <v>27</v>
      </c>
      <c r="F625" s="238" t="s">
        <v>1119</v>
      </c>
      <c r="H625" s="238" t="s">
        <v>354</v>
      </c>
      <c r="I625" s="238">
        <v>25</v>
      </c>
      <c r="K625" s="238">
        <v>17002722</v>
      </c>
      <c r="M625" s="238">
        <v>5</v>
      </c>
      <c r="N625" s="238">
        <v>31</v>
      </c>
      <c r="O625" s="238">
        <v>2017</v>
      </c>
      <c r="P625" s="238" t="s">
        <v>355</v>
      </c>
      <c r="Q625" s="238">
        <v>22</v>
      </c>
      <c r="S625" s="238">
        <v>5</v>
      </c>
      <c r="T625" s="238">
        <v>0</v>
      </c>
      <c r="U625" s="238">
        <v>2</v>
      </c>
      <c r="W625" s="238">
        <v>39</v>
      </c>
      <c r="X625" s="238">
        <v>7</v>
      </c>
      <c r="Y625" s="238">
        <v>4</v>
      </c>
      <c r="Z625" s="238">
        <v>1</v>
      </c>
      <c r="AB625" s="238">
        <v>1</v>
      </c>
      <c r="AC625" s="238">
        <v>98</v>
      </c>
      <c r="AD625" s="238" t="s">
        <v>581</v>
      </c>
      <c r="AF625" s="238" t="s">
        <v>426</v>
      </c>
      <c r="AG625" s="238">
        <v>90</v>
      </c>
      <c r="AH625" s="238">
        <v>2</v>
      </c>
      <c r="AI625" s="238">
        <v>2</v>
      </c>
      <c r="AJ625" s="238">
        <v>4</v>
      </c>
      <c r="AK625" s="238">
        <v>21</v>
      </c>
      <c r="AL625" s="238">
        <v>61</v>
      </c>
      <c r="AM625" s="238" t="s">
        <v>354</v>
      </c>
      <c r="AN625" s="238">
        <v>5</v>
      </c>
      <c r="AO625" s="238">
        <v>1</v>
      </c>
      <c r="AS625" s="238">
        <v>12</v>
      </c>
      <c r="AT625" s="238">
        <v>90</v>
      </c>
      <c r="AU625" s="238">
        <v>55</v>
      </c>
      <c r="AV625" s="238">
        <v>12</v>
      </c>
      <c r="AW625" s="238">
        <v>21</v>
      </c>
      <c r="AX625" s="238">
        <v>2</v>
      </c>
      <c r="AY625" s="238">
        <v>90</v>
      </c>
      <c r="AZ625" s="238">
        <v>4</v>
      </c>
      <c r="BA625" s="238">
        <v>21</v>
      </c>
      <c r="BB625" s="238">
        <v>57</v>
      </c>
      <c r="BC625" s="238" t="s">
        <v>354</v>
      </c>
      <c r="BD625" s="238">
        <v>5</v>
      </c>
      <c r="BE625" s="238">
        <v>90</v>
      </c>
      <c r="BI625" s="238">
        <v>12</v>
      </c>
      <c r="BJ625" s="238">
        <v>90</v>
      </c>
      <c r="BK625" s="238">
        <v>55</v>
      </c>
      <c r="BL625" s="238">
        <v>12</v>
      </c>
      <c r="BM625" s="238">
        <v>21</v>
      </c>
      <c r="CT625" s="238">
        <v>444221.23050635</v>
      </c>
      <c r="CU625" s="238">
        <v>4971102.3971710904</v>
      </c>
      <c r="CV625" s="238">
        <v>44.891159559999998</v>
      </c>
      <c r="CW625" s="238">
        <v>-93.706378860000001</v>
      </c>
      <c r="CX625" s="238" t="s">
        <v>359</v>
      </c>
      <c r="CY625" s="238" t="s">
        <v>1275</v>
      </c>
    </row>
    <row r="626" spans="1:103" x14ac:dyDescent="0.25">
      <c r="A626" s="238">
        <v>352786</v>
      </c>
      <c r="B626" s="238">
        <v>3</v>
      </c>
      <c r="C626" s="238">
        <v>7</v>
      </c>
      <c r="D626" s="238">
        <v>175.25899999999999</v>
      </c>
      <c r="E626" s="238">
        <v>27</v>
      </c>
      <c r="F626" s="238" t="s">
        <v>1119</v>
      </c>
      <c r="H626" s="238" t="s">
        <v>354</v>
      </c>
      <c r="I626" s="238">
        <v>25</v>
      </c>
      <c r="K626" s="238">
        <v>16002170</v>
      </c>
      <c r="M626" s="238">
        <v>5</v>
      </c>
      <c r="N626" s="238">
        <v>30</v>
      </c>
      <c r="O626" s="238">
        <v>2016</v>
      </c>
      <c r="P626" s="238" t="s">
        <v>361</v>
      </c>
      <c r="Q626" s="238">
        <v>16</v>
      </c>
      <c r="R626" s="238" t="s">
        <v>369</v>
      </c>
      <c r="S626" s="238">
        <v>5</v>
      </c>
      <c r="T626" s="238">
        <v>0</v>
      </c>
      <c r="U626" s="238">
        <v>2</v>
      </c>
      <c r="V626" s="238">
        <v>12</v>
      </c>
      <c r="W626" s="238">
        <v>10</v>
      </c>
      <c r="X626" s="238">
        <v>7</v>
      </c>
      <c r="Y626" s="238">
        <v>1</v>
      </c>
      <c r="Z626" s="238">
        <v>1</v>
      </c>
      <c r="AB626" s="238">
        <v>1</v>
      </c>
      <c r="AC626" s="238">
        <v>98</v>
      </c>
      <c r="AD626" s="238" t="s">
        <v>581</v>
      </c>
      <c r="AF626" s="238" t="s">
        <v>426</v>
      </c>
      <c r="AG626" s="238">
        <v>7</v>
      </c>
      <c r="AH626" s="238">
        <v>2</v>
      </c>
      <c r="AI626" s="238">
        <v>2</v>
      </c>
      <c r="AJ626" s="238">
        <v>3</v>
      </c>
      <c r="AK626" s="238">
        <v>28</v>
      </c>
      <c r="AL626" s="238">
        <v>73</v>
      </c>
      <c r="AM626" s="238" t="s">
        <v>363</v>
      </c>
      <c r="AN626" s="238">
        <v>5</v>
      </c>
      <c r="AO626" s="238">
        <v>2</v>
      </c>
      <c r="AP626" s="238">
        <v>68</v>
      </c>
      <c r="AS626" s="238">
        <v>90</v>
      </c>
      <c r="AT626" s="238">
        <v>22</v>
      </c>
      <c r="AU626" s="238">
        <v>55</v>
      </c>
      <c r="AV626" s="238">
        <v>12</v>
      </c>
      <c r="AW626" s="238">
        <v>21</v>
      </c>
      <c r="AX626" s="238">
        <v>2</v>
      </c>
      <c r="AY626" s="238">
        <v>2</v>
      </c>
      <c r="AZ626" s="238">
        <v>3</v>
      </c>
      <c r="BA626" s="238">
        <v>21</v>
      </c>
      <c r="BB626" s="238">
        <v>71</v>
      </c>
      <c r="BC626" s="238" t="s">
        <v>354</v>
      </c>
      <c r="BD626" s="238">
        <v>5</v>
      </c>
      <c r="BE626" s="238">
        <v>1</v>
      </c>
      <c r="BI626" s="238">
        <v>90</v>
      </c>
      <c r="BJ626" s="238">
        <v>22</v>
      </c>
      <c r="BK626" s="238">
        <v>55</v>
      </c>
      <c r="BL626" s="238">
        <v>12</v>
      </c>
      <c r="BM626" s="238">
        <v>21</v>
      </c>
      <c r="CT626" s="238">
        <v>444227.64033460099</v>
      </c>
      <c r="CU626" s="238">
        <v>4971106.5265051099</v>
      </c>
      <c r="CV626" s="238">
        <v>44.891197230000003</v>
      </c>
      <c r="CW626" s="238">
        <v>-93.706298149999995</v>
      </c>
      <c r="CX626" s="238" t="s">
        <v>359</v>
      </c>
      <c r="CY626" s="238" t="s">
        <v>1276</v>
      </c>
    </row>
    <row r="627" spans="1:103" x14ac:dyDescent="0.25">
      <c r="A627" s="238">
        <v>10809705</v>
      </c>
      <c r="B627" s="238">
        <v>3</v>
      </c>
      <c r="C627" s="238">
        <v>7</v>
      </c>
      <c r="D627" s="238">
        <v>175.26300000000001</v>
      </c>
      <c r="E627" s="238">
        <v>27</v>
      </c>
      <c r="F627" s="238" t="s">
        <v>1119</v>
      </c>
      <c r="H627" s="238" t="s">
        <v>354</v>
      </c>
      <c r="I627" s="238">
        <v>25</v>
      </c>
      <c r="K627" s="238">
        <v>12005095</v>
      </c>
      <c r="L627" s="238">
        <v>122590105</v>
      </c>
      <c r="M627" s="238">
        <v>9</v>
      </c>
      <c r="N627" s="238">
        <v>14</v>
      </c>
      <c r="O627" s="238">
        <v>2012</v>
      </c>
      <c r="P627" s="238" t="s">
        <v>362</v>
      </c>
      <c r="Q627" s="238">
        <v>18</v>
      </c>
      <c r="S627" s="238">
        <v>5</v>
      </c>
      <c r="T627" s="238">
        <v>0</v>
      </c>
      <c r="U627" s="238">
        <v>1</v>
      </c>
      <c r="V627" s="238">
        <v>8</v>
      </c>
      <c r="W627" s="238">
        <v>16</v>
      </c>
      <c r="X627" s="238">
        <v>4</v>
      </c>
      <c r="Y627" s="238">
        <v>1</v>
      </c>
      <c r="Z627" s="238">
        <v>1</v>
      </c>
      <c r="AB627" s="238">
        <v>1</v>
      </c>
      <c r="AC627" s="238">
        <v>98</v>
      </c>
      <c r="AD627" s="238" t="s">
        <v>430</v>
      </c>
      <c r="AE627" s="238" t="s">
        <v>1277</v>
      </c>
      <c r="AF627" s="238" t="s">
        <v>426</v>
      </c>
      <c r="AG627" s="238">
        <v>4</v>
      </c>
      <c r="AH627" s="238">
        <v>2</v>
      </c>
      <c r="AI627" s="238">
        <v>4</v>
      </c>
      <c r="AJ627" s="238">
        <v>4</v>
      </c>
      <c r="AK627" s="238">
        <v>21</v>
      </c>
      <c r="AL627" s="238">
        <v>39</v>
      </c>
      <c r="AM627" s="238" t="s">
        <v>363</v>
      </c>
      <c r="AN627" s="238">
        <v>5</v>
      </c>
      <c r="AO627" s="238">
        <v>1</v>
      </c>
      <c r="AP627" s="238">
        <v>1</v>
      </c>
      <c r="AS627" s="238">
        <v>7</v>
      </c>
      <c r="AT627" s="238">
        <v>98</v>
      </c>
      <c r="AU627" s="238">
        <v>55</v>
      </c>
      <c r="AV627" s="238">
        <v>11</v>
      </c>
      <c r="AW627" s="238">
        <v>21</v>
      </c>
      <c r="CT627" s="238">
        <v>444230</v>
      </c>
      <c r="CU627" s="238">
        <v>4971093</v>
      </c>
      <c r="CV627" s="238">
        <v>44.891074099999997</v>
      </c>
      <c r="CW627" s="238">
        <v>-93.706270500000002</v>
      </c>
      <c r="CX627" s="238" t="s">
        <v>359</v>
      </c>
      <c r="CY627" s="238" t="s">
        <v>1278</v>
      </c>
    </row>
    <row r="628" spans="1:103" x14ac:dyDescent="0.25">
      <c r="A628" s="238">
        <v>10950162</v>
      </c>
      <c r="B628" s="238">
        <v>3</v>
      </c>
      <c r="C628" s="238">
        <v>7</v>
      </c>
      <c r="D628" s="238">
        <v>175.26300000000001</v>
      </c>
      <c r="E628" s="238">
        <v>27</v>
      </c>
      <c r="F628" s="238" t="s">
        <v>1119</v>
      </c>
      <c r="H628" s="238" t="s">
        <v>354</v>
      </c>
      <c r="I628" s="238">
        <v>25</v>
      </c>
      <c r="K628" s="238">
        <v>14003461</v>
      </c>
      <c r="L628" s="238">
        <v>140350259</v>
      </c>
      <c r="M628" s="238">
        <v>2</v>
      </c>
      <c r="N628" s="238">
        <v>4</v>
      </c>
      <c r="O628" s="238">
        <v>2014</v>
      </c>
      <c r="P628" s="238" t="s">
        <v>368</v>
      </c>
      <c r="Q628" s="238">
        <v>11</v>
      </c>
      <c r="S628" s="238">
        <v>5</v>
      </c>
      <c r="T628" s="238">
        <v>0</v>
      </c>
      <c r="U628" s="238">
        <v>2</v>
      </c>
      <c r="V628" s="238">
        <v>1</v>
      </c>
      <c r="W628" s="238">
        <v>10</v>
      </c>
      <c r="X628" s="238">
        <v>1</v>
      </c>
      <c r="Y628" s="238">
        <v>1</v>
      </c>
      <c r="Z628" s="238">
        <v>1</v>
      </c>
      <c r="AA628" s="238">
        <v>90</v>
      </c>
      <c r="AB628" s="238">
        <v>1</v>
      </c>
      <c r="AC628" s="238">
        <v>98</v>
      </c>
      <c r="AD628" s="238" t="s">
        <v>606</v>
      </c>
      <c r="AE628" s="238" t="s">
        <v>1279</v>
      </c>
      <c r="AF628" s="238" t="s">
        <v>426</v>
      </c>
      <c r="AG628" s="238">
        <v>7</v>
      </c>
      <c r="AH628" s="238">
        <v>2</v>
      </c>
      <c r="AI628" s="238">
        <v>3</v>
      </c>
      <c r="AJ628" s="238">
        <v>3</v>
      </c>
      <c r="AK628" s="238">
        <v>21</v>
      </c>
      <c r="AL628" s="238">
        <v>82</v>
      </c>
      <c r="AM628" s="238" t="s">
        <v>363</v>
      </c>
      <c r="AN628" s="238">
        <v>5</v>
      </c>
      <c r="AO628" s="238">
        <v>5</v>
      </c>
      <c r="AT628" s="238">
        <v>22</v>
      </c>
      <c r="AU628" s="238">
        <v>25</v>
      </c>
      <c r="AV628" s="238">
        <v>10</v>
      </c>
      <c r="AW628" s="238">
        <v>21</v>
      </c>
      <c r="AX628" s="238">
        <v>2</v>
      </c>
      <c r="AY628" s="238">
        <v>2</v>
      </c>
      <c r="AZ628" s="238">
        <v>3</v>
      </c>
      <c r="BA628" s="238">
        <v>8</v>
      </c>
      <c r="BB628" s="238">
        <v>24</v>
      </c>
      <c r="BC628" s="238" t="s">
        <v>363</v>
      </c>
      <c r="BD628" s="238">
        <v>5</v>
      </c>
      <c r="BE628" s="238">
        <v>1</v>
      </c>
      <c r="BF628" s="238">
        <v>1</v>
      </c>
      <c r="BJ628" s="238">
        <v>22</v>
      </c>
      <c r="BK628" s="238">
        <v>25</v>
      </c>
      <c r="BL628" s="238">
        <v>10</v>
      </c>
      <c r="BM628" s="238">
        <v>21</v>
      </c>
      <c r="CT628" s="238">
        <v>444230</v>
      </c>
      <c r="CU628" s="238">
        <v>4971093</v>
      </c>
      <c r="CV628" s="238">
        <v>44.891074099999997</v>
      </c>
      <c r="CW628" s="238">
        <v>-93.706270500000002</v>
      </c>
      <c r="CX628" s="238" t="s">
        <v>359</v>
      </c>
      <c r="CY628" s="238" t="s">
        <v>1280</v>
      </c>
    </row>
    <row r="629" spans="1:103" x14ac:dyDescent="0.25">
      <c r="A629" s="238">
        <v>10958612</v>
      </c>
      <c r="B629" s="238">
        <v>3</v>
      </c>
      <c r="C629" s="238">
        <v>7</v>
      </c>
      <c r="D629" s="238">
        <v>175.26300000000001</v>
      </c>
      <c r="E629" s="238">
        <v>27</v>
      </c>
      <c r="F629" s="238" t="s">
        <v>1119</v>
      </c>
      <c r="H629" s="238" t="s">
        <v>354</v>
      </c>
      <c r="I629" s="238">
        <v>25</v>
      </c>
      <c r="K629" s="238">
        <v>14002551</v>
      </c>
      <c r="L629" s="238">
        <v>141490028</v>
      </c>
      <c r="M629" s="238">
        <v>5</v>
      </c>
      <c r="N629" s="238">
        <v>27</v>
      </c>
      <c r="O629" s="238">
        <v>2014</v>
      </c>
      <c r="P629" s="238" t="s">
        <v>368</v>
      </c>
      <c r="Q629" s="238">
        <v>14</v>
      </c>
      <c r="S629" s="238">
        <v>5</v>
      </c>
      <c r="T629" s="238">
        <v>0</v>
      </c>
      <c r="U629" s="238">
        <v>2</v>
      </c>
      <c r="V629" s="238">
        <v>10</v>
      </c>
      <c r="W629" s="238">
        <v>10</v>
      </c>
      <c r="X629" s="238">
        <v>2</v>
      </c>
      <c r="Y629" s="238">
        <v>1</v>
      </c>
      <c r="Z629" s="238">
        <v>1</v>
      </c>
      <c r="AA629" s="238">
        <v>1</v>
      </c>
      <c r="AB629" s="238">
        <v>1</v>
      </c>
      <c r="AC629" s="238">
        <v>98</v>
      </c>
      <c r="AD629" s="238" t="s">
        <v>765</v>
      </c>
      <c r="AE629" s="238" t="s">
        <v>1281</v>
      </c>
      <c r="AF629" s="238" t="s">
        <v>426</v>
      </c>
      <c r="AG629" s="238">
        <v>5</v>
      </c>
      <c r="AH629" s="238">
        <v>2</v>
      </c>
      <c r="AI629" s="238">
        <v>20</v>
      </c>
      <c r="AJ629" s="238">
        <v>4</v>
      </c>
      <c r="AK629" s="238">
        <v>21</v>
      </c>
      <c r="AL629" s="238">
        <v>72</v>
      </c>
      <c r="AM629" s="238" t="s">
        <v>354</v>
      </c>
      <c r="AN629" s="238">
        <v>5</v>
      </c>
      <c r="AO629" s="238">
        <v>21</v>
      </c>
      <c r="AP629" s="238">
        <v>21</v>
      </c>
      <c r="AT629" s="238">
        <v>98</v>
      </c>
      <c r="AU629" s="238">
        <v>55</v>
      </c>
      <c r="AV629" s="238">
        <v>10</v>
      </c>
      <c r="AW629" s="238">
        <v>21</v>
      </c>
      <c r="AX629" s="238">
        <v>2</v>
      </c>
      <c r="AY629" s="238">
        <v>2</v>
      </c>
      <c r="AZ629" s="238">
        <v>4</v>
      </c>
      <c r="BA629" s="238">
        <v>21</v>
      </c>
      <c r="BB629" s="238">
        <v>23</v>
      </c>
      <c r="BC629" s="238" t="s">
        <v>363</v>
      </c>
      <c r="BD629" s="238">
        <v>5</v>
      </c>
      <c r="BE629" s="238">
        <v>1</v>
      </c>
      <c r="BF629" s="238">
        <v>1</v>
      </c>
      <c r="BJ629" s="238">
        <v>98</v>
      </c>
      <c r="BK629" s="238">
        <v>55</v>
      </c>
      <c r="BL629" s="238">
        <v>10</v>
      </c>
      <c r="BM629" s="238">
        <v>21</v>
      </c>
      <c r="CT629" s="238">
        <v>444230</v>
      </c>
      <c r="CU629" s="238">
        <v>4971093</v>
      </c>
      <c r="CV629" s="238">
        <v>44.891074099999997</v>
      </c>
      <c r="CW629" s="238">
        <v>-93.706270500000002</v>
      </c>
      <c r="CX629" s="238" t="s">
        <v>359</v>
      </c>
      <c r="CY629" s="238" t="s">
        <v>1282</v>
      </c>
    </row>
    <row r="630" spans="1:103" x14ac:dyDescent="0.25">
      <c r="A630" s="238">
        <v>10968292</v>
      </c>
      <c r="B630" s="238">
        <v>3</v>
      </c>
      <c r="C630" s="238">
        <v>7</v>
      </c>
      <c r="D630" s="238">
        <v>175.26300000000001</v>
      </c>
      <c r="E630" s="238">
        <v>27</v>
      </c>
      <c r="F630" s="238" t="s">
        <v>1119</v>
      </c>
      <c r="H630" s="238" t="s">
        <v>354</v>
      </c>
      <c r="I630" s="238">
        <v>25</v>
      </c>
      <c r="K630" s="238">
        <v>14003267</v>
      </c>
      <c r="L630" s="238">
        <v>141860051</v>
      </c>
      <c r="M630" s="238">
        <v>7</v>
      </c>
      <c r="N630" s="238">
        <v>5</v>
      </c>
      <c r="O630" s="238">
        <v>2014</v>
      </c>
      <c r="P630" s="238" t="s">
        <v>364</v>
      </c>
      <c r="Q630" s="238">
        <v>13</v>
      </c>
      <c r="S630" s="238">
        <v>4</v>
      </c>
      <c r="T630" s="238">
        <v>0</v>
      </c>
      <c r="U630" s="238">
        <v>2</v>
      </c>
      <c r="V630" s="238">
        <v>10</v>
      </c>
      <c r="W630" s="238">
        <v>10</v>
      </c>
      <c r="X630" s="238">
        <v>90</v>
      </c>
      <c r="Y630" s="238">
        <v>1</v>
      </c>
      <c r="Z630" s="238">
        <v>1</v>
      </c>
      <c r="AB630" s="238">
        <v>1</v>
      </c>
      <c r="AC630" s="238">
        <v>98</v>
      </c>
      <c r="AD630" s="238" t="s">
        <v>430</v>
      </c>
      <c r="AE630" s="238" t="s">
        <v>1277</v>
      </c>
      <c r="AF630" s="238" t="s">
        <v>426</v>
      </c>
      <c r="AG630" s="238">
        <v>5</v>
      </c>
      <c r="AH630" s="238">
        <v>0</v>
      </c>
      <c r="AI630" s="238">
        <v>4</v>
      </c>
      <c r="AJ630" s="238">
        <v>3</v>
      </c>
      <c r="AL630" s="238">
        <v>68</v>
      </c>
      <c r="AM630" s="238" t="s">
        <v>354</v>
      </c>
      <c r="AN630" s="238">
        <v>5</v>
      </c>
      <c r="AO630" s="238">
        <v>2</v>
      </c>
      <c r="AQ630" s="238">
        <v>7</v>
      </c>
      <c r="AT630" s="238">
        <v>22</v>
      </c>
      <c r="AU630" s="238">
        <v>55</v>
      </c>
      <c r="AV630" s="238">
        <v>10</v>
      </c>
      <c r="AW630" s="238">
        <v>21</v>
      </c>
      <c r="AX630" s="238">
        <v>2</v>
      </c>
      <c r="AY630" s="238">
        <v>31</v>
      </c>
      <c r="AZ630" s="238">
        <v>2</v>
      </c>
      <c r="BA630" s="238">
        <v>21</v>
      </c>
      <c r="BB630" s="238">
        <v>33</v>
      </c>
      <c r="BC630" s="238" t="s">
        <v>354</v>
      </c>
      <c r="BD630" s="238">
        <v>5</v>
      </c>
      <c r="BE630" s="238">
        <v>1</v>
      </c>
      <c r="BJ630" s="238">
        <v>22</v>
      </c>
      <c r="BK630" s="238">
        <v>55</v>
      </c>
      <c r="BL630" s="238">
        <v>10</v>
      </c>
      <c r="BM630" s="238">
        <v>21</v>
      </c>
      <c r="CT630" s="238">
        <v>444230</v>
      </c>
      <c r="CU630" s="238">
        <v>4971093</v>
      </c>
      <c r="CV630" s="238">
        <v>44.891074099999997</v>
      </c>
      <c r="CW630" s="238">
        <v>-93.706270500000002</v>
      </c>
      <c r="CX630" s="238" t="s">
        <v>359</v>
      </c>
      <c r="CY630" s="238" t="s">
        <v>1283</v>
      </c>
    </row>
    <row r="631" spans="1:103" x14ac:dyDescent="0.25">
      <c r="A631" s="238">
        <v>10969228</v>
      </c>
      <c r="B631" s="238">
        <v>3</v>
      </c>
      <c r="C631" s="238">
        <v>7</v>
      </c>
      <c r="D631" s="238">
        <v>175.26300000000001</v>
      </c>
      <c r="E631" s="238">
        <v>27</v>
      </c>
      <c r="F631" s="238" t="s">
        <v>1119</v>
      </c>
      <c r="H631" s="238" t="s">
        <v>354</v>
      </c>
      <c r="I631" s="238">
        <v>25</v>
      </c>
      <c r="K631" s="238">
        <v>14003514</v>
      </c>
      <c r="L631" s="238">
        <v>141990148</v>
      </c>
      <c r="M631" s="238">
        <v>7</v>
      </c>
      <c r="N631" s="238">
        <v>17</v>
      </c>
      <c r="O631" s="238">
        <v>2014</v>
      </c>
      <c r="P631" s="238" t="s">
        <v>384</v>
      </c>
      <c r="Q631" s="238">
        <v>18</v>
      </c>
      <c r="S631" s="238">
        <v>4</v>
      </c>
      <c r="T631" s="238">
        <v>0</v>
      </c>
      <c r="U631" s="238">
        <v>2</v>
      </c>
      <c r="V631" s="238">
        <v>1</v>
      </c>
      <c r="W631" s="238">
        <v>6</v>
      </c>
      <c r="X631" s="238">
        <v>1</v>
      </c>
      <c r="Y631" s="238">
        <v>1</v>
      </c>
      <c r="Z631" s="238">
        <v>1</v>
      </c>
      <c r="AB631" s="238">
        <v>1</v>
      </c>
      <c r="AC631" s="238">
        <v>98</v>
      </c>
      <c r="AD631" s="238" t="s">
        <v>424</v>
      </c>
      <c r="AE631" s="238" t="s">
        <v>1284</v>
      </c>
      <c r="AF631" s="238" t="s">
        <v>426</v>
      </c>
      <c r="AG631" s="238">
        <v>7</v>
      </c>
      <c r="AH631" s="238">
        <v>2</v>
      </c>
      <c r="AI631" s="238">
        <v>4</v>
      </c>
      <c r="AJ631" s="238">
        <v>3</v>
      </c>
      <c r="AK631" s="238">
        <v>10</v>
      </c>
      <c r="AL631" s="238">
        <v>17</v>
      </c>
      <c r="AM631" s="238" t="s">
        <v>363</v>
      </c>
      <c r="AN631" s="238">
        <v>5</v>
      </c>
      <c r="AO631" s="238">
        <v>2</v>
      </c>
      <c r="AT631" s="238">
        <v>22</v>
      </c>
      <c r="AU631" s="238">
        <v>55</v>
      </c>
      <c r="AV631" s="238">
        <v>10</v>
      </c>
      <c r="AW631" s="238">
        <v>21</v>
      </c>
      <c r="AX631" s="238">
        <v>0</v>
      </c>
      <c r="AY631" s="238">
        <v>31</v>
      </c>
      <c r="AZ631" s="238">
        <v>3</v>
      </c>
      <c r="BB631" s="238">
        <v>55</v>
      </c>
      <c r="BC631" s="238" t="s">
        <v>354</v>
      </c>
      <c r="BD631" s="238">
        <v>5</v>
      </c>
      <c r="BE631" s="238">
        <v>1</v>
      </c>
      <c r="BJ631" s="238">
        <v>22</v>
      </c>
      <c r="BK631" s="238">
        <v>55</v>
      </c>
      <c r="BL631" s="238">
        <v>10</v>
      </c>
      <c r="BM631" s="238">
        <v>21</v>
      </c>
      <c r="CT631" s="238">
        <v>444230</v>
      </c>
      <c r="CU631" s="238">
        <v>4971093</v>
      </c>
      <c r="CV631" s="238">
        <v>44.891074099999997</v>
      </c>
      <c r="CW631" s="238">
        <v>-93.706270500000002</v>
      </c>
      <c r="CX631" s="238" t="s">
        <v>359</v>
      </c>
      <c r="CY631" s="238" t="s">
        <v>1285</v>
      </c>
    </row>
    <row r="632" spans="1:103" x14ac:dyDescent="0.25">
      <c r="A632" s="238">
        <v>10984893</v>
      </c>
      <c r="B632" s="238">
        <v>3</v>
      </c>
      <c r="C632" s="238">
        <v>7</v>
      </c>
      <c r="D632" s="238">
        <v>175.26300000000001</v>
      </c>
      <c r="E632" s="238">
        <v>27</v>
      </c>
      <c r="F632" s="238" t="s">
        <v>1119</v>
      </c>
      <c r="H632" s="238" t="s">
        <v>354</v>
      </c>
      <c r="I632" s="238">
        <v>25</v>
      </c>
      <c r="K632" s="238">
        <v>14004714</v>
      </c>
      <c r="L632" s="238">
        <v>142640090</v>
      </c>
      <c r="M632" s="238">
        <v>9</v>
      </c>
      <c r="N632" s="238">
        <v>20</v>
      </c>
      <c r="O632" s="238">
        <v>2014</v>
      </c>
      <c r="P632" s="238" t="s">
        <v>364</v>
      </c>
      <c r="Q632" s="238">
        <v>23</v>
      </c>
      <c r="S632" s="238">
        <v>5</v>
      </c>
      <c r="T632" s="238">
        <v>0</v>
      </c>
      <c r="U632" s="238">
        <v>1</v>
      </c>
      <c r="V632" s="238">
        <v>98</v>
      </c>
      <c r="W632" s="238">
        <v>16</v>
      </c>
      <c r="X632" s="238">
        <v>2</v>
      </c>
      <c r="Y632" s="238">
        <v>6</v>
      </c>
      <c r="Z632" s="238">
        <v>1</v>
      </c>
      <c r="AB632" s="238">
        <v>1</v>
      </c>
      <c r="AC632" s="238">
        <v>98</v>
      </c>
      <c r="AD632" s="238" t="s">
        <v>424</v>
      </c>
      <c r="AE632" s="238" t="s">
        <v>1286</v>
      </c>
      <c r="AF632" s="238" t="s">
        <v>426</v>
      </c>
      <c r="AG632" s="238">
        <v>4</v>
      </c>
      <c r="AH632" s="238">
        <v>2</v>
      </c>
      <c r="AI632" s="238">
        <v>2</v>
      </c>
      <c r="AJ632" s="238">
        <v>4</v>
      </c>
      <c r="AK632" s="238">
        <v>21</v>
      </c>
      <c r="AL632" s="238">
        <v>56</v>
      </c>
      <c r="AM632" s="238" t="s">
        <v>363</v>
      </c>
      <c r="AN632" s="238">
        <v>5</v>
      </c>
      <c r="AO632" s="238">
        <v>1</v>
      </c>
      <c r="AS632" s="238">
        <v>7</v>
      </c>
      <c r="AT632" s="238">
        <v>98</v>
      </c>
      <c r="AU632" s="238">
        <v>55</v>
      </c>
      <c r="AV632" s="238">
        <v>11</v>
      </c>
      <c r="AW632" s="238">
        <v>21</v>
      </c>
      <c r="CT632" s="238">
        <v>444230</v>
      </c>
      <c r="CU632" s="238">
        <v>4971093</v>
      </c>
      <c r="CV632" s="238">
        <v>44.891074099999997</v>
      </c>
      <c r="CW632" s="238">
        <v>-93.706270500000002</v>
      </c>
      <c r="CX632" s="238" t="s">
        <v>359</v>
      </c>
      <c r="CY632" s="238" t="s">
        <v>1287</v>
      </c>
    </row>
    <row r="633" spans="1:103" x14ac:dyDescent="0.25">
      <c r="A633" s="238">
        <v>10985340</v>
      </c>
      <c r="B633" s="238">
        <v>3</v>
      </c>
      <c r="C633" s="238">
        <v>7</v>
      </c>
      <c r="D633" s="238">
        <v>175.26300000000001</v>
      </c>
      <c r="E633" s="238">
        <v>27</v>
      </c>
      <c r="F633" s="238" t="s">
        <v>1119</v>
      </c>
      <c r="H633" s="238" t="s">
        <v>354</v>
      </c>
      <c r="I633" s="238">
        <v>25</v>
      </c>
      <c r="K633" s="238">
        <v>14004769</v>
      </c>
      <c r="L633" s="238">
        <v>142670155</v>
      </c>
      <c r="M633" s="238">
        <v>9</v>
      </c>
      <c r="N633" s="238">
        <v>24</v>
      </c>
      <c r="O633" s="238">
        <v>2014</v>
      </c>
      <c r="P633" s="238" t="s">
        <v>355</v>
      </c>
      <c r="Q633" s="238">
        <v>5</v>
      </c>
      <c r="S633" s="238">
        <v>5</v>
      </c>
      <c r="T633" s="238">
        <v>0</v>
      </c>
      <c r="U633" s="238">
        <v>2</v>
      </c>
      <c r="V633" s="238">
        <v>10</v>
      </c>
      <c r="W633" s="238">
        <v>10</v>
      </c>
      <c r="X633" s="238">
        <v>2</v>
      </c>
      <c r="Y633" s="238">
        <v>4</v>
      </c>
      <c r="Z633" s="238">
        <v>2</v>
      </c>
      <c r="AA633" s="238">
        <v>2</v>
      </c>
      <c r="AB633" s="238">
        <v>2</v>
      </c>
      <c r="AC633" s="238">
        <v>98</v>
      </c>
      <c r="AD633" s="238" t="s">
        <v>765</v>
      </c>
      <c r="AE633" s="238" t="s">
        <v>1288</v>
      </c>
      <c r="AF633" s="238" t="s">
        <v>426</v>
      </c>
      <c r="AG633" s="238">
        <v>5</v>
      </c>
      <c r="AH633" s="238">
        <v>2</v>
      </c>
      <c r="AI633" s="238">
        <v>2</v>
      </c>
      <c r="AJ633" s="238">
        <v>3</v>
      </c>
      <c r="AK633" s="238">
        <v>21</v>
      </c>
      <c r="AL633" s="238">
        <v>48</v>
      </c>
      <c r="AM633" s="238" t="s">
        <v>354</v>
      </c>
      <c r="AN633" s="238">
        <v>5</v>
      </c>
      <c r="AO633" s="238">
        <v>1</v>
      </c>
      <c r="AP633" s="238">
        <v>1</v>
      </c>
      <c r="AT633" s="238">
        <v>98</v>
      </c>
      <c r="AU633" s="238">
        <v>55</v>
      </c>
      <c r="AX633" s="238">
        <v>2</v>
      </c>
      <c r="AY633" s="238">
        <v>3</v>
      </c>
      <c r="AZ633" s="238">
        <v>3</v>
      </c>
      <c r="BA633" s="238">
        <v>21</v>
      </c>
      <c r="BB633" s="238">
        <v>43</v>
      </c>
      <c r="BC633" s="238" t="s">
        <v>354</v>
      </c>
      <c r="BD633" s="238">
        <v>5</v>
      </c>
      <c r="BE633" s="238">
        <v>1</v>
      </c>
      <c r="BF633" s="238">
        <v>1</v>
      </c>
      <c r="BJ633" s="238">
        <v>98</v>
      </c>
      <c r="BK633" s="238">
        <v>55</v>
      </c>
      <c r="CT633" s="238">
        <v>444230</v>
      </c>
      <c r="CU633" s="238">
        <v>4971093</v>
      </c>
      <c r="CV633" s="238">
        <v>44.891074099999997</v>
      </c>
      <c r="CW633" s="238">
        <v>-93.706270500000002</v>
      </c>
      <c r="CX633" s="238" t="s">
        <v>359</v>
      </c>
      <c r="CY633" s="238" t="s">
        <v>1289</v>
      </c>
    </row>
    <row r="634" spans="1:103" x14ac:dyDescent="0.25">
      <c r="A634" s="238">
        <v>10996345</v>
      </c>
      <c r="B634" s="238">
        <v>3</v>
      </c>
      <c r="C634" s="238">
        <v>7</v>
      </c>
      <c r="D634" s="238">
        <v>175.26300000000001</v>
      </c>
      <c r="E634" s="238">
        <v>27</v>
      </c>
      <c r="F634" s="238" t="s">
        <v>1119</v>
      </c>
      <c r="H634" s="238" t="s">
        <v>354</v>
      </c>
      <c r="I634" s="238">
        <v>25</v>
      </c>
      <c r="K634" s="238">
        <v>14005839</v>
      </c>
      <c r="L634" s="238">
        <v>143220203</v>
      </c>
      <c r="M634" s="238">
        <v>11</v>
      </c>
      <c r="N634" s="238">
        <v>18</v>
      </c>
      <c r="O634" s="238">
        <v>2014</v>
      </c>
      <c r="P634" s="238" t="s">
        <v>368</v>
      </c>
      <c r="Q634" s="238">
        <v>17</v>
      </c>
      <c r="R634" s="238" t="s">
        <v>356</v>
      </c>
      <c r="S634" s="238">
        <v>5</v>
      </c>
      <c r="T634" s="238">
        <v>0</v>
      </c>
      <c r="U634" s="238">
        <v>2</v>
      </c>
      <c r="V634" s="238">
        <v>1</v>
      </c>
      <c r="W634" s="238">
        <v>11</v>
      </c>
      <c r="X634" s="238">
        <v>3</v>
      </c>
      <c r="Y634" s="238">
        <v>4</v>
      </c>
      <c r="Z634" s="238">
        <v>1</v>
      </c>
      <c r="AB634" s="238">
        <v>1</v>
      </c>
      <c r="AC634" s="238">
        <v>98</v>
      </c>
      <c r="AD634" s="238" t="s">
        <v>424</v>
      </c>
      <c r="AE634" s="238" t="s">
        <v>1284</v>
      </c>
      <c r="AF634" s="238" t="s">
        <v>426</v>
      </c>
      <c r="AG634" s="238">
        <v>7</v>
      </c>
      <c r="AH634" s="238">
        <v>2</v>
      </c>
      <c r="AI634" s="238">
        <v>2</v>
      </c>
      <c r="AJ634" s="238">
        <v>4</v>
      </c>
      <c r="AK634" s="238">
        <v>21</v>
      </c>
      <c r="AL634" s="238">
        <v>45</v>
      </c>
      <c r="AM634" s="238" t="s">
        <v>363</v>
      </c>
      <c r="AN634" s="238">
        <v>5</v>
      </c>
      <c r="AO634" s="238">
        <v>15</v>
      </c>
      <c r="AS634" s="238">
        <v>3</v>
      </c>
      <c r="AT634" s="238">
        <v>22</v>
      </c>
      <c r="AU634" s="238">
        <v>55</v>
      </c>
      <c r="AV634" s="238">
        <v>11</v>
      </c>
      <c r="AW634" s="238">
        <v>21</v>
      </c>
      <c r="AX634" s="238">
        <v>2</v>
      </c>
      <c r="AY634" s="238">
        <v>2</v>
      </c>
      <c r="AZ634" s="238">
        <v>4</v>
      </c>
      <c r="BA634" s="238">
        <v>21</v>
      </c>
      <c r="BB634" s="238">
        <v>45</v>
      </c>
      <c r="BC634" s="238" t="s">
        <v>363</v>
      </c>
      <c r="BD634" s="238">
        <v>5</v>
      </c>
      <c r="BE634" s="238">
        <v>1</v>
      </c>
      <c r="BI634" s="238">
        <v>3</v>
      </c>
      <c r="BJ634" s="238">
        <v>22</v>
      </c>
      <c r="BK634" s="238">
        <v>55</v>
      </c>
      <c r="BL634" s="238">
        <v>11</v>
      </c>
      <c r="BM634" s="238">
        <v>21</v>
      </c>
      <c r="CT634" s="238">
        <v>444230</v>
      </c>
      <c r="CU634" s="238">
        <v>4971093</v>
      </c>
      <c r="CV634" s="238">
        <v>44.891074099999997</v>
      </c>
      <c r="CW634" s="238">
        <v>-93.706270500000002</v>
      </c>
      <c r="CX634" s="238" t="s">
        <v>359</v>
      </c>
      <c r="CY634" s="238" t="s">
        <v>1290</v>
      </c>
    </row>
    <row r="635" spans="1:103" x14ac:dyDescent="0.25">
      <c r="A635" s="238">
        <v>11009643</v>
      </c>
      <c r="B635" s="238">
        <v>3</v>
      </c>
      <c r="C635" s="238">
        <v>7</v>
      </c>
      <c r="D635" s="238">
        <v>175.26300000000001</v>
      </c>
      <c r="E635" s="238">
        <v>27</v>
      </c>
      <c r="F635" s="238" t="s">
        <v>1119</v>
      </c>
      <c r="H635" s="238" t="s">
        <v>354</v>
      </c>
      <c r="I635" s="238">
        <v>25</v>
      </c>
      <c r="L635" s="238">
        <v>150080061</v>
      </c>
      <c r="M635" s="238">
        <v>12</v>
      </c>
      <c r="N635" s="238">
        <v>6</v>
      </c>
      <c r="O635" s="238">
        <v>2014</v>
      </c>
      <c r="P635" s="238" t="s">
        <v>364</v>
      </c>
      <c r="Q635" s="238">
        <v>12</v>
      </c>
      <c r="S635" s="238">
        <v>5</v>
      </c>
      <c r="T635" s="238">
        <v>0</v>
      </c>
      <c r="U635" s="238">
        <v>2</v>
      </c>
      <c r="V635" s="238">
        <v>90</v>
      </c>
      <c r="W635" s="238">
        <v>10</v>
      </c>
      <c r="Y635" s="238">
        <v>1</v>
      </c>
      <c r="Z635" s="238">
        <v>2</v>
      </c>
      <c r="AB635" s="238">
        <v>1</v>
      </c>
      <c r="AC635" s="238">
        <v>98</v>
      </c>
      <c r="AF635" s="238" t="s">
        <v>426</v>
      </c>
      <c r="AG635" s="238">
        <v>90</v>
      </c>
      <c r="AH635" s="238">
        <v>2</v>
      </c>
      <c r="AI635" s="238">
        <v>4</v>
      </c>
      <c r="AJ635" s="238">
        <v>1</v>
      </c>
      <c r="AK635" s="238">
        <v>10</v>
      </c>
      <c r="AL635" s="238">
        <v>63</v>
      </c>
      <c r="AM635" s="238" t="s">
        <v>363</v>
      </c>
      <c r="AT635" s="238">
        <v>22</v>
      </c>
      <c r="AU635" s="238">
        <v>15</v>
      </c>
      <c r="AX635" s="238">
        <v>2</v>
      </c>
      <c r="AY635" s="238">
        <v>2</v>
      </c>
      <c r="AZ635" s="238">
        <v>3</v>
      </c>
      <c r="BA635" s="238">
        <v>10</v>
      </c>
      <c r="BB635" s="238">
        <v>48</v>
      </c>
      <c r="BC635" s="238" t="s">
        <v>354</v>
      </c>
      <c r="BJ635" s="238">
        <v>22</v>
      </c>
      <c r="BK635" s="238">
        <v>15</v>
      </c>
      <c r="CT635" s="238">
        <v>444230</v>
      </c>
      <c r="CU635" s="238">
        <v>4971093</v>
      </c>
      <c r="CV635" s="238">
        <v>44.891074099999997</v>
      </c>
      <c r="CW635" s="238">
        <v>-93.706270500000002</v>
      </c>
      <c r="CX635" s="238" t="s">
        <v>359</v>
      </c>
    </row>
    <row r="636" spans="1:103" x14ac:dyDescent="0.25">
      <c r="A636" s="238">
        <v>10939433</v>
      </c>
      <c r="B636" s="238">
        <v>3</v>
      </c>
      <c r="C636" s="238">
        <v>7</v>
      </c>
      <c r="D636" s="238">
        <v>175.26300000000001</v>
      </c>
      <c r="E636" s="238">
        <v>10</v>
      </c>
      <c r="G636" s="238" t="s">
        <v>1291</v>
      </c>
      <c r="H636" s="238" t="s">
        <v>354</v>
      </c>
      <c r="I636" s="238">
        <v>25</v>
      </c>
      <c r="K636" s="238">
        <v>14006223</v>
      </c>
      <c r="L636" s="238">
        <v>143440018</v>
      </c>
      <c r="M636" s="238">
        <v>12</v>
      </c>
      <c r="N636" s="238">
        <v>9</v>
      </c>
      <c r="O636" s="238">
        <v>2014</v>
      </c>
      <c r="P636" s="238" t="s">
        <v>368</v>
      </c>
      <c r="Q636" s="238">
        <v>20</v>
      </c>
      <c r="S636" s="238">
        <v>5</v>
      </c>
      <c r="T636" s="238">
        <v>0</v>
      </c>
      <c r="U636" s="238">
        <v>1</v>
      </c>
      <c r="V636" s="238">
        <v>90</v>
      </c>
      <c r="W636" s="238">
        <v>16</v>
      </c>
      <c r="X636" s="238">
        <v>2</v>
      </c>
      <c r="Y636" s="238">
        <v>4</v>
      </c>
      <c r="Z636" s="238">
        <v>1</v>
      </c>
      <c r="AA636" s="238">
        <v>1</v>
      </c>
      <c r="AB636" s="238">
        <v>1</v>
      </c>
      <c r="AC636" s="238">
        <v>98</v>
      </c>
      <c r="AD636" s="238" t="s">
        <v>430</v>
      </c>
      <c r="AE636" s="238" t="s">
        <v>1292</v>
      </c>
      <c r="AF636" s="238" t="s">
        <v>426</v>
      </c>
      <c r="AG636" s="238">
        <v>4</v>
      </c>
      <c r="AH636" s="238">
        <v>2</v>
      </c>
      <c r="AI636" s="238">
        <v>2</v>
      </c>
      <c r="AJ636" s="238">
        <v>4</v>
      </c>
      <c r="AK636" s="238">
        <v>21</v>
      </c>
      <c r="AL636" s="238">
        <v>21</v>
      </c>
      <c r="AM636" s="238" t="s">
        <v>354</v>
      </c>
      <c r="AN636" s="238">
        <v>5</v>
      </c>
      <c r="AO636" s="238">
        <v>1</v>
      </c>
      <c r="AP636" s="238">
        <v>1</v>
      </c>
      <c r="AS636" s="238">
        <v>7</v>
      </c>
      <c r="AT636" s="238">
        <v>98</v>
      </c>
      <c r="AU636" s="238">
        <v>55</v>
      </c>
      <c r="AV636" s="238">
        <v>11</v>
      </c>
      <c r="AW636" s="238">
        <v>21</v>
      </c>
      <c r="CT636" s="238">
        <v>444230</v>
      </c>
      <c r="CU636" s="238">
        <v>4971093</v>
      </c>
      <c r="CV636" s="238">
        <v>44.891074099999997</v>
      </c>
      <c r="CW636" s="238">
        <v>-93.706270500000002</v>
      </c>
      <c r="CX636" s="238" t="s">
        <v>359</v>
      </c>
      <c r="CY636" s="238" t="s">
        <v>1293</v>
      </c>
    </row>
    <row r="637" spans="1:103" x14ac:dyDescent="0.25">
      <c r="A637" s="238">
        <v>11025161</v>
      </c>
      <c r="B637" s="238">
        <v>3</v>
      </c>
      <c r="C637" s="238">
        <v>7</v>
      </c>
      <c r="D637" s="238">
        <v>175.26300000000001</v>
      </c>
      <c r="E637" s="238">
        <v>27</v>
      </c>
      <c r="F637" s="238" t="s">
        <v>1119</v>
      </c>
      <c r="H637" s="238" t="s">
        <v>354</v>
      </c>
      <c r="I637" s="238">
        <v>25</v>
      </c>
      <c r="K637" s="238">
        <v>15000332</v>
      </c>
      <c r="L637" s="238">
        <v>150190116</v>
      </c>
      <c r="M637" s="238">
        <v>1</v>
      </c>
      <c r="N637" s="238">
        <v>19</v>
      </c>
      <c r="O637" s="238">
        <v>2015</v>
      </c>
      <c r="P637" s="238" t="s">
        <v>361</v>
      </c>
      <c r="Q637" s="238">
        <v>17</v>
      </c>
      <c r="R637" s="238" t="s">
        <v>356</v>
      </c>
      <c r="S637" s="238">
        <v>5</v>
      </c>
      <c r="T637" s="238">
        <v>0</v>
      </c>
      <c r="U637" s="238">
        <v>2</v>
      </c>
      <c r="V637" s="238">
        <v>1</v>
      </c>
      <c r="W637" s="238">
        <v>10</v>
      </c>
      <c r="X637" s="238">
        <v>1</v>
      </c>
      <c r="Y637" s="238">
        <v>3</v>
      </c>
      <c r="Z637" s="238">
        <v>1</v>
      </c>
      <c r="AB637" s="238">
        <v>1</v>
      </c>
      <c r="AC637" s="238">
        <v>98</v>
      </c>
      <c r="AD637" s="238" t="s">
        <v>430</v>
      </c>
      <c r="AE637" s="238" t="s">
        <v>1277</v>
      </c>
      <c r="AF637" s="238" t="s">
        <v>426</v>
      </c>
      <c r="AG637" s="238">
        <v>7</v>
      </c>
      <c r="AH637" s="238">
        <v>2</v>
      </c>
      <c r="AI637" s="238">
        <v>2</v>
      </c>
      <c r="AJ637" s="238">
        <v>4</v>
      </c>
      <c r="AK637" s="238">
        <v>21</v>
      </c>
      <c r="AL637" s="238">
        <v>37</v>
      </c>
      <c r="AM637" s="238" t="s">
        <v>354</v>
      </c>
      <c r="AN637" s="238">
        <v>5</v>
      </c>
      <c r="AO637" s="238">
        <v>5</v>
      </c>
      <c r="AT637" s="238">
        <v>90</v>
      </c>
      <c r="AU637" s="238">
        <v>55</v>
      </c>
      <c r="AV637" s="238">
        <v>10</v>
      </c>
      <c r="AW637" s="238">
        <v>21</v>
      </c>
      <c r="AX637" s="238">
        <v>2</v>
      </c>
      <c r="AY637" s="238">
        <v>2</v>
      </c>
      <c r="AZ637" s="238">
        <v>4</v>
      </c>
      <c r="BA637" s="238">
        <v>21</v>
      </c>
      <c r="BB637" s="238">
        <v>39</v>
      </c>
      <c r="BC637" s="238" t="s">
        <v>363</v>
      </c>
      <c r="BD637" s="238">
        <v>5</v>
      </c>
      <c r="BE637" s="238">
        <v>1</v>
      </c>
      <c r="BJ637" s="238">
        <v>90</v>
      </c>
      <c r="BK637" s="238">
        <v>55</v>
      </c>
      <c r="BL637" s="238">
        <v>10</v>
      </c>
      <c r="BM637" s="238">
        <v>21</v>
      </c>
      <c r="CT637" s="238">
        <v>444230</v>
      </c>
      <c r="CU637" s="238">
        <v>4971093</v>
      </c>
      <c r="CV637" s="238">
        <v>44.891074099999997</v>
      </c>
      <c r="CW637" s="238">
        <v>-93.706270500000002</v>
      </c>
      <c r="CX637" s="238" t="s">
        <v>359</v>
      </c>
      <c r="CY637" s="238" t="s">
        <v>1294</v>
      </c>
    </row>
    <row r="638" spans="1:103" x14ac:dyDescent="0.25">
      <c r="A638" s="238">
        <v>11037337</v>
      </c>
      <c r="B638" s="238">
        <v>3</v>
      </c>
      <c r="C638" s="238">
        <v>7</v>
      </c>
      <c r="D638" s="238">
        <v>175.26300000000001</v>
      </c>
      <c r="E638" s="238">
        <v>27</v>
      </c>
      <c r="F638" s="238" t="s">
        <v>1119</v>
      </c>
      <c r="H638" s="238" t="s">
        <v>354</v>
      </c>
      <c r="I638" s="238">
        <v>25</v>
      </c>
      <c r="K638" s="238">
        <v>15502850</v>
      </c>
      <c r="L638" s="238">
        <v>150770159</v>
      </c>
      <c r="M638" s="238">
        <v>3</v>
      </c>
      <c r="N638" s="238">
        <v>10</v>
      </c>
      <c r="O638" s="238">
        <v>2015</v>
      </c>
      <c r="P638" s="238" t="s">
        <v>368</v>
      </c>
      <c r="Q638" s="238">
        <v>16</v>
      </c>
      <c r="R638" s="238" t="s">
        <v>356</v>
      </c>
      <c r="S638" s="238">
        <v>4</v>
      </c>
      <c r="T638" s="238">
        <v>0</v>
      </c>
      <c r="U638" s="238">
        <v>2</v>
      </c>
      <c r="V638" s="238">
        <v>10</v>
      </c>
      <c r="W638" s="238">
        <v>10</v>
      </c>
      <c r="X638" s="238">
        <v>2</v>
      </c>
      <c r="Y638" s="238">
        <v>1</v>
      </c>
      <c r="Z638" s="238">
        <v>1</v>
      </c>
      <c r="AB638" s="238">
        <v>1</v>
      </c>
      <c r="AC638" s="238">
        <v>98</v>
      </c>
      <c r="AD638" s="238" t="s">
        <v>428</v>
      </c>
      <c r="AE638" s="238" t="s">
        <v>1295</v>
      </c>
      <c r="AF638" s="238" t="s">
        <v>426</v>
      </c>
      <c r="AG638" s="238">
        <v>5</v>
      </c>
      <c r="AH638" s="238">
        <v>2</v>
      </c>
      <c r="AI638" s="238">
        <v>2</v>
      </c>
      <c r="AJ638" s="238">
        <v>4</v>
      </c>
      <c r="AK638" s="238">
        <v>21</v>
      </c>
      <c r="AL638" s="238">
        <v>46</v>
      </c>
      <c r="AM638" s="238" t="s">
        <v>354</v>
      </c>
      <c r="AN638" s="238">
        <v>5</v>
      </c>
      <c r="AS638" s="238">
        <v>1</v>
      </c>
      <c r="AT638" s="238">
        <v>98</v>
      </c>
      <c r="AU638" s="238">
        <v>55</v>
      </c>
      <c r="AV638" s="238">
        <v>11</v>
      </c>
      <c r="AW638" s="238">
        <v>20</v>
      </c>
      <c r="AX638" s="238">
        <v>2</v>
      </c>
      <c r="AY638" s="238">
        <v>2</v>
      </c>
      <c r="AZ638" s="238">
        <v>4</v>
      </c>
      <c r="BA638" s="238">
        <v>90</v>
      </c>
      <c r="BB638" s="238">
        <v>35</v>
      </c>
      <c r="BC638" s="238" t="s">
        <v>354</v>
      </c>
      <c r="BD638" s="238">
        <v>5</v>
      </c>
      <c r="BG638" s="238">
        <v>90</v>
      </c>
      <c r="BI638" s="238">
        <v>1</v>
      </c>
      <c r="BJ638" s="238">
        <v>98</v>
      </c>
      <c r="BK638" s="238">
        <v>55</v>
      </c>
      <c r="BL638" s="238">
        <v>11</v>
      </c>
      <c r="BM638" s="238">
        <v>20</v>
      </c>
      <c r="CT638" s="238">
        <v>444230</v>
      </c>
      <c r="CU638" s="238">
        <v>4971093</v>
      </c>
      <c r="CV638" s="238">
        <v>44.891074099999997</v>
      </c>
      <c r="CW638" s="238">
        <v>-93.706270500000002</v>
      </c>
      <c r="CX638" s="238" t="s">
        <v>359</v>
      </c>
      <c r="CY638" s="238" t="s">
        <v>1296</v>
      </c>
    </row>
    <row r="639" spans="1:103" x14ac:dyDescent="0.25">
      <c r="A639" s="238">
        <v>11039779</v>
      </c>
      <c r="B639" s="238">
        <v>3</v>
      </c>
      <c r="C639" s="238">
        <v>7</v>
      </c>
      <c r="D639" s="238">
        <v>175.26300000000001</v>
      </c>
      <c r="E639" s="238">
        <v>27</v>
      </c>
      <c r="F639" s="238" t="s">
        <v>1119</v>
      </c>
      <c r="H639" s="238" t="s">
        <v>354</v>
      </c>
      <c r="I639" s="238">
        <v>25</v>
      </c>
      <c r="K639" s="238">
        <v>15002111</v>
      </c>
      <c r="L639" s="238">
        <v>151200181</v>
      </c>
      <c r="M639" s="238">
        <v>4</v>
      </c>
      <c r="N639" s="238">
        <v>29</v>
      </c>
      <c r="O639" s="238">
        <v>2015</v>
      </c>
      <c r="P639" s="238" t="s">
        <v>355</v>
      </c>
      <c r="Q639" s="238">
        <v>17</v>
      </c>
      <c r="S639" s="238">
        <v>5</v>
      </c>
      <c r="T639" s="238">
        <v>0</v>
      </c>
      <c r="U639" s="238">
        <v>2</v>
      </c>
      <c r="V639" s="238">
        <v>10</v>
      </c>
      <c r="W639" s="238">
        <v>10</v>
      </c>
      <c r="X639" s="238">
        <v>3</v>
      </c>
      <c r="Y639" s="238">
        <v>1</v>
      </c>
      <c r="Z639" s="238">
        <v>1</v>
      </c>
      <c r="AB639" s="238">
        <v>1</v>
      </c>
      <c r="AC639" s="238">
        <v>98</v>
      </c>
      <c r="AD639" s="238" t="s">
        <v>424</v>
      </c>
      <c r="AE639" s="238" t="s">
        <v>1286</v>
      </c>
      <c r="AF639" s="238" t="s">
        <v>426</v>
      </c>
      <c r="AG639" s="238">
        <v>5</v>
      </c>
      <c r="AH639" s="238">
        <v>2</v>
      </c>
      <c r="AI639" s="238">
        <v>2</v>
      </c>
      <c r="AJ639" s="238">
        <v>4</v>
      </c>
      <c r="AK639" s="238">
        <v>21</v>
      </c>
      <c r="AL639" s="238">
        <v>44</v>
      </c>
      <c r="AM639" s="238" t="s">
        <v>354</v>
      </c>
      <c r="AN639" s="238">
        <v>5</v>
      </c>
      <c r="AO639" s="238">
        <v>2</v>
      </c>
      <c r="AS639" s="238">
        <v>7</v>
      </c>
      <c r="AT639" s="238">
        <v>90</v>
      </c>
      <c r="AU639" s="238">
        <v>55</v>
      </c>
      <c r="AV639" s="238">
        <v>11</v>
      </c>
      <c r="AW639" s="238">
        <v>21</v>
      </c>
      <c r="AX639" s="238">
        <v>2</v>
      </c>
      <c r="AY639" s="238">
        <v>2</v>
      </c>
      <c r="AZ639" s="238">
        <v>4</v>
      </c>
      <c r="BA639" s="238">
        <v>21</v>
      </c>
      <c r="BB639" s="238">
        <v>60</v>
      </c>
      <c r="BC639" s="238" t="s">
        <v>354</v>
      </c>
      <c r="BD639" s="238">
        <v>5</v>
      </c>
      <c r="BE639" s="238">
        <v>1</v>
      </c>
      <c r="BI639" s="238">
        <v>7</v>
      </c>
      <c r="BJ639" s="238">
        <v>90</v>
      </c>
      <c r="BK639" s="238">
        <v>55</v>
      </c>
      <c r="BL639" s="238">
        <v>11</v>
      </c>
      <c r="BM639" s="238">
        <v>21</v>
      </c>
      <c r="CT639" s="238">
        <v>444230</v>
      </c>
      <c r="CU639" s="238">
        <v>4971093</v>
      </c>
      <c r="CV639" s="238">
        <v>44.891074099999997</v>
      </c>
      <c r="CW639" s="238">
        <v>-93.706270500000002</v>
      </c>
      <c r="CX639" s="238" t="s">
        <v>359</v>
      </c>
      <c r="CY639" s="238" t="s">
        <v>1297</v>
      </c>
    </row>
    <row r="640" spans="1:103" x14ac:dyDescent="0.25">
      <c r="A640" s="238">
        <v>11040362</v>
      </c>
      <c r="B640" s="238">
        <v>3</v>
      </c>
      <c r="C640" s="238">
        <v>7</v>
      </c>
      <c r="D640" s="238">
        <v>175.26300000000001</v>
      </c>
      <c r="E640" s="238">
        <v>27</v>
      </c>
      <c r="F640" s="238" t="s">
        <v>1119</v>
      </c>
      <c r="H640" s="238" t="s">
        <v>354</v>
      </c>
      <c r="I640" s="238">
        <v>25</v>
      </c>
      <c r="K640" s="238">
        <v>15002315</v>
      </c>
      <c r="L640" s="238">
        <v>151280150</v>
      </c>
      <c r="M640" s="238">
        <v>5</v>
      </c>
      <c r="N640" s="238">
        <v>8</v>
      </c>
      <c r="O640" s="238">
        <v>2015</v>
      </c>
      <c r="P640" s="238" t="s">
        <v>362</v>
      </c>
      <c r="Q640" s="238">
        <v>18</v>
      </c>
      <c r="S640" s="238">
        <v>5</v>
      </c>
      <c r="T640" s="238">
        <v>0</v>
      </c>
      <c r="U640" s="238">
        <v>2</v>
      </c>
      <c r="V640" s="238">
        <v>5</v>
      </c>
      <c r="W640" s="238">
        <v>10</v>
      </c>
      <c r="X640" s="238">
        <v>3</v>
      </c>
      <c r="Y640" s="238">
        <v>1</v>
      </c>
      <c r="Z640" s="238">
        <v>1</v>
      </c>
      <c r="AB640" s="238">
        <v>1</v>
      </c>
      <c r="AC640" s="238">
        <v>98</v>
      </c>
      <c r="AD640" s="238" t="s">
        <v>424</v>
      </c>
      <c r="AE640" s="238" t="s">
        <v>1286</v>
      </c>
      <c r="AF640" s="238" t="s">
        <v>426</v>
      </c>
      <c r="AG640" s="238">
        <v>10</v>
      </c>
      <c r="AH640" s="238">
        <v>2</v>
      </c>
      <c r="AI640" s="238">
        <v>2</v>
      </c>
      <c r="AJ640" s="238">
        <v>4</v>
      </c>
      <c r="AK640" s="238">
        <v>21</v>
      </c>
      <c r="AL640" s="238">
        <v>33</v>
      </c>
      <c r="AM640" s="238" t="s">
        <v>354</v>
      </c>
      <c r="AN640" s="238">
        <v>5</v>
      </c>
      <c r="AO640" s="238">
        <v>2</v>
      </c>
      <c r="AS640" s="238">
        <v>7</v>
      </c>
      <c r="AT640" s="238">
        <v>22</v>
      </c>
      <c r="AU640" s="238">
        <v>15</v>
      </c>
      <c r="AV640" s="238">
        <v>10</v>
      </c>
      <c r="AW640" s="238">
        <v>21</v>
      </c>
      <c r="AX640" s="238">
        <v>2</v>
      </c>
      <c r="AY640" s="238">
        <v>2</v>
      </c>
      <c r="AZ640" s="238">
        <v>1</v>
      </c>
      <c r="BA640" s="238">
        <v>21</v>
      </c>
      <c r="BB640" s="238">
        <v>28</v>
      </c>
      <c r="BC640" s="238" t="s">
        <v>363</v>
      </c>
      <c r="BD640" s="238">
        <v>5</v>
      </c>
      <c r="BE640" s="238">
        <v>1</v>
      </c>
      <c r="BI640" s="238">
        <v>7</v>
      </c>
      <c r="BJ640" s="238">
        <v>22</v>
      </c>
      <c r="BK640" s="238">
        <v>15</v>
      </c>
      <c r="BL640" s="238">
        <v>10</v>
      </c>
      <c r="BM640" s="238">
        <v>21</v>
      </c>
      <c r="CT640" s="238">
        <v>444230</v>
      </c>
      <c r="CU640" s="238">
        <v>4971093</v>
      </c>
      <c r="CV640" s="238">
        <v>44.891074099999997</v>
      </c>
      <c r="CW640" s="238">
        <v>-93.706270500000002</v>
      </c>
      <c r="CX640" s="238" t="s">
        <v>359</v>
      </c>
      <c r="CY640" s="238" t="s">
        <v>1298</v>
      </c>
    </row>
    <row r="641" spans="1:103" x14ac:dyDescent="0.25">
      <c r="A641" s="238">
        <v>11020209</v>
      </c>
      <c r="B641" s="238">
        <v>3</v>
      </c>
      <c r="C641" s="238">
        <v>7</v>
      </c>
      <c r="D641" s="238">
        <v>175.26300000000001</v>
      </c>
      <c r="E641" s="238">
        <v>10</v>
      </c>
      <c r="G641" s="238" t="s">
        <v>1291</v>
      </c>
      <c r="H641" s="238" t="s">
        <v>354</v>
      </c>
      <c r="I641" s="238">
        <v>25</v>
      </c>
      <c r="K641" s="238">
        <v>15506389</v>
      </c>
      <c r="L641" s="238">
        <v>151770270</v>
      </c>
      <c r="M641" s="238">
        <v>6</v>
      </c>
      <c r="N641" s="238">
        <v>21</v>
      </c>
      <c r="O641" s="238">
        <v>2015</v>
      </c>
      <c r="P641" s="238" t="s">
        <v>366</v>
      </c>
      <c r="Q641" s="238">
        <v>16</v>
      </c>
      <c r="S641" s="238">
        <v>5</v>
      </c>
      <c r="T641" s="238">
        <v>0</v>
      </c>
      <c r="U641" s="238">
        <v>2</v>
      </c>
      <c r="V641" s="238">
        <v>10</v>
      </c>
      <c r="W641" s="238">
        <v>10</v>
      </c>
      <c r="X641" s="238">
        <v>1</v>
      </c>
      <c r="Y641" s="238">
        <v>1</v>
      </c>
      <c r="Z641" s="238">
        <v>1</v>
      </c>
      <c r="AB641" s="238">
        <v>1</v>
      </c>
      <c r="AC641" s="238">
        <v>98</v>
      </c>
      <c r="AD641" s="238" t="s">
        <v>428</v>
      </c>
      <c r="AE641" s="238" t="s">
        <v>1299</v>
      </c>
      <c r="AF641" s="238" t="s">
        <v>426</v>
      </c>
      <c r="AG641" s="238">
        <v>5</v>
      </c>
      <c r="AH641" s="238">
        <v>2</v>
      </c>
      <c r="AI641" s="238">
        <v>2</v>
      </c>
      <c r="AJ641" s="238">
        <v>3</v>
      </c>
      <c r="AK641" s="238">
        <v>21</v>
      </c>
      <c r="AL641" s="238">
        <v>40</v>
      </c>
      <c r="AM641" s="238" t="s">
        <v>354</v>
      </c>
      <c r="AN641" s="238">
        <v>5</v>
      </c>
      <c r="AO641" s="238">
        <v>3</v>
      </c>
      <c r="AS641" s="238">
        <v>7</v>
      </c>
      <c r="AT641" s="238">
        <v>22</v>
      </c>
      <c r="AU641" s="238">
        <v>55</v>
      </c>
      <c r="AV641" s="238">
        <v>10</v>
      </c>
      <c r="AW641" s="238">
        <v>21</v>
      </c>
      <c r="AX641" s="238">
        <v>2</v>
      </c>
      <c r="AY641" s="238">
        <v>3</v>
      </c>
      <c r="AZ641" s="238">
        <v>3</v>
      </c>
      <c r="BA641" s="238">
        <v>21</v>
      </c>
      <c r="BB641" s="238">
        <v>64</v>
      </c>
      <c r="BC641" s="238" t="s">
        <v>354</v>
      </c>
      <c r="BD641" s="238">
        <v>5</v>
      </c>
      <c r="BE641" s="238">
        <v>1</v>
      </c>
      <c r="BI641" s="238">
        <v>7</v>
      </c>
      <c r="BJ641" s="238">
        <v>22</v>
      </c>
      <c r="BK641" s="238">
        <v>55</v>
      </c>
      <c r="BL641" s="238">
        <v>10</v>
      </c>
      <c r="BM641" s="238">
        <v>21</v>
      </c>
      <c r="CT641" s="238">
        <v>444230</v>
      </c>
      <c r="CU641" s="238">
        <v>4971093</v>
      </c>
      <c r="CV641" s="238">
        <v>44.891074099999997</v>
      </c>
      <c r="CW641" s="238">
        <v>-93.706270500000002</v>
      </c>
      <c r="CX641" s="238" t="s">
        <v>359</v>
      </c>
      <c r="CY641" s="238" t="s">
        <v>1300</v>
      </c>
    </row>
    <row r="642" spans="1:103" x14ac:dyDescent="0.25">
      <c r="A642" s="238">
        <v>11051365</v>
      </c>
      <c r="B642" s="238">
        <v>3</v>
      </c>
      <c r="C642" s="238">
        <v>7</v>
      </c>
      <c r="D642" s="238">
        <v>175.26300000000001</v>
      </c>
      <c r="E642" s="238">
        <v>27</v>
      </c>
      <c r="F642" s="238" t="s">
        <v>1119</v>
      </c>
      <c r="H642" s="238" t="s">
        <v>354</v>
      </c>
      <c r="I642" s="238">
        <v>25</v>
      </c>
      <c r="K642" s="238">
        <v>15003382</v>
      </c>
      <c r="L642" s="238">
        <v>151840108</v>
      </c>
      <c r="M642" s="238">
        <v>7</v>
      </c>
      <c r="N642" s="238">
        <v>3</v>
      </c>
      <c r="O642" s="238">
        <v>2015</v>
      </c>
      <c r="P642" s="238" t="s">
        <v>362</v>
      </c>
      <c r="Q642" s="238">
        <v>2</v>
      </c>
      <c r="R642" s="238" t="s">
        <v>356</v>
      </c>
      <c r="S642" s="238">
        <v>5</v>
      </c>
      <c r="T642" s="238">
        <v>0</v>
      </c>
      <c r="U642" s="238">
        <v>1</v>
      </c>
      <c r="V642" s="238">
        <v>8</v>
      </c>
      <c r="W642" s="238">
        <v>53</v>
      </c>
      <c r="X642" s="238">
        <v>1</v>
      </c>
      <c r="Y642" s="238">
        <v>4</v>
      </c>
      <c r="Z642" s="238">
        <v>1</v>
      </c>
      <c r="AB642" s="238">
        <v>1</v>
      </c>
      <c r="AC642" s="238">
        <v>98</v>
      </c>
      <c r="AD642" s="238" t="s">
        <v>1301</v>
      </c>
      <c r="AE642" s="238" t="s">
        <v>1302</v>
      </c>
      <c r="AF642" s="238" t="s">
        <v>426</v>
      </c>
      <c r="AG642" s="238">
        <v>3</v>
      </c>
      <c r="AH642" s="238">
        <v>2</v>
      </c>
      <c r="AI642" s="238">
        <v>2</v>
      </c>
      <c r="AJ642" s="238">
        <v>4</v>
      </c>
      <c r="AK642" s="238">
        <v>21</v>
      </c>
      <c r="AL642" s="238">
        <v>31</v>
      </c>
      <c r="AM642" s="238" t="s">
        <v>354</v>
      </c>
      <c r="AN642" s="238">
        <v>99</v>
      </c>
      <c r="AS642" s="238">
        <v>7</v>
      </c>
      <c r="AT642" s="238">
        <v>98</v>
      </c>
      <c r="AU642" s="238">
        <v>55</v>
      </c>
      <c r="AV642" s="238">
        <v>11</v>
      </c>
      <c r="AW642" s="238">
        <v>21</v>
      </c>
      <c r="CT642" s="238">
        <v>444230</v>
      </c>
      <c r="CU642" s="238">
        <v>4971093</v>
      </c>
      <c r="CV642" s="238">
        <v>44.891074099999997</v>
      </c>
      <c r="CW642" s="238">
        <v>-93.706270500000002</v>
      </c>
      <c r="CX642" s="238" t="s">
        <v>359</v>
      </c>
      <c r="CY642" s="238" t="s">
        <v>1303</v>
      </c>
    </row>
    <row r="643" spans="1:103" x14ac:dyDescent="0.25">
      <c r="A643" s="238">
        <v>11054046</v>
      </c>
      <c r="B643" s="238">
        <v>3</v>
      </c>
      <c r="C643" s="238">
        <v>7</v>
      </c>
      <c r="D643" s="238">
        <v>175.26300000000001</v>
      </c>
      <c r="E643" s="238">
        <v>27</v>
      </c>
      <c r="F643" s="238" t="s">
        <v>1119</v>
      </c>
      <c r="H643" s="238" t="s">
        <v>354</v>
      </c>
      <c r="I643" s="238">
        <v>25</v>
      </c>
      <c r="K643" s="238">
        <v>15508247</v>
      </c>
      <c r="L643" s="238">
        <v>152210113</v>
      </c>
      <c r="M643" s="238">
        <v>8</v>
      </c>
      <c r="N643" s="238">
        <v>9</v>
      </c>
      <c r="O643" s="238">
        <v>2015</v>
      </c>
      <c r="P643" s="238" t="s">
        <v>366</v>
      </c>
      <c r="Q643" s="238">
        <v>12</v>
      </c>
      <c r="S643" s="238">
        <v>3</v>
      </c>
      <c r="T643" s="238">
        <v>0</v>
      </c>
      <c r="U643" s="238">
        <v>1</v>
      </c>
      <c r="V643" s="238">
        <v>90</v>
      </c>
      <c r="W643" s="238">
        <v>83</v>
      </c>
      <c r="X643" s="238">
        <v>1</v>
      </c>
      <c r="Y643" s="238">
        <v>1</v>
      </c>
      <c r="Z643" s="238">
        <v>2</v>
      </c>
      <c r="AB643" s="238">
        <v>1</v>
      </c>
      <c r="AC643" s="238">
        <v>98</v>
      </c>
      <c r="AD643" s="238" t="s">
        <v>428</v>
      </c>
      <c r="AE643" s="238" t="s">
        <v>1295</v>
      </c>
      <c r="AF643" s="238" t="s">
        <v>426</v>
      </c>
      <c r="AG643" s="238">
        <v>3</v>
      </c>
      <c r="AH643" s="238">
        <v>2</v>
      </c>
      <c r="AI643" s="238">
        <v>31</v>
      </c>
      <c r="AJ643" s="238">
        <v>4</v>
      </c>
      <c r="AK643" s="238">
        <v>21</v>
      </c>
      <c r="AL643" s="238">
        <v>26</v>
      </c>
      <c r="AM643" s="238" t="s">
        <v>354</v>
      </c>
      <c r="AN643" s="238">
        <v>5</v>
      </c>
      <c r="AO643" s="238">
        <v>3</v>
      </c>
      <c r="AS643" s="238">
        <v>7</v>
      </c>
      <c r="AT643" s="238">
        <v>22</v>
      </c>
      <c r="AU643" s="238">
        <v>55</v>
      </c>
      <c r="AV643" s="238">
        <v>10</v>
      </c>
      <c r="AW643" s="238">
        <v>21</v>
      </c>
      <c r="CT643" s="238">
        <v>444230</v>
      </c>
      <c r="CU643" s="238">
        <v>4971093</v>
      </c>
      <c r="CV643" s="238">
        <v>44.891074099999997</v>
      </c>
      <c r="CW643" s="238">
        <v>-93.706270500000002</v>
      </c>
      <c r="CX643" s="238" t="s">
        <v>359</v>
      </c>
      <c r="CY643" s="238" t="s">
        <v>1304</v>
      </c>
    </row>
    <row r="644" spans="1:103" x14ac:dyDescent="0.25">
      <c r="A644" s="238">
        <v>11054370</v>
      </c>
      <c r="B644" s="238">
        <v>3</v>
      </c>
      <c r="C644" s="238">
        <v>7</v>
      </c>
      <c r="D644" s="238">
        <v>175.26300000000001</v>
      </c>
      <c r="E644" s="238">
        <v>27</v>
      </c>
      <c r="F644" s="238" t="s">
        <v>1119</v>
      </c>
      <c r="H644" s="238" t="s">
        <v>354</v>
      </c>
      <c r="I644" s="238">
        <v>25</v>
      </c>
      <c r="K644" s="238">
        <v>15004222</v>
      </c>
      <c r="L644" s="238">
        <v>152260061</v>
      </c>
      <c r="M644" s="238">
        <v>8</v>
      </c>
      <c r="N644" s="238">
        <v>14</v>
      </c>
      <c r="O644" s="238">
        <v>2015</v>
      </c>
      <c r="P644" s="238" t="s">
        <v>362</v>
      </c>
      <c r="Q644" s="238">
        <v>7</v>
      </c>
      <c r="S644" s="238">
        <v>5</v>
      </c>
      <c r="T644" s="238">
        <v>0</v>
      </c>
      <c r="U644" s="238">
        <v>2</v>
      </c>
      <c r="V644" s="238">
        <v>10</v>
      </c>
      <c r="W644" s="238">
        <v>10</v>
      </c>
      <c r="X644" s="238">
        <v>2</v>
      </c>
      <c r="Y644" s="238">
        <v>1</v>
      </c>
      <c r="Z644" s="238">
        <v>1</v>
      </c>
      <c r="AB644" s="238">
        <v>1</v>
      </c>
      <c r="AC644" s="238">
        <v>98</v>
      </c>
      <c r="AD644" s="238" t="s">
        <v>424</v>
      </c>
      <c r="AE644" s="238" t="s">
        <v>1286</v>
      </c>
      <c r="AF644" s="238" t="s">
        <v>426</v>
      </c>
      <c r="AG644" s="238">
        <v>5</v>
      </c>
      <c r="AH644" s="238">
        <v>2</v>
      </c>
      <c r="AI644" s="238">
        <v>2</v>
      </c>
      <c r="AJ644" s="238">
        <v>4</v>
      </c>
      <c r="AK644" s="238">
        <v>28</v>
      </c>
      <c r="AL644" s="238">
        <v>22</v>
      </c>
      <c r="AM644" s="238" t="s">
        <v>363</v>
      </c>
      <c r="AN644" s="238">
        <v>5</v>
      </c>
      <c r="AO644" s="238">
        <v>7</v>
      </c>
      <c r="AS644" s="238">
        <v>7</v>
      </c>
      <c r="AT644" s="238">
        <v>90</v>
      </c>
      <c r="AU644" s="238">
        <v>55</v>
      </c>
      <c r="AV644" s="238">
        <v>11</v>
      </c>
      <c r="AW644" s="238">
        <v>21</v>
      </c>
      <c r="AX644" s="238">
        <v>2</v>
      </c>
      <c r="AY644" s="238">
        <v>3</v>
      </c>
      <c r="AZ644" s="238">
        <v>4</v>
      </c>
      <c r="BA644" s="238">
        <v>21</v>
      </c>
      <c r="BB644" s="238">
        <v>37</v>
      </c>
      <c r="BC644" s="238" t="s">
        <v>354</v>
      </c>
      <c r="BD644" s="238">
        <v>5</v>
      </c>
      <c r="BE644" s="238">
        <v>1</v>
      </c>
      <c r="BI644" s="238">
        <v>7</v>
      </c>
      <c r="BJ644" s="238">
        <v>90</v>
      </c>
      <c r="BK644" s="238">
        <v>55</v>
      </c>
      <c r="BL644" s="238">
        <v>11</v>
      </c>
      <c r="BM644" s="238">
        <v>21</v>
      </c>
      <c r="CT644" s="238">
        <v>444230</v>
      </c>
      <c r="CU644" s="238">
        <v>4971093</v>
      </c>
      <c r="CV644" s="238">
        <v>44.891074099999997</v>
      </c>
      <c r="CW644" s="238">
        <v>-93.706270500000002</v>
      </c>
      <c r="CX644" s="238" t="s">
        <v>359</v>
      </c>
      <c r="CY644" s="238" t="s">
        <v>1305</v>
      </c>
    </row>
    <row r="645" spans="1:103" x14ac:dyDescent="0.25">
      <c r="A645" s="238">
        <v>11065425</v>
      </c>
      <c r="B645" s="238">
        <v>3</v>
      </c>
      <c r="C645" s="238">
        <v>7</v>
      </c>
      <c r="D645" s="238">
        <v>175.26300000000001</v>
      </c>
      <c r="E645" s="238">
        <v>27</v>
      </c>
      <c r="F645" s="238" t="s">
        <v>1119</v>
      </c>
      <c r="H645" s="238" t="s">
        <v>354</v>
      </c>
      <c r="I645" s="238">
        <v>25</v>
      </c>
      <c r="K645" s="238">
        <v>15508999</v>
      </c>
      <c r="L645" s="238">
        <v>152430245</v>
      </c>
      <c r="M645" s="238">
        <v>8</v>
      </c>
      <c r="N645" s="238">
        <v>29</v>
      </c>
      <c r="O645" s="238">
        <v>2015</v>
      </c>
      <c r="P645" s="238" t="s">
        <v>364</v>
      </c>
      <c r="Q645" s="238">
        <v>8</v>
      </c>
      <c r="R645" s="238" t="s">
        <v>356</v>
      </c>
      <c r="S645" s="238">
        <v>5</v>
      </c>
      <c r="T645" s="238">
        <v>0</v>
      </c>
      <c r="U645" s="238">
        <v>2</v>
      </c>
      <c r="V645" s="238">
        <v>10</v>
      </c>
      <c r="W645" s="238">
        <v>10</v>
      </c>
      <c r="X645" s="238">
        <v>1</v>
      </c>
      <c r="Y645" s="238">
        <v>1</v>
      </c>
      <c r="Z645" s="238">
        <v>2</v>
      </c>
      <c r="AB645" s="238">
        <v>1</v>
      </c>
      <c r="AC645" s="238">
        <v>98</v>
      </c>
      <c r="AD645" s="238">
        <v>7</v>
      </c>
      <c r="AE645" s="238" t="s">
        <v>1295</v>
      </c>
      <c r="AF645" s="238" t="s">
        <v>426</v>
      </c>
      <c r="AG645" s="238">
        <v>5</v>
      </c>
      <c r="AH645" s="238">
        <v>2</v>
      </c>
      <c r="AI645" s="238">
        <v>2</v>
      </c>
      <c r="AJ645" s="238">
        <v>4</v>
      </c>
      <c r="AK645" s="238">
        <v>21</v>
      </c>
      <c r="AL645" s="238">
        <v>21</v>
      </c>
      <c r="AM645" s="238" t="s">
        <v>363</v>
      </c>
      <c r="AN645" s="238">
        <v>5</v>
      </c>
      <c r="AO645" s="238">
        <v>1</v>
      </c>
      <c r="AS645" s="238">
        <v>3</v>
      </c>
      <c r="AT645" s="238">
        <v>22</v>
      </c>
      <c r="AU645" s="238">
        <v>55</v>
      </c>
      <c r="AV645" s="238">
        <v>11</v>
      </c>
      <c r="AW645" s="238">
        <v>21</v>
      </c>
      <c r="AX645" s="238">
        <v>2</v>
      </c>
      <c r="AY645" s="238">
        <v>44</v>
      </c>
      <c r="AZ645" s="238">
        <v>4</v>
      </c>
      <c r="BA645" s="238">
        <v>21</v>
      </c>
      <c r="BB645" s="238">
        <v>68</v>
      </c>
      <c r="BC645" s="238" t="s">
        <v>354</v>
      </c>
      <c r="BD645" s="238">
        <v>5</v>
      </c>
      <c r="BE645" s="238">
        <v>8</v>
      </c>
      <c r="BI645" s="238">
        <v>3</v>
      </c>
      <c r="BJ645" s="238">
        <v>22</v>
      </c>
      <c r="BK645" s="238">
        <v>55</v>
      </c>
      <c r="BL645" s="238">
        <v>11</v>
      </c>
      <c r="BM645" s="238">
        <v>21</v>
      </c>
      <c r="CT645" s="238">
        <v>444230</v>
      </c>
      <c r="CU645" s="238">
        <v>4971093</v>
      </c>
      <c r="CV645" s="238">
        <v>44.891074099999997</v>
      </c>
      <c r="CW645" s="238">
        <v>-93.706270500000002</v>
      </c>
      <c r="CX645" s="238" t="s">
        <v>359</v>
      </c>
      <c r="CY645" s="238" t="s">
        <v>1306</v>
      </c>
    </row>
    <row r="646" spans="1:103" x14ac:dyDescent="0.25">
      <c r="A646" s="238">
        <v>11069422</v>
      </c>
      <c r="B646" s="238">
        <v>3</v>
      </c>
      <c r="C646" s="238">
        <v>7</v>
      </c>
      <c r="D646" s="238">
        <v>175.26300000000001</v>
      </c>
      <c r="E646" s="238">
        <v>27</v>
      </c>
      <c r="F646" s="238" t="s">
        <v>1119</v>
      </c>
      <c r="H646" s="238" t="s">
        <v>354</v>
      </c>
      <c r="I646" s="238">
        <v>25</v>
      </c>
      <c r="K646" s="238">
        <v>15004994</v>
      </c>
      <c r="L646" s="238">
        <v>152730184</v>
      </c>
      <c r="M646" s="238">
        <v>9</v>
      </c>
      <c r="N646" s="238">
        <v>30</v>
      </c>
      <c r="O646" s="238">
        <v>2015</v>
      </c>
      <c r="P646" s="238" t="s">
        <v>355</v>
      </c>
      <c r="Q646" s="238">
        <v>19</v>
      </c>
      <c r="R646" s="238" t="s">
        <v>356</v>
      </c>
      <c r="S646" s="238">
        <v>5</v>
      </c>
      <c r="T646" s="238">
        <v>0</v>
      </c>
      <c r="U646" s="238">
        <v>1</v>
      </c>
      <c r="V646" s="238">
        <v>8</v>
      </c>
      <c r="W646" s="238">
        <v>16</v>
      </c>
      <c r="X646" s="238">
        <v>2</v>
      </c>
      <c r="Y646" s="238">
        <v>6</v>
      </c>
      <c r="Z646" s="238">
        <v>1</v>
      </c>
      <c r="AB646" s="238">
        <v>1</v>
      </c>
      <c r="AC646" s="238">
        <v>98</v>
      </c>
      <c r="AD646" s="238" t="s">
        <v>430</v>
      </c>
      <c r="AE646" s="238" t="s">
        <v>1286</v>
      </c>
      <c r="AF646" s="238" t="s">
        <v>426</v>
      </c>
      <c r="AG646" s="238">
        <v>4</v>
      </c>
      <c r="AH646" s="238">
        <v>2</v>
      </c>
      <c r="AI646" s="238">
        <v>2</v>
      </c>
      <c r="AJ646" s="238">
        <v>4</v>
      </c>
      <c r="AK646" s="238">
        <v>21</v>
      </c>
      <c r="AL646" s="238">
        <v>50</v>
      </c>
      <c r="AM646" s="238" t="s">
        <v>363</v>
      </c>
      <c r="AN646" s="238">
        <v>5</v>
      </c>
      <c r="AO646" s="238">
        <v>1</v>
      </c>
      <c r="AS646" s="238">
        <v>7</v>
      </c>
      <c r="AT646" s="238">
        <v>98</v>
      </c>
      <c r="AU646" s="238">
        <v>55</v>
      </c>
      <c r="AV646" s="238">
        <v>11</v>
      </c>
      <c r="AW646" s="238">
        <v>21</v>
      </c>
      <c r="CT646" s="238">
        <v>444230</v>
      </c>
      <c r="CU646" s="238">
        <v>4971093</v>
      </c>
      <c r="CV646" s="238">
        <v>44.891074099999997</v>
      </c>
      <c r="CW646" s="238">
        <v>-93.706270500000002</v>
      </c>
      <c r="CX646" s="238" t="s">
        <v>359</v>
      </c>
      <c r="CY646" s="238" t="s">
        <v>1307</v>
      </c>
    </row>
    <row r="647" spans="1:103" x14ac:dyDescent="0.25">
      <c r="A647" s="238">
        <v>11022203</v>
      </c>
      <c r="B647" s="238">
        <v>3</v>
      </c>
      <c r="C647" s="238">
        <v>7</v>
      </c>
      <c r="D647" s="238">
        <v>175.26300000000001</v>
      </c>
      <c r="E647" s="238">
        <v>10</v>
      </c>
      <c r="G647" s="238" t="s">
        <v>1291</v>
      </c>
      <c r="H647" s="238" t="s">
        <v>354</v>
      </c>
      <c r="I647" s="238">
        <v>25</v>
      </c>
      <c r="K647" s="238">
        <v>15002010</v>
      </c>
      <c r="L647" s="238">
        <v>152750086</v>
      </c>
      <c r="M647" s="238">
        <v>10</v>
      </c>
      <c r="N647" s="238">
        <v>2</v>
      </c>
      <c r="O647" s="238">
        <v>2015</v>
      </c>
      <c r="P647" s="238" t="s">
        <v>362</v>
      </c>
      <c r="Q647" s="238">
        <v>9</v>
      </c>
      <c r="S647" s="238">
        <v>5</v>
      </c>
      <c r="T647" s="238">
        <v>0</v>
      </c>
      <c r="U647" s="238">
        <v>1</v>
      </c>
      <c r="V647" s="238">
        <v>4</v>
      </c>
      <c r="W647" s="238">
        <v>53</v>
      </c>
      <c r="X647" s="238">
        <v>3</v>
      </c>
      <c r="Y647" s="238">
        <v>1</v>
      </c>
      <c r="Z647" s="238">
        <v>1</v>
      </c>
      <c r="AB647" s="238">
        <v>1</v>
      </c>
      <c r="AC647" s="238">
        <v>98</v>
      </c>
      <c r="AD647" s="238" t="s">
        <v>424</v>
      </c>
      <c r="AE647" s="238" t="s">
        <v>1284</v>
      </c>
      <c r="AF647" s="238" t="s">
        <v>426</v>
      </c>
      <c r="AG647" s="238">
        <v>3</v>
      </c>
      <c r="AH647" s="238">
        <v>2</v>
      </c>
      <c r="AI647" s="238">
        <v>2</v>
      </c>
      <c r="AJ647" s="238">
        <v>3</v>
      </c>
      <c r="AK647" s="238">
        <v>21</v>
      </c>
      <c r="AL647" s="238">
        <v>53</v>
      </c>
      <c r="AM647" s="238" t="s">
        <v>354</v>
      </c>
      <c r="AN647" s="238">
        <v>5</v>
      </c>
      <c r="AO647" s="238">
        <v>3</v>
      </c>
      <c r="AS647" s="238">
        <v>7</v>
      </c>
      <c r="AT647" s="238">
        <v>98</v>
      </c>
      <c r="AU647" s="238">
        <v>55</v>
      </c>
      <c r="AV647" s="238">
        <v>10</v>
      </c>
      <c r="AW647" s="238">
        <v>21</v>
      </c>
      <c r="CT647" s="238">
        <v>444230</v>
      </c>
      <c r="CU647" s="238">
        <v>4971093</v>
      </c>
      <c r="CV647" s="238">
        <v>44.891074099999997</v>
      </c>
      <c r="CW647" s="238">
        <v>-93.706270500000002</v>
      </c>
      <c r="CX647" s="238" t="s">
        <v>359</v>
      </c>
      <c r="CY647" s="238" t="s">
        <v>1308</v>
      </c>
    </row>
    <row r="648" spans="1:103" x14ac:dyDescent="0.25">
      <c r="A648" s="238">
        <v>11080828</v>
      </c>
      <c r="B648" s="238">
        <v>3</v>
      </c>
      <c r="C648" s="238">
        <v>7</v>
      </c>
      <c r="D648" s="238">
        <v>175.26300000000001</v>
      </c>
      <c r="E648" s="238">
        <v>27</v>
      </c>
      <c r="F648" s="238" t="s">
        <v>1119</v>
      </c>
      <c r="H648" s="238" t="s">
        <v>354</v>
      </c>
      <c r="I648" s="238">
        <v>25</v>
      </c>
      <c r="K648" s="238">
        <v>15005902</v>
      </c>
      <c r="L648" s="238">
        <v>153250124</v>
      </c>
      <c r="M648" s="238">
        <v>11</v>
      </c>
      <c r="N648" s="238">
        <v>21</v>
      </c>
      <c r="O648" s="238">
        <v>2015</v>
      </c>
      <c r="P648" s="238" t="s">
        <v>364</v>
      </c>
      <c r="Q648" s="238">
        <v>14</v>
      </c>
      <c r="S648" s="238">
        <v>5</v>
      </c>
      <c r="T648" s="238">
        <v>0</v>
      </c>
      <c r="U648" s="238">
        <v>2</v>
      </c>
      <c r="V648" s="238">
        <v>3</v>
      </c>
      <c r="W648" s="238">
        <v>10</v>
      </c>
      <c r="X648" s="238">
        <v>1</v>
      </c>
      <c r="Y648" s="238">
        <v>1</v>
      </c>
      <c r="Z648" s="238">
        <v>1</v>
      </c>
      <c r="AB648" s="238">
        <v>1</v>
      </c>
      <c r="AC648" s="238">
        <v>98</v>
      </c>
      <c r="AD648" s="238" t="s">
        <v>430</v>
      </c>
      <c r="AE648" s="238" t="s">
        <v>1302</v>
      </c>
      <c r="AF648" s="238" t="s">
        <v>426</v>
      </c>
      <c r="AG648" s="238">
        <v>9</v>
      </c>
      <c r="AH648" s="238">
        <v>2</v>
      </c>
      <c r="AI648" s="238">
        <v>4</v>
      </c>
      <c r="AJ648" s="238">
        <v>4</v>
      </c>
      <c r="AK648" s="238">
        <v>21</v>
      </c>
      <c r="AL648" s="238">
        <v>58</v>
      </c>
      <c r="AM648" s="238" t="s">
        <v>363</v>
      </c>
      <c r="AN648" s="238">
        <v>5</v>
      </c>
      <c r="AO648" s="238">
        <v>1</v>
      </c>
      <c r="AT648" s="238">
        <v>22</v>
      </c>
      <c r="AU648" s="238">
        <v>55</v>
      </c>
      <c r="AX648" s="238">
        <v>0</v>
      </c>
      <c r="AY648" s="238">
        <v>2</v>
      </c>
      <c r="AZ648" s="238">
        <v>4</v>
      </c>
      <c r="BB648" s="238">
        <v>69</v>
      </c>
      <c r="BC648" s="238" t="s">
        <v>354</v>
      </c>
      <c r="BD648" s="238">
        <v>5</v>
      </c>
      <c r="BE648" s="238">
        <v>4</v>
      </c>
      <c r="BG648" s="238">
        <v>7</v>
      </c>
      <c r="BJ648" s="238">
        <v>22</v>
      </c>
      <c r="BK648" s="238">
        <v>55</v>
      </c>
      <c r="CT648" s="238">
        <v>444230</v>
      </c>
      <c r="CU648" s="238">
        <v>4971093</v>
      </c>
      <c r="CV648" s="238">
        <v>44.891074099999997</v>
      </c>
      <c r="CW648" s="238">
        <v>-93.706270500000002</v>
      </c>
      <c r="CX648" s="238" t="s">
        <v>359</v>
      </c>
      <c r="CY648" s="238" t="s">
        <v>1309</v>
      </c>
    </row>
    <row r="649" spans="1:103" x14ac:dyDescent="0.25">
      <c r="A649" s="238">
        <v>11082081</v>
      </c>
      <c r="B649" s="238">
        <v>3</v>
      </c>
      <c r="C649" s="238">
        <v>7</v>
      </c>
      <c r="D649" s="238">
        <v>175.26300000000001</v>
      </c>
      <c r="E649" s="238">
        <v>27</v>
      </c>
      <c r="F649" s="238" t="s">
        <v>1119</v>
      </c>
      <c r="H649" s="238" t="s">
        <v>354</v>
      </c>
      <c r="I649" s="238">
        <v>25</v>
      </c>
      <c r="K649" s="238">
        <v>15006068</v>
      </c>
      <c r="L649" s="238">
        <v>153340312</v>
      </c>
      <c r="M649" s="238">
        <v>11</v>
      </c>
      <c r="N649" s="238">
        <v>30</v>
      </c>
      <c r="O649" s="238">
        <v>2015</v>
      </c>
      <c r="P649" s="238" t="s">
        <v>361</v>
      </c>
      <c r="Q649" s="238">
        <v>17</v>
      </c>
      <c r="R649" s="238" t="s">
        <v>356</v>
      </c>
      <c r="S649" s="238">
        <v>5</v>
      </c>
      <c r="T649" s="238">
        <v>0</v>
      </c>
      <c r="U649" s="238">
        <v>1</v>
      </c>
      <c r="V649" s="238">
        <v>4</v>
      </c>
      <c r="W649" s="238">
        <v>30</v>
      </c>
      <c r="X649" s="238">
        <v>1</v>
      </c>
      <c r="Y649" s="238">
        <v>6</v>
      </c>
      <c r="Z649" s="238">
        <v>4</v>
      </c>
      <c r="AB649" s="238">
        <v>3</v>
      </c>
      <c r="AC649" s="238">
        <v>98</v>
      </c>
      <c r="AD649" s="238" t="s">
        <v>430</v>
      </c>
      <c r="AE649" s="238" t="s">
        <v>1286</v>
      </c>
      <c r="AF649" s="238" t="s">
        <v>426</v>
      </c>
      <c r="AG649" s="238">
        <v>3</v>
      </c>
      <c r="AH649" s="238">
        <v>2</v>
      </c>
      <c r="AI649" s="238">
        <v>3</v>
      </c>
      <c r="AJ649" s="238">
        <v>4</v>
      </c>
      <c r="AK649" s="238">
        <v>21</v>
      </c>
      <c r="AL649" s="238">
        <v>39</v>
      </c>
      <c r="AM649" s="238" t="s">
        <v>354</v>
      </c>
      <c r="AN649" s="238">
        <v>5</v>
      </c>
      <c r="AS649" s="238">
        <v>7</v>
      </c>
      <c r="AT649" s="238">
        <v>98</v>
      </c>
      <c r="AU649" s="238">
        <v>55</v>
      </c>
      <c r="AV649" s="238">
        <v>11</v>
      </c>
      <c r="AW649" s="238">
        <v>21</v>
      </c>
      <c r="CT649" s="238">
        <v>444230</v>
      </c>
      <c r="CU649" s="238">
        <v>4971093</v>
      </c>
      <c r="CV649" s="238">
        <v>44.891074099999997</v>
      </c>
      <c r="CW649" s="238">
        <v>-93.706270500000002</v>
      </c>
      <c r="CX649" s="238" t="s">
        <v>359</v>
      </c>
      <c r="CY649" s="238" t="s">
        <v>1310</v>
      </c>
    </row>
    <row r="650" spans="1:103" x14ac:dyDescent="0.25">
      <c r="A650" s="238">
        <v>11023870</v>
      </c>
      <c r="B650" s="238">
        <v>3</v>
      </c>
      <c r="C650" s="238">
        <v>7</v>
      </c>
      <c r="D650" s="238">
        <v>175.26300000000001</v>
      </c>
      <c r="E650" s="238">
        <v>10</v>
      </c>
      <c r="G650" s="238" t="s">
        <v>1291</v>
      </c>
      <c r="H650" s="238" t="s">
        <v>354</v>
      </c>
      <c r="I650" s="238">
        <v>25</v>
      </c>
      <c r="K650" s="238">
        <v>15006160</v>
      </c>
      <c r="L650" s="238">
        <v>153410139</v>
      </c>
      <c r="M650" s="238">
        <v>12</v>
      </c>
      <c r="N650" s="238">
        <v>7</v>
      </c>
      <c r="O650" s="238">
        <v>2015</v>
      </c>
      <c r="P650" s="238" t="s">
        <v>361</v>
      </c>
      <c r="Q650" s="238">
        <v>17</v>
      </c>
      <c r="S650" s="238">
        <v>5</v>
      </c>
      <c r="T650" s="238">
        <v>0</v>
      </c>
      <c r="U650" s="238">
        <v>1</v>
      </c>
      <c r="V650" s="238">
        <v>98</v>
      </c>
      <c r="W650" s="238">
        <v>16</v>
      </c>
      <c r="X650" s="238">
        <v>2</v>
      </c>
      <c r="Y650" s="238">
        <v>4</v>
      </c>
      <c r="Z650" s="238">
        <v>1</v>
      </c>
      <c r="AB650" s="238">
        <v>1</v>
      </c>
      <c r="AC650" s="238">
        <v>98</v>
      </c>
      <c r="AD650" s="238" t="s">
        <v>430</v>
      </c>
      <c r="AE650" s="238" t="s">
        <v>1277</v>
      </c>
      <c r="AF650" s="238" t="s">
        <v>426</v>
      </c>
      <c r="AG650" s="238">
        <v>4</v>
      </c>
      <c r="AH650" s="238">
        <v>2</v>
      </c>
      <c r="AI650" s="238">
        <v>3</v>
      </c>
      <c r="AJ650" s="238">
        <v>4</v>
      </c>
      <c r="AK650" s="238">
        <v>21</v>
      </c>
      <c r="AL650" s="238">
        <v>40</v>
      </c>
      <c r="AM650" s="238" t="s">
        <v>363</v>
      </c>
      <c r="AN650" s="238">
        <v>5</v>
      </c>
      <c r="AO650" s="238">
        <v>1</v>
      </c>
      <c r="AS650" s="238">
        <v>7</v>
      </c>
      <c r="AT650" s="238">
        <v>98</v>
      </c>
      <c r="AU650" s="238">
        <v>55</v>
      </c>
      <c r="AV650" s="238">
        <v>11</v>
      </c>
      <c r="AW650" s="238">
        <v>21</v>
      </c>
      <c r="CT650" s="238">
        <v>444230</v>
      </c>
      <c r="CU650" s="238">
        <v>4971093</v>
      </c>
      <c r="CV650" s="238">
        <v>44.891074099999997</v>
      </c>
      <c r="CW650" s="238">
        <v>-93.706270500000002</v>
      </c>
      <c r="CX650" s="238" t="s">
        <v>359</v>
      </c>
      <c r="CY650" s="238" t="s">
        <v>1311</v>
      </c>
    </row>
    <row r="651" spans="1:103" x14ac:dyDescent="0.25">
      <c r="A651" s="238">
        <v>11083551</v>
      </c>
      <c r="B651" s="238">
        <v>3</v>
      </c>
      <c r="C651" s="238">
        <v>7</v>
      </c>
      <c r="D651" s="238">
        <v>175.26300000000001</v>
      </c>
      <c r="E651" s="238">
        <v>27</v>
      </c>
      <c r="F651" s="238" t="s">
        <v>1119</v>
      </c>
      <c r="H651" s="238" t="s">
        <v>354</v>
      </c>
      <c r="I651" s="238">
        <v>25</v>
      </c>
      <c r="K651" s="238">
        <v>15039637</v>
      </c>
      <c r="L651" s="238">
        <v>153430159</v>
      </c>
      <c r="M651" s="238">
        <v>12</v>
      </c>
      <c r="N651" s="238">
        <v>9</v>
      </c>
      <c r="O651" s="238">
        <v>2015</v>
      </c>
      <c r="P651" s="238" t="s">
        <v>355</v>
      </c>
      <c r="Q651" s="238">
        <v>9</v>
      </c>
      <c r="S651" s="238">
        <v>5</v>
      </c>
      <c r="T651" s="238">
        <v>0</v>
      </c>
      <c r="U651" s="238">
        <v>2</v>
      </c>
      <c r="V651" s="238">
        <v>1</v>
      </c>
      <c r="W651" s="238">
        <v>10</v>
      </c>
      <c r="X651" s="238">
        <v>90</v>
      </c>
      <c r="Y651" s="238">
        <v>1</v>
      </c>
      <c r="Z651" s="238">
        <v>1</v>
      </c>
      <c r="AA651" s="238">
        <v>1</v>
      </c>
      <c r="AB651" s="238">
        <v>5</v>
      </c>
      <c r="AC651" s="238">
        <v>98</v>
      </c>
      <c r="AD651" s="238" t="s">
        <v>481</v>
      </c>
      <c r="AE651" s="238" t="s">
        <v>1277</v>
      </c>
      <c r="AF651" s="238" t="s">
        <v>426</v>
      </c>
      <c r="AG651" s="238">
        <v>7</v>
      </c>
      <c r="AH651" s="238">
        <v>2</v>
      </c>
      <c r="AI651" s="238">
        <v>2</v>
      </c>
      <c r="AJ651" s="238">
        <v>4</v>
      </c>
      <c r="AK651" s="238">
        <v>10</v>
      </c>
      <c r="AL651" s="238">
        <v>37</v>
      </c>
      <c r="AM651" s="238" t="s">
        <v>354</v>
      </c>
      <c r="AN651" s="238">
        <v>5</v>
      </c>
      <c r="AS651" s="238">
        <v>7</v>
      </c>
      <c r="AT651" s="238">
        <v>90</v>
      </c>
      <c r="AU651" s="238">
        <v>55</v>
      </c>
      <c r="AV651" s="238">
        <v>11</v>
      </c>
      <c r="AW651" s="238">
        <v>21</v>
      </c>
      <c r="AX651" s="238">
        <v>2</v>
      </c>
      <c r="AY651" s="238">
        <v>4</v>
      </c>
      <c r="AZ651" s="238">
        <v>4</v>
      </c>
      <c r="BA651" s="238">
        <v>10</v>
      </c>
      <c r="BB651" s="238">
        <v>29</v>
      </c>
      <c r="BC651" s="238" t="s">
        <v>354</v>
      </c>
      <c r="BD651" s="238">
        <v>5</v>
      </c>
      <c r="BE651" s="238">
        <v>1</v>
      </c>
      <c r="BF651" s="238">
        <v>1</v>
      </c>
      <c r="BI651" s="238">
        <v>7</v>
      </c>
      <c r="BJ651" s="238">
        <v>90</v>
      </c>
      <c r="BK651" s="238">
        <v>55</v>
      </c>
      <c r="BL651" s="238">
        <v>11</v>
      </c>
      <c r="BM651" s="238">
        <v>21</v>
      </c>
      <c r="CT651" s="238">
        <v>444230</v>
      </c>
      <c r="CU651" s="238">
        <v>4971093</v>
      </c>
      <c r="CV651" s="238">
        <v>44.891074099999997</v>
      </c>
      <c r="CW651" s="238">
        <v>-93.706270500000002</v>
      </c>
      <c r="CX651" s="238" t="s">
        <v>359</v>
      </c>
      <c r="CY651" s="238" t="s">
        <v>1312</v>
      </c>
    </row>
    <row r="652" spans="1:103" x14ac:dyDescent="0.25">
      <c r="A652" s="238">
        <v>390007</v>
      </c>
      <c r="B652" s="238">
        <v>3</v>
      </c>
      <c r="C652" s="238">
        <v>7</v>
      </c>
      <c r="D652" s="238">
        <v>175.27199999999999</v>
      </c>
      <c r="E652" s="238">
        <v>27</v>
      </c>
      <c r="F652" s="238" t="s">
        <v>1119</v>
      </c>
      <c r="H652" s="238" t="s">
        <v>354</v>
      </c>
      <c r="I652" s="238">
        <v>25</v>
      </c>
      <c r="K652" s="238">
        <v>16036594</v>
      </c>
      <c r="M652" s="238">
        <v>10</v>
      </c>
      <c r="N652" s="238">
        <v>27</v>
      </c>
      <c r="O652" s="238">
        <v>2016</v>
      </c>
      <c r="P652" s="238" t="s">
        <v>384</v>
      </c>
      <c r="Q652" s="238">
        <v>12</v>
      </c>
      <c r="R652" s="238" t="s">
        <v>356</v>
      </c>
      <c r="S652" s="238">
        <v>5</v>
      </c>
      <c r="T652" s="238">
        <v>0</v>
      </c>
      <c r="U652" s="238">
        <v>3</v>
      </c>
      <c r="V652" s="238">
        <v>12</v>
      </c>
      <c r="W652" s="238">
        <v>10</v>
      </c>
      <c r="X652" s="238">
        <v>7</v>
      </c>
      <c r="Y652" s="238">
        <v>1</v>
      </c>
      <c r="Z652" s="238">
        <v>2</v>
      </c>
      <c r="AB652" s="238">
        <v>1</v>
      </c>
      <c r="AC652" s="238">
        <v>98</v>
      </c>
      <c r="AD652" s="238" t="s">
        <v>581</v>
      </c>
      <c r="AF652" s="238" t="s">
        <v>426</v>
      </c>
      <c r="AG652" s="238">
        <v>7</v>
      </c>
      <c r="AH652" s="238">
        <v>2</v>
      </c>
      <c r="AI652" s="238">
        <v>4</v>
      </c>
      <c r="AJ652" s="238">
        <v>4</v>
      </c>
      <c r="AK652" s="238">
        <v>34</v>
      </c>
      <c r="AL652" s="238">
        <v>32</v>
      </c>
      <c r="AM652" s="238" t="s">
        <v>363</v>
      </c>
      <c r="AN652" s="238">
        <v>5</v>
      </c>
      <c r="AO652" s="238">
        <v>1</v>
      </c>
      <c r="AS652" s="238">
        <v>15</v>
      </c>
      <c r="AT652" s="238">
        <v>22</v>
      </c>
      <c r="AU652" s="238">
        <v>55</v>
      </c>
      <c r="AV652" s="238">
        <v>11</v>
      </c>
      <c r="AW652" s="238">
        <v>21</v>
      </c>
      <c r="AX652" s="238">
        <v>2</v>
      </c>
      <c r="AY652" s="238">
        <v>2</v>
      </c>
      <c r="AZ652" s="238">
        <v>4</v>
      </c>
      <c r="BA652" s="238">
        <v>34</v>
      </c>
      <c r="BB652" s="238">
        <v>69</v>
      </c>
      <c r="BC652" s="238" t="s">
        <v>354</v>
      </c>
      <c r="BD652" s="238">
        <v>5</v>
      </c>
      <c r="BE652" s="238">
        <v>1</v>
      </c>
      <c r="BI652" s="238">
        <v>15</v>
      </c>
      <c r="BJ652" s="238">
        <v>22</v>
      </c>
      <c r="BK652" s="238">
        <v>55</v>
      </c>
      <c r="BL652" s="238">
        <v>11</v>
      </c>
      <c r="BM652" s="238">
        <v>21</v>
      </c>
      <c r="BN652" s="238">
        <v>2</v>
      </c>
      <c r="BO652" s="238">
        <v>4</v>
      </c>
      <c r="BP652" s="238">
        <v>4</v>
      </c>
      <c r="BQ652" s="238">
        <v>26</v>
      </c>
      <c r="BR652" s="238">
        <v>69</v>
      </c>
      <c r="BS652" s="238" t="s">
        <v>354</v>
      </c>
      <c r="BT652" s="238">
        <v>5</v>
      </c>
      <c r="BU652" s="238">
        <v>2</v>
      </c>
      <c r="BY652" s="238">
        <v>15</v>
      </c>
      <c r="BZ652" s="238">
        <v>22</v>
      </c>
      <c r="CA652" s="238">
        <v>55</v>
      </c>
      <c r="CB652" s="238">
        <v>11</v>
      </c>
      <c r="CC652" s="238">
        <v>21</v>
      </c>
      <c r="CT652" s="238">
        <v>444246.40491744998</v>
      </c>
      <c r="CU652" s="238">
        <v>4971095.29935636</v>
      </c>
      <c r="CV652" s="238">
        <v>44.891097639999998</v>
      </c>
      <c r="CW652" s="238">
        <v>-93.706059300000007</v>
      </c>
      <c r="CX652" s="238" t="s">
        <v>359</v>
      </c>
      <c r="CY652" s="238" t="s">
        <v>1313</v>
      </c>
    </row>
    <row r="653" spans="1:103" x14ac:dyDescent="0.25">
      <c r="A653" s="238">
        <v>10845488</v>
      </c>
      <c r="B653" s="238">
        <v>3</v>
      </c>
      <c r="C653" s="238">
        <v>7</v>
      </c>
      <c r="D653" s="238">
        <v>175.30500000000001</v>
      </c>
      <c r="E653" s="238">
        <v>27</v>
      </c>
      <c r="F653" s="238" t="s">
        <v>1119</v>
      </c>
      <c r="H653" s="238" t="s">
        <v>354</v>
      </c>
      <c r="I653" s="238">
        <v>25</v>
      </c>
      <c r="K653" s="238">
        <v>12512989</v>
      </c>
      <c r="L653" s="238">
        <v>123640167</v>
      </c>
      <c r="M653" s="238">
        <v>12</v>
      </c>
      <c r="N653" s="238">
        <v>28</v>
      </c>
      <c r="O653" s="238">
        <v>2012</v>
      </c>
      <c r="P653" s="238" t="s">
        <v>362</v>
      </c>
      <c r="Q653" s="238">
        <v>12</v>
      </c>
      <c r="S653" s="238">
        <v>4</v>
      </c>
      <c r="T653" s="238">
        <v>0</v>
      </c>
      <c r="U653" s="238">
        <v>2</v>
      </c>
      <c r="V653" s="238">
        <v>1</v>
      </c>
      <c r="W653" s="238">
        <v>10</v>
      </c>
      <c r="X653" s="238">
        <v>2</v>
      </c>
      <c r="Y653" s="238">
        <v>1</v>
      </c>
      <c r="Z653" s="238">
        <v>2</v>
      </c>
      <c r="AB653" s="238">
        <v>5</v>
      </c>
      <c r="AC653" s="238">
        <v>98</v>
      </c>
      <c r="AD653" s="238" t="s">
        <v>428</v>
      </c>
      <c r="AE653" s="238" t="s">
        <v>1314</v>
      </c>
      <c r="AF653" s="238" t="s">
        <v>426</v>
      </c>
      <c r="AG653" s="238">
        <v>7</v>
      </c>
      <c r="AH653" s="238">
        <v>2</v>
      </c>
      <c r="AI653" s="238">
        <v>2</v>
      </c>
      <c r="AJ653" s="238">
        <v>4</v>
      </c>
      <c r="AK653" s="238">
        <v>21</v>
      </c>
      <c r="AL653" s="238">
        <v>19</v>
      </c>
      <c r="AM653" s="238" t="s">
        <v>363</v>
      </c>
      <c r="AN653" s="238">
        <v>5</v>
      </c>
      <c r="AO653" s="238">
        <v>3</v>
      </c>
      <c r="AS653" s="238">
        <v>7</v>
      </c>
      <c r="AT653" s="238">
        <v>98</v>
      </c>
      <c r="AU653" s="238">
        <v>55</v>
      </c>
      <c r="AV653" s="238">
        <v>11</v>
      </c>
      <c r="AW653" s="238">
        <v>25</v>
      </c>
      <c r="AX653" s="238">
        <v>2</v>
      </c>
      <c r="AY653" s="238">
        <v>2</v>
      </c>
      <c r="AZ653" s="238">
        <v>4</v>
      </c>
      <c r="BA653" s="238">
        <v>21</v>
      </c>
      <c r="BB653" s="238">
        <v>74</v>
      </c>
      <c r="BC653" s="238" t="s">
        <v>363</v>
      </c>
      <c r="BD653" s="238">
        <v>5</v>
      </c>
      <c r="BE653" s="238">
        <v>1</v>
      </c>
      <c r="BI653" s="238">
        <v>7</v>
      </c>
      <c r="BJ653" s="238">
        <v>98</v>
      </c>
      <c r="BK653" s="238">
        <v>55</v>
      </c>
      <c r="BL653" s="238">
        <v>11</v>
      </c>
      <c r="BM653" s="238">
        <v>25</v>
      </c>
      <c r="CT653" s="238">
        <v>444296</v>
      </c>
      <c r="CU653" s="238">
        <v>4971078</v>
      </c>
      <c r="CV653" s="238">
        <v>44.890942199999998</v>
      </c>
      <c r="CW653" s="238">
        <v>-93.705433999999997</v>
      </c>
      <c r="CX653" s="238" t="s">
        <v>359</v>
      </c>
      <c r="CY653" s="238" t="s">
        <v>1315</v>
      </c>
    </row>
    <row r="654" spans="1:103" x14ac:dyDescent="0.25">
      <c r="A654" s="238">
        <v>10998593</v>
      </c>
      <c r="B654" s="238">
        <v>3</v>
      </c>
      <c r="C654" s="238">
        <v>7</v>
      </c>
      <c r="D654" s="238">
        <v>175.31899999999999</v>
      </c>
      <c r="E654" s="238">
        <v>27</v>
      </c>
      <c r="F654" s="238" t="s">
        <v>1119</v>
      </c>
      <c r="H654" s="238" t="s">
        <v>354</v>
      </c>
      <c r="I654" s="238">
        <v>25</v>
      </c>
      <c r="K654" s="238">
        <v>14006119</v>
      </c>
      <c r="L654" s="238">
        <v>143370261</v>
      </c>
      <c r="M654" s="238">
        <v>12</v>
      </c>
      <c r="N654" s="238">
        <v>3</v>
      </c>
      <c r="O654" s="238">
        <v>2014</v>
      </c>
      <c r="P654" s="238" t="s">
        <v>355</v>
      </c>
      <c r="Q654" s="238">
        <v>22</v>
      </c>
      <c r="S654" s="238">
        <v>5</v>
      </c>
      <c r="T654" s="238">
        <v>0</v>
      </c>
      <c r="U654" s="238">
        <v>1</v>
      </c>
      <c r="V654" s="238">
        <v>8</v>
      </c>
      <c r="W654" s="238">
        <v>16</v>
      </c>
      <c r="X654" s="238">
        <v>2</v>
      </c>
      <c r="Y654" s="238">
        <v>6</v>
      </c>
      <c r="Z654" s="238">
        <v>1</v>
      </c>
      <c r="AB654" s="238">
        <v>1</v>
      </c>
      <c r="AC654" s="238">
        <v>98</v>
      </c>
      <c r="AD654" s="238" t="s">
        <v>424</v>
      </c>
      <c r="AE654" s="238" t="s">
        <v>1316</v>
      </c>
      <c r="AF654" s="238" t="s">
        <v>426</v>
      </c>
      <c r="AG654" s="238">
        <v>4</v>
      </c>
      <c r="AH654" s="238">
        <v>2</v>
      </c>
      <c r="AI654" s="238">
        <v>2</v>
      </c>
      <c r="AJ654" s="238">
        <v>4</v>
      </c>
      <c r="AK654" s="238">
        <v>21</v>
      </c>
      <c r="AL654" s="238">
        <v>56</v>
      </c>
      <c r="AM654" s="238" t="s">
        <v>363</v>
      </c>
      <c r="AN654" s="238">
        <v>5</v>
      </c>
      <c r="AO654" s="238">
        <v>1</v>
      </c>
      <c r="AS654" s="238">
        <v>7</v>
      </c>
      <c r="AT654" s="238">
        <v>98</v>
      </c>
      <c r="AU654" s="238">
        <v>55</v>
      </c>
      <c r="AV654" s="238">
        <v>11</v>
      </c>
      <c r="AW654" s="238">
        <v>21</v>
      </c>
      <c r="CT654" s="238">
        <v>444319</v>
      </c>
      <c r="CU654" s="238">
        <v>4971073</v>
      </c>
      <c r="CV654" s="238">
        <v>44.890904499999998</v>
      </c>
      <c r="CW654" s="238">
        <v>-93.705140599999993</v>
      </c>
      <c r="CX654" s="238" t="s">
        <v>359</v>
      </c>
      <c r="CY654" s="238" t="s">
        <v>1317</v>
      </c>
    </row>
    <row r="655" spans="1:103" x14ac:dyDescent="0.25">
      <c r="A655" s="238">
        <v>696141</v>
      </c>
      <c r="B655" s="238">
        <v>3</v>
      </c>
      <c r="C655" s="238">
        <v>7</v>
      </c>
      <c r="D655" s="238">
        <v>175.32</v>
      </c>
      <c r="E655" s="238">
        <v>27</v>
      </c>
      <c r="F655" s="238" t="s">
        <v>1119</v>
      </c>
      <c r="H655" s="238" t="s">
        <v>354</v>
      </c>
      <c r="I655" s="238">
        <v>25</v>
      </c>
      <c r="K655" s="238">
        <v>19000971</v>
      </c>
      <c r="M655" s="238">
        <v>3</v>
      </c>
      <c r="N655" s="238">
        <v>7</v>
      </c>
      <c r="O655" s="238">
        <v>2019</v>
      </c>
      <c r="P655" s="238" t="s">
        <v>384</v>
      </c>
      <c r="Q655" s="238">
        <v>19</v>
      </c>
      <c r="R655" s="238" t="s">
        <v>356</v>
      </c>
      <c r="S655" s="238">
        <v>5</v>
      </c>
      <c r="T655" s="238">
        <v>0</v>
      </c>
      <c r="U655" s="238">
        <v>2</v>
      </c>
      <c r="V655" s="238">
        <v>10</v>
      </c>
      <c r="W655" s="238">
        <v>10</v>
      </c>
      <c r="X655" s="238">
        <v>7</v>
      </c>
      <c r="Y655" s="238">
        <v>4</v>
      </c>
      <c r="Z655" s="238">
        <v>1</v>
      </c>
      <c r="AB655" s="238">
        <v>99</v>
      </c>
      <c r="AC655" s="238">
        <v>98</v>
      </c>
      <c r="AD655" s="238" t="s">
        <v>581</v>
      </c>
      <c r="AF655" s="238" t="s">
        <v>447</v>
      </c>
      <c r="AG655" s="238">
        <v>5</v>
      </c>
      <c r="AH655" s="238">
        <v>2</v>
      </c>
      <c r="AI655" s="238">
        <v>2</v>
      </c>
      <c r="AJ655" s="238">
        <v>4</v>
      </c>
      <c r="AK655" s="238">
        <v>21</v>
      </c>
      <c r="AL655" s="238">
        <v>38</v>
      </c>
      <c r="AM655" s="238" t="s">
        <v>354</v>
      </c>
      <c r="AN655" s="238">
        <v>5</v>
      </c>
      <c r="AO655" s="238">
        <v>90</v>
      </c>
      <c r="AS655" s="238">
        <v>12</v>
      </c>
      <c r="AT655" s="238">
        <v>9</v>
      </c>
      <c r="AU655" s="238">
        <v>55</v>
      </c>
      <c r="AV655" s="238">
        <v>11</v>
      </c>
      <c r="AW655" s="238">
        <v>21</v>
      </c>
      <c r="AX655" s="238">
        <v>2</v>
      </c>
      <c r="AY655" s="238">
        <v>3</v>
      </c>
      <c r="AZ655" s="238">
        <v>4</v>
      </c>
      <c r="BA655" s="238">
        <v>21</v>
      </c>
      <c r="BB655" s="238">
        <v>34</v>
      </c>
      <c r="BC655" s="238" t="s">
        <v>354</v>
      </c>
      <c r="BD655" s="238">
        <v>5</v>
      </c>
      <c r="BE655" s="238">
        <v>90</v>
      </c>
      <c r="BI655" s="238">
        <v>12</v>
      </c>
      <c r="BJ655" s="238">
        <v>9</v>
      </c>
      <c r="BK655" s="238">
        <v>55</v>
      </c>
      <c r="BL655" s="238">
        <v>11</v>
      </c>
      <c r="BM655" s="238">
        <v>21</v>
      </c>
      <c r="CT655" s="238">
        <v>444220.17217089998</v>
      </c>
      <c r="CU655" s="238">
        <v>4971110.8638546905</v>
      </c>
      <c r="CV655" s="238">
        <v>44.891235690000002</v>
      </c>
      <c r="CW655" s="238">
        <v>-93.706393199999994</v>
      </c>
      <c r="CX655" s="238" t="s">
        <v>359</v>
      </c>
      <c r="CY655" s="238" t="s">
        <v>1318</v>
      </c>
    </row>
    <row r="656" spans="1:103" x14ac:dyDescent="0.25">
      <c r="A656" s="238">
        <v>10905374</v>
      </c>
      <c r="B656" s="238">
        <v>3</v>
      </c>
      <c r="C656" s="238">
        <v>7</v>
      </c>
      <c r="D656" s="238">
        <v>175.32300000000001</v>
      </c>
      <c r="E656" s="238">
        <v>27</v>
      </c>
      <c r="F656" s="238" t="s">
        <v>1119</v>
      </c>
      <c r="H656" s="238" t="s">
        <v>354</v>
      </c>
      <c r="I656" s="238">
        <v>25</v>
      </c>
      <c r="K656" s="238">
        <v>13511169</v>
      </c>
      <c r="L656" s="238">
        <v>133080255</v>
      </c>
      <c r="M656" s="238">
        <v>11</v>
      </c>
      <c r="N656" s="238">
        <v>3</v>
      </c>
      <c r="O656" s="238">
        <v>2013</v>
      </c>
      <c r="P656" s="238" t="s">
        <v>366</v>
      </c>
      <c r="Q656" s="238">
        <v>16</v>
      </c>
      <c r="S656" s="238">
        <v>3</v>
      </c>
      <c r="T656" s="238">
        <v>0</v>
      </c>
      <c r="U656" s="238">
        <v>1</v>
      </c>
      <c r="V656" s="238">
        <v>90</v>
      </c>
      <c r="W656" s="238">
        <v>93</v>
      </c>
      <c r="X656" s="238">
        <v>90</v>
      </c>
      <c r="Y656" s="238">
        <v>4</v>
      </c>
      <c r="Z656" s="238">
        <v>1</v>
      </c>
      <c r="AB656" s="238">
        <v>1</v>
      </c>
      <c r="AC656" s="238">
        <v>98</v>
      </c>
      <c r="AD656" s="238" t="s">
        <v>428</v>
      </c>
      <c r="AE656" s="238" t="s">
        <v>1319</v>
      </c>
      <c r="AF656" s="238" t="s">
        <v>426</v>
      </c>
      <c r="AG656" s="238">
        <v>4</v>
      </c>
      <c r="AH656" s="238">
        <v>2</v>
      </c>
      <c r="AI656" s="238">
        <v>31</v>
      </c>
      <c r="AJ656" s="238">
        <v>3</v>
      </c>
      <c r="AK656" s="238">
        <v>21</v>
      </c>
      <c r="AL656" s="238">
        <v>67</v>
      </c>
      <c r="AM656" s="238" t="s">
        <v>354</v>
      </c>
      <c r="AN656" s="238">
        <v>1</v>
      </c>
      <c r="AO656" s="238">
        <v>18</v>
      </c>
      <c r="AS656" s="238">
        <v>3</v>
      </c>
      <c r="AT656" s="238">
        <v>98</v>
      </c>
      <c r="AU656" s="238">
        <v>55</v>
      </c>
      <c r="AV656" s="238">
        <v>11</v>
      </c>
      <c r="AW656" s="238">
        <v>21</v>
      </c>
      <c r="CT656" s="238">
        <v>444323</v>
      </c>
      <c r="CU656" s="238">
        <v>4971070</v>
      </c>
      <c r="CV656" s="238">
        <v>44.890879599999998</v>
      </c>
      <c r="CW656" s="238">
        <v>-93.705083400000007</v>
      </c>
      <c r="CX656" s="238" t="s">
        <v>359</v>
      </c>
      <c r="CY656" s="238" t="s">
        <v>1320</v>
      </c>
    </row>
    <row r="657" spans="1:103" x14ac:dyDescent="0.25">
      <c r="A657" s="238">
        <v>351803</v>
      </c>
      <c r="B657" s="238">
        <v>3</v>
      </c>
      <c r="C657" s="238">
        <v>7</v>
      </c>
      <c r="D657" s="238">
        <v>175.35599999999999</v>
      </c>
      <c r="E657" s="238">
        <v>27</v>
      </c>
      <c r="F657" s="238" t="s">
        <v>1119</v>
      </c>
      <c r="H657" s="238" t="s">
        <v>354</v>
      </c>
      <c r="I657" s="238">
        <v>25</v>
      </c>
      <c r="K657" s="238">
        <v>16002106</v>
      </c>
      <c r="M657" s="238">
        <v>5</v>
      </c>
      <c r="N657" s="238">
        <v>26</v>
      </c>
      <c r="O657" s="238">
        <v>2016</v>
      </c>
      <c r="P657" s="238" t="s">
        <v>384</v>
      </c>
      <c r="Q657" s="238">
        <v>5</v>
      </c>
      <c r="R657" s="238" t="s">
        <v>369</v>
      </c>
      <c r="S657" s="238">
        <v>5</v>
      </c>
      <c r="T657" s="238">
        <v>0</v>
      </c>
      <c r="U657" s="238">
        <v>2</v>
      </c>
      <c r="V657" s="238">
        <v>12</v>
      </c>
      <c r="W657" s="238">
        <v>10</v>
      </c>
      <c r="X657" s="238">
        <v>7</v>
      </c>
      <c r="Y657" s="238">
        <v>1</v>
      </c>
      <c r="Z657" s="238">
        <v>1</v>
      </c>
      <c r="AB657" s="238">
        <v>1</v>
      </c>
      <c r="AC657" s="238">
        <v>98</v>
      </c>
      <c r="AD657" s="238" t="s">
        <v>581</v>
      </c>
      <c r="AF657" s="238" t="s">
        <v>426</v>
      </c>
      <c r="AG657" s="238">
        <v>7</v>
      </c>
      <c r="AH657" s="238">
        <v>2</v>
      </c>
      <c r="AI657" s="238">
        <v>2</v>
      </c>
      <c r="AJ657" s="238">
        <v>3</v>
      </c>
      <c r="AK657" s="238">
        <v>26</v>
      </c>
      <c r="AL657" s="238">
        <v>42</v>
      </c>
      <c r="AM657" s="238" t="s">
        <v>354</v>
      </c>
      <c r="AN657" s="238">
        <v>5</v>
      </c>
      <c r="AO657" s="238">
        <v>1</v>
      </c>
      <c r="AS657" s="238">
        <v>11</v>
      </c>
      <c r="AT657" s="238">
        <v>9</v>
      </c>
      <c r="AU657" s="238">
        <v>55</v>
      </c>
      <c r="AV657" s="238">
        <v>12</v>
      </c>
      <c r="AW657" s="238">
        <v>21</v>
      </c>
      <c r="AX657" s="238">
        <v>2</v>
      </c>
      <c r="AY657" s="238">
        <v>4</v>
      </c>
      <c r="AZ657" s="238">
        <v>3</v>
      </c>
      <c r="BA657" s="238">
        <v>26</v>
      </c>
      <c r="BB657" s="238">
        <v>19</v>
      </c>
      <c r="BC657" s="238" t="s">
        <v>354</v>
      </c>
      <c r="BD657" s="238">
        <v>5</v>
      </c>
      <c r="BE657" s="238">
        <v>4</v>
      </c>
      <c r="BI657" s="238">
        <v>11</v>
      </c>
      <c r="BJ657" s="238">
        <v>9</v>
      </c>
      <c r="BK657" s="238">
        <v>55</v>
      </c>
      <c r="BL657" s="238">
        <v>12</v>
      </c>
      <c r="BM657" s="238">
        <v>21</v>
      </c>
      <c r="CT657" s="238">
        <v>444379.84853191901</v>
      </c>
      <c r="CU657" s="238">
        <v>4971074.3565704301</v>
      </c>
      <c r="CV657" s="238">
        <v>44.89091956</v>
      </c>
      <c r="CW657" s="238">
        <v>-93.704367210000001</v>
      </c>
      <c r="CX657" s="238" t="s">
        <v>359</v>
      </c>
      <c r="CY657" s="238" t="s">
        <v>1321</v>
      </c>
    </row>
    <row r="658" spans="1:103" x14ac:dyDescent="0.25">
      <c r="A658" s="238">
        <v>10914849</v>
      </c>
      <c r="B658" s="238">
        <v>3</v>
      </c>
      <c r="C658" s="238">
        <v>7</v>
      </c>
      <c r="D658" s="238">
        <v>175.37</v>
      </c>
      <c r="E658" s="238">
        <v>27</v>
      </c>
      <c r="F658" s="238" t="s">
        <v>1119</v>
      </c>
      <c r="H658" s="238" t="s">
        <v>354</v>
      </c>
      <c r="I658" s="238">
        <v>25</v>
      </c>
      <c r="K658" s="238">
        <v>13006941</v>
      </c>
      <c r="L658" s="238">
        <v>133470140</v>
      </c>
      <c r="M658" s="238">
        <v>12</v>
      </c>
      <c r="N658" s="238">
        <v>13</v>
      </c>
      <c r="O658" s="238">
        <v>2013</v>
      </c>
      <c r="P658" s="238" t="s">
        <v>362</v>
      </c>
      <c r="Q658" s="238">
        <v>11</v>
      </c>
      <c r="R658" s="238" t="s">
        <v>356</v>
      </c>
      <c r="S658" s="238">
        <v>5</v>
      </c>
      <c r="T658" s="238">
        <v>0</v>
      </c>
      <c r="U658" s="238">
        <v>2</v>
      </c>
      <c r="V658" s="238">
        <v>10</v>
      </c>
      <c r="W658" s="238">
        <v>10</v>
      </c>
      <c r="X658" s="238">
        <v>1</v>
      </c>
      <c r="Y658" s="238">
        <v>1</v>
      </c>
      <c r="Z658" s="238">
        <v>2</v>
      </c>
      <c r="AB658" s="238">
        <v>1</v>
      </c>
      <c r="AC658" s="238">
        <v>98</v>
      </c>
      <c r="AD658" s="238" t="s">
        <v>581</v>
      </c>
      <c r="AE658" s="238" t="s">
        <v>1322</v>
      </c>
      <c r="AF658" s="238" t="s">
        <v>426</v>
      </c>
      <c r="AG658" s="238">
        <v>5</v>
      </c>
      <c r="AH658" s="238">
        <v>2</v>
      </c>
      <c r="AI658" s="238">
        <v>2</v>
      </c>
      <c r="AJ658" s="238">
        <v>4</v>
      </c>
      <c r="AK658" s="238">
        <v>21</v>
      </c>
      <c r="AL658" s="238">
        <v>22</v>
      </c>
      <c r="AM658" s="238" t="s">
        <v>363</v>
      </c>
      <c r="AN658" s="238">
        <v>5</v>
      </c>
      <c r="AO658" s="238">
        <v>1</v>
      </c>
      <c r="AS658" s="238">
        <v>4</v>
      </c>
      <c r="AT658" s="238">
        <v>98</v>
      </c>
      <c r="AU658" s="238">
        <v>55</v>
      </c>
      <c r="AV658" s="238">
        <v>10</v>
      </c>
      <c r="AW658" s="238">
        <v>21</v>
      </c>
      <c r="AX658" s="238">
        <v>1</v>
      </c>
      <c r="AY658" s="238">
        <v>44</v>
      </c>
      <c r="AZ658" s="238">
        <v>4</v>
      </c>
      <c r="BA658" s="238">
        <v>21</v>
      </c>
      <c r="BB658" s="238">
        <v>45</v>
      </c>
      <c r="BC658" s="238" t="s">
        <v>354</v>
      </c>
      <c r="BD658" s="238">
        <v>5</v>
      </c>
      <c r="BE658" s="238">
        <v>8</v>
      </c>
      <c r="BI658" s="238">
        <v>4</v>
      </c>
      <c r="BJ658" s="238">
        <v>98</v>
      </c>
      <c r="BK658" s="238">
        <v>55</v>
      </c>
      <c r="BL658" s="238">
        <v>10</v>
      </c>
      <c r="BM658" s="238">
        <v>21</v>
      </c>
      <c r="CT658" s="238">
        <v>444393</v>
      </c>
      <c r="CU658" s="238">
        <v>4971060</v>
      </c>
      <c r="CV658" s="238">
        <v>44.8907873</v>
      </c>
      <c r="CW658" s="238">
        <v>-93.704201999999995</v>
      </c>
      <c r="CX658" s="238" t="s">
        <v>359</v>
      </c>
      <c r="CY658" s="238" t="s">
        <v>1323</v>
      </c>
    </row>
    <row r="659" spans="1:103" x14ac:dyDescent="0.25">
      <c r="A659" s="238">
        <v>664503</v>
      </c>
      <c r="B659" s="238">
        <v>3</v>
      </c>
      <c r="C659" s="238">
        <v>7</v>
      </c>
      <c r="D659" s="238">
        <v>175.38</v>
      </c>
      <c r="E659" s="238">
        <v>27</v>
      </c>
      <c r="F659" s="238" t="s">
        <v>1119</v>
      </c>
      <c r="H659" s="238" t="s">
        <v>354</v>
      </c>
      <c r="I659" s="238">
        <v>25</v>
      </c>
      <c r="K659" s="238">
        <v>18005908</v>
      </c>
      <c r="M659" s="238">
        <v>12</v>
      </c>
      <c r="N659" s="238">
        <v>1</v>
      </c>
      <c r="O659" s="238">
        <v>2018</v>
      </c>
      <c r="P659" s="238" t="s">
        <v>364</v>
      </c>
      <c r="Q659" s="238">
        <v>8</v>
      </c>
      <c r="S659" s="238">
        <v>5</v>
      </c>
      <c r="T659" s="238">
        <v>0</v>
      </c>
      <c r="U659" s="238">
        <v>2</v>
      </c>
      <c r="V659" s="238">
        <v>5</v>
      </c>
      <c r="W659" s="238">
        <v>10</v>
      </c>
      <c r="X659" s="238">
        <v>7</v>
      </c>
      <c r="Y659" s="238">
        <v>1</v>
      </c>
      <c r="Z659" s="238">
        <v>2</v>
      </c>
      <c r="AB659" s="238">
        <v>1</v>
      </c>
      <c r="AC659" s="238">
        <v>98</v>
      </c>
      <c r="AD659" s="238" t="s">
        <v>581</v>
      </c>
      <c r="AF659" s="238" t="s">
        <v>447</v>
      </c>
      <c r="AG659" s="238">
        <v>10</v>
      </c>
      <c r="AH659" s="238">
        <v>2</v>
      </c>
      <c r="AI659" s="238">
        <v>4</v>
      </c>
      <c r="AJ659" s="238">
        <v>2</v>
      </c>
      <c r="AK659" s="238">
        <v>21</v>
      </c>
      <c r="AL659" s="238">
        <v>27</v>
      </c>
      <c r="AM659" s="238" t="s">
        <v>363</v>
      </c>
      <c r="AN659" s="238">
        <v>5</v>
      </c>
      <c r="AO659" s="238">
        <v>2</v>
      </c>
      <c r="AS659" s="238">
        <v>90</v>
      </c>
      <c r="AT659" s="238">
        <v>90</v>
      </c>
      <c r="AU659" s="238">
        <v>30</v>
      </c>
      <c r="AV659" s="238">
        <v>12</v>
      </c>
      <c r="AW659" s="238">
        <v>21</v>
      </c>
      <c r="AX659" s="238">
        <v>2</v>
      </c>
      <c r="AY659" s="238">
        <v>4</v>
      </c>
      <c r="AZ659" s="238">
        <v>2</v>
      </c>
      <c r="BA659" s="238">
        <v>21</v>
      </c>
      <c r="BB659" s="238">
        <v>49</v>
      </c>
      <c r="BC659" s="238" t="s">
        <v>354</v>
      </c>
      <c r="BD659" s="238">
        <v>5</v>
      </c>
      <c r="BE659" s="238">
        <v>1</v>
      </c>
      <c r="BI659" s="238">
        <v>90</v>
      </c>
      <c r="BJ659" s="238">
        <v>90</v>
      </c>
      <c r="BK659" s="238">
        <v>30</v>
      </c>
      <c r="BL659" s="238">
        <v>12</v>
      </c>
      <c r="BM659" s="238">
        <v>21</v>
      </c>
      <c r="CT659" s="238">
        <v>444313.43798243097</v>
      </c>
      <c r="CU659" s="238">
        <v>4971086.1356230797</v>
      </c>
      <c r="CV659" s="238">
        <v>44.891020400000002</v>
      </c>
      <c r="CW659" s="238">
        <v>-93.705209449999998</v>
      </c>
      <c r="CX659" s="238" t="s">
        <v>359</v>
      </c>
      <c r="CY659" s="238" t="s">
        <v>1324</v>
      </c>
    </row>
    <row r="660" spans="1:103" x14ac:dyDescent="0.25">
      <c r="A660" s="238">
        <v>699418</v>
      </c>
      <c r="B660" s="238">
        <v>3</v>
      </c>
      <c r="C660" s="238">
        <v>7</v>
      </c>
      <c r="D660" s="238">
        <v>175.42599999999999</v>
      </c>
      <c r="E660" s="238">
        <v>27</v>
      </c>
      <c r="F660" s="238" t="s">
        <v>1119</v>
      </c>
      <c r="H660" s="238" t="s">
        <v>354</v>
      </c>
      <c r="I660" s="238">
        <v>25</v>
      </c>
      <c r="K660" s="238">
        <v>19001204</v>
      </c>
      <c r="M660" s="238">
        <v>3</v>
      </c>
      <c r="N660" s="238">
        <v>22</v>
      </c>
      <c r="O660" s="238">
        <v>2019</v>
      </c>
      <c r="P660" s="238" t="s">
        <v>362</v>
      </c>
      <c r="Q660" s="238">
        <v>7</v>
      </c>
      <c r="S660" s="238">
        <v>5</v>
      </c>
      <c r="T660" s="238">
        <v>0</v>
      </c>
      <c r="U660" s="238">
        <v>1</v>
      </c>
      <c r="W660" s="238">
        <v>32</v>
      </c>
      <c r="X660" s="238">
        <v>7</v>
      </c>
      <c r="Y660" s="238">
        <v>2</v>
      </c>
      <c r="Z660" s="238">
        <v>1</v>
      </c>
      <c r="AB660" s="238">
        <v>5</v>
      </c>
      <c r="AC660" s="238">
        <v>98</v>
      </c>
      <c r="AD660" s="238" t="s">
        <v>581</v>
      </c>
      <c r="AF660" s="238" t="s">
        <v>447</v>
      </c>
      <c r="AG660" s="238">
        <v>3</v>
      </c>
      <c r="AH660" s="238">
        <v>2</v>
      </c>
      <c r="AI660" s="238">
        <v>2</v>
      </c>
      <c r="AJ660" s="238">
        <v>4</v>
      </c>
      <c r="AK660" s="238">
        <v>26</v>
      </c>
      <c r="AL660" s="238">
        <v>27</v>
      </c>
      <c r="AM660" s="238" t="s">
        <v>363</v>
      </c>
      <c r="AN660" s="238">
        <v>5</v>
      </c>
      <c r="AO660" s="238">
        <v>1</v>
      </c>
      <c r="AS660" s="238">
        <v>90</v>
      </c>
      <c r="AT660" s="238">
        <v>22</v>
      </c>
      <c r="AU660" s="238">
        <v>55</v>
      </c>
      <c r="AV660" s="238">
        <v>13</v>
      </c>
      <c r="AW660" s="238">
        <v>21</v>
      </c>
      <c r="CT660" s="238">
        <v>444379.98082385003</v>
      </c>
      <c r="CU660" s="238">
        <v>4971075.9387848396</v>
      </c>
      <c r="CV660" s="238">
        <v>44.89093381</v>
      </c>
      <c r="CW660" s="238">
        <v>-93.704365699999997</v>
      </c>
      <c r="CX660" s="238" t="s">
        <v>359</v>
      </c>
      <c r="CY660" s="238" t="s">
        <v>1325</v>
      </c>
    </row>
    <row r="661" spans="1:103" x14ac:dyDescent="0.25">
      <c r="A661" s="238">
        <v>728321</v>
      </c>
      <c r="B661" s="238">
        <v>3</v>
      </c>
      <c r="C661" s="238">
        <v>7</v>
      </c>
      <c r="D661" s="238">
        <v>175.42699999999999</v>
      </c>
      <c r="E661" s="238">
        <v>27</v>
      </c>
      <c r="F661" s="238" t="s">
        <v>1119</v>
      </c>
      <c r="H661" s="238" t="s">
        <v>354</v>
      </c>
      <c r="I661" s="238">
        <v>25</v>
      </c>
      <c r="K661" s="238">
        <v>19002854</v>
      </c>
      <c r="M661" s="238">
        <v>6</v>
      </c>
      <c r="N661" s="238">
        <v>20</v>
      </c>
      <c r="O661" s="238">
        <v>2019</v>
      </c>
      <c r="P661" s="238" t="s">
        <v>384</v>
      </c>
      <c r="Q661" s="238">
        <v>20</v>
      </c>
      <c r="S661" s="238">
        <v>5</v>
      </c>
      <c r="T661" s="238">
        <v>0</v>
      </c>
      <c r="U661" s="238">
        <v>1</v>
      </c>
      <c r="W661" s="238">
        <v>32</v>
      </c>
      <c r="X661" s="238">
        <v>7</v>
      </c>
      <c r="Y661" s="238">
        <v>1</v>
      </c>
      <c r="Z661" s="238">
        <v>2</v>
      </c>
      <c r="AB661" s="238">
        <v>2</v>
      </c>
      <c r="AC661" s="238">
        <v>98</v>
      </c>
      <c r="AD661" s="238" t="s">
        <v>581</v>
      </c>
      <c r="AF661" s="238" t="s">
        <v>447</v>
      </c>
      <c r="AG661" s="238">
        <v>3</v>
      </c>
      <c r="AH661" s="238">
        <v>2</v>
      </c>
      <c r="AI661" s="238">
        <v>4</v>
      </c>
      <c r="AJ661" s="238">
        <v>4</v>
      </c>
      <c r="AK661" s="238">
        <v>21</v>
      </c>
      <c r="AL661" s="238">
        <v>85</v>
      </c>
      <c r="AM661" s="238" t="s">
        <v>354</v>
      </c>
      <c r="AN661" s="238">
        <v>7</v>
      </c>
      <c r="AO661" s="238">
        <v>90</v>
      </c>
      <c r="AP661" s="238">
        <v>68</v>
      </c>
      <c r="AS661" s="238">
        <v>15</v>
      </c>
      <c r="AT661" s="238">
        <v>22</v>
      </c>
      <c r="AU661" s="238">
        <v>55</v>
      </c>
      <c r="AV661" s="238">
        <v>11</v>
      </c>
      <c r="AW661" s="238">
        <v>21</v>
      </c>
      <c r="CT661" s="238">
        <v>444382.61178609601</v>
      </c>
      <c r="CU661" s="238">
        <v>4971079.9090190204</v>
      </c>
      <c r="CV661" s="238">
        <v>44.890969759999997</v>
      </c>
      <c r="CW661" s="238">
        <v>-93.704332829999998</v>
      </c>
      <c r="CX661" s="238" t="s">
        <v>359</v>
      </c>
      <c r="CY661" s="238" t="s">
        <v>1326</v>
      </c>
    </row>
    <row r="662" spans="1:103" x14ac:dyDescent="0.25">
      <c r="A662" s="238">
        <v>630031</v>
      </c>
      <c r="B662" s="238">
        <v>3</v>
      </c>
      <c r="C662" s="238">
        <v>7</v>
      </c>
      <c r="D662" s="238">
        <v>175.43</v>
      </c>
      <c r="E662" s="238">
        <v>27</v>
      </c>
      <c r="F662" s="238" t="s">
        <v>1119</v>
      </c>
      <c r="H662" s="238" t="s">
        <v>354</v>
      </c>
      <c r="I662" s="238">
        <v>25</v>
      </c>
      <c r="K662" s="238">
        <v>18004259</v>
      </c>
      <c r="M662" s="238">
        <v>8</v>
      </c>
      <c r="N662" s="238">
        <v>24</v>
      </c>
      <c r="O662" s="238">
        <v>2018</v>
      </c>
      <c r="P662" s="238" t="s">
        <v>362</v>
      </c>
      <c r="Q662" s="238">
        <v>17</v>
      </c>
      <c r="S662" s="238">
        <v>5</v>
      </c>
      <c r="T662" s="238">
        <v>0</v>
      </c>
      <c r="U662" s="238">
        <v>2</v>
      </c>
      <c r="V662" s="238">
        <v>12</v>
      </c>
      <c r="W662" s="238">
        <v>10</v>
      </c>
      <c r="X662" s="238">
        <v>7</v>
      </c>
      <c r="Y662" s="238">
        <v>1</v>
      </c>
      <c r="Z662" s="238">
        <v>3</v>
      </c>
      <c r="AB662" s="238">
        <v>2</v>
      </c>
      <c r="AC662" s="238">
        <v>98</v>
      </c>
      <c r="AD662" s="238" t="s">
        <v>581</v>
      </c>
      <c r="AF662" s="238" t="s">
        <v>447</v>
      </c>
      <c r="AG662" s="238">
        <v>7</v>
      </c>
      <c r="AH662" s="238">
        <v>2</v>
      </c>
      <c r="AI662" s="238">
        <v>2</v>
      </c>
      <c r="AJ662" s="238">
        <v>4</v>
      </c>
      <c r="AK662" s="238">
        <v>26</v>
      </c>
      <c r="AL662" s="238">
        <v>62</v>
      </c>
      <c r="AM662" s="238" t="s">
        <v>354</v>
      </c>
      <c r="AN662" s="238">
        <v>5</v>
      </c>
      <c r="AO662" s="238">
        <v>4</v>
      </c>
      <c r="AS662" s="238">
        <v>12</v>
      </c>
      <c r="AT662" s="238">
        <v>22</v>
      </c>
      <c r="AU662" s="238">
        <v>55</v>
      </c>
      <c r="AV662" s="238">
        <v>11</v>
      </c>
      <c r="AW662" s="238">
        <v>21</v>
      </c>
      <c r="AX662" s="238">
        <v>2</v>
      </c>
      <c r="AY662" s="238">
        <v>3</v>
      </c>
      <c r="AZ662" s="238">
        <v>4</v>
      </c>
      <c r="BA662" s="238">
        <v>26</v>
      </c>
      <c r="BB662" s="238">
        <v>48</v>
      </c>
      <c r="BC662" s="238" t="s">
        <v>354</v>
      </c>
      <c r="BD662" s="238">
        <v>5</v>
      </c>
      <c r="BE662" s="238">
        <v>1</v>
      </c>
      <c r="BI662" s="238">
        <v>12</v>
      </c>
      <c r="BJ662" s="238">
        <v>22</v>
      </c>
      <c r="BK662" s="238">
        <v>55</v>
      </c>
      <c r="BL662" s="238">
        <v>11</v>
      </c>
      <c r="BM662" s="238">
        <v>21</v>
      </c>
      <c r="CT662" s="238">
        <v>444387.389172</v>
      </c>
      <c r="CU662" s="238">
        <v>4971076.9971202901</v>
      </c>
      <c r="CV662" s="238">
        <v>44.890943919999998</v>
      </c>
      <c r="CW662" s="238">
        <v>-93.704272009999997</v>
      </c>
      <c r="CX662" s="238" t="s">
        <v>359</v>
      </c>
      <c r="CY662" s="238" t="s">
        <v>1327</v>
      </c>
    </row>
    <row r="663" spans="1:103" x14ac:dyDescent="0.25">
      <c r="A663" s="238">
        <v>739533</v>
      </c>
      <c r="B663" s="238">
        <v>3</v>
      </c>
      <c r="C663" s="238">
        <v>7</v>
      </c>
      <c r="D663" s="238">
        <v>175.43299999999999</v>
      </c>
      <c r="E663" s="238">
        <v>27</v>
      </c>
      <c r="F663" s="238" t="s">
        <v>1119</v>
      </c>
      <c r="H663" s="238" t="s">
        <v>354</v>
      </c>
      <c r="I663" s="238">
        <v>25</v>
      </c>
      <c r="K663" s="238">
        <v>19003723</v>
      </c>
      <c r="M663" s="238">
        <v>8</v>
      </c>
      <c r="N663" s="238">
        <v>10</v>
      </c>
      <c r="O663" s="238">
        <v>2019</v>
      </c>
      <c r="P663" s="238" t="s">
        <v>364</v>
      </c>
      <c r="Q663" s="238">
        <v>21</v>
      </c>
      <c r="R663" s="238" t="s">
        <v>356</v>
      </c>
      <c r="S663" s="238">
        <v>5</v>
      </c>
      <c r="T663" s="238">
        <v>0</v>
      </c>
      <c r="U663" s="238">
        <v>1</v>
      </c>
      <c r="W663" s="238">
        <v>49</v>
      </c>
      <c r="X663" s="238">
        <v>7</v>
      </c>
      <c r="Y663" s="238">
        <v>4</v>
      </c>
      <c r="Z663" s="238">
        <v>3</v>
      </c>
      <c r="AB663" s="238">
        <v>2</v>
      </c>
      <c r="AC663" s="238">
        <v>98</v>
      </c>
      <c r="AD663" s="238" t="s">
        <v>581</v>
      </c>
      <c r="AF663" s="238" t="s">
        <v>447</v>
      </c>
      <c r="AG663" s="238">
        <v>3</v>
      </c>
      <c r="AH663" s="238">
        <v>2</v>
      </c>
      <c r="AI663" s="238">
        <v>2</v>
      </c>
      <c r="AJ663" s="238">
        <v>4</v>
      </c>
      <c r="AK663" s="238">
        <v>21</v>
      </c>
      <c r="AL663" s="238">
        <v>47</v>
      </c>
      <c r="AM663" s="238" t="s">
        <v>363</v>
      </c>
      <c r="AN663" s="238">
        <v>5</v>
      </c>
      <c r="AO663" s="238">
        <v>99</v>
      </c>
      <c r="AS663" s="238">
        <v>15</v>
      </c>
      <c r="AT663" s="238">
        <v>9</v>
      </c>
      <c r="AU663" s="238">
        <v>55</v>
      </c>
      <c r="AV663" s="238">
        <v>13</v>
      </c>
      <c r="AW663" s="238">
        <v>21</v>
      </c>
      <c r="CT663" s="238">
        <v>444391.09334607498</v>
      </c>
      <c r="CU663" s="238">
        <v>4971074.88044939</v>
      </c>
      <c r="CV663" s="238">
        <v>44.890925160000002</v>
      </c>
      <c r="CW663" s="238">
        <v>-93.704224870000004</v>
      </c>
      <c r="CX663" s="238" t="s">
        <v>359</v>
      </c>
      <c r="CY663" s="238" t="s">
        <v>1328</v>
      </c>
    </row>
    <row r="664" spans="1:103" x14ac:dyDescent="0.25">
      <c r="A664" s="238">
        <v>735552</v>
      </c>
      <c r="B664" s="238">
        <v>3</v>
      </c>
      <c r="C664" s="238">
        <v>7</v>
      </c>
      <c r="D664" s="238">
        <v>175.43899999999999</v>
      </c>
      <c r="E664" s="238">
        <v>27</v>
      </c>
      <c r="F664" s="238" t="s">
        <v>1119</v>
      </c>
      <c r="H664" s="238" t="s">
        <v>354</v>
      </c>
      <c r="I664" s="238">
        <v>25</v>
      </c>
      <c r="K664" s="238">
        <v>19003438</v>
      </c>
      <c r="M664" s="238">
        <v>7</v>
      </c>
      <c r="N664" s="238">
        <v>23</v>
      </c>
      <c r="O664" s="238">
        <v>2019</v>
      </c>
      <c r="P664" s="238" t="s">
        <v>368</v>
      </c>
      <c r="Q664" s="238">
        <v>19</v>
      </c>
      <c r="S664" s="238">
        <v>4</v>
      </c>
      <c r="T664" s="238">
        <v>0</v>
      </c>
      <c r="U664" s="238">
        <v>3</v>
      </c>
      <c r="V664" s="238">
        <v>12</v>
      </c>
      <c r="W664" s="238">
        <v>10</v>
      </c>
      <c r="X664" s="238">
        <v>7</v>
      </c>
      <c r="Y664" s="238">
        <v>1</v>
      </c>
      <c r="Z664" s="238">
        <v>1</v>
      </c>
      <c r="AB664" s="238">
        <v>1</v>
      </c>
      <c r="AC664" s="238">
        <v>1</v>
      </c>
      <c r="AD664" s="238" t="s">
        <v>581</v>
      </c>
      <c r="AF664" s="238" t="s">
        <v>447</v>
      </c>
      <c r="AG664" s="238">
        <v>7</v>
      </c>
      <c r="AH664" s="238">
        <v>2</v>
      </c>
      <c r="AI664" s="238">
        <v>2</v>
      </c>
      <c r="AJ664" s="238">
        <v>4</v>
      </c>
      <c r="AK664" s="238">
        <v>26</v>
      </c>
      <c r="AL664" s="238">
        <v>33</v>
      </c>
      <c r="AM664" s="238" t="s">
        <v>363</v>
      </c>
      <c r="AN664" s="238">
        <v>5</v>
      </c>
      <c r="AO664" s="238">
        <v>1</v>
      </c>
      <c r="AS664" s="238">
        <v>90</v>
      </c>
      <c r="AT664" s="238">
        <v>22</v>
      </c>
      <c r="AU664" s="238">
        <v>55</v>
      </c>
      <c r="AV664" s="238">
        <v>11</v>
      </c>
      <c r="AW664" s="238">
        <v>21</v>
      </c>
      <c r="AX664" s="238">
        <v>2</v>
      </c>
      <c r="AY664" s="238">
        <v>2</v>
      </c>
      <c r="AZ664" s="238">
        <v>4</v>
      </c>
      <c r="BA664" s="238">
        <v>26</v>
      </c>
      <c r="BB664" s="238">
        <v>21</v>
      </c>
      <c r="BC664" s="238" t="s">
        <v>354</v>
      </c>
      <c r="BD664" s="238">
        <v>5</v>
      </c>
      <c r="BE664" s="238">
        <v>1</v>
      </c>
      <c r="BI664" s="238">
        <v>90</v>
      </c>
      <c r="BJ664" s="238">
        <v>22</v>
      </c>
      <c r="BK664" s="238">
        <v>55</v>
      </c>
      <c r="BL664" s="238">
        <v>11</v>
      </c>
      <c r="BM664" s="238">
        <v>21</v>
      </c>
      <c r="BN664" s="238">
        <v>2</v>
      </c>
      <c r="BO664" s="238">
        <v>2</v>
      </c>
      <c r="BP664" s="238">
        <v>4</v>
      </c>
      <c r="BQ664" s="238">
        <v>21</v>
      </c>
      <c r="BR664" s="238">
        <v>22</v>
      </c>
      <c r="BS664" s="238" t="s">
        <v>354</v>
      </c>
      <c r="BT664" s="238">
        <v>5</v>
      </c>
      <c r="BU664" s="238">
        <v>4</v>
      </c>
      <c r="BY664" s="238">
        <v>90</v>
      </c>
      <c r="BZ664" s="238">
        <v>22</v>
      </c>
      <c r="CA664" s="238">
        <v>55</v>
      </c>
      <c r="CB664" s="238">
        <v>11</v>
      </c>
      <c r="CC664" s="238">
        <v>21</v>
      </c>
      <c r="CT664" s="238">
        <v>444401.14753285103</v>
      </c>
      <c r="CU664" s="238">
        <v>4971079.1137911901</v>
      </c>
      <c r="CV664" s="238">
        <v>44.890964050000001</v>
      </c>
      <c r="CW664" s="238">
        <v>-93.704098020000004</v>
      </c>
      <c r="CX664" s="238" t="s">
        <v>359</v>
      </c>
      <c r="CY664" s="238" t="s">
        <v>1329</v>
      </c>
    </row>
    <row r="665" spans="1:103" x14ac:dyDescent="0.25">
      <c r="A665" s="238">
        <v>486894</v>
      </c>
      <c r="B665" s="238">
        <v>3</v>
      </c>
      <c r="C665" s="238">
        <v>7</v>
      </c>
      <c r="D665" s="238">
        <v>175.453</v>
      </c>
      <c r="E665" s="238">
        <v>27</v>
      </c>
      <c r="F665" s="238" t="s">
        <v>1119</v>
      </c>
      <c r="H665" s="238" t="s">
        <v>354</v>
      </c>
      <c r="I665" s="238">
        <v>25</v>
      </c>
      <c r="K665" s="238">
        <v>17003571</v>
      </c>
      <c r="M665" s="238">
        <v>7</v>
      </c>
      <c r="N665" s="238">
        <v>14</v>
      </c>
      <c r="O665" s="238">
        <v>2017</v>
      </c>
      <c r="P665" s="238" t="s">
        <v>362</v>
      </c>
      <c r="Q665" s="238">
        <v>16</v>
      </c>
      <c r="R665" s="238">
        <v>98</v>
      </c>
      <c r="S665" s="238">
        <v>5</v>
      </c>
      <c r="T665" s="238">
        <v>0</v>
      </c>
      <c r="U665" s="238">
        <v>2</v>
      </c>
      <c r="V665" s="238">
        <v>12</v>
      </c>
      <c r="W665" s="238">
        <v>10</v>
      </c>
      <c r="X665" s="238">
        <v>4</v>
      </c>
      <c r="Y665" s="238">
        <v>1</v>
      </c>
      <c r="Z665" s="238">
        <v>1</v>
      </c>
      <c r="AB665" s="238">
        <v>1</v>
      </c>
      <c r="AC665" s="238">
        <v>98</v>
      </c>
      <c r="AD665" s="238" t="s">
        <v>581</v>
      </c>
      <c r="AF665" s="238" t="s">
        <v>426</v>
      </c>
      <c r="AG665" s="238">
        <v>7</v>
      </c>
      <c r="AH665" s="238">
        <v>2</v>
      </c>
      <c r="AI665" s="238">
        <v>4</v>
      </c>
      <c r="AJ665" s="238">
        <v>3</v>
      </c>
      <c r="AK665" s="238">
        <v>21</v>
      </c>
      <c r="AL665" s="238">
        <v>19</v>
      </c>
      <c r="AM665" s="238" t="s">
        <v>363</v>
      </c>
      <c r="AN665" s="238">
        <v>5</v>
      </c>
      <c r="AO665" s="238">
        <v>1</v>
      </c>
      <c r="AS665" s="238">
        <v>12</v>
      </c>
      <c r="AT665" s="238">
        <v>20</v>
      </c>
      <c r="AU665" s="238">
        <v>55</v>
      </c>
      <c r="AV665" s="238">
        <v>11</v>
      </c>
      <c r="AW665" s="238">
        <v>21</v>
      </c>
      <c r="AX665" s="238">
        <v>2</v>
      </c>
      <c r="AY665" s="238">
        <v>4</v>
      </c>
      <c r="AZ665" s="238">
        <v>3</v>
      </c>
      <c r="BA665" s="238">
        <v>34</v>
      </c>
      <c r="BB665" s="238">
        <v>45</v>
      </c>
      <c r="BC665" s="238" t="s">
        <v>354</v>
      </c>
      <c r="BD665" s="238">
        <v>5</v>
      </c>
      <c r="BE665" s="238">
        <v>1</v>
      </c>
      <c r="BI665" s="238">
        <v>12</v>
      </c>
      <c r="BJ665" s="238">
        <v>20</v>
      </c>
      <c r="BK665" s="238">
        <v>55</v>
      </c>
      <c r="BL665" s="238">
        <v>11</v>
      </c>
      <c r="BM665" s="238">
        <v>21</v>
      </c>
      <c r="CT665" s="238">
        <v>444535.55613500101</v>
      </c>
      <c r="CU665" s="238">
        <v>4971081.2304620901</v>
      </c>
      <c r="CV665" s="238">
        <v>44.89099358</v>
      </c>
      <c r="CW665" s="238">
        <v>-93.702396239999999</v>
      </c>
      <c r="CX665" s="238" t="s">
        <v>359</v>
      </c>
      <c r="CY665" s="238" t="s">
        <v>1330</v>
      </c>
    </row>
    <row r="666" spans="1:103" x14ac:dyDescent="0.25">
      <c r="A666" s="238">
        <v>537783</v>
      </c>
      <c r="B666" s="238">
        <v>3</v>
      </c>
      <c r="C666" s="238">
        <v>7</v>
      </c>
      <c r="D666" s="238">
        <v>175.48599999999999</v>
      </c>
      <c r="E666" s="238">
        <v>27</v>
      </c>
      <c r="F666" s="238" t="s">
        <v>1119</v>
      </c>
      <c r="H666" s="238" t="s">
        <v>354</v>
      </c>
      <c r="I666" s="238">
        <v>25</v>
      </c>
      <c r="K666" s="238">
        <v>18000243</v>
      </c>
      <c r="M666" s="238">
        <v>1</v>
      </c>
      <c r="N666" s="238">
        <v>17</v>
      </c>
      <c r="O666" s="238">
        <v>2018</v>
      </c>
      <c r="P666" s="238" t="s">
        <v>355</v>
      </c>
      <c r="Q666" s="238">
        <v>10</v>
      </c>
      <c r="S666" s="238">
        <v>5</v>
      </c>
      <c r="T666" s="238">
        <v>0</v>
      </c>
      <c r="U666" s="238">
        <v>2</v>
      </c>
      <c r="V666" s="238">
        <v>90</v>
      </c>
      <c r="W666" s="238">
        <v>10</v>
      </c>
      <c r="X666" s="238">
        <v>7</v>
      </c>
      <c r="Y666" s="238">
        <v>1</v>
      </c>
      <c r="Z666" s="238">
        <v>1</v>
      </c>
      <c r="AB666" s="238">
        <v>3</v>
      </c>
      <c r="AC666" s="238">
        <v>98</v>
      </c>
      <c r="AD666" s="238" t="s">
        <v>581</v>
      </c>
      <c r="AF666" s="238" t="s">
        <v>426</v>
      </c>
      <c r="AG666" s="238">
        <v>90</v>
      </c>
      <c r="AH666" s="238">
        <v>2</v>
      </c>
      <c r="AI666" s="238">
        <v>49</v>
      </c>
      <c r="AJ666" s="238">
        <v>3</v>
      </c>
      <c r="AK666" s="238">
        <v>21</v>
      </c>
      <c r="AL666" s="238">
        <v>60</v>
      </c>
      <c r="AM666" s="238" t="s">
        <v>354</v>
      </c>
      <c r="AN666" s="238">
        <v>5</v>
      </c>
      <c r="AO666" s="238">
        <v>2</v>
      </c>
      <c r="AS666" s="238">
        <v>90</v>
      </c>
      <c r="AT666" s="238">
        <v>9</v>
      </c>
      <c r="AU666" s="238">
        <v>55</v>
      </c>
      <c r="AV666" s="238">
        <v>13</v>
      </c>
      <c r="AW666" s="238">
        <v>21</v>
      </c>
      <c r="AX666" s="238">
        <v>2</v>
      </c>
      <c r="AY666" s="238">
        <v>2</v>
      </c>
      <c r="AZ666" s="238">
        <v>2</v>
      </c>
      <c r="BA666" s="238">
        <v>24</v>
      </c>
      <c r="BB666" s="238">
        <v>26</v>
      </c>
      <c r="BC666" s="238" t="s">
        <v>354</v>
      </c>
      <c r="BD666" s="238">
        <v>5</v>
      </c>
      <c r="BE666" s="238">
        <v>1</v>
      </c>
      <c r="BI666" s="238">
        <v>90</v>
      </c>
      <c r="BJ666" s="238">
        <v>22</v>
      </c>
      <c r="BK666" s="238">
        <v>55</v>
      </c>
      <c r="BL666" s="238">
        <v>12</v>
      </c>
      <c r="BM666" s="238">
        <v>21</v>
      </c>
      <c r="CT666" s="238">
        <v>444588.47290750098</v>
      </c>
      <c r="CU666" s="238">
        <v>4971082.2887975397</v>
      </c>
      <c r="CV666" s="238">
        <v>44.89100723</v>
      </c>
      <c r="CW666" s="238">
        <v>-93.701726280000003</v>
      </c>
      <c r="CX666" s="238" t="s">
        <v>359</v>
      </c>
      <c r="CY666" s="238" t="s">
        <v>1331</v>
      </c>
    </row>
    <row r="667" spans="1:103" x14ac:dyDescent="0.25">
      <c r="A667" s="238">
        <v>503753</v>
      </c>
      <c r="B667" s="238">
        <v>3</v>
      </c>
      <c r="C667" s="238">
        <v>7</v>
      </c>
      <c r="D667" s="238">
        <v>175.489</v>
      </c>
      <c r="E667" s="238">
        <v>27</v>
      </c>
      <c r="F667" s="238" t="s">
        <v>1119</v>
      </c>
      <c r="H667" s="238" t="s">
        <v>354</v>
      </c>
      <c r="I667" s="238">
        <v>25</v>
      </c>
      <c r="K667" s="238">
        <v>17004814</v>
      </c>
      <c r="M667" s="238">
        <v>9</v>
      </c>
      <c r="N667" s="238">
        <v>25</v>
      </c>
      <c r="O667" s="238">
        <v>2017</v>
      </c>
      <c r="P667" s="238" t="s">
        <v>361</v>
      </c>
      <c r="Q667" s="238">
        <v>6</v>
      </c>
      <c r="R667" s="238" t="s">
        <v>369</v>
      </c>
      <c r="S667" s="238">
        <v>5</v>
      </c>
      <c r="T667" s="238">
        <v>0</v>
      </c>
      <c r="U667" s="238">
        <v>2</v>
      </c>
      <c r="V667" s="238">
        <v>10</v>
      </c>
      <c r="W667" s="238">
        <v>10</v>
      </c>
      <c r="X667" s="238">
        <v>7</v>
      </c>
      <c r="Y667" s="238">
        <v>2</v>
      </c>
      <c r="Z667" s="238">
        <v>2</v>
      </c>
      <c r="AA667" s="238">
        <v>3</v>
      </c>
      <c r="AB667" s="238">
        <v>2</v>
      </c>
      <c r="AC667" s="238">
        <v>98</v>
      </c>
      <c r="AD667" s="238" t="s">
        <v>581</v>
      </c>
      <c r="AF667" s="238" t="s">
        <v>426</v>
      </c>
      <c r="AG667" s="238">
        <v>5</v>
      </c>
      <c r="AH667" s="238">
        <v>2</v>
      </c>
      <c r="AI667" s="238">
        <v>2</v>
      </c>
      <c r="AJ667" s="238">
        <v>3</v>
      </c>
      <c r="AK667" s="238">
        <v>31</v>
      </c>
      <c r="AL667" s="238">
        <v>74</v>
      </c>
      <c r="AM667" s="238" t="s">
        <v>363</v>
      </c>
      <c r="AN667" s="238">
        <v>5</v>
      </c>
      <c r="AO667" s="238">
        <v>2</v>
      </c>
      <c r="AS667" s="238">
        <v>15</v>
      </c>
      <c r="AT667" s="238">
        <v>22</v>
      </c>
      <c r="AU667" s="238">
        <v>55</v>
      </c>
      <c r="AV667" s="238">
        <v>13</v>
      </c>
      <c r="AW667" s="238">
        <v>21</v>
      </c>
      <c r="AX667" s="238">
        <v>2</v>
      </c>
      <c r="AY667" s="238">
        <v>2</v>
      </c>
      <c r="AZ667" s="238">
        <v>2</v>
      </c>
      <c r="BA667" s="238">
        <v>21</v>
      </c>
      <c r="BB667" s="238">
        <v>41</v>
      </c>
      <c r="BC667" s="238" t="s">
        <v>354</v>
      </c>
      <c r="BD667" s="238">
        <v>5</v>
      </c>
      <c r="BE667" s="238">
        <v>1</v>
      </c>
      <c r="BI667" s="238">
        <v>11</v>
      </c>
      <c r="BJ667" s="238">
        <v>22</v>
      </c>
      <c r="BK667" s="238">
        <v>30</v>
      </c>
      <c r="BL667" s="238">
        <v>12</v>
      </c>
      <c r="BM667" s="238">
        <v>21</v>
      </c>
      <c r="CT667" s="238">
        <v>444592.70624930097</v>
      </c>
      <c r="CU667" s="238">
        <v>4971081.3150824197</v>
      </c>
      <c r="CV667" s="238">
        <v>44.890998789999998</v>
      </c>
      <c r="CW667" s="238">
        <v>-93.701672560000006</v>
      </c>
      <c r="CX667" s="238" t="s">
        <v>359</v>
      </c>
      <c r="CY667" s="238" t="s">
        <v>1332</v>
      </c>
    </row>
    <row r="668" spans="1:103" x14ac:dyDescent="0.25">
      <c r="A668" s="238">
        <v>332072</v>
      </c>
      <c r="B668" s="238">
        <v>3</v>
      </c>
      <c r="C668" s="238">
        <v>7</v>
      </c>
      <c r="D668" s="238">
        <v>175.49</v>
      </c>
      <c r="E668" s="238">
        <v>27</v>
      </c>
      <c r="F668" s="238" t="s">
        <v>1119</v>
      </c>
      <c r="H668" s="238" t="s">
        <v>354</v>
      </c>
      <c r="I668" s="238">
        <v>25</v>
      </c>
      <c r="K668" s="238">
        <v>16000792</v>
      </c>
      <c r="M668" s="238">
        <v>2</v>
      </c>
      <c r="N668" s="238">
        <v>26</v>
      </c>
      <c r="O668" s="238">
        <v>2016</v>
      </c>
      <c r="P668" s="238" t="s">
        <v>362</v>
      </c>
      <c r="Q668" s="238">
        <v>15</v>
      </c>
      <c r="S668" s="238">
        <v>5</v>
      </c>
      <c r="T668" s="238">
        <v>0</v>
      </c>
      <c r="U668" s="238">
        <v>2</v>
      </c>
      <c r="V668" s="238">
        <v>10</v>
      </c>
      <c r="W668" s="238">
        <v>10</v>
      </c>
      <c r="X668" s="238">
        <v>3</v>
      </c>
      <c r="Y668" s="238">
        <v>1</v>
      </c>
      <c r="Z668" s="238">
        <v>1</v>
      </c>
      <c r="AB668" s="238">
        <v>1</v>
      </c>
      <c r="AC668" s="238">
        <v>98</v>
      </c>
      <c r="AD668" s="238" t="s">
        <v>581</v>
      </c>
      <c r="AE668" s="238" t="s">
        <v>1295</v>
      </c>
      <c r="AF668" s="238" t="s">
        <v>426</v>
      </c>
      <c r="AG668" s="238">
        <v>5</v>
      </c>
      <c r="AH668" s="238">
        <v>2</v>
      </c>
      <c r="AI668" s="238">
        <v>49</v>
      </c>
      <c r="AJ668" s="238">
        <v>4</v>
      </c>
      <c r="AK668" s="238">
        <v>32</v>
      </c>
      <c r="AL668" s="238">
        <v>22</v>
      </c>
      <c r="AM668" s="238" t="s">
        <v>354</v>
      </c>
      <c r="AN668" s="238">
        <v>5</v>
      </c>
      <c r="AO668" s="238">
        <v>1</v>
      </c>
      <c r="AS668" s="238">
        <v>15</v>
      </c>
      <c r="AT668" s="238">
        <v>9</v>
      </c>
      <c r="AU668" s="238">
        <v>55</v>
      </c>
      <c r="AV668" s="238">
        <v>12</v>
      </c>
      <c r="AW668" s="238">
        <v>21</v>
      </c>
      <c r="AX668" s="238">
        <v>2</v>
      </c>
      <c r="AY668" s="238">
        <v>2</v>
      </c>
      <c r="AZ668" s="238">
        <v>4</v>
      </c>
      <c r="BA668" s="238">
        <v>32</v>
      </c>
      <c r="BB668" s="238">
        <v>61</v>
      </c>
      <c r="BC668" s="238" t="s">
        <v>354</v>
      </c>
      <c r="BD668" s="238">
        <v>5</v>
      </c>
      <c r="BE668" s="238">
        <v>1</v>
      </c>
      <c r="BI668" s="238">
        <v>15</v>
      </c>
      <c r="BJ668" s="238">
        <v>9</v>
      </c>
      <c r="BK668" s="238">
        <v>55</v>
      </c>
      <c r="BL668" s="238">
        <v>12</v>
      </c>
      <c r="BM668" s="238">
        <v>21</v>
      </c>
      <c r="CT668" s="238">
        <v>444594.977488467</v>
      </c>
      <c r="CU668" s="238">
        <v>4971080.0611507902</v>
      </c>
      <c r="CV668" s="238">
        <v>44.890987680000002</v>
      </c>
      <c r="CW668" s="238">
        <v>-93.701643669999996</v>
      </c>
      <c r="CX668" s="238" t="s">
        <v>359</v>
      </c>
      <c r="CY668" s="238" t="s">
        <v>1333</v>
      </c>
    </row>
    <row r="669" spans="1:103" x14ac:dyDescent="0.25">
      <c r="A669" s="238">
        <v>326238</v>
      </c>
      <c r="B669" s="238">
        <v>3</v>
      </c>
      <c r="C669" s="238">
        <v>7</v>
      </c>
      <c r="D669" s="238">
        <v>175.49199999999999</v>
      </c>
      <c r="E669" s="238">
        <v>27</v>
      </c>
      <c r="F669" s="238" t="s">
        <v>1119</v>
      </c>
      <c r="H669" s="238" t="s">
        <v>354</v>
      </c>
      <c r="I669" s="238">
        <v>25</v>
      </c>
      <c r="K669" s="238">
        <v>16000445</v>
      </c>
      <c r="M669" s="238">
        <v>2</v>
      </c>
      <c r="N669" s="238">
        <v>3</v>
      </c>
      <c r="O669" s="238">
        <v>2016</v>
      </c>
      <c r="P669" s="238" t="s">
        <v>355</v>
      </c>
      <c r="Q669" s="238">
        <v>13</v>
      </c>
      <c r="R669" s="238">
        <v>98</v>
      </c>
      <c r="S669" s="238">
        <v>5</v>
      </c>
      <c r="T669" s="238">
        <v>0</v>
      </c>
      <c r="U669" s="238">
        <v>1</v>
      </c>
      <c r="W669" s="238">
        <v>32</v>
      </c>
      <c r="X669" s="238">
        <v>7</v>
      </c>
      <c r="Y669" s="238">
        <v>1</v>
      </c>
      <c r="Z669" s="238">
        <v>1</v>
      </c>
      <c r="AB669" s="238">
        <v>5</v>
      </c>
      <c r="AC669" s="238">
        <v>98</v>
      </c>
      <c r="AD669" s="238" t="s">
        <v>581</v>
      </c>
      <c r="AF669" s="238" t="s">
        <v>426</v>
      </c>
      <c r="AG669" s="238">
        <v>3</v>
      </c>
      <c r="AH669" s="238">
        <v>2</v>
      </c>
      <c r="AI669" s="238">
        <v>2</v>
      </c>
      <c r="AJ669" s="238">
        <v>4</v>
      </c>
      <c r="AK669" s="238">
        <v>26</v>
      </c>
      <c r="AL669" s="238">
        <v>29</v>
      </c>
      <c r="AM669" s="238" t="s">
        <v>354</v>
      </c>
      <c r="AN669" s="238">
        <v>5</v>
      </c>
      <c r="AO669" s="238">
        <v>1</v>
      </c>
      <c r="AS669" s="238">
        <v>12</v>
      </c>
      <c r="AT669" s="238">
        <v>9</v>
      </c>
      <c r="AU669" s="238">
        <v>55</v>
      </c>
      <c r="AV669" s="238">
        <v>11</v>
      </c>
      <c r="AW669" s="238">
        <v>21</v>
      </c>
      <c r="CT669" s="238">
        <v>444597.79878435098</v>
      </c>
      <c r="CU669" s="238">
        <v>4971080.6751007196</v>
      </c>
      <c r="CV669" s="238">
        <v>44.890993430000002</v>
      </c>
      <c r="CW669" s="238">
        <v>-93.701608010000001</v>
      </c>
      <c r="CX669" s="238" t="s">
        <v>359</v>
      </c>
      <c r="CY669" s="238" t="s">
        <v>1334</v>
      </c>
    </row>
    <row r="670" spans="1:103" x14ac:dyDescent="0.25">
      <c r="A670" s="238">
        <v>427525</v>
      </c>
      <c r="B670" s="238">
        <v>3</v>
      </c>
      <c r="C670" s="238">
        <v>7</v>
      </c>
      <c r="D670" s="238">
        <v>175.49100000000001</v>
      </c>
      <c r="E670" s="238">
        <v>27</v>
      </c>
      <c r="F670" s="238" t="s">
        <v>1119</v>
      </c>
      <c r="H670" s="238" t="s">
        <v>354</v>
      </c>
      <c r="I670" s="238">
        <v>25</v>
      </c>
      <c r="K670" s="238">
        <v>17001067</v>
      </c>
      <c r="M670" s="238">
        <v>3</v>
      </c>
      <c r="N670" s="238">
        <v>7</v>
      </c>
      <c r="O670" s="238">
        <v>2017</v>
      </c>
      <c r="P670" s="238" t="s">
        <v>368</v>
      </c>
      <c r="Q670" s="238">
        <v>16</v>
      </c>
      <c r="R670" s="238" t="s">
        <v>356</v>
      </c>
      <c r="S670" s="238">
        <v>3</v>
      </c>
      <c r="T670" s="238">
        <v>0</v>
      </c>
      <c r="U670" s="238">
        <v>2</v>
      </c>
      <c r="V670" s="238">
        <v>10</v>
      </c>
      <c r="W670" s="238">
        <v>10</v>
      </c>
      <c r="X670" s="238">
        <v>7</v>
      </c>
      <c r="Y670" s="238">
        <v>1</v>
      </c>
      <c r="Z670" s="238">
        <v>8</v>
      </c>
      <c r="AB670" s="238">
        <v>1</v>
      </c>
      <c r="AC670" s="238">
        <v>98</v>
      </c>
      <c r="AD670" s="238" t="s">
        <v>581</v>
      </c>
      <c r="AF670" s="238" t="s">
        <v>426</v>
      </c>
      <c r="AG670" s="238">
        <v>5</v>
      </c>
      <c r="AH670" s="238">
        <v>2</v>
      </c>
      <c r="AI670" s="238">
        <v>2</v>
      </c>
      <c r="AJ670" s="238">
        <v>4</v>
      </c>
      <c r="AK670" s="238">
        <v>21</v>
      </c>
      <c r="AL670" s="238">
        <v>61</v>
      </c>
      <c r="AM670" s="238" t="s">
        <v>363</v>
      </c>
      <c r="AN670" s="238">
        <v>5</v>
      </c>
      <c r="AO670" s="238">
        <v>1</v>
      </c>
      <c r="AS670" s="238">
        <v>15</v>
      </c>
      <c r="AT670" s="238">
        <v>9</v>
      </c>
      <c r="AU670" s="238">
        <v>55</v>
      </c>
      <c r="AV670" s="238">
        <v>12</v>
      </c>
      <c r="AW670" s="238">
        <v>21</v>
      </c>
      <c r="AX670" s="238">
        <v>2</v>
      </c>
      <c r="AY670" s="238">
        <v>49</v>
      </c>
      <c r="AZ670" s="238">
        <v>4</v>
      </c>
      <c r="BA670" s="238">
        <v>21</v>
      </c>
      <c r="BB670" s="238">
        <v>60</v>
      </c>
      <c r="BC670" s="238" t="s">
        <v>354</v>
      </c>
      <c r="BD670" s="238">
        <v>5</v>
      </c>
      <c r="BE670" s="238">
        <v>1</v>
      </c>
      <c r="BI670" s="238">
        <v>90</v>
      </c>
      <c r="BJ670" s="238">
        <v>9</v>
      </c>
      <c r="BK670" s="238">
        <v>55</v>
      </c>
      <c r="BL670" s="238">
        <v>12</v>
      </c>
      <c r="BM670" s="238">
        <v>21</v>
      </c>
      <c r="CT670" s="238">
        <v>444596.41042337602</v>
      </c>
      <c r="CU670" s="238">
        <v>4971081.6429861803</v>
      </c>
      <c r="CV670" s="238">
        <v>44.891002030000003</v>
      </c>
      <c r="CW670" s="238">
        <v>-93.70162569</v>
      </c>
      <c r="CX670" s="238" t="s">
        <v>359</v>
      </c>
      <c r="CY670" s="238" t="s">
        <v>1335</v>
      </c>
    </row>
    <row r="671" spans="1:103" x14ac:dyDescent="0.25">
      <c r="A671" s="238">
        <v>10744651</v>
      </c>
      <c r="B671" s="238">
        <v>3</v>
      </c>
      <c r="C671" s="238">
        <v>7</v>
      </c>
      <c r="D671" s="238">
        <v>175.49600000000001</v>
      </c>
      <c r="E671" s="238">
        <v>27</v>
      </c>
      <c r="F671" s="238" t="s">
        <v>1119</v>
      </c>
      <c r="H671" s="238" t="s">
        <v>354</v>
      </c>
      <c r="I671" s="238">
        <v>25</v>
      </c>
      <c r="K671" s="238">
        <v>11005736</v>
      </c>
      <c r="L671" s="238">
        <v>112590080</v>
      </c>
      <c r="M671" s="238">
        <v>9</v>
      </c>
      <c r="N671" s="238">
        <v>16</v>
      </c>
      <c r="O671" s="238">
        <v>2011</v>
      </c>
      <c r="P671" s="238" t="s">
        <v>362</v>
      </c>
      <c r="Q671" s="238">
        <v>7</v>
      </c>
      <c r="S671" s="238">
        <v>5</v>
      </c>
      <c r="T671" s="238">
        <v>0</v>
      </c>
      <c r="U671" s="238">
        <v>1</v>
      </c>
      <c r="V671" s="238">
        <v>8</v>
      </c>
      <c r="W671" s="238">
        <v>16</v>
      </c>
      <c r="X671" s="238">
        <v>2</v>
      </c>
      <c r="Y671" s="238">
        <v>2</v>
      </c>
      <c r="Z671" s="238">
        <v>2</v>
      </c>
      <c r="AB671" s="238">
        <v>1</v>
      </c>
      <c r="AC671" s="238">
        <v>98</v>
      </c>
      <c r="AD671" s="238" t="s">
        <v>424</v>
      </c>
      <c r="AE671" s="238" t="s">
        <v>1286</v>
      </c>
      <c r="AF671" s="238" t="s">
        <v>426</v>
      </c>
      <c r="AG671" s="238">
        <v>4</v>
      </c>
      <c r="AH671" s="238">
        <v>2</v>
      </c>
      <c r="AI671" s="238">
        <v>2</v>
      </c>
      <c r="AJ671" s="238">
        <v>3</v>
      </c>
      <c r="AK671" s="238">
        <v>21</v>
      </c>
      <c r="AL671" s="238">
        <v>56</v>
      </c>
      <c r="AM671" s="238" t="s">
        <v>363</v>
      </c>
      <c r="AN671" s="238">
        <v>5</v>
      </c>
      <c r="AO671" s="238">
        <v>1</v>
      </c>
      <c r="AS671" s="238">
        <v>7</v>
      </c>
      <c r="AT671" s="238">
        <v>98</v>
      </c>
      <c r="AU671" s="238">
        <v>55</v>
      </c>
      <c r="AV671" s="238">
        <v>11</v>
      </c>
      <c r="AW671" s="238">
        <v>21</v>
      </c>
      <c r="CT671" s="238">
        <v>444595</v>
      </c>
      <c r="CU671" s="238">
        <v>4971072</v>
      </c>
      <c r="CV671" s="238">
        <v>44.890919500000003</v>
      </c>
      <c r="CW671" s="238">
        <v>-93.701637899999994</v>
      </c>
      <c r="CX671" s="238" t="s">
        <v>359</v>
      </c>
      <c r="CY671" s="238" t="s">
        <v>1336</v>
      </c>
    </row>
    <row r="672" spans="1:103" x14ac:dyDescent="0.25">
      <c r="A672" s="238">
        <v>10786657</v>
      </c>
      <c r="B672" s="238">
        <v>3</v>
      </c>
      <c r="C672" s="238">
        <v>7</v>
      </c>
      <c r="D672" s="238">
        <v>175.49600000000001</v>
      </c>
      <c r="E672" s="238">
        <v>27</v>
      </c>
      <c r="F672" s="238" t="s">
        <v>1119</v>
      </c>
      <c r="H672" s="238" t="s">
        <v>354</v>
      </c>
      <c r="I672" s="238">
        <v>25</v>
      </c>
      <c r="K672" s="238">
        <v>12501845</v>
      </c>
      <c r="L672" s="238">
        <v>120680129</v>
      </c>
      <c r="M672" s="238">
        <v>2</v>
      </c>
      <c r="N672" s="238">
        <v>20</v>
      </c>
      <c r="O672" s="238">
        <v>2012</v>
      </c>
      <c r="P672" s="238" t="s">
        <v>361</v>
      </c>
      <c r="Q672" s="238">
        <v>20</v>
      </c>
      <c r="S672" s="238">
        <v>4</v>
      </c>
      <c r="T672" s="238">
        <v>0</v>
      </c>
      <c r="U672" s="238">
        <v>2</v>
      </c>
      <c r="V672" s="238">
        <v>8</v>
      </c>
      <c r="W672" s="238">
        <v>10</v>
      </c>
      <c r="X672" s="238">
        <v>2</v>
      </c>
      <c r="Y672" s="238">
        <v>4</v>
      </c>
      <c r="Z672" s="238">
        <v>4</v>
      </c>
      <c r="AB672" s="238">
        <v>3</v>
      </c>
      <c r="AC672" s="238">
        <v>98</v>
      </c>
      <c r="AD672" s="238" t="s">
        <v>428</v>
      </c>
      <c r="AE672" s="238" t="s">
        <v>1295</v>
      </c>
      <c r="AF672" s="238" t="s">
        <v>426</v>
      </c>
      <c r="AG672" s="238">
        <v>8</v>
      </c>
      <c r="AH672" s="238">
        <v>2</v>
      </c>
      <c r="AI672" s="238">
        <v>4</v>
      </c>
      <c r="AJ672" s="238">
        <v>4</v>
      </c>
      <c r="AK672" s="238">
        <v>21</v>
      </c>
      <c r="AL672" s="238">
        <v>44</v>
      </c>
      <c r="AM672" s="238" t="s">
        <v>354</v>
      </c>
      <c r="AN672" s="238">
        <v>5</v>
      </c>
      <c r="AO672" s="238">
        <v>3</v>
      </c>
      <c r="AS672" s="238">
        <v>3</v>
      </c>
      <c r="AT672" s="238">
        <v>98</v>
      </c>
      <c r="AU672" s="238">
        <v>55</v>
      </c>
      <c r="AV672" s="238">
        <v>11</v>
      </c>
      <c r="AW672" s="238">
        <v>21</v>
      </c>
      <c r="AX672" s="238">
        <v>2</v>
      </c>
      <c r="AY672" s="238">
        <v>40</v>
      </c>
      <c r="AZ672" s="238">
        <v>3</v>
      </c>
      <c r="BA672" s="238">
        <v>21</v>
      </c>
      <c r="BB672" s="238">
        <v>61</v>
      </c>
      <c r="BC672" s="238" t="s">
        <v>354</v>
      </c>
      <c r="BD672" s="238">
        <v>5</v>
      </c>
      <c r="BE672" s="238">
        <v>1</v>
      </c>
      <c r="BI672" s="238">
        <v>3</v>
      </c>
      <c r="BJ672" s="238">
        <v>98</v>
      </c>
      <c r="BK672" s="238">
        <v>55</v>
      </c>
      <c r="BL672" s="238">
        <v>11</v>
      </c>
      <c r="BM672" s="238">
        <v>21</v>
      </c>
      <c r="CT672" s="238">
        <v>444595</v>
      </c>
      <c r="CU672" s="238">
        <v>4971072</v>
      </c>
      <c r="CV672" s="238">
        <v>44.890919500000003</v>
      </c>
      <c r="CW672" s="238">
        <v>-93.701637899999994</v>
      </c>
      <c r="CX672" s="238" t="s">
        <v>359</v>
      </c>
      <c r="CY672" s="238" t="s">
        <v>1337</v>
      </c>
    </row>
    <row r="673" spans="1:103" x14ac:dyDescent="0.25">
      <c r="A673" s="238">
        <v>10839217</v>
      </c>
      <c r="B673" s="238">
        <v>3</v>
      </c>
      <c r="C673" s="238">
        <v>7</v>
      </c>
      <c r="D673" s="238">
        <v>175.49600000000001</v>
      </c>
      <c r="E673" s="238">
        <v>27</v>
      </c>
      <c r="F673" s="238" t="s">
        <v>1119</v>
      </c>
      <c r="H673" s="238" t="s">
        <v>354</v>
      </c>
      <c r="I673" s="238">
        <v>25</v>
      </c>
      <c r="K673" s="238">
        <v>12006695</v>
      </c>
      <c r="L673" s="238">
        <v>123430273</v>
      </c>
      <c r="M673" s="238">
        <v>12</v>
      </c>
      <c r="N673" s="238">
        <v>7</v>
      </c>
      <c r="O673" s="238">
        <v>2012</v>
      </c>
      <c r="P673" s="238" t="s">
        <v>362</v>
      </c>
      <c r="Q673" s="238">
        <v>15</v>
      </c>
      <c r="R673" s="238" t="s">
        <v>356</v>
      </c>
      <c r="S673" s="238">
        <v>4</v>
      </c>
      <c r="T673" s="238">
        <v>0</v>
      </c>
      <c r="U673" s="238">
        <v>2</v>
      </c>
      <c r="V673" s="238">
        <v>8</v>
      </c>
      <c r="W673" s="238">
        <v>10</v>
      </c>
      <c r="X673" s="238">
        <v>4</v>
      </c>
      <c r="Y673" s="238">
        <v>1</v>
      </c>
      <c r="Z673" s="238">
        <v>4</v>
      </c>
      <c r="AA673" s="238">
        <v>5</v>
      </c>
      <c r="AB673" s="238">
        <v>5</v>
      </c>
      <c r="AC673" s="238">
        <v>98</v>
      </c>
      <c r="AD673" s="238" t="s">
        <v>430</v>
      </c>
      <c r="AE673" s="238" t="s">
        <v>1302</v>
      </c>
      <c r="AF673" s="238" t="s">
        <v>426</v>
      </c>
      <c r="AG673" s="238">
        <v>8</v>
      </c>
      <c r="AH673" s="238">
        <v>2</v>
      </c>
      <c r="AI673" s="238">
        <v>1</v>
      </c>
      <c r="AJ673" s="238">
        <v>4</v>
      </c>
      <c r="AK673" s="238">
        <v>21</v>
      </c>
      <c r="AL673" s="238">
        <v>43</v>
      </c>
      <c r="AM673" s="238" t="s">
        <v>363</v>
      </c>
      <c r="AN673" s="238">
        <v>5</v>
      </c>
      <c r="AS673" s="238">
        <v>7</v>
      </c>
      <c r="AT673" s="238">
        <v>98</v>
      </c>
      <c r="AU673" s="238">
        <v>55</v>
      </c>
      <c r="AV673" s="238">
        <v>11</v>
      </c>
      <c r="AW673" s="238">
        <v>21</v>
      </c>
      <c r="AX673" s="238">
        <v>2</v>
      </c>
      <c r="AY673" s="238">
        <v>2</v>
      </c>
      <c r="AZ673" s="238">
        <v>4</v>
      </c>
      <c r="BA673" s="238">
        <v>21</v>
      </c>
      <c r="BB673" s="238">
        <v>53</v>
      </c>
      <c r="BC673" s="238" t="s">
        <v>363</v>
      </c>
      <c r="BD673" s="238">
        <v>5</v>
      </c>
      <c r="BI673" s="238">
        <v>7</v>
      </c>
      <c r="BJ673" s="238">
        <v>98</v>
      </c>
      <c r="BK673" s="238">
        <v>55</v>
      </c>
      <c r="BL673" s="238">
        <v>11</v>
      </c>
      <c r="BM673" s="238">
        <v>21</v>
      </c>
      <c r="CT673" s="238">
        <v>444595</v>
      </c>
      <c r="CU673" s="238">
        <v>4971072</v>
      </c>
      <c r="CV673" s="238">
        <v>44.890919500000003</v>
      </c>
      <c r="CW673" s="238">
        <v>-93.701637899999994</v>
      </c>
      <c r="CX673" s="238" t="s">
        <v>359</v>
      </c>
      <c r="CY673" s="238" t="s">
        <v>1338</v>
      </c>
    </row>
    <row r="674" spans="1:103" x14ac:dyDescent="0.25">
      <c r="A674" s="238">
        <v>10868918</v>
      </c>
      <c r="B674" s="238">
        <v>3</v>
      </c>
      <c r="C674" s="238">
        <v>7</v>
      </c>
      <c r="D674" s="238">
        <v>175.49600000000001</v>
      </c>
      <c r="E674" s="238">
        <v>27</v>
      </c>
      <c r="F674" s="238" t="s">
        <v>1119</v>
      </c>
      <c r="H674" s="238" t="s">
        <v>354</v>
      </c>
      <c r="I674" s="238">
        <v>25</v>
      </c>
      <c r="K674" s="238">
        <v>13001129</v>
      </c>
      <c r="L674" s="238">
        <v>130730166</v>
      </c>
      <c r="M674" s="238">
        <v>3</v>
      </c>
      <c r="N674" s="238">
        <v>14</v>
      </c>
      <c r="O674" s="238">
        <v>2013</v>
      </c>
      <c r="P674" s="238" t="s">
        <v>384</v>
      </c>
      <c r="Q674" s="238">
        <v>10</v>
      </c>
      <c r="S674" s="238">
        <v>5</v>
      </c>
      <c r="T674" s="238">
        <v>0</v>
      </c>
      <c r="U674" s="238">
        <v>2</v>
      </c>
      <c r="V674" s="238">
        <v>5</v>
      </c>
      <c r="W674" s="238">
        <v>10</v>
      </c>
      <c r="X674" s="238">
        <v>4</v>
      </c>
      <c r="Y674" s="238">
        <v>1</v>
      </c>
      <c r="Z674" s="238">
        <v>2</v>
      </c>
      <c r="AB674" s="238">
        <v>5</v>
      </c>
      <c r="AC674" s="238">
        <v>98</v>
      </c>
      <c r="AD674" s="238" t="s">
        <v>430</v>
      </c>
      <c r="AE674" s="238" t="s">
        <v>1302</v>
      </c>
      <c r="AF674" s="238" t="s">
        <v>426</v>
      </c>
      <c r="AG674" s="238">
        <v>10</v>
      </c>
      <c r="AH674" s="238">
        <v>2</v>
      </c>
      <c r="AI674" s="238">
        <v>2</v>
      </c>
      <c r="AJ674" s="238">
        <v>2</v>
      </c>
      <c r="AK674" s="238">
        <v>21</v>
      </c>
      <c r="AL674" s="238">
        <v>26</v>
      </c>
      <c r="AM674" s="238" t="s">
        <v>363</v>
      </c>
      <c r="AN674" s="238">
        <v>5</v>
      </c>
      <c r="AO674" s="238">
        <v>15</v>
      </c>
      <c r="AS674" s="238">
        <v>7</v>
      </c>
      <c r="AT674" s="238">
        <v>2</v>
      </c>
      <c r="AU674" s="238">
        <v>40</v>
      </c>
      <c r="AV674" s="238">
        <v>11</v>
      </c>
      <c r="AW674" s="238">
        <v>21</v>
      </c>
      <c r="AX674" s="238">
        <v>2</v>
      </c>
      <c r="AY674" s="238">
        <v>47</v>
      </c>
      <c r="AZ674" s="238">
        <v>4</v>
      </c>
      <c r="BA674" s="238">
        <v>21</v>
      </c>
      <c r="BB674" s="238">
        <v>58</v>
      </c>
      <c r="BC674" s="238" t="s">
        <v>354</v>
      </c>
      <c r="BD674" s="238">
        <v>5</v>
      </c>
      <c r="BE674" s="238">
        <v>1</v>
      </c>
      <c r="BI674" s="238">
        <v>7</v>
      </c>
      <c r="BJ674" s="238">
        <v>2</v>
      </c>
      <c r="BK674" s="238">
        <v>40</v>
      </c>
      <c r="BL674" s="238">
        <v>11</v>
      </c>
      <c r="BM674" s="238">
        <v>21</v>
      </c>
      <c r="CT674" s="238">
        <v>444595</v>
      </c>
      <c r="CU674" s="238">
        <v>4971072</v>
      </c>
      <c r="CV674" s="238">
        <v>44.890919500000003</v>
      </c>
      <c r="CW674" s="238">
        <v>-93.701637899999994</v>
      </c>
      <c r="CX674" s="238" t="s">
        <v>359</v>
      </c>
      <c r="CY674" s="238" t="s">
        <v>1339</v>
      </c>
    </row>
    <row r="675" spans="1:103" x14ac:dyDescent="0.25">
      <c r="A675" s="238">
        <v>10906569</v>
      </c>
      <c r="B675" s="238">
        <v>3</v>
      </c>
      <c r="C675" s="238">
        <v>7</v>
      </c>
      <c r="D675" s="238">
        <v>175.49600000000001</v>
      </c>
      <c r="E675" s="238">
        <v>27</v>
      </c>
      <c r="F675" s="238" t="s">
        <v>1119</v>
      </c>
      <c r="H675" s="238" t="s">
        <v>354</v>
      </c>
      <c r="I675" s="238">
        <v>25</v>
      </c>
      <c r="K675" s="238">
        <v>13006436</v>
      </c>
      <c r="L675" s="238">
        <v>133170194</v>
      </c>
      <c r="M675" s="238">
        <v>11</v>
      </c>
      <c r="N675" s="238">
        <v>13</v>
      </c>
      <c r="O675" s="238">
        <v>2013</v>
      </c>
      <c r="P675" s="238" t="s">
        <v>355</v>
      </c>
      <c r="Q675" s="238">
        <v>13</v>
      </c>
      <c r="R675" s="238" t="s">
        <v>356</v>
      </c>
      <c r="S675" s="238">
        <v>5</v>
      </c>
      <c r="T675" s="238">
        <v>0</v>
      </c>
      <c r="U675" s="238">
        <v>2</v>
      </c>
      <c r="V675" s="238">
        <v>90</v>
      </c>
      <c r="W675" s="238">
        <v>10</v>
      </c>
      <c r="X675" s="238">
        <v>3</v>
      </c>
      <c r="Y675" s="238">
        <v>1</v>
      </c>
      <c r="Z675" s="238">
        <v>1</v>
      </c>
      <c r="AA675" s="238">
        <v>1</v>
      </c>
      <c r="AB675" s="238">
        <v>1</v>
      </c>
      <c r="AC675" s="238">
        <v>98</v>
      </c>
      <c r="AD675" s="238" t="s">
        <v>430</v>
      </c>
      <c r="AE675" s="238" t="s">
        <v>1302</v>
      </c>
      <c r="AF675" s="238" t="s">
        <v>426</v>
      </c>
      <c r="AG675" s="238">
        <v>90</v>
      </c>
      <c r="AH675" s="238">
        <v>2</v>
      </c>
      <c r="AI675" s="238">
        <v>44</v>
      </c>
      <c r="AJ675" s="238">
        <v>1</v>
      </c>
      <c r="AK675" s="238">
        <v>21</v>
      </c>
      <c r="AL675" s="238">
        <v>55</v>
      </c>
      <c r="AM675" s="238" t="s">
        <v>354</v>
      </c>
      <c r="AN675" s="238">
        <v>5</v>
      </c>
      <c r="AO675" s="238">
        <v>1</v>
      </c>
      <c r="AS675" s="238">
        <v>3</v>
      </c>
      <c r="AT675" s="238">
        <v>22</v>
      </c>
      <c r="AU675" s="238">
        <v>55</v>
      </c>
      <c r="AV675" s="238">
        <v>11</v>
      </c>
      <c r="AW675" s="238">
        <v>21</v>
      </c>
      <c r="AX675" s="238">
        <v>2</v>
      </c>
      <c r="AY675" s="238">
        <v>1</v>
      </c>
      <c r="AZ675" s="238">
        <v>4</v>
      </c>
      <c r="BA675" s="238">
        <v>21</v>
      </c>
      <c r="BB675" s="238">
        <v>66</v>
      </c>
      <c r="BC675" s="238" t="s">
        <v>354</v>
      </c>
      <c r="BD675" s="238">
        <v>5</v>
      </c>
      <c r="BE675" s="238">
        <v>2</v>
      </c>
      <c r="BI675" s="238">
        <v>3</v>
      </c>
      <c r="BJ675" s="238">
        <v>22</v>
      </c>
      <c r="BK675" s="238">
        <v>55</v>
      </c>
      <c r="BL675" s="238">
        <v>11</v>
      </c>
      <c r="BM675" s="238">
        <v>21</v>
      </c>
      <c r="CT675" s="238">
        <v>444595</v>
      </c>
      <c r="CU675" s="238">
        <v>4971072</v>
      </c>
      <c r="CV675" s="238">
        <v>44.890919500000003</v>
      </c>
      <c r="CW675" s="238">
        <v>-93.701637899999994</v>
      </c>
      <c r="CX675" s="238" t="s">
        <v>359</v>
      </c>
      <c r="CY675" s="238" t="s">
        <v>1340</v>
      </c>
    </row>
    <row r="676" spans="1:103" x14ac:dyDescent="0.25">
      <c r="A676" s="238">
        <v>10989086</v>
      </c>
      <c r="B676" s="238">
        <v>3</v>
      </c>
      <c r="C676" s="238">
        <v>7</v>
      </c>
      <c r="D676" s="238">
        <v>175.49600000000001</v>
      </c>
      <c r="E676" s="238">
        <v>27</v>
      </c>
      <c r="F676" s="238" t="s">
        <v>1119</v>
      </c>
      <c r="H676" s="238" t="s">
        <v>354</v>
      </c>
      <c r="I676" s="238">
        <v>25</v>
      </c>
      <c r="K676" s="238">
        <v>14005442</v>
      </c>
      <c r="L676" s="238">
        <v>142970257</v>
      </c>
      <c r="M676" s="238">
        <v>10</v>
      </c>
      <c r="N676" s="238">
        <v>24</v>
      </c>
      <c r="O676" s="238">
        <v>2014</v>
      </c>
      <c r="P676" s="238" t="s">
        <v>362</v>
      </c>
      <c r="Q676" s="238">
        <v>23</v>
      </c>
      <c r="R676" s="238" t="s">
        <v>356</v>
      </c>
      <c r="S676" s="238">
        <v>5</v>
      </c>
      <c r="T676" s="238">
        <v>0</v>
      </c>
      <c r="U676" s="238">
        <v>1</v>
      </c>
      <c r="V676" s="238">
        <v>90</v>
      </c>
      <c r="W676" s="238">
        <v>16</v>
      </c>
      <c r="X676" s="238">
        <v>2</v>
      </c>
      <c r="Y676" s="238">
        <v>6</v>
      </c>
      <c r="Z676" s="238">
        <v>1</v>
      </c>
      <c r="AB676" s="238">
        <v>1</v>
      </c>
      <c r="AC676" s="238">
        <v>98</v>
      </c>
      <c r="AD676" s="238" t="s">
        <v>430</v>
      </c>
      <c r="AE676" s="238" t="s">
        <v>1302</v>
      </c>
      <c r="AF676" s="238" t="s">
        <v>426</v>
      </c>
      <c r="AG676" s="238">
        <v>4</v>
      </c>
      <c r="AH676" s="238">
        <v>2</v>
      </c>
      <c r="AI676" s="238">
        <v>2</v>
      </c>
      <c r="AJ676" s="238">
        <v>4</v>
      </c>
      <c r="AK676" s="238">
        <v>21</v>
      </c>
      <c r="AL676" s="238">
        <v>57</v>
      </c>
      <c r="AM676" s="238" t="s">
        <v>363</v>
      </c>
      <c r="AN676" s="238">
        <v>99</v>
      </c>
      <c r="AO676" s="238">
        <v>1</v>
      </c>
      <c r="AS676" s="238">
        <v>7</v>
      </c>
      <c r="AT676" s="238">
        <v>98</v>
      </c>
      <c r="AU676" s="238">
        <v>55</v>
      </c>
      <c r="AV676" s="238">
        <v>11</v>
      </c>
      <c r="AW676" s="238">
        <v>21</v>
      </c>
      <c r="CT676" s="238">
        <v>444595</v>
      </c>
      <c r="CU676" s="238">
        <v>4971072</v>
      </c>
      <c r="CV676" s="238">
        <v>44.890919500000003</v>
      </c>
      <c r="CW676" s="238">
        <v>-93.701637899999994</v>
      </c>
      <c r="CX676" s="238" t="s">
        <v>359</v>
      </c>
      <c r="CY676" s="238" t="s">
        <v>1341</v>
      </c>
    </row>
    <row r="677" spans="1:103" x14ac:dyDescent="0.25">
      <c r="A677" s="238">
        <v>679511</v>
      </c>
      <c r="B677" s="238">
        <v>3</v>
      </c>
      <c r="C677" s="238">
        <v>7</v>
      </c>
      <c r="D677" s="238">
        <v>175.51900000000001</v>
      </c>
      <c r="E677" s="238">
        <v>27</v>
      </c>
      <c r="F677" s="238" t="s">
        <v>1119</v>
      </c>
      <c r="H677" s="238" t="s">
        <v>354</v>
      </c>
      <c r="I677" s="238">
        <v>25</v>
      </c>
      <c r="K677" s="238">
        <v>19000404</v>
      </c>
      <c r="M677" s="238">
        <v>1</v>
      </c>
      <c r="N677" s="238">
        <v>26</v>
      </c>
      <c r="O677" s="238">
        <v>2019</v>
      </c>
      <c r="P677" s="238" t="s">
        <v>364</v>
      </c>
      <c r="Q677" s="238">
        <v>17</v>
      </c>
      <c r="R677" s="238" t="s">
        <v>369</v>
      </c>
      <c r="S677" s="238">
        <v>3</v>
      </c>
      <c r="T677" s="238">
        <v>0</v>
      </c>
      <c r="U677" s="238">
        <v>2</v>
      </c>
      <c r="V677" s="238">
        <v>5</v>
      </c>
      <c r="W677" s="238">
        <v>10</v>
      </c>
      <c r="X677" s="238">
        <v>2</v>
      </c>
      <c r="Y677" s="238">
        <v>3</v>
      </c>
      <c r="Z677" s="238">
        <v>1</v>
      </c>
      <c r="AB677" s="238">
        <v>3</v>
      </c>
      <c r="AC677" s="238">
        <v>98</v>
      </c>
      <c r="AD677" s="238" t="s">
        <v>581</v>
      </c>
      <c r="AF677" s="238" t="s">
        <v>447</v>
      </c>
      <c r="AG677" s="238">
        <v>10</v>
      </c>
      <c r="AH677" s="238">
        <v>2</v>
      </c>
      <c r="AI677" s="238">
        <v>3</v>
      </c>
      <c r="AJ677" s="238">
        <v>3</v>
      </c>
      <c r="AK677" s="238">
        <v>21</v>
      </c>
      <c r="AL677" s="238">
        <v>35</v>
      </c>
      <c r="AM677" s="238" t="s">
        <v>363</v>
      </c>
      <c r="AN677" s="238">
        <v>5</v>
      </c>
      <c r="AO677" s="238">
        <v>1</v>
      </c>
      <c r="AS677" s="238">
        <v>12</v>
      </c>
      <c r="AT677" s="238">
        <v>9</v>
      </c>
      <c r="AU677" s="238">
        <v>55</v>
      </c>
      <c r="AV677" s="238">
        <v>11</v>
      </c>
      <c r="AW677" s="238">
        <v>21</v>
      </c>
      <c r="AX677" s="238">
        <v>2</v>
      </c>
      <c r="AY677" s="238">
        <v>2</v>
      </c>
      <c r="AZ677" s="238">
        <v>4</v>
      </c>
      <c r="BA677" s="238">
        <v>26</v>
      </c>
      <c r="BB677" s="238">
        <v>29</v>
      </c>
      <c r="BC677" s="238" t="s">
        <v>363</v>
      </c>
      <c r="BD677" s="238">
        <v>5</v>
      </c>
      <c r="BE677" s="238">
        <v>1</v>
      </c>
      <c r="BI677" s="238">
        <v>12</v>
      </c>
      <c r="BJ677" s="238">
        <v>9</v>
      </c>
      <c r="BK677" s="238">
        <v>55</v>
      </c>
      <c r="BL677" s="238">
        <v>11</v>
      </c>
      <c r="BM677" s="238">
        <v>21</v>
      </c>
      <c r="CT677" s="238">
        <v>444531.89247368998</v>
      </c>
      <c r="CU677" s="238">
        <v>4971081.7340137204</v>
      </c>
      <c r="CV677" s="238">
        <v>44.890997830000003</v>
      </c>
      <c r="CW677" s="238">
        <v>-93.702442689999998</v>
      </c>
      <c r="CX677" s="238" t="s">
        <v>359</v>
      </c>
      <c r="CY677" s="238" t="s">
        <v>1342</v>
      </c>
    </row>
    <row r="678" spans="1:103" x14ac:dyDescent="0.25">
      <c r="A678" s="238">
        <v>10810406</v>
      </c>
      <c r="B678" s="238">
        <v>3</v>
      </c>
      <c r="C678" s="238">
        <v>7</v>
      </c>
      <c r="D678" s="238">
        <v>175.536</v>
      </c>
      <c r="E678" s="238">
        <v>27</v>
      </c>
      <c r="F678" s="238" t="s">
        <v>1119</v>
      </c>
      <c r="H678" s="238" t="s">
        <v>354</v>
      </c>
      <c r="I678" s="238">
        <v>25</v>
      </c>
      <c r="K678" s="238">
        <v>12005357</v>
      </c>
      <c r="L678" s="238">
        <v>122720038</v>
      </c>
      <c r="M678" s="238">
        <v>9</v>
      </c>
      <c r="N678" s="238">
        <v>28</v>
      </c>
      <c r="O678" s="238">
        <v>2012</v>
      </c>
      <c r="P678" s="238" t="s">
        <v>362</v>
      </c>
      <c r="Q678" s="238">
        <v>7</v>
      </c>
      <c r="S678" s="238">
        <v>5</v>
      </c>
      <c r="T678" s="238">
        <v>0</v>
      </c>
      <c r="U678" s="238">
        <v>1</v>
      </c>
      <c r="V678" s="238">
        <v>90</v>
      </c>
      <c r="W678" s="238">
        <v>16</v>
      </c>
      <c r="X678" s="238">
        <v>2</v>
      </c>
      <c r="Y678" s="238">
        <v>1</v>
      </c>
      <c r="Z678" s="238">
        <v>1</v>
      </c>
      <c r="AB678" s="238">
        <v>1</v>
      </c>
      <c r="AC678" s="238">
        <v>98</v>
      </c>
      <c r="AD678" s="238" t="s">
        <v>430</v>
      </c>
      <c r="AE678" s="238" t="s">
        <v>1302</v>
      </c>
      <c r="AF678" s="238" t="s">
        <v>426</v>
      </c>
      <c r="AG678" s="238">
        <v>4</v>
      </c>
      <c r="AH678" s="238">
        <v>2</v>
      </c>
      <c r="AI678" s="238">
        <v>4</v>
      </c>
      <c r="AJ678" s="238">
        <v>3</v>
      </c>
      <c r="AK678" s="238">
        <v>21</v>
      </c>
      <c r="AL678" s="238">
        <v>41</v>
      </c>
      <c r="AM678" s="238" t="s">
        <v>363</v>
      </c>
      <c r="AN678" s="238">
        <v>5</v>
      </c>
      <c r="AO678" s="238">
        <v>1</v>
      </c>
      <c r="AS678" s="238">
        <v>7</v>
      </c>
      <c r="AT678" s="238">
        <v>98</v>
      </c>
      <c r="AU678" s="238">
        <v>55</v>
      </c>
      <c r="AV678" s="238">
        <v>11</v>
      </c>
      <c r="AW678" s="238">
        <v>21</v>
      </c>
      <c r="CT678" s="238">
        <v>444659</v>
      </c>
      <c r="CU678" s="238">
        <v>4971078</v>
      </c>
      <c r="CV678" s="238">
        <v>44.890975099999999</v>
      </c>
      <c r="CW678" s="238">
        <v>-93.7008364</v>
      </c>
      <c r="CX678" s="238" t="s">
        <v>359</v>
      </c>
      <c r="CY678" s="238" t="s">
        <v>1343</v>
      </c>
    </row>
    <row r="679" spans="1:103" x14ac:dyDescent="0.25">
      <c r="A679" s="238">
        <v>11050600</v>
      </c>
      <c r="B679" s="238">
        <v>3</v>
      </c>
      <c r="C679" s="238">
        <v>7</v>
      </c>
      <c r="D679" s="238">
        <v>175.595</v>
      </c>
      <c r="E679" s="238">
        <v>27</v>
      </c>
      <c r="F679" s="238" t="s">
        <v>1119</v>
      </c>
      <c r="H679" s="238" t="s">
        <v>354</v>
      </c>
      <c r="I679" s="238">
        <v>25</v>
      </c>
      <c r="K679" s="238">
        <v>15003171</v>
      </c>
      <c r="L679" s="238">
        <v>151730265</v>
      </c>
      <c r="M679" s="238">
        <v>6</v>
      </c>
      <c r="N679" s="238">
        <v>21</v>
      </c>
      <c r="O679" s="238">
        <v>2015</v>
      </c>
      <c r="P679" s="238" t="s">
        <v>366</v>
      </c>
      <c r="Q679" s="238">
        <v>22</v>
      </c>
      <c r="R679" s="238" t="s">
        <v>356</v>
      </c>
      <c r="S679" s="238">
        <v>5</v>
      </c>
      <c r="T679" s="238">
        <v>0</v>
      </c>
      <c r="U679" s="238">
        <v>1</v>
      </c>
      <c r="V679" s="238">
        <v>8</v>
      </c>
      <c r="W679" s="238">
        <v>16</v>
      </c>
      <c r="X679" s="238">
        <v>2</v>
      </c>
      <c r="Y679" s="238">
        <v>6</v>
      </c>
      <c r="Z679" s="238">
        <v>1</v>
      </c>
      <c r="AB679" s="238">
        <v>1</v>
      </c>
      <c r="AC679" s="238">
        <v>98</v>
      </c>
      <c r="AD679" s="238" t="s">
        <v>430</v>
      </c>
      <c r="AE679" s="238" t="s">
        <v>1286</v>
      </c>
      <c r="AF679" s="238" t="s">
        <v>426</v>
      </c>
      <c r="AG679" s="238">
        <v>4</v>
      </c>
      <c r="AH679" s="238">
        <v>2</v>
      </c>
      <c r="AI679" s="238">
        <v>4</v>
      </c>
      <c r="AJ679" s="238">
        <v>4</v>
      </c>
      <c r="AK679" s="238">
        <v>21</v>
      </c>
      <c r="AL679" s="238">
        <v>34</v>
      </c>
      <c r="AM679" s="238" t="s">
        <v>363</v>
      </c>
      <c r="AN679" s="238">
        <v>5</v>
      </c>
      <c r="AO679" s="238">
        <v>1</v>
      </c>
      <c r="AS679" s="238">
        <v>7</v>
      </c>
      <c r="AT679" s="238">
        <v>98</v>
      </c>
      <c r="AU679" s="238">
        <v>55</v>
      </c>
      <c r="AV679" s="238">
        <v>11</v>
      </c>
      <c r="AW679" s="238">
        <v>21</v>
      </c>
      <c r="CT679" s="238">
        <v>444754</v>
      </c>
      <c r="CU679" s="238">
        <v>4971085</v>
      </c>
      <c r="CV679" s="238">
        <v>44.891040199999999</v>
      </c>
      <c r="CW679" s="238">
        <v>-93.699627100000001</v>
      </c>
      <c r="CX679" s="238" t="s">
        <v>359</v>
      </c>
      <c r="CY679" s="238" t="s">
        <v>1344</v>
      </c>
    </row>
    <row r="680" spans="1:103" x14ac:dyDescent="0.25">
      <c r="A680" s="238">
        <v>429563</v>
      </c>
      <c r="B680" s="238">
        <v>3</v>
      </c>
      <c r="C680" s="238">
        <v>7</v>
      </c>
      <c r="D680" s="238">
        <v>175.63800000000001</v>
      </c>
      <c r="E680" s="238">
        <v>27</v>
      </c>
      <c r="F680" s="238" t="s">
        <v>1119</v>
      </c>
      <c r="H680" s="238" t="s">
        <v>354</v>
      </c>
      <c r="I680" s="238">
        <v>25</v>
      </c>
      <c r="K680" s="238">
        <v>17001203</v>
      </c>
      <c r="M680" s="238">
        <v>3</v>
      </c>
      <c r="N680" s="238">
        <v>15</v>
      </c>
      <c r="O680" s="238">
        <v>2017</v>
      </c>
      <c r="P680" s="238" t="s">
        <v>355</v>
      </c>
      <c r="Q680" s="238">
        <v>15</v>
      </c>
      <c r="R680" s="238" t="s">
        <v>356</v>
      </c>
      <c r="S680" s="238">
        <v>5</v>
      </c>
      <c r="T680" s="238">
        <v>0</v>
      </c>
      <c r="U680" s="238">
        <v>2</v>
      </c>
      <c r="V680" s="238">
        <v>12</v>
      </c>
      <c r="W680" s="238">
        <v>10</v>
      </c>
      <c r="X680" s="238">
        <v>2</v>
      </c>
      <c r="Y680" s="238">
        <v>1</v>
      </c>
      <c r="Z680" s="238">
        <v>1</v>
      </c>
      <c r="AB680" s="238">
        <v>1</v>
      </c>
      <c r="AC680" s="238">
        <v>98</v>
      </c>
      <c r="AD680" s="238" t="s">
        <v>581</v>
      </c>
      <c r="AF680" s="238" t="s">
        <v>426</v>
      </c>
      <c r="AG680" s="238">
        <v>7</v>
      </c>
      <c r="AH680" s="238">
        <v>2</v>
      </c>
      <c r="AI680" s="238">
        <v>2</v>
      </c>
      <c r="AJ680" s="238">
        <v>4</v>
      </c>
      <c r="AK680" s="238">
        <v>21</v>
      </c>
      <c r="AL680" s="238">
        <v>41</v>
      </c>
      <c r="AM680" s="238" t="s">
        <v>363</v>
      </c>
      <c r="AN680" s="238">
        <v>9</v>
      </c>
      <c r="AO680" s="238">
        <v>90</v>
      </c>
      <c r="AS680" s="238">
        <v>14</v>
      </c>
      <c r="AT680" s="238">
        <v>9</v>
      </c>
      <c r="AU680" s="238">
        <v>55</v>
      </c>
      <c r="AV680" s="238">
        <v>11</v>
      </c>
      <c r="AW680" s="238">
        <v>21</v>
      </c>
      <c r="AX680" s="238">
        <v>2</v>
      </c>
      <c r="AY680" s="238">
        <v>2</v>
      </c>
      <c r="AZ680" s="238">
        <v>4</v>
      </c>
      <c r="BA680" s="238">
        <v>21</v>
      </c>
      <c r="BB680" s="238">
        <v>72</v>
      </c>
      <c r="BC680" s="238" t="s">
        <v>354</v>
      </c>
      <c r="BD680" s="238">
        <v>5</v>
      </c>
      <c r="BE680" s="238">
        <v>1</v>
      </c>
      <c r="BI680" s="238">
        <v>14</v>
      </c>
      <c r="BJ680" s="238">
        <v>9</v>
      </c>
      <c r="BK680" s="238">
        <v>55</v>
      </c>
      <c r="BL680" s="238">
        <v>11</v>
      </c>
      <c r="BM680" s="238">
        <v>21</v>
      </c>
      <c r="CT680" s="238">
        <v>444831.89006100199</v>
      </c>
      <c r="CU680" s="238">
        <v>4971092.2476411099</v>
      </c>
      <c r="CV680" s="238">
        <v>44.891115769999999</v>
      </c>
      <c r="CW680" s="238">
        <v>-93.698644979999997</v>
      </c>
      <c r="CX680" s="238" t="s">
        <v>359</v>
      </c>
      <c r="CY680" s="238" t="s">
        <v>1345</v>
      </c>
    </row>
    <row r="681" spans="1:103" x14ac:dyDescent="0.25">
      <c r="A681" s="238">
        <v>10800494</v>
      </c>
      <c r="B681" s="238">
        <v>3</v>
      </c>
      <c r="C681" s="238">
        <v>7</v>
      </c>
      <c r="D681" s="238">
        <v>175.67500000000001</v>
      </c>
      <c r="E681" s="238">
        <v>27</v>
      </c>
      <c r="F681" s="238" t="s">
        <v>1119</v>
      </c>
      <c r="H681" s="238" t="s">
        <v>354</v>
      </c>
      <c r="I681" s="238">
        <v>25</v>
      </c>
      <c r="K681" s="238">
        <v>12004146</v>
      </c>
      <c r="L681" s="238">
        <v>122060035</v>
      </c>
      <c r="M681" s="238">
        <v>7</v>
      </c>
      <c r="N681" s="238">
        <v>24</v>
      </c>
      <c r="O681" s="238">
        <v>2012</v>
      </c>
      <c r="P681" s="238" t="s">
        <v>368</v>
      </c>
      <c r="Q681" s="238">
        <v>7</v>
      </c>
      <c r="S681" s="238">
        <v>5</v>
      </c>
      <c r="T681" s="238">
        <v>0</v>
      </c>
      <c r="U681" s="238">
        <v>2</v>
      </c>
      <c r="V681" s="238">
        <v>1</v>
      </c>
      <c r="W681" s="238">
        <v>10</v>
      </c>
      <c r="X681" s="238">
        <v>2</v>
      </c>
      <c r="Y681" s="238">
        <v>2</v>
      </c>
      <c r="Z681" s="238">
        <v>2</v>
      </c>
      <c r="AA681" s="238">
        <v>3</v>
      </c>
      <c r="AB681" s="238">
        <v>2</v>
      </c>
      <c r="AC681" s="238">
        <v>98</v>
      </c>
      <c r="AD681" s="238" t="s">
        <v>424</v>
      </c>
      <c r="AE681" s="238" t="s">
        <v>1302</v>
      </c>
      <c r="AF681" s="238" t="s">
        <v>426</v>
      </c>
      <c r="AG681" s="238">
        <v>7</v>
      </c>
      <c r="AH681" s="238">
        <v>2</v>
      </c>
      <c r="AI681" s="238">
        <v>2</v>
      </c>
      <c r="AJ681" s="238">
        <v>3</v>
      </c>
      <c r="AK681" s="238">
        <v>26</v>
      </c>
      <c r="AL681" s="238">
        <v>38</v>
      </c>
      <c r="AM681" s="238" t="s">
        <v>354</v>
      </c>
      <c r="AN681" s="238">
        <v>5</v>
      </c>
      <c r="AO681" s="238">
        <v>1</v>
      </c>
      <c r="AS681" s="238">
        <v>7</v>
      </c>
      <c r="AT681" s="238">
        <v>98</v>
      </c>
      <c r="AU681" s="238">
        <v>55</v>
      </c>
      <c r="AV681" s="238">
        <v>11</v>
      </c>
      <c r="AW681" s="238">
        <v>22</v>
      </c>
      <c r="AX681" s="238">
        <v>2</v>
      </c>
      <c r="AY681" s="238">
        <v>2</v>
      </c>
      <c r="AZ681" s="238">
        <v>3</v>
      </c>
      <c r="BA681" s="238">
        <v>26</v>
      </c>
      <c r="BB681" s="238">
        <v>19</v>
      </c>
      <c r="BC681" s="238" t="s">
        <v>363</v>
      </c>
      <c r="BD681" s="238">
        <v>5</v>
      </c>
      <c r="BI681" s="238">
        <v>7</v>
      </c>
      <c r="BJ681" s="238">
        <v>98</v>
      </c>
      <c r="BK681" s="238">
        <v>55</v>
      </c>
      <c r="BL681" s="238">
        <v>11</v>
      </c>
      <c r="BM681" s="238">
        <v>22</v>
      </c>
      <c r="CT681" s="238">
        <v>444882</v>
      </c>
      <c r="CU681" s="238">
        <v>4971095</v>
      </c>
      <c r="CV681" s="238">
        <v>44.891145899999998</v>
      </c>
      <c r="CW681" s="238">
        <v>-93.698015600000005</v>
      </c>
      <c r="CX681" s="238" t="s">
        <v>359</v>
      </c>
      <c r="CY681" s="238" t="s">
        <v>1346</v>
      </c>
    </row>
    <row r="682" spans="1:103" x14ac:dyDescent="0.25">
      <c r="A682" s="238">
        <v>10841831</v>
      </c>
      <c r="B682" s="238">
        <v>3</v>
      </c>
      <c r="C682" s="238">
        <v>7</v>
      </c>
      <c r="D682" s="238">
        <v>175.744</v>
      </c>
      <c r="E682" s="238">
        <v>27</v>
      </c>
      <c r="F682" s="238" t="s">
        <v>1119</v>
      </c>
      <c r="H682" s="238" t="s">
        <v>354</v>
      </c>
      <c r="I682" s="238">
        <v>25</v>
      </c>
      <c r="K682" s="238">
        <v>12006875</v>
      </c>
      <c r="L682" s="238">
        <v>123540169</v>
      </c>
      <c r="M682" s="238">
        <v>12</v>
      </c>
      <c r="N682" s="238">
        <v>19</v>
      </c>
      <c r="O682" s="238">
        <v>2012</v>
      </c>
      <c r="P682" s="238" t="s">
        <v>355</v>
      </c>
      <c r="Q682" s="238">
        <v>18</v>
      </c>
      <c r="S682" s="238">
        <v>5</v>
      </c>
      <c r="T682" s="238">
        <v>0</v>
      </c>
      <c r="U682" s="238">
        <v>1</v>
      </c>
      <c r="V682" s="238">
        <v>8</v>
      </c>
      <c r="W682" s="238">
        <v>16</v>
      </c>
      <c r="X682" s="238">
        <v>2</v>
      </c>
      <c r="Y682" s="238">
        <v>6</v>
      </c>
      <c r="Z682" s="238">
        <v>1</v>
      </c>
      <c r="AB682" s="238">
        <v>1</v>
      </c>
      <c r="AC682" s="238">
        <v>98</v>
      </c>
      <c r="AD682" s="238" t="s">
        <v>1347</v>
      </c>
      <c r="AE682" s="238" t="s">
        <v>1302</v>
      </c>
      <c r="AF682" s="238" t="s">
        <v>426</v>
      </c>
      <c r="AG682" s="238">
        <v>4</v>
      </c>
      <c r="AH682" s="238">
        <v>2</v>
      </c>
      <c r="AI682" s="238">
        <v>4</v>
      </c>
      <c r="AJ682" s="238">
        <v>4</v>
      </c>
      <c r="AK682" s="238">
        <v>21</v>
      </c>
      <c r="AL682" s="238">
        <v>61</v>
      </c>
      <c r="AM682" s="238" t="s">
        <v>363</v>
      </c>
      <c r="AN682" s="238">
        <v>5</v>
      </c>
      <c r="AO682" s="238">
        <v>1</v>
      </c>
      <c r="AS682" s="238">
        <v>7</v>
      </c>
      <c r="AT682" s="238">
        <v>98</v>
      </c>
      <c r="AU682" s="238">
        <v>55</v>
      </c>
      <c r="AV682" s="238">
        <v>11</v>
      </c>
      <c r="AW682" s="238">
        <v>20</v>
      </c>
      <c r="CT682" s="238">
        <v>444993</v>
      </c>
      <c r="CU682" s="238">
        <v>4971103</v>
      </c>
      <c r="CV682" s="238">
        <v>44.891224200000003</v>
      </c>
      <c r="CW682" s="238">
        <v>-93.696603600000003</v>
      </c>
      <c r="CX682" s="238" t="s">
        <v>359</v>
      </c>
      <c r="CY682" s="238" t="s">
        <v>1348</v>
      </c>
    </row>
    <row r="683" spans="1:103" x14ac:dyDescent="0.25">
      <c r="A683" s="238">
        <v>521941</v>
      </c>
      <c r="B683" s="238">
        <v>3</v>
      </c>
      <c r="C683" s="238">
        <v>7</v>
      </c>
      <c r="D683" s="238">
        <v>175.755</v>
      </c>
      <c r="E683" s="238">
        <v>27</v>
      </c>
      <c r="F683" s="238" t="s">
        <v>1119</v>
      </c>
      <c r="H683" s="238" t="s">
        <v>354</v>
      </c>
      <c r="I683" s="238">
        <v>25</v>
      </c>
      <c r="K683" s="238">
        <v>17005879</v>
      </c>
      <c r="M683" s="238">
        <v>12</v>
      </c>
      <c r="N683" s="238">
        <v>5</v>
      </c>
      <c r="O683" s="238">
        <v>2017</v>
      </c>
      <c r="P683" s="238" t="s">
        <v>368</v>
      </c>
      <c r="Q683" s="238">
        <v>8</v>
      </c>
      <c r="R683" s="238" t="s">
        <v>356</v>
      </c>
      <c r="S683" s="238">
        <v>5</v>
      </c>
      <c r="T683" s="238">
        <v>0</v>
      </c>
      <c r="U683" s="238">
        <v>1</v>
      </c>
      <c r="W683" s="238">
        <v>83</v>
      </c>
      <c r="X683" s="238">
        <v>2</v>
      </c>
      <c r="Y683" s="238">
        <v>1</v>
      </c>
      <c r="Z683" s="238">
        <v>1</v>
      </c>
      <c r="AB683" s="238">
        <v>5</v>
      </c>
      <c r="AC683" s="238">
        <v>98</v>
      </c>
      <c r="AD683" s="238" t="s">
        <v>581</v>
      </c>
      <c r="AF683" s="238" t="s">
        <v>426</v>
      </c>
      <c r="AG683" s="238">
        <v>3</v>
      </c>
      <c r="AH683" s="238">
        <v>2</v>
      </c>
      <c r="AI683" s="238">
        <v>6</v>
      </c>
      <c r="AJ683" s="238">
        <v>4</v>
      </c>
      <c r="AK683" s="238">
        <v>21</v>
      </c>
      <c r="AL683" s="238">
        <v>27</v>
      </c>
      <c r="AM683" s="238" t="s">
        <v>354</v>
      </c>
      <c r="AN683" s="238">
        <v>5</v>
      </c>
      <c r="AO683" s="238">
        <v>62</v>
      </c>
      <c r="AS683" s="238">
        <v>12</v>
      </c>
      <c r="AT683" s="238">
        <v>98</v>
      </c>
      <c r="AU683" s="238">
        <v>55</v>
      </c>
      <c r="AV683" s="238">
        <v>11</v>
      </c>
      <c r="AW683" s="238">
        <v>23</v>
      </c>
      <c r="CT683" s="238">
        <v>445019.78511614201</v>
      </c>
      <c r="CU683" s="238">
        <v>4971115.8653319804</v>
      </c>
      <c r="CV683" s="238">
        <v>44.891342889999997</v>
      </c>
      <c r="CW683" s="238">
        <v>-93.696268230000001</v>
      </c>
      <c r="CX683" s="238" t="s">
        <v>359</v>
      </c>
      <c r="CY683" s="238" t="s">
        <v>1349</v>
      </c>
    </row>
    <row r="684" spans="1:103" x14ac:dyDescent="0.25">
      <c r="A684" s="238">
        <v>607430</v>
      </c>
      <c r="B684" s="238">
        <v>3</v>
      </c>
      <c r="C684" s="238">
        <v>7</v>
      </c>
      <c r="D684" s="238">
        <v>175.797</v>
      </c>
      <c r="E684" s="238">
        <v>27</v>
      </c>
      <c r="F684" s="238" t="s">
        <v>1119</v>
      </c>
      <c r="H684" s="238" t="s">
        <v>354</v>
      </c>
      <c r="I684" s="238">
        <v>25</v>
      </c>
      <c r="K684" s="238">
        <v>18003186</v>
      </c>
      <c r="M684" s="238">
        <v>6</v>
      </c>
      <c r="N684" s="238">
        <v>28</v>
      </c>
      <c r="O684" s="238">
        <v>2018</v>
      </c>
      <c r="P684" s="238" t="s">
        <v>384</v>
      </c>
      <c r="Q684" s="238">
        <v>15</v>
      </c>
      <c r="S684" s="238">
        <v>4</v>
      </c>
      <c r="T684" s="238">
        <v>0</v>
      </c>
      <c r="U684" s="238">
        <v>2</v>
      </c>
      <c r="V684" s="238">
        <v>12</v>
      </c>
      <c r="W684" s="238">
        <v>10</v>
      </c>
      <c r="X684" s="238">
        <v>2</v>
      </c>
      <c r="Y684" s="238">
        <v>1</v>
      </c>
      <c r="Z684" s="238">
        <v>1</v>
      </c>
      <c r="AB684" s="238">
        <v>1</v>
      </c>
      <c r="AC684" s="238">
        <v>98</v>
      </c>
      <c r="AD684" s="238" t="s">
        <v>581</v>
      </c>
      <c r="AF684" s="238" t="s">
        <v>426</v>
      </c>
      <c r="AG684" s="238">
        <v>7</v>
      </c>
      <c r="AH684" s="238">
        <v>2</v>
      </c>
      <c r="AI684" s="238">
        <v>4</v>
      </c>
      <c r="AJ684" s="238">
        <v>4</v>
      </c>
      <c r="AK684" s="238">
        <v>21</v>
      </c>
      <c r="AL684" s="238">
        <v>18</v>
      </c>
      <c r="AM684" s="238" t="s">
        <v>354</v>
      </c>
      <c r="AN684" s="238">
        <v>5</v>
      </c>
      <c r="AO684" s="238">
        <v>4</v>
      </c>
      <c r="AS684" s="238">
        <v>12</v>
      </c>
      <c r="AT684" s="238">
        <v>9</v>
      </c>
      <c r="AV684" s="238">
        <v>11</v>
      </c>
      <c r="AW684" s="238">
        <v>21</v>
      </c>
      <c r="AX684" s="238">
        <v>2</v>
      </c>
      <c r="AY684" s="238">
        <v>6</v>
      </c>
      <c r="AZ684" s="238">
        <v>4</v>
      </c>
      <c r="BA684" s="238">
        <v>21</v>
      </c>
      <c r="BB684" s="238">
        <v>33</v>
      </c>
      <c r="BC684" s="238" t="s">
        <v>354</v>
      </c>
      <c r="BD684" s="238">
        <v>5</v>
      </c>
      <c r="BE684" s="238">
        <v>1</v>
      </c>
      <c r="BI684" s="238">
        <v>12</v>
      </c>
      <c r="BJ684" s="238">
        <v>9</v>
      </c>
      <c r="BK684" s="238">
        <v>55</v>
      </c>
      <c r="BL684" s="238">
        <v>11</v>
      </c>
      <c r="BM684" s="238">
        <v>21</v>
      </c>
      <c r="CT684" s="238">
        <v>445077.33535690198</v>
      </c>
      <c r="CU684" s="238">
        <v>4971108.6137427203</v>
      </c>
      <c r="CV684" s="238">
        <v>44.891282060000002</v>
      </c>
      <c r="CW684" s="238">
        <v>-93.695538679999999</v>
      </c>
      <c r="CX684" s="238" t="s">
        <v>359</v>
      </c>
      <c r="CY684" s="238" t="s">
        <v>1350</v>
      </c>
    </row>
    <row r="685" spans="1:103" x14ac:dyDescent="0.25">
      <c r="A685" s="238">
        <v>10755214</v>
      </c>
      <c r="B685" s="238">
        <v>3</v>
      </c>
      <c r="C685" s="238">
        <v>7</v>
      </c>
      <c r="D685" s="238">
        <v>175.84299999999999</v>
      </c>
      <c r="E685" s="238">
        <v>27</v>
      </c>
      <c r="F685" s="238" t="s">
        <v>1119</v>
      </c>
      <c r="H685" s="238" t="s">
        <v>354</v>
      </c>
      <c r="I685" s="238">
        <v>25</v>
      </c>
      <c r="K685" s="238">
        <v>11511914</v>
      </c>
      <c r="L685" s="238">
        <v>113360289</v>
      </c>
      <c r="M685" s="238">
        <v>12</v>
      </c>
      <c r="N685" s="238">
        <v>1</v>
      </c>
      <c r="O685" s="238">
        <v>2011</v>
      </c>
      <c r="P685" s="238" t="s">
        <v>384</v>
      </c>
      <c r="Q685" s="238">
        <v>17</v>
      </c>
      <c r="R685" s="238" t="s">
        <v>356</v>
      </c>
      <c r="S685" s="238">
        <v>5</v>
      </c>
      <c r="T685" s="238">
        <v>0</v>
      </c>
      <c r="U685" s="238">
        <v>2</v>
      </c>
      <c r="V685" s="238">
        <v>11</v>
      </c>
      <c r="W685" s="238">
        <v>10</v>
      </c>
      <c r="X685" s="238">
        <v>2</v>
      </c>
      <c r="Y685" s="238">
        <v>6</v>
      </c>
      <c r="Z685" s="238">
        <v>1</v>
      </c>
      <c r="AB685" s="238">
        <v>1</v>
      </c>
      <c r="AC685" s="238">
        <v>98</v>
      </c>
      <c r="AD685" s="238" t="s">
        <v>481</v>
      </c>
      <c r="AE685" s="238">
        <v>44</v>
      </c>
      <c r="AF685" s="238" t="s">
        <v>426</v>
      </c>
      <c r="AG685" s="238">
        <v>6</v>
      </c>
      <c r="AH685" s="238">
        <v>2</v>
      </c>
      <c r="AI685" s="238">
        <v>4</v>
      </c>
      <c r="AJ685" s="238">
        <v>4</v>
      </c>
      <c r="AK685" s="238">
        <v>21</v>
      </c>
      <c r="AL685" s="238">
        <v>72</v>
      </c>
      <c r="AM685" s="238" t="s">
        <v>363</v>
      </c>
      <c r="AN685" s="238">
        <v>5</v>
      </c>
      <c r="AO685" s="238">
        <v>15</v>
      </c>
      <c r="AS685" s="238">
        <v>7</v>
      </c>
      <c r="AT685" s="238">
        <v>98</v>
      </c>
      <c r="AU685" s="238">
        <v>55</v>
      </c>
      <c r="AV685" s="238">
        <v>11</v>
      </c>
      <c r="AW685" s="238">
        <v>21</v>
      </c>
      <c r="AX685" s="238">
        <v>2</v>
      </c>
      <c r="AY685" s="238">
        <v>2</v>
      </c>
      <c r="AZ685" s="238">
        <v>3</v>
      </c>
      <c r="BA685" s="238">
        <v>21</v>
      </c>
      <c r="BB685" s="238">
        <v>29</v>
      </c>
      <c r="BC685" s="238" t="s">
        <v>363</v>
      </c>
      <c r="BD685" s="238">
        <v>5</v>
      </c>
      <c r="BE685" s="238">
        <v>1</v>
      </c>
      <c r="BI685" s="238">
        <v>7</v>
      </c>
      <c r="BJ685" s="238">
        <v>98</v>
      </c>
      <c r="BK685" s="238">
        <v>55</v>
      </c>
      <c r="BL685" s="238">
        <v>11</v>
      </c>
      <c r="BM685" s="238">
        <v>21</v>
      </c>
      <c r="CT685" s="238">
        <v>445151</v>
      </c>
      <c r="CU685" s="238">
        <v>4971111</v>
      </c>
      <c r="CV685" s="238">
        <v>44.891305799999998</v>
      </c>
      <c r="CW685" s="238">
        <v>-93.694602799999998</v>
      </c>
      <c r="CX685" s="238" t="s">
        <v>359</v>
      </c>
      <c r="CY685" s="238" t="s">
        <v>1351</v>
      </c>
    </row>
    <row r="686" spans="1:103" x14ac:dyDescent="0.25">
      <c r="A686" s="238">
        <v>10750386</v>
      </c>
      <c r="B686" s="238">
        <v>3</v>
      </c>
      <c r="C686" s="238">
        <v>7</v>
      </c>
      <c r="D686" s="238">
        <v>175.852</v>
      </c>
      <c r="E686" s="238">
        <v>27</v>
      </c>
      <c r="F686" s="238" t="s">
        <v>1119</v>
      </c>
      <c r="H686" s="238" t="s">
        <v>354</v>
      </c>
      <c r="I686" s="238">
        <v>25</v>
      </c>
      <c r="L686" s="238">
        <v>112970129</v>
      </c>
      <c r="M686" s="238">
        <v>9</v>
      </c>
      <c r="N686" s="238">
        <v>17</v>
      </c>
      <c r="O686" s="238">
        <v>2011</v>
      </c>
      <c r="P686" s="238" t="s">
        <v>364</v>
      </c>
      <c r="Q686" s="238">
        <v>20</v>
      </c>
      <c r="S686" s="238">
        <v>5</v>
      </c>
      <c r="T686" s="238">
        <v>0</v>
      </c>
      <c r="U686" s="238">
        <v>1</v>
      </c>
      <c r="V686" s="238">
        <v>90</v>
      </c>
      <c r="W686" s="238">
        <v>16</v>
      </c>
      <c r="Y686" s="238">
        <v>3</v>
      </c>
      <c r="Z686" s="238">
        <v>1</v>
      </c>
      <c r="AB686" s="238">
        <v>1</v>
      </c>
      <c r="AC686" s="238">
        <v>98</v>
      </c>
      <c r="AF686" s="238" t="s">
        <v>426</v>
      </c>
      <c r="AG686" s="238">
        <v>4</v>
      </c>
      <c r="AH686" s="238">
        <v>2</v>
      </c>
      <c r="AI686" s="238">
        <v>4</v>
      </c>
      <c r="AJ686" s="238">
        <v>3</v>
      </c>
      <c r="AK686" s="238">
        <v>21</v>
      </c>
      <c r="AL686" s="238">
        <v>67</v>
      </c>
      <c r="AM686" s="238" t="s">
        <v>363</v>
      </c>
      <c r="AT686" s="238">
        <v>98</v>
      </c>
      <c r="AU686" s="238">
        <v>55</v>
      </c>
      <c r="CT686" s="238">
        <v>445167</v>
      </c>
      <c r="CU686" s="238">
        <v>4971111</v>
      </c>
      <c r="CV686" s="238">
        <v>44.891314000000001</v>
      </c>
      <c r="CW686" s="238">
        <v>-93.694400799999997</v>
      </c>
      <c r="CX686" s="238" t="s">
        <v>359</v>
      </c>
    </row>
    <row r="687" spans="1:103" x14ac:dyDescent="0.25">
      <c r="A687" s="238">
        <v>637026</v>
      </c>
      <c r="B687" s="238">
        <v>3</v>
      </c>
      <c r="C687" s="238">
        <v>7</v>
      </c>
      <c r="D687" s="238">
        <v>175.87299999999999</v>
      </c>
      <c r="E687" s="238">
        <v>27</v>
      </c>
      <c r="F687" s="238" t="s">
        <v>1119</v>
      </c>
      <c r="H687" s="238" t="s">
        <v>354</v>
      </c>
      <c r="I687" s="238">
        <v>25</v>
      </c>
      <c r="K687" s="238">
        <v>18030205</v>
      </c>
      <c r="M687" s="238">
        <v>9</v>
      </c>
      <c r="N687" s="238">
        <v>24</v>
      </c>
      <c r="O687" s="238">
        <v>2018</v>
      </c>
      <c r="P687" s="238" t="s">
        <v>361</v>
      </c>
      <c r="Q687" s="238">
        <v>6</v>
      </c>
      <c r="S687" s="238">
        <v>5</v>
      </c>
      <c r="T687" s="238">
        <v>0</v>
      </c>
      <c r="U687" s="238">
        <v>1</v>
      </c>
      <c r="W687" s="238">
        <v>16</v>
      </c>
      <c r="X687" s="238">
        <v>2</v>
      </c>
      <c r="Y687" s="238">
        <v>2</v>
      </c>
      <c r="Z687" s="238">
        <v>2</v>
      </c>
      <c r="AB687" s="238">
        <v>1</v>
      </c>
      <c r="AC687" s="238">
        <v>98</v>
      </c>
      <c r="AD687" s="238" t="s">
        <v>581</v>
      </c>
      <c r="AF687" s="238" t="s">
        <v>426</v>
      </c>
      <c r="AG687" s="238">
        <v>4</v>
      </c>
      <c r="AH687" s="238">
        <v>2</v>
      </c>
      <c r="AI687" s="238">
        <v>2</v>
      </c>
      <c r="AJ687" s="238">
        <v>3</v>
      </c>
      <c r="AK687" s="238">
        <v>21</v>
      </c>
      <c r="AL687" s="238">
        <v>56</v>
      </c>
      <c r="AM687" s="238" t="s">
        <v>363</v>
      </c>
      <c r="AN687" s="238">
        <v>5</v>
      </c>
      <c r="AO687" s="238">
        <v>1</v>
      </c>
      <c r="AS687" s="238">
        <v>12</v>
      </c>
      <c r="AT687" s="238">
        <v>9</v>
      </c>
      <c r="AU687" s="238">
        <v>60</v>
      </c>
      <c r="AV687" s="238">
        <v>11</v>
      </c>
      <c r="AW687" s="238">
        <v>21</v>
      </c>
      <c r="CT687" s="238">
        <v>445200.92955757299</v>
      </c>
      <c r="CU687" s="238">
        <v>4971107.4038783703</v>
      </c>
      <c r="CV687" s="238">
        <v>44.891280690000002</v>
      </c>
      <c r="CW687" s="238">
        <v>-93.693973479999997</v>
      </c>
      <c r="CX687" s="238" t="s">
        <v>359</v>
      </c>
      <c r="CY687" s="238" t="s">
        <v>1352</v>
      </c>
    </row>
    <row r="688" spans="1:103" x14ac:dyDescent="0.25">
      <c r="A688" s="238">
        <v>10988399</v>
      </c>
      <c r="B688" s="238">
        <v>3</v>
      </c>
      <c r="C688" s="238">
        <v>7</v>
      </c>
      <c r="D688" s="238">
        <v>175.99199999999999</v>
      </c>
      <c r="E688" s="238">
        <v>27</v>
      </c>
      <c r="F688" s="238" t="s">
        <v>1119</v>
      </c>
      <c r="H688" s="238" t="s">
        <v>354</v>
      </c>
      <c r="I688" s="238">
        <v>25</v>
      </c>
      <c r="K688" s="238">
        <v>14005318</v>
      </c>
      <c r="L688" s="238">
        <v>142930032</v>
      </c>
      <c r="M688" s="238">
        <v>10</v>
      </c>
      <c r="N688" s="238">
        <v>20</v>
      </c>
      <c r="O688" s="238">
        <v>2014</v>
      </c>
      <c r="P688" s="238" t="s">
        <v>361</v>
      </c>
      <c r="Q688" s="238">
        <v>6</v>
      </c>
      <c r="S688" s="238">
        <v>5</v>
      </c>
      <c r="T688" s="238">
        <v>0</v>
      </c>
      <c r="U688" s="238">
        <v>1</v>
      </c>
      <c r="V688" s="238">
        <v>8</v>
      </c>
      <c r="W688" s="238">
        <v>16</v>
      </c>
      <c r="X688" s="238">
        <v>2</v>
      </c>
      <c r="Y688" s="238">
        <v>6</v>
      </c>
      <c r="Z688" s="238">
        <v>2</v>
      </c>
      <c r="AB688" s="238">
        <v>1</v>
      </c>
      <c r="AC688" s="238">
        <v>98</v>
      </c>
      <c r="AD688" s="238" t="s">
        <v>1129</v>
      </c>
      <c r="AE688" s="238" t="s">
        <v>1302</v>
      </c>
      <c r="AF688" s="238" t="s">
        <v>426</v>
      </c>
      <c r="AG688" s="238">
        <v>4</v>
      </c>
      <c r="AH688" s="238">
        <v>2</v>
      </c>
      <c r="AI688" s="238">
        <v>2</v>
      </c>
      <c r="AJ688" s="238">
        <v>3</v>
      </c>
      <c r="AK688" s="238">
        <v>21</v>
      </c>
      <c r="AL688" s="238">
        <v>53</v>
      </c>
      <c r="AM688" s="238" t="s">
        <v>363</v>
      </c>
      <c r="AN688" s="238">
        <v>5</v>
      </c>
      <c r="AO688" s="238">
        <v>1</v>
      </c>
      <c r="AS688" s="238">
        <v>7</v>
      </c>
      <c r="AT688" s="238">
        <v>98</v>
      </c>
      <c r="AU688" s="238">
        <v>55</v>
      </c>
      <c r="AV688" s="238">
        <v>11</v>
      </c>
      <c r="AW688" s="238">
        <v>22</v>
      </c>
      <c r="CT688" s="238">
        <v>445392</v>
      </c>
      <c r="CU688" s="238">
        <v>4971110</v>
      </c>
      <c r="CV688" s="238">
        <v>44.891322199999998</v>
      </c>
      <c r="CW688" s="238">
        <v>-93.691553900000002</v>
      </c>
      <c r="CX688" s="238" t="s">
        <v>359</v>
      </c>
      <c r="CY688" s="238" t="s">
        <v>1353</v>
      </c>
    </row>
    <row r="689" spans="1:103" x14ac:dyDescent="0.25">
      <c r="A689" s="238">
        <v>782173</v>
      </c>
      <c r="B689" s="238">
        <v>3</v>
      </c>
      <c r="C689" s="238">
        <v>7</v>
      </c>
      <c r="D689" s="238">
        <v>176.04400000000001</v>
      </c>
      <c r="E689" s="238">
        <v>27</v>
      </c>
      <c r="F689" s="238" t="s">
        <v>1119</v>
      </c>
      <c r="H689" s="238" t="s">
        <v>354</v>
      </c>
      <c r="I689" s="238">
        <v>25</v>
      </c>
      <c r="K689" s="238">
        <v>20000305</v>
      </c>
      <c r="L689" s="238">
        <v>200210316</v>
      </c>
      <c r="M689" s="238">
        <v>1</v>
      </c>
      <c r="N689" s="238">
        <v>21</v>
      </c>
      <c r="O689" s="238">
        <v>2020</v>
      </c>
      <c r="P689" s="238" t="s">
        <v>368</v>
      </c>
      <c r="Q689" s="238">
        <v>12</v>
      </c>
      <c r="S689" s="238">
        <v>3</v>
      </c>
      <c r="T689" s="238">
        <v>0</v>
      </c>
      <c r="U689" s="238">
        <v>1</v>
      </c>
      <c r="W689" s="238">
        <v>50</v>
      </c>
      <c r="X689" s="238">
        <v>2</v>
      </c>
      <c r="Y689" s="238">
        <v>1</v>
      </c>
      <c r="Z689" s="238">
        <v>2</v>
      </c>
      <c r="AB689" s="238">
        <v>5</v>
      </c>
      <c r="AC689" s="238">
        <v>98</v>
      </c>
      <c r="AD689" s="238">
        <v>7</v>
      </c>
      <c r="AF689" s="238" t="s">
        <v>426</v>
      </c>
      <c r="AG689" s="238">
        <v>3</v>
      </c>
      <c r="AH689" s="238">
        <v>2</v>
      </c>
      <c r="AI689" s="238">
        <v>48</v>
      </c>
      <c r="AJ689" s="238">
        <v>4</v>
      </c>
      <c r="AK689" s="238">
        <v>21</v>
      </c>
      <c r="AL689" s="238">
        <v>36</v>
      </c>
      <c r="AM689" s="238" t="s">
        <v>354</v>
      </c>
      <c r="AN689" s="238">
        <v>5</v>
      </c>
      <c r="AO689" s="238">
        <v>1</v>
      </c>
      <c r="AS689" s="238">
        <v>12</v>
      </c>
      <c r="AT689" s="238">
        <v>9</v>
      </c>
      <c r="AU689" s="238">
        <v>55</v>
      </c>
      <c r="AV689" s="238">
        <v>11</v>
      </c>
      <c r="AW689" s="238">
        <v>21</v>
      </c>
      <c r="CT689" s="238">
        <v>445462.65798920498</v>
      </c>
      <c r="CU689" s="238">
        <v>4971110.8638546905</v>
      </c>
      <c r="CV689" s="238">
        <v>44.89133193</v>
      </c>
      <c r="CW689" s="238">
        <v>-93.690659569999994</v>
      </c>
      <c r="CX689" s="238" t="s">
        <v>359</v>
      </c>
      <c r="CY689" s="238" t="s">
        <v>1354</v>
      </c>
    </row>
    <row r="690" spans="1:103" x14ac:dyDescent="0.25">
      <c r="A690" s="238">
        <v>10799821</v>
      </c>
      <c r="B690" s="238">
        <v>3</v>
      </c>
      <c r="C690" s="238">
        <v>7</v>
      </c>
      <c r="D690" s="238">
        <v>176.34800000000001</v>
      </c>
      <c r="E690" s="238">
        <v>27</v>
      </c>
      <c r="F690" s="238" t="s">
        <v>1119</v>
      </c>
      <c r="H690" s="238" t="s">
        <v>354</v>
      </c>
      <c r="I690" s="238">
        <v>25</v>
      </c>
      <c r="K690" s="238">
        <v>12506599</v>
      </c>
      <c r="L690" s="238">
        <v>121940197</v>
      </c>
      <c r="M690" s="238">
        <v>7</v>
      </c>
      <c r="N690" s="238">
        <v>11</v>
      </c>
      <c r="O690" s="238">
        <v>2012</v>
      </c>
      <c r="P690" s="238" t="s">
        <v>355</v>
      </c>
      <c r="Q690" s="238">
        <v>7</v>
      </c>
      <c r="R690" s="238" t="s">
        <v>369</v>
      </c>
      <c r="S690" s="238">
        <v>3</v>
      </c>
      <c r="T690" s="238">
        <v>0</v>
      </c>
      <c r="U690" s="238">
        <v>2</v>
      </c>
      <c r="V690" s="238">
        <v>1</v>
      </c>
      <c r="W690" s="238">
        <v>10</v>
      </c>
      <c r="X690" s="238">
        <v>2</v>
      </c>
      <c r="Y690" s="238">
        <v>1</v>
      </c>
      <c r="Z690" s="238">
        <v>1</v>
      </c>
      <c r="AB690" s="238">
        <v>1</v>
      </c>
      <c r="AC690" s="238">
        <v>98</v>
      </c>
      <c r="AD690" s="238" t="s">
        <v>428</v>
      </c>
      <c r="AE690" s="238">
        <v>44</v>
      </c>
      <c r="AF690" s="238" t="s">
        <v>426</v>
      </c>
      <c r="AG690" s="238">
        <v>7</v>
      </c>
      <c r="AH690" s="238">
        <v>2</v>
      </c>
      <c r="AI690" s="238">
        <v>2</v>
      </c>
      <c r="AJ690" s="238">
        <v>3</v>
      </c>
      <c r="AK690" s="238">
        <v>21</v>
      </c>
      <c r="AL690" s="238">
        <v>23</v>
      </c>
      <c r="AM690" s="238" t="s">
        <v>363</v>
      </c>
      <c r="AN690" s="238">
        <v>5</v>
      </c>
      <c r="AO690" s="238">
        <v>15</v>
      </c>
      <c r="AS690" s="238">
        <v>7</v>
      </c>
      <c r="AT690" s="238">
        <v>98</v>
      </c>
      <c r="AU690" s="238">
        <v>55</v>
      </c>
      <c r="AV690" s="238">
        <v>11</v>
      </c>
      <c r="AW690" s="238">
        <v>21</v>
      </c>
      <c r="AX690" s="238">
        <v>2</v>
      </c>
      <c r="AY690" s="238">
        <v>31</v>
      </c>
      <c r="AZ690" s="238">
        <v>3</v>
      </c>
      <c r="BA690" s="238">
        <v>21</v>
      </c>
      <c r="BB690" s="238">
        <v>63</v>
      </c>
      <c r="BC690" s="238" t="s">
        <v>354</v>
      </c>
      <c r="BD690" s="238">
        <v>5</v>
      </c>
      <c r="BE690" s="238">
        <v>1</v>
      </c>
      <c r="BI690" s="238">
        <v>7</v>
      </c>
      <c r="BJ690" s="238">
        <v>98</v>
      </c>
      <c r="BK690" s="238">
        <v>55</v>
      </c>
      <c r="BL690" s="238">
        <v>11</v>
      </c>
      <c r="BM690" s="238">
        <v>21</v>
      </c>
      <c r="CT690" s="238">
        <v>445959</v>
      </c>
      <c r="CU690" s="238">
        <v>4971176</v>
      </c>
      <c r="CV690" s="238">
        <v>44.891956999999998</v>
      </c>
      <c r="CW690" s="238">
        <v>-93.684376599999993</v>
      </c>
      <c r="CX690" s="238" t="s">
        <v>359</v>
      </c>
      <c r="CY690" s="238" t="s">
        <v>1355</v>
      </c>
    </row>
    <row r="691" spans="1:103" x14ac:dyDescent="0.25">
      <c r="A691" s="238">
        <v>10957640</v>
      </c>
      <c r="B691" s="238">
        <v>3</v>
      </c>
      <c r="C691" s="238">
        <v>7</v>
      </c>
      <c r="D691" s="238">
        <v>176.34800000000001</v>
      </c>
      <c r="E691" s="238">
        <v>27</v>
      </c>
      <c r="F691" s="238" t="s">
        <v>1119</v>
      </c>
      <c r="H691" s="238" t="s">
        <v>354</v>
      </c>
      <c r="I691" s="238">
        <v>25</v>
      </c>
      <c r="K691" s="238">
        <v>14002226</v>
      </c>
      <c r="L691" s="238">
        <v>141300131</v>
      </c>
      <c r="M691" s="238">
        <v>5</v>
      </c>
      <c r="N691" s="238">
        <v>10</v>
      </c>
      <c r="O691" s="238">
        <v>2014</v>
      </c>
      <c r="P691" s="238" t="s">
        <v>364</v>
      </c>
      <c r="Q691" s="238">
        <v>21</v>
      </c>
      <c r="S691" s="238">
        <v>5</v>
      </c>
      <c r="T691" s="238">
        <v>0</v>
      </c>
      <c r="U691" s="238">
        <v>1</v>
      </c>
      <c r="V691" s="238">
        <v>8</v>
      </c>
      <c r="W691" s="238">
        <v>16</v>
      </c>
      <c r="X691" s="238">
        <v>2</v>
      </c>
      <c r="Y691" s="238">
        <v>6</v>
      </c>
      <c r="Z691" s="238">
        <v>3</v>
      </c>
      <c r="AB691" s="238">
        <v>2</v>
      </c>
      <c r="AC691" s="238">
        <v>98</v>
      </c>
      <c r="AD691" s="238" t="s">
        <v>1129</v>
      </c>
      <c r="AE691" s="238" t="s">
        <v>1356</v>
      </c>
      <c r="AF691" s="238" t="s">
        <v>426</v>
      </c>
      <c r="AG691" s="238">
        <v>4</v>
      </c>
      <c r="AH691" s="238">
        <v>2</v>
      </c>
      <c r="AI691" s="238">
        <v>2</v>
      </c>
      <c r="AJ691" s="238">
        <v>3</v>
      </c>
      <c r="AK691" s="238">
        <v>21</v>
      </c>
      <c r="AL691" s="238">
        <v>57</v>
      </c>
      <c r="AM691" s="238" t="s">
        <v>363</v>
      </c>
      <c r="AN691" s="238">
        <v>5</v>
      </c>
      <c r="AO691" s="238">
        <v>1</v>
      </c>
      <c r="AS691" s="238">
        <v>7</v>
      </c>
      <c r="AT691" s="238">
        <v>98</v>
      </c>
      <c r="AU691" s="238">
        <v>55</v>
      </c>
      <c r="AV691" s="238">
        <v>10</v>
      </c>
      <c r="AW691" s="238">
        <v>20</v>
      </c>
      <c r="CT691" s="238">
        <v>445959</v>
      </c>
      <c r="CU691" s="238">
        <v>4971176</v>
      </c>
      <c r="CV691" s="238">
        <v>44.891956999999998</v>
      </c>
      <c r="CW691" s="238">
        <v>-93.684376599999993</v>
      </c>
      <c r="CX691" s="238" t="s">
        <v>359</v>
      </c>
      <c r="CY691" s="238" t="s">
        <v>1357</v>
      </c>
    </row>
    <row r="692" spans="1:103" x14ac:dyDescent="0.25">
      <c r="A692" s="238">
        <v>385948</v>
      </c>
      <c r="B692" s="238">
        <v>3</v>
      </c>
      <c r="C692" s="238">
        <v>7</v>
      </c>
      <c r="D692" s="238">
        <v>176.358</v>
      </c>
      <c r="E692" s="238">
        <v>27</v>
      </c>
      <c r="F692" s="238" t="s">
        <v>1119</v>
      </c>
      <c r="H692" s="238" t="s">
        <v>354</v>
      </c>
      <c r="I692" s="238">
        <v>25</v>
      </c>
      <c r="K692" s="238">
        <v>16004473</v>
      </c>
      <c r="M692" s="238">
        <v>10</v>
      </c>
      <c r="N692" s="238">
        <v>12</v>
      </c>
      <c r="O692" s="238">
        <v>2016</v>
      </c>
      <c r="P692" s="238" t="s">
        <v>355</v>
      </c>
      <c r="Q692" s="238">
        <v>7</v>
      </c>
      <c r="S692" s="238">
        <v>4</v>
      </c>
      <c r="T692" s="238">
        <v>0</v>
      </c>
      <c r="U692" s="238">
        <v>2</v>
      </c>
      <c r="V692" s="238">
        <v>12</v>
      </c>
      <c r="W692" s="238">
        <v>10</v>
      </c>
      <c r="X692" s="238">
        <v>2</v>
      </c>
      <c r="Y692" s="238">
        <v>2</v>
      </c>
      <c r="Z692" s="238">
        <v>2</v>
      </c>
      <c r="AB692" s="238">
        <v>1</v>
      </c>
      <c r="AC692" s="238">
        <v>98</v>
      </c>
      <c r="AD692" s="238" t="s">
        <v>581</v>
      </c>
      <c r="AF692" s="238" t="s">
        <v>426</v>
      </c>
      <c r="AG692" s="238">
        <v>7</v>
      </c>
      <c r="AH692" s="238">
        <v>2</v>
      </c>
      <c r="AI692" s="238">
        <v>2</v>
      </c>
      <c r="AJ692" s="238">
        <v>3</v>
      </c>
      <c r="AK692" s="238">
        <v>26</v>
      </c>
      <c r="AL692" s="238">
        <v>40</v>
      </c>
      <c r="AM692" s="238" t="s">
        <v>354</v>
      </c>
      <c r="AN692" s="238">
        <v>5</v>
      </c>
      <c r="AO692" s="238">
        <v>1</v>
      </c>
      <c r="AS692" s="238">
        <v>12</v>
      </c>
      <c r="AT692" s="238">
        <v>9</v>
      </c>
      <c r="AU692" s="238">
        <v>55</v>
      </c>
      <c r="AV692" s="238">
        <v>13</v>
      </c>
      <c r="AW692" s="238">
        <v>21</v>
      </c>
      <c r="AX692" s="238">
        <v>2</v>
      </c>
      <c r="AY692" s="238">
        <v>4</v>
      </c>
      <c r="AZ692" s="238">
        <v>3</v>
      </c>
      <c r="BA692" s="238">
        <v>26</v>
      </c>
      <c r="BB692" s="238">
        <v>60</v>
      </c>
      <c r="BC692" s="238" t="s">
        <v>363</v>
      </c>
      <c r="BD692" s="238">
        <v>5</v>
      </c>
      <c r="BE692" s="238">
        <v>1</v>
      </c>
      <c r="BI692" s="238">
        <v>12</v>
      </c>
      <c r="BJ692" s="238">
        <v>9</v>
      </c>
      <c r="BK692" s="238">
        <v>55</v>
      </c>
      <c r="BL692" s="238">
        <v>13</v>
      </c>
      <c r="BM692" s="238">
        <v>21</v>
      </c>
      <c r="CT692" s="238">
        <v>445985.47570150701</v>
      </c>
      <c r="CU692" s="238">
        <v>4971174.0255003804</v>
      </c>
      <c r="CV692" s="238">
        <v>44.891940320000003</v>
      </c>
      <c r="CW692" s="238">
        <v>-93.684045830000002</v>
      </c>
      <c r="CX692" s="238" t="s">
        <v>359</v>
      </c>
      <c r="CY692" s="238" t="s">
        <v>1358</v>
      </c>
    </row>
    <row r="693" spans="1:103" x14ac:dyDescent="0.25">
      <c r="A693" s="238">
        <v>738941</v>
      </c>
      <c r="B693" s="238">
        <v>3</v>
      </c>
      <c r="C693" s="238">
        <v>7</v>
      </c>
      <c r="D693" s="238">
        <v>176.36500000000001</v>
      </c>
      <c r="E693" s="238">
        <v>27</v>
      </c>
      <c r="F693" s="238" t="s">
        <v>1119</v>
      </c>
      <c r="H693" s="238" t="s">
        <v>354</v>
      </c>
      <c r="I693" s="238">
        <v>25</v>
      </c>
      <c r="K693" s="238">
        <v>19003678</v>
      </c>
      <c r="M693" s="238">
        <v>8</v>
      </c>
      <c r="N693" s="238">
        <v>7</v>
      </c>
      <c r="O693" s="238">
        <v>2019</v>
      </c>
      <c r="P693" s="238" t="s">
        <v>355</v>
      </c>
      <c r="Q693" s="238">
        <v>14</v>
      </c>
      <c r="S693" s="238">
        <v>4</v>
      </c>
      <c r="T693" s="238">
        <v>0</v>
      </c>
      <c r="U693" s="238">
        <v>2</v>
      </c>
      <c r="V693" s="238">
        <v>11</v>
      </c>
      <c r="W693" s="238">
        <v>10</v>
      </c>
      <c r="X693" s="238">
        <v>2</v>
      </c>
      <c r="Y693" s="238">
        <v>1</v>
      </c>
      <c r="Z693" s="238">
        <v>1</v>
      </c>
      <c r="AB693" s="238">
        <v>1</v>
      </c>
      <c r="AC693" s="238">
        <v>98</v>
      </c>
      <c r="AD693" s="238" t="s">
        <v>581</v>
      </c>
      <c r="AF693" s="238" t="s">
        <v>426</v>
      </c>
      <c r="AG693" s="238">
        <v>6</v>
      </c>
      <c r="AH693" s="238">
        <v>2</v>
      </c>
      <c r="AI693" s="238">
        <v>2</v>
      </c>
      <c r="AJ693" s="238">
        <v>4</v>
      </c>
      <c r="AK693" s="238">
        <v>21</v>
      </c>
      <c r="AL693" s="238">
        <v>37</v>
      </c>
      <c r="AM693" s="238" t="s">
        <v>354</v>
      </c>
      <c r="AN693" s="238">
        <v>5</v>
      </c>
      <c r="AO693" s="238">
        <v>74</v>
      </c>
      <c r="AS693" s="238">
        <v>12</v>
      </c>
      <c r="AT693" s="238">
        <v>9</v>
      </c>
      <c r="AU693" s="238">
        <v>55</v>
      </c>
      <c r="AV693" s="238">
        <v>11</v>
      </c>
      <c r="AW693" s="238">
        <v>21</v>
      </c>
      <c r="AX693" s="238">
        <v>2</v>
      </c>
      <c r="AY693" s="238">
        <v>49</v>
      </c>
      <c r="AZ693" s="238">
        <v>3</v>
      </c>
      <c r="BA693" s="238">
        <v>21</v>
      </c>
      <c r="BB693" s="238">
        <v>59</v>
      </c>
      <c r="BC693" s="238" t="s">
        <v>354</v>
      </c>
      <c r="BD693" s="238">
        <v>5</v>
      </c>
      <c r="BE693" s="238">
        <v>1</v>
      </c>
      <c r="BI693" s="238">
        <v>12</v>
      </c>
      <c r="BJ693" s="238">
        <v>9</v>
      </c>
      <c r="BK693" s="238">
        <v>55</v>
      </c>
      <c r="BL693" s="238">
        <v>11</v>
      </c>
      <c r="BM693" s="238">
        <v>21</v>
      </c>
      <c r="CT693" s="238">
        <v>445985.41344784299</v>
      </c>
      <c r="CU693" s="238">
        <v>4971186.4080621796</v>
      </c>
      <c r="CV693" s="238">
        <v>44.892051780000003</v>
      </c>
      <c r="CW693" s="238">
        <v>-93.684047939999999</v>
      </c>
      <c r="CX693" s="238" t="s">
        <v>359</v>
      </c>
      <c r="CY693" s="238" t="s">
        <v>1359</v>
      </c>
    </row>
    <row r="694" spans="1:103" x14ac:dyDescent="0.25">
      <c r="A694" s="238">
        <v>360756</v>
      </c>
      <c r="B694" s="238">
        <v>3</v>
      </c>
      <c r="C694" s="238">
        <v>7</v>
      </c>
      <c r="D694" s="238">
        <v>176.46799999999999</v>
      </c>
      <c r="E694" s="238">
        <v>27</v>
      </c>
      <c r="F694" s="238" t="s">
        <v>1119</v>
      </c>
      <c r="H694" s="238" t="s">
        <v>354</v>
      </c>
      <c r="I694" s="238">
        <v>25</v>
      </c>
      <c r="K694" s="238">
        <v>16002773</v>
      </c>
      <c r="M694" s="238">
        <v>6</v>
      </c>
      <c r="N694" s="238">
        <v>30</v>
      </c>
      <c r="O694" s="238">
        <v>2016</v>
      </c>
      <c r="P694" s="238" t="s">
        <v>384</v>
      </c>
      <c r="Q694" s="238">
        <v>21</v>
      </c>
      <c r="S694" s="238">
        <v>5</v>
      </c>
      <c r="T694" s="238">
        <v>0</v>
      </c>
      <c r="U694" s="238">
        <v>3</v>
      </c>
      <c r="V694" s="238">
        <v>11</v>
      </c>
      <c r="W694" s="238">
        <v>10</v>
      </c>
      <c r="X694" s="238">
        <v>2</v>
      </c>
      <c r="Y694" s="238">
        <v>2</v>
      </c>
      <c r="Z694" s="238">
        <v>1</v>
      </c>
      <c r="AB694" s="238">
        <v>1</v>
      </c>
      <c r="AD694" s="238" t="s">
        <v>581</v>
      </c>
      <c r="AF694" s="238" t="s">
        <v>426</v>
      </c>
      <c r="AG694" s="238">
        <v>6</v>
      </c>
      <c r="AH694" s="238">
        <v>2</v>
      </c>
      <c r="AI694" s="238">
        <v>3</v>
      </c>
      <c r="AJ694" s="238">
        <v>3</v>
      </c>
      <c r="AK694" s="238">
        <v>21</v>
      </c>
      <c r="AL694" s="238">
        <v>29</v>
      </c>
      <c r="AM694" s="238" t="s">
        <v>354</v>
      </c>
      <c r="AN694" s="238">
        <v>5</v>
      </c>
      <c r="AO694" s="238">
        <v>1</v>
      </c>
      <c r="AS694" s="238">
        <v>12</v>
      </c>
      <c r="AT694" s="238">
        <v>9</v>
      </c>
      <c r="AU694" s="238">
        <v>55</v>
      </c>
      <c r="AV694" s="238">
        <v>11</v>
      </c>
      <c r="AW694" s="238">
        <v>24</v>
      </c>
      <c r="AX694" s="238">
        <v>2</v>
      </c>
      <c r="AY694" s="238">
        <v>2</v>
      </c>
      <c r="AZ694" s="238">
        <v>4</v>
      </c>
      <c r="BA694" s="238">
        <v>21</v>
      </c>
      <c r="BB694" s="238">
        <v>23</v>
      </c>
      <c r="BC694" s="238" t="s">
        <v>354</v>
      </c>
      <c r="BD694" s="238">
        <v>5</v>
      </c>
      <c r="BE694" s="238">
        <v>1</v>
      </c>
      <c r="BI694" s="238">
        <v>12</v>
      </c>
      <c r="BJ694" s="238">
        <v>9</v>
      </c>
      <c r="BK694" s="238">
        <v>55</v>
      </c>
      <c r="BL694" s="238">
        <v>11</v>
      </c>
      <c r="BM694" s="238">
        <v>23</v>
      </c>
      <c r="BN694" s="238">
        <v>2</v>
      </c>
      <c r="BO694" s="238">
        <v>2</v>
      </c>
      <c r="BP694" s="238">
        <v>4</v>
      </c>
      <c r="BQ694" s="238">
        <v>21</v>
      </c>
      <c r="BR694" s="238">
        <v>54</v>
      </c>
      <c r="BS694" s="238" t="s">
        <v>363</v>
      </c>
      <c r="BT694" s="238">
        <v>5</v>
      </c>
      <c r="BU694" s="238">
        <v>1</v>
      </c>
      <c r="BY694" s="238">
        <v>12</v>
      </c>
      <c r="BZ694" s="238">
        <v>9</v>
      </c>
      <c r="CA694" s="238">
        <v>55</v>
      </c>
      <c r="CB694" s="238">
        <v>11</v>
      </c>
      <c r="CC694" s="238">
        <v>23</v>
      </c>
      <c r="CT694" s="238">
        <v>446159.04271530802</v>
      </c>
      <c r="CU694" s="238">
        <v>4971212.4640578898</v>
      </c>
      <c r="CV694" s="238">
        <v>44.892299469999998</v>
      </c>
      <c r="CW694" s="238">
        <v>-93.68185201</v>
      </c>
      <c r="CX694" s="238" t="s">
        <v>359</v>
      </c>
      <c r="CY694" s="238" t="s">
        <v>1360</v>
      </c>
    </row>
    <row r="695" spans="1:103" x14ac:dyDescent="0.25">
      <c r="A695" s="238">
        <v>512652</v>
      </c>
      <c r="B695" s="238">
        <v>3</v>
      </c>
      <c r="C695" s="238">
        <v>7</v>
      </c>
      <c r="D695" s="238">
        <v>176.59800000000001</v>
      </c>
      <c r="E695" s="238">
        <v>27</v>
      </c>
      <c r="F695" s="238" t="s">
        <v>1119</v>
      </c>
      <c r="H695" s="238" t="s">
        <v>354</v>
      </c>
      <c r="I695" s="238">
        <v>25</v>
      </c>
      <c r="K695" s="238">
        <v>17512136</v>
      </c>
      <c r="M695" s="238">
        <v>10</v>
      </c>
      <c r="N695" s="238">
        <v>29</v>
      </c>
      <c r="O695" s="238">
        <v>2017</v>
      </c>
      <c r="P695" s="238" t="s">
        <v>366</v>
      </c>
      <c r="Q695" s="238">
        <v>14</v>
      </c>
      <c r="R695" s="238">
        <v>98</v>
      </c>
      <c r="S695" s="238">
        <v>1</v>
      </c>
      <c r="T695" s="238">
        <v>1</v>
      </c>
      <c r="U695" s="238">
        <v>2</v>
      </c>
      <c r="V695" s="238">
        <v>13</v>
      </c>
      <c r="W695" s="238">
        <v>10</v>
      </c>
      <c r="X695" s="238">
        <v>2</v>
      </c>
      <c r="Y695" s="238">
        <v>1</v>
      </c>
      <c r="Z695" s="238">
        <v>3</v>
      </c>
      <c r="AB695" s="238">
        <v>1</v>
      </c>
      <c r="AC695" s="238">
        <v>98</v>
      </c>
      <c r="AD695" s="238" t="s">
        <v>581</v>
      </c>
      <c r="AF695" s="238" t="s">
        <v>426</v>
      </c>
      <c r="AG695" s="238">
        <v>8</v>
      </c>
      <c r="AH695" s="238">
        <v>2</v>
      </c>
      <c r="AI695" s="238">
        <v>5</v>
      </c>
      <c r="AJ695" s="238">
        <v>4</v>
      </c>
      <c r="AK695" s="238">
        <v>22</v>
      </c>
      <c r="AL695" s="238">
        <v>16</v>
      </c>
      <c r="AM695" s="238" t="s">
        <v>354</v>
      </c>
      <c r="AN695" s="238">
        <v>99</v>
      </c>
      <c r="AO695" s="238">
        <v>70</v>
      </c>
      <c r="AS695" s="238">
        <v>12</v>
      </c>
      <c r="AT695" s="238">
        <v>98</v>
      </c>
      <c r="AU695" s="238">
        <v>55</v>
      </c>
      <c r="AV695" s="238">
        <v>11</v>
      </c>
      <c r="AW695" s="238">
        <v>21</v>
      </c>
      <c r="AX695" s="238">
        <v>2</v>
      </c>
      <c r="AY695" s="238">
        <v>2</v>
      </c>
      <c r="AZ695" s="238">
        <v>3</v>
      </c>
      <c r="BA695" s="238">
        <v>21</v>
      </c>
      <c r="BB695" s="238">
        <v>44</v>
      </c>
      <c r="BC695" s="238" t="s">
        <v>354</v>
      </c>
      <c r="BD695" s="238">
        <v>99</v>
      </c>
      <c r="BE695" s="238">
        <v>1</v>
      </c>
      <c r="BI695" s="238">
        <v>12</v>
      </c>
      <c r="BJ695" s="238">
        <v>98</v>
      </c>
      <c r="BK695" s="238">
        <v>55</v>
      </c>
      <c r="BL695" s="238">
        <v>11</v>
      </c>
      <c r="BM695" s="238">
        <v>21</v>
      </c>
      <c r="CT695" s="238">
        <v>446365.68453136901</v>
      </c>
      <c r="CU695" s="238">
        <v>4971245.7962915897</v>
      </c>
      <c r="CV695" s="238">
        <v>44.8926151</v>
      </c>
      <c r="CW695" s="238">
        <v>-93.679238769999998</v>
      </c>
      <c r="CX695" s="238" t="s">
        <v>359</v>
      </c>
      <c r="CY695" s="238" t="s">
        <v>1361</v>
      </c>
    </row>
    <row r="696" spans="1:103" x14ac:dyDescent="0.25">
      <c r="A696" s="238">
        <v>532029</v>
      </c>
      <c r="B696" s="238">
        <v>3</v>
      </c>
      <c r="C696" s="238">
        <v>7</v>
      </c>
      <c r="D696" s="238">
        <v>176.63300000000001</v>
      </c>
      <c r="E696" s="238">
        <v>27</v>
      </c>
      <c r="F696" s="238" t="s">
        <v>1119</v>
      </c>
      <c r="H696" s="238" t="s">
        <v>354</v>
      </c>
      <c r="I696" s="238">
        <v>25</v>
      </c>
      <c r="K696" s="238">
        <v>17514899</v>
      </c>
      <c r="M696" s="238">
        <v>12</v>
      </c>
      <c r="N696" s="238">
        <v>28</v>
      </c>
      <c r="O696" s="238">
        <v>2017</v>
      </c>
      <c r="P696" s="238" t="s">
        <v>384</v>
      </c>
      <c r="Q696" s="238">
        <v>10</v>
      </c>
      <c r="R696" s="238" t="s">
        <v>356</v>
      </c>
      <c r="S696" s="238">
        <v>4</v>
      </c>
      <c r="T696" s="238">
        <v>0</v>
      </c>
      <c r="U696" s="238">
        <v>3</v>
      </c>
      <c r="V696" s="238">
        <v>13</v>
      </c>
      <c r="W696" s="238">
        <v>10</v>
      </c>
      <c r="X696" s="238">
        <v>2</v>
      </c>
      <c r="Y696" s="238">
        <v>1</v>
      </c>
      <c r="Z696" s="238">
        <v>4</v>
      </c>
      <c r="AB696" s="238">
        <v>3</v>
      </c>
      <c r="AC696" s="238">
        <v>98</v>
      </c>
      <c r="AD696" s="238" t="s">
        <v>581</v>
      </c>
      <c r="AF696" s="238" t="s">
        <v>426</v>
      </c>
      <c r="AG696" s="238">
        <v>7</v>
      </c>
      <c r="AH696" s="238">
        <v>2</v>
      </c>
      <c r="AI696" s="238">
        <v>2</v>
      </c>
      <c r="AJ696" s="238">
        <v>4</v>
      </c>
      <c r="AK696" s="238">
        <v>21</v>
      </c>
      <c r="AL696" s="238">
        <v>39</v>
      </c>
      <c r="AM696" s="238" t="s">
        <v>354</v>
      </c>
      <c r="AN696" s="238">
        <v>5</v>
      </c>
      <c r="AO696" s="238">
        <v>1</v>
      </c>
      <c r="AS696" s="238">
        <v>12</v>
      </c>
      <c r="AT696" s="238">
        <v>9</v>
      </c>
      <c r="AU696" s="238">
        <v>55</v>
      </c>
      <c r="AV696" s="238">
        <v>11</v>
      </c>
      <c r="AW696" s="238">
        <v>21</v>
      </c>
      <c r="AX696" s="238">
        <v>2</v>
      </c>
      <c r="AY696" s="238">
        <v>3</v>
      </c>
      <c r="AZ696" s="238">
        <v>4</v>
      </c>
      <c r="BA696" s="238">
        <v>27</v>
      </c>
      <c r="BB696" s="238">
        <v>40</v>
      </c>
      <c r="BC696" s="238" t="s">
        <v>354</v>
      </c>
      <c r="BD696" s="238">
        <v>5</v>
      </c>
      <c r="BE696" s="238">
        <v>1</v>
      </c>
      <c r="BI696" s="238">
        <v>12</v>
      </c>
      <c r="BJ696" s="238">
        <v>9</v>
      </c>
      <c r="BK696" s="238">
        <v>55</v>
      </c>
      <c r="BL696" s="238">
        <v>11</v>
      </c>
      <c r="BM696" s="238">
        <v>21</v>
      </c>
      <c r="BN696" s="238">
        <v>2</v>
      </c>
      <c r="BO696" s="238">
        <v>2</v>
      </c>
      <c r="BP696" s="238">
        <v>4</v>
      </c>
      <c r="BQ696" s="238">
        <v>21</v>
      </c>
      <c r="BR696" s="238">
        <v>33</v>
      </c>
      <c r="BS696" s="238" t="s">
        <v>363</v>
      </c>
      <c r="BT696" s="238">
        <v>5</v>
      </c>
      <c r="BU696" s="238">
        <v>68</v>
      </c>
      <c r="BY696" s="238">
        <v>12</v>
      </c>
      <c r="BZ696" s="238">
        <v>9</v>
      </c>
      <c r="CA696" s="238">
        <v>55</v>
      </c>
      <c r="CB696" s="238">
        <v>11</v>
      </c>
      <c r="CC696" s="238">
        <v>21</v>
      </c>
      <c r="CT696" s="238">
        <v>446422.83464567002</v>
      </c>
      <c r="CU696" s="238">
        <v>4971239.4462788897</v>
      </c>
      <c r="CV696" s="238">
        <v>44.892562249999997</v>
      </c>
      <c r="CW696" s="238">
        <v>-93.678514390000004</v>
      </c>
      <c r="CX696" s="238" t="s">
        <v>359</v>
      </c>
      <c r="CY696" s="238" t="s">
        <v>1362</v>
      </c>
    </row>
    <row r="697" spans="1:103" x14ac:dyDescent="0.25">
      <c r="A697" s="238">
        <v>11038382</v>
      </c>
      <c r="B697" s="238">
        <v>3</v>
      </c>
      <c r="C697" s="238">
        <v>7</v>
      </c>
      <c r="D697" s="238">
        <v>176.64500000000001</v>
      </c>
      <c r="E697" s="238">
        <v>27</v>
      </c>
      <c r="F697" s="238" t="s">
        <v>1119</v>
      </c>
      <c r="H697" s="238" t="s">
        <v>354</v>
      </c>
      <c r="I697" s="238">
        <v>25</v>
      </c>
      <c r="K697" s="238">
        <v>15001700</v>
      </c>
      <c r="L697" s="238">
        <v>150980027</v>
      </c>
      <c r="M697" s="238">
        <v>4</v>
      </c>
      <c r="N697" s="238">
        <v>8</v>
      </c>
      <c r="O697" s="238">
        <v>2015</v>
      </c>
      <c r="P697" s="238" t="s">
        <v>355</v>
      </c>
      <c r="Q697" s="238">
        <v>7</v>
      </c>
      <c r="R697" s="238" t="s">
        <v>369</v>
      </c>
      <c r="S697" s="238">
        <v>4</v>
      </c>
      <c r="T697" s="238">
        <v>0</v>
      </c>
      <c r="U697" s="238">
        <v>1</v>
      </c>
      <c r="V697" s="238">
        <v>8</v>
      </c>
      <c r="W697" s="238">
        <v>16</v>
      </c>
      <c r="X697" s="238">
        <v>2</v>
      </c>
      <c r="Y697" s="238">
        <v>2</v>
      </c>
      <c r="Z697" s="238">
        <v>1</v>
      </c>
      <c r="AB697" s="238">
        <v>1</v>
      </c>
      <c r="AC697" s="238">
        <v>98</v>
      </c>
      <c r="AD697" s="238" t="s">
        <v>430</v>
      </c>
      <c r="AE697" s="238" t="s">
        <v>1356</v>
      </c>
      <c r="AF697" s="238" t="s">
        <v>426</v>
      </c>
      <c r="AG697" s="238">
        <v>4</v>
      </c>
      <c r="AH697" s="238">
        <v>2</v>
      </c>
      <c r="AI697" s="238">
        <v>4</v>
      </c>
      <c r="AJ697" s="238">
        <v>3</v>
      </c>
      <c r="AK697" s="238">
        <v>21</v>
      </c>
      <c r="AL697" s="238">
        <v>33</v>
      </c>
      <c r="AM697" s="238" t="s">
        <v>354</v>
      </c>
      <c r="AN697" s="238">
        <v>5</v>
      </c>
      <c r="AS697" s="238">
        <v>7</v>
      </c>
      <c r="AT697" s="238">
        <v>98</v>
      </c>
      <c r="AU697" s="238">
        <v>55</v>
      </c>
      <c r="AV697" s="238">
        <v>11</v>
      </c>
      <c r="AW697" s="238">
        <v>21</v>
      </c>
      <c r="CT697" s="238">
        <v>446433</v>
      </c>
      <c r="CU697" s="238">
        <v>4971236</v>
      </c>
      <c r="CV697" s="238">
        <v>44.892534499999996</v>
      </c>
      <c r="CW697" s="238">
        <v>-93.678389600000003</v>
      </c>
      <c r="CX697" s="238" t="s">
        <v>359</v>
      </c>
      <c r="CY697" s="238" t="s">
        <v>1363</v>
      </c>
    </row>
    <row r="698" spans="1:103" x14ac:dyDescent="0.25">
      <c r="A698" s="238">
        <v>726920</v>
      </c>
      <c r="B698" s="238">
        <v>3</v>
      </c>
      <c r="C698" s="238">
        <v>7</v>
      </c>
      <c r="D698" s="238">
        <v>176.697</v>
      </c>
      <c r="E698" s="238">
        <v>27</v>
      </c>
      <c r="F698" s="238" t="s">
        <v>1119</v>
      </c>
      <c r="H698" s="238" t="s">
        <v>354</v>
      </c>
      <c r="I698" s="238">
        <v>25</v>
      </c>
      <c r="K698" s="238">
        <v>19507420</v>
      </c>
      <c r="M698" s="238">
        <v>6</v>
      </c>
      <c r="N698" s="238">
        <v>13</v>
      </c>
      <c r="O698" s="238">
        <v>2019</v>
      </c>
      <c r="P698" s="238" t="s">
        <v>384</v>
      </c>
      <c r="Q698" s="238">
        <v>14</v>
      </c>
      <c r="R698" s="238" t="s">
        <v>369</v>
      </c>
      <c r="S698" s="238">
        <v>4</v>
      </c>
      <c r="T698" s="238">
        <v>0</v>
      </c>
      <c r="U698" s="238">
        <v>3</v>
      </c>
      <c r="V698" s="238">
        <v>11</v>
      </c>
      <c r="W698" s="238">
        <v>10</v>
      </c>
      <c r="X698" s="238">
        <v>2</v>
      </c>
      <c r="Y698" s="238">
        <v>1</v>
      </c>
      <c r="Z698" s="238">
        <v>1</v>
      </c>
      <c r="AB698" s="238">
        <v>1</v>
      </c>
      <c r="AC698" s="238">
        <v>98</v>
      </c>
      <c r="AD698" s="238" t="s">
        <v>1364</v>
      </c>
      <c r="AF698" s="238" t="s">
        <v>426</v>
      </c>
      <c r="AG698" s="238">
        <v>6</v>
      </c>
      <c r="AH698" s="238">
        <v>2</v>
      </c>
      <c r="AI698" s="238">
        <v>2</v>
      </c>
      <c r="AJ698" s="238">
        <v>4</v>
      </c>
      <c r="AK698" s="238">
        <v>21</v>
      </c>
      <c r="AL698" s="238">
        <v>60</v>
      </c>
      <c r="AM698" s="238" t="s">
        <v>363</v>
      </c>
      <c r="AN698" s="238">
        <v>5</v>
      </c>
      <c r="AO698" s="238">
        <v>68</v>
      </c>
      <c r="AS698" s="238">
        <v>12</v>
      </c>
      <c r="AT698" s="238">
        <v>9</v>
      </c>
      <c r="AU698" s="238">
        <v>55</v>
      </c>
      <c r="AV698" s="238">
        <v>11</v>
      </c>
      <c r="AW698" s="238">
        <v>21</v>
      </c>
      <c r="AX698" s="238">
        <v>2</v>
      </c>
      <c r="AY698" s="238">
        <v>2</v>
      </c>
      <c r="AZ698" s="238">
        <v>4</v>
      </c>
      <c r="BA698" s="238">
        <v>21</v>
      </c>
      <c r="BB698" s="238">
        <v>65</v>
      </c>
      <c r="BC698" s="238" t="s">
        <v>363</v>
      </c>
      <c r="BD698" s="238">
        <v>5</v>
      </c>
      <c r="BE698" s="238">
        <v>1</v>
      </c>
      <c r="BI698" s="238">
        <v>12</v>
      </c>
      <c r="BJ698" s="238">
        <v>9</v>
      </c>
      <c r="BK698" s="238">
        <v>55</v>
      </c>
      <c r="BL698" s="238">
        <v>11</v>
      </c>
      <c r="BM698" s="238">
        <v>21</v>
      </c>
      <c r="BN698" s="238">
        <v>2</v>
      </c>
      <c r="BO698" s="238">
        <v>2</v>
      </c>
      <c r="BP698" s="238">
        <v>4</v>
      </c>
      <c r="BQ698" s="238">
        <v>21</v>
      </c>
      <c r="BR698" s="238">
        <v>66</v>
      </c>
      <c r="BS698" s="238" t="s">
        <v>363</v>
      </c>
      <c r="BT698" s="238">
        <v>5</v>
      </c>
      <c r="BU698" s="238">
        <v>1</v>
      </c>
      <c r="BY698" s="238">
        <v>12</v>
      </c>
      <c r="BZ698" s="238">
        <v>9</v>
      </c>
      <c r="CA698" s="238">
        <v>55</v>
      </c>
      <c r="CB698" s="238">
        <v>11</v>
      </c>
      <c r="CC698" s="238">
        <v>21</v>
      </c>
      <c r="CT698" s="238">
        <v>446515.96816526999</v>
      </c>
      <c r="CU698" s="238">
        <v>4971235.2129370896</v>
      </c>
      <c r="CV698" s="238">
        <v>44.892531140000003</v>
      </c>
      <c r="CW698" s="238">
        <v>-93.677334560000006</v>
      </c>
      <c r="CX698" s="238" t="s">
        <v>359</v>
      </c>
      <c r="CY698" s="238" t="s">
        <v>1365</v>
      </c>
    </row>
    <row r="699" spans="1:103" x14ac:dyDescent="0.25">
      <c r="A699" s="238">
        <v>762859</v>
      </c>
      <c r="B699" s="238">
        <v>3</v>
      </c>
      <c r="C699" s="238">
        <v>7</v>
      </c>
      <c r="D699" s="238">
        <v>176.82300000000001</v>
      </c>
      <c r="E699" s="238">
        <v>27</v>
      </c>
      <c r="F699" s="238" t="s">
        <v>1119</v>
      </c>
      <c r="H699" s="238" t="s">
        <v>354</v>
      </c>
      <c r="I699" s="238">
        <v>25</v>
      </c>
      <c r="K699" s="238">
        <v>19005323</v>
      </c>
      <c r="M699" s="238">
        <v>11</v>
      </c>
      <c r="N699" s="238">
        <v>15</v>
      </c>
      <c r="O699" s="238">
        <v>2019</v>
      </c>
      <c r="P699" s="238" t="s">
        <v>362</v>
      </c>
      <c r="Q699" s="238">
        <v>6</v>
      </c>
      <c r="S699" s="238">
        <v>5</v>
      </c>
      <c r="T699" s="238">
        <v>0</v>
      </c>
      <c r="U699" s="238">
        <v>1</v>
      </c>
      <c r="W699" s="238">
        <v>16</v>
      </c>
      <c r="X699" s="238">
        <v>2</v>
      </c>
      <c r="Y699" s="238">
        <v>6</v>
      </c>
      <c r="Z699" s="238">
        <v>1</v>
      </c>
      <c r="AB699" s="238">
        <v>1</v>
      </c>
      <c r="AC699" s="238">
        <v>98</v>
      </c>
      <c r="AD699" s="238">
        <v>7</v>
      </c>
      <c r="AF699" s="238" t="s">
        <v>426</v>
      </c>
      <c r="AG699" s="238">
        <v>4</v>
      </c>
      <c r="AH699" s="238">
        <v>2</v>
      </c>
      <c r="AI699" s="238">
        <v>2</v>
      </c>
      <c r="AJ699" s="238">
        <v>3</v>
      </c>
      <c r="AK699" s="238">
        <v>21</v>
      </c>
      <c r="AL699" s="238">
        <v>17</v>
      </c>
      <c r="AM699" s="238" t="s">
        <v>363</v>
      </c>
      <c r="AN699" s="238">
        <v>5</v>
      </c>
      <c r="AO699" s="238">
        <v>70</v>
      </c>
      <c r="AS699" s="238">
        <v>12</v>
      </c>
      <c r="AT699" s="238">
        <v>9</v>
      </c>
      <c r="AU699" s="238">
        <v>55</v>
      </c>
      <c r="AV699" s="238">
        <v>11</v>
      </c>
      <c r="AW699" s="238">
        <v>21</v>
      </c>
      <c r="CT699" s="238">
        <v>446700.90496571001</v>
      </c>
      <c r="CU699" s="238">
        <v>4971195.5206906898</v>
      </c>
      <c r="CV699" s="238">
        <v>44.892187720000003</v>
      </c>
      <c r="CW699" s="238">
        <v>-93.674988459999994</v>
      </c>
      <c r="CX699" s="238" t="s">
        <v>359</v>
      </c>
      <c r="CY699" s="238" t="s">
        <v>1366</v>
      </c>
    </row>
    <row r="700" spans="1:103" x14ac:dyDescent="0.25">
      <c r="A700" s="238">
        <v>799355</v>
      </c>
      <c r="B700" s="238">
        <v>3</v>
      </c>
      <c r="C700" s="238">
        <v>7</v>
      </c>
      <c r="D700" s="238">
        <v>176.82900000000001</v>
      </c>
      <c r="E700" s="238">
        <v>27</v>
      </c>
      <c r="F700" s="238" t="s">
        <v>1119</v>
      </c>
      <c r="H700" s="238" t="s">
        <v>354</v>
      </c>
      <c r="I700" s="238">
        <v>25</v>
      </c>
      <c r="K700" s="238">
        <v>20000826</v>
      </c>
      <c r="L700" s="238">
        <v>200500123</v>
      </c>
      <c r="M700" s="238">
        <v>2</v>
      </c>
      <c r="N700" s="238">
        <v>19</v>
      </c>
      <c r="O700" s="238">
        <v>2020</v>
      </c>
      <c r="P700" s="238" t="s">
        <v>355</v>
      </c>
      <c r="Q700" s="238">
        <v>15</v>
      </c>
      <c r="S700" s="238">
        <v>5</v>
      </c>
      <c r="T700" s="238">
        <v>0</v>
      </c>
      <c r="U700" s="238">
        <v>2</v>
      </c>
      <c r="V700" s="238">
        <v>10</v>
      </c>
      <c r="W700" s="238">
        <v>10</v>
      </c>
      <c r="X700" s="238">
        <v>4</v>
      </c>
      <c r="Y700" s="238">
        <v>1</v>
      </c>
      <c r="Z700" s="238">
        <v>1</v>
      </c>
      <c r="AB700" s="238">
        <v>5</v>
      </c>
      <c r="AC700" s="238">
        <v>98</v>
      </c>
      <c r="AD700" s="238">
        <v>7</v>
      </c>
      <c r="AF700" s="238" t="s">
        <v>426</v>
      </c>
      <c r="AG700" s="238">
        <v>5</v>
      </c>
      <c r="AH700" s="238">
        <v>2</v>
      </c>
      <c r="AI700" s="238">
        <v>4</v>
      </c>
      <c r="AJ700" s="238">
        <v>4</v>
      </c>
      <c r="AK700" s="238">
        <v>23</v>
      </c>
      <c r="AL700" s="238">
        <v>17</v>
      </c>
      <c r="AM700" s="238" t="s">
        <v>354</v>
      </c>
      <c r="AN700" s="238">
        <v>5</v>
      </c>
      <c r="AO700" s="238">
        <v>1</v>
      </c>
      <c r="AS700" s="238">
        <v>12</v>
      </c>
      <c r="AT700" s="238">
        <v>22</v>
      </c>
      <c r="AU700" s="238">
        <v>55</v>
      </c>
      <c r="AV700" s="238">
        <v>11</v>
      </c>
      <c r="AW700" s="238">
        <v>21</v>
      </c>
      <c r="AX700" s="238">
        <v>2</v>
      </c>
      <c r="AY700" s="238">
        <v>2</v>
      </c>
      <c r="AZ700" s="238">
        <v>4</v>
      </c>
      <c r="BA700" s="238">
        <v>23</v>
      </c>
      <c r="BB700" s="238">
        <v>25</v>
      </c>
      <c r="BC700" s="238" t="s">
        <v>363</v>
      </c>
      <c r="BD700" s="238">
        <v>5</v>
      </c>
      <c r="BE700" s="238">
        <v>1</v>
      </c>
      <c r="BI700" s="238">
        <v>12</v>
      </c>
      <c r="BJ700" s="238">
        <v>22</v>
      </c>
      <c r="BK700" s="238">
        <v>55</v>
      </c>
      <c r="BL700" s="238">
        <v>11</v>
      </c>
      <c r="BM700" s="238">
        <v>21</v>
      </c>
      <c r="CT700" s="238">
        <v>446710.85971224698</v>
      </c>
      <c r="CU700" s="238">
        <v>4971192.6516857399</v>
      </c>
      <c r="CV700" s="238">
        <v>44.892162640000002</v>
      </c>
      <c r="CW700" s="238">
        <v>-93.674862090000005</v>
      </c>
      <c r="CX700" s="238" t="s">
        <v>359</v>
      </c>
      <c r="CY700" s="238" t="s">
        <v>1367</v>
      </c>
    </row>
    <row r="701" spans="1:103" x14ac:dyDescent="0.25">
      <c r="A701" s="238">
        <v>10719248</v>
      </c>
      <c r="B701" s="238">
        <v>3</v>
      </c>
      <c r="C701" s="238">
        <v>7</v>
      </c>
      <c r="D701" s="238">
        <v>176.83799999999999</v>
      </c>
      <c r="E701" s="238">
        <v>27</v>
      </c>
      <c r="F701" s="238" t="s">
        <v>1119</v>
      </c>
      <c r="H701" s="238" t="s">
        <v>354</v>
      </c>
      <c r="I701" s="238">
        <v>25</v>
      </c>
      <c r="K701" s="238">
        <v>11001940</v>
      </c>
      <c r="L701" s="238">
        <v>110970022</v>
      </c>
      <c r="M701" s="238">
        <v>4</v>
      </c>
      <c r="N701" s="238">
        <v>7</v>
      </c>
      <c r="O701" s="238">
        <v>2011</v>
      </c>
      <c r="P701" s="238" t="s">
        <v>384</v>
      </c>
      <c r="Q701" s="238">
        <v>6</v>
      </c>
      <c r="S701" s="238">
        <v>5</v>
      </c>
      <c r="T701" s="238">
        <v>0</v>
      </c>
      <c r="U701" s="238">
        <v>3</v>
      </c>
      <c r="V701" s="238">
        <v>1</v>
      </c>
      <c r="W701" s="238">
        <v>10</v>
      </c>
      <c r="X701" s="238">
        <v>4</v>
      </c>
      <c r="Y701" s="238">
        <v>2</v>
      </c>
      <c r="Z701" s="238">
        <v>1</v>
      </c>
      <c r="AA701" s="238">
        <v>1</v>
      </c>
      <c r="AB701" s="238">
        <v>1</v>
      </c>
      <c r="AC701" s="238">
        <v>98</v>
      </c>
      <c r="AD701" s="238" t="s">
        <v>430</v>
      </c>
      <c r="AE701" s="238" t="s">
        <v>1368</v>
      </c>
      <c r="AF701" s="238" t="s">
        <v>426</v>
      </c>
      <c r="AG701" s="238">
        <v>7</v>
      </c>
      <c r="AH701" s="238">
        <v>2</v>
      </c>
      <c r="AI701" s="238">
        <v>3</v>
      </c>
      <c r="AJ701" s="238">
        <v>3</v>
      </c>
      <c r="AK701" s="238">
        <v>26</v>
      </c>
      <c r="AL701" s="238">
        <v>47</v>
      </c>
      <c r="AM701" s="238" t="s">
        <v>354</v>
      </c>
      <c r="AN701" s="238">
        <v>5</v>
      </c>
      <c r="AO701" s="238">
        <v>15</v>
      </c>
      <c r="AP701" s="238">
        <v>1</v>
      </c>
      <c r="AS701" s="238">
        <v>7</v>
      </c>
      <c r="AT701" s="238">
        <v>20</v>
      </c>
      <c r="AU701" s="238">
        <v>55</v>
      </c>
      <c r="AV701" s="238">
        <v>11</v>
      </c>
      <c r="AW701" s="238">
        <v>21</v>
      </c>
      <c r="AX701" s="238">
        <v>2</v>
      </c>
      <c r="AY701" s="238">
        <v>2</v>
      </c>
      <c r="AZ701" s="238">
        <v>3</v>
      </c>
      <c r="BA701" s="238">
        <v>26</v>
      </c>
      <c r="BB701" s="238">
        <v>48</v>
      </c>
      <c r="BC701" s="238" t="s">
        <v>354</v>
      </c>
      <c r="BD701" s="238">
        <v>5</v>
      </c>
      <c r="BE701" s="238">
        <v>1</v>
      </c>
      <c r="BF701" s="238">
        <v>1</v>
      </c>
      <c r="BI701" s="238">
        <v>7</v>
      </c>
      <c r="BJ701" s="238">
        <v>20</v>
      </c>
      <c r="BK701" s="238">
        <v>55</v>
      </c>
      <c r="BL701" s="238">
        <v>11</v>
      </c>
      <c r="BM701" s="238">
        <v>21</v>
      </c>
      <c r="BN701" s="238">
        <v>2</v>
      </c>
      <c r="BO701" s="238">
        <v>2</v>
      </c>
      <c r="BP701" s="238">
        <v>3</v>
      </c>
      <c r="BQ701" s="238">
        <v>26</v>
      </c>
      <c r="BR701" s="238">
        <v>36</v>
      </c>
      <c r="BS701" s="238" t="s">
        <v>363</v>
      </c>
      <c r="BT701" s="238">
        <v>5</v>
      </c>
      <c r="BU701" s="238">
        <v>1</v>
      </c>
      <c r="BV701" s="238">
        <v>1</v>
      </c>
      <c r="BY701" s="238">
        <v>7</v>
      </c>
      <c r="BZ701" s="238">
        <v>20</v>
      </c>
      <c r="CA701" s="238">
        <v>55</v>
      </c>
      <c r="CB701" s="238">
        <v>11</v>
      </c>
      <c r="CC701" s="238">
        <v>21</v>
      </c>
      <c r="CT701" s="238">
        <v>446738</v>
      </c>
      <c r="CU701" s="238">
        <v>4971187</v>
      </c>
      <c r="CV701" s="238">
        <v>44.892109900000001</v>
      </c>
      <c r="CW701" s="238">
        <v>-93.674516400000002</v>
      </c>
      <c r="CX701" s="238" t="s">
        <v>359</v>
      </c>
      <c r="CY701" s="238" t="s">
        <v>1369</v>
      </c>
    </row>
    <row r="702" spans="1:103" x14ac:dyDescent="0.25">
      <c r="A702" s="238">
        <v>664916</v>
      </c>
      <c r="B702" s="238">
        <v>3</v>
      </c>
      <c r="C702" s="238">
        <v>7</v>
      </c>
      <c r="D702" s="238">
        <v>176.84200000000001</v>
      </c>
      <c r="E702" s="238">
        <v>27</v>
      </c>
      <c r="F702" s="238" t="s">
        <v>1119</v>
      </c>
      <c r="H702" s="238" t="s">
        <v>354</v>
      </c>
      <c r="I702" s="238">
        <v>25</v>
      </c>
      <c r="K702" s="238">
        <v>18005918</v>
      </c>
      <c r="M702" s="238">
        <v>12</v>
      </c>
      <c r="N702" s="238">
        <v>1</v>
      </c>
      <c r="O702" s="238">
        <v>2018</v>
      </c>
      <c r="P702" s="238" t="s">
        <v>364</v>
      </c>
      <c r="Q702" s="238">
        <v>15</v>
      </c>
      <c r="S702" s="238">
        <v>5</v>
      </c>
      <c r="T702" s="238">
        <v>0</v>
      </c>
      <c r="U702" s="238">
        <v>2</v>
      </c>
      <c r="V702" s="238">
        <v>5</v>
      </c>
      <c r="W702" s="238">
        <v>10</v>
      </c>
      <c r="X702" s="238">
        <v>4</v>
      </c>
      <c r="Y702" s="238">
        <v>1</v>
      </c>
      <c r="Z702" s="238">
        <v>4</v>
      </c>
      <c r="AB702" s="238">
        <v>3</v>
      </c>
      <c r="AC702" s="238">
        <v>98</v>
      </c>
      <c r="AD702" s="238" t="s">
        <v>581</v>
      </c>
      <c r="AF702" s="238" t="s">
        <v>426</v>
      </c>
      <c r="AG702" s="238">
        <v>10</v>
      </c>
      <c r="AH702" s="238">
        <v>2</v>
      </c>
      <c r="AI702" s="238">
        <v>4</v>
      </c>
      <c r="AJ702" s="238">
        <v>1</v>
      </c>
      <c r="AK702" s="238">
        <v>24</v>
      </c>
      <c r="AL702" s="238">
        <v>42</v>
      </c>
      <c r="AM702" s="238" t="s">
        <v>363</v>
      </c>
      <c r="AN702" s="238">
        <v>5</v>
      </c>
      <c r="AO702" s="238">
        <v>99</v>
      </c>
      <c r="AS702" s="238">
        <v>12</v>
      </c>
      <c r="AT702" s="238">
        <v>20</v>
      </c>
      <c r="AU702" s="238">
        <v>55</v>
      </c>
      <c r="AV702" s="238">
        <v>11</v>
      </c>
      <c r="AW702" s="238">
        <v>21</v>
      </c>
      <c r="AX702" s="238">
        <v>2</v>
      </c>
      <c r="AY702" s="238">
        <v>2</v>
      </c>
      <c r="AZ702" s="238">
        <v>4</v>
      </c>
      <c r="BA702" s="238">
        <v>21</v>
      </c>
      <c r="BB702" s="238">
        <v>42</v>
      </c>
      <c r="BC702" s="238" t="s">
        <v>363</v>
      </c>
      <c r="BD702" s="238">
        <v>5</v>
      </c>
      <c r="BE702" s="238">
        <v>99</v>
      </c>
      <c r="BI702" s="238">
        <v>12</v>
      </c>
      <c r="BJ702" s="238">
        <v>20</v>
      </c>
      <c r="BK702" s="238">
        <v>55</v>
      </c>
      <c r="BL702" s="238">
        <v>11</v>
      </c>
      <c r="BM702" s="238">
        <v>21</v>
      </c>
      <c r="CT702" s="238">
        <v>446744.83138688502</v>
      </c>
      <c r="CU702" s="238">
        <v>4971184.7673726501</v>
      </c>
      <c r="CV702" s="238">
        <v>44.892094210000003</v>
      </c>
      <c r="CW702" s="238">
        <v>-93.674431069999997</v>
      </c>
      <c r="CX702" s="238" t="s">
        <v>359</v>
      </c>
      <c r="CY702" s="238" t="s">
        <v>1370</v>
      </c>
    </row>
    <row r="703" spans="1:103" x14ac:dyDescent="0.25">
      <c r="A703" s="238">
        <v>10754771</v>
      </c>
      <c r="B703" s="238">
        <v>3</v>
      </c>
      <c r="C703" s="238">
        <v>7</v>
      </c>
      <c r="D703" s="238">
        <v>176.84399999999999</v>
      </c>
      <c r="E703" s="238">
        <v>27</v>
      </c>
      <c r="F703" s="238" t="s">
        <v>1119</v>
      </c>
      <c r="H703" s="238" t="s">
        <v>354</v>
      </c>
      <c r="I703" s="238">
        <v>25</v>
      </c>
      <c r="K703" s="238">
        <v>11007259</v>
      </c>
      <c r="L703" s="238">
        <v>113340022</v>
      </c>
      <c r="M703" s="238">
        <v>11</v>
      </c>
      <c r="N703" s="238">
        <v>29</v>
      </c>
      <c r="O703" s="238">
        <v>2011</v>
      </c>
      <c r="P703" s="238" t="s">
        <v>368</v>
      </c>
      <c r="Q703" s="238">
        <v>14</v>
      </c>
      <c r="S703" s="238">
        <v>5</v>
      </c>
      <c r="T703" s="238">
        <v>0</v>
      </c>
      <c r="U703" s="238">
        <v>3</v>
      </c>
      <c r="V703" s="238">
        <v>1</v>
      </c>
      <c r="W703" s="238">
        <v>6</v>
      </c>
      <c r="X703" s="238">
        <v>4</v>
      </c>
      <c r="Y703" s="238">
        <v>1</v>
      </c>
      <c r="Z703" s="238">
        <v>1</v>
      </c>
      <c r="AB703" s="238">
        <v>1</v>
      </c>
      <c r="AC703" s="238">
        <v>98</v>
      </c>
      <c r="AD703" s="238" t="s">
        <v>430</v>
      </c>
      <c r="AE703" s="238" t="s">
        <v>1368</v>
      </c>
      <c r="AF703" s="238" t="s">
        <v>426</v>
      </c>
      <c r="AG703" s="238">
        <v>7</v>
      </c>
      <c r="AH703" s="238">
        <v>2</v>
      </c>
      <c r="AI703" s="238">
        <v>2</v>
      </c>
      <c r="AJ703" s="238">
        <v>4</v>
      </c>
      <c r="AK703" s="238">
        <v>21</v>
      </c>
      <c r="AL703" s="238">
        <v>20</v>
      </c>
      <c r="AM703" s="238" t="s">
        <v>354</v>
      </c>
      <c r="AN703" s="238">
        <v>5</v>
      </c>
      <c r="AO703" s="238">
        <v>15</v>
      </c>
      <c r="AS703" s="238">
        <v>7</v>
      </c>
      <c r="AT703" s="238">
        <v>20</v>
      </c>
      <c r="AU703" s="238">
        <v>55</v>
      </c>
      <c r="AV703" s="238">
        <v>11</v>
      </c>
      <c r="AW703" s="238">
        <v>21</v>
      </c>
      <c r="AX703" s="238">
        <v>2</v>
      </c>
      <c r="AY703" s="238">
        <v>2</v>
      </c>
      <c r="AZ703" s="238">
        <v>4</v>
      </c>
      <c r="BA703" s="238">
        <v>8</v>
      </c>
      <c r="BB703" s="238">
        <v>55</v>
      </c>
      <c r="BC703" s="238" t="s">
        <v>354</v>
      </c>
      <c r="BD703" s="238">
        <v>5</v>
      </c>
      <c r="BE703" s="238">
        <v>1</v>
      </c>
      <c r="BI703" s="238">
        <v>7</v>
      </c>
      <c r="BJ703" s="238">
        <v>20</v>
      </c>
      <c r="BK703" s="238">
        <v>55</v>
      </c>
      <c r="BL703" s="238">
        <v>11</v>
      </c>
      <c r="BM703" s="238">
        <v>21</v>
      </c>
      <c r="BN703" s="238">
        <v>2</v>
      </c>
      <c r="BO703" s="238">
        <v>3</v>
      </c>
      <c r="BP703" s="238">
        <v>4</v>
      </c>
      <c r="BQ703" s="238">
        <v>8</v>
      </c>
      <c r="BR703" s="238">
        <v>49</v>
      </c>
      <c r="BS703" s="238" t="s">
        <v>354</v>
      </c>
      <c r="BT703" s="238">
        <v>5</v>
      </c>
      <c r="BU703" s="238">
        <v>1</v>
      </c>
      <c r="BY703" s="238">
        <v>7</v>
      </c>
      <c r="BZ703" s="238">
        <v>20</v>
      </c>
      <c r="CA703" s="238">
        <v>55</v>
      </c>
      <c r="CB703" s="238">
        <v>11</v>
      </c>
      <c r="CC703" s="238">
        <v>21</v>
      </c>
      <c r="CT703" s="238">
        <v>446748</v>
      </c>
      <c r="CU703" s="238">
        <v>4971184</v>
      </c>
      <c r="CV703" s="238">
        <v>44.892091999999998</v>
      </c>
      <c r="CW703" s="238">
        <v>-93.6743965</v>
      </c>
      <c r="CX703" s="238" t="s">
        <v>359</v>
      </c>
      <c r="CY703" s="238" t="s">
        <v>1371</v>
      </c>
    </row>
    <row r="704" spans="1:103" x14ac:dyDescent="0.25">
      <c r="A704" s="238">
        <v>10799763</v>
      </c>
      <c r="B704" s="238">
        <v>3</v>
      </c>
      <c r="C704" s="238">
        <v>7</v>
      </c>
      <c r="D704" s="238">
        <v>176.84399999999999</v>
      </c>
      <c r="E704" s="238">
        <v>27</v>
      </c>
      <c r="F704" s="238" t="s">
        <v>1119</v>
      </c>
      <c r="H704" s="238" t="s">
        <v>354</v>
      </c>
      <c r="I704" s="238">
        <v>25</v>
      </c>
      <c r="K704" s="238">
        <v>12003866</v>
      </c>
      <c r="L704" s="238">
        <v>121940030</v>
      </c>
      <c r="M704" s="238">
        <v>7</v>
      </c>
      <c r="N704" s="238">
        <v>11</v>
      </c>
      <c r="O704" s="238">
        <v>2012</v>
      </c>
      <c r="P704" s="238" t="s">
        <v>355</v>
      </c>
      <c r="Q704" s="238">
        <v>10</v>
      </c>
      <c r="S704" s="238">
        <v>4</v>
      </c>
      <c r="T704" s="238">
        <v>0</v>
      </c>
      <c r="U704" s="238">
        <v>2</v>
      </c>
      <c r="V704" s="238">
        <v>1</v>
      </c>
      <c r="W704" s="238">
        <v>10</v>
      </c>
      <c r="X704" s="238">
        <v>4</v>
      </c>
      <c r="Y704" s="238">
        <v>1</v>
      </c>
      <c r="Z704" s="238">
        <v>1</v>
      </c>
      <c r="AB704" s="238">
        <v>1</v>
      </c>
      <c r="AC704" s="238">
        <v>98</v>
      </c>
      <c r="AD704" s="238" t="s">
        <v>430</v>
      </c>
      <c r="AE704" s="238" t="s">
        <v>1356</v>
      </c>
      <c r="AF704" s="238" t="s">
        <v>426</v>
      </c>
      <c r="AG704" s="238">
        <v>7</v>
      </c>
      <c r="AH704" s="238">
        <v>2</v>
      </c>
      <c r="AI704" s="238">
        <v>1</v>
      </c>
      <c r="AJ704" s="238">
        <v>3</v>
      </c>
      <c r="AK704" s="238">
        <v>21</v>
      </c>
      <c r="AL704" s="238">
        <v>25</v>
      </c>
      <c r="AM704" s="238" t="s">
        <v>354</v>
      </c>
      <c r="AN704" s="238">
        <v>5</v>
      </c>
      <c r="AO704" s="238">
        <v>5</v>
      </c>
      <c r="AP704" s="238">
        <v>15</v>
      </c>
      <c r="AS704" s="238">
        <v>7</v>
      </c>
      <c r="AT704" s="238">
        <v>20</v>
      </c>
      <c r="AU704" s="238">
        <v>55</v>
      </c>
      <c r="AV704" s="238">
        <v>11</v>
      </c>
      <c r="AW704" s="238">
        <v>21</v>
      </c>
      <c r="AX704" s="238">
        <v>2</v>
      </c>
      <c r="AY704" s="238">
        <v>2</v>
      </c>
      <c r="AZ704" s="238">
        <v>3</v>
      </c>
      <c r="BA704" s="238">
        <v>21</v>
      </c>
      <c r="BB704" s="238">
        <v>34</v>
      </c>
      <c r="BC704" s="238" t="s">
        <v>363</v>
      </c>
      <c r="BD704" s="238">
        <v>5</v>
      </c>
      <c r="BE704" s="238">
        <v>1</v>
      </c>
      <c r="BI704" s="238">
        <v>7</v>
      </c>
      <c r="BJ704" s="238">
        <v>20</v>
      </c>
      <c r="BK704" s="238">
        <v>55</v>
      </c>
      <c r="BL704" s="238">
        <v>11</v>
      </c>
      <c r="BM704" s="238">
        <v>21</v>
      </c>
      <c r="CT704" s="238">
        <v>446748</v>
      </c>
      <c r="CU704" s="238">
        <v>4971184</v>
      </c>
      <c r="CV704" s="238">
        <v>44.892091999999998</v>
      </c>
      <c r="CW704" s="238">
        <v>-93.6743965</v>
      </c>
      <c r="CX704" s="238" t="s">
        <v>359</v>
      </c>
      <c r="CY704" s="238" t="s">
        <v>1372</v>
      </c>
    </row>
    <row r="705" spans="1:103" x14ac:dyDescent="0.25">
      <c r="A705" s="238">
        <v>10857301</v>
      </c>
      <c r="B705" s="238">
        <v>3</v>
      </c>
      <c r="C705" s="238">
        <v>7</v>
      </c>
      <c r="D705" s="238">
        <v>176.84399999999999</v>
      </c>
      <c r="E705" s="238">
        <v>27</v>
      </c>
      <c r="F705" s="238" t="s">
        <v>1119</v>
      </c>
      <c r="H705" s="238" t="s">
        <v>354</v>
      </c>
      <c r="I705" s="238">
        <v>25</v>
      </c>
      <c r="K705" s="238">
        <v>13000133</v>
      </c>
      <c r="L705" s="238">
        <v>130070003</v>
      </c>
      <c r="M705" s="238">
        <v>1</v>
      </c>
      <c r="N705" s="238">
        <v>6</v>
      </c>
      <c r="O705" s="238">
        <v>2013</v>
      </c>
      <c r="P705" s="238" t="s">
        <v>366</v>
      </c>
      <c r="Q705" s="238">
        <v>23</v>
      </c>
      <c r="S705" s="238">
        <v>4</v>
      </c>
      <c r="T705" s="238">
        <v>0</v>
      </c>
      <c r="U705" s="238">
        <v>2</v>
      </c>
      <c r="V705" s="238">
        <v>8</v>
      </c>
      <c r="W705" s="238">
        <v>10</v>
      </c>
      <c r="X705" s="238">
        <v>4</v>
      </c>
      <c r="Y705" s="238">
        <v>4</v>
      </c>
      <c r="Z705" s="238">
        <v>1</v>
      </c>
      <c r="AB705" s="238">
        <v>1</v>
      </c>
      <c r="AC705" s="238">
        <v>98</v>
      </c>
      <c r="AD705" s="238" t="s">
        <v>424</v>
      </c>
      <c r="AE705" s="238" t="s">
        <v>1356</v>
      </c>
      <c r="AF705" s="238" t="s">
        <v>426</v>
      </c>
      <c r="AG705" s="238">
        <v>8</v>
      </c>
      <c r="AH705" s="238">
        <v>2</v>
      </c>
      <c r="AI705" s="238">
        <v>3</v>
      </c>
      <c r="AJ705" s="238">
        <v>4</v>
      </c>
      <c r="AK705" s="238">
        <v>21</v>
      </c>
      <c r="AL705" s="238">
        <v>50</v>
      </c>
      <c r="AM705" s="238" t="s">
        <v>363</v>
      </c>
      <c r="AN705" s="238">
        <v>5</v>
      </c>
      <c r="AO705" s="238">
        <v>1</v>
      </c>
      <c r="AS705" s="238">
        <v>7</v>
      </c>
      <c r="AT705" s="238">
        <v>20</v>
      </c>
      <c r="AU705" s="238">
        <v>55</v>
      </c>
      <c r="AV705" s="238">
        <v>11</v>
      </c>
      <c r="AW705" s="238">
        <v>21</v>
      </c>
      <c r="AX705" s="238">
        <v>2</v>
      </c>
      <c r="AY705" s="238">
        <v>2</v>
      </c>
      <c r="AZ705" s="238">
        <v>3</v>
      </c>
      <c r="BA705" s="238">
        <v>24</v>
      </c>
      <c r="BB705" s="238">
        <v>46</v>
      </c>
      <c r="BC705" s="238" t="s">
        <v>354</v>
      </c>
      <c r="BD705" s="238">
        <v>1</v>
      </c>
      <c r="BE705" s="238">
        <v>18</v>
      </c>
      <c r="BI705" s="238">
        <v>7</v>
      </c>
      <c r="BJ705" s="238">
        <v>20</v>
      </c>
      <c r="BK705" s="238">
        <v>55</v>
      </c>
      <c r="BL705" s="238">
        <v>11</v>
      </c>
      <c r="BM705" s="238">
        <v>21</v>
      </c>
      <c r="CT705" s="238">
        <v>446748</v>
      </c>
      <c r="CU705" s="238">
        <v>4971184</v>
      </c>
      <c r="CV705" s="238">
        <v>44.892091999999998</v>
      </c>
      <c r="CW705" s="238">
        <v>-93.6743965</v>
      </c>
      <c r="CX705" s="238" t="s">
        <v>359</v>
      </c>
      <c r="CY705" s="238" t="s">
        <v>1373</v>
      </c>
    </row>
    <row r="706" spans="1:103" x14ac:dyDescent="0.25">
      <c r="A706" s="238">
        <v>11037861</v>
      </c>
      <c r="B706" s="238">
        <v>3</v>
      </c>
      <c r="C706" s="238">
        <v>7</v>
      </c>
      <c r="D706" s="238">
        <v>176.84399999999999</v>
      </c>
      <c r="E706" s="238">
        <v>27</v>
      </c>
      <c r="F706" s="238" t="s">
        <v>1119</v>
      </c>
      <c r="H706" s="238" t="s">
        <v>354</v>
      </c>
      <c r="I706" s="238">
        <v>25</v>
      </c>
      <c r="K706" s="238">
        <v>15001470</v>
      </c>
      <c r="L706" s="238">
        <v>150860156</v>
      </c>
      <c r="M706" s="238">
        <v>3</v>
      </c>
      <c r="N706" s="238">
        <v>27</v>
      </c>
      <c r="O706" s="238">
        <v>2015</v>
      </c>
      <c r="P706" s="238" t="s">
        <v>362</v>
      </c>
      <c r="Q706" s="238">
        <v>16</v>
      </c>
      <c r="S706" s="238">
        <v>4</v>
      </c>
      <c r="T706" s="238">
        <v>0</v>
      </c>
      <c r="U706" s="238">
        <v>1</v>
      </c>
      <c r="V706" s="238">
        <v>7</v>
      </c>
      <c r="W706" s="238">
        <v>69</v>
      </c>
      <c r="X706" s="238">
        <v>4</v>
      </c>
      <c r="Y706" s="238">
        <v>1</v>
      </c>
      <c r="Z706" s="238">
        <v>1</v>
      </c>
      <c r="AB706" s="238">
        <v>1</v>
      </c>
      <c r="AC706" s="238">
        <v>98</v>
      </c>
      <c r="AD706" s="238" t="s">
        <v>424</v>
      </c>
      <c r="AE706" s="238" t="s">
        <v>1374</v>
      </c>
      <c r="AF706" s="238" t="s">
        <v>426</v>
      </c>
      <c r="AG706" s="238">
        <v>3</v>
      </c>
      <c r="AH706" s="238">
        <v>2</v>
      </c>
      <c r="AI706" s="238">
        <v>2</v>
      </c>
      <c r="AJ706" s="238">
        <v>3</v>
      </c>
      <c r="AK706" s="238">
        <v>21</v>
      </c>
      <c r="AL706" s="238">
        <v>62</v>
      </c>
      <c r="AM706" s="238" t="s">
        <v>354</v>
      </c>
      <c r="AN706" s="238">
        <v>5</v>
      </c>
      <c r="AO706" s="238">
        <v>1</v>
      </c>
      <c r="AS706" s="238">
        <v>7</v>
      </c>
      <c r="AT706" s="238">
        <v>20</v>
      </c>
      <c r="AU706" s="238">
        <v>55</v>
      </c>
      <c r="AV706" s="238">
        <v>11</v>
      </c>
      <c r="AW706" s="238">
        <v>21</v>
      </c>
      <c r="CT706" s="238">
        <v>446748</v>
      </c>
      <c r="CU706" s="238">
        <v>4971184</v>
      </c>
      <c r="CV706" s="238">
        <v>44.892091999999998</v>
      </c>
      <c r="CW706" s="238">
        <v>-93.6743965</v>
      </c>
      <c r="CX706" s="238" t="s">
        <v>359</v>
      </c>
      <c r="CY706" s="238" t="s">
        <v>1375</v>
      </c>
    </row>
    <row r="707" spans="1:103" x14ac:dyDescent="0.25">
      <c r="A707" s="238">
        <v>11042494</v>
      </c>
      <c r="B707" s="238">
        <v>3</v>
      </c>
      <c r="C707" s="238">
        <v>7</v>
      </c>
      <c r="D707" s="238">
        <v>176.84399999999999</v>
      </c>
      <c r="E707" s="238">
        <v>27</v>
      </c>
      <c r="F707" s="238" t="s">
        <v>1119</v>
      </c>
      <c r="H707" s="238" t="s">
        <v>354</v>
      </c>
      <c r="I707" s="238">
        <v>25</v>
      </c>
      <c r="K707" s="238">
        <v>15002902</v>
      </c>
      <c r="L707" s="238">
        <v>151590199</v>
      </c>
      <c r="M707" s="238">
        <v>6</v>
      </c>
      <c r="N707" s="238">
        <v>8</v>
      </c>
      <c r="O707" s="238">
        <v>2015</v>
      </c>
      <c r="P707" s="238" t="s">
        <v>361</v>
      </c>
      <c r="Q707" s="238">
        <v>18</v>
      </c>
      <c r="S707" s="238">
        <v>4</v>
      </c>
      <c r="T707" s="238">
        <v>0</v>
      </c>
      <c r="U707" s="238">
        <v>2</v>
      </c>
      <c r="V707" s="238">
        <v>5</v>
      </c>
      <c r="W707" s="238">
        <v>10</v>
      </c>
      <c r="X707" s="238">
        <v>4</v>
      </c>
      <c r="Y707" s="238">
        <v>1</v>
      </c>
      <c r="Z707" s="238">
        <v>1</v>
      </c>
      <c r="AB707" s="238">
        <v>1</v>
      </c>
      <c r="AC707" s="238">
        <v>98</v>
      </c>
      <c r="AD707" s="238" t="s">
        <v>430</v>
      </c>
      <c r="AE707" s="238" t="s">
        <v>1356</v>
      </c>
      <c r="AF707" s="238" t="s">
        <v>426</v>
      </c>
      <c r="AG707" s="238">
        <v>10</v>
      </c>
      <c r="AH707" s="238">
        <v>2</v>
      </c>
      <c r="AI707" s="238">
        <v>41</v>
      </c>
      <c r="AJ707" s="238">
        <v>4</v>
      </c>
      <c r="AK707" s="238">
        <v>21</v>
      </c>
      <c r="AL707" s="238">
        <v>64</v>
      </c>
      <c r="AM707" s="238" t="s">
        <v>354</v>
      </c>
      <c r="AN707" s="238">
        <v>5</v>
      </c>
      <c r="AO707" s="238">
        <v>4</v>
      </c>
      <c r="AS707" s="238">
        <v>7</v>
      </c>
      <c r="AT707" s="238">
        <v>20</v>
      </c>
      <c r="AU707" s="238">
        <v>55</v>
      </c>
      <c r="AV707" s="238">
        <v>11</v>
      </c>
      <c r="AW707" s="238">
        <v>21</v>
      </c>
      <c r="AX707" s="238">
        <v>2</v>
      </c>
      <c r="AY707" s="238">
        <v>1</v>
      </c>
      <c r="AZ707" s="238">
        <v>2</v>
      </c>
      <c r="BA707" s="238">
        <v>24</v>
      </c>
      <c r="BB707" s="238">
        <v>51</v>
      </c>
      <c r="BC707" s="238" t="s">
        <v>354</v>
      </c>
      <c r="BD707" s="238">
        <v>5</v>
      </c>
      <c r="BE707" s="238">
        <v>1</v>
      </c>
      <c r="BI707" s="238">
        <v>7</v>
      </c>
      <c r="BJ707" s="238">
        <v>20</v>
      </c>
      <c r="BK707" s="238">
        <v>55</v>
      </c>
      <c r="BL707" s="238">
        <v>11</v>
      </c>
      <c r="BM707" s="238">
        <v>21</v>
      </c>
      <c r="CT707" s="238">
        <v>446748</v>
      </c>
      <c r="CU707" s="238">
        <v>4971184</v>
      </c>
      <c r="CV707" s="238">
        <v>44.892091999999998</v>
      </c>
      <c r="CW707" s="238">
        <v>-93.6743965</v>
      </c>
      <c r="CX707" s="238" t="s">
        <v>359</v>
      </c>
      <c r="CY707" s="238" t="s">
        <v>1376</v>
      </c>
    </row>
    <row r="708" spans="1:103" x14ac:dyDescent="0.25">
      <c r="A708" s="238">
        <v>11066241</v>
      </c>
      <c r="B708" s="238">
        <v>3</v>
      </c>
      <c r="C708" s="238">
        <v>7</v>
      </c>
      <c r="D708" s="238">
        <v>176.84399999999999</v>
      </c>
      <c r="E708" s="238">
        <v>27</v>
      </c>
      <c r="F708" s="238" t="s">
        <v>1119</v>
      </c>
      <c r="H708" s="238" t="s">
        <v>354</v>
      </c>
      <c r="I708" s="238">
        <v>25</v>
      </c>
      <c r="K708" s="238">
        <v>15004613</v>
      </c>
      <c r="L708" s="238">
        <v>152500007</v>
      </c>
      <c r="M708" s="238">
        <v>9</v>
      </c>
      <c r="N708" s="238">
        <v>6</v>
      </c>
      <c r="O708" s="238">
        <v>2015</v>
      </c>
      <c r="P708" s="238" t="s">
        <v>366</v>
      </c>
      <c r="Q708" s="238">
        <v>19</v>
      </c>
      <c r="S708" s="238">
        <v>5</v>
      </c>
      <c r="T708" s="238">
        <v>0</v>
      </c>
      <c r="U708" s="238">
        <v>2</v>
      </c>
      <c r="V708" s="238">
        <v>1</v>
      </c>
      <c r="W708" s="238">
        <v>10</v>
      </c>
      <c r="X708" s="238">
        <v>4</v>
      </c>
      <c r="Y708" s="238">
        <v>4</v>
      </c>
      <c r="Z708" s="238">
        <v>2</v>
      </c>
      <c r="AA708" s="238">
        <v>3</v>
      </c>
      <c r="AB708" s="238">
        <v>1</v>
      </c>
      <c r="AC708" s="238">
        <v>98</v>
      </c>
      <c r="AD708" s="238" t="s">
        <v>765</v>
      </c>
      <c r="AE708" s="238" t="s">
        <v>1377</v>
      </c>
      <c r="AF708" s="238" t="s">
        <v>426</v>
      </c>
      <c r="AG708" s="238">
        <v>7</v>
      </c>
      <c r="AH708" s="238">
        <v>2</v>
      </c>
      <c r="AI708" s="238">
        <v>4</v>
      </c>
      <c r="AJ708" s="238">
        <v>3</v>
      </c>
      <c r="AK708" s="238">
        <v>21</v>
      </c>
      <c r="AL708" s="238">
        <v>49</v>
      </c>
      <c r="AM708" s="238" t="s">
        <v>363</v>
      </c>
      <c r="AN708" s="238">
        <v>1</v>
      </c>
      <c r="AO708" s="238">
        <v>15</v>
      </c>
      <c r="AP708" s="238">
        <v>18</v>
      </c>
      <c r="AS708" s="238">
        <v>7</v>
      </c>
      <c r="AT708" s="238">
        <v>20</v>
      </c>
      <c r="AU708" s="238">
        <v>55</v>
      </c>
      <c r="AV708" s="238">
        <v>11</v>
      </c>
      <c r="AW708" s="238">
        <v>21</v>
      </c>
      <c r="AX708" s="238">
        <v>2</v>
      </c>
      <c r="AY708" s="238">
        <v>3</v>
      </c>
      <c r="AZ708" s="238">
        <v>3</v>
      </c>
      <c r="BA708" s="238">
        <v>8</v>
      </c>
      <c r="BB708" s="238">
        <v>57</v>
      </c>
      <c r="BC708" s="238" t="s">
        <v>354</v>
      </c>
      <c r="BD708" s="238">
        <v>5</v>
      </c>
      <c r="BE708" s="238">
        <v>1</v>
      </c>
      <c r="BF708" s="238">
        <v>1</v>
      </c>
      <c r="BI708" s="238">
        <v>7</v>
      </c>
      <c r="BJ708" s="238">
        <v>20</v>
      </c>
      <c r="BK708" s="238">
        <v>55</v>
      </c>
      <c r="BL708" s="238">
        <v>11</v>
      </c>
      <c r="BM708" s="238">
        <v>21</v>
      </c>
      <c r="CT708" s="238">
        <v>446748</v>
      </c>
      <c r="CU708" s="238">
        <v>4971184</v>
      </c>
      <c r="CV708" s="238">
        <v>44.892091999999998</v>
      </c>
      <c r="CW708" s="238">
        <v>-93.6743965</v>
      </c>
      <c r="CX708" s="238" t="s">
        <v>359</v>
      </c>
      <c r="CY708" s="238" t="s">
        <v>1378</v>
      </c>
    </row>
    <row r="709" spans="1:103" x14ac:dyDescent="0.25">
      <c r="A709" s="238">
        <v>11071354</v>
      </c>
      <c r="B709" s="238">
        <v>3</v>
      </c>
      <c r="C709" s="238">
        <v>7</v>
      </c>
      <c r="D709" s="238">
        <v>176.84399999999999</v>
      </c>
      <c r="E709" s="238">
        <v>27</v>
      </c>
      <c r="F709" s="238" t="s">
        <v>1119</v>
      </c>
      <c r="H709" s="238" t="s">
        <v>354</v>
      </c>
      <c r="I709" s="238">
        <v>25</v>
      </c>
      <c r="K709" s="238">
        <v>15005233</v>
      </c>
      <c r="L709" s="238">
        <v>152870150</v>
      </c>
      <c r="M709" s="238">
        <v>10</v>
      </c>
      <c r="N709" s="238">
        <v>14</v>
      </c>
      <c r="O709" s="238">
        <v>2015</v>
      </c>
      <c r="P709" s="238" t="s">
        <v>355</v>
      </c>
      <c r="Q709" s="238">
        <v>14</v>
      </c>
      <c r="S709" s="238">
        <v>4</v>
      </c>
      <c r="T709" s="238">
        <v>0</v>
      </c>
      <c r="U709" s="238">
        <v>2</v>
      </c>
      <c r="V709" s="238">
        <v>1</v>
      </c>
      <c r="W709" s="238">
        <v>11</v>
      </c>
      <c r="X709" s="238">
        <v>4</v>
      </c>
      <c r="Y709" s="238">
        <v>1</v>
      </c>
      <c r="Z709" s="238">
        <v>1</v>
      </c>
      <c r="AB709" s="238">
        <v>1</v>
      </c>
      <c r="AC709" s="238">
        <v>98</v>
      </c>
      <c r="AD709" s="238" t="s">
        <v>424</v>
      </c>
      <c r="AE709" s="238" t="s">
        <v>1374</v>
      </c>
      <c r="AF709" s="238" t="s">
        <v>426</v>
      </c>
      <c r="AG709" s="238">
        <v>7</v>
      </c>
      <c r="AH709" s="238">
        <v>2</v>
      </c>
      <c r="AI709" s="238">
        <v>2</v>
      </c>
      <c r="AJ709" s="238">
        <v>4</v>
      </c>
      <c r="AK709" s="238">
        <v>21</v>
      </c>
      <c r="AL709" s="238">
        <v>64</v>
      </c>
      <c r="AM709" s="238" t="s">
        <v>354</v>
      </c>
      <c r="AN709" s="238">
        <v>5</v>
      </c>
      <c r="AO709" s="238">
        <v>15</v>
      </c>
      <c r="AS709" s="238">
        <v>7</v>
      </c>
      <c r="AT709" s="238">
        <v>20</v>
      </c>
      <c r="AU709" s="238">
        <v>55</v>
      </c>
      <c r="AV709" s="238">
        <v>11</v>
      </c>
      <c r="AW709" s="238">
        <v>21</v>
      </c>
      <c r="AX709" s="238">
        <v>2</v>
      </c>
      <c r="AY709" s="238">
        <v>4</v>
      </c>
      <c r="AZ709" s="238">
        <v>4</v>
      </c>
      <c r="BA709" s="238">
        <v>8</v>
      </c>
      <c r="BB709" s="238">
        <v>55</v>
      </c>
      <c r="BC709" s="238" t="s">
        <v>363</v>
      </c>
      <c r="BD709" s="238">
        <v>5</v>
      </c>
      <c r="BE709" s="238">
        <v>1</v>
      </c>
      <c r="BI709" s="238">
        <v>7</v>
      </c>
      <c r="BJ709" s="238">
        <v>20</v>
      </c>
      <c r="BK709" s="238">
        <v>55</v>
      </c>
      <c r="BL709" s="238">
        <v>11</v>
      </c>
      <c r="BM709" s="238">
        <v>21</v>
      </c>
      <c r="CT709" s="238">
        <v>446748</v>
      </c>
      <c r="CU709" s="238">
        <v>4971184</v>
      </c>
      <c r="CV709" s="238">
        <v>44.892091999999998</v>
      </c>
      <c r="CW709" s="238">
        <v>-93.6743965</v>
      </c>
      <c r="CX709" s="238" t="s">
        <v>359</v>
      </c>
      <c r="CY709" s="238" t="s">
        <v>1379</v>
      </c>
    </row>
    <row r="710" spans="1:103" x14ac:dyDescent="0.25">
      <c r="A710" s="238">
        <v>386864</v>
      </c>
      <c r="B710" s="238">
        <v>3</v>
      </c>
      <c r="C710" s="238">
        <v>7</v>
      </c>
      <c r="D710" s="238">
        <v>176.845</v>
      </c>
      <c r="E710" s="238">
        <v>27</v>
      </c>
      <c r="F710" s="238" t="s">
        <v>1119</v>
      </c>
      <c r="H710" s="238" t="s">
        <v>354</v>
      </c>
      <c r="I710" s="238">
        <v>25</v>
      </c>
      <c r="K710" s="238">
        <v>16004533</v>
      </c>
      <c r="M710" s="238">
        <v>10</v>
      </c>
      <c r="N710" s="238">
        <v>15</v>
      </c>
      <c r="O710" s="238">
        <v>2016</v>
      </c>
      <c r="P710" s="238" t="s">
        <v>364</v>
      </c>
      <c r="Q710" s="238">
        <v>22</v>
      </c>
      <c r="R710" s="238" t="s">
        <v>369</v>
      </c>
      <c r="S710" s="238">
        <v>5</v>
      </c>
      <c r="T710" s="238">
        <v>0</v>
      </c>
      <c r="U710" s="238">
        <v>2</v>
      </c>
      <c r="V710" s="238">
        <v>12</v>
      </c>
      <c r="W710" s="238">
        <v>10</v>
      </c>
      <c r="X710" s="238">
        <v>4</v>
      </c>
      <c r="Y710" s="238">
        <v>4</v>
      </c>
      <c r="Z710" s="238">
        <v>1</v>
      </c>
      <c r="AB710" s="238">
        <v>1</v>
      </c>
      <c r="AC710" s="238">
        <v>98</v>
      </c>
      <c r="AD710" s="238" t="s">
        <v>581</v>
      </c>
      <c r="AF710" s="238" t="s">
        <v>426</v>
      </c>
      <c r="AG710" s="238">
        <v>7</v>
      </c>
      <c r="AH710" s="238">
        <v>2</v>
      </c>
      <c r="AI710" s="238">
        <v>2</v>
      </c>
      <c r="AJ710" s="238">
        <v>3</v>
      </c>
      <c r="AK710" s="238">
        <v>21</v>
      </c>
      <c r="AL710" s="238">
        <v>30</v>
      </c>
      <c r="AM710" s="238" t="s">
        <v>354</v>
      </c>
      <c r="AN710" s="238">
        <v>5</v>
      </c>
      <c r="AO710" s="238">
        <v>74</v>
      </c>
      <c r="AS710" s="238">
        <v>12</v>
      </c>
      <c r="AT710" s="238">
        <v>20</v>
      </c>
      <c r="AU710" s="238">
        <v>55</v>
      </c>
      <c r="AV710" s="238">
        <v>11</v>
      </c>
      <c r="AW710" s="238">
        <v>21</v>
      </c>
      <c r="AX710" s="238">
        <v>2</v>
      </c>
      <c r="AY710" s="238">
        <v>2</v>
      </c>
      <c r="AZ710" s="238">
        <v>3</v>
      </c>
      <c r="BA710" s="238">
        <v>20</v>
      </c>
      <c r="BB710" s="238">
        <v>28</v>
      </c>
      <c r="BC710" s="238" t="s">
        <v>354</v>
      </c>
      <c r="BD710" s="238">
        <v>5</v>
      </c>
      <c r="BE710" s="238">
        <v>1</v>
      </c>
      <c r="BI710" s="238">
        <v>12</v>
      </c>
      <c r="BJ710" s="238">
        <v>20</v>
      </c>
      <c r="BK710" s="238">
        <v>55</v>
      </c>
      <c r="BL710" s="238">
        <v>11</v>
      </c>
      <c r="BM710" s="238">
        <v>21</v>
      </c>
      <c r="CT710" s="238">
        <v>446758.894844361</v>
      </c>
      <c r="CU710" s="238">
        <v>4971184.1279685097</v>
      </c>
      <c r="CV710" s="238">
        <v>44.892089499999997</v>
      </c>
      <c r="CW710" s="238">
        <v>-93.674252910000007</v>
      </c>
      <c r="CX710" s="238" t="s">
        <v>359</v>
      </c>
      <c r="CY710" s="238" t="s">
        <v>1380</v>
      </c>
    </row>
    <row r="711" spans="1:103" x14ac:dyDescent="0.25">
      <c r="A711" s="238">
        <v>799200</v>
      </c>
      <c r="B711" s="238">
        <v>3</v>
      </c>
      <c r="C711" s="238">
        <v>7</v>
      </c>
      <c r="D711" s="238">
        <v>176.84899999999999</v>
      </c>
      <c r="E711" s="238">
        <v>27</v>
      </c>
      <c r="F711" s="238" t="s">
        <v>1119</v>
      </c>
      <c r="H711" s="238" t="s">
        <v>354</v>
      </c>
      <c r="I711" s="238">
        <v>25</v>
      </c>
      <c r="K711" s="238">
        <v>20000818</v>
      </c>
      <c r="L711" s="238">
        <v>200500023</v>
      </c>
      <c r="M711" s="238">
        <v>2</v>
      </c>
      <c r="N711" s="238">
        <v>19</v>
      </c>
      <c r="O711" s="238">
        <v>2020</v>
      </c>
      <c r="P711" s="238" t="s">
        <v>355</v>
      </c>
      <c r="Q711" s="238">
        <v>7</v>
      </c>
      <c r="R711" s="238">
        <v>98</v>
      </c>
      <c r="S711" s="238">
        <v>5</v>
      </c>
      <c r="T711" s="238">
        <v>0</v>
      </c>
      <c r="U711" s="238">
        <v>2</v>
      </c>
      <c r="V711" s="238">
        <v>11</v>
      </c>
      <c r="W711" s="238">
        <v>10</v>
      </c>
      <c r="X711" s="238">
        <v>4</v>
      </c>
      <c r="Y711" s="238">
        <v>2</v>
      </c>
      <c r="Z711" s="238">
        <v>1</v>
      </c>
      <c r="AB711" s="238">
        <v>5</v>
      </c>
      <c r="AC711" s="238">
        <v>98</v>
      </c>
      <c r="AD711" s="238">
        <v>7</v>
      </c>
      <c r="AF711" s="238" t="s">
        <v>426</v>
      </c>
      <c r="AG711" s="238">
        <v>6</v>
      </c>
      <c r="AH711" s="238">
        <v>2</v>
      </c>
      <c r="AI711" s="238">
        <v>3</v>
      </c>
      <c r="AJ711" s="238">
        <v>2</v>
      </c>
      <c r="AK711" s="238">
        <v>34</v>
      </c>
      <c r="AL711" s="238">
        <v>54</v>
      </c>
      <c r="AM711" s="238">
        <v>99</v>
      </c>
      <c r="AN711" s="238">
        <v>5</v>
      </c>
      <c r="AO711" s="238">
        <v>1</v>
      </c>
      <c r="AS711" s="238">
        <v>12</v>
      </c>
      <c r="AT711" s="238">
        <v>20</v>
      </c>
      <c r="AU711" s="238">
        <v>40</v>
      </c>
      <c r="AV711" s="238">
        <v>11</v>
      </c>
      <c r="AW711" s="238">
        <v>21</v>
      </c>
      <c r="AX711" s="238">
        <v>2</v>
      </c>
      <c r="AY711" s="238">
        <v>2</v>
      </c>
      <c r="AZ711" s="238">
        <v>1</v>
      </c>
      <c r="BA711" s="238">
        <v>23</v>
      </c>
      <c r="BB711" s="238">
        <v>25</v>
      </c>
      <c r="BC711" s="238" t="s">
        <v>354</v>
      </c>
      <c r="BD711" s="238">
        <v>5</v>
      </c>
      <c r="BE711" s="238">
        <v>1</v>
      </c>
      <c r="BI711" s="238">
        <v>12</v>
      </c>
      <c r="BJ711" s="238">
        <v>20</v>
      </c>
      <c r="BK711" s="238">
        <v>40</v>
      </c>
      <c r="BL711" s="238">
        <v>11</v>
      </c>
      <c r="BM711" s="238">
        <v>21</v>
      </c>
      <c r="CT711" s="238">
        <v>446742.714715985</v>
      </c>
      <c r="CU711" s="238">
        <v>4971188.12234254</v>
      </c>
      <c r="CV711" s="238">
        <v>44.892124250000002</v>
      </c>
      <c r="CW711" s="238">
        <v>-93.674458229999999</v>
      </c>
      <c r="CX711" s="238" t="s">
        <v>359</v>
      </c>
      <c r="CY711" s="238" t="s">
        <v>1381</v>
      </c>
    </row>
    <row r="712" spans="1:103" x14ac:dyDescent="0.25">
      <c r="A712" s="238">
        <v>504363</v>
      </c>
      <c r="B712" s="238">
        <v>3</v>
      </c>
      <c r="C712" s="238">
        <v>7</v>
      </c>
      <c r="D712" s="238">
        <v>176.852</v>
      </c>
      <c r="E712" s="238">
        <v>27</v>
      </c>
      <c r="F712" s="238" t="s">
        <v>1119</v>
      </c>
      <c r="H712" s="238" t="s">
        <v>354</v>
      </c>
      <c r="I712" s="238">
        <v>25</v>
      </c>
      <c r="K712" s="238">
        <v>17004824</v>
      </c>
      <c r="M712" s="238">
        <v>9</v>
      </c>
      <c r="N712" s="238">
        <v>26</v>
      </c>
      <c r="O712" s="238">
        <v>2017</v>
      </c>
      <c r="P712" s="238" t="s">
        <v>368</v>
      </c>
      <c r="Q712" s="238">
        <v>7</v>
      </c>
      <c r="R712" s="238">
        <v>98</v>
      </c>
      <c r="S712" s="238">
        <v>5</v>
      </c>
      <c r="T712" s="238">
        <v>0</v>
      </c>
      <c r="U712" s="238">
        <v>2</v>
      </c>
      <c r="V712" s="238">
        <v>12</v>
      </c>
      <c r="W712" s="238">
        <v>10</v>
      </c>
      <c r="X712" s="238">
        <v>4</v>
      </c>
      <c r="Y712" s="238">
        <v>2</v>
      </c>
      <c r="Z712" s="238">
        <v>2</v>
      </c>
      <c r="AA712" s="238">
        <v>3</v>
      </c>
      <c r="AB712" s="238">
        <v>1</v>
      </c>
      <c r="AC712" s="238">
        <v>98</v>
      </c>
      <c r="AD712" s="238" t="s">
        <v>581</v>
      </c>
      <c r="AF712" s="238" t="s">
        <v>426</v>
      </c>
      <c r="AG712" s="238">
        <v>7</v>
      </c>
      <c r="AH712" s="238">
        <v>2</v>
      </c>
      <c r="AI712" s="238">
        <v>3</v>
      </c>
      <c r="AJ712" s="238">
        <v>3</v>
      </c>
      <c r="AK712" s="238">
        <v>21</v>
      </c>
      <c r="AL712" s="238">
        <v>34</v>
      </c>
      <c r="AM712" s="238" t="s">
        <v>354</v>
      </c>
      <c r="AN712" s="238">
        <v>5</v>
      </c>
      <c r="AO712" s="238">
        <v>99</v>
      </c>
      <c r="AS712" s="238">
        <v>12</v>
      </c>
      <c r="AT712" s="238">
        <v>20</v>
      </c>
      <c r="AU712" s="238">
        <v>55</v>
      </c>
      <c r="AV712" s="238">
        <v>11</v>
      </c>
      <c r="AW712" s="238">
        <v>21</v>
      </c>
      <c r="AX712" s="238">
        <v>2</v>
      </c>
      <c r="AY712" s="238">
        <v>4</v>
      </c>
      <c r="AZ712" s="238">
        <v>3</v>
      </c>
      <c r="BA712" s="238">
        <v>26</v>
      </c>
      <c r="BB712" s="238">
        <v>27</v>
      </c>
      <c r="BC712" s="238" t="s">
        <v>363</v>
      </c>
      <c r="BD712" s="238">
        <v>5</v>
      </c>
      <c r="BE712" s="238">
        <v>1</v>
      </c>
      <c r="BI712" s="238">
        <v>12</v>
      </c>
      <c r="BJ712" s="238">
        <v>20</v>
      </c>
      <c r="BK712" s="238">
        <v>55</v>
      </c>
      <c r="BL712" s="238">
        <v>11</v>
      </c>
      <c r="BM712" s="238">
        <v>21</v>
      </c>
      <c r="CT712" s="238">
        <v>446771.357108825</v>
      </c>
      <c r="CU712" s="238">
        <v>4971184.3415282201</v>
      </c>
      <c r="CV712" s="238">
        <v>44.892092359999999</v>
      </c>
      <c r="CW712" s="238">
        <v>-93.674095120000004</v>
      </c>
      <c r="CX712" s="238" t="s">
        <v>359</v>
      </c>
      <c r="CY712" s="238" t="s">
        <v>1382</v>
      </c>
    </row>
    <row r="713" spans="1:103" x14ac:dyDescent="0.25">
      <c r="A713" s="238">
        <v>504378</v>
      </c>
      <c r="B713" s="238">
        <v>3</v>
      </c>
      <c r="C713" s="238">
        <v>7</v>
      </c>
      <c r="D713" s="238">
        <v>176.85300000000001</v>
      </c>
      <c r="E713" s="238">
        <v>27</v>
      </c>
      <c r="F713" s="238" t="s">
        <v>1119</v>
      </c>
      <c r="H713" s="238" t="s">
        <v>354</v>
      </c>
      <c r="I713" s="238">
        <v>25</v>
      </c>
      <c r="K713" s="238">
        <v>17004829</v>
      </c>
      <c r="M713" s="238">
        <v>9</v>
      </c>
      <c r="N713" s="238">
        <v>26</v>
      </c>
      <c r="O713" s="238">
        <v>2017</v>
      </c>
      <c r="P713" s="238" t="s">
        <v>368</v>
      </c>
      <c r="Q713" s="238">
        <v>8</v>
      </c>
      <c r="S713" s="238">
        <v>4</v>
      </c>
      <c r="T713" s="238">
        <v>0</v>
      </c>
      <c r="U713" s="238">
        <v>3</v>
      </c>
      <c r="V713" s="238">
        <v>12</v>
      </c>
      <c r="W713" s="238">
        <v>10</v>
      </c>
      <c r="X713" s="238">
        <v>4</v>
      </c>
      <c r="Y713" s="238">
        <v>2</v>
      </c>
      <c r="Z713" s="238">
        <v>2</v>
      </c>
      <c r="AA713" s="238">
        <v>3</v>
      </c>
      <c r="AB713" s="238">
        <v>2</v>
      </c>
      <c r="AC713" s="238">
        <v>98</v>
      </c>
      <c r="AD713" s="238" t="s">
        <v>581</v>
      </c>
      <c r="AF713" s="238" t="s">
        <v>426</v>
      </c>
      <c r="AG713" s="238">
        <v>7</v>
      </c>
      <c r="AH713" s="238">
        <v>2</v>
      </c>
      <c r="AI713" s="238">
        <v>5</v>
      </c>
      <c r="AJ713" s="238">
        <v>3</v>
      </c>
      <c r="AK713" s="238">
        <v>21</v>
      </c>
      <c r="AL713" s="238">
        <v>23</v>
      </c>
      <c r="AM713" s="238" t="s">
        <v>363</v>
      </c>
      <c r="AN713" s="238">
        <v>5</v>
      </c>
      <c r="AO713" s="238">
        <v>74</v>
      </c>
      <c r="AP713" s="238">
        <v>4</v>
      </c>
      <c r="AS713" s="238">
        <v>12</v>
      </c>
      <c r="AT713" s="238">
        <v>20</v>
      </c>
      <c r="AU713" s="238">
        <v>55</v>
      </c>
      <c r="AV713" s="238">
        <v>11</v>
      </c>
      <c r="AW713" s="238">
        <v>21</v>
      </c>
      <c r="AX713" s="238">
        <v>2</v>
      </c>
      <c r="AY713" s="238">
        <v>4</v>
      </c>
      <c r="AZ713" s="238">
        <v>3</v>
      </c>
      <c r="BA713" s="238">
        <v>34</v>
      </c>
      <c r="BB713" s="238">
        <v>27</v>
      </c>
      <c r="BC713" s="238" t="s">
        <v>354</v>
      </c>
      <c r="BD713" s="238">
        <v>99</v>
      </c>
      <c r="BE713" s="238">
        <v>1</v>
      </c>
      <c r="BI713" s="238">
        <v>12</v>
      </c>
      <c r="BJ713" s="238">
        <v>20</v>
      </c>
      <c r="BK713" s="238">
        <v>55</v>
      </c>
      <c r="BL713" s="238">
        <v>11</v>
      </c>
      <c r="BM713" s="238">
        <v>21</v>
      </c>
      <c r="BN713" s="238">
        <v>2</v>
      </c>
      <c r="BO713" s="238">
        <v>2</v>
      </c>
      <c r="BP713" s="238">
        <v>3</v>
      </c>
      <c r="BQ713" s="238">
        <v>26</v>
      </c>
      <c r="BR713" s="238">
        <v>35</v>
      </c>
      <c r="BS713" s="238" t="s">
        <v>354</v>
      </c>
      <c r="BT713" s="238">
        <v>5</v>
      </c>
      <c r="BU713" s="238">
        <v>1</v>
      </c>
      <c r="BY713" s="238">
        <v>12</v>
      </c>
      <c r="BZ713" s="238">
        <v>20</v>
      </c>
      <c r="CA713" s="238">
        <v>55</v>
      </c>
      <c r="CB713" s="238">
        <v>11</v>
      </c>
      <c r="CC713" s="238">
        <v>21</v>
      </c>
      <c r="CT713" s="238">
        <v>446771.45234487602</v>
      </c>
      <c r="CU713" s="238">
        <v>4971179.8697760496</v>
      </c>
      <c r="CV713" s="238">
        <v>44.892052110000002</v>
      </c>
      <c r="CW713" s="238">
        <v>-93.674093450000001</v>
      </c>
      <c r="CX713" s="238" t="s">
        <v>359</v>
      </c>
      <c r="CY713" s="238" t="s">
        <v>1383</v>
      </c>
    </row>
    <row r="714" spans="1:103" x14ac:dyDescent="0.25">
      <c r="A714" s="238">
        <v>868109</v>
      </c>
      <c r="B714" s="238">
        <v>3</v>
      </c>
      <c r="C714" s="238">
        <v>7</v>
      </c>
      <c r="D714" s="238">
        <v>176.85400000000001</v>
      </c>
      <c r="E714" s="238">
        <v>27</v>
      </c>
      <c r="F714" s="238" t="s">
        <v>1119</v>
      </c>
      <c r="H714" s="238" t="s">
        <v>354</v>
      </c>
      <c r="I714" s="238">
        <v>25</v>
      </c>
      <c r="K714" s="238">
        <v>20005421</v>
      </c>
      <c r="L714" s="238">
        <v>203480321</v>
      </c>
      <c r="M714" s="238">
        <v>12</v>
      </c>
      <c r="N714" s="238">
        <v>13</v>
      </c>
      <c r="O714" s="238">
        <v>2020</v>
      </c>
      <c r="P714" s="238" t="s">
        <v>366</v>
      </c>
      <c r="Q714" s="238">
        <v>16</v>
      </c>
      <c r="S714" s="238">
        <v>5</v>
      </c>
      <c r="T714" s="238">
        <v>0</v>
      </c>
      <c r="U714" s="238">
        <v>4</v>
      </c>
      <c r="V714" s="238">
        <v>5</v>
      </c>
      <c r="W714" s="238">
        <v>10</v>
      </c>
      <c r="X714" s="238">
        <v>4</v>
      </c>
      <c r="Y714" s="238">
        <v>3</v>
      </c>
      <c r="Z714" s="238">
        <v>4</v>
      </c>
      <c r="AB714" s="238">
        <v>3</v>
      </c>
      <c r="AC714" s="238">
        <v>98</v>
      </c>
      <c r="AD714" s="238" t="s">
        <v>581</v>
      </c>
      <c r="AF714" s="238" t="s">
        <v>426</v>
      </c>
      <c r="AG714" s="238">
        <v>10</v>
      </c>
      <c r="AH714" s="238">
        <v>2</v>
      </c>
      <c r="AI714" s="238">
        <v>3</v>
      </c>
      <c r="AJ714" s="238">
        <v>4</v>
      </c>
      <c r="AK714" s="238">
        <v>23</v>
      </c>
      <c r="AL714" s="238">
        <v>33</v>
      </c>
      <c r="AM714" s="238" t="s">
        <v>363</v>
      </c>
      <c r="AN714" s="238">
        <v>5</v>
      </c>
      <c r="AO714" s="238">
        <v>1</v>
      </c>
      <c r="AS714" s="238">
        <v>12</v>
      </c>
      <c r="AT714" s="238">
        <v>20</v>
      </c>
      <c r="AU714" s="238">
        <v>55</v>
      </c>
      <c r="AV714" s="238">
        <v>11</v>
      </c>
      <c r="AW714" s="238">
        <v>21</v>
      </c>
      <c r="AX714" s="238">
        <v>2</v>
      </c>
      <c r="AY714" s="238">
        <v>4</v>
      </c>
      <c r="AZ714" s="238">
        <v>4</v>
      </c>
      <c r="BA714" s="238">
        <v>23</v>
      </c>
      <c r="BB714" s="238">
        <v>23</v>
      </c>
      <c r="BC714" s="238" t="s">
        <v>363</v>
      </c>
      <c r="BD714" s="238">
        <v>5</v>
      </c>
      <c r="BE714" s="238">
        <v>1</v>
      </c>
      <c r="BI714" s="238">
        <v>12</v>
      </c>
      <c r="BJ714" s="238">
        <v>20</v>
      </c>
      <c r="BK714" s="238">
        <v>55</v>
      </c>
      <c r="BL714" s="238">
        <v>11</v>
      </c>
      <c r="BM714" s="238">
        <v>21</v>
      </c>
      <c r="BN714" s="238">
        <v>2</v>
      </c>
      <c r="BO714" s="238">
        <v>4</v>
      </c>
      <c r="BP714" s="238">
        <v>2</v>
      </c>
      <c r="BQ714" s="238">
        <v>34</v>
      </c>
      <c r="BR714" s="238">
        <v>73</v>
      </c>
      <c r="BS714" s="238" t="s">
        <v>354</v>
      </c>
      <c r="BT714" s="238">
        <v>5</v>
      </c>
      <c r="BU714" s="238">
        <v>1</v>
      </c>
      <c r="BY714" s="238">
        <v>12</v>
      </c>
      <c r="BZ714" s="238">
        <v>20</v>
      </c>
      <c r="CA714" s="238">
        <v>40</v>
      </c>
      <c r="CB714" s="238">
        <v>11</v>
      </c>
      <c r="CC714" s="238">
        <v>21</v>
      </c>
      <c r="CD714" s="238">
        <v>2</v>
      </c>
      <c r="CE714" s="238">
        <v>90</v>
      </c>
      <c r="CF714" s="238">
        <v>2</v>
      </c>
      <c r="CG714" s="238">
        <v>34</v>
      </c>
      <c r="CH714" s="238">
        <v>22</v>
      </c>
      <c r="CI714" s="238" t="s">
        <v>354</v>
      </c>
      <c r="CJ714" s="238">
        <v>5</v>
      </c>
      <c r="CK714" s="238">
        <v>1</v>
      </c>
      <c r="CO714" s="238">
        <v>12</v>
      </c>
      <c r="CP714" s="238">
        <v>20</v>
      </c>
      <c r="CQ714" s="238">
        <v>40</v>
      </c>
      <c r="CR714" s="238">
        <v>11</v>
      </c>
      <c r="CS714" s="238">
        <v>21</v>
      </c>
      <c r="CT714" s="238">
        <v>446749.59389641002</v>
      </c>
      <c r="CU714" s="238">
        <v>4971183.5505194301</v>
      </c>
      <c r="CV714" s="238">
        <v>44.89208361</v>
      </c>
      <c r="CW714" s="238">
        <v>-93.674370629999999</v>
      </c>
      <c r="CX714" s="238" t="s">
        <v>359</v>
      </c>
      <c r="CY714" s="238" t="s">
        <v>1384</v>
      </c>
    </row>
    <row r="715" spans="1:103" x14ac:dyDescent="0.25">
      <c r="A715" s="238">
        <v>582894</v>
      </c>
      <c r="B715" s="238">
        <v>3</v>
      </c>
      <c r="C715" s="238">
        <v>7</v>
      </c>
      <c r="D715" s="238">
        <v>176.85599999999999</v>
      </c>
      <c r="E715" s="238">
        <v>27</v>
      </c>
      <c r="F715" s="238" t="s">
        <v>1119</v>
      </c>
      <c r="H715" s="238" t="s">
        <v>354</v>
      </c>
      <c r="I715" s="238">
        <v>25</v>
      </c>
      <c r="K715" s="238">
        <v>18503673</v>
      </c>
      <c r="M715" s="238">
        <v>3</v>
      </c>
      <c r="N715" s="238">
        <v>10</v>
      </c>
      <c r="O715" s="238">
        <v>2018</v>
      </c>
      <c r="P715" s="238" t="s">
        <v>364</v>
      </c>
      <c r="Q715" s="238">
        <v>16</v>
      </c>
      <c r="R715" s="238">
        <v>98</v>
      </c>
      <c r="S715" s="238">
        <v>3</v>
      </c>
      <c r="T715" s="238">
        <v>0</v>
      </c>
      <c r="U715" s="238">
        <v>3</v>
      </c>
      <c r="V715" s="238">
        <v>90</v>
      </c>
      <c r="W715" s="238">
        <v>10</v>
      </c>
      <c r="X715" s="238">
        <v>4</v>
      </c>
      <c r="Y715" s="238">
        <v>1</v>
      </c>
      <c r="Z715" s="238">
        <v>2</v>
      </c>
      <c r="AB715" s="238">
        <v>1</v>
      </c>
      <c r="AC715" s="238">
        <v>98</v>
      </c>
      <c r="AD715" s="238" t="s">
        <v>581</v>
      </c>
      <c r="AF715" s="238" t="s">
        <v>426</v>
      </c>
      <c r="AG715" s="238">
        <v>90</v>
      </c>
      <c r="AH715" s="238">
        <v>2</v>
      </c>
      <c r="AI715" s="238">
        <v>4</v>
      </c>
      <c r="AJ715" s="238">
        <v>4</v>
      </c>
      <c r="AK715" s="238">
        <v>21</v>
      </c>
      <c r="AL715" s="238">
        <v>74</v>
      </c>
      <c r="AM715" s="238" t="s">
        <v>354</v>
      </c>
      <c r="AN715" s="238">
        <v>10</v>
      </c>
      <c r="AO715" s="238">
        <v>68</v>
      </c>
      <c r="AS715" s="238">
        <v>12</v>
      </c>
      <c r="AT715" s="238">
        <v>20</v>
      </c>
      <c r="AU715" s="238">
        <v>55</v>
      </c>
      <c r="AV715" s="238">
        <v>11</v>
      </c>
      <c r="AW715" s="238">
        <v>21</v>
      </c>
      <c r="AX715" s="238">
        <v>2</v>
      </c>
      <c r="AY715" s="238">
        <v>4</v>
      </c>
      <c r="AZ715" s="238">
        <v>4</v>
      </c>
      <c r="BA715" s="238">
        <v>99</v>
      </c>
      <c r="BB715" s="238">
        <v>56</v>
      </c>
      <c r="BC715" s="238" t="s">
        <v>354</v>
      </c>
      <c r="BD715" s="238">
        <v>5</v>
      </c>
      <c r="BE715" s="238">
        <v>66</v>
      </c>
      <c r="BF715" s="238">
        <v>65</v>
      </c>
      <c r="BI715" s="238">
        <v>12</v>
      </c>
      <c r="BJ715" s="238">
        <v>20</v>
      </c>
      <c r="BK715" s="238">
        <v>55</v>
      </c>
      <c r="BL715" s="238">
        <v>11</v>
      </c>
      <c r="BM715" s="238">
        <v>21</v>
      </c>
      <c r="BN715" s="238">
        <v>2</v>
      </c>
      <c r="BO715" s="238">
        <v>2</v>
      </c>
      <c r="BP715" s="238">
        <v>4</v>
      </c>
      <c r="BQ715" s="238">
        <v>26</v>
      </c>
      <c r="BR715" s="238">
        <v>57</v>
      </c>
      <c r="BS715" s="238" t="s">
        <v>363</v>
      </c>
      <c r="BT715" s="238">
        <v>5</v>
      </c>
      <c r="BU715" s="238">
        <v>1</v>
      </c>
      <c r="BY715" s="238">
        <v>12</v>
      </c>
      <c r="BZ715" s="238">
        <v>20</v>
      </c>
      <c r="CA715" s="238">
        <v>55</v>
      </c>
      <c r="CB715" s="238">
        <v>11</v>
      </c>
      <c r="CC715" s="238">
        <v>21</v>
      </c>
      <c r="CT715" s="238">
        <v>446765.73533147102</v>
      </c>
      <c r="CU715" s="238">
        <v>4971180.1794936899</v>
      </c>
      <c r="CV715" s="238">
        <v>44.892054469999998</v>
      </c>
      <c r="CW715" s="238">
        <v>-93.674165880000004</v>
      </c>
      <c r="CX715" s="238" t="s">
        <v>359</v>
      </c>
      <c r="CY715" s="238" t="s">
        <v>1385</v>
      </c>
    </row>
    <row r="716" spans="1:103" x14ac:dyDescent="0.25">
      <c r="A716" s="238">
        <v>504369</v>
      </c>
      <c r="B716" s="238">
        <v>3</v>
      </c>
      <c r="C716" s="238">
        <v>7</v>
      </c>
      <c r="D716" s="238">
        <v>176.85599999999999</v>
      </c>
      <c r="E716" s="238">
        <v>27</v>
      </c>
      <c r="F716" s="238" t="s">
        <v>1119</v>
      </c>
      <c r="H716" s="238" t="s">
        <v>354</v>
      </c>
      <c r="I716" s="238">
        <v>25</v>
      </c>
      <c r="K716" s="238">
        <v>17004827</v>
      </c>
      <c r="M716" s="238">
        <v>9</v>
      </c>
      <c r="N716" s="238">
        <v>26</v>
      </c>
      <c r="O716" s="238">
        <v>2017</v>
      </c>
      <c r="P716" s="238" t="s">
        <v>368</v>
      </c>
      <c r="Q716" s="238">
        <v>8</v>
      </c>
      <c r="S716" s="238">
        <v>5</v>
      </c>
      <c r="T716" s="238">
        <v>0</v>
      </c>
      <c r="U716" s="238">
        <v>2</v>
      </c>
      <c r="V716" s="238">
        <v>12</v>
      </c>
      <c r="W716" s="238">
        <v>10</v>
      </c>
      <c r="X716" s="238">
        <v>4</v>
      </c>
      <c r="Y716" s="238">
        <v>2</v>
      </c>
      <c r="Z716" s="238">
        <v>2</v>
      </c>
      <c r="AA716" s="238">
        <v>3</v>
      </c>
      <c r="AB716" s="238">
        <v>1</v>
      </c>
      <c r="AC716" s="238">
        <v>98</v>
      </c>
      <c r="AD716" s="238" t="s">
        <v>581</v>
      </c>
      <c r="AF716" s="238" t="s">
        <v>426</v>
      </c>
      <c r="AG716" s="238">
        <v>7</v>
      </c>
      <c r="AH716" s="238">
        <v>2</v>
      </c>
      <c r="AI716" s="238">
        <v>2</v>
      </c>
      <c r="AJ716" s="238">
        <v>3</v>
      </c>
      <c r="AK716" s="238">
        <v>21</v>
      </c>
      <c r="AL716" s="238">
        <v>71</v>
      </c>
      <c r="AM716" s="238" t="s">
        <v>354</v>
      </c>
      <c r="AN716" s="238">
        <v>99</v>
      </c>
      <c r="AO716" s="238">
        <v>74</v>
      </c>
      <c r="AP716" s="238">
        <v>4</v>
      </c>
      <c r="AS716" s="238">
        <v>12</v>
      </c>
      <c r="AT716" s="238">
        <v>20</v>
      </c>
      <c r="AU716" s="238">
        <v>55</v>
      </c>
      <c r="AV716" s="238">
        <v>11</v>
      </c>
      <c r="AW716" s="238">
        <v>21</v>
      </c>
      <c r="AX716" s="238">
        <v>2</v>
      </c>
      <c r="AY716" s="238">
        <v>4</v>
      </c>
      <c r="AZ716" s="238">
        <v>3</v>
      </c>
      <c r="BA716" s="238">
        <v>26</v>
      </c>
      <c r="BB716" s="238">
        <v>39</v>
      </c>
      <c r="BC716" s="238" t="s">
        <v>363</v>
      </c>
      <c r="BD716" s="238">
        <v>5</v>
      </c>
      <c r="BE716" s="238">
        <v>1</v>
      </c>
      <c r="BI716" s="238">
        <v>12</v>
      </c>
      <c r="BJ716" s="238">
        <v>20</v>
      </c>
      <c r="BK716" s="238">
        <v>55</v>
      </c>
      <c r="BL716" s="238">
        <v>11</v>
      </c>
      <c r="BM716" s="238">
        <v>21</v>
      </c>
      <c r="CT716" s="238">
        <v>446775.91999072902</v>
      </c>
      <c r="CU716" s="238">
        <v>4971175.7449321402</v>
      </c>
      <c r="CV716" s="238">
        <v>44.892015319999999</v>
      </c>
      <c r="CW716" s="238">
        <v>-93.674036439999995</v>
      </c>
      <c r="CX716" s="238" t="s">
        <v>359</v>
      </c>
      <c r="CY716" s="238" t="s">
        <v>1386</v>
      </c>
    </row>
    <row r="717" spans="1:103" x14ac:dyDescent="0.25">
      <c r="A717" s="238">
        <v>775467</v>
      </c>
      <c r="B717" s="238">
        <v>3</v>
      </c>
      <c r="C717" s="238">
        <v>7</v>
      </c>
      <c r="D717" s="238">
        <v>176.86099999999999</v>
      </c>
      <c r="E717" s="238">
        <v>27</v>
      </c>
      <c r="F717" s="238" t="s">
        <v>1119</v>
      </c>
      <c r="H717" s="238" t="s">
        <v>354</v>
      </c>
      <c r="I717" s="238">
        <v>25</v>
      </c>
      <c r="K717" s="238">
        <v>19005985</v>
      </c>
      <c r="M717" s="238">
        <v>12</v>
      </c>
      <c r="N717" s="238">
        <v>30</v>
      </c>
      <c r="O717" s="238">
        <v>2019</v>
      </c>
      <c r="P717" s="238" t="s">
        <v>361</v>
      </c>
      <c r="Q717" s="238">
        <v>11</v>
      </c>
      <c r="R717" s="238">
        <v>98</v>
      </c>
      <c r="S717" s="238">
        <v>5</v>
      </c>
      <c r="T717" s="238">
        <v>0</v>
      </c>
      <c r="U717" s="238">
        <v>2</v>
      </c>
      <c r="V717" s="238">
        <v>12</v>
      </c>
      <c r="W717" s="238">
        <v>10</v>
      </c>
      <c r="X717" s="238">
        <v>4</v>
      </c>
      <c r="Y717" s="238">
        <v>1</v>
      </c>
      <c r="Z717" s="238">
        <v>2</v>
      </c>
      <c r="AA717" s="238">
        <v>7</v>
      </c>
      <c r="AB717" s="238">
        <v>5</v>
      </c>
      <c r="AC717" s="238">
        <v>98</v>
      </c>
      <c r="AD717" s="238">
        <v>7</v>
      </c>
      <c r="AF717" s="238" t="s">
        <v>426</v>
      </c>
      <c r="AG717" s="238">
        <v>7</v>
      </c>
      <c r="AH717" s="238">
        <v>2</v>
      </c>
      <c r="AI717" s="238">
        <v>4</v>
      </c>
      <c r="AJ717" s="238">
        <v>4</v>
      </c>
      <c r="AK717" s="238">
        <v>26</v>
      </c>
      <c r="AL717" s="238">
        <v>53</v>
      </c>
      <c r="AM717" s="238" t="s">
        <v>363</v>
      </c>
      <c r="AN717" s="238">
        <v>9</v>
      </c>
      <c r="AO717" s="238">
        <v>1</v>
      </c>
      <c r="AS717" s="238">
        <v>12</v>
      </c>
      <c r="AT717" s="238">
        <v>20</v>
      </c>
      <c r="AU717" s="238">
        <v>55</v>
      </c>
      <c r="AV717" s="238">
        <v>11</v>
      </c>
      <c r="AW717" s="238">
        <v>21</v>
      </c>
      <c r="AX717" s="238">
        <v>2</v>
      </c>
      <c r="AY717" s="238">
        <v>4</v>
      </c>
      <c r="AZ717" s="238">
        <v>4</v>
      </c>
      <c r="BA717" s="238">
        <v>21</v>
      </c>
      <c r="BB717" s="238">
        <v>20</v>
      </c>
      <c r="BC717" s="238" t="s">
        <v>363</v>
      </c>
      <c r="BD717" s="238">
        <v>5</v>
      </c>
      <c r="BE717" s="238">
        <v>4</v>
      </c>
      <c r="BI717" s="238">
        <v>12</v>
      </c>
      <c r="BJ717" s="238">
        <v>20</v>
      </c>
      <c r="BK717" s="238">
        <v>55</v>
      </c>
      <c r="BL717" s="238">
        <v>11</v>
      </c>
      <c r="BM717" s="238">
        <v>21</v>
      </c>
      <c r="CT717" s="238">
        <v>446761.18081483099</v>
      </c>
      <c r="CU717" s="238">
        <v>4971183.44845777</v>
      </c>
      <c r="CV717" s="238">
        <v>44.892083560000003</v>
      </c>
      <c r="CW717" s="238">
        <v>-93.674223900000001</v>
      </c>
      <c r="CX717" s="238" t="s">
        <v>391</v>
      </c>
      <c r="CY717" s="238" t="s">
        <v>1387</v>
      </c>
    </row>
    <row r="718" spans="1:103" x14ac:dyDescent="0.25">
      <c r="A718" s="238">
        <v>735399</v>
      </c>
      <c r="B718" s="238">
        <v>3</v>
      </c>
      <c r="C718" s="238">
        <v>7</v>
      </c>
      <c r="D718" s="238">
        <v>176.86199999999999</v>
      </c>
      <c r="E718" s="238">
        <v>27</v>
      </c>
      <c r="F718" s="238" t="s">
        <v>1119</v>
      </c>
      <c r="H718" s="238" t="s">
        <v>354</v>
      </c>
      <c r="I718" s="238">
        <v>25</v>
      </c>
      <c r="K718" s="238">
        <v>19003421</v>
      </c>
      <c r="M718" s="238">
        <v>7</v>
      </c>
      <c r="N718" s="238">
        <v>23</v>
      </c>
      <c r="O718" s="238">
        <v>2019</v>
      </c>
      <c r="P718" s="238" t="s">
        <v>368</v>
      </c>
      <c r="Q718" s="238">
        <v>8</v>
      </c>
      <c r="S718" s="238">
        <v>5</v>
      </c>
      <c r="T718" s="238">
        <v>0</v>
      </c>
      <c r="U718" s="238">
        <v>2</v>
      </c>
      <c r="V718" s="238">
        <v>12</v>
      </c>
      <c r="W718" s="238">
        <v>10</v>
      </c>
      <c r="X718" s="238">
        <v>4</v>
      </c>
      <c r="Y718" s="238">
        <v>1</v>
      </c>
      <c r="Z718" s="238">
        <v>1</v>
      </c>
      <c r="AB718" s="238">
        <v>1</v>
      </c>
      <c r="AC718" s="238">
        <v>98</v>
      </c>
      <c r="AD718" s="238" t="s">
        <v>581</v>
      </c>
      <c r="AF718" s="238" t="s">
        <v>426</v>
      </c>
      <c r="AG718" s="238">
        <v>7</v>
      </c>
      <c r="AH718" s="238">
        <v>2</v>
      </c>
      <c r="AI718" s="238">
        <v>3</v>
      </c>
      <c r="AJ718" s="238">
        <v>3</v>
      </c>
      <c r="AK718" s="238">
        <v>21</v>
      </c>
      <c r="AL718" s="238">
        <v>40</v>
      </c>
      <c r="AM718" s="238" t="s">
        <v>354</v>
      </c>
      <c r="AN718" s="238">
        <v>5</v>
      </c>
      <c r="AO718" s="238">
        <v>1</v>
      </c>
      <c r="AS718" s="238">
        <v>12</v>
      </c>
      <c r="AT718" s="238">
        <v>20</v>
      </c>
      <c r="AU718" s="238">
        <v>55</v>
      </c>
      <c r="AV718" s="238">
        <v>11</v>
      </c>
      <c r="AW718" s="238">
        <v>21</v>
      </c>
      <c r="AX718" s="238">
        <v>2</v>
      </c>
      <c r="AY718" s="238">
        <v>4</v>
      </c>
      <c r="AZ718" s="238">
        <v>3</v>
      </c>
      <c r="BA718" s="238">
        <v>26</v>
      </c>
      <c r="BB718" s="238">
        <v>17</v>
      </c>
      <c r="BC718" s="238" t="s">
        <v>354</v>
      </c>
      <c r="BD718" s="238">
        <v>5</v>
      </c>
      <c r="BE718" s="238">
        <v>1</v>
      </c>
      <c r="BI718" s="238">
        <v>12</v>
      </c>
      <c r="BJ718" s="238">
        <v>20</v>
      </c>
      <c r="BK718" s="238">
        <v>55</v>
      </c>
      <c r="BL718" s="238">
        <v>11</v>
      </c>
      <c r="BM718" s="238">
        <v>21</v>
      </c>
      <c r="CT718" s="238">
        <v>446777.871619693</v>
      </c>
      <c r="CU718" s="238">
        <v>4971186.9580863398</v>
      </c>
      <c r="CV718" s="238">
        <v>44.892116399999999</v>
      </c>
      <c r="CW718" s="238">
        <v>-93.674012899999994</v>
      </c>
      <c r="CX718" s="238" t="s">
        <v>359</v>
      </c>
      <c r="CY718" s="238" t="e">
        <v>#NAME?</v>
      </c>
    </row>
    <row r="719" spans="1:103" x14ac:dyDescent="0.25">
      <c r="A719" s="238">
        <v>868119</v>
      </c>
      <c r="B719" s="238">
        <v>3</v>
      </c>
      <c r="C719" s="238">
        <v>7</v>
      </c>
      <c r="D719" s="238">
        <v>176.863</v>
      </c>
      <c r="E719" s="238">
        <v>27</v>
      </c>
      <c r="F719" s="238" t="s">
        <v>1119</v>
      </c>
      <c r="H719" s="238" t="s">
        <v>354</v>
      </c>
      <c r="I719" s="238">
        <v>25</v>
      </c>
      <c r="K719" s="238">
        <v>20005422</v>
      </c>
      <c r="L719" s="238">
        <v>203480323</v>
      </c>
      <c r="M719" s="238">
        <v>12</v>
      </c>
      <c r="N719" s="238">
        <v>13</v>
      </c>
      <c r="O719" s="238">
        <v>2020</v>
      </c>
      <c r="P719" s="238" t="s">
        <v>366</v>
      </c>
      <c r="Q719" s="238">
        <v>17</v>
      </c>
      <c r="S719" s="238">
        <v>5</v>
      </c>
      <c r="T719" s="238">
        <v>0</v>
      </c>
      <c r="U719" s="238">
        <v>3</v>
      </c>
      <c r="V719" s="238">
        <v>12</v>
      </c>
      <c r="W719" s="238">
        <v>10</v>
      </c>
      <c r="X719" s="238">
        <v>4</v>
      </c>
      <c r="Y719" s="238">
        <v>4</v>
      </c>
      <c r="Z719" s="238">
        <v>4</v>
      </c>
      <c r="AB719" s="238">
        <v>5</v>
      </c>
      <c r="AC719" s="238">
        <v>98</v>
      </c>
      <c r="AD719" s="238" t="s">
        <v>581</v>
      </c>
      <c r="AF719" s="238" t="s">
        <v>426</v>
      </c>
      <c r="AG719" s="238">
        <v>7</v>
      </c>
      <c r="AH719" s="238">
        <v>2</v>
      </c>
      <c r="AI719" s="238">
        <v>4</v>
      </c>
      <c r="AJ719" s="238">
        <v>4</v>
      </c>
      <c r="AK719" s="238">
        <v>21</v>
      </c>
      <c r="AL719" s="238">
        <v>71</v>
      </c>
      <c r="AM719" s="238" t="s">
        <v>363</v>
      </c>
      <c r="AN719" s="238">
        <v>5</v>
      </c>
      <c r="AO719" s="238">
        <v>1</v>
      </c>
      <c r="AS719" s="238">
        <v>12</v>
      </c>
      <c r="AT719" s="238">
        <v>20</v>
      </c>
      <c r="AU719" s="238">
        <v>55</v>
      </c>
      <c r="AV719" s="238">
        <v>11</v>
      </c>
      <c r="AW719" s="238">
        <v>21</v>
      </c>
      <c r="AX719" s="238">
        <v>2</v>
      </c>
      <c r="AY719" s="238">
        <v>4</v>
      </c>
      <c r="AZ719" s="238">
        <v>3</v>
      </c>
      <c r="BA719" s="238">
        <v>21</v>
      </c>
      <c r="BB719" s="238">
        <v>17</v>
      </c>
      <c r="BC719" s="238" t="s">
        <v>363</v>
      </c>
      <c r="BD719" s="238">
        <v>5</v>
      </c>
      <c r="BE719" s="238">
        <v>1</v>
      </c>
      <c r="BI719" s="238">
        <v>12</v>
      </c>
      <c r="BJ719" s="238">
        <v>20</v>
      </c>
      <c r="BK719" s="238">
        <v>55</v>
      </c>
      <c r="BL719" s="238">
        <v>11</v>
      </c>
      <c r="BM719" s="238">
        <v>21</v>
      </c>
      <c r="BN719" s="238">
        <v>2</v>
      </c>
      <c r="BO719" s="238">
        <v>2</v>
      </c>
      <c r="BP719" s="238">
        <v>3</v>
      </c>
      <c r="BQ719" s="238">
        <v>21</v>
      </c>
      <c r="BR719" s="238">
        <v>64</v>
      </c>
      <c r="BS719" s="238" t="s">
        <v>354</v>
      </c>
      <c r="BT719" s="238">
        <v>5</v>
      </c>
      <c r="BU719" s="238">
        <v>1</v>
      </c>
      <c r="BY719" s="238">
        <v>12</v>
      </c>
      <c r="BZ719" s="238">
        <v>20</v>
      </c>
      <c r="CA719" s="238">
        <v>55</v>
      </c>
      <c r="CB719" s="238">
        <v>11</v>
      </c>
      <c r="CC719" s="238">
        <v>21</v>
      </c>
      <c r="CT719" s="238">
        <v>446763.08767339698</v>
      </c>
      <c r="CU719" s="238">
        <v>4971176.4067551401</v>
      </c>
      <c r="CV719" s="238">
        <v>44.892020309999999</v>
      </c>
      <c r="CW719" s="238">
        <v>-93.674199009999995</v>
      </c>
      <c r="CX719" s="238" t="s">
        <v>359</v>
      </c>
      <c r="CY719" s="238" t="s">
        <v>1388</v>
      </c>
    </row>
    <row r="720" spans="1:103" x14ac:dyDescent="0.25">
      <c r="A720" s="238">
        <v>761548</v>
      </c>
      <c r="B720" s="238">
        <v>3</v>
      </c>
      <c r="C720" s="238">
        <v>7</v>
      </c>
      <c r="D720" s="238">
        <v>176.875</v>
      </c>
      <c r="E720" s="238">
        <v>27</v>
      </c>
      <c r="F720" s="238" t="s">
        <v>1119</v>
      </c>
      <c r="H720" s="238" t="s">
        <v>354</v>
      </c>
      <c r="I720" s="238">
        <v>25</v>
      </c>
      <c r="K720" s="238">
        <v>19005257</v>
      </c>
      <c r="M720" s="238">
        <v>11</v>
      </c>
      <c r="N720" s="238">
        <v>10</v>
      </c>
      <c r="O720" s="238">
        <v>2019</v>
      </c>
      <c r="P720" s="238" t="s">
        <v>366</v>
      </c>
      <c r="Q720" s="238">
        <v>18</v>
      </c>
      <c r="R720" s="238" t="s">
        <v>356</v>
      </c>
      <c r="S720" s="238">
        <v>5</v>
      </c>
      <c r="T720" s="238">
        <v>0</v>
      </c>
      <c r="U720" s="238">
        <v>2</v>
      </c>
      <c r="W720" s="238">
        <v>12</v>
      </c>
      <c r="X720" s="238">
        <v>2</v>
      </c>
      <c r="Y720" s="238">
        <v>6</v>
      </c>
      <c r="Z720" s="238">
        <v>7</v>
      </c>
      <c r="AB720" s="238">
        <v>2</v>
      </c>
      <c r="AC720" s="238">
        <v>98</v>
      </c>
      <c r="AD720" s="238">
        <v>7</v>
      </c>
      <c r="AF720" s="238" t="s">
        <v>426</v>
      </c>
      <c r="AG720" s="238">
        <v>90</v>
      </c>
      <c r="AH720" s="238">
        <v>2</v>
      </c>
      <c r="AI720" s="238">
        <v>2</v>
      </c>
      <c r="AJ720" s="238">
        <v>4</v>
      </c>
      <c r="AK720" s="238">
        <v>21</v>
      </c>
      <c r="AL720" s="238">
        <v>16</v>
      </c>
      <c r="AM720" s="238" t="s">
        <v>354</v>
      </c>
      <c r="AN720" s="238">
        <v>5</v>
      </c>
      <c r="AO720" s="238">
        <v>1</v>
      </c>
      <c r="AS720" s="238">
        <v>14</v>
      </c>
      <c r="AT720" s="238">
        <v>9</v>
      </c>
      <c r="AU720" s="238">
        <v>55</v>
      </c>
      <c r="AV720" s="238">
        <v>11</v>
      </c>
      <c r="AW720" s="238">
        <v>21</v>
      </c>
      <c r="AX720" s="238">
        <v>1</v>
      </c>
      <c r="BA720" s="238">
        <v>21</v>
      </c>
      <c r="CT720" s="238">
        <v>446783.45513080998</v>
      </c>
      <c r="CU720" s="238">
        <v>4971178.0581557704</v>
      </c>
      <c r="CV720" s="238">
        <v>44.892036699999998</v>
      </c>
      <c r="CW720" s="238">
        <v>-93.673941260000007</v>
      </c>
      <c r="CX720" s="238" t="s">
        <v>359</v>
      </c>
      <c r="CY720" s="238" t="s">
        <v>1389</v>
      </c>
    </row>
    <row r="721" spans="1:103" x14ac:dyDescent="0.25">
      <c r="A721" s="238">
        <v>530329</v>
      </c>
      <c r="B721" s="238">
        <v>3</v>
      </c>
      <c r="C721" s="238">
        <v>7</v>
      </c>
      <c r="D721" s="238">
        <v>176.928</v>
      </c>
      <c r="E721" s="238">
        <v>27</v>
      </c>
      <c r="F721" s="238" t="s">
        <v>1119</v>
      </c>
      <c r="H721" s="238" t="s">
        <v>354</v>
      </c>
      <c r="I721" s="238">
        <v>25</v>
      </c>
      <c r="K721" s="238">
        <v>17006239</v>
      </c>
      <c r="M721" s="238">
        <v>12</v>
      </c>
      <c r="N721" s="238">
        <v>30</v>
      </c>
      <c r="O721" s="238">
        <v>2017</v>
      </c>
      <c r="P721" s="238" t="s">
        <v>364</v>
      </c>
      <c r="Q721" s="238">
        <v>8</v>
      </c>
      <c r="S721" s="238">
        <v>5</v>
      </c>
      <c r="T721" s="238">
        <v>0</v>
      </c>
      <c r="U721" s="238">
        <v>1</v>
      </c>
      <c r="W721" s="238">
        <v>32</v>
      </c>
      <c r="X721" s="238">
        <v>2</v>
      </c>
      <c r="Y721" s="238">
        <v>1</v>
      </c>
      <c r="Z721" s="238">
        <v>1</v>
      </c>
      <c r="AB721" s="238">
        <v>3</v>
      </c>
      <c r="AC721" s="238">
        <v>98</v>
      </c>
      <c r="AD721" s="238" t="s">
        <v>581</v>
      </c>
      <c r="AF721" s="238" t="s">
        <v>426</v>
      </c>
      <c r="AG721" s="238">
        <v>3</v>
      </c>
      <c r="AH721" s="238">
        <v>2</v>
      </c>
      <c r="AI721" s="238">
        <v>3</v>
      </c>
      <c r="AJ721" s="238">
        <v>3</v>
      </c>
      <c r="AK721" s="238">
        <v>21</v>
      </c>
      <c r="AL721" s="238">
        <v>17</v>
      </c>
      <c r="AM721" s="238" t="s">
        <v>354</v>
      </c>
      <c r="AN721" s="238">
        <v>5</v>
      </c>
      <c r="AO721" s="238">
        <v>99</v>
      </c>
      <c r="AS721" s="238">
        <v>12</v>
      </c>
      <c r="AT721" s="238">
        <v>9</v>
      </c>
      <c r="AU721" s="238">
        <v>55</v>
      </c>
      <c r="AV721" s="238">
        <v>11</v>
      </c>
      <c r="AW721" s="238">
        <v>21</v>
      </c>
      <c r="CT721" s="238">
        <v>446889.29417581001</v>
      </c>
      <c r="CU721" s="238">
        <v>4971151.1652221195</v>
      </c>
      <c r="CV721" s="238">
        <v>44.89180253</v>
      </c>
      <c r="CW721" s="238">
        <v>-93.672598170000001</v>
      </c>
      <c r="CX721" s="238" t="s">
        <v>391</v>
      </c>
      <c r="CY721" s="238" t="s">
        <v>1390</v>
      </c>
    </row>
    <row r="722" spans="1:103" x14ac:dyDescent="0.25">
      <c r="A722" s="238">
        <v>10838087</v>
      </c>
      <c r="B722" s="238">
        <v>3</v>
      </c>
      <c r="C722" s="238">
        <v>7</v>
      </c>
      <c r="D722" s="238">
        <v>176.941</v>
      </c>
      <c r="E722" s="238">
        <v>27</v>
      </c>
      <c r="F722" s="238" t="s">
        <v>1119</v>
      </c>
      <c r="H722" s="238" t="s">
        <v>354</v>
      </c>
      <c r="I722" s="238">
        <v>25</v>
      </c>
      <c r="K722" s="238">
        <v>12511646</v>
      </c>
      <c r="L722" s="238">
        <v>123370155</v>
      </c>
      <c r="M722" s="238">
        <v>11</v>
      </c>
      <c r="N722" s="238">
        <v>29</v>
      </c>
      <c r="O722" s="238">
        <v>2012</v>
      </c>
      <c r="P722" s="238" t="s">
        <v>384</v>
      </c>
      <c r="Q722" s="238">
        <v>16</v>
      </c>
      <c r="R722" s="238" t="s">
        <v>369</v>
      </c>
      <c r="S722" s="238">
        <v>3</v>
      </c>
      <c r="T722" s="238">
        <v>0</v>
      </c>
      <c r="U722" s="238">
        <v>2</v>
      </c>
      <c r="V722" s="238">
        <v>8</v>
      </c>
      <c r="W722" s="238">
        <v>10</v>
      </c>
      <c r="X722" s="238">
        <v>2</v>
      </c>
      <c r="Y722" s="238">
        <v>1</v>
      </c>
      <c r="Z722" s="238">
        <v>1</v>
      </c>
      <c r="AB722" s="238">
        <v>1</v>
      </c>
      <c r="AC722" s="238">
        <v>98</v>
      </c>
      <c r="AD722" s="238" t="s">
        <v>428</v>
      </c>
      <c r="AE722" s="238" t="s">
        <v>1391</v>
      </c>
      <c r="AF722" s="238" t="s">
        <v>426</v>
      </c>
      <c r="AG722" s="238">
        <v>8</v>
      </c>
      <c r="AH722" s="238">
        <v>2</v>
      </c>
      <c r="AI722" s="238">
        <v>2</v>
      </c>
      <c r="AJ722" s="238">
        <v>3</v>
      </c>
      <c r="AK722" s="238">
        <v>21</v>
      </c>
      <c r="AL722" s="238">
        <v>22</v>
      </c>
      <c r="AM722" s="238" t="s">
        <v>363</v>
      </c>
      <c r="AN722" s="238">
        <v>5</v>
      </c>
      <c r="AO722" s="238">
        <v>6</v>
      </c>
      <c r="AS722" s="238">
        <v>7</v>
      </c>
      <c r="AT722" s="238">
        <v>98</v>
      </c>
      <c r="AU722" s="238">
        <v>55</v>
      </c>
      <c r="AV722" s="238">
        <v>10</v>
      </c>
      <c r="AW722" s="238">
        <v>21</v>
      </c>
      <c r="AX722" s="238">
        <v>2</v>
      </c>
      <c r="AY722" s="238">
        <v>1</v>
      </c>
      <c r="AZ722" s="238">
        <v>4</v>
      </c>
      <c r="BA722" s="238">
        <v>21</v>
      </c>
      <c r="BB722" s="238">
        <v>33</v>
      </c>
      <c r="BC722" s="238" t="s">
        <v>354</v>
      </c>
      <c r="BD722" s="238">
        <v>5</v>
      </c>
      <c r="BE722" s="238">
        <v>1</v>
      </c>
      <c r="BI722" s="238">
        <v>7</v>
      </c>
      <c r="BJ722" s="238">
        <v>98</v>
      </c>
      <c r="BK722" s="238">
        <v>55</v>
      </c>
      <c r="BL722" s="238">
        <v>10</v>
      </c>
      <c r="BM722" s="238">
        <v>21</v>
      </c>
      <c r="CT722" s="238">
        <v>446900</v>
      </c>
      <c r="CU722" s="238">
        <v>4971151</v>
      </c>
      <c r="CV722" s="238">
        <v>44.891797500000003</v>
      </c>
      <c r="CW722" s="238">
        <v>-93.672467600000004</v>
      </c>
      <c r="CX722" s="238" t="s">
        <v>359</v>
      </c>
      <c r="CY722" s="238" t="s">
        <v>1392</v>
      </c>
    </row>
    <row r="723" spans="1:103" x14ac:dyDescent="0.25">
      <c r="A723" s="238">
        <v>10743077</v>
      </c>
      <c r="B723" s="238">
        <v>3</v>
      </c>
      <c r="C723" s="238">
        <v>7</v>
      </c>
      <c r="D723" s="238">
        <v>176.95099999999999</v>
      </c>
      <c r="E723" s="238">
        <v>27</v>
      </c>
      <c r="F723" s="238" t="s">
        <v>1119</v>
      </c>
      <c r="H723" s="238" t="s">
        <v>354</v>
      </c>
      <c r="I723" s="238">
        <v>25</v>
      </c>
      <c r="K723" s="238">
        <v>11005219</v>
      </c>
      <c r="L723" s="238">
        <v>112450100</v>
      </c>
      <c r="M723" s="238">
        <v>8</v>
      </c>
      <c r="N723" s="238">
        <v>28</v>
      </c>
      <c r="O723" s="238">
        <v>2011</v>
      </c>
      <c r="P723" s="238" t="s">
        <v>366</v>
      </c>
      <c r="Q723" s="238">
        <v>4</v>
      </c>
      <c r="S723" s="238">
        <v>5</v>
      </c>
      <c r="T723" s="238">
        <v>0</v>
      </c>
      <c r="U723" s="238">
        <v>1</v>
      </c>
      <c r="V723" s="238">
        <v>4</v>
      </c>
      <c r="W723" s="238">
        <v>83</v>
      </c>
      <c r="X723" s="238">
        <v>2</v>
      </c>
      <c r="Y723" s="238">
        <v>4</v>
      </c>
      <c r="Z723" s="238">
        <v>1</v>
      </c>
      <c r="AA723" s="238">
        <v>1</v>
      </c>
      <c r="AB723" s="238">
        <v>1</v>
      </c>
      <c r="AC723" s="238">
        <v>98</v>
      </c>
      <c r="AD723" s="238" t="s">
        <v>430</v>
      </c>
      <c r="AE723" s="238" t="s">
        <v>1368</v>
      </c>
      <c r="AF723" s="238" t="s">
        <v>426</v>
      </c>
      <c r="AG723" s="238">
        <v>3</v>
      </c>
      <c r="AH723" s="238">
        <v>2</v>
      </c>
      <c r="AI723" s="238">
        <v>4</v>
      </c>
      <c r="AJ723" s="238">
        <v>3</v>
      </c>
      <c r="AK723" s="238">
        <v>21</v>
      </c>
      <c r="AL723" s="238">
        <v>22</v>
      </c>
      <c r="AM723" s="238" t="s">
        <v>363</v>
      </c>
      <c r="AN723" s="238">
        <v>1</v>
      </c>
      <c r="AO723" s="238">
        <v>18</v>
      </c>
      <c r="AP723" s="238">
        <v>1</v>
      </c>
      <c r="AS723" s="238">
        <v>7</v>
      </c>
      <c r="AT723" s="238">
        <v>98</v>
      </c>
      <c r="AU723" s="238">
        <v>55</v>
      </c>
      <c r="AV723" s="238">
        <v>11</v>
      </c>
      <c r="AW723" s="238">
        <v>21</v>
      </c>
      <c r="CT723" s="238">
        <v>446917</v>
      </c>
      <c r="CU723" s="238">
        <v>4971147</v>
      </c>
      <c r="CV723" s="238">
        <v>44.891764700000003</v>
      </c>
      <c r="CW723" s="238">
        <v>-93.672253100000006</v>
      </c>
      <c r="CX723" s="238" t="s">
        <v>359</v>
      </c>
      <c r="CY723" s="238" t="s">
        <v>1393</v>
      </c>
    </row>
    <row r="724" spans="1:103" x14ac:dyDescent="0.25">
      <c r="A724" s="238">
        <v>10764350</v>
      </c>
      <c r="B724" s="238">
        <v>3</v>
      </c>
      <c r="C724" s="238">
        <v>7</v>
      </c>
      <c r="D724" s="238">
        <v>177.02500000000001</v>
      </c>
      <c r="E724" s="238">
        <v>27</v>
      </c>
      <c r="F724" s="238" t="s">
        <v>1119</v>
      </c>
      <c r="H724" s="238" t="s">
        <v>354</v>
      </c>
      <c r="I724" s="238">
        <v>25</v>
      </c>
      <c r="K724" s="238">
        <v>11007754</v>
      </c>
      <c r="L724" s="238">
        <v>113610160</v>
      </c>
      <c r="M724" s="238">
        <v>12</v>
      </c>
      <c r="N724" s="238">
        <v>27</v>
      </c>
      <c r="O724" s="238">
        <v>2011</v>
      </c>
      <c r="P724" s="238" t="s">
        <v>368</v>
      </c>
      <c r="Q724" s="238">
        <v>17</v>
      </c>
      <c r="S724" s="238">
        <v>5</v>
      </c>
      <c r="T724" s="238">
        <v>0</v>
      </c>
      <c r="U724" s="238">
        <v>1</v>
      </c>
      <c r="V724" s="238">
        <v>8</v>
      </c>
      <c r="W724" s="238">
        <v>16</v>
      </c>
      <c r="X724" s="238">
        <v>2</v>
      </c>
      <c r="Y724" s="238">
        <v>6</v>
      </c>
      <c r="Z724" s="238">
        <v>2</v>
      </c>
      <c r="AB724" s="238">
        <v>1</v>
      </c>
      <c r="AC724" s="238">
        <v>98</v>
      </c>
      <c r="AD724" s="238" t="s">
        <v>424</v>
      </c>
      <c r="AE724" s="238" t="s">
        <v>1374</v>
      </c>
      <c r="AF724" s="238" t="s">
        <v>426</v>
      </c>
      <c r="AG724" s="238">
        <v>4</v>
      </c>
      <c r="AH724" s="238">
        <v>2</v>
      </c>
      <c r="AI724" s="238">
        <v>2</v>
      </c>
      <c r="AJ724" s="238">
        <v>3</v>
      </c>
      <c r="AK724" s="238">
        <v>21</v>
      </c>
      <c r="AL724" s="238">
        <v>35</v>
      </c>
      <c r="AM724" s="238" t="s">
        <v>363</v>
      </c>
      <c r="AN724" s="238">
        <v>5</v>
      </c>
      <c r="AO724" s="238">
        <v>1</v>
      </c>
      <c r="AS724" s="238">
        <v>7</v>
      </c>
      <c r="AT724" s="238">
        <v>98</v>
      </c>
      <c r="AU724" s="238">
        <v>55</v>
      </c>
      <c r="AV724" s="238">
        <v>11</v>
      </c>
      <c r="AW724" s="238">
        <v>21</v>
      </c>
      <c r="CT724" s="238">
        <v>447031</v>
      </c>
      <c r="CU724" s="238">
        <v>4971121</v>
      </c>
      <c r="CV724" s="238">
        <v>44.8915419</v>
      </c>
      <c r="CW724" s="238">
        <v>-93.6707945</v>
      </c>
      <c r="CX724" s="238" t="s">
        <v>359</v>
      </c>
      <c r="CY724" s="238" t="s">
        <v>1394</v>
      </c>
    </row>
    <row r="725" spans="1:103" x14ac:dyDescent="0.25">
      <c r="A725" s="238">
        <v>674152</v>
      </c>
      <c r="B725" s="238">
        <v>3</v>
      </c>
      <c r="C725" s="238">
        <v>7</v>
      </c>
      <c r="D725" s="238">
        <v>177.06800000000001</v>
      </c>
      <c r="E725" s="238">
        <v>27</v>
      </c>
      <c r="F725" s="238" t="s">
        <v>1119</v>
      </c>
      <c r="H725" s="238" t="s">
        <v>354</v>
      </c>
      <c r="I725" s="238">
        <v>25</v>
      </c>
      <c r="K725" s="238">
        <v>18515206</v>
      </c>
      <c r="M725" s="238">
        <v>12</v>
      </c>
      <c r="N725" s="238">
        <v>26</v>
      </c>
      <c r="O725" s="238">
        <v>2018</v>
      </c>
      <c r="P725" s="238" t="s">
        <v>355</v>
      </c>
      <c r="Q725" s="238">
        <v>16</v>
      </c>
      <c r="R725" s="238" t="s">
        <v>356</v>
      </c>
      <c r="S725" s="238">
        <v>5</v>
      </c>
      <c r="T725" s="238">
        <v>0</v>
      </c>
      <c r="U725" s="238">
        <v>1</v>
      </c>
      <c r="W725" s="238">
        <v>17</v>
      </c>
      <c r="X725" s="238">
        <v>2</v>
      </c>
      <c r="Y725" s="238">
        <v>4</v>
      </c>
      <c r="Z725" s="238">
        <v>1</v>
      </c>
      <c r="AB725" s="238">
        <v>1</v>
      </c>
      <c r="AC725" s="238">
        <v>98</v>
      </c>
      <c r="AD725" s="238" t="s">
        <v>1395</v>
      </c>
      <c r="AF725" s="238" t="s">
        <v>426</v>
      </c>
      <c r="AG725" s="238">
        <v>4</v>
      </c>
      <c r="AH725" s="238">
        <v>2</v>
      </c>
      <c r="AI725" s="238">
        <v>2</v>
      </c>
      <c r="AJ725" s="238">
        <v>4</v>
      </c>
      <c r="AK725" s="238">
        <v>21</v>
      </c>
      <c r="AL725" s="238">
        <v>29</v>
      </c>
      <c r="AM725" s="238" t="s">
        <v>363</v>
      </c>
      <c r="AN725" s="238">
        <v>5</v>
      </c>
      <c r="AO725" s="238">
        <v>1</v>
      </c>
      <c r="AS725" s="238">
        <v>12</v>
      </c>
      <c r="AT725" s="238">
        <v>9</v>
      </c>
      <c r="AU725" s="238">
        <v>55</v>
      </c>
      <c r="AV725" s="238">
        <v>11</v>
      </c>
      <c r="AW725" s="238">
        <v>21</v>
      </c>
      <c r="CT725" s="238">
        <v>447100.16933367198</v>
      </c>
      <c r="CU725" s="238">
        <v>4971108.21268309</v>
      </c>
      <c r="CV725" s="238">
        <v>44.891431590000003</v>
      </c>
      <c r="CW725" s="238">
        <v>-93.669923330000003</v>
      </c>
      <c r="CX725" s="238" t="s">
        <v>359</v>
      </c>
      <c r="CY725" s="238" t="s">
        <v>1396</v>
      </c>
    </row>
    <row r="726" spans="1:103" x14ac:dyDescent="0.25">
      <c r="A726" s="238">
        <v>10707212</v>
      </c>
      <c r="B726" s="238">
        <v>3</v>
      </c>
      <c r="C726" s="238">
        <v>7</v>
      </c>
      <c r="D726" s="238">
        <v>177.089</v>
      </c>
      <c r="E726" s="238">
        <v>27</v>
      </c>
      <c r="F726" s="238" t="s">
        <v>1119</v>
      </c>
      <c r="H726" s="238" t="s">
        <v>354</v>
      </c>
      <c r="I726" s="238">
        <v>25</v>
      </c>
      <c r="K726" s="238">
        <v>11000327</v>
      </c>
      <c r="L726" s="238">
        <v>110200007</v>
      </c>
      <c r="M726" s="238">
        <v>1</v>
      </c>
      <c r="N726" s="238">
        <v>19</v>
      </c>
      <c r="O726" s="238">
        <v>2011</v>
      </c>
      <c r="P726" s="238" t="s">
        <v>355</v>
      </c>
      <c r="Q726" s="238">
        <v>5</v>
      </c>
      <c r="R726" s="238" t="s">
        <v>196</v>
      </c>
      <c r="S726" s="238">
        <v>5</v>
      </c>
      <c r="T726" s="238">
        <v>0</v>
      </c>
      <c r="U726" s="238">
        <v>1</v>
      </c>
      <c r="V726" s="238">
        <v>8</v>
      </c>
      <c r="W726" s="238">
        <v>32</v>
      </c>
      <c r="X726" s="238">
        <v>2</v>
      </c>
      <c r="Y726" s="238">
        <v>4</v>
      </c>
      <c r="Z726" s="238">
        <v>2</v>
      </c>
      <c r="AB726" s="238">
        <v>5</v>
      </c>
      <c r="AC726" s="238">
        <v>98</v>
      </c>
      <c r="AD726" s="238" t="s">
        <v>1397</v>
      </c>
      <c r="AE726" s="238" t="s">
        <v>1138</v>
      </c>
      <c r="AF726" s="238" t="s">
        <v>426</v>
      </c>
      <c r="AG726" s="238">
        <v>3</v>
      </c>
      <c r="AH726" s="238">
        <v>2</v>
      </c>
      <c r="AI726" s="238">
        <v>4</v>
      </c>
      <c r="AJ726" s="238">
        <v>2</v>
      </c>
      <c r="AK726" s="238">
        <v>23</v>
      </c>
      <c r="AL726" s="238">
        <v>53</v>
      </c>
      <c r="AM726" s="238" t="s">
        <v>354</v>
      </c>
      <c r="AN726" s="238">
        <v>5</v>
      </c>
      <c r="AT726" s="238">
        <v>90</v>
      </c>
      <c r="AU726" s="238">
        <v>45</v>
      </c>
      <c r="AV726" s="238">
        <v>11</v>
      </c>
      <c r="AW726" s="238">
        <v>21</v>
      </c>
      <c r="CT726" s="238">
        <v>447133</v>
      </c>
      <c r="CU726" s="238">
        <v>4971098</v>
      </c>
      <c r="CV726" s="238">
        <v>44.891345399999999</v>
      </c>
      <c r="CW726" s="238">
        <v>-93.669507499999995</v>
      </c>
      <c r="CX726" s="238" t="s">
        <v>359</v>
      </c>
      <c r="CY726" s="238" t="s">
        <v>1398</v>
      </c>
    </row>
    <row r="727" spans="1:103" x14ac:dyDescent="0.25">
      <c r="A727" s="238">
        <v>404816</v>
      </c>
      <c r="B727" s="238">
        <v>3</v>
      </c>
      <c r="C727" s="238">
        <v>7</v>
      </c>
      <c r="D727" s="238">
        <v>177.10599999999999</v>
      </c>
      <c r="E727" s="238">
        <v>27</v>
      </c>
      <c r="F727" s="238" t="s">
        <v>1119</v>
      </c>
      <c r="H727" s="238" t="s">
        <v>354</v>
      </c>
      <c r="I727" s="238">
        <v>25</v>
      </c>
      <c r="K727" s="238">
        <v>16005499</v>
      </c>
      <c r="M727" s="238">
        <v>12</v>
      </c>
      <c r="N727" s="238">
        <v>16</v>
      </c>
      <c r="O727" s="238">
        <v>2016</v>
      </c>
      <c r="P727" s="238" t="s">
        <v>362</v>
      </c>
      <c r="Q727" s="238">
        <v>8</v>
      </c>
      <c r="R727" s="238">
        <v>98</v>
      </c>
      <c r="S727" s="238">
        <v>2</v>
      </c>
      <c r="T727" s="238">
        <v>0</v>
      </c>
      <c r="U727" s="238">
        <v>3</v>
      </c>
      <c r="V727" s="238">
        <v>13</v>
      </c>
      <c r="W727" s="238">
        <v>10</v>
      </c>
      <c r="X727" s="238">
        <v>2</v>
      </c>
      <c r="Y727" s="238">
        <v>1</v>
      </c>
      <c r="Z727" s="238">
        <v>2</v>
      </c>
      <c r="AB727" s="238">
        <v>5</v>
      </c>
      <c r="AC727" s="238">
        <v>98</v>
      </c>
      <c r="AD727" s="238" t="s">
        <v>581</v>
      </c>
      <c r="AF727" s="238" t="s">
        <v>426</v>
      </c>
      <c r="AG727" s="238">
        <v>8</v>
      </c>
      <c r="AH727" s="238">
        <v>2</v>
      </c>
      <c r="AI727" s="238">
        <v>4</v>
      </c>
      <c r="AJ727" s="238">
        <v>3</v>
      </c>
      <c r="AK727" s="238">
        <v>21</v>
      </c>
      <c r="AL727" s="238">
        <v>21</v>
      </c>
      <c r="AM727" s="238" t="s">
        <v>354</v>
      </c>
      <c r="AN727" s="238">
        <v>5</v>
      </c>
      <c r="AO727" s="238">
        <v>70</v>
      </c>
      <c r="AS727" s="238">
        <v>12</v>
      </c>
      <c r="AT727" s="238">
        <v>9</v>
      </c>
      <c r="AU727" s="238">
        <v>55</v>
      </c>
      <c r="AV727" s="238">
        <v>11</v>
      </c>
      <c r="AW727" s="238">
        <v>21</v>
      </c>
      <c r="AX727" s="238">
        <v>2</v>
      </c>
      <c r="AY727" s="238">
        <v>3</v>
      </c>
      <c r="AZ727" s="238">
        <v>4</v>
      </c>
      <c r="BA727" s="238">
        <v>21</v>
      </c>
      <c r="BB727" s="238">
        <v>64</v>
      </c>
      <c r="BC727" s="238" t="s">
        <v>354</v>
      </c>
      <c r="BD727" s="238">
        <v>5</v>
      </c>
      <c r="BE727" s="238">
        <v>1</v>
      </c>
      <c r="BI727" s="238">
        <v>12</v>
      </c>
      <c r="BJ727" s="238">
        <v>9</v>
      </c>
      <c r="BK727" s="238">
        <v>55</v>
      </c>
      <c r="BL727" s="238">
        <v>11</v>
      </c>
      <c r="BM727" s="238">
        <v>21</v>
      </c>
      <c r="BN727" s="238">
        <v>2</v>
      </c>
      <c r="BO727" s="238">
        <v>4</v>
      </c>
      <c r="BP727" s="238">
        <v>4</v>
      </c>
      <c r="BQ727" s="238">
        <v>21</v>
      </c>
      <c r="BR727" s="238">
        <v>54</v>
      </c>
      <c r="BS727" s="238" t="s">
        <v>354</v>
      </c>
      <c r="BT727" s="238">
        <v>5</v>
      </c>
      <c r="BU727" s="238">
        <v>1</v>
      </c>
      <c r="BY727" s="238">
        <v>12</v>
      </c>
      <c r="BZ727" s="238">
        <v>9</v>
      </c>
      <c r="CA727" s="238">
        <v>55</v>
      </c>
      <c r="CB727" s="238">
        <v>11</v>
      </c>
      <c r="CC727" s="238">
        <v>21</v>
      </c>
      <c r="CT727" s="238">
        <v>447169.75307006203</v>
      </c>
      <c r="CU727" s="238">
        <v>4971094.9888229398</v>
      </c>
      <c r="CV727" s="238">
        <v>44.891317720000004</v>
      </c>
      <c r="CW727" s="238">
        <v>-93.669040800000005</v>
      </c>
      <c r="CX727" s="238" t="s">
        <v>359</v>
      </c>
      <c r="CY727" s="238" t="s">
        <v>1399</v>
      </c>
    </row>
    <row r="728" spans="1:103" x14ac:dyDescent="0.25">
      <c r="A728" s="238">
        <v>10707148</v>
      </c>
      <c r="B728" s="238">
        <v>3</v>
      </c>
      <c r="C728" s="238">
        <v>7</v>
      </c>
      <c r="D728" s="238">
        <v>177.13</v>
      </c>
      <c r="E728" s="238">
        <v>27</v>
      </c>
      <c r="F728" s="238" t="s">
        <v>1119</v>
      </c>
      <c r="H728" s="238" t="s">
        <v>354</v>
      </c>
      <c r="I728" s="238">
        <v>25</v>
      </c>
      <c r="K728" s="238">
        <v>11000331</v>
      </c>
      <c r="L728" s="238">
        <v>110190157</v>
      </c>
      <c r="M728" s="238">
        <v>1</v>
      </c>
      <c r="N728" s="238">
        <v>19</v>
      </c>
      <c r="O728" s="238">
        <v>2011</v>
      </c>
      <c r="P728" s="238" t="s">
        <v>355</v>
      </c>
      <c r="Q728" s="238">
        <v>9</v>
      </c>
      <c r="S728" s="238">
        <v>5</v>
      </c>
      <c r="T728" s="238">
        <v>0</v>
      </c>
      <c r="U728" s="238">
        <v>1</v>
      </c>
      <c r="V728" s="238">
        <v>90</v>
      </c>
      <c r="W728" s="238">
        <v>83</v>
      </c>
      <c r="X728" s="238">
        <v>2</v>
      </c>
      <c r="Y728" s="238">
        <v>1</v>
      </c>
      <c r="Z728" s="238">
        <v>1</v>
      </c>
      <c r="AA728" s="238">
        <v>1</v>
      </c>
      <c r="AB728" s="238">
        <v>5</v>
      </c>
      <c r="AC728" s="238">
        <v>98</v>
      </c>
      <c r="AD728" s="238" t="s">
        <v>430</v>
      </c>
      <c r="AE728" s="238" t="s">
        <v>1243</v>
      </c>
      <c r="AF728" s="238" t="s">
        <v>426</v>
      </c>
      <c r="AG728" s="238">
        <v>3</v>
      </c>
      <c r="AH728" s="238">
        <v>2</v>
      </c>
      <c r="AI728" s="238">
        <v>3</v>
      </c>
      <c r="AJ728" s="238">
        <v>3</v>
      </c>
      <c r="AK728" s="238">
        <v>21</v>
      </c>
      <c r="AL728" s="238">
        <v>82</v>
      </c>
      <c r="AM728" s="238" t="s">
        <v>354</v>
      </c>
      <c r="AN728" s="238">
        <v>5</v>
      </c>
      <c r="AO728" s="238">
        <v>1</v>
      </c>
      <c r="AS728" s="238">
        <v>7</v>
      </c>
      <c r="AT728" s="238">
        <v>98</v>
      </c>
      <c r="AU728" s="238">
        <v>55</v>
      </c>
      <c r="CT728" s="238">
        <v>447198</v>
      </c>
      <c r="CU728" s="238">
        <v>4971090</v>
      </c>
      <c r="CV728" s="238">
        <v>44.891272399999998</v>
      </c>
      <c r="CW728" s="238">
        <v>-93.668682000000004</v>
      </c>
      <c r="CX728" s="238" t="s">
        <v>359</v>
      </c>
      <c r="CY728" s="238" t="s">
        <v>1400</v>
      </c>
    </row>
    <row r="729" spans="1:103" x14ac:dyDescent="0.25">
      <c r="A729" s="238">
        <v>10754262</v>
      </c>
      <c r="B729" s="238">
        <v>3</v>
      </c>
      <c r="C729" s="238">
        <v>7</v>
      </c>
      <c r="D729" s="238">
        <v>177.13</v>
      </c>
      <c r="E729" s="238">
        <v>27</v>
      </c>
      <c r="F729" s="238" t="s">
        <v>1119</v>
      </c>
      <c r="H729" s="238" t="s">
        <v>354</v>
      </c>
      <c r="I729" s="238">
        <v>25</v>
      </c>
      <c r="K729" s="238">
        <v>11007166</v>
      </c>
      <c r="L729" s="238">
        <v>113280076</v>
      </c>
      <c r="M729" s="238">
        <v>11</v>
      </c>
      <c r="N729" s="238">
        <v>24</v>
      </c>
      <c r="O729" s="238">
        <v>2011</v>
      </c>
      <c r="P729" s="238" t="s">
        <v>384</v>
      </c>
      <c r="Q729" s="238">
        <v>17</v>
      </c>
      <c r="S729" s="238">
        <v>5</v>
      </c>
      <c r="T729" s="238">
        <v>0</v>
      </c>
      <c r="U729" s="238">
        <v>1</v>
      </c>
      <c r="V729" s="238">
        <v>90</v>
      </c>
      <c r="W729" s="238">
        <v>16</v>
      </c>
      <c r="X729" s="238">
        <v>2</v>
      </c>
      <c r="Y729" s="238">
        <v>5</v>
      </c>
      <c r="Z729" s="238">
        <v>2</v>
      </c>
      <c r="AA729" s="238">
        <v>2</v>
      </c>
      <c r="AB729" s="238">
        <v>2</v>
      </c>
      <c r="AC729" s="238">
        <v>98</v>
      </c>
      <c r="AD729" s="238" t="s">
        <v>430</v>
      </c>
      <c r="AE729" s="238" t="s">
        <v>1401</v>
      </c>
      <c r="AF729" s="238" t="s">
        <v>426</v>
      </c>
      <c r="AG729" s="238">
        <v>4</v>
      </c>
      <c r="AH729" s="238">
        <v>2</v>
      </c>
      <c r="AI729" s="238">
        <v>4</v>
      </c>
      <c r="AJ729" s="238">
        <v>4</v>
      </c>
      <c r="AK729" s="238">
        <v>21</v>
      </c>
      <c r="AL729" s="238">
        <v>36</v>
      </c>
      <c r="AM729" s="238" t="s">
        <v>354</v>
      </c>
      <c r="AN729" s="238">
        <v>5</v>
      </c>
      <c r="AO729" s="238">
        <v>1</v>
      </c>
      <c r="AP729" s="238">
        <v>1</v>
      </c>
      <c r="AS729" s="238">
        <v>7</v>
      </c>
      <c r="AT729" s="238">
        <v>98</v>
      </c>
      <c r="AU729" s="238">
        <v>45</v>
      </c>
      <c r="AV729" s="238">
        <v>11</v>
      </c>
      <c r="AW729" s="238">
        <v>21</v>
      </c>
      <c r="CT729" s="238">
        <v>447198</v>
      </c>
      <c r="CU729" s="238">
        <v>4971090</v>
      </c>
      <c r="CV729" s="238">
        <v>44.891272399999998</v>
      </c>
      <c r="CW729" s="238">
        <v>-93.668682000000004</v>
      </c>
      <c r="CX729" s="238" t="s">
        <v>359</v>
      </c>
      <c r="CY729" s="238" t="s">
        <v>1402</v>
      </c>
    </row>
    <row r="730" spans="1:103" x14ac:dyDescent="0.25">
      <c r="A730" s="238">
        <v>11066794</v>
      </c>
      <c r="B730" s="238">
        <v>3</v>
      </c>
      <c r="C730" s="238">
        <v>7</v>
      </c>
      <c r="D730" s="238">
        <v>177.15</v>
      </c>
      <c r="E730" s="238">
        <v>27</v>
      </c>
      <c r="F730" s="238" t="s">
        <v>1119</v>
      </c>
      <c r="H730" s="238" t="s">
        <v>354</v>
      </c>
      <c r="I730" s="238">
        <v>25</v>
      </c>
      <c r="K730" s="238">
        <v>15004668</v>
      </c>
      <c r="L730" s="238">
        <v>152540020</v>
      </c>
      <c r="M730" s="238">
        <v>9</v>
      </c>
      <c r="N730" s="238">
        <v>10</v>
      </c>
      <c r="O730" s="238">
        <v>2015</v>
      </c>
      <c r="P730" s="238" t="s">
        <v>384</v>
      </c>
      <c r="Q730" s="238">
        <v>22</v>
      </c>
      <c r="R730" s="238" t="s">
        <v>369</v>
      </c>
      <c r="S730" s="238">
        <v>5</v>
      </c>
      <c r="T730" s="238">
        <v>0</v>
      </c>
      <c r="U730" s="238">
        <v>1</v>
      </c>
      <c r="V730" s="238">
        <v>4</v>
      </c>
      <c r="W730" s="238">
        <v>27</v>
      </c>
      <c r="X730" s="238">
        <v>2</v>
      </c>
      <c r="Y730" s="238">
        <v>6</v>
      </c>
      <c r="Z730" s="238">
        <v>1</v>
      </c>
      <c r="AB730" s="238">
        <v>1</v>
      </c>
      <c r="AC730" s="238">
        <v>98</v>
      </c>
      <c r="AD730" s="238" t="s">
        <v>430</v>
      </c>
      <c r="AE730" s="238" t="s">
        <v>1004</v>
      </c>
      <c r="AF730" s="238" t="s">
        <v>426</v>
      </c>
      <c r="AG730" s="238">
        <v>3</v>
      </c>
      <c r="AH730" s="238">
        <v>2</v>
      </c>
      <c r="AI730" s="238">
        <v>2</v>
      </c>
      <c r="AJ730" s="238">
        <v>3</v>
      </c>
      <c r="AK730" s="238">
        <v>21</v>
      </c>
      <c r="AL730" s="238">
        <v>32</v>
      </c>
      <c r="AM730" s="238" t="s">
        <v>354</v>
      </c>
      <c r="AN730" s="238">
        <v>1</v>
      </c>
      <c r="AO730" s="238">
        <v>3</v>
      </c>
      <c r="AS730" s="238">
        <v>7</v>
      </c>
      <c r="AT730" s="238">
        <v>98</v>
      </c>
      <c r="AU730" s="238">
        <v>55</v>
      </c>
      <c r="AV730" s="238">
        <v>11</v>
      </c>
      <c r="AW730" s="238">
        <v>21</v>
      </c>
      <c r="CT730" s="238">
        <v>447229</v>
      </c>
      <c r="CU730" s="238">
        <v>4971088</v>
      </c>
      <c r="CV730" s="238">
        <v>44.8912592</v>
      </c>
      <c r="CW730" s="238">
        <v>-93.6682852</v>
      </c>
      <c r="CX730" s="238" t="s">
        <v>359</v>
      </c>
      <c r="CY730" s="238" t="s">
        <v>1403</v>
      </c>
    </row>
    <row r="731" spans="1:103" x14ac:dyDescent="0.25">
      <c r="A731" s="238">
        <v>784356</v>
      </c>
      <c r="B731" s="238">
        <v>3</v>
      </c>
      <c r="C731" s="238">
        <v>7</v>
      </c>
      <c r="D731" s="238">
        <v>177.16499999999999</v>
      </c>
      <c r="E731" s="238">
        <v>10</v>
      </c>
      <c r="F731" s="238" t="s">
        <v>1404</v>
      </c>
      <c r="H731" s="238" t="s">
        <v>354</v>
      </c>
      <c r="I731" s="238">
        <v>25</v>
      </c>
      <c r="K731" s="238">
        <v>20002833</v>
      </c>
      <c r="L731" s="238">
        <v>200300008</v>
      </c>
      <c r="M731" s="238">
        <v>1</v>
      </c>
      <c r="N731" s="238">
        <v>30</v>
      </c>
      <c r="O731" s="238">
        <v>2020</v>
      </c>
      <c r="P731" s="238" t="s">
        <v>384</v>
      </c>
      <c r="Q731" s="238">
        <v>7</v>
      </c>
      <c r="R731" s="238" t="s">
        <v>369</v>
      </c>
      <c r="S731" s="238">
        <v>5</v>
      </c>
      <c r="T731" s="238">
        <v>0</v>
      </c>
      <c r="U731" s="238">
        <v>2</v>
      </c>
      <c r="W731" s="238">
        <v>25</v>
      </c>
      <c r="X731" s="238">
        <v>2</v>
      </c>
      <c r="Y731" s="238">
        <v>1</v>
      </c>
      <c r="Z731" s="238">
        <v>2</v>
      </c>
      <c r="AB731" s="238">
        <v>1</v>
      </c>
      <c r="AC731" s="238">
        <v>98</v>
      </c>
      <c r="AD731" s="238">
        <v>7</v>
      </c>
      <c r="AF731" s="238" t="s">
        <v>426</v>
      </c>
      <c r="AG731" s="238">
        <v>90</v>
      </c>
      <c r="AH731" s="238">
        <v>2</v>
      </c>
      <c r="AI731" s="238">
        <v>3</v>
      </c>
      <c r="AJ731" s="238">
        <v>3</v>
      </c>
      <c r="AK731" s="238">
        <v>21</v>
      </c>
      <c r="AL731" s="238">
        <v>40</v>
      </c>
      <c r="AM731" s="238" t="s">
        <v>354</v>
      </c>
      <c r="AN731" s="238">
        <v>5</v>
      </c>
      <c r="AO731" s="238">
        <v>1</v>
      </c>
      <c r="AS731" s="238">
        <v>12</v>
      </c>
      <c r="AT731" s="238">
        <v>98</v>
      </c>
      <c r="AU731" s="238">
        <v>60</v>
      </c>
      <c r="AV731" s="238">
        <v>11</v>
      </c>
      <c r="AW731" s="238">
        <v>21</v>
      </c>
      <c r="AX731" s="238">
        <v>2</v>
      </c>
      <c r="AY731" s="238">
        <v>2</v>
      </c>
      <c r="AZ731" s="238">
        <v>3</v>
      </c>
      <c r="BA731" s="238">
        <v>21</v>
      </c>
      <c r="BB731" s="238">
        <v>63</v>
      </c>
      <c r="BC731" s="238" t="s">
        <v>363</v>
      </c>
      <c r="BD731" s="238">
        <v>5</v>
      </c>
      <c r="BE731" s="238">
        <v>1</v>
      </c>
      <c r="BI731" s="238">
        <v>12</v>
      </c>
      <c r="BJ731" s="238">
        <v>98</v>
      </c>
      <c r="BK731" s="238">
        <v>60</v>
      </c>
      <c r="BL731" s="238">
        <v>11</v>
      </c>
      <c r="BM731" s="238">
        <v>21</v>
      </c>
      <c r="CT731" s="238">
        <v>447241.04078477703</v>
      </c>
      <c r="CU731" s="238">
        <v>4971086.2879228601</v>
      </c>
      <c r="CV731" s="238">
        <v>44.89124468</v>
      </c>
      <c r="CW731" s="238">
        <v>-93.668137169999994</v>
      </c>
      <c r="CX731" s="238" t="s">
        <v>359</v>
      </c>
      <c r="CY731" s="238" t="s">
        <v>1405</v>
      </c>
    </row>
    <row r="732" spans="1:103" x14ac:dyDescent="0.25">
      <c r="A732" s="238">
        <v>775996</v>
      </c>
      <c r="B732" s="238">
        <v>3</v>
      </c>
      <c r="C732" s="238">
        <v>7</v>
      </c>
      <c r="D732" s="238">
        <v>177.2</v>
      </c>
      <c r="E732" s="238">
        <v>10</v>
      </c>
      <c r="F732" s="238" t="s">
        <v>1404</v>
      </c>
      <c r="H732" s="238" t="s">
        <v>354</v>
      </c>
      <c r="I732" s="238">
        <v>25</v>
      </c>
      <c r="K732" s="238">
        <v>19516042</v>
      </c>
      <c r="L732" s="238">
        <v>193650133</v>
      </c>
      <c r="M732" s="238">
        <v>12</v>
      </c>
      <c r="N732" s="238">
        <v>31</v>
      </c>
      <c r="O732" s="238">
        <v>2019</v>
      </c>
      <c r="P732" s="238" t="s">
        <v>368</v>
      </c>
      <c r="Q732" s="238">
        <v>8</v>
      </c>
      <c r="R732" s="238">
        <v>98</v>
      </c>
      <c r="S732" s="238">
        <v>4</v>
      </c>
      <c r="T732" s="238">
        <v>0</v>
      </c>
      <c r="U732" s="238">
        <v>3</v>
      </c>
      <c r="V732" s="238">
        <v>5</v>
      </c>
      <c r="W732" s="238">
        <v>10</v>
      </c>
      <c r="X732" s="238">
        <v>2</v>
      </c>
      <c r="Y732" s="238">
        <v>1</v>
      </c>
      <c r="Z732" s="238">
        <v>1</v>
      </c>
      <c r="AB732" s="238">
        <v>5</v>
      </c>
      <c r="AC732" s="238">
        <v>98</v>
      </c>
      <c r="AD732" s="238">
        <v>7</v>
      </c>
      <c r="AF732" s="238" t="s">
        <v>426</v>
      </c>
      <c r="AG732" s="238">
        <v>10</v>
      </c>
      <c r="AH732" s="238">
        <v>2</v>
      </c>
      <c r="AI732" s="238">
        <v>6</v>
      </c>
      <c r="AJ732" s="238">
        <v>4</v>
      </c>
      <c r="AK732" s="238">
        <v>21</v>
      </c>
      <c r="AL732" s="238">
        <v>24</v>
      </c>
      <c r="AM732" s="238" t="s">
        <v>354</v>
      </c>
      <c r="AN732" s="238">
        <v>5</v>
      </c>
      <c r="AO732" s="238">
        <v>71</v>
      </c>
      <c r="AS732" s="238">
        <v>12</v>
      </c>
      <c r="AT732" s="238">
        <v>9</v>
      </c>
      <c r="AU732" s="238">
        <v>55</v>
      </c>
      <c r="AV732" s="238">
        <v>11</v>
      </c>
      <c r="AW732" s="238">
        <v>21</v>
      </c>
      <c r="AX732" s="238">
        <v>2</v>
      </c>
      <c r="AY732" s="238">
        <v>4</v>
      </c>
      <c r="AZ732" s="238">
        <v>3</v>
      </c>
      <c r="BA732" s="238">
        <v>21</v>
      </c>
      <c r="BB732" s="238">
        <v>58</v>
      </c>
      <c r="BC732" s="238" t="s">
        <v>354</v>
      </c>
      <c r="BD732" s="238">
        <v>5</v>
      </c>
      <c r="BE732" s="238">
        <v>1</v>
      </c>
      <c r="BI732" s="238">
        <v>12</v>
      </c>
      <c r="BJ732" s="238">
        <v>9</v>
      </c>
      <c r="BK732" s="238">
        <v>55</v>
      </c>
      <c r="BL732" s="238">
        <v>11</v>
      </c>
      <c r="BM732" s="238">
        <v>21</v>
      </c>
      <c r="BN732" s="238">
        <v>2</v>
      </c>
      <c r="BO732" s="238">
        <v>4</v>
      </c>
      <c r="BP732" s="238">
        <v>3</v>
      </c>
      <c r="BQ732" s="238">
        <v>21</v>
      </c>
      <c r="BR732" s="238">
        <v>36</v>
      </c>
      <c r="BS732" s="238" t="s">
        <v>363</v>
      </c>
      <c r="BT732" s="238">
        <v>5</v>
      </c>
      <c r="BU732" s="238">
        <v>1</v>
      </c>
      <c r="BY732" s="238">
        <v>12</v>
      </c>
      <c r="BZ732" s="238">
        <v>9</v>
      </c>
      <c r="CA732" s="238">
        <v>55</v>
      </c>
      <c r="CB732" s="238">
        <v>11</v>
      </c>
      <c r="CC732" s="238">
        <v>21</v>
      </c>
      <c r="CT732" s="238">
        <v>447297.01972737402</v>
      </c>
      <c r="CU732" s="238">
        <v>4971089.1626449898</v>
      </c>
      <c r="CV732" s="238">
        <v>44.891274699999997</v>
      </c>
      <c r="CW732" s="238">
        <v>-93.667428599999994</v>
      </c>
      <c r="CX732" s="238" t="s">
        <v>359</v>
      </c>
      <c r="CY732" s="238" t="s">
        <v>1406</v>
      </c>
    </row>
    <row r="733" spans="1:103" x14ac:dyDescent="0.25">
      <c r="A733" s="238">
        <v>389528</v>
      </c>
      <c r="B733" s="238">
        <v>3</v>
      </c>
      <c r="C733" s="238">
        <v>7</v>
      </c>
      <c r="D733" s="238">
        <v>177.22399999999999</v>
      </c>
      <c r="E733" s="238">
        <v>27</v>
      </c>
      <c r="F733" s="238" t="s">
        <v>1119</v>
      </c>
      <c r="H733" s="238" t="s">
        <v>354</v>
      </c>
      <c r="I733" s="238">
        <v>25</v>
      </c>
      <c r="K733" s="238">
        <v>16004707</v>
      </c>
      <c r="M733" s="238">
        <v>10</v>
      </c>
      <c r="N733" s="238">
        <v>26</v>
      </c>
      <c r="O733" s="238">
        <v>2016</v>
      </c>
      <c r="P733" s="238" t="s">
        <v>355</v>
      </c>
      <c r="Q733" s="238">
        <v>7</v>
      </c>
      <c r="S733" s="238">
        <v>4</v>
      </c>
      <c r="T733" s="238">
        <v>0</v>
      </c>
      <c r="U733" s="238">
        <v>2</v>
      </c>
      <c r="V733" s="238">
        <v>12</v>
      </c>
      <c r="W733" s="238">
        <v>10</v>
      </c>
      <c r="X733" s="238">
        <v>2</v>
      </c>
      <c r="Y733" s="238">
        <v>2</v>
      </c>
      <c r="Z733" s="238">
        <v>3</v>
      </c>
      <c r="AA733" s="238">
        <v>2</v>
      </c>
      <c r="AB733" s="238">
        <v>2</v>
      </c>
      <c r="AC733" s="238">
        <v>98</v>
      </c>
      <c r="AD733" s="238" t="s">
        <v>581</v>
      </c>
      <c r="AF733" s="238" t="s">
        <v>426</v>
      </c>
      <c r="AG733" s="238">
        <v>7</v>
      </c>
      <c r="AH733" s="238">
        <v>2</v>
      </c>
      <c r="AI733" s="238">
        <v>4</v>
      </c>
      <c r="AJ733" s="238">
        <v>3</v>
      </c>
      <c r="AK733" s="238">
        <v>21</v>
      </c>
      <c r="AL733" s="238">
        <v>51</v>
      </c>
      <c r="AM733" s="238" t="s">
        <v>354</v>
      </c>
      <c r="AN733" s="238">
        <v>5</v>
      </c>
      <c r="AO733" s="238">
        <v>4</v>
      </c>
      <c r="AS733" s="238">
        <v>12</v>
      </c>
      <c r="AT733" s="238">
        <v>9</v>
      </c>
      <c r="AU733" s="238">
        <v>55</v>
      </c>
      <c r="AV733" s="238">
        <v>11</v>
      </c>
      <c r="AW733" s="238">
        <v>25</v>
      </c>
      <c r="AX733" s="238">
        <v>2</v>
      </c>
      <c r="AY733" s="238">
        <v>4</v>
      </c>
      <c r="AZ733" s="238">
        <v>3</v>
      </c>
      <c r="BA733" s="238">
        <v>34</v>
      </c>
      <c r="BB733" s="238">
        <v>61</v>
      </c>
      <c r="BC733" s="238" t="s">
        <v>363</v>
      </c>
      <c r="BD733" s="238">
        <v>5</v>
      </c>
      <c r="BE733" s="238">
        <v>1</v>
      </c>
      <c r="BI733" s="238">
        <v>12</v>
      </c>
      <c r="BJ733" s="238">
        <v>9</v>
      </c>
      <c r="BK733" s="238">
        <v>55</v>
      </c>
      <c r="BL733" s="238">
        <v>11</v>
      </c>
      <c r="BM733" s="238">
        <v>25</v>
      </c>
      <c r="CT733" s="238">
        <v>447359.195115612</v>
      </c>
      <c r="CU733" s="238">
        <v>4971091.8138165902</v>
      </c>
      <c r="CV733" s="238">
        <v>44.89130317</v>
      </c>
      <c r="CW733" s="238">
        <v>-93.666641540000001</v>
      </c>
      <c r="CX733" s="238" t="s">
        <v>359</v>
      </c>
      <c r="CY733" s="238" t="s">
        <v>1407</v>
      </c>
    </row>
    <row r="734" spans="1:103" x14ac:dyDescent="0.25">
      <c r="A734" s="238">
        <v>11015912</v>
      </c>
      <c r="B734" s="238">
        <v>3</v>
      </c>
      <c r="C734" s="238">
        <v>7</v>
      </c>
      <c r="D734" s="238">
        <v>177.23099999999999</v>
      </c>
      <c r="E734" s="238">
        <v>27</v>
      </c>
      <c r="F734" s="238" t="s">
        <v>1119</v>
      </c>
      <c r="H734" s="238" t="s">
        <v>354</v>
      </c>
      <c r="I734" s="238">
        <v>25</v>
      </c>
      <c r="K734" s="238">
        <v>15000142</v>
      </c>
      <c r="L734" s="238">
        <v>150100048</v>
      </c>
      <c r="M734" s="238">
        <v>1</v>
      </c>
      <c r="N734" s="238">
        <v>9</v>
      </c>
      <c r="O734" s="238">
        <v>2015</v>
      </c>
      <c r="P734" s="238" t="s">
        <v>362</v>
      </c>
      <c r="Q734" s="238">
        <v>10</v>
      </c>
      <c r="S734" s="238">
        <v>5</v>
      </c>
      <c r="T734" s="238">
        <v>0</v>
      </c>
      <c r="U734" s="238">
        <v>2</v>
      </c>
      <c r="V734" s="238">
        <v>7</v>
      </c>
      <c r="W734" s="238">
        <v>11</v>
      </c>
      <c r="X734" s="238">
        <v>2</v>
      </c>
      <c r="Y734" s="238">
        <v>1</v>
      </c>
      <c r="Z734" s="238">
        <v>1</v>
      </c>
      <c r="AB734" s="238">
        <v>5</v>
      </c>
      <c r="AC734" s="238">
        <v>98</v>
      </c>
      <c r="AD734" s="238" t="s">
        <v>430</v>
      </c>
      <c r="AE734" s="238" t="s">
        <v>1408</v>
      </c>
      <c r="AF734" s="238" t="s">
        <v>426</v>
      </c>
      <c r="AG734" s="238">
        <v>90</v>
      </c>
      <c r="AH734" s="238">
        <v>2</v>
      </c>
      <c r="AI734" s="238">
        <v>2</v>
      </c>
      <c r="AJ734" s="238">
        <v>4</v>
      </c>
      <c r="AK734" s="238">
        <v>21</v>
      </c>
      <c r="AL734" s="238">
        <v>65</v>
      </c>
      <c r="AM734" s="238" t="s">
        <v>354</v>
      </c>
      <c r="AN734" s="238">
        <v>5</v>
      </c>
      <c r="AS734" s="238">
        <v>7</v>
      </c>
      <c r="AT734" s="238">
        <v>98</v>
      </c>
      <c r="AU734" s="238">
        <v>55</v>
      </c>
      <c r="AV734" s="238">
        <v>11</v>
      </c>
      <c r="AW734" s="238">
        <v>20</v>
      </c>
      <c r="AX734" s="238">
        <v>2</v>
      </c>
      <c r="AY734" s="238">
        <v>1</v>
      </c>
      <c r="AZ734" s="238">
        <v>4</v>
      </c>
      <c r="BA734" s="238">
        <v>21</v>
      </c>
      <c r="BB734" s="238">
        <v>25</v>
      </c>
      <c r="BC734" s="238" t="s">
        <v>354</v>
      </c>
      <c r="BD734" s="238">
        <v>5</v>
      </c>
      <c r="BI734" s="238">
        <v>7</v>
      </c>
      <c r="BJ734" s="238">
        <v>98</v>
      </c>
      <c r="BK734" s="238">
        <v>55</v>
      </c>
      <c r="BL734" s="238">
        <v>11</v>
      </c>
      <c r="BM734" s="238">
        <v>20</v>
      </c>
      <c r="CT734" s="238">
        <v>447361</v>
      </c>
      <c r="CU734" s="238">
        <v>4971089</v>
      </c>
      <c r="CV734" s="238">
        <v>44.8912756</v>
      </c>
      <c r="CW734" s="238">
        <v>-93.666617900000006</v>
      </c>
      <c r="CX734" s="238" t="s">
        <v>359</v>
      </c>
      <c r="CY734" s="238" t="e">
        <v>#NAME?</v>
      </c>
    </row>
    <row r="735" spans="1:103" x14ac:dyDescent="0.25">
      <c r="A735" s="238">
        <v>10987956</v>
      </c>
      <c r="B735" s="238">
        <v>3</v>
      </c>
      <c r="C735" s="238">
        <v>7</v>
      </c>
      <c r="D735" s="238">
        <v>177.238</v>
      </c>
      <c r="E735" s="238">
        <v>27</v>
      </c>
      <c r="F735" s="238" t="s">
        <v>1119</v>
      </c>
      <c r="H735" s="238" t="s">
        <v>354</v>
      </c>
      <c r="I735" s="238">
        <v>25</v>
      </c>
      <c r="K735" s="238">
        <v>14005198</v>
      </c>
      <c r="L735" s="238">
        <v>142890025</v>
      </c>
      <c r="M735" s="238">
        <v>10</v>
      </c>
      <c r="N735" s="238">
        <v>15</v>
      </c>
      <c r="O735" s="238">
        <v>2014</v>
      </c>
      <c r="P735" s="238" t="s">
        <v>355</v>
      </c>
      <c r="Q735" s="238">
        <v>15</v>
      </c>
      <c r="S735" s="238">
        <v>5</v>
      </c>
      <c r="T735" s="238">
        <v>0</v>
      </c>
      <c r="U735" s="238">
        <v>2</v>
      </c>
      <c r="V735" s="238">
        <v>5</v>
      </c>
      <c r="W735" s="238">
        <v>10</v>
      </c>
      <c r="X735" s="238">
        <v>4</v>
      </c>
      <c r="Y735" s="238">
        <v>1</v>
      </c>
      <c r="Z735" s="238">
        <v>1</v>
      </c>
      <c r="AB735" s="238">
        <v>1</v>
      </c>
      <c r="AC735" s="238">
        <v>98</v>
      </c>
      <c r="AD735" s="238" t="s">
        <v>430</v>
      </c>
      <c r="AE735" s="238" t="s">
        <v>1409</v>
      </c>
      <c r="AF735" s="238" t="s">
        <v>426</v>
      </c>
      <c r="AG735" s="238">
        <v>10</v>
      </c>
      <c r="AH735" s="238">
        <v>2</v>
      </c>
      <c r="AI735" s="238">
        <v>4</v>
      </c>
      <c r="AJ735" s="238">
        <v>2</v>
      </c>
      <c r="AK735" s="238">
        <v>24</v>
      </c>
      <c r="AL735" s="238">
        <v>32</v>
      </c>
      <c r="AM735" s="238" t="s">
        <v>363</v>
      </c>
      <c r="AN735" s="238">
        <v>5</v>
      </c>
      <c r="AO735" s="238">
        <v>2</v>
      </c>
      <c r="AS735" s="238">
        <v>7</v>
      </c>
      <c r="AT735" s="238">
        <v>2</v>
      </c>
      <c r="AU735" s="238">
        <v>55</v>
      </c>
      <c r="AV735" s="238">
        <v>11</v>
      </c>
      <c r="AW735" s="238">
        <v>20</v>
      </c>
      <c r="AX735" s="238">
        <v>2</v>
      </c>
      <c r="AY735" s="238">
        <v>3</v>
      </c>
      <c r="AZ735" s="238">
        <v>4</v>
      </c>
      <c r="BA735" s="238">
        <v>21</v>
      </c>
      <c r="BB735" s="238">
        <v>59</v>
      </c>
      <c r="BC735" s="238" t="s">
        <v>354</v>
      </c>
      <c r="BD735" s="238">
        <v>5</v>
      </c>
      <c r="BE735" s="238">
        <v>1</v>
      </c>
      <c r="BI735" s="238">
        <v>7</v>
      </c>
      <c r="BJ735" s="238">
        <v>2</v>
      </c>
      <c r="BK735" s="238">
        <v>55</v>
      </c>
      <c r="BL735" s="238">
        <v>11</v>
      </c>
      <c r="BM735" s="238">
        <v>20</v>
      </c>
      <c r="CT735" s="238">
        <v>447372</v>
      </c>
      <c r="CU735" s="238">
        <v>4971089</v>
      </c>
      <c r="CV735" s="238">
        <v>44.891279300000001</v>
      </c>
      <c r="CW735" s="238">
        <v>-93.666482700000003</v>
      </c>
      <c r="CX735" s="238" t="s">
        <v>359</v>
      </c>
      <c r="CY735" s="238" t="s">
        <v>1410</v>
      </c>
    </row>
    <row r="736" spans="1:103" x14ac:dyDescent="0.25">
      <c r="A736" s="238">
        <v>664739</v>
      </c>
      <c r="B736" s="238">
        <v>3</v>
      </c>
      <c r="C736" s="238">
        <v>7</v>
      </c>
      <c r="D736" s="238">
        <v>177.28899999999999</v>
      </c>
      <c r="E736" s="238">
        <v>27</v>
      </c>
      <c r="F736" s="238" t="s">
        <v>1119</v>
      </c>
      <c r="H736" s="238" t="s">
        <v>354</v>
      </c>
      <c r="I736" s="238">
        <v>25</v>
      </c>
      <c r="K736" s="238">
        <v>18005917</v>
      </c>
      <c r="M736" s="238">
        <v>12</v>
      </c>
      <c r="N736" s="238">
        <v>1</v>
      </c>
      <c r="O736" s="238">
        <v>2018</v>
      </c>
      <c r="P736" s="238" t="s">
        <v>364</v>
      </c>
      <c r="Q736" s="238">
        <v>15</v>
      </c>
      <c r="R736" s="238" t="s">
        <v>369</v>
      </c>
      <c r="S736" s="238">
        <v>5</v>
      </c>
      <c r="T736" s="238">
        <v>0</v>
      </c>
      <c r="U736" s="238">
        <v>2</v>
      </c>
      <c r="V736" s="238">
        <v>12</v>
      </c>
      <c r="W736" s="238">
        <v>10</v>
      </c>
      <c r="X736" s="238">
        <v>2</v>
      </c>
      <c r="Y736" s="238">
        <v>1</v>
      </c>
      <c r="Z736" s="238">
        <v>4</v>
      </c>
      <c r="AB736" s="238">
        <v>3</v>
      </c>
      <c r="AC736" s="238">
        <v>98</v>
      </c>
      <c r="AD736" s="238" t="s">
        <v>581</v>
      </c>
      <c r="AF736" s="238" t="s">
        <v>426</v>
      </c>
      <c r="AG736" s="238">
        <v>7</v>
      </c>
      <c r="AH736" s="238">
        <v>2</v>
      </c>
      <c r="AI736" s="238">
        <v>2</v>
      </c>
      <c r="AJ736" s="238">
        <v>3</v>
      </c>
      <c r="AK736" s="238">
        <v>21</v>
      </c>
      <c r="AL736" s="238">
        <v>66</v>
      </c>
      <c r="AM736" s="238" t="s">
        <v>354</v>
      </c>
      <c r="AN736" s="238">
        <v>5</v>
      </c>
      <c r="AO736" s="238">
        <v>4</v>
      </c>
      <c r="AS736" s="238">
        <v>12</v>
      </c>
      <c r="AT736" s="238">
        <v>9</v>
      </c>
      <c r="AU736" s="238">
        <v>55</v>
      </c>
      <c r="AV736" s="238">
        <v>13</v>
      </c>
      <c r="AW736" s="238">
        <v>21</v>
      </c>
      <c r="AX736" s="238">
        <v>2</v>
      </c>
      <c r="AY736" s="238">
        <v>3</v>
      </c>
      <c r="AZ736" s="238">
        <v>3</v>
      </c>
      <c r="BA736" s="238">
        <v>21</v>
      </c>
      <c r="BB736" s="238">
        <v>22</v>
      </c>
      <c r="BC736" s="238" t="s">
        <v>354</v>
      </c>
      <c r="BD736" s="238">
        <v>5</v>
      </c>
      <c r="BE736" s="238">
        <v>1</v>
      </c>
      <c r="BI736" s="238">
        <v>12</v>
      </c>
      <c r="BJ736" s="238">
        <v>9</v>
      </c>
      <c r="BK736" s="238">
        <v>55</v>
      </c>
      <c r="BL736" s="238">
        <v>13</v>
      </c>
      <c r="BM736" s="238">
        <v>21</v>
      </c>
      <c r="CT736" s="238">
        <v>447453.38697066298</v>
      </c>
      <c r="CU736" s="238">
        <v>4971096.0471583903</v>
      </c>
      <c r="CV736" s="238">
        <v>44.891348229999998</v>
      </c>
      <c r="CW736" s="238">
        <v>-93.665449219999999</v>
      </c>
      <c r="CX736" s="238" t="s">
        <v>359</v>
      </c>
      <c r="CY736" s="238" t="s">
        <v>1411</v>
      </c>
    </row>
    <row r="737" spans="1:103" x14ac:dyDescent="0.25">
      <c r="A737" s="238">
        <v>10941242</v>
      </c>
      <c r="B737" s="238">
        <v>3</v>
      </c>
      <c r="C737" s="238">
        <v>7</v>
      </c>
      <c r="D737" s="238">
        <v>177.33699999999999</v>
      </c>
      <c r="E737" s="238">
        <v>27</v>
      </c>
      <c r="F737" s="238" t="s">
        <v>1119</v>
      </c>
      <c r="H737" s="238" t="s">
        <v>354</v>
      </c>
      <c r="I737" s="238">
        <v>25</v>
      </c>
      <c r="K737" s="238">
        <v>14000254</v>
      </c>
      <c r="L737" s="238">
        <v>140160014</v>
      </c>
      <c r="M737" s="238">
        <v>1</v>
      </c>
      <c r="N737" s="238">
        <v>15</v>
      </c>
      <c r="O737" s="238">
        <v>2014</v>
      </c>
      <c r="P737" s="238" t="s">
        <v>355</v>
      </c>
      <c r="Q737" s="238">
        <v>23</v>
      </c>
      <c r="S737" s="238">
        <v>5</v>
      </c>
      <c r="T737" s="238">
        <v>0</v>
      </c>
      <c r="U737" s="238">
        <v>1</v>
      </c>
      <c r="V737" s="238">
        <v>7</v>
      </c>
      <c r="W737" s="238">
        <v>83</v>
      </c>
      <c r="X737" s="238">
        <v>2</v>
      </c>
      <c r="Y737" s="238">
        <v>6</v>
      </c>
      <c r="Z737" s="238">
        <v>4</v>
      </c>
      <c r="AA737" s="238">
        <v>2</v>
      </c>
      <c r="AB737" s="238">
        <v>3</v>
      </c>
      <c r="AC737" s="238">
        <v>98</v>
      </c>
      <c r="AD737" s="238" t="s">
        <v>430</v>
      </c>
      <c r="AE737" s="238" t="s">
        <v>1412</v>
      </c>
      <c r="AF737" s="238" t="s">
        <v>426</v>
      </c>
      <c r="AG737" s="238">
        <v>3</v>
      </c>
      <c r="AH737" s="238">
        <v>2</v>
      </c>
      <c r="AI737" s="238">
        <v>2</v>
      </c>
      <c r="AJ737" s="238">
        <v>4</v>
      </c>
      <c r="AK737" s="238">
        <v>21</v>
      </c>
      <c r="AL737" s="238">
        <v>24</v>
      </c>
      <c r="AM737" s="238" t="s">
        <v>363</v>
      </c>
      <c r="AN737" s="238">
        <v>10</v>
      </c>
      <c r="AO737" s="238">
        <v>1</v>
      </c>
      <c r="AS737" s="238">
        <v>7</v>
      </c>
      <c r="AT737" s="238">
        <v>98</v>
      </c>
      <c r="AU737" s="238">
        <v>55</v>
      </c>
      <c r="AV737" s="238">
        <v>10</v>
      </c>
      <c r="AW737" s="238">
        <v>21</v>
      </c>
      <c r="CT737" s="238">
        <v>447530</v>
      </c>
      <c r="CU737" s="238">
        <v>4971100</v>
      </c>
      <c r="CV737" s="238">
        <v>44.891389699999998</v>
      </c>
      <c r="CW737" s="238">
        <v>-93.664475499999995</v>
      </c>
      <c r="CX737" s="238" t="s">
        <v>359</v>
      </c>
      <c r="CY737" s="238" t="s">
        <v>1413</v>
      </c>
    </row>
    <row r="738" spans="1:103" x14ac:dyDescent="0.25">
      <c r="A738" s="238">
        <v>10942270</v>
      </c>
      <c r="B738" s="238">
        <v>3</v>
      </c>
      <c r="C738" s="238">
        <v>7</v>
      </c>
      <c r="D738" s="238">
        <v>177.339</v>
      </c>
      <c r="E738" s="238">
        <v>27</v>
      </c>
      <c r="F738" s="238" t="s">
        <v>1119</v>
      </c>
      <c r="H738" s="238" t="s">
        <v>354</v>
      </c>
      <c r="I738" s="238">
        <v>25</v>
      </c>
      <c r="K738" s="238">
        <v>14000391</v>
      </c>
      <c r="L738" s="238">
        <v>140260173</v>
      </c>
      <c r="M738" s="238">
        <v>1</v>
      </c>
      <c r="N738" s="238">
        <v>26</v>
      </c>
      <c r="O738" s="238">
        <v>2014</v>
      </c>
      <c r="P738" s="238" t="s">
        <v>366</v>
      </c>
      <c r="Q738" s="238">
        <v>9</v>
      </c>
      <c r="S738" s="238">
        <v>5</v>
      </c>
      <c r="T738" s="238">
        <v>0</v>
      </c>
      <c r="U738" s="238">
        <v>2</v>
      </c>
      <c r="V738" s="238">
        <v>5</v>
      </c>
      <c r="W738" s="238">
        <v>10</v>
      </c>
      <c r="X738" s="238">
        <v>2</v>
      </c>
      <c r="Y738" s="238">
        <v>1</v>
      </c>
      <c r="Z738" s="238">
        <v>1</v>
      </c>
      <c r="AA738" s="238">
        <v>1</v>
      </c>
      <c r="AB738" s="238">
        <v>5</v>
      </c>
      <c r="AC738" s="238">
        <v>98</v>
      </c>
      <c r="AD738" s="238" t="s">
        <v>765</v>
      </c>
      <c r="AE738" s="238" t="s">
        <v>1414</v>
      </c>
      <c r="AF738" s="238" t="s">
        <v>426</v>
      </c>
      <c r="AG738" s="238">
        <v>10</v>
      </c>
      <c r="AH738" s="238">
        <v>2</v>
      </c>
      <c r="AI738" s="238">
        <v>4</v>
      </c>
      <c r="AJ738" s="238">
        <v>4</v>
      </c>
      <c r="AK738" s="238">
        <v>21</v>
      </c>
      <c r="AL738" s="238">
        <v>52</v>
      </c>
      <c r="AM738" s="238" t="s">
        <v>354</v>
      </c>
      <c r="AN738" s="238">
        <v>5</v>
      </c>
      <c r="AO738" s="238">
        <v>1</v>
      </c>
      <c r="AS738" s="238">
        <v>7</v>
      </c>
      <c r="AT738" s="238">
        <v>98</v>
      </c>
      <c r="AU738" s="238">
        <v>55</v>
      </c>
      <c r="AV738" s="238">
        <v>11</v>
      </c>
      <c r="AW738" s="238">
        <v>20</v>
      </c>
      <c r="AX738" s="238">
        <v>2</v>
      </c>
      <c r="AY738" s="238">
        <v>3</v>
      </c>
      <c r="AZ738" s="238">
        <v>4</v>
      </c>
      <c r="BA738" s="238">
        <v>21</v>
      </c>
      <c r="BB738" s="238">
        <v>50</v>
      </c>
      <c r="BC738" s="238" t="s">
        <v>354</v>
      </c>
      <c r="BD738" s="238">
        <v>5</v>
      </c>
      <c r="BE738" s="238">
        <v>1</v>
      </c>
      <c r="BI738" s="238">
        <v>7</v>
      </c>
      <c r="BJ738" s="238">
        <v>98</v>
      </c>
      <c r="BK738" s="238">
        <v>55</v>
      </c>
      <c r="BL738" s="238">
        <v>11</v>
      </c>
      <c r="BM738" s="238">
        <v>20</v>
      </c>
      <c r="CT738" s="238">
        <v>447533</v>
      </c>
      <c r="CU738" s="238">
        <v>4971100</v>
      </c>
      <c r="CV738" s="238">
        <v>44.891392799999998</v>
      </c>
      <c r="CW738" s="238">
        <v>-93.664438799999999</v>
      </c>
      <c r="CX738" s="238" t="s">
        <v>359</v>
      </c>
      <c r="CY738" s="238" t="s">
        <v>1415</v>
      </c>
    </row>
    <row r="739" spans="1:103" x14ac:dyDescent="0.25">
      <c r="A739" s="238">
        <v>10706857</v>
      </c>
      <c r="B739" s="238">
        <v>3</v>
      </c>
      <c r="C739" s="238">
        <v>7</v>
      </c>
      <c r="D739" s="238">
        <v>177.34100000000001</v>
      </c>
      <c r="E739" s="238">
        <v>27</v>
      </c>
      <c r="F739" s="238" t="s">
        <v>1119</v>
      </c>
      <c r="H739" s="238" t="s">
        <v>354</v>
      </c>
      <c r="I739" s="238">
        <v>25</v>
      </c>
      <c r="K739" s="238">
        <v>11000256</v>
      </c>
      <c r="L739" s="238">
        <v>110160019</v>
      </c>
      <c r="M739" s="238">
        <v>1</v>
      </c>
      <c r="N739" s="238">
        <v>14</v>
      </c>
      <c r="O739" s="238">
        <v>2011</v>
      </c>
      <c r="P739" s="238" t="s">
        <v>362</v>
      </c>
      <c r="Q739" s="238">
        <v>23</v>
      </c>
      <c r="S739" s="238">
        <v>5</v>
      </c>
      <c r="T739" s="238">
        <v>0</v>
      </c>
      <c r="U739" s="238">
        <v>1</v>
      </c>
      <c r="V739" s="238">
        <v>7</v>
      </c>
      <c r="W739" s="238">
        <v>83</v>
      </c>
      <c r="X739" s="238">
        <v>2</v>
      </c>
      <c r="Y739" s="238">
        <v>6</v>
      </c>
      <c r="Z739" s="238">
        <v>1</v>
      </c>
      <c r="AB739" s="238">
        <v>5</v>
      </c>
      <c r="AC739" s="238">
        <v>98</v>
      </c>
      <c r="AD739" s="238" t="s">
        <v>430</v>
      </c>
      <c r="AE739" s="238" t="s">
        <v>1409</v>
      </c>
      <c r="AF739" s="238" t="s">
        <v>426</v>
      </c>
      <c r="AG739" s="238">
        <v>3</v>
      </c>
      <c r="AH739" s="238">
        <v>2</v>
      </c>
      <c r="AI739" s="238">
        <v>4</v>
      </c>
      <c r="AJ739" s="238">
        <v>4</v>
      </c>
      <c r="AK739" s="238">
        <v>21</v>
      </c>
      <c r="AL739" s="238">
        <v>18</v>
      </c>
      <c r="AM739" s="238" t="s">
        <v>363</v>
      </c>
      <c r="AN739" s="238">
        <v>5</v>
      </c>
      <c r="AS739" s="238">
        <v>7</v>
      </c>
      <c r="AT739" s="238">
        <v>98</v>
      </c>
      <c r="AU739" s="238">
        <v>55</v>
      </c>
      <c r="AV739" s="238">
        <v>10</v>
      </c>
      <c r="AW739" s="238">
        <v>21</v>
      </c>
      <c r="CT739" s="238">
        <v>447536</v>
      </c>
      <c r="CU739" s="238">
        <v>4971101</v>
      </c>
      <c r="CV739" s="238">
        <v>44.891396</v>
      </c>
      <c r="CW739" s="238">
        <v>-93.664401999999995</v>
      </c>
      <c r="CX739" s="238" t="s">
        <v>359</v>
      </c>
      <c r="CY739" s="238" t="s">
        <v>1416</v>
      </c>
    </row>
    <row r="740" spans="1:103" x14ac:dyDescent="0.25">
      <c r="A740" s="238">
        <v>587093</v>
      </c>
      <c r="B740" s="238">
        <v>3</v>
      </c>
      <c r="C740" s="238">
        <v>7</v>
      </c>
      <c r="D740" s="238">
        <v>177.364</v>
      </c>
      <c r="E740" s="238">
        <v>27</v>
      </c>
      <c r="F740" s="238" t="s">
        <v>1119</v>
      </c>
      <c r="H740" s="238" t="s">
        <v>354</v>
      </c>
      <c r="I740" s="238">
        <v>25</v>
      </c>
      <c r="K740" s="238">
        <v>18001449</v>
      </c>
      <c r="M740" s="238">
        <v>4</v>
      </c>
      <c r="N740" s="238">
        <v>1</v>
      </c>
      <c r="O740" s="238">
        <v>2018</v>
      </c>
      <c r="P740" s="238" t="s">
        <v>366</v>
      </c>
      <c r="Q740" s="238">
        <v>15</v>
      </c>
      <c r="S740" s="238">
        <v>5</v>
      </c>
      <c r="T740" s="238">
        <v>0</v>
      </c>
      <c r="U740" s="238">
        <v>1</v>
      </c>
      <c r="W740" s="238">
        <v>32</v>
      </c>
      <c r="X740" s="238">
        <v>2</v>
      </c>
      <c r="Y740" s="238">
        <v>1</v>
      </c>
      <c r="Z740" s="238">
        <v>2</v>
      </c>
      <c r="AB740" s="238">
        <v>1</v>
      </c>
      <c r="AC740" s="238">
        <v>98</v>
      </c>
      <c r="AD740" s="238">
        <v>7</v>
      </c>
      <c r="AF740" s="238" t="s">
        <v>426</v>
      </c>
      <c r="AG740" s="238">
        <v>3</v>
      </c>
      <c r="AH740" s="238">
        <v>2</v>
      </c>
      <c r="AI740" s="238">
        <v>3</v>
      </c>
      <c r="AJ740" s="238">
        <v>4</v>
      </c>
      <c r="AK740" s="238">
        <v>32</v>
      </c>
      <c r="AL740" s="238">
        <v>19</v>
      </c>
      <c r="AM740" s="238" t="s">
        <v>354</v>
      </c>
      <c r="AN740" s="238">
        <v>5</v>
      </c>
      <c r="AO740" s="238">
        <v>99</v>
      </c>
      <c r="AS740" s="238">
        <v>12</v>
      </c>
      <c r="AT740" s="238">
        <v>9</v>
      </c>
      <c r="AU740" s="238">
        <v>55</v>
      </c>
      <c r="AV740" s="238">
        <v>12</v>
      </c>
      <c r="AW740" s="238">
        <v>21</v>
      </c>
      <c r="CT740" s="238">
        <v>447572.97887651302</v>
      </c>
      <c r="CU740" s="238">
        <v>4971115.0971964896</v>
      </c>
      <c r="CV740" s="238">
        <v>44.891528520000001</v>
      </c>
      <c r="CW740" s="238">
        <v>-93.663936789999994</v>
      </c>
      <c r="CX740" s="238" t="s">
        <v>359</v>
      </c>
      <c r="CY740" s="238" t="s">
        <v>1417</v>
      </c>
    </row>
    <row r="741" spans="1:103" x14ac:dyDescent="0.25">
      <c r="A741" s="238">
        <v>11015779</v>
      </c>
      <c r="B741" s="238">
        <v>3</v>
      </c>
      <c r="C741" s="238">
        <v>7</v>
      </c>
      <c r="D741" s="238">
        <v>177.36799999999999</v>
      </c>
      <c r="E741" s="238">
        <v>27</v>
      </c>
      <c r="F741" s="238" t="s">
        <v>1119</v>
      </c>
      <c r="H741" s="238" t="s">
        <v>354</v>
      </c>
      <c r="I741" s="238">
        <v>25</v>
      </c>
      <c r="K741" s="238">
        <v>15000152</v>
      </c>
      <c r="L741" s="238">
        <v>150090302</v>
      </c>
      <c r="M741" s="238">
        <v>1</v>
      </c>
      <c r="N741" s="238">
        <v>9</v>
      </c>
      <c r="O741" s="238">
        <v>2015</v>
      </c>
      <c r="P741" s="238" t="s">
        <v>362</v>
      </c>
      <c r="Q741" s="238">
        <v>18</v>
      </c>
      <c r="S741" s="238">
        <v>5</v>
      </c>
      <c r="T741" s="238">
        <v>0</v>
      </c>
      <c r="U741" s="238">
        <v>1</v>
      </c>
      <c r="V741" s="238">
        <v>8</v>
      </c>
      <c r="W741" s="238">
        <v>16</v>
      </c>
      <c r="X741" s="238">
        <v>2</v>
      </c>
      <c r="Y741" s="238">
        <v>6</v>
      </c>
      <c r="Z741" s="238">
        <v>1</v>
      </c>
      <c r="AB741" s="238">
        <v>1</v>
      </c>
      <c r="AC741" s="238">
        <v>98</v>
      </c>
      <c r="AD741" s="238" t="s">
        <v>424</v>
      </c>
      <c r="AE741" s="238" t="s">
        <v>1374</v>
      </c>
      <c r="AF741" s="238" t="s">
        <v>426</v>
      </c>
      <c r="AG741" s="238">
        <v>4</v>
      </c>
      <c r="AH741" s="238">
        <v>2</v>
      </c>
      <c r="AI741" s="238">
        <v>4</v>
      </c>
      <c r="AJ741" s="238">
        <v>3</v>
      </c>
      <c r="AK741" s="238">
        <v>21</v>
      </c>
      <c r="AL741" s="238">
        <v>68</v>
      </c>
      <c r="AM741" s="238" t="s">
        <v>354</v>
      </c>
      <c r="AN741" s="238">
        <v>5</v>
      </c>
      <c r="AO741" s="238">
        <v>1</v>
      </c>
      <c r="AS741" s="238">
        <v>7</v>
      </c>
      <c r="AT741" s="238">
        <v>98</v>
      </c>
      <c r="AU741" s="238">
        <v>55</v>
      </c>
      <c r="AV741" s="238">
        <v>11</v>
      </c>
      <c r="AW741" s="238">
        <v>21</v>
      </c>
      <c r="CT741" s="238">
        <v>447580</v>
      </c>
      <c r="CU741" s="238">
        <v>4971106</v>
      </c>
      <c r="CV741" s="238">
        <v>44.891443299999999</v>
      </c>
      <c r="CW741" s="238">
        <v>-93.663850299999993</v>
      </c>
      <c r="CX741" s="238" t="s">
        <v>359</v>
      </c>
      <c r="CY741" s="238" t="s">
        <v>1418</v>
      </c>
    </row>
    <row r="742" spans="1:103" x14ac:dyDescent="0.25">
      <c r="A742" s="238">
        <v>10859223</v>
      </c>
      <c r="B742" s="238">
        <v>3</v>
      </c>
      <c r="C742" s="238">
        <v>7</v>
      </c>
      <c r="D742" s="238">
        <v>177.422</v>
      </c>
      <c r="E742" s="238">
        <v>27</v>
      </c>
      <c r="F742" s="238" t="s">
        <v>1119</v>
      </c>
      <c r="H742" s="238" t="s">
        <v>354</v>
      </c>
      <c r="I742" s="238">
        <v>25</v>
      </c>
      <c r="K742" s="238">
        <v>13003362</v>
      </c>
      <c r="L742" s="238">
        <v>130350230</v>
      </c>
      <c r="M742" s="238">
        <v>2</v>
      </c>
      <c r="N742" s="238">
        <v>4</v>
      </c>
      <c r="O742" s="238">
        <v>2013</v>
      </c>
      <c r="P742" s="238" t="s">
        <v>361</v>
      </c>
      <c r="Q742" s="238">
        <v>6</v>
      </c>
      <c r="R742" s="238" t="s">
        <v>356</v>
      </c>
      <c r="S742" s="238">
        <v>5</v>
      </c>
      <c r="T742" s="238">
        <v>0</v>
      </c>
      <c r="U742" s="238">
        <v>1</v>
      </c>
      <c r="V742" s="238">
        <v>7</v>
      </c>
      <c r="W742" s="238">
        <v>32</v>
      </c>
      <c r="X742" s="238">
        <v>2</v>
      </c>
      <c r="Y742" s="238">
        <v>1</v>
      </c>
      <c r="Z742" s="238">
        <v>1</v>
      </c>
      <c r="AB742" s="238">
        <v>5</v>
      </c>
      <c r="AC742" s="238">
        <v>98</v>
      </c>
      <c r="AD742" s="238" t="s">
        <v>481</v>
      </c>
      <c r="AE742" s="238" t="s">
        <v>1419</v>
      </c>
      <c r="AF742" s="238" t="s">
        <v>426</v>
      </c>
      <c r="AG742" s="238">
        <v>3</v>
      </c>
      <c r="AH742" s="238">
        <v>2</v>
      </c>
      <c r="AI742" s="238">
        <v>2</v>
      </c>
      <c r="AJ742" s="238">
        <v>4</v>
      </c>
      <c r="AK742" s="238">
        <v>21</v>
      </c>
      <c r="AL742" s="238">
        <v>25</v>
      </c>
      <c r="AM742" s="238" t="s">
        <v>363</v>
      </c>
      <c r="AN742" s="238">
        <v>5</v>
      </c>
      <c r="AS742" s="238">
        <v>7</v>
      </c>
      <c r="AT742" s="238">
        <v>98</v>
      </c>
      <c r="AU742" s="238">
        <v>55</v>
      </c>
      <c r="AV742" s="238">
        <v>11</v>
      </c>
      <c r="AW742" s="238">
        <v>21</v>
      </c>
      <c r="CT742" s="238">
        <v>447665</v>
      </c>
      <c r="CU742" s="238">
        <v>4971095</v>
      </c>
      <c r="CV742" s="238">
        <v>44.891353199999998</v>
      </c>
      <c r="CW742" s="238">
        <v>-93.6627656</v>
      </c>
      <c r="CX742" s="238" t="s">
        <v>359</v>
      </c>
      <c r="CY742" s="238" t="s">
        <v>1420</v>
      </c>
    </row>
    <row r="743" spans="1:103" x14ac:dyDescent="0.25">
      <c r="A743" s="238">
        <v>474381</v>
      </c>
      <c r="B743" s="238">
        <v>3</v>
      </c>
      <c r="C743" s="238">
        <v>7</v>
      </c>
      <c r="D743" s="238">
        <v>177.464</v>
      </c>
      <c r="E743" s="238">
        <v>10</v>
      </c>
      <c r="F743" s="238" t="s">
        <v>1404</v>
      </c>
      <c r="H743" s="238" t="s">
        <v>354</v>
      </c>
      <c r="I743" s="238">
        <v>25</v>
      </c>
      <c r="K743" s="238">
        <v>17021993</v>
      </c>
      <c r="M743" s="238">
        <v>7</v>
      </c>
      <c r="N743" s="238">
        <v>3</v>
      </c>
      <c r="O743" s="238">
        <v>2017</v>
      </c>
      <c r="P743" s="238" t="s">
        <v>361</v>
      </c>
      <c r="Q743" s="238">
        <v>6</v>
      </c>
      <c r="R743" s="238" t="s">
        <v>356</v>
      </c>
      <c r="S743" s="238">
        <v>5</v>
      </c>
      <c r="T743" s="238">
        <v>0</v>
      </c>
      <c r="U743" s="238">
        <v>1</v>
      </c>
      <c r="W743" s="238">
        <v>49</v>
      </c>
      <c r="X743" s="238">
        <v>2</v>
      </c>
      <c r="Y743" s="238">
        <v>1</v>
      </c>
      <c r="Z743" s="238">
        <v>1</v>
      </c>
      <c r="AB743" s="238">
        <v>1</v>
      </c>
      <c r="AC743" s="238">
        <v>98</v>
      </c>
      <c r="AD743" s="238" t="s">
        <v>1421</v>
      </c>
      <c r="AF743" s="238" t="s">
        <v>426</v>
      </c>
      <c r="AG743" s="238">
        <v>3</v>
      </c>
      <c r="AH743" s="238">
        <v>2</v>
      </c>
      <c r="AI743" s="238">
        <v>2</v>
      </c>
      <c r="AJ743" s="238">
        <v>4</v>
      </c>
      <c r="AK743" s="238">
        <v>21</v>
      </c>
      <c r="AL743" s="238">
        <v>17</v>
      </c>
      <c r="AM743" s="238" t="s">
        <v>354</v>
      </c>
      <c r="AN743" s="238">
        <v>10</v>
      </c>
      <c r="AO743" s="238">
        <v>70</v>
      </c>
      <c r="AP743" s="238">
        <v>74</v>
      </c>
      <c r="AS743" s="238">
        <v>12</v>
      </c>
      <c r="AT743" s="238">
        <v>98</v>
      </c>
      <c r="AU743" s="238">
        <v>55</v>
      </c>
      <c r="AV743" s="238">
        <v>12</v>
      </c>
      <c r="AW743" s="238">
        <v>21</v>
      </c>
      <c r="CT743" s="238">
        <v>447737.49609390798</v>
      </c>
      <c r="CU743" s="238">
        <v>4971066.3732589697</v>
      </c>
      <c r="CV743" s="238">
        <v>44.891102029999999</v>
      </c>
      <c r="CW743" s="238">
        <v>-93.661848449999994</v>
      </c>
      <c r="CX743" s="238" t="s">
        <v>359</v>
      </c>
      <c r="CY743" s="238" t="s">
        <v>1422</v>
      </c>
    </row>
    <row r="744" spans="1:103" x14ac:dyDescent="0.25">
      <c r="A744" s="238">
        <v>670570</v>
      </c>
      <c r="B744" s="238">
        <v>3</v>
      </c>
      <c r="C744" s="238">
        <v>7</v>
      </c>
      <c r="D744" s="238">
        <v>177.47</v>
      </c>
      <c r="E744" s="238">
        <v>10</v>
      </c>
      <c r="F744" s="238" t="s">
        <v>1404</v>
      </c>
      <c r="H744" s="238" t="s">
        <v>354</v>
      </c>
      <c r="I744" s="238">
        <v>25</v>
      </c>
      <c r="K744" s="238">
        <v>18039482</v>
      </c>
      <c r="M744" s="238">
        <v>12</v>
      </c>
      <c r="N744" s="238">
        <v>23</v>
      </c>
      <c r="O744" s="238">
        <v>2018</v>
      </c>
      <c r="P744" s="238" t="s">
        <v>366</v>
      </c>
      <c r="Q744" s="238">
        <v>8</v>
      </c>
      <c r="S744" s="238">
        <v>5</v>
      </c>
      <c r="T744" s="238">
        <v>0</v>
      </c>
      <c r="U744" s="238">
        <v>1</v>
      </c>
      <c r="W744" s="238">
        <v>28</v>
      </c>
      <c r="X744" s="238">
        <v>2</v>
      </c>
      <c r="Y744" s="238">
        <v>1</v>
      </c>
      <c r="Z744" s="238">
        <v>1</v>
      </c>
      <c r="AB744" s="238">
        <v>3</v>
      </c>
      <c r="AC744" s="238">
        <v>98</v>
      </c>
      <c r="AD744" s="238" t="s">
        <v>581</v>
      </c>
      <c r="AF744" s="238" t="s">
        <v>426</v>
      </c>
      <c r="AG744" s="238">
        <v>3</v>
      </c>
      <c r="AH744" s="238">
        <v>2</v>
      </c>
      <c r="AI744" s="238">
        <v>2</v>
      </c>
      <c r="AJ744" s="238">
        <v>4</v>
      </c>
      <c r="AK744" s="238">
        <v>27</v>
      </c>
      <c r="AL744" s="238">
        <v>19</v>
      </c>
      <c r="AM744" s="238" t="s">
        <v>354</v>
      </c>
      <c r="AN744" s="238">
        <v>5</v>
      </c>
      <c r="AO744" s="238">
        <v>1</v>
      </c>
      <c r="AS744" s="238">
        <v>12</v>
      </c>
      <c r="AT744" s="238">
        <v>9</v>
      </c>
      <c r="AU744" s="238">
        <v>55</v>
      </c>
      <c r="AV744" s="238">
        <v>12</v>
      </c>
      <c r="AW744" s="238">
        <v>21</v>
      </c>
      <c r="CT744" s="238">
        <v>447736.43775845802</v>
      </c>
      <c r="CU744" s="238">
        <v>4971066.3732589697</v>
      </c>
      <c r="CV744" s="238">
        <v>44.891101949999999</v>
      </c>
      <c r="CW744" s="238">
        <v>-93.661861849999994</v>
      </c>
      <c r="CX744" s="238" t="s">
        <v>359</v>
      </c>
      <c r="CY744" s="238" t="s">
        <v>1423</v>
      </c>
    </row>
    <row r="745" spans="1:103" x14ac:dyDescent="0.25">
      <c r="A745" s="238">
        <v>10780723</v>
      </c>
      <c r="B745" s="238">
        <v>3</v>
      </c>
      <c r="C745" s="238">
        <v>7</v>
      </c>
      <c r="D745" s="238">
        <v>177.52699999999999</v>
      </c>
      <c r="E745" s="238">
        <v>10</v>
      </c>
      <c r="F745" s="238" t="s">
        <v>1404</v>
      </c>
      <c r="H745" s="238" t="s">
        <v>354</v>
      </c>
      <c r="I745" s="238">
        <v>25</v>
      </c>
      <c r="K745" s="238">
        <v>12030306</v>
      </c>
      <c r="L745" s="238">
        <v>122840141</v>
      </c>
      <c r="M745" s="238">
        <v>10</v>
      </c>
      <c r="N745" s="238">
        <v>10</v>
      </c>
      <c r="O745" s="238">
        <v>2012</v>
      </c>
      <c r="P745" s="238" t="s">
        <v>355</v>
      </c>
      <c r="Q745" s="238">
        <v>5</v>
      </c>
      <c r="S745" s="238">
        <v>5</v>
      </c>
      <c r="T745" s="238">
        <v>0</v>
      </c>
      <c r="U745" s="238">
        <v>1</v>
      </c>
      <c r="V745" s="238">
        <v>98</v>
      </c>
      <c r="W745" s="238">
        <v>16</v>
      </c>
      <c r="X745" s="238">
        <v>2</v>
      </c>
      <c r="Y745" s="238">
        <v>6</v>
      </c>
      <c r="Z745" s="238">
        <v>1</v>
      </c>
      <c r="AB745" s="238">
        <v>1</v>
      </c>
      <c r="AC745" s="238">
        <v>98</v>
      </c>
      <c r="AD745" s="238" t="s">
        <v>424</v>
      </c>
      <c r="AE745" s="238" t="s">
        <v>1424</v>
      </c>
      <c r="AF745" s="238" t="s">
        <v>426</v>
      </c>
      <c r="AG745" s="238">
        <v>4</v>
      </c>
      <c r="AH745" s="238">
        <v>2</v>
      </c>
      <c r="AI745" s="238">
        <v>2</v>
      </c>
      <c r="AJ745" s="238">
        <v>3</v>
      </c>
      <c r="AK745" s="238">
        <v>21</v>
      </c>
      <c r="AL745" s="238">
        <v>63</v>
      </c>
      <c r="AM745" s="238" t="s">
        <v>363</v>
      </c>
      <c r="AN745" s="238">
        <v>5</v>
      </c>
      <c r="AS745" s="238">
        <v>7</v>
      </c>
      <c r="AT745" s="238">
        <v>98</v>
      </c>
      <c r="AU745" s="238">
        <v>55</v>
      </c>
      <c r="AV745" s="238">
        <v>10</v>
      </c>
      <c r="AW745" s="238">
        <v>20</v>
      </c>
      <c r="CT745" s="238">
        <v>447811</v>
      </c>
      <c r="CU745" s="238">
        <v>4971013</v>
      </c>
      <c r="CV745" s="238">
        <v>44.890625100000001</v>
      </c>
      <c r="CW745" s="238">
        <v>-93.660918100000004</v>
      </c>
      <c r="CX745" s="238" t="s">
        <v>359</v>
      </c>
      <c r="CY745" s="238" t="s">
        <v>1425</v>
      </c>
    </row>
    <row r="746" spans="1:103" x14ac:dyDescent="0.25">
      <c r="A746" s="238">
        <v>726895</v>
      </c>
      <c r="B746" s="238">
        <v>3</v>
      </c>
      <c r="C746" s="238">
        <v>7</v>
      </c>
      <c r="D746" s="238">
        <v>177.62899999999999</v>
      </c>
      <c r="E746" s="238">
        <v>10</v>
      </c>
      <c r="F746" s="238" t="s">
        <v>1404</v>
      </c>
      <c r="H746" s="238" t="s">
        <v>354</v>
      </c>
      <c r="I746" s="238">
        <v>25</v>
      </c>
      <c r="K746" s="238">
        <v>19507470</v>
      </c>
      <c r="M746" s="238">
        <v>6</v>
      </c>
      <c r="N746" s="238">
        <v>14</v>
      </c>
      <c r="O746" s="238">
        <v>2019</v>
      </c>
      <c r="P746" s="238" t="s">
        <v>362</v>
      </c>
      <c r="Q746" s="238">
        <v>15</v>
      </c>
      <c r="R746" s="238" t="s">
        <v>369</v>
      </c>
      <c r="S746" s="238">
        <v>3</v>
      </c>
      <c r="T746" s="238">
        <v>0</v>
      </c>
      <c r="U746" s="238">
        <v>2</v>
      </c>
      <c r="V746" s="238">
        <v>12</v>
      </c>
      <c r="W746" s="238">
        <v>10</v>
      </c>
      <c r="X746" s="238">
        <v>2</v>
      </c>
      <c r="Y746" s="238">
        <v>1</v>
      </c>
      <c r="Z746" s="238">
        <v>2</v>
      </c>
      <c r="AA746" s="238">
        <v>1</v>
      </c>
      <c r="AB746" s="238">
        <v>1</v>
      </c>
      <c r="AC746" s="238">
        <v>3</v>
      </c>
      <c r="AD746" s="238" t="s">
        <v>581</v>
      </c>
      <c r="AF746" s="238" t="s">
        <v>426</v>
      </c>
      <c r="AG746" s="238">
        <v>7</v>
      </c>
      <c r="AH746" s="238">
        <v>2</v>
      </c>
      <c r="AI746" s="238">
        <v>4</v>
      </c>
      <c r="AJ746" s="238">
        <v>3</v>
      </c>
      <c r="AK746" s="238">
        <v>34</v>
      </c>
      <c r="AL746" s="238">
        <v>46</v>
      </c>
      <c r="AM746" s="238" t="s">
        <v>363</v>
      </c>
      <c r="AN746" s="238">
        <v>5</v>
      </c>
      <c r="AO746" s="238">
        <v>1</v>
      </c>
      <c r="AS746" s="238">
        <v>12</v>
      </c>
      <c r="AT746" s="238">
        <v>99</v>
      </c>
      <c r="AU746" s="238">
        <v>55</v>
      </c>
      <c r="AV746" s="238">
        <v>11</v>
      </c>
      <c r="AW746" s="238">
        <v>21</v>
      </c>
      <c r="AX746" s="238">
        <v>2</v>
      </c>
      <c r="AY746" s="238">
        <v>2</v>
      </c>
      <c r="AZ746" s="238">
        <v>3</v>
      </c>
      <c r="BA746" s="238">
        <v>21</v>
      </c>
      <c r="BB746" s="238">
        <v>65</v>
      </c>
      <c r="BC746" s="238" t="s">
        <v>354</v>
      </c>
      <c r="BD746" s="238">
        <v>5</v>
      </c>
      <c r="BE746" s="238">
        <v>74</v>
      </c>
      <c r="BI746" s="238">
        <v>12</v>
      </c>
      <c r="BJ746" s="238">
        <v>99</v>
      </c>
      <c r="BK746" s="238">
        <v>55</v>
      </c>
      <c r="BL746" s="238">
        <v>11</v>
      </c>
      <c r="BM746" s="238">
        <v>21</v>
      </c>
      <c r="CT746" s="238">
        <v>447927.78765557602</v>
      </c>
      <c r="CU746" s="238">
        <v>4970898.6622639904</v>
      </c>
      <c r="CV746" s="238">
        <v>44.889606319999999</v>
      </c>
      <c r="CW746" s="238">
        <v>-93.659421519999995</v>
      </c>
      <c r="CX746" s="238" t="s">
        <v>359</v>
      </c>
      <c r="CY746" s="238" t="s">
        <v>1426</v>
      </c>
    </row>
    <row r="747" spans="1:103" x14ac:dyDescent="0.25">
      <c r="A747" s="238">
        <v>10935624</v>
      </c>
      <c r="B747" s="238">
        <v>3</v>
      </c>
      <c r="C747" s="238">
        <v>7</v>
      </c>
      <c r="D747" s="238">
        <v>177.934</v>
      </c>
      <c r="E747" s="238">
        <v>10</v>
      </c>
      <c r="F747" s="238" t="s">
        <v>1404</v>
      </c>
      <c r="H747" s="238" t="s">
        <v>354</v>
      </c>
      <c r="I747" s="238">
        <v>25</v>
      </c>
      <c r="K747" s="238">
        <v>14018384</v>
      </c>
      <c r="L747" s="238">
        <v>141630023</v>
      </c>
      <c r="M747" s="238">
        <v>6</v>
      </c>
      <c r="N747" s="238">
        <v>11</v>
      </c>
      <c r="O747" s="238">
        <v>2014</v>
      </c>
      <c r="P747" s="238" t="s">
        <v>355</v>
      </c>
      <c r="Q747" s="238">
        <v>22</v>
      </c>
      <c r="S747" s="238">
        <v>5</v>
      </c>
      <c r="T747" s="238">
        <v>0</v>
      </c>
      <c r="U747" s="238">
        <v>1</v>
      </c>
      <c r="V747" s="238">
        <v>8</v>
      </c>
      <c r="W747" s="238">
        <v>16</v>
      </c>
      <c r="X747" s="238">
        <v>2</v>
      </c>
      <c r="Y747" s="238">
        <v>6</v>
      </c>
      <c r="Z747" s="238">
        <v>3</v>
      </c>
      <c r="AA747" s="238">
        <v>2</v>
      </c>
      <c r="AB747" s="238">
        <v>2</v>
      </c>
      <c r="AC747" s="238">
        <v>98</v>
      </c>
      <c r="AD747" s="238" t="s">
        <v>424</v>
      </c>
      <c r="AE747" s="238" t="s">
        <v>1427</v>
      </c>
      <c r="AF747" s="238" t="s">
        <v>426</v>
      </c>
      <c r="AG747" s="238">
        <v>4</v>
      </c>
      <c r="AH747" s="238">
        <v>2</v>
      </c>
      <c r="AI747" s="238">
        <v>4</v>
      </c>
      <c r="AJ747" s="238">
        <v>4</v>
      </c>
      <c r="AK747" s="238">
        <v>21</v>
      </c>
      <c r="AL747" s="238">
        <v>47</v>
      </c>
      <c r="AM747" s="238" t="s">
        <v>363</v>
      </c>
      <c r="AN747" s="238">
        <v>5</v>
      </c>
      <c r="AS747" s="238">
        <v>7</v>
      </c>
      <c r="AT747" s="238">
        <v>98</v>
      </c>
      <c r="AU747" s="238">
        <v>55</v>
      </c>
      <c r="AV747" s="238">
        <v>10</v>
      </c>
      <c r="AW747" s="238">
        <v>20</v>
      </c>
      <c r="CT747" s="238">
        <v>448312</v>
      </c>
      <c r="CU747" s="238">
        <v>4970599</v>
      </c>
      <c r="CV747" s="238">
        <v>44.8869325</v>
      </c>
      <c r="CW747" s="238">
        <v>-93.654529800000006</v>
      </c>
      <c r="CX747" s="238" t="s">
        <v>359</v>
      </c>
      <c r="CY747" s="238" t="s">
        <v>1428</v>
      </c>
    </row>
    <row r="748" spans="1:103" x14ac:dyDescent="0.25">
      <c r="A748" s="238">
        <v>10782332</v>
      </c>
      <c r="B748" s="238">
        <v>3</v>
      </c>
      <c r="C748" s="238">
        <v>7</v>
      </c>
      <c r="D748" s="238">
        <v>177.95400000000001</v>
      </c>
      <c r="E748" s="238">
        <v>10</v>
      </c>
      <c r="F748" s="238" t="s">
        <v>1404</v>
      </c>
      <c r="H748" s="238" t="s">
        <v>354</v>
      </c>
      <c r="I748" s="238">
        <v>25</v>
      </c>
      <c r="K748" s="238">
        <v>12512102</v>
      </c>
      <c r="L748" s="238">
        <v>123470439</v>
      </c>
      <c r="M748" s="238">
        <v>12</v>
      </c>
      <c r="N748" s="238">
        <v>9</v>
      </c>
      <c r="O748" s="238">
        <v>2012</v>
      </c>
      <c r="P748" s="238" t="s">
        <v>366</v>
      </c>
      <c r="Q748" s="238">
        <v>13</v>
      </c>
      <c r="R748" s="238" t="s">
        <v>356</v>
      </c>
      <c r="S748" s="238">
        <v>5</v>
      </c>
      <c r="T748" s="238">
        <v>0</v>
      </c>
      <c r="U748" s="238">
        <v>2</v>
      </c>
      <c r="V748" s="238">
        <v>11</v>
      </c>
      <c r="W748" s="238">
        <v>10</v>
      </c>
      <c r="X748" s="238">
        <v>2</v>
      </c>
      <c r="Y748" s="238">
        <v>1</v>
      </c>
      <c r="Z748" s="238">
        <v>4</v>
      </c>
      <c r="AB748" s="238">
        <v>3</v>
      </c>
      <c r="AC748" s="238">
        <v>98</v>
      </c>
      <c r="AD748" s="238" t="s">
        <v>1429</v>
      </c>
      <c r="AE748" s="238" t="s">
        <v>1430</v>
      </c>
      <c r="AF748" s="238" t="s">
        <v>426</v>
      </c>
      <c r="AG748" s="238">
        <v>6</v>
      </c>
      <c r="AH748" s="238">
        <v>2</v>
      </c>
      <c r="AI748" s="238">
        <v>2</v>
      </c>
      <c r="AJ748" s="238">
        <v>4</v>
      </c>
      <c r="AK748" s="238">
        <v>21</v>
      </c>
      <c r="AL748" s="238">
        <v>20</v>
      </c>
      <c r="AM748" s="238" t="s">
        <v>354</v>
      </c>
      <c r="AN748" s="238">
        <v>5</v>
      </c>
      <c r="AO748" s="238">
        <v>3</v>
      </c>
      <c r="AS748" s="238">
        <v>7</v>
      </c>
      <c r="AT748" s="238">
        <v>98</v>
      </c>
      <c r="AU748" s="238">
        <v>55</v>
      </c>
      <c r="AV748" s="238">
        <v>10</v>
      </c>
      <c r="AW748" s="238">
        <v>20</v>
      </c>
      <c r="AX748" s="238">
        <v>2</v>
      </c>
      <c r="AY748" s="238">
        <v>3</v>
      </c>
      <c r="AZ748" s="238">
        <v>3</v>
      </c>
      <c r="BA748" s="238">
        <v>21</v>
      </c>
      <c r="BB748" s="238">
        <v>47</v>
      </c>
      <c r="BC748" s="238" t="s">
        <v>354</v>
      </c>
      <c r="BD748" s="238">
        <v>5</v>
      </c>
      <c r="BE748" s="238">
        <v>1</v>
      </c>
      <c r="BI748" s="238">
        <v>7</v>
      </c>
      <c r="BJ748" s="238">
        <v>98</v>
      </c>
      <c r="BK748" s="238">
        <v>55</v>
      </c>
      <c r="BL748" s="238">
        <v>10</v>
      </c>
      <c r="BM748" s="238">
        <v>20</v>
      </c>
      <c r="CT748" s="238">
        <v>448341</v>
      </c>
      <c r="CU748" s="238">
        <v>4970587</v>
      </c>
      <c r="CV748" s="238">
        <v>44.886827099999998</v>
      </c>
      <c r="CW748" s="238">
        <v>-93.654151400000003</v>
      </c>
      <c r="CX748" s="238" t="s">
        <v>359</v>
      </c>
      <c r="CY748" s="238" t="s">
        <v>1431</v>
      </c>
    </row>
    <row r="749" spans="1:103" x14ac:dyDescent="0.25">
      <c r="A749" s="238">
        <v>758410</v>
      </c>
      <c r="B749" s="238">
        <v>3</v>
      </c>
      <c r="C749" s="238">
        <v>7</v>
      </c>
      <c r="D749" s="238">
        <v>177.965</v>
      </c>
      <c r="E749" s="238">
        <v>10</v>
      </c>
      <c r="F749" s="238" t="s">
        <v>1404</v>
      </c>
      <c r="H749" s="238" t="s">
        <v>354</v>
      </c>
      <c r="I749" s="238">
        <v>25</v>
      </c>
      <c r="K749" s="238">
        <v>19032626</v>
      </c>
      <c r="M749" s="238">
        <v>10</v>
      </c>
      <c r="N749" s="238">
        <v>31</v>
      </c>
      <c r="O749" s="238">
        <v>2019</v>
      </c>
      <c r="P749" s="238" t="s">
        <v>384</v>
      </c>
      <c r="Q749" s="238">
        <v>0</v>
      </c>
      <c r="R749" s="238" t="s">
        <v>356</v>
      </c>
      <c r="S749" s="238">
        <v>5</v>
      </c>
      <c r="T749" s="238">
        <v>0</v>
      </c>
      <c r="U749" s="238">
        <v>1</v>
      </c>
      <c r="W749" s="238">
        <v>16</v>
      </c>
      <c r="X749" s="238">
        <v>2</v>
      </c>
      <c r="Y749" s="238">
        <v>6</v>
      </c>
      <c r="Z749" s="238">
        <v>1</v>
      </c>
      <c r="AB749" s="238">
        <v>1</v>
      </c>
      <c r="AC749" s="238">
        <v>98</v>
      </c>
      <c r="AD749" s="238">
        <v>7</v>
      </c>
      <c r="AF749" s="238" t="s">
        <v>426</v>
      </c>
      <c r="AG749" s="238">
        <v>4</v>
      </c>
      <c r="AH749" s="238">
        <v>2</v>
      </c>
      <c r="AI749" s="238">
        <v>3</v>
      </c>
      <c r="AJ749" s="238">
        <v>4</v>
      </c>
      <c r="AK749" s="238">
        <v>21</v>
      </c>
      <c r="AL749" s="238">
        <v>58</v>
      </c>
      <c r="AM749" s="238" t="s">
        <v>354</v>
      </c>
      <c r="AN749" s="238">
        <v>5</v>
      </c>
      <c r="AO749" s="238">
        <v>1</v>
      </c>
      <c r="AS749" s="238">
        <v>12</v>
      </c>
      <c r="AT749" s="238">
        <v>9</v>
      </c>
      <c r="AU749" s="238">
        <v>55</v>
      </c>
      <c r="AV749" s="238">
        <v>11</v>
      </c>
      <c r="AW749" s="238">
        <v>21</v>
      </c>
      <c r="CT749" s="238">
        <v>448348.200374651</v>
      </c>
      <c r="CU749" s="238">
        <v>4970595.2281413702</v>
      </c>
      <c r="CV749" s="238">
        <v>44.886905560000002</v>
      </c>
      <c r="CW749" s="238">
        <v>-93.654066970000002</v>
      </c>
      <c r="CX749" s="238" t="s">
        <v>359</v>
      </c>
      <c r="CY749" s="238" t="s">
        <v>1432</v>
      </c>
    </row>
    <row r="750" spans="1:103" x14ac:dyDescent="0.25">
      <c r="A750" s="238">
        <v>720999</v>
      </c>
      <c r="B750" s="238">
        <v>3</v>
      </c>
      <c r="C750" s="238">
        <v>7</v>
      </c>
      <c r="D750" s="238">
        <v>177.97300000000001</v>
      </c>
      <c r="E750" s="238">
        <v>10</v>
      </c>
      <c r="F750" s="238" t="s">
        <v>1404</v>
      </c>
      <c r="H750" s="238" t="s">
        <v>354</v>
      </c>
      <c r="I750" s="238">
        <v>25</v>
      </c>
      <c r="K750" s="238">
        <v>19013854</v>
      </c>
      <c r="M750" s="238">
        <v>5</v>
      </c>
      <c r="N750" s="238">
        <v>19</v>
      </c>
      <c r="O750" s="238">
        <v>2019</v>
      </c>
      <c r="P750" s="238" t="s">
        <v>366</v>
      </c>
      <c r="Q750" s="238">
        <v>0</v>
      </c>
      <c r="S750" s="238">
        <v>5</v>
      </c>
      <c r="T750" s="238">
        <v>0</v>
      </c>
      <c r="U750" s="238">
        <v>1</v>
      </c>
      <c r="W750" s="238">
        <v>60</v>
      </c>
      <c r="X750" s="238">
        <v>4</v>
      </c>
      <c r="Y750" s="238">
        <v>4</v>
      </c>
      <c r="Z750" s="238">
        <v>3</v>
      </c>
      <c r="AB750" s="238">
        <v>2</v>
      </c>
      <c r="AC750" s="238">
        <v>3</v>
      </c>
      <c r="AD750" s="238" t="s">
        <v>581</v>
      </c>
      <c r="AF750" s="238" t="s">
        <v>426</v>
      </c>
      <c r="AG750" s="238">
        <v>3</v>
      </c>
      <c r="AH750" s="238">
        <v>2</v>
      </c>
      <c r="AI750" s="238">
        <v>4</v>
      </c>
      <c r="AJ750" s="238">
        <v>4</v>
      </c>
      <c r="AK750" s="238">
        <v>21</v>
      </c>
      <c r="AL750" s="238">
        <v>75</v>
      </c>
      <c r="AM750" s="238" t="s">
        <v>363</v>
      </c>
      <c r="AN750" s="238">
        <v>5</v>
      </c>
      <c r="AO750" s="238">
        <v>68</v>
      </c>
      <c r="AS750" s="238">
        <v>12</v>
      </c>
      <c r="AT750" s="238">
        <v>23</v>
      </c>
      <c r="AU750" s="238">
        <v>55</v>
      </c>
      <c r="AV750" s="238">
        <v>13</v>
      </c>
      <c r="AW750" s="238">
        <v>21</v>
      </c>
      <c r="CT750" s="238">
        <v>448371.50533845602</v>
      </c>
      <c r="CU750" s="238">
        <v>4970579.4952181699</v>
      </c>
      <c r="CV750" s="238">
        <v>44.886765629999999</v>
      </c>
      <c r="CW750" s="238">
        <v>-93.653770280000003</v>
      </c>
      <c r="CX750" s="238" t="s">
        <v>359</v>
      </c>
      <c r="CY750" s="238" t="s">
        <v>1433</v>
      </c>
    </row>
    <row r="751" spans="1:103" x14ac:dyDescent="0.25">
      <c r="A751" s="238">
        <v>10938636</v>
      </c>
      <c r="B751" s="238">
        <v>3</v>
      </c>
      <c r="C751" s="238">
        <v>7</v>
      </c>
      <c r="D751" s="238">
        <v>177.976</v>
      </c>
      <c r="E751" s="238">
        <v>10</v>
      </c>
      <c r="F751" s="238" t="s">
        <v>1404</v>
      </c>
      <c r="H751" s="238" t="s">
        <v>354</v>
      </c>
      <c r="I751" s="238">
        <v>25</v>
      </c>
      <c r="K751" s="238">
        <v>14036608</v>
      </c>
      <c r="L751" s="238">
        <v>143150234</v>
      </c>
      <c r="M751" s="238">
        <v>11</v>
      </c>
      <c r="N751" s="238">
        <v>11</v>
      </c>
      <c r="O751" s="238">
        <v>2014</v>
      </c>
      <c r="P751" s="238" t="s">
        <v>368</v>
      </c>
      <c r="Q751" s="238">
        <v>19</v>
      </c>
      <c r="S751" s="238">
        <v>5</v>
      </c>
      <c r="T751" s="238">
        <v>0</v>
      </c>
      <c r="U751" s="238">
        <v>1</v>
      </c>
      <c r="V751" s="238">
        <v>8</v>
      </c>
      <c r="W751" s="238">
        <v>16</v>
      </c>
      <c r="X751" s="238">
        <v>4</v>
      </c>
      <c r="Y751" s="238">
        <v>5</v>
      </c>
      <c r="Z751" s="238">
        <v>2</v>
      </c>
      <c r="AB751" s="238">
        <v>1</v>
      </c>
      <c r="AC751" s="238">
        <v>98</v>
      </c>
      <c r="AD751" s="238" t="s">
        <v>481</v>
      </c>
      <c r="AE751" s="238" t="s">
        <v>1430</v>
      </c>
      <c r="AF751" s="238" t="s">
        <v>426</v>
      </c>
      <c r="AG751" s="238">
        <v>4</v>
      </c>
      <c r="AH751" s="238">
        <v>2</v>
      </c>
      <c r="AI751" s="238">
        <v>4</v>
      </c>
      <c r="AJ751" s="238">
        <v>3</v>
      </c>
      <c r="AK751" s="238">
        <v>21</v>
      </c>
      <c r="AL751" s="238">
        <v>40</v>
      </c>
      <c r="AM751" s="238" t="s">
        <v>354</v>
      </c>
      <c r="AN751" s="238">
        <v>5</v>
      </c>
      <c r="AO751" s="238">
        <v>1</v>
      </c>
      <c r="AS751" s="238">
        <v>1</v>
      </c>
      <c r="AT751" s="238">
        <v>2</v>
      </c>
      <c r="AU751" s="238">
        <v>55</v>
      </c>
      <c r="AV751" s="238">
        <v>11</v>
      </c>
      <c r="AW751" s="238">
        <v>21</v>
      </c>
      <c r="CT751" s="238">
        <v>448376</v>
      </c>
      <c r="CU751" s="238">
        <v>4970576</v>
      </c>
      <c r="CV751" s="238">
        <v>44.886734500000003</v>
      </c>
      <c r="CW751" s="238">
        <v>-93.653714199999996</v>
      </c>
      <c r="CX751" s="238" t="s">
        <v>359</v>
      </c>
      <c r="CY751" s="238" t="s">
        <v>1434</v>
      </c>
    </row>
    <row r="752" spans="1:103" x14ac:dyDescent="0.25">
      <c r="A752" s="238">
        <v>11019584</v>
      </c>
      <c r="B752" s="238">
        <v>3</v>
      </c>
      <c r="C752" s="238">
        <v>7</v>
      </c>
      <c r="D752" s="238">
        <v>177.976</v>
      </c>
      <c r="E752" s="238">
        <v>10</v>
      </c>
      <c r="F752" s="238" t="s">
        <v>1404</v>
      </c>
      <c r="H752" s="238" t="s">
        <v>354</v>
      </c>
      <c r="I752" s="238">
        <v>25</v>
      </c>
      <c r="K752" s="238">
        <v>15016594</v>
      </c>
      <c r="L752" s="238">
        <v>151480133</v>
      </c>
      <c r="M752" s="238">
        <v>5</v>
      </c>
      <c r="N752" s="238">
        <v>28</v>
      </c>
      <c r="O752" s="238">
        <v>2015</v>
      </c>
      <c r="P752" s="238" t="s">
        <v>384</v>
      </c>
      <c r="Q752" s="238">
        <v>14</v>
      </c>
      <c r="S752" s="238">
        <v>5</v>
      </c>
      <c r="T752" s="238">
        <v>0</v>
      </c>
      <c r="U752" s="238">
        <v>1</v>
      </c>
      <c r="V752" s="238">
        <v>7</v>
      </c>
      <c r="W752" s="238">
        <v>69</v>
      </c>
      <c r="X752" s="238">
        <v>2</v>
      </c>
      <c r="Y752" s="238">
        <v>1</v>
      </c>
      <c r="Z752" s="238">
        <v>1</v>
      </c>
      <c r="AB752" s="238">
        <v>1</v>
      </c>
      <c r="AC752" s="238">
        <v>98</v>
      </c>
      <c r="AD752" s="238" t="s">
        <v>883</v>
      </c>
      <c r="AE752" s="238" t="s">
        <v>1435</v>
      </c>
      <c r="AF752" s="238" t="s">
        <v>426</v>
      </c>
      <c r="AG752" s="238">
        <v>3</v>
      </c>
      <c r="AH752" s="238">
        <v>2</v>
      </c>
      <c r="AI752" s="238">
        <v>2</v>
      </c>
      <c r="AJ752" s="238">
        <v>3</v>
      </c>
      <c r="AK752" s="238">
        <v>21</v>
      </c>
      <c r="AL752" s="238">
        <v>57</v>
      </c>
      <c r="AM752" s="238" t="s">
        <v>354</v>
      </c>
      <c r="AN752" s="238">
        <v>5</v>
      </c>
      <c r="AO752" s="238">
        <v>21</v>
      </c>
      <c r="AS752" s="238">
        <v>7</v>
      </c>
      <c r="AT752" s="238">
        <v>98</v>
      </c>
      <c r="AU752" s="238">
        <v>55</v>
      </c>
      <c r="AV752" s="238">
        <v>11</v>
      </c>
      <c r="AW752" s="238">
        <v>21</v>
      </c>
      <c r="CT752" s="238">
        <v>448376</v>
      </c>
      <c r="CU752" s="238">
        <v>4970576</v>
      </c>
      <c r="CV752" s="238">
        <v>44.886734500000003</v>
      </c>
      <c r="CW752" s="238">
        <v>-93.653714199999996</v>
      </c>
      <c r="CX752" s="238" t="s">
        <v>359</v>
      </c>
      <c r="CY752" s="238" t="s">
        <v>1436</v>
      </c>
    </row>
    <row r="753" spans="1:103" x14ac:dyDescent="0.25">
      <c r="A753" s="238">
        <v>10935327</v>
      </c>
      <c r="B753" s="238">
        <v>3</v>
      </c>
      <c r="C753" s="238">
        <v>7</v>
      </c>
      <c r="D753" s="238">
        <v>177.994</v>
      </c>
      <c r="E753" s="238">
        <v>10</v>
      </c>
      <c r="F753" s="238" t="s">
        <v>1404</v>
      </c>
      <c r="H753" s="238" t="s">
        <v>354</v>
      </c>
      <c r="I753" s="238">
        <v>25</v>
      </c>
      <c r="K753" s="238">
        <v>14016202</v>
      </c>
      <c r="L753" s="238">
        <v>141460003</v>
      </c>
      <c r="M753" s="238">
        <v>5</v>
      </c>
      <c r="N753" s="238">
        <v>24</v>
      </c>
      <c r="O753" s="238">
        <v>2014</v>
      </c>
      <c r="P753" s="238" t="s">
        <v>364</v>
      </c>
      <c r="Q753" s="238">
        <v>18</v>
      </c>
      <c r="S753" s="238">
        <v>5</v>
      </c>
      <c r="T753" s="238">
        <v>0</v>
      </c>
      <c r="U753" s="238">
        <v>1</v>
      </c>
      <c r="V753" s="238">
        <v>8</v>
      </c>
      <c r="W753" s="238">
        <v>16</v>
      </c>
      <c r="X753" s="238">
        <v>2</v>
      </c>
      <c r="Y753" s="238">
        <v>1</v>
      </c>
      <c r="Z753" s="238">
        <v>1</v>
      </c>
      <c r="AA753" s="238">
        <v>1</v>
      </c>
      <c r="AB753" s="238">
        <v>1</v>
      </c>
      <c r="AC753" s="238">
        <v>98</v>
      </c>
      <c r="AD753" s="238" t="s">
        <v>430</v>
      </c>
      <c r="AE753" s="238" t="s">
        <v>1437</v>
      </c>
      <c r="AF753" s="238" t="s">
        <v>426</v>
      </c>
      <c r="AG753" s="238">
        <v>4</v>
      </c>
      <c r="AH753" s="238">
        <v>2</v>
      </c>
      <c r="AI753" s="238">
        <v>2</v>
      </c>
      <c r="AJ753" s="238">
        <v>4</v>
      </c>
      <c r="AK753" s="238">
        <v>21</v>
      </c>
      <c r="AL753" s="238">
        <v>69</v>
      </c>
      <c r="AM753" s="238" t="s">
        <v>363</v>
      </c>
      <c r="AN753" s="238">
        <v>5</v>
      </c>
      <c r="AO753" s="238">
        <v>1</v>
      </c>
      <c r="AP753" s="238">
        <v>1</v>
      </c>
      <c r="AS753" s="238">
        <v>7</v>
      </c>
      <c r="AT753" s="238">
        <v>98</v>
      </c>
      <c r="AU753" s="238">
        <v>55</v>
      </c>
      <c r="AV753" s="238">
        <v>10</v>
      </c>
      <c r="AW753" s="238">
        <v>21</v>
      </c>
      <c r="CT753" s="238">
        <v>448403</v>
      </c>
      <c r="CU753" s="238">
        <v>4970568</v>
      </c>
      <c r="CV753" s="238">
        <v>44.886661599999996</v>
      </c>
      <c r="CW753" s="238">
        <v>-93.653365899999997</v>
      </c>
      <c r="CX753" s="238" t="s">
        <v>359</v>
      </c>
      <c r="CY753" s="238" t="s">
        <v>1438</v>
      </c>
    </row>
    <row r="754" spans="1:103" x14ac:dyDescent="0.25">
      <c r="A754" s="238">
        <v>472165</v>
      </c>
      <c r="B754" s="238">
        <v>3</v>
      </c>
      <c r="C754" s="238">
        <v>7</v>
      </c>
      <c r="D754" s="238">
        <v>178.01</v>
      </c>
      <c r="E754" s="238">
        <v>10</v>
      </c>
      <c r="F754" s="238" t="s">
        <v>1404</v>
      </c>
      <c r="H754" s="238" t="s">
        <v>354</v>
      </c>
      <c r="I754" s="238">
        <v>25</v>
      </c>
      <c r="K754" s="238">
        <v>17020702</v>
      </c>
      <c r="M754" s="238">
        <v>6</v>
      </c>
      <c r="N754" s="238">
        <v>22</v>
      </c>
      <c r="O754" s="238">
        <v>2017</v>
      </c>
      <c r="P754" s="238" t="s">
        <v>384</v>
      </c>
      <c r="Q754" s="238">
        <v>10</v>
      </c>
      <c r="R754" s="238" t="s">
        <v>356</v>
      </c>
      <c r="S754" s="238">
        <v>5</v>
      </c>
      <c r="T754" s="238">
        <v>0</v>
      </c>
      <c r="U754" s="238">
        <v>1</v>
      </c>
      <c r="W754" s="238">
        <v>61</v>
      </c>
      <c r="X754" s="238">
        <v>2</v>
      </c>
      <c r="Y754" s="238">
        <v>1</v>
      </c>
      <c r="Z754" s="238">
        <v>3</v>
      </c>
      <c r="AB754" s="238">
        <v>2</v>
      </c>
      <c r="AC754" s="238">
        <v>98</v>
      </c>
      <c r="AD754" s="238" t="s">
        <v>1421</v>
      </c>
      <c r="AF754" s="238" t="s">
        <v>426</v>
      </c>
      <c r="AG754" s="238">
        <v>3</v>
      </c>
      <c r="AH754" s="238">
        <v>2</v>
      </c>
      <c r="AI754" s="238">
        <v>2</v>
      </c>
      <c r="AJ754" s="238">
        <v>4</v>
      </c>
      <c r="AK754" s="238">
        <v>21</v>
      </c>
      <c r="AL754" s="238">
        <v>18</v>
      </c>
      <c r="AM754" s="238" t="s">
        <v>363</v>
      </c>
      <c r="AN754" s="238">
        <v>5</v>
      </c>
      <c r="AO754" s="238">
        <v>1</v>
      </c>
      <c r="AS754" s="238">
        <v>12</v>
      </c>
      <c r="AT754" s="238">
        <v>9</v>
      </c>
      <c r="AU754" s="238">
        <v>55</v>
      </c>
      <c r="AV754" s="238">
        <v>11</v>
      </c>
      <c r="AW754" s="238">
        <v>21</v>
      </c>
      <c r="CT754" s="238">
        <v>448437.24287520099</v>
      </c>
      <c r="CU754" s="238">
        <v>4970555.7152582398</v>
      </c>
      <c r="CV754" s="238">
        <v>44.886556339999998</v>
      </c>
      <c r="CW754" s="238">
        <v>-93.652935479999996</v>
      </c>
      <c r="CX754" s="238" t="s">
        <v>359</v>
      </c>
      <c r="CY754" s="238" t="s">
        <v>1439</v>
      </c>
    </row>
    <row r="755" spans="1:103" x14ac:dyDescent="0.25">
      <c r="A755" s="238">
        <v>765233</v>
      </c>
      <c r="B755" s="238">
        <v>3</v>
      </c>
      <c r="C755" s="238">
        <v>7</v>
      </c>
      <c r="D755" s="238">
        <v>178.01400000000001</v>
      </c>
      <c r="E755" s="238">
        <v>10</v>
      </c>
      <c r="F755" s="238" t="s">
        <v>1404</v>
      </c>
      <c r="H755" s="238" t="s">
        <v>354</v>
      </c>
      <c r="I755" s="238">
        <v>25</v>
      </c>
      <c r="K755" s="238">
        <v>19035324</v>
      </c>
      <c r="M755" s="238">
        <v>11</v>
      </c>
      <c r="N755" s="238">
        <v>26</v>
      </c>
      <c r="O755" s="238">
        <v>2019</v>
      </c>
      <c r="P755" s="238" t="s">
        <v>368</v>
      </c>
      <c r="Q755" s="238">
        <v>7</v>
      </c>
      <c r="R755" s="238" t="s">
        <v>356</v>
      </c>
      <c r="S755" s="238">
        <v>3</v>
      </c>
      <c r="T755" s="238">
        <v>0</v>
      </c>
      <c r="U755" s="238">
        <v>2</v>
      </c>
      <c r="W755" s="238">
        <v>25</v>
      </c>
      <c r="X755" s="238">
        <v>2</v>
      </c>
      <c r="Y755" s="238">
        <v>2</v>
      </c>
      <c r="Z755" s="238">
        <v>1</v>
      </c>
      <c r="AB755" s="238">
        <v>1</v>
      </c>
      <c r="AC755" s="238">
        <v>98</v>
      </c>
      <c r="AD755" s="238">
        <v>7</v>
      </c>
      <c r="AF755" s="238" t="s">
        <v>426</v>
      </c>
      <c r="AG755" s="238">
        <v>90</v>
      </c>
      <c r="AH755" s="238">
        <v>2</v>
      </c>
      <c r="AI755" s="238">
        <v>3</v>
      </c>
      <c r="AJ755" s="238">
        <v>4</v>
      </c>
      <c r="AK755" s="238">
        <v>21</v>
      </c>
      <c r="AL755" s="238">
        <v>61</v>
      </c>
      <c r="AM755" s="238" t="s">
        <v>354</v>
      </c>
      <c r="AN755" s="238">
        <v>5</v>
      </c>
      <c r="AO755" s="238">
        <v>1</v>
      </c>
      <c r="AS755" s="238">
        <v>12</v>
      </c>
      <c r="AT755" s="238">
        <v>9</v>
      </c>
      <c r="AU755" s="238">
        <v>55</v>
      </c>
      <c r="AV755" s="238">
        <v>12</v>
      </c>
      <c r="AW755" s="238">
        <v>21</v>
      </c>
      <c r="AX755" s="238">
        <v>1</v>
      </c>
      <c r="AY755" s="238">
        <v>49</v>
      </c>
      <c r="AZ755" s="238">
        <v>3</v>
      </c>
      <c r="BI755" s="238">
        <v>12</v>
      </c>
      <c r="BJ755" s="238">
        <v>9</v>
      </c>
      <c r="BK755" s="238">
        <v>55</v>
      </c>
      <c r="BL755" s="238">
        <v>12</v>
      </c>
      <c r="BM755" s="238">
        <v>21</v>
      </c>
      <c r="CT755" s="238">
        <v>448423.29746551102</v>
      </c>
      <c r="CU755" s="238">
        <v>4970567.6326781604</v>
      </c>
      <c r="CV755" s="238">
        <v>44.886662610000002</v>
      </c>
      <c r="CW755" s="238">
        <v>-93.653113270000006</v>
      </c>
      <c r="CX755" s="238" t="s">
        <v>359</v>
      </c>
      <c r="CY755" s="238" t="s">
        <v>1440</v>
      </c>
    </row>
    <row r="756" spans="1:103" x14ac:dyDescent="0.25">
      <c r="A756" s="238">
        <v>336681</v>
      </c>
      <c r="B756" s="238">
        <v>3</v>
      </c>
      <c r="C756" s="238">
        <v>7</v>
      </c>
      <c r="D756" s="238">
        <v>178.042</v>
      </c>
      <c r="E756" s="238">
        <v>10</v>
      </c>
      <c r="F756" s="238" t="s">
        <v>1404</v>
      </c>
      <c r="H756" s="238" t="s">
        <v>354</v>
      </c>
      <c r="I756" s="238">
        <v>25</v>
      </c>
      <c r="K756" s="238">
        <v>16008752</v>
      </c>
      <c r="M756" s="238">
        <v>3</v>
      </c>
      <c r="N756" s="238">
        <v>19</v>
      </c>
      <c r="O756" s="238">
        <v>2016</v>
      </c>
      <c r="P756" s="238" t="s">
        <v>364</v>
      </c>
      <c r="Q756" s="238">
        <v>8</v>
      </c>
      <c r="R756" s="238">
        <v>98</v>
      </c>
      <c r="S756" s="238">
        <v>5</v>
      </c>
      <c r="T756" s="238">
        <v>0</v>
      </c>
      <c r="U756" s="238">
        <v>1</v>
      </c>
      <c r="W756" s="238">
        <v>61</v>
      </c>
      <c r="X756" s="238">
        <v>2</v>
      </c>
      <c r="Y756" s="238">
        <v>1</v>
      </c>
      <c r="Z756" s="238">
        <v>4</v>
      </c>
      <c r="AB756" s="238">
        <v>5</v>
      </c>
      <c r="AC756" s="238">
        <v>98</v>
      </c>
      <c r="AD756" s="238" t="s">
        <v>1421</v>
      </c>
      <c r="AF756" s="238" t="s">
        <v>426</v>
      </c>
      <c r="AG756" s="238">
        <v>3</v>
      </c>
      <c r="AH756" s="238">
        <v>2</v>
      </c>
      <c r="AI756" s="238">
        <v>4</v>
      </c>
      <c r="AJ756" s="238">
        <v>3</v>
      </c>
      <c r="AK756" s="238">
        <v>21</v>
      </c>
      <c r="AL756" s="238">
        <v>37</v>
      </c>
      <c r="AM756" s="238" t="s">
        <v>354</v>
      </c>
      <c r="AN756" s="238">
        <v>5</v>
      </c>
      <c r="AO756" s="238">
        <v>71</v>
      </c>
      <c r="AS756" s="238">
        <v>12</v>
      </c>
      <c r="AT756" s="238">
        <v>9</v>
      </c>
      <c r="AU756" s="238">
        <v>55</v>
      </c>
      <c r="AV756" s="238">
        <v>12</v>
      </c>
      <c r="AW756" s="238">
        <v>23</v>
      </c>
      <c r="CT756" s="238">
        <v>448488.11946528603</v>
      </c>
      <c r="CU756" s="238">
        <v>4970544.3694189703</v>
      </c>
      <c r="CV756" s="238">
        <v>44.886457890000003</v>
      </c>
      <c r="CW756" s="238">
        <v>-93.652290120000004</v>
      </c>
      <c r="CX756" s="238" t="s">
        <v>359</v>
      </c>
      <c r="CY756" s="238" t="s">
        <v>1441</v>
      </c>
    </row>
    <row r="757" spans="1:103" x14ac:dyDescent="0.25">
      <c r="A757" s="238">
        <v>10782155</v>
      </c>
      <c r="B757" s="238">
        <v>3</v>
      </c>
      <c r="C757" s="238">
        <v>7</v>
      </c>
      <c r="D757" s="238">
        <v>178.065</v>
      </c>
      <c r="E757" s="238">
        <v>10</v>
      </c>
      <c r="F757" s="238" t="s">
        <v>1404</v>
      </c>
      <c r="H757" s="238" t="s">
        <v>354</v>
      </c>
      <c r="I757" s="238">
        <v>25</v>
      </c>
      <c r="K757" s="238">
        <v>12036381</v>
      </c>
      <c r="L757" s="238">
        <v>123440144</v>
      </c>
      <c r="M757" s="238">
        <v>12</v>
      </c>
      <c r="N757" s="238">
        <v>9</v>
      </c>
      <c r="O757" s="238">
        <v>2012</v>
      </c>
      <c r="P757" s="238" t="s">
        <v>366</v>
      </c>
      <c r="Q757" s="238">
        <v>11</v>
      </c>
      <c r="S757" s="238">
        <v>5</v>
      </c>
      <c r="T757" s="238">
        <v>0</v>
      </c>
      <c r="U757" s="238">
        <v>1</v>
      </c>
      <c r="V757" s="238">
        <v>4</v>
      </c>
      <c r="W757" s="238">
        <v>54</v>
      </c>
      <c r="X757" s="238">
        <v>2</v>
      </c>
      <c r="Y757" s="238">
        <v>1</v>
      </c>
      <c r="Z757" s="238">
        <v>4</v>
      </c>
      <c r="AB757" s="238">
        <v>3</v>
      </c>
      <c r="AC757" s="238">
        <v>98</v>
      </c>
      <c r="AD757" s="238" t="s">
        <v>481</v>
      </c>
      <c r="AE757" s="238" t="s">
        <v>1442</v>
      </c>
      <c r="AF757" s="238" t="s">
        <v>426</v>
      </c>
      <c r="AG757" s="238">
        <v>3</v>
      </c>
      <c r="AH757" s="238">
        <v>2</v>
      </c>
      <c r="AI757" s="238">
        <v>2</v>
      </c>
      <c r="AJ757" s="238">
        <v>4</v>
      </c>
      <c r="AK757" s="238">
        <v>21</v>
      </c>
      <c r="AL757" s="238">
        <v>21</v>
      </c>
      <c r="AM757" s="238" t="s">
        <v>363</v>
      </c>
      <c r="AN757" s="238">
        <v>5</v>
      </c>
      <c r="AS757" s="238">
        <v>7</v>
      </c>
      <c r="AT757" s="238">
        <v>98</v>
      </c>
      <c r="AU757" s="238">
        <v>55</v>
      </c>
      <c r="AV757" s="238">
        <v>10</v>
      </c>
      <c r="AW757" s="238">
        <v>20</v>
      </c>
      <c r="CT757" s="238">
        <v>448513</v>
      </c>
      <c r="CU757" s="238">
        <v>4970534</v>
      </c>
      <c r="CV757" s="238">
        <v>44.886370300000003</v>
      </c>
      <c r="CW757" s="238">
        <v>-93.651974999999993</v>
      </c>
      <c r="CX757" s="238" t="s">
        <v>359</v>
      </c>
      <c r="CY757" s="238" t="s">
        <v>1443</v>
      </c>
    </row>
    <row r="758" spans="1:103" x14ac:dyDescent="0.25">
      <c r="A758" s="238">
        <v>11020723</v>
      </c>
      <c r="B758" s="238">
        <v>3</v>
      </c>
      <c r="C758" s="238">
        <v>7</v>
      </c>
      <c r="D758" s="238">
        <v>178.065</v>
      </c>
      <c r="E758" s="238">
        <v>10</v>
      </c>
      <c r="F758" s="238" t="s">
        <v>1404</v>
      </c>
      <c r="H758" s="238" t="s">
        <v>354</v>
      </c>
      <c r="I758" s="238">
        <v>25</v>
      </c>
      <c r="L758" s="238">
        <v>152020140</v>
      </c>
      <c r="M758" s="238">
        <v>6</v>
      </c>
      <c r="N758" s="238">
        <v>11</v>
      </c>
      <c r="O758" s="238">
        <v>2015</v>
      </c>
      <c r="P758" s="238" t="s">
        <v>384</v>
      </c>
      <c r="Q758" s="238">
        <v>5</v>
      </c>
      <c r="S758" s="238">
        <v>5</v>
      </c>
      <c r="T758" s="238">
        <v>0</v>
      </c>
      <c r="U758" s="238">
        <v>1</v>
      </c>
      <c r="V758" s="238">
        <v>8</v>
      </c>
      <c r="W758" s="238">
        <v>16</v>
      </c>
      <c r="Y758" s="238">
        <v>1</v>
      </c>
      <c r="Z758" s="238">
        <v>3</v>
      </c>
      <c r="AB758" s="238">
        <v>2</v>
      </c>
      <c r="AC758" s="238">
        <v>98</v>
      </c>
      <c r="AF758" s="238" t="s">
        <v>426</v>
      </c>
      <c r="AG758" s="238">
        <v>4</v>
      </c>
      <c r="AH758" s="238">
        <v>2</v>
      </c>
      <c r="AI758" s="238">
        <v>2</v>
      </c>
      <c r="AJ758" s="238">
        <v>4</v>
      </c>
      <c r="AK758" s="238">
        <v>21</v>
      </c>
      <c r="AL758" s="238">
        <v>51</v>
      </c>
      <c r="AM758" s="238" t="s">
        <v>354</v>
      </c>
      <c r="AU758" s="238">
        <v>55</v>
      </c>
      <c r="CT758" s="238">
        <v>448513</v>
      </c>
      <c r="CU758" s="238">
        <v>4970534</v>
      </c>
      <c r="CV758" s="238">
        <v>44.886370300000003</v>
      </c>
      <c r="CW758" s="238">
        <v>-93.651974999999993</v>
      </c>
      <c r="CX758" s="238" t="s">
        <v>359</v>
      </c>
    </row>
    <row r="759" spans="1:103" x14ac:dyDescent="0.25">
      <c r="A759" s="238">
        <v>10715536</v>
      </c>
      <c r="B759" s="238">
        <v>3</v>
      </c>
      <c r="C759" s="238">
        <v>7</v>
      </c>
      <c r="D759" s="238">
        <v>178.126</v>
      </c>
      <c r="E759" s="238">
        <v>10</v>
      </c>
      <c r="F759" s="238" t="s">
        <v>1404</v>
      </c>
      <c r="H759" s="238" t="s">
        <v>354</v>
      </c>
      <c r="I759" s="238">
        <v>25</v>
      </c>
      <c r="K759" s="238">
        <v>11041191</v>
      </c>
      <c r="L759" s="238">
        <v>120060010</v>
      </c>
      <c r="M759" s="238">
        <v>12</v>
      </c>
      <c r="N759" s="238">
        <v>31</v>
      </c>
      <c r="O759" s="238">
        <v>2011</v>
      </c>
      <c r="P759" s="238" t="s">
        <v>364</v>
      </c>
      <c r="Q759" s="238">
        <v>22</v>
      </c>
      <c r="S759" s="238">
        <v>5</v>
      </c>
      <c r="T759" s="238">
        <v>0</v>
      </c>
      <c r="U759" s="238">
        <v>1</v>
      </c>
      <c r="V759" s="238">
        <v>4</v>
      </c>
      <c r="W759" s="238">
        <v>54</v>
      </c>
      <c r="X759" s="238">
        <v>2</v>
      </c>
      <c r="Y759" s="238">
        <v>4</v>
      </c>
      <c r="Z759" s="238">
        <v>5</v>
      </c>
      <c r="AA759" s="238">
        <v>4</v>
      </c>
      <c r="AB759" s="238">
        <v>3</v>
      </c>
      <c r="AC759" s="238">
        <v>98</v>
      </c>
      <c r="AD759" s="238" t="s">
        <v>883</v>
      </c>
      <c r="AE759" s="238" t="s">
        <v>1444</v>
      </c>
      <c r="AF759" s="238" t="s">
        <v>426</v>
      </c>
      <c r="AG759" s="238">
        <v>3</v>
      </c>
      <c r="AH759" s="238">
        <v>2</v>
      </c>
      <c r="AI759" s="238">
        <v>2</v>
      </c>
      <c r="AK759" s="238">
        <v>21</v>
      </c>
      <c r="AL759" s="238">
        <v>19</v>
      </c>
      <c r="AM759" s="238" t="s">
        <v>354</v>
      </c>
      <c r="AN759" s="238">
        <v>5</v>
      </c>
      <c r="AS759" s="238">
        <v>7</v>
      </c>
      <c r="AT759" s="238">
        <v>5</v>
      </c>
      <c r="AU759" s="238">
        <v>55</v>
      </c>
      <c r="AV759" s="238">
        <v>10</v>
      </c>
      <c r="AW759" s="238">
        <v>20</v>
      </c>
      <c r="CT759" s="238">
        <v>448606</v>
      </c>
      <c r="CU759" s="238">
        <v>4970504</v>
      </c>
      <c r="CV759" s="238">
        <v>44.886099700000003</v>
      </c>
      <c r="CW759" s="238">
        <v>-93.650789799999998</v>
      </c>
      <c r="CX759" s="238" t="s">
        <v>359</v>
      </c>
      <c r="CY759" s="238" t="s">
        <v>1445</v>
      </c>
    </row>
    <row r="760" spans="1:103" x14ac:dyDescent="0.25">
      <c r="A760" s="238">
        <v>10714772</v>
      </c>
      <c r="B760" s="238">
        <v>3</v>
      </c>
      <c r="C760" s="238">
        <v>7</v>
      </c>
      <c r="D760" s="238">
        <v>178.15600000000001</v>
      </c>
      <c r="E760" s="238">
        <v>10</v>
      </c>
      <c r="F760" s="238" t="s">
        <v>1404</v>
      </c>
      <c r="H760" s="238" t="s">
        <v>354</v>
      </c>
      <c r="I760" s="238">
        <v>25</v>
      </c>
      <c r="K760" s="238">
        <v>11511929</v>
      </c>
      <c r="L760" s="238">
        <v>113360291</v>
      </c>
      <c r="M760" s="238">
        <v>12</v>
      </c>
      <c r="N760" s="238">
        <v>2</v>
      </c>
      <c r="O760" s="238">
        <v>2011</v>
      </c>
      <c r="P760" s="238" t="s">
        <v>362</v>
      </c>
      <c r="Q760" s="238">
        <v>4</v>
      </c>
      <c r="R760" s="238" t="s">
        <v>369</v>
      </c>
      <c r="S760" s="238">
        <v>5</v>
      </c>
      <c r="T760" s="238">
        <v>0</v>
      </c>
      <c r="U760" s="238">
        <v>2</v>
      </c>
      <c r="V760" s="238">
        <v>1</v>
      </c>
      <c r="W760" s="238">
        <v>10</v>
      </c>
      <c r="X760" s="238">
        <v>2</v>
      </c>
      <c r="Y760" s="238">
        <v>4</v>
      </c>
      <c r="Z760" s="238">
        <v>1</v>
      </c>
      <c r="AB760" s="238">
        <v>1</v>
      </c>
      <c r="AC760" s="238">
        <v>98</v>
      </c>
      <c r="AD760" s="238" t="s">
        <v>428</v>
      </c>
      <c r="AE760" s="238" t="s">
        <v>1446</v>
      </c>
      <c r="AF760" s="238" t="s">
        <v>426</v>
      </c>
      <c r="AG760" s="238">
        <v>7</v>
      </c>
      <c r="AH760" s="238">
        <v>2</v>
      </c>
      <c r="AI760" s="238">
        <v>2</v>
      </c>
      <c r="AJ760" s="238">
        <v>3</v>
      </c>
      <c r="AK760" s="238">
        <v>21</v>
      </c>
      <c r="AL760" s="238">
        <v>58</v>
      </c>
      <c r="AM760" s="238" t="s">
        <v>354</v>
      </c>
      <c r="AN760" s="238">
        <v>5</v>
      </c>
      <c r="AO760" s="238">
        <v>15</v>
      </c>
      <c r="AP760" s="238">
        <v>3</v>
      </c>
      <c r="AS760" s="238">
        <v>7</v>
      </c>
      <c r="AT760" s="238">
        <v>98</v>
      </c>
      <c r="AU760" s="238">
        <v>55</v>
      </c>
      <c r="AV760" s="238">
        <v>10</v>
      </c>
      <c r="AW760" s="238">
        <v>20</v>
      </c>
      <c r="AX760" s="238">
        <v>2</v>
      </c>
      <c r="AY760" s="238">
        <v>1</v>
      </c>
      <c r="AZ760" s="238">
        <v>3</v>
      </c>
      <c r="BA760" s="238">
        <v>8</v>
      </c>
      <c r="BB760" s="238">
        <v>44</v>
      </c>
      <c r="BC760" s="238" t="s">
        <v>354</v>
      </c>
      <c r="BD760" s="238">
        <v>5</v>
      </c>
      <c r="BE760" s="238">
        <v>1</v>
      </c>
      <c r="BI760" s="238">
        <v>7</v>
      </c>
      <c r="BJ760" s="238">
        <v>98</v>
      </c>
      <c r="BK760" s="238">
        <v>55</v>
      </c>
      <c r="BL760" s="238">
        <v>10</v>
      </c>
      <c r="BM760" s="238">
        <v>20</v>
      </c>
      <c r="CT760" s="238">
        <v>448651</v>
      </c>
      <c r="CU760" s="238">
        <v>4970484</v>
      </c>
      <c r="CV760" s="238">
        <v>44.885930199999997</v>
      </c>
      <c r="CW760" s="238">
        <v>-93.650224499999993</v>
      </c>
      <c r="CX760" s="238" t="s">
        <v>359</v>
      </c>
      <c r="CY760" s="238" t="s">
        <v>1447</v>
      </c>
    </row>
    <row r="761" spans="1:103" x14ac:dyDescent="0.25">
      <c r="A761" s="238">
        <v>10702657</v>
      </c>
      <c r="B761" s="238">
        <v>3</v>
      </c>
      <c r="C761" s="238">
        <v>7</v>
      </c>
      <c r="D761" s="238">
        <v>178.16499999999999</v>
      </c>
      <c r="E761" s="238">
        <v>10</v>
      </c>
      <c r="F761" s="238" t="s">
        <v>1404</v>
      </c>
      <c r="H761" s="238" t="s">
        <v>354</v>
      </c>
      <c r="I761" s="238">
        <v>25</v>
      </c>
      <c r="K761" s="238">
        <v>11025112</v>
      </c>
      <c r="L761" s="238">
        <v>112200044</v>
      </c>
      <c r="M761" s="238">
        <v>8</v>
      </c>
      <c r="N761" s="238">
        <v>8</v>
      </c>
      <c r="O761" s="238">
        <v>2011</v>
      </c>
      <c r="P761" s="238" t="s">
        <v>361</v>
      </c>
      <c r="Q761" s="238">
        <v>7</v>
      </c>
      <c r="S761" s="238">
        <v>5</v>
      </c>
      <c r="T761" s="238">
        <v>0</v>
      </c>
      <c r="U761" s="238">
        <v>1</v>
      </c>
      <c r="V761" s="238">
        <v>90</v>
      </c>
      <c r="W761" s="238">
        <v>16</v>
      </c>
      <c r="X761" s="238">
        <v>2</v>
      </c>
      <c r="Y761" s="238">
        <v>1</v>
      </c>
      <c r="Z761" s="238">
        <v>1</v>
      </c>
      <c r="AB761" s="238">
        <v>1</v>
      </c>
      <c r="AC761" s="238">
        <v>98</v>
      </c>
      <c r="AD761" s="238" t="s">
        <v>1448</v>
      </c>
      <c r="AE761" s="238" t="s">
        <v>1449</v>
      </c>
      <c r="AF761" s="238" t="s">
        <v>426</v>
      </c>
      <c r="AG761" s="238">
        <v>4</v>
      </c>
      <c r="AH761" s="238">
        <v>2</v>
      </c>
      <c r="AI761" s="238">
        <v>4</v>
      </c>
      <c r="AJ761" s="238">
        <v>3</v>
      </c>
      <c r="AK761" s="238">
        <v>27</v>
      </c>
      <c r="AL761" s="238">
        <v>45</v>
      </c>
      <c r="AM761" s="238" t="s">
        <v>363</v>
      </c>
      <c r="AN761" s="238">
        <v>5</v>
      </c>
      <c r="AS761" s="238">
        <v>7</v>
      </c>
      <c r="AT761" s="238">
        <v>98</v>
      </c>
      <c r="AU761" s="238">
        <v>55</v>
      </c>
      <c r="AV761" s="238">
        <v>11</v>
      </c>
      <c r="AW761" s="238">
        <v>20</v>
      </c>
      <c r="CT761" s="238">
        <v>448664</v>
      </c>
      <c r="CU761" s="238">
        <v>4970479</v>
      </c>
      <c r="CV761" s="238">
        <v>44.8858794</v>
      </c>
      <c r="CW761" s="238">
        <v>-93.650054900000001</v>
      </c>
      <c r="CX761" s="238" t="s">
        <v>359</v>
      </c>
      <c r="CY761" s="238" t="s">
        <v>1450</v>
      </c>
    </row>
    <row r="762" spans="1:103" x14ac:dyDescent="0.25">
      <c r="A762" s="238">
        <v>669409</v>
      </c>
      <c r="B762" s="238">
        <v>3</v>
      </c>
      <c r="C762" s="238">
        <v>7</v>
      </c>
      <c r="D762" s="238">
        <v>178.17699999999999</v>
      </c>
      <c r="E762" s="238">
        <v>10</v>
      </c>
      <c r="F762" s="238" t="s">
        <v>1404</v>
      </c>
      <c r="H762" s="238" t="s">
        <v>354</v>
      </c>
      <c r="I762" s="238">
        <v>25</v>
      </c>
      <c r="K762" s="238">
        <v>18514950</v>
      </c>
      <c r="M762" s="238">
        <v>12</v>
      </c>
      <c r="N762" s="238">
        <v>18</v>
      </c>
      <c r="O762" s="238">
        <v>2018</v>
      </c>
      <c r="P762" s="238" t="s">
        <v>368</v>
      </c>
      <c r="Q762" s="238">
        <v>19</v>
      </c>
      <c r="R762" s="238">
        <v>98</v>
      </c>
      <c r="S762" s="238">
        <v>5</v>
      </c>
      <c r="T762" s="238">
        <v>0</v>
      </c>
      <c r="U762" s="238">
        <v>1</v>
      </c>
      <c r="W762" s="238">
        <v>55</v>
      </c>
      <c r="X762" s="238">
        <v>2</v>
      </c>
      <c r="Y762" s="238">
        <v>4</v>
      </c>
      <c r="Z762" s="238">
        <v>1</v>
      </c>
      <c r="AB762" s="238">
        <v>1</v>
      </c>
      <c r="AC762" s="238">
        <v>98</v>
      </c>
      <c r="AD762" s="238" t="s">
        <v>581</v>
      </c>
      <c r="AF762" s="238" t="s">
        <v>426</v>
      </c>
      <c r="AG762" s="238">
        <v>3</v>
      </c>
      <c r="AH762" s="238">
        <v>2</v>
      </c>
      <c r="AI762" s="238">
        <v>2</v>
      </c>
      <c r="AJ762" s="238">
        <v>3</v>
      </c>
      <c r="AK762" s="238">
        <v>21</v>
      </c>
      <c r="AL762" s="238">
        <v>25</v>
      </c>
      <c r="AM762" s="238" t="s">
        <v>354</v>
      </c>
      <c r="AN762" s="238">
        <v>5</v>
      </c>
      <c r="AO762" s="238">
        <v>72</v>
      </c>
      <c r="AS762" s="238">
        <v>12</v>
      </c>
      <c r="AT762" s="238">
        <v>9</v>
      </c>
      <c r="AU762" s="238">
        <v>55</v>
      </c>
      <c r="AV762" s="238">
        <v>13</v>
      </c>
      <c r="AW762" s="238">
        <v>25</v>
      </c>
      <c r="CT762" s="238">
        <v>448681.32249597902</v>
      </c>
      <c r="CU762" s="238">
        <v>4970473.2114130901</v>
      </c>
      <c r="CV762" s="238">
        <v>44.88583131</v>
      </c>
      <c r="CW762" s="238">
        <v>-93.649836550000003</v>
      </c>
      <c r="CX762" s="238" t="s">
        <v>359</v>
      </c>
      <c r="CY762" s="238" t="s">
        <v>1451</v>
      </c>
    </row>
    <row r="763" spans="1:103" x14ac:dyDescent="0.25">
      <c r="A763" s="238">
        <v>507105</v>
      </c>
      <c r="B763" s="238">
        <v>3</v>
      </c>
      <c r="C763" s="238">
        <v>7</v>
      </c>
      <c r="D763" s="238">
        <v>178.20699999999999</v>
      </c>
      <c r="E763" s="238">
        <v>10</v>
      </c>
      <c r="F763" s="238" t="s">
        <v>1404</v>
      </c>
      <c r="H763" s="238" t="s">
        <v>354</v>
      </c>
      <c r="I763" s="238">
        <v>25</v>
      </c>
      <c r="K763" s="238">
        <v>17032869</v>
      </c>
      <c r="M763" s="238">
        <v>10</v>
      </c>
      <c r="N763" s="238">
        <v>8</v>
      </c>
      <c r="O763" s="238">
        <v>2017</v>
      </c>
      <c r="P763" s="238" t="s">
        <v>366</v>
      </c>
      <c r="Q763" s="238">
        <v>9</v>
      </c>
      <c r="S763" s="238">
        <v>5</v>
      </c>
      <c r="T763" s="238">
        <v>0</v>
      </c>
      <c r="U763" s="238">
        <v>1</v>
      </c>
      <c r="W763" s="238">
        <v>61</v>
      </c>
      <c r="X763" s="238">
        <v>2</v>
      </c>
      <c r="Y763" s="238">
        <v>1</v>
      </c>
      <c r="Z763" s="238">
        <v>1</v>
      </c>
      <c r="AB763" s="238">
        <v>1</v>
      </c>
      <c r="AC763" s="238">
        <v>6</v>
      </c>
      <c r="AD763" s="238" t="s">
        <v>1421</v>
      </c>
      <c r="AF763" s="238" t="s">
        <v>426</v>
      </c>
      <c r="AG763" s="238">
        <v>3</v>
      </c>
      <c r="AH763" s="238">
        <v>2</v>
      </c>
      <c r="AI763" s="238">
        <v>3</v>
      </c>
      <c r="AJ763" s="238">
        <v>3</v>
      </c>
      <c r="AK763" s="238">
        <v>21</v>
      </c>
      <c r="AL763" s="238">
        <v>24</v>
      </c>
      <c r="AM763" s="238" t="s">
        <v>354</v>
      </c>
      <c r="AN763" s="238">
        <v>5</v>
      </c>
      <c r="AO763" s="238">
        <v>1</v>
      </c>
      <c r="AS763" s="238">
        <v>12</v>
      </c>
      <c r="AT763" s="238">
        <v>24</v>
      </c>
      <c r="AU763" s="238">
        <v>45</v>
      </c>
      <c r="AV763" s="238">
        <v>13</v>
      </c>
      <c r="AW763" s="238">
        <v>24</v>
      </c>
      <c r="CT763" s="238">
        <v>448732.51846575201</v>
      </c>
      <c r="CU763" s="238">
        <v>4970445.7056717798</v>
      </c>
      <c r="CV763" s="238">
        <v>44.885587399999999</v>
      </c>
      <c r="CW763" s="238">
        <v>-93.649185520000003</v>
      </c>
      <c r="CX763" s="238" t="s">
        <v>359</v>
      </c>
      <c r="CY763" s="238" t="s">
        <v>1452</v>
      </c>
    </row>
    <row r="764" spans="1:103" x14ac:dyDescent="0.25">
      <c r="A764" s="238">
        <v>513596</v>
      </c>
      <c r="B764" s="238">
        <v>3</v>
      </c>
      <c r="C764" s="238">
        <v>7</v>
      </c>
      <c r="D764" s="238">
        <v>178.221</v>
      </c>
      <c r="E764" s="238">
        <v>10</v>
      </c>
      <c r="F764" s="238" t="s">
        <v>1404</v>
      </c>
      <c r="H764" s="238" t="s">
        <v>354</v>
      </c>
      <c r="I764" s="238">
        <v>25</v>
      </c>
      <c r="K764" s="238">
        <v>17035571</v>
      </c>
      <c r="M764" s="238">
        <v>11</v>
      </c>
      <c r="N764" s="238">
        <v>1</v>
      </c>
      <c r="O764" s="238">
        <v>2017</v>
      </c>
      <c r="P764" s="238" t="s">
        <v>355</v>
      </c>
      <c r="Q764" s="238">
        <v>6</v>
      </c>
      <c r="R764" s="238" t="s">
        <v>369</v>
      </c>
      <c r="S764" s="238">
        <v>5</v>
      </c>
      <c r="T764" s="238">
        <v>0</v>
      </c>
      <c r="U764" s="238">
        <v>1</v>
      </c>
      <c r="W764" s="238">
        <v>16</v>
      </c>
      <c r="X764" s="238">
        <v>2</v>
      </c>
      <c r="Y764" s="238">
        <v>6</v>
      </c>
      <c r="Z764" s="238">
        <v>1</v>
      </c>
      <c r="AB764" s="238">
        <v>1</v>
      </c>
      <c r="AC764" s="238">
        <v>98</v>
      </c>
      <c r="AD764" s="238" t="s">
        <v>1421</v>
      </c>
      <c r="AF764" s="238" t="s">
        <v>426</v>
      </c>
      <c r="AG764" s="238">
        <v>4</v>
      </c>
      <c r="AH764" s="238">
        <v>2</v>
      </c>
      <c r="AI764" s="238">
        <v>3</v>
      </c>
      <c r="AJ764" s="238">
        <v>3</v>
      </c>
      <c r="AK764" s="238">
        <v>21</v>
      </c>
      <c r="AL764" s="238">
        <v>63</v>
      </c>
      <c r="AM764" s="238" t="s">
        <v>354</v>
      </c>
      <c r="AN764" s="238">
        <v>5</v>
      </c>
      <c r="AO764" s="238">
        <v>1</v>
      </c>
      <c r="AS764" s="238">
        <v>12</v>
      </c>
      <c r="AT764" s="238">
        <v>9</v>
      </c>
      <c r="AU764" s="238">
        <v>55</v>
      </c>
      <c r="AV764" s="238">
        <v>11</v>
      </c>
      <c r="AW764" s="238">
        <v>21</v>
      </c>
      <c r="CT764" s="238">
        <v>448752.62683930201</v>
      </c>
      <c r="CU764" s="238">
        <v>4970435.4184884196</v>
      </c>
      <c r="CV764" s="238">
        <v>44.885496250000003</v>
      </c>
      <c r="CW764" s="238">
        <v>-93.648929870000003</v>
      </c>
      <c r="CX764" s="238" t="s">
        <v>359</v>
      </c>
      <c r="CY764" s="238" t="s">
        <v>1453</v>
      </c>
    </row>
    <row r="765" spans="1:103" x14ac:dyDescent="0.25">
      <c r="A765" s="238">
        <v>364998</v>
      </c>
      <c r="B765" s="238">
        <v>3</v>
      </c>
      <c r="C765" s="238">
        <v>7</v>
      </c>
      <c r="D765" s="238">
        <v>178.29900000000001</v>
      </c>
      <c r="E765" s="238">
        <v>10</v>
      </c>
      <c r="F765" s="238" t="s">
        <v>1404</v>
      </c>
      <c r="H765" s="238" t="s">
        <v>354</v>
      </c>
      <c r="I765" s="238">
        <v>25</v>
      </c>
      <c r="K765" s="238">
        <v>16507712</v>
      </c>
      <c r="M765" s="238">
        <v>7</v>
      </c>
      <c r="N765" s="238">
        <v>17</v>
      </c>
      <c r="O765" s="238">
        <v>2016</v>
      </c>
      <c r="P765" s="238" t="s">
        <v>366</v>
      </c>
      <c r="Q765" s="238">
        <v>18</v>
      </c>
      <c r="R765" s="238" t="s">
        <v>356</v>
      </c>
      <c r="S765" s="238">
        <v>4</v>
      </c>
      <c r="T765" s="238">
        <v>0</v>
      </c>
      <c r="U765" s="238">
        <v>2</v>
      </c>
      <c r="V765" s="238">
        <v>12</v>
      </c>
      <c r="W765" s="238">
        <v>10</v>
      </c>
      <c r="X765" s="238">
        <v>2</v>
      </c>
      <c r="Y765" s="238">
        <v>1</v>
      </c>
      <c r="Z765" s="238">
        <v>1</v>
      </c>
      <c r="AB765" s="238">
        <v>1</v>
      </c>
      <c r="AC765" s="238">
        <v>98</v>
      </c>
      <c r="AD765" s="238" t="s">
        <v>1421</v>
      </c>
      <c r="AF765" s="238" t="s">
        <v>426</v>
      </c>
      <c r="AG765" s="238">
        <v>7</v>
      </c>
      <c r="AH765" s="238">
        <v>2</v>
      </c>
      <c r="AI765" s="238">
        <v>2</v>
      </c>
      <c r="AJ765" s="238">
        <v>4</v>
      </c>
      <c r="AK765" s="238">
        <v>21</v>
      </c>
      <c r="AL765" s="238">
        <v>20</v>
      </c>
      <c r="AM765" s="238" t="s">
        <v>363</v>
      </c>
      <c r="AN765" s="238">
        <v>5</v>
      </c>
      <c r="AO765" s="238">
        <v>1</v>
      </c>
      <c r="AS765" s="238">
        <v>12</v>
      </c>
      <c r="AT765" s="238">
        <v>9</v>
      </c>
      <c r="AU765" s="238">
        <v>45</v>
      </c>
      <c r="AV765" s="238">
        <v>11</v>
      </c>
      <c r="AW765" s="238">
        <v>25</v>
      </c>
      <c r="AX765" s="238">
        <v>2</v>
      </c>
      <c r="AY765" s="238">
        <v>3</v>
      </c>
      <c r="AZ765" s="238">
        <v>4</v>
      </c>
      <c r="BA765" s="238">
        <v>26</v>
      </c>
      <c r="BB765" s="238">
        <v>45</v>
      </c>
      <c r="BC765" s="238" t="s">
        <v>354</v>
      </c>
      <c r="BD765" s="238">
        <v>5</v>
      </c>
      <c r="BE765" s="238">
        <v>1</v>
      </c>
      <c r="BI765" s="238">
        <v>12</v>
      </c>
      <c r="BJ765" s="238">
        <v>9</v>
      </c>
      <c r="BK765" s="238">
        <v>45</v>
      </c>
      <c r="BL765" s="238">
        <v>11</v>
      </c>
      <c r="BM765" s="238">
        <v>25</v>
      </c>
      <c r="CT765" s="238">
        <v>448857.00618067902</v>
      </c>
      <c r="CU765" s="238">
        <v>4970363.1445262898</v>
      </c>
      <c r="CV765" s="238">
        <v>44.88485317</v>
      </c>
      <c r="CW765" s="238">
        <v>-93.647600929999996</v>
      </c>
      <c r="CX765" s="238" t="s">
        <v>359</v>
      </c>
      <c r="CY765" s="238" t="s">
        <v>1454</v>
      </c>
    </row>
    <row r="766" spans="1:103" x14ac:dyDescent="0.25">
      <c r="A766" s="238">
        <v>10704167</v>
      </c>
      <c r="B766" s="238">
        <v>3</v>
      </c>
      <c r="C766" s="238">
        <v>7</v>
      </c>
      <c r="D766" s="238">
        <v>178.315</v>
      </c>
      <c r="E766" s="238">
        <v>10</v>
      </c>
      <c r="F766" s="238" t="s">
        <v>1404</v>
      </c>
      <c r="H766" s="238" t="s">
        <v>354</v>
      </c>
      <c r="I766" s="238">
        <v>25</v>
      </c>
      <c r="K766" s="238">
        <v>11034529</v>
      </c>
      <c r="L766" s="238">
        <v>112990220</v>
      </c>
      <c r="M766" s="238">
        <v>10</v>
      </c>
      <c r="N766" s="238">
        <v>26</v>
      </c>
      <c r="O766" s="238">
        <v>2011</v>
      </c>
      <c r="P766" s="238" t="s">
        <v>355</v>
      </c>
      <c r="Q766" s="238">
        <v>21</v>
      </c>
      <c r="S766" s="238">
        <v>5</v>
      </c>
      <c r="T766" s="238">
        <v>0</v>
      </c>
      <c r="U766" s="238">
        <v>1</v>
      </c>
      <c r="V766" s="238">
        <v>98</v>
      </c>
      <c r="W766" s="238">
        <v>16</v>
      </c>
      <c r="X766" s="238">
        <v>2</v>
      </c>
      <c r="Y766" s="238">
        <v>4</v>
      </c>
      <c r="Z766" s="238">
        <v>1</v>
      </c>
      <c r="AA766" s="238">
        <v>1</v>
      </c>
      <c r="AB766" s="238">
        <v>1</v>
      </c>
      <c r="AC766" s="238">
        <v>98</v>
      </c>
      <c r="AD766" s="238" t="s">
        <v>424</v>
      </c>
      <c r="AE766" s="238" t="s">
        <v>1455</v>
      </c>
      <c r="AF766" s="238" t="s">
        <v>426</v>
      </c>
      <c r="AG766" s="238">
        <v>4</v>
      </c>
      <c r="AH766" s="238">
        <v>2</v>
      </c>
      <c r="AI766" s="238">
        <v>2</v>
      </c>
      <c r="AJ766" s="238">
        <v>3</v>
      </c>
      <c r="AK766" s="238">
        <v>21</v>
      </c>
      <c r="AL766" s="238">
        <v>46</v>
      </c>
      <c r="AM766" s="238" t="s">
        <v>363</v>
      </c>
      <c r="AN766" s="238">
        <v>5</v>
      </c>
      <c r="AO766" s="238">
        <v>1</v>
      </c>
      <c r="AS766" s="238">
        <v>7</v>
      </c>
      <c r="AT766" s="238">
        <v>98</v>
      </c>
      <c r="AU766" s="238">
        <v>55</v>
      </c>
      <c r="AV766" s="238">
        <v>11</v>
      </c>
      <c r="AW766" s="238">
        <v>20</v>
      </c>
      <c r="CT766" s="238">
        <v>448868</v>
      </c>
      <c r="CU766" s="238">
        <v>4970351</v>
      </c>
      <c r="CV766" s="238">
        <v>44.884743700000001</v>
      </c>
      <c r="CW766" s="238">
        <v>-93.647463999999999</v>
      </c>
      <c r="CX766" s="238" t="s">
        <v>359</v>
      </c>
      <c r="CY766" s="238" t="s">
        <v>1456</v>
      </c>
    </row>
    <row r="767" spans="1:103" x14ac:dyDescent="0.25">
      <c r="A767" s="238">
        <v>411872</v>
      </c>
      <c r="B767" s="238">
        <v>3</v>
      </c>
      <c r="C767" s="238">
        <v>7</v>
      </c>
      <c r="D767" s="238">
        <v>178.322</v>
      </c>
      <c r="E767" s="238">
        <v>10</v>
      </c>
      <c r="F767" s="238" t="s">
        <v>1404</v>
      </c>
      <c r="H767" s="238" t="s">
        <v>354</v>
      </c>
      <c r="I767" s="238">
        <v>25</v>
      </c>
      <c r="K767" s="238">
        <v>17500214</v>
      </c>
      <c r="M767" s="238">
        <v>1</v>
      </c>
      <c r="N767" s="238">
        <v>5</v>
      </c>
      <c r="O767" s="238">
        <v>2017</v>
      </c>
      <c r="P767" s="238" t="s">
        <v>384</v>
      </c>
      <c r="Q767" s="238">
        <v>8</v>
      </c>
      <c r="R767" s="238" t="s">
        <v>369</v>
      </c>
      <c r="S767" s="238">
        <v>4</v>
      </c>
      <c r="T767" s="238">
        <v>0</v>
      </c>
      <c r="U767" s="238">
        <v>2</v>
      </c>
      <c r="V767" s="238">
        <v>12</v>
      </c>
      <c r="W767" s="238">
        <v>10</v>
      </c>
      <c r="X767" s="238">
        <v>2</v>
      </c>
      <c r="Y767" s="238">
        <v>1</v>
      </c>
      <c r="Z767" s="238">
        <v>1</v>
      </c>
      <c r="AB767" s="238">
        <v>1</v>
      </c>
      <c r="AC767" s="238">
        <v>98</v>
      </c>
      <c r="AD767" s="238" t="s">
        <v>1421</v>
      </c>
      <c r="AF767" s="238" t="s">
        <v>426</v>
      </c>
      <c r="AG767" s="238">
        <v>7</v>
      </c>
      <c r="AH767" s="238">
        <v>2</v>
      </c>
      <c r="AI767" s="238">
        <v>3</v>
      </c>
      <c r="AJ767" s="238">
        <v>3</v>
      </c>
      <c r="AK767" s="238">
        <v>34</v>
      </c>
      <c r="AL767" s="238">
        <v>43</v>
      </c>
      <c r="AM767" s="238" t="s">
        <v>354</v>
      </c>
      <c r="AN767" s="238">
        <v>5</v>
      </c>
      <c r="AO767" s="238">
        <v>1</v>
      </c>
      <c r="AS767" s="238">
        <v>12</v>
      </c>
      <c r="AT767" s="238">
        <v>20</v>
      </c>
      <c r="AU767" s="238">
        <v>55</v>
      </c>
      <c r="AV767" s="238">
        <v>11</v>
      </c>
      <c r="AW767" s="238">
        <v>23</v>
      </c>
      <c r="AX767" s="238">
        <v>2</v>
      </c>
      <c r="AY767" s="238">
        <v>4</v>
      </c>
      <c r="AZ767" s="238">
        <v>3</v>
      </c>
      <c r="BA767" s="238">
        <v>21</v>
      </c>
      <c r="BB767" s="238">
        <v>20</v>
      </c>
      <c r="BC767" s="238" t="s">
        <v>354</v>
      </c>
      <c r="BD767" s="238">
        <v>5</v>
      </c>
      <c r="BE767" s="238">
        <v>90</v>
      </c>
      <c r="BI767" s="238">
        <v>12</v>
      </c>
      <c r="BJ767" s="238">
        <v>20</v>
      </c>
      <c r="BK767" s="238">
        <v>55</v>
      </c>
      <c r="BL767" s="238">
        <v>11</v>
      </c>
      <c r="BM767" s="238">
        <v>23</v>
      </c>
      <c r="CT767" s="238">
        <v>448882.40623148001</v>
      </c>
      <c r="CU767" s="238">
        <v>4970337.7444754904</v>
      </c>
      <c r="CV767" s="238">
        <v>44.884626359999999</v>
      </c>
      <c r="CW767" s="238">
        <v>-93.647276759999997</v>
      </c>
      <c r="CX767" s="238" t="s">
        <v>359</v>
      </c>
      <c r="CY767" s="238" t="s">
        <v>1457</v>
      </c>
    </row>
    <row r="768" spans="1:103" x14ac:dyDescent="0.25">
      <c r="A768" s="238">
        <v>362353</v>
      </c>
      <c r="B768" s="238">
        <v>3</v>
      </c>
      <c r="C768" s="238">
        <v>7</v>
      </c>
      <c r="D768" s="238">
        <v>178.453</v>
      </c>
      <c r="E768" s="238">
        <v>10</v>
      </c>
      <c r="F768" s="238" t="s">
        <v>1404</v>
      </c>
      <c r="H768" s="238" t="s">
        <v>354</v>
      </c>
      <c r="I768" s="238">
        <v>25</v>
      </c>
      <c r="K768" s="238">
        <v>16022397</v>
      </c>
      <c r="M768" s="238">
        <v>7</v>
      </c>
      <c r="N768" s="238">
        <v>6</v>
      </c>
      <c r="O768" s="238">
        <v>2016</v>
      </c>
      <c r="P768" s="238" t="s">
        <v>355</v>
      </c>
      <c r="Q768" s="238">
        <v>7</v>
      </c>
      <c r="R768" s="238" t="s">
        <v>369</v>
      </c>
      <c r="S768" s="238">
        <v>5</v>
      </c>
      <c r="T768" s="238">
        <v>0</v>
      </c>
      <c r="U768" s="238">
        <v>2</v>
      </c>
      <c r="V768" s="238">
        <v>10</v>
      </c>
      <c r="W768" s="238">
        <v>10</v>
      </c>
      <c r="X768" s="238">
        <v>10</v>
      </c>
      <c r="Y768" s="238">
        <v>1</v>
      </c>
      <c r="Z768" s="238">
        <v>1</v>
      </c>
      <c r="AB768" s="238">
        <v>1</v>
      </c>
      <c r="AC768" s="238">
        <v>98</v>
      </c>
      <c r="AD768" s="238" t="s">
        <v>1421</v>
      </c>
      <c r="AF768" s="238" t="s">
        <v>426</v>
      </c>
      <c r="AG768" s="238">
        <v>5</v>
      </c>
      <c r="AH768" s="238">
        <v>2</v>
      </c>
      <c r="AI768" s="238">
        <v>3</v>
      </c>
      <c r="AJ768" s="238">
        <v>3</v>
      </c>
      <c r="AK768" s="238">
        <v>26</v>
      </c>
      <c r="AL768" s="238">
        <v>17</v>
      </c>
      <c r="AM768" s="238" t="s">
        <v>354</v>
      </c>
      <c r="AN768" s="238">
        <v>5</v>
      </c>
      <c r="AO768" s="238">
        <v>75</v>
      </c>
      <c r="AP768" s="238">
        <v>71</v>
      </c>
      <c r="AS768" s="238">
        <v>12</v>
      </c>
      <c r="AT768" s="238">
        <v>20</v>
      </c>
      <c r="AU768" s="238">
        <v>55</v>
      </c>
      <c r="AV768" s="238">
        <v>11</v>
      </c>
      <c r="AW768" s="238">
        <v>21</v>
      </c>
      <c r="AX768" s="238">
        <v>2</v>
      </c>
      <c r="AY768" s="238">
        <v>4</v>
      </c>
      <c r="AZ768" s="238">
        <v>3</v>
      </c>
      <c r="BA768" s="238">
        <v>23</v>
      </c>
      <c r="BB768" s="238">
        <v>35</v>
      </c>
      <c r="BC768" s="238" t="s">
        <v>354</v>
      </c>
      <c r="BD768" s="238">
        <v>5</v>
      </c>
      <c r="BE768" s="238">
        <v>1</v>
      </c>
      <c r="BI768" s="238">
        <v>12</v>
      </c>
      <c r="BJ768" s="238">
        <v>20</v>
      </c>
      <c r="BK768" s="238">
        <v>55</v>
      </c>
      <c r="BL768" s="238">
        <v>11</v>
      </c>
      <c r="BM768" s="238">
        <v>21</v>
      </c>
      <c r="CT768" s="238">
        <v>449044.198255778</v>
      </c>
      <c r="CU768" s="238">
        <v>4970201.5263539702</v>
      </c>
      <c r="CV768" s="238">
        <v>44.883411780000003</v>
      </c>
      <c r="CW768" s="238">
        <v>-93.645214490000001</v>
      </c>
      <c r="CX768" s="238" t="s">
        <v>359</v>
      </c>
      <c r="CY768" s="238" t="s">
        <v>1458</v>
      </c>
    </row>
    <row r="769" spans="1:103" x14ac:dyDescent="0.25">
      <c r="A769" s="238">
        <v>10777766</v>
      </c>
      <c r="B769" s="238">
        <v>3</v>
      </c>
      <c r="C769" s="238">
        <v>7</v>
      </c>
      <c r="D769" s="238">
        <v>178.46199999999999</v>
      </c>
      <c r="E769" s="238">
        <v>10</v>
      </c>
      <c r="F769" s="238" t="s">
        <v>1404</v>
      </c>
      <c r="H769" s="238" t="s">
        <v>354</v>
      </c>
      <c r="I769" s="238">
        <v>25</v>
      </c>
      <c r="K769" s="238">
        <v>12014510</v>
      </c>
      <c r="L769" s="238">
        <v>121450019</v>
      </c>
      <c r="M769" s="238">
        <v>5</v>
      </c>
      <c r="N769" s="238">
        <v>23</v>
      </c>
      <c r="O769" s="238">
        <v>2012</v>
      </c>
      <c r="P769" s="238" t="s">
        <v>355</v>
      </c>
      <c r="Q769" s="238">
        <v>22</v>
      </c>
      <c r="S769" s="238">
        <v>5</v>
      </c>
      <c r="T769" s="238">
        <v>0</v>
      </c>
      <c r="U769" s="238">
        <v>1</v>
      </c>
      <c r="V769" s="238">
        <v>7</v>
      </c>
      <c r="W769" s="238">
        <v>54</v>
      </c>
      <c r="X769" s="238">
        <v>2</v>
      </c>
      <c r="Y769" s="238">
        <v>6</v>
      </c>
      <c r="Z769" s="238">
        <v>3</v>
      </c>
      <c r="AB769" s="238">
        <v>2</v>
      </c>
      <c r="AC769" s="238">
        <v>98</v>
      </c>
      <c r="AD769" s="238" t="s">
        <v>424</v>
      </c>
      <c r="AE769" s="238" t="s">
        <v>1459</v>
      </c>
      <c r="AF769" s="238" t="s">
        <v>426</v>
      </c>
      <c r="AG769" s="238">
        <v>3</v>
      </c>
      <c r="AH769" s="238">
        <v>2</v>
      </c>
      <c r="AI769" s="238">
        <v>4</v>
      </c>
      <c r="AJ769" s="238">
        <v>3</v>
      </c>
      <c r="AK769" s="238">
        <v>21</v>
      </c>
      <c r="AL769" s="238">
        <v>32</v>
      </c>
      <c r="AM769" s="238" t="s">
        <v>363</v>
      </c>
      <c r="AN769" s="238">
        <v>10</v>
      </c>
      <c r="AO769" s="238">
        <v>18</v>
      </c>
      <c r="AP769" s="238">
        <v>3</v>
      </c>
      <c r="AS769" s="238">
        <v>7</v>
      </c>
      <c r="AT769" s="238">
        <v>98</v>
      </c>
      <c r="AU769" s="238">
        <v>55</v>
      </c>
      <c r="AV769" s="238">
        <v>10</v>
      </c>
      <c r="AW769" s="238">
        <v>20</v>
      </c>
      <c r="CT769" s="238">
        <v>449048</v>
      </c>
      <c r="CU769" s="238">
        <v>4970199</v>
      </c>
      <c r="CV769" s="238">
        <v>44.883390400000003</v>
      </c>
      <c r="CW769" s="238">
        <v>-93.645168499999997</v>
      </c>
      <c r="CX769" s="238" t="s">
        <v>359</v>
      </c>
      <c r="CY769" s="238" t="s">
        <v>1460</v>
      </c>
    </row>
    <row r="770" spans="1:103" x14ac:dyDescent="0.25">
      <c r="A770" s="238">
        <v>10781300</v>
      </c>
      <c r="B770" s="238">
        <v>3</v>
      </c>
      <c r="C770" s="238">
        <v>7</v>
      </c>
      <c r="D770" s="238">
        <v>178.46199999999999</v>
      </c>
      <c r="E770" s="238">
        <v>10</v>
      </c>
      <c r="F770" s="238" t="s">
        <v>1404</v>
      </c>
      <c r="H770" s="238" t="s">
        <v>354</v>
      </c>
      <c r="I770" s="238">
        <v>25</v>
      </c>
      <c r="K770" s="238">
        <v>12510714</v>
      </c>
      <c r="L770" s="238">
        <v>123110245</v>
      </c>
      <c r="M770" s="238">
        <v>11</v>
      </c>
      <c r="N770" s="238">
        <v>4</v>
      </c>
      <c r="O770" s="238">
        <v>2012</v>
      </c>
      <c r="P770" s="238" t="s">
        <v>366</v>
      </c>
      <c r="Q770" s="238">
        <v>13</v>
      </c>
      <c r="R770" s="238" t="s">
        <v>369</v>
      </c>
      <c r="S770" s="238">
        <v>4</v>
      </c>
      <c r="T770" s="238">
        <v>0</v>
      </c>
      <c r="U770" s="238">
        <v>1</v>
      </c>
      <c r="V770" s="238">
        <v>90</v>
      </c>
      <c r="W770" s="238">
        <v>69</v>
      </c>
      <c r="X770" s="238">
        <v>2</v>
      </c>
      <c r="Y770" s="238">
        <v>1</v>
      </c>
      <c r="Z770" s="238">
        <v>2</v>
      </c>
      <c r="AB770" s="238">
        <v>1</v>
      </c>
      <c r="AC770" s="238">
        <v>98</v>
      </c>
      <c r="AD770" s="238" t="s">
        <v>428</v>
      </c>
      <c r="AE770" s="238" t="s">
        <v>1461</v>
      </c>
      <c r="AF770" s="238" t="s">
        <v>426</v>
      </c>
      <c r="AG770" s="238">
        <v>3</v>
      </c>
      <c r="AH770" s="238">
        <v>2</v>
      </c>
      <c r="AI770" s="238">
        <v>4</v>
      </c>
      <c r="AJ770" s="238">
        <v>3</v>
      </c>
      <c r="AK770" s="238">
        <v>21</v>
      </c>
      <c r="AL770" s="238">
        <v>16</v>
      </c>
      <c r="AM770" s="238" t="s">
        <v>354</v>
      </c>
      <c r="AN770" s="238">
        <v>5</v>
      </c>
      <c r="AO770" s="238">
        <v>15</v>
      </c>
      <c r="AS770" s="238">
        <v>7</v>
      </c>
      <c r="AT770" s="238">
        <v>98</v>
      </c>
      <c r="AU770" s="238">
        <v>55</v>
      </c>
      <c r="AV770" s="238">
        <v>10</v>
      </c>
      <c r="AW770" s="238">
        <v>22</v>
      </c>
      <c r="CT770" s="238">
        <v>449048</v>
      </c>
      <c r="CU770" s="238">
        <v>4970199</v>
      </c>
      <c r="CV770" s="238">
        <v>44.883390400000003</v>
      </c>
      <c r="CW770" s="238">
        <v>-93.645168499999997</v>
      </c>
      <c r="CX770" s="238" t="s">
        <v>359</v>
      </c>
      <c r="CY770" s="238" t="s">
        <v>1462</v>
      </c>
    </row>
    <row r="771" spans="1:103" x14ac:dyDescent="0.25">
      <c r="A771" s="238">
        <v>10855694</v>
      </c>
      <c r="B771" s="238">
        <v>3</v>
      </c>
      <c r="C771" s="238">
        <v>7</v>
      </c>
      <c r="D771" s="238">
        <v>178.46199999999999</v>
      </c>
      <c r="E771" s="238">
        <v>10</v>
      </c>
      <c r="F771" s="238" t="s">
        <v>1404</v>
      </c>
      <c r="H771" s="238" t="s">
        <v>354</v>
      </c>
      <c r="I771" s="238">
        <v>25</v>
      </c>
      <c r="K771" s="238">
        <v>13036121</v>
      </c>
      <c r="L771" s="238">
        <v>133370023</v>
      </c>
      <c r="M771" s="238">
        <v>12</v>
      </c>
      <c r="N771" s="238">
        <v>1</v>
      </c>
      <c r="O771" s="238">
        <v>2013</v>
      </c>
      <c r="P771" s="238" t="s">
        <v>366</v>
      </c>
      <c r="Q771" s="238">
        <v>17</v>
      </c>
      <c r="S771" s="238">
        <v>5</v>
      </c>
      <c r="T771" s="238">
        <v>0</v>
      </c>
      <c r="U771" s="238">
        <v>1</v>
      </c>
      <c r="V771" s="238">
        <v>5</v>
      </c>
      <c r="W771" s="238">
        <v>16</v>
      </c>
      <c r="X771" s="238">
        <v>2</v>
      </c>
      <c r="Y771" s="238">
        <v>4</v>
      </c>
      <c r="Z771" s="238">
        <v>2</v>
      </c>
      <c r="AA771" s="238">
        <v>3</v>
      </c>
      <c r="AB771" s="238">
        <v>2</v>
      </c>
      <c r="AC771" s="238">
        <v>98</v>
      </c>
      <c r="AD771" s="238" t="s">
        <v>883</v>
      </c>
      <c r="AE771" s="238" t="s">
        <v>1463</v>
      </c>
      <c r="AF771" s="238" t="s">
        <v>426</v>
      </c>
      <c r="AG771" s="238">
        <v>4</v>
      </c>
      <c r="AH771" s="238">
        <v>2</v>
      </c>
      <c r="AI771" s="238">
        <v>4</v>
      </c>
      <c r="AJ771" s="238">
        <v>4</v>
      </c>
      <c r="AK771" s="238">
        <v>21</v>
      </c>
      <c r="AL771" s="238">
        <v>52</v>
      </c>
      <c r="AM771" s="238" t="s">
        <v>363</v>
      </c>
      <c r="AN771" s="238">
        <v>5</v>
      </c>
      <c r="AO771" s="238">
        <v>1</v>
      </c>
      <c r="AS771" s="238">
        <v>7</v>
      </c>
      <c r="AT771" s="238">
        <v>98</v>
      </c>
      <c r="AU771" s="238">
        <v>55</v>
      </c>
      <c r="AV771" s="238">
        <v>11</v>
      </c>
      <c r="AW771" s="238">
        <v>21</v>
      </c>
      <c r="CT771" s="238">
        <v>449048</v>
      </c>
      <c r="CU771" s="238">
        <v>4970199</v>
      </c>
      <c r="CV771" s="238">
        <v>44.883390400000003</v>
      </c>
      <c r="CW771" s="238">
        <v>-93.645168499999997</v>
      </c>
      <c r="CX771" s="238" t="s">
        <v>359</v>
      </c>
      <c r="CY771" s="238" t="s">
        <v>1464</v>
      </c>
    </row>
    <row r="772" spans="1:103" x14ac:dyDescent="0.25">
      <c r="A772" s="238">
        <v>730436</v>
      </c>
      <c r="B772" s="238">
        <v>3</v>
      </c>
      <c r="C772" s="238">
        <v>7</v>
      </c>
      <c r="D772" s="238">
        <v>178.48599999999999</v>
      </c>
      <c r="E772" s="238">
        <v>10</v>
      </c>
      <c r="F772" s="238" t="s">
        <v>1404</v>
      </c>
      <c r="H772" s="238" t="s">
        <v>354</v>
      </c>
      <c r="I772" s="238">
        <v>25</v>
      </c>
      <c r="K772" s="238">
        <v>19507594</v>
      </c>
      <c r="M772" s="238">
        <v>6</v>
      </c>
      <c r="N772" s="238">
        <v>18</v>
      </c>
      <c r="O772" s="238">
        <v>2019</v>
      </c>
      <c r="P772" s="238" t="s">
        <v>368</v>
      </c>
      <c r="Q772" s="238">
        <v>13</v>
      </c>
      <c r="R772" s="238" t="s">
        <v>369</v>
      </c>
      <c r="S772" s="238">
        <v>5</v>
      </c>
      <c r="T772" s="238">
        <v>0</v>
      </c>
      <c r="U772" s="238">
        <v>3</v>
      </c>
      <c r="V772" s="238">
        <v>12</v>
      </c>
      <c r="W772" s="238">
        <v>10</v>
      </c>
      <c r="X772" s="238">
        <v>2</v>
      </c>
      <c r="Y772" s="238">
        <v>1</v>
      </c>
      <c r="Z772" s="238">
        <v>2</v>
      </c>
      <c r="AB772" s="238">
        <v>1</v>
      </c>
      <c r="AC772" s="238">
        <v>98</v>
      </c>
      <c r="AD772" s="238" t="s">
        <v>581</v>
      </c>
      <c r="AF772" s="238" t="s">
        <v>426</v>
      </c>
      <c r="AG772" s="238">
        <v>7</v>
      </c>
      <c r="AH772" s="238">
        <v>2</v>
      </c>
      <c r="AI772" s="238">
        <v>4</v>
      </c>
      <c r="AJ772" s="238">
        <v>3</v>
      </c>
      <c r="AK772" s="238">
        <v>21</v>
      </c>
      <c r="AL772" s="238">
        <v>88</v>
      </c>
      <c r="AM772" s="238" t="s">
        <v>363</v>
      </c>
      <c r="AN772" s="238">
        <v>5</v>
      </c>
      <c r="AO772" s="238">
        <v>70</v>
      </c>
      <c r="AS772" s="238">
        <v>12</v>
      </c>
      <c r="AT772" s="238">
        <v>20</v>
      </c>
      <c r="AU772" s="238">
        <v>55</v>
      </c>
      <c r="AV772" s="238">
        <v>11</v>
      </c>
      <c r="AW772" s="238">
        <v>21</v>
      </c>
      <c r="AX772" s="238">
        <v>2</v>
      </c>
      <c r="AY772" s="238">
        <v>2</v>
      </c>
      <c r="AZ772" s="238">
        <v>3</v>
      </c>
      <c r="BA772" s="238">
        <v>34</v>
      </c>
      <c r="BB772" s="238">
        <v>43</v>
      </c>
      <c r="BC772" s="238" t="s">
        <v>354</v>
      </c>
      <c r="BD772" s="238">
        <v>5</v>
      </c>
      <c r="BE772" s="238">
        <v>1</v>
      </c>
      <c r="BI772" s="238">
        <v>12</v>
      </c>
      <c r="BJ772" s="238">
        <v>20</v>
      </c>
      <c r="BK772" s="238">
        <v>55</v>
      </c>
      <c r="BL772" s="238">
        <v>11</v>
      </c>
      <c r="BM772" s="238">
        <v>21</v>
      </c>
      <c r="BN772" s="238">
        <v>2</v>
      </c>
      <c r="BO772" s="238">
        <v>3</v>
      </c>
      <c r="BP772" s="238">
        <v>3</v>
      </c>
      <c r="BQ772" s="238">
        <v>34</v>
      </c>
      <c r="BR772" s="238">
        <v>56</v>
      </c>
      <c r="BS772" s="238" t="s">
        <v>354</v>
      </c>
      <c r="BT772" s="238">
        <v>5</v>
      </c>
      <c r="BU772" s="238">
        <v>1</v>
      </c>
      <c r="BY772" s="238">
        <v>12</v>
      </c>
      <c r="BZ772" s="238">
        <v>20</v>
      </c>
      <c r="CA772" s="238">
        <v>55</v>
      </c>
      <c r="CB772" s="238">
        <v>11</v>
      </c>
      <c r="CC772" s="238">
        <v>21</v>
      </c>
      <c r="CT772" s="238">
        <v>449077.13995427999</v>
      </c>
      <c r="CU772" s="238">
        <v>4970172.6441452904</v>
      </c>
      <c r="CV772" s="238">
        <v>44.883154150000003</v>
      </c>
      <c r="CW772" s="238">
        <v>-93.644794500000003</v>
      </c>
      <c r="CX772" s="238" t="s">
        <v>359</v>
      </c>
      <c r="CY772" s="238" t="s">
        <v>1465</v>
      </c>
    </row>
    <row r="773" spans="1:103" x14ac:dyDescent="0.25">
      <c r="A773" s="238">
        <v>404215</v>
      </c>
      <c r="B773" s="238">
        <v>3</v>
      </c>
      <c r="C773" s="238">
        <v>7</v>
      </c>
      <c r="D773" s="238">
        <v>178.49799999999999</v>
      </c>
      <c r="E773" s="238">
        <v>10</v>
      </c>
      <c r="F773" s="238" t="s">
        <v>1404</v>
      </c>
      <c r="H773" s="238" t="s">
        <v>354</v>
      </c>
      <c r="I773" s="238">
        <v>25</v>
      </c>
      <c r="K773" s="238">
        <v>16513527</v>
      </c>
      <c r="M773" s="238">
        <v>12</v>
      </c>
      <c r="N773" s="238">
        <v>1</v>
      </c>
      <c r="O773" s="238">
        <v>2016</v>
      </c>
      <c r="P773" s="238" t="s">
        <v>384</v>
      </c>
      <c r="Q773" s="238">
        <v>7</v>
      </c>
      <c r="R773" s="238" t="s">
        <v>369</v>
      </c>
      <c r="S773" s="238">
        <v>5</v>
      </c>
      <c r="T773" s="238">
        <v>0</v>
      </c>
      <c r="U773" s="238">
        <v>4</v>
      </c>
      <c r="V773" s="238">
        <v>12</v>
      </c>
      <c r="W773" s="238">
        <v>10</v>
      </c>
      <c r="X773" s="238">
        <v>3</v>
      </c>
      <c r="Y773" s="238">
        <v>1</v>
      </c>
      <c r="Z773" s="238">
        <v>1</v>
      </c>
      <c r="AB773" s="238">
        <v>1</v>
      </c>
      <c r="AC773" s="238">
        <v>98</v>
      </c>
      <c r="AD773" s="238" t="s">
        <v>1421</v>
      </c>
      <c r="AF773" s="238" t="s">
        <v>426</v>
      </c>
      <c r="AG773" s="238">
        <v>7</v>
      </c>
      <c r="AH773" s="238">
        <v>2</v>
      </c>
      <c r="AI773" s="238">
        <v>2</v>
      </c>
      <c r="AJ773" s="238">
        <v>3</v>
      </c>
      <c r="AK773" s="238">
        <v>21</v>
      </c>
      <c r="AL773" s="238">
        <v>25</v>
      </c>
      <c r="AM773" s="238" t="s">
        <v>363</v>
      </c>
      <c r="AN773" s="238">
        <v>5</v>
      </c>
      <c r="AO773" s="238">
        <v>70</v>
      </c>
      <c r="AS773" s="238">
        <v>13</v>
      </c>
      <c r="AT773" s="238">
        <v>20</v>
      </c>
      <c r="AU773" s="238">
        <v>55</v>
      </c>
      <c r="AV773" s="238">
        <v>11</v>
      </c>
      <c r="AW773" s="238">
        <v>21</v>
      </c>
      <c r="AX773" s="238">
        <v>2</v>
      </c>
      <c r="AY773" s="238">
        <v>2</v>
      </c>
      <c r="AZ773" s="238">
        <v>3</v>
      </c>
      <c r="BA773" s="238">
        <v>34</v>
      </c>
      <c r="BB773" s="238">
        <v>52</v>
      </c>
      <c r="BC773" s="238" t="s">
        <v>354</v>
      </c>
      <c r="BD773" s="238">
        <v>5</v>
      </c>
      <c r="BE773" s="238">
        <v>1</v>
      </c>
      <c r="BI773" s="238">
        <v>13</v>
      </c>
      <c r="BJ773" s="238">
        <v>20</v>
      </c>
      <c r="BK773" s="238">
        <v>55</v>
      </c>
      <c r="BL773" s="238">
        <v>11</v>
      </c>
      <c r="BM773" s="238">
        <v>21</v>
      </c>
      <c r="BN773" s="238">
        <v>2</v>
      </c>
      <c r="BO773" s="238">
        <v>4</v>
      </c>
      <c r="BP773" s="238">
        <v>3</v>
      </c>
      <c r="BQ773" s="238">
        <v>34</v>
      </c>
      <c r="BR773" s="238">
        <v>36</v>
      </c>
      <c r="BS773" s="238" t="s">
        <v>363</v>
      </c>
      <c r="BT773" s="238">
        <v>5</v>
      </c>
      <c r="BU773" s="238">
        <v>1</v>
      </c>
      <c r="BY773" s="238">
        <v>13</v>
      </c>
      <c r="BZ773" s="238">
        <v>20</v>
      </c>
      <c r="CA773" s="238">
        <v>55</v>
      </c>
      <c r="CB773" s="238">
        <v>11</v>
      </c>
      <c r="CC773" s="238">
        <v>21</v>
      </c>
      <c r="CD773" s="238">
        <v>2</v>
      </c>
      <c r="CE773" s="238">
        <v>2</v>
      </c>
      <c r="CF773" s="238">
        <v>3</v>
      </c>
      <c r="CG773" s="238">
        <v>34</v>
      </c>
      <c r="CH773" s="238">
        <v>30</v>
      </c>
      <c r="CI773" s="238" t="s">
        <v>363</v>
      </c>
      <c r="CJ773" s="238">
        <v>5</v>
      </c>
      <c r="CK773" s="238">
        <v>1</v>
      </c>
      <c r="CO773" s="238">
        <v>13</v>
      </c>
      <c r="CP773" s="238">
        <v>20</v>
      </c>
      <c r="CQ773" s="238">
        <v>55</v>
      </c>
      <c r="CR773" s="238">
        <v>11</v>
      </c>
      <c r="CS773" s="238">
        <v>21</v>
      </c>
      <c r="CT773" s="238">
        <v>449102.54000507999</v>
      </c>
      <c r="CU773" s="238">
        <v>4970159.9441198902</v>
      </c>
      <c r="CV773" s="238">
        <v>44.883041650000003</v>
      </c>
      <c r="CW773" s="238">
        <v>-93.644471620000004</v>
      </c>
      <c r="CX773" s="238" t="s">
        <v>359</v>
      </c>
      <c r="CY773" s="238" t="s">
        <v>1466</v>
      </c>
    </row>
    <row r="774" spans="1:103" x14ac:dyDescent="0.25">
      <c r="A774" s="238">
        <v>744645</v>
      </c>
      <c r="B774" s="238">
        <v>3</v>
      </c>
      <c r="C774" s="238">
        <v>7</v>
      </c>
      <c r="D774" s="238">
        <v>178.51499999999999</v>
      </c>
      <c r="E774" s="238">
        <v>10</v>
      </c>
      <c r="F774" s="238" t="s">
        <v>1404</v>
      </c>
      <c r="H774" s="238" t="s">
        <v>354</v>
      </c>
      <c r="I774" s="238">
        <v>25</v>
      </c>
      <c r="K774" s="238">
        <v>19510723</v>
      </c>
      <c r="M774" s="238">
        <v>9</v>
      </c>
      <c r="N774" s="238">
        <v>3</v>
      </c>
      <c r="O774" s="238">
        <v>2019</v>
      </c>
      <c r="P774" s="238" t="s">
        <v>368</v>
      </c>
      <c r="Q774" s="238">
        <v>8</v>
      </c>
      <c r="R774" s="238" t="s">
        <v>369</v>
      </c>
      <c r="S774" s="238">
        <v>4</v>
      </c>
      <c r="T774" s="238">
        <v>0</v>
      </c>
      <c r="U774" s="238">
        <v>2</v>
      </c>
      <c r="V774" s="238">
        <v>12</v>
      </c>
      <c r="W774" s="238">
        <v>10</v>
      </c>
      <c r="X774" s="238">
        <v>3</v>
      </c>
      <c r="Y774" s="238">
        <v>1</v>
      </c>
      <c r="Z774" s="238">
        <v>1</v>
      </c>
      <c r="AB774" s="238">
        <v>1</v>
      </c>
      <c r="AC774" s="238">
        <v>98</v>
      </c>
      <c r="AD774" s="238" t="s">
        <v>581</v>
      </c>
      <c r="AF774" s="238" t="s">
        <v>426</v>
      </c>
      <c r="AG774" s="238">
        <v>7</v>
      </c>
      <c r="AH774" s="238">
        <v>2</v>
      </c>
      <c r="AI774" s="238">
        <v>4</v>
      </c>
      <c r="AJ774" s="238">
        <v>3</v>
      </c>
      <c r="AK774" s="238">
        <v>34</v>
      </c>
      <c r="AL774" s="238">
        <v>44</v>
      </c>
      <c r="AM774" s="238" t="s">
        <v>363</v>
      </c>
      <c r="AN774" s="238">
        <v>10</v>
      </c>
      <c r="AO774" s="238">
        <v>10</v>
      </c>
      <c r="AS774" s="238">
        <v>12</v>
      </c>
      <c r="AT774" s="238">
        <v>20</v>
      </c>
      <c r="AU774" s="238">
        <v>55</v>
      </c>
      <c r="AV774" s="238">
        <v>11</v>
      </c>
      <c r="AW774" s="238">
        <v>21</v>
      </c>
      <c r="AX774" s="238">
        <v>2</v>
      </c>
      <c r="AY774" s="238">
        <v>2</v>
      </c>
      <c r="AZ774" s="238">
        <v>3</v>
      </c>
      <c r="BA774" s="238">
        <v>21</v>
      </c>
      <c r="BB774" s="238">
        <v>32</v>
      </c>
      <c r="BC774" s="238" t="s">
        <v>354</v>
      </c>
      <c r="BD774" s="238">
        <v>5</v>
      </c>
      <c r="BE774" s="238">
        <v>74</v>
      </c>
      <c r="BI774" s="238">
        <v>12</v>
      </c>
      <c r="BJ774" s="238">
        <v>20</v>
      </c>
      <c r="BK774" s="238">
        <v>55</v>
      </c>
      <c r="BL774" s="238">
        <v>11</v>
      </c>
      <c r="BM774" s="238">
        <v>21</v>
      </c>
      <c r="CT774" s="238">
        <v>449111.00668868102</v>
      </c>
      <c r="CU774" s="238">
        <v>4970138.77741089</v>
      </c>
      <c r="CV774" s="238">
        <v>44.882851719999998</v>
      </c>
      <c r="CW774" s="238">
        <v>-93.644362299999997</v>
      </c>
      <c r="CX774" s="238" t="s">
        <v>359</v>
      </c>
      <c r="CY774" s="238" t="s">
        <v>1467</v>
      </c>
    </row>
    <row r="775" spans="1:103" x14ac:dyDescent="0.25">
      <c r="A775" s="238">
        <v>10853496</v>
      </c>
      <c r="B775" s="238">
        <v>3</v>
      </c>
      <c r="C775" s="238">
        <v>7</v>
      </c>
      <c r="D775" s="238">
        <v>178.54499999999999</v>
      </c>
      <c r="E775" s="238">
        <v>10</v>
      </c>
      <c r="F775" s="238" t="s">
        <v>1404</v>
      </c>
      <c r="H775" s="238" t="s">
        <v>354</v>
      </c>
      <c r="I775" s="238">
        <v>25</v>
      </c>
      <c r="K775" s="238">
        <v>13024864</v>
      </c>
      <c r="L775" s="238">
        <v>132280091</v>
      </c>
      <c r="M775" s="238">
        <v>8</v>
      </c>
      <c r="N775" s="238">
        <v>16</v>
      </c>
      <c r="O775" s="238">
        <v>2013</v>
      </c>
      <c r="P775" s="238" t="s">
        <v>362</v>
      </c>
      <c r="Q775" s="238">
        <v>7</v>
      </c>
      <c r="S775" s="238">
        <v>5</v>
      </c>
      <c r="T775" s="238">
        <v>0</v>
      </c>
      <c r="U775" s="238">
        <v>1</v>
      </c>
      <c r="V775" s="238">
        <v>4</v>
      </c>
      <c r="W775" s="238">
        <v>69</v>
      </c>
      <c r="X775" s="238">
        <v>2</v>
      </c>
      <c r="Y775" s="238">
        <v>1</v>
      </c>
      <c r="Z775" s="238">
        <v>1</v>
      </c>
      <c r="AA775" s="238">
        <v>1</v>
      </c>
      <c r="AB775" s="238">
        <v>1</v>
      </c>
      <c r="AC775" s="238">
        <v>98</v>
      </c>
      <c r="AD775" s="238" t="s">
        <v>1468</v>
      </c>
      <c r="AE775" s="238" t="s">
        <v>1455</v>
      </c>
      <c r="AF775" s="238" t="s">
        <v>426</v>
      </c>
      <c r="AG775" s="238">
        <v>3</v>
      </c>
      <c r="AH775" s="238">
        <v>2</v>
      </c>
      <c r="AI775" s="238">
        <v>4</v>
      </c>
      <c r="AJ775" s="238">
        <v>7</v>
      </c>
      <c r="AK775" s="238">
        <v>21</v>
      </c>
      <c r="AL775" s="238">
        <v>65</v>
      </c>
      <c r="AM775" s="238" t="s">
        <v>354</v>
      </c>
      <c r="AN775" s="238">
        <v>90</v>
      </c>
      <c r="AO775" s="238">
        <v>21</v>
      </c>
      <c r="AP775" s="238">
        <v>1</v>
      </c>
      <c r="AS775" s="238">
        <v>7</v>
      </c>
      <c r="AT775" s="238">
        <v>98</v>
      </c>
      <c r="AU775" s="238">
        <v>55</v>
      </c>
      <c r="AV775" s="238">
        <v>11</v>
      </c>
      <c r="AW775" s="238">
        <v>21</v>
      </c>
      <c r="CT775" s="238">
        <v>449156</v>
      </c>
      <c r="CU775" s="238">
        <v>4970121</v>
      </c>
      <c r="CV775" s="238">
        <v>44.8826982</v>
      </c>
      <c r="CW775" s="238">
        <v>-93.643784800000006</v>
      </c>
      <c r="CX775" s="238" t="s">
        <v>359</v>
      </c>
      <c r="CY775" s="238" t="s">
        <v>1469</v>
      </c>
    </row>
    <row r="776" spans="1:103" x14ac:dyDescent="0.25">
      <c r="A776" s="238">
        <v>565901</v>
      </c>
      <c r="B776" s="238">
        <v>3</v>
      </c>
      <c r="C776" s="238">
        <v>7</v>
      </c>
      <c r="D776" s="238">
        <v>178.55099999999999</v>
      </c>
      <c r="E776" s="238">
        <v>10</v>
      </c>
      <c r="F776" s="238" t="s">
        <v>1404</v>
      </c>
      <c r="H776" s="238" t="s">
        <v>354</v>
      </c>
      <c r="I776" s="238">
        <v>25</v>
      </c>
      <c r="K776" s="238">
        <v>18004602</v>
      </c>
      <c r="M776" s="238">
        <v>2</v>
      </c>
      <c r="N776" s="238">
        <v>14</v>
      </c>
      <c r="O776" s="238">
        <v>2018</v>
      </c>
      <c r="P776" s="238" t="s">
        <v>355</v>
      </c>
      <c r="Q776" s="238">
        <v>7</v>
      </c>
      <c r="R776" s="238" t="s">
        <v>369</v>
      </c>
      <c r="S776" s="238">
        <v>5</v>
      </c>
      <c r="T776" s="238">
        <v>0</v>
      </c>
      <c r="U776" s="238">
        <v>2</v>
      </c>
      <c r="V776" s="238">
        <v>10</v>
      </c>
      <c r="W776" s="238">
        <v>10</v>
      </c>
      <c r="X776" s="238">
        <v>10</v>
      </c>
      <c r="Y776" s="238">
        <v>2</v>
      </c>
      <c r="Z776" s="238">
        <v>1</v>
      </c>
      <c r="AB776" s="238">
        <v>99</v>
      </c>
      <c r="AC776" s="238">
        <v>98</v>
      </c>
      <c r="AD776" s="238" t="s">
        <v>1421</v>
      </c>
      <c r="AF776" s="238" t="s">
        <v>426</v>
      </c>
      <c r="AG776" s="238">
        <v>5</v>
      </c>
      <c r="AH776" s="238">
        <v>2</v>
      </c>
      <c r="AI776" s="238">
        <v>4</v>
      </c>
      <c r="AJ776" s="238">
        <v>3</v>
      </c>
      <c r="AK776" s="238">
        <v>26</v>
      </c>
      <c r="AL776" s="238">
        <v>61</v>
      </c>
      <c r="AM776" s="238" t="s">
        <v>363</v>
      </c>
      <c r="AN776" s="238">
        <v>5</v>
      </c>
      <c r="AO776" s="238">
        <v>1</v>
      </c>
      <c r="AS776" s="238">
        <v>12</v>
      </c>
      <c r="AT776" s="238">
        <v>98</v>
      </c>
      <c r="AU776" s="238">
        <v>55</v>
      </c>
      <c r="AV776" s="238">
        <v>11</v>
      </c>
      <c r="AW776" s="238">
        <v>21</v>
      </c>
      <c r="AX776" s="238">
        <v>2</v>
      </c>
      <c r="AY776" s="238">
        <v>49</v>
      </c>
      <c r="AZ776" s="238">
        <v>3</v>
      </c>
      <c r="BA776" s="238">
        <v>26</v>
      </c>
      <c r="BB776" s="238">
        <v>41</v>
      </c>
      <c r="BC776" s="238" t="s">
        <v>354</v>
      </c>
      <c r="BD776" s="238">
        <v>5</v>
      </c>
      <c r="BE776" s="238">
        <v>1</v>
      </c>
      <c r="BI776" s="238">
        <v>12</v>
      </c>
      <c r="BJ776" s="238">
        <v>98</v>
      </c>
      <c r="BK776" s="238">
        <v>55</v>
      </c>
      <c r="BL776" s="238">
        <v>11</v>
      </c>
      <c r="BM776" s="238">
        <v>21</v>
      </c>
      <c r="CT776" s="238">
        <v>449162.20265845401</v>
      </c>
      <c r="CU776" s="238">
        <v>4970113.5152709698</v>
      </c>
      <c r="CV776" s="238">
        <v>44.882627970000001</v>
      </c>
      <c r="CW776" s="238">
        <v>-93.643711550000006</v>
      </c>
      <c r="CX776" s="238" t="s">
        <v>359</v>
      </c>
      <c r="CY776" s="238" t="s">
        <v>1470</v>
      </c>
    </row>
    <row r="777" spans="1:103" x14ac:dyDescent="0.25">
      <c r="A777" s="238">
        <v>780339</v>
      </c>
      <c r="B777" s="238">
        <v>3</v>
      </c>
      <c r="C777" s="238">
        <v>7</v>
      </c>
      <c r="D777" s="238">
        <v>178.55500000000001</v>
      </c>
      <c r="E777" s="238">
        <v>10</v>
      </c>
      <c r="F777" s="238" t="s">
        <v>1404</v>
      </c>
      <c r="H777" s="238" t="s">
        <v>354</v>
      </c>
      <c r="I777" s="238">
        <v>25</v>
      </c>
      <c r="K777" s="238">
        <v>20500531</v>
      </c>
      <c r="L777" s="238">
        <v>200150363</v>
      </c>
      <c r="M777" s="238">
        <v>1</v>
      </c>
      <c r="N777" s="238">
        <v>15</v>
      </c>
      <c r="O777" s="238">
        <v>2020</v>
      </c>
      <c r="P777" s="238" t="s">
        <v>355</v>
      </c>
      <c r="Q777" s="238">
        <v>12</v>
      </c>
      <c r="S777" s="238">
        <v>4</v>
      </c>
      <c r="T777" s="238">
        <v>0</v>
      </c>
      <c r="U777" s="238">
        <v>1</v>
      </c>
      <c r="W777" s="238">
        <v>30</v>
      </c>
      <c r="X777" s="238">
        <v>3</v>
      </c>
      <c r="Y777" s="238">
        <v>1</v>
      </c>
      <c r="Z777" s="238">
        <v>2</v>
      </c>
      <c r="AB777" s="238">
        <v>3</v>
      </c>
      <c r="AC777" s="238">
        <v>98</v>
      </c>
      <c r="AD777" s="238" t="s">
        <v>1471</v>
      </c>
      <c r="AF777" s="238" t="s">
        <v>426</v>
      </c>
      <c r="AG777" s="238">
        <v>3</v>
      </c>
      <c r="AH777" s="238">
        <v>2</v>
      </c>
      <c r="AI777" s="238">
        <v>3</v>
      </c>
      <c r="AJ777" s="238">
        <v>3</v>
      </c>
      <c r="AK777" s="238">
        <v>21</v>
      </c>
      <c r="AL777" s="238">
        <v>54</v>
      </c>
      <c r="AM777" s="238" t="s">
        <v>354</v>
      </c>
      <c r="AN777" s="238">
        <v>7</v>
      </c>
      <c r="AO777" s="238">
        <v>62</v>
      </c>
      <c r="AS777" s="238">
        <v>12</v>
      </c>
      <c r="AT777" s="238">
        <v>20</v>
      </c>
      <c r="AU777" s="238">
        <v>55</v>
      </c>
      <c r="AV777" s="238">
        <v>11</v>
      </c>
      <c r="AW777" s="238">
        <v>21</v>
      </c>
      <c r="CT777" s="238">
        <v>449157.57344848098</v>
      </c>
      <c r="CU777" s="238">
        <v>4970117.6107018897</v>
      </c>
      <c r="CV777" s="238">
        <v>44.882664509999998</v>
      </c>
      <c r="CW777" s="238">
        <v>-93.643770579999995</v>
      </c>
      <c r="CX777" s="238" t="s">
        <v>359</v>
      </c>
      <c r="CY777" s="238" t="s">
        <v>1472</v>
      </c>
    </row>
    <row r="778" spans="1:103" x14ac:dyDescent="0.25">
      <c r="A778" s="238">
        <v>750153</v>
      </c>
      <c r="B778" s="238">
        <v>3</v>
      </c>
      <c r="C778" s="238">
        <v>7</v>
      </c>
      <c r="D778" s="238">
        <v>178.56800000000001</v>
      </c>
      <c r="E778" s="238">
        <v>10</v>
      </c>
      <c r="F778" s="238" t="s">
        <v>1404</v>
      </c>
      <c r="H778" s="238" t="s">
        <v>354</v>
      </c>
      <c r="I778" s="238">
        <v>25</v>
      </c>
      <c r="K778" s="238">
        <v>19029024</v>
      </c>
      <c r="M778" s="238">
        <v>9</v>
      </c>
      <c r="N778" s="238">
        <v>26</v>
      </c>
      <c r="O778" s="238">
        <v>2019</v>
      </c>
      <c r="P778" s="238" t="s">
        <v>384</v>
      </c>
      <c r="Q778" s="238">
        <v>11</v>
      </c>
      <c r="R778" s="238" t="s">
        <v>369</v>
      </c>
      <c r="S778" s="238">
        <v>5</v>
      </c>
      <c r="T778" s="238">
        <v>0</v>
      </c>
      <c r="U778" s="238">
        <v>2</v>
      </c>
      <c r="V778" s="238">
        <v>10</v>
      </c>
      <c r="W778" s="238">
        <v>10</v>
      </c>
      <c r="X778" s="238">
        <v>3</v>
      </c>
      <c r="Y778" s="238">
        <v>1</v>
      </c>
      <c r="Z778" s="238">
        <v>2</v>
      </c>
      <c r="AB778" s="238">
        <v>1</v>
      </c>
      <c r="AC778" s="238">
        <v>98</v>
      </c>
      <c r="AD778" s="238" t="s">
        <v>581</v>
      </c>
      <c r="AF778" s="238" t="s">
        <v>426</v>
      </c>
      <c r="AG778" s="238">
        <v>5</v>
      </c>
      <c r="AH778" s="238">
        <v>2</v>
      </c>
      <c r="AI778" s="238">
        <v>2</v>
      </c>
      <c r="AJ778" s="238">
        <v>3</v>
      </c>
      <c r="AK778" s="238">
        <v>21</v>
      </c>
      <c r="AL778" s="238">
        <v>47</v>
      </c>
      <c r="AM778" s="238" t="s">
        <v>354</v>
      </c>
      <c r="AN778" s="238">
        <v>5</v>
      </c>
      <c r="AO778" s="238">
        <v>1</v>
      </c>
      <c r="AS778" s="238">
        <v>12</v>
      </c>
      <c r="AT778" s="238">
        <v>20</v>
      </c>
      <c r="AU778" s="238">
        <v>55</v>
      </c>
      <c r="AV778" s="238">
        <v>11</v>
      </c>
      <c r="AW778" s="238">
        <v>21</v>
      </c>
      <c r="AX778" s="238">
        <v>2</v>
      </c>
      <c r="AY778" s="238">
        <v>2</v>
      </c>
      <c r="AZ778" s="238">
        <v>3</v>
      </c>
      <c r="BA778" s="238">
        <v>28</v>
      </c>
      <c r="BB778" s="238">
        <v>28</v>
      </c>
      <c r="BC778" s="238" t="s">
        <v>363</v>
      </c>
      <c r="BD778" s="238">
        <v>5</v>
      </c>
      <c r="BE778" s="238">
        <v>74</v>
      </c>
      <c r="BF778" s="238">
        <v>68</v>
      </c>
      <c r="BI778" s="238">
        <v>12</v>
      </c>
      <c r="BJ778" s="238">
        <v>20</v>
      </c>
      <c r="BK778" s="238">
        <v>55</v>
      </c>
      <c r="BL778" s="238">
        <v>11</v>
      </c>
      <c r="BM778" s="238">
        <v>21</v>
      </c>
      <c r="CT778" s="238">
        <v>449187.72497036698</v>
      </c>
      <c r="CU778" s="238">
        <v>4970100.3410798199</v>
      </c>
      <c r="CV778" s="238">
        <v>44.882511209999997</v>
      </c>
      <c r="CW778" s="238">
        <v>-93.643387090000004</v>
      </c>
      <c r="CX778" s="238" t="s">
        <v>359</v>
      </c>
      <c r="CY778" s="238" t="s">
        <v>1473</v>
      </c>
    </row>
    <row r="779" spans="1:103" x14ac:dyDescent="0.25">
      <c r="A779" s="238">
        <v>760579</v>
      </c>
      <c r="B779" s="238">
        <v>3</v>
      </c>
      <c r="C779" s="238">
        <v>7</v>
      </c>
      <c r="D779" s="238">
        <v>178.57499999999999</v>
      </c>
      <c r="E779" s="238">
        <v>10</v>
      </c>
      <c r="F779" s="238" t="s">
        <v>1404</v>
      </c>
      <c r="H779" s="238" t="s">
        <v>354</v>
      </c>
      <c r="I779" s="238">
        <v>25</v>
      </c>
      <c r="K779" s="238">
        <v>19033426</v>
      </c>
      <c r="M779" s="238">
        <v>11</v>
      </c>
      <c r="N779" s="238">
        <v>7</v>
      </c>
      <c r="O779" s="238">
        <v>2019</v>
      </c>
      <c r="P779" s="238" t="s">
        <v>384</v>
      </c>
      <c r="Q779" s="238">
        <v>13</v>
      </c>
      <c r="R779" s="238" t="s">
        <v>369</v>
      </c>
      <c r="S779" s="238">
        <v>3</v>
      </c>
      <c r="T779" s="238">
        <v>0</v>
      </c>
      <c r="U779" s="238">
        <v>2</v>
      </c>
      <c r="V779" s="238">
        <v>12</v>
      </c>
      <c r="W779" s="238">
        <v>10</v>
      </c>
      <c r="X779" s="238">
        <v>3</v>
      </c>
      <c r="Y779" s="238">
        <v>1</v>
      </c>
      <c r="Z779" s="238">
        <v>1</v>
      </c>
      <c r="AB779" s="238">
        <v>1</v>
      </c>
      <c r="AC779" s="238">
        <v>98</v>
      </c>
      <c r="AD779" s="238">
        <v>7</v>
      </c>
      <c r="AF779" s="238" t="s">
        <v>426</v>
      </c>
      <c r="AG779" s="238">
        <v>7</v>
      </c>
      <c r="AH779" s="238">
        <v>2</v>
      </c>
      <c r="AI779" s="238">
        <v>2</v>
      </c>
      <c r="AJ779" s="238">
        <v>3</v>
      </c>
      <c r="AK779" s="238">
        <v>34</v>
      </c>
      <c r="AL779" s="238">
        <v>66</v>
      </c>
      <c r="AM779" s="238" t="s">
        <v>363</v>
      </c>
      <c r="AN779" s="238">
        <v>5</v>
      </c>
      <c r="AO779" s="238">
        <v>1</v>
      </c>
      <c r="AS779" s="238">
        <v>12</v>
      </c>
      <c r="AT779" s="238">
        <v>20</v>
      </c>
      <c r="AU779" s="238">
        <v>55</v>
      </c>
      <c r="AV779" s="238">
        <v>11</v>
      </c>
      <c r="AW779" s="238">
        <v>21</v>
      </c>
      <c r="AX779" s="238">
        <v>2</v>
      </c>
      <c r="AY779" s="238">
        <v>5</v>
      </c>
      <c r="AZ779" s="238">
        <v>3</v>
      </c>
      <c r="BA779" s="238">
        <v>21</v>
      </c>
      <c r="BB779" s="238">
        <v>63</v>
      </c>
      <c r="BC779" s="238">
        <v>99</v>
      </c>
      <c r="BD779" s="238">
        <v>5</v>
      </c>
      <c r="BE779" s="238">
        <v>74</v>
      </c>
      <c r="BI779" s="238">
        <v>12</v>
      </c>
      <c r="BJ779" s="238">
        <v>20</v>
      </c>
      <c r="BK779" s="238">
        <v>55</v>
      </c>
      <c r="BL779" s="238">
        <v>11</v>
      </c>
      <c r="BM779" s="238">
        <v>21</v>
      </c>
      <c r="CT779" s="238">
        <v>449185.34371560399</v>
      </c>
      <c r="CU779" s="238">
        <v>4970101.4407564998</v>
      </c>
      <c r="CV779" s="238">
        <v>44.882520939999999</v>
      </c>
      <c r="CW779" s="238">
        <v>-93.643417349999993</v>
      </c>
      <c r="CX779" s="238" t="s">
        <v>359</v>
      </c>
      <c r="CY779" s="238" t="s">
        <v>1474</v>
      </c>
    </row>
  </sheetData>
  <autoFilter ref="A1:CY779" xr:uid="{46C7FFC7-F21E-444B-AB13-50097A492F7C}"/>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F16" sqref="F16"/>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10906882</v>
      </c>
      <c r="B2" s="238">
        <v>2</v>
      </c>
      <c r="C2" s="238">
        <v>212</v>
      </c>
      <c r="D2" s="238">
        <v>119.837</v>
      </c>
      <c r="E2" s="238">
        <v>43</v>
      </c>
      <c r="F2" s="238" t="s">
        <v>1475</v>
      </c>
      <c r="H2" s="238">
        <v>8</v>
      </c>
      <c r="I2" s="238">
        <v>22</v>
      </c>
      <c r="K2" s="238">
        <v>13201346</v>
      </c>
      <c r="L2" s="238">
        <v>133190200</v>
      </c>
      <c r="M2" s="238">
        <v>11</v>
      </c>
      <c r="N2" s="238">
        <v>5</v>
      </c>
      <c r="O2" s="238">
        <v>2013</v>
      </c>
      <c r="P2" s="238" t="s">
        <v>368</v>
      </c>
      <c r="Q2" s="238">
        <v>9</v>
      </c>
      <c r="R2" s="238" t="s">
        <v>369</v>
      </c>
      <c r="S2" s="238">
        <v>4</v>
      </c>
      <c r="T2" s="238">
        <v>0</v>
      </c>
      <c r="U2" s="238">
        <v>1</v>
      </c>
      <c r="V2" s="238">
        <v>7</v>
      </c>
      <c r="W2" s="238">
        <v>83</v>
      </c>
      <c r="X2" s="238">
        <v>2</v>
      </c>
      <c r="Y2" s="238">
        <v>1</v>
      </c>
      <c r="Z2" s="238">
        <v>2</v>
      </c>
      <c r="AB2" s="238">
        <v>1</v>
      </c>
      <c r="AC2" s="238">
        <v>98</v>
      </c>
      <c r="AD2" s="238" t="s">
        <v>376</v>
      </c>
      <c r="AE2" s="238">
        <v>120</v>
      </c>
      <c r="AF2" s="238" t="s">
        <v>358</v>
      </c>
      <c r="AG2" s="238">
        <v>3</v>
      </c>
      <c r="AH2" s="238">
        <v>2</v>
      </c>
      <c r="AI2" s="238">
        <v>2</v>
      </c>
      <c r="AJ2" s="238">
        <v>3</v>
      </c>
      <c r="AK2" s="238">
        <v>21</v>
      </c>
      <c r="AL2" s="238">
        <v>34</v>
      </c>
      <c r="AM2" s="238" t="s">
        <v>354</v>
      </c>
      <c r="AN2" s="238">
        <v>7</v>
      </c>
      <c r="AO2" s="238">
        <v>21</v>
      </c>
      <c r="AS2" s="238">
        <v>3</v>
      </c>
      <c r="AT2" s="238">
        <v>98</v>
      </c>
      <c r="AU2" s="238">
        <v>65</v>
      </c>
      <c r="AV2" s="238">
        <v>11</v>
      </c>
      <c r="AW2" s="238">
        <v>21</v>
      </c>
      <c r="CT2" s="238">
        <v>408864</v>
      </c>
      <c r="CU2" s="238">
        <v>4957600</v>
      </c>
      <c r="CV2" s="238">
        <v>44.7659825</v>
      </c>
      <c r="CW2" s="238">
        <v>-94.151640700000002</v>
      </c>
      <c r="CX2" s="238" t="s">
        <v>359</v>
      </c>
      <c r="CY2" s="238" t="s">
        <v>1476</v>
      </c>
    </row>
    <row r="3" spans="1:103" x14ac:dyDescent="0.25">
      <c r="A3" s="238">
        <v>11082126</v>
      </c>
      <c r="B3" s="238">
        <v>2</v>
      </c>
      <c r="C3" s="238">
        <v>212</v>
      </c>
      <c r="D3" s="238">
        <v>119.965</v>
      </c>
      <c r="E3" s="238">
        <v>43</v>
      </c>
      <c r="F3" s="238" t="s">
        <v>1475</v>
      </c>
      <c r="H3" s="238">
        <v>8</v>
      </c>
      <c r="I3" s="238">
        <v>22</v>
      </c>
      <c r="K3" s="238">
        <v>15202068</v>
      </c>
      <c r="L3" s="238">
        <v>153340413</v>
      </c>
      <c r="M3" s="238">
        <v>11</v>
      </c>
      <c r="N3" s="238">
        <v>26</v>
      </c>
      <c r="O3" s="238">
        <v>2015</v>
      </c>
      <c r="P3" s="238" t="s">
        <v>384</v>
      </c>
      <c r="Q3" s="238">
        <v>11</v>
      </c>
      <c r="R3" s="238" t="s">
        <v>369</v>
      </c>
      <c r="S3" s="238">
        <v>5</v>
      </c>
      <c r="T3" s="238">
        <v>0</v>
      </c>
      <c r="U3" s="238">
        <v>2</v>
      </c>
      <c r="V3" s="238">
        <v>10</v>
      </c>
      <c r="W3" s="238">
        <v>10</v>
      </c>
      <c r="X3" s="238">
        <v>2</v>
      </c>
      <c r="Y3" s="238">
        <v>1</v>
      </c>
      <c r="Z3" s="238">
        <v>4</v>
      </c>
      <c r="AB3" s="238">
        <v>5</v>
      </c>
      <c r="AC3" s="238">
        <v>98</v>
      </c>
      <c r="AD3" s="238" t="s">
        <v>1477</v>
      </c>
      <c r="AE3" s="238" t="s">
        <v>1478</v>
      </c>
      <c r="AF3" s="238" t="s">
        <v>358</v>
      </c>
      <c r="AG3" s="238">
        <v>5</v>
      </c>
      <c r="AH3" s="238">
        <v>2</v>
      </c>
      <c r="AI3" s="238">
        <v>2</v>
      </c>
      <c r="AJ3" s="238">
        <v>3</v>
      </c>
      <c r="AK3" s="238">
        <v>21</v>
      </c>
      <c r="AL3" s="238">
        <v>62</v>
      </c>
      <c r="AM3" s="238" t="s">
        <v>363</v>
      </c>
      <c r="AN3" s="238">
        <v>5</v>
      </c>
      <c r="AO3" s="238">
        <v>72</v>
      </c>
      <c r="AS3" s="238">
        <v>4</v>
      </c>
      <c r="AT3" s="238">
        <v>98</v>
      </c>
      <c r="AU3" s="238">
        <v>65</v>
      </c>
      <c r="AV3" s="238">
        <v>11</v>
      </c>
      <c r="AW3" s="238">
        <v>21</v>
      </c>
      <c r="AX3" s="238">
        <v>2</v>
      </c>
      <c r="AY3" s="238">
        <v>4</v>
      </c>
      <c r="AZ3" s="238">
        <v>3</v>
      </c>
      <c r="BA3" s="238">
        <v>21</v>
      </c>
      <c r="BB3" s="238">
        <v>33</v>
      </c>
      <c r="BC3" s="238" t="s">
        <v>354</v>
      </c>
      <c r="BD3" s="238">
        <v>5</v>
      </c>
      <c r="BE3" s="238">
        <v>1</v>
      </c>
      <c r="BI3" s="238">
        <v>4</v>
      </c>
      <c r="BJ3" s="238">
        <v>98</v>
      </c>
      <c r="BK3" s="238">
        <v>65</v>
      </c>
      <c r="BL3" s="238">
        <v>11</v>
      </c>
      <c r="BM3" s="238">
        <v>21</v>
      </c>
      <c r="CT3" s="238">
        <v>409051</v>
      </c>
      <c r="CU3" s="238">
        <v>4957687</v>
      </c>
      <c r="CV3" s="238">
        <v>44.766790499999999</v>
      </c>
      <c r="CW3" s="238">
        <v>-94.149297799999999</v>
      </c>
      <c r="CX3" s="238" t="s">
        <v>359</v>
      </c>
      <c r="CY3" s="238" t="s">
        <v>1479</v>
      </c>
    </row>
    <row r="4" spans="1:103" x14ac:dyDescent="0.25">
      <c r="A4" s="238">
        <v>339035</v>
      </c>
      <c r="B4" s="238">
        <v>2</v>
      </c>
      <c r="C4" s="238">
        <v>212</v>
      </c>
      <c r="D4" s="238">
        <v>119.979</v>
      </c>
      <c r="E4" s="238">
        <v>43</v>
      </c>
      <c r="F4" s="238" t="s">
        <v>1475</v>
      </c>
      <c r="H4" s="238">
        <v>8</v>
      </c>
      <c r="I4" s="238">
        <v>22</v>
      </c>
      <c r="K4" s="238">
        <v>16200659</v>
      </c>
      <c r="M4" s="238">
        <v>3</v>
      </c>
      <c r="N4" s="238">
        <v>30</v>
      </c>
      <c r="O4" s="238">
        <v>2016</v>
      </c>
      <c r="P4" s="238" t="s">
        <v>355</v>
      </c>
      <c r="Q4" s="238">
        <v>7</v>
      </c>
      <c r="R4" s="238" t="s">
        <v>369</v>
      </c>
      <c r="S4" s="238">
        <v>4</v>
      </c>
      <c r="T4" s="238">
        <v>0</v>
      </c>
      <c r="U4" s="238">
        <v>1</v>
      </c>
      <c r="W4" s="238">
        <v>89</v>
      </c>
      <c r="X4" s="238">
        <v>2</v>
      </c>
      <c r="Y4" s="238">
        <v>2</v>
      </c>
      <c r="Z4" s="238">
        <v>2</v>
      </c>
      <c r="AA4" s="238">
        <v>3</v>
      </c>
      <c r="AB4" s="238">
        <v>2</v>
      </c>
      <c r="AC4" s="238">
        <v>98</v>
      </c>
      <c r="AD4" s="238" t="s">
        <v>357</v>
      </c>
      <c r="AF4" s="238" t="s">
        <v>358</v>
      </c>
      <c r="AG4" s="238">
        <v>4</v>
      </c>
      <c r="AH4" s="238">
        <v>2</v>
      </c>
      <c r="AI4" s="238">
        <v>2</v>
      </c>
      <c r="AJ4" s="238">
        <v>3</v>
      </c>
      <c r="AK4" s="238">
        <v>21</v>
      </c>
      <c r="AL4" s="238">
        <v>18</v>
      </c>
      <c r="AM4" s="238" t="s">
        <v>363</v>
      </c>
      <c r="AN4" s="238">
        <v>5</v>
      </c>
      <c r="AO4" s="238">
        <v>72</v>
      </c>
      <c r="AS4" s="238">
        <v>14</v>
      </c>
      <c r="AT4" s="238">
        <v>9</v>
      </c>
      <c r="AU4" s="238">
        <v>55</v>
      </c>
      <c r="AV4" s="238">
        <v>12</v>
      </c>
      <c r="AW4" s="238">
        <v>23</v>
      </c>
      <c r="CT4" s="238">
        <v>409072.05994412</v>
      </c>
      <c r="CU4" s="238">
        <v>4957696.9858606402</v>
      </c>
      <c r="CV4" s="238">
        <v>44.76688549</v>
      </c>
      <c r="CW4" s="238">
        <v>-94.149033470000006</v>
      </c>
      <c r="CX4" s="238" t="s">
        <v>359</v>
      </c>
      <c r="CY4" s="238" t="s">
        <v>1480</v>
      </c>
    </row>
    <row r="5" spans="1:103" x14ac:dyDescent="0.25">
      <c r="A5" s="238">
        <v>590323</v>
      </c>
      <c r="B5" s="238">
        <v>2</v>
      </c>
      <c r="C5" s="238">
        <v>212</v>
      </c>
      <c r="D5" s="238">
        <v>120.041</v>
      </c>
      <c r="E5" s="238">
        <v>43</v>
      </c>
      <c r="F5" s="238" t="s">
        <v>1475</v>
      </c>
      <c r="H5" s="238">
        <v>8</v>
      </c>
      <c r="I5" s="238">
        <v>22</v>
      </c>
      <c r="K5" s="238">
        <v>18200946</v>
      </c>
      <c r="M5" s="238">
        <v>4</v>
      </c>
      <c r="N5" s="238">
        <v>8</v>
      </c>
      <c r="O5" s="238">
        <v>2018</v>
      </c>
      <c r="P5" s="238" t="s">
        <v>366</v>
      </c>
      <c r="Q5" s="238">
        <v>22</v>
      </c>
      <c r="R5" s="238" t="s">
        <v>369</v>
      </c>
      <c r="S5" s="238">
        <v>4</v>
      </c>
      <c r="T5" s="238">
        <v>0</v>
      </c>
      <c r="U5" s="238">
        <v>1</v>
      </c>
      <c r="W5" s="238">
        <v>75</v>
      </c>
      <c r="X5" s="238">
        <v>2</v>
      </c>
      <c r="Y5" s="238">
        <v>6</v>
      </c>
      <c r="Z5" s="238">
        <v>4</v>
      </c>
      <c r="AB5" s="238">
        <v>3</v>
      </c>
      <c r="AC5" s="238">
        <v>98</v>
      </c>
      <c r="AD5" s="238" t="s">
        <v>357</v>
      </c>
      <c r="AF5" s="238" t="s">
        <v>358</v>
      </c>
      <c r="AG5" s="238">
        <v>3</v>
      </c>
      <c r="AH5" s="238">
        <v>2</v>
      </c>
      <c r="AI5" s="238">
        <v>2</v>
      </c>
      <c r="AJ5" s="238">
        <v>3</v>
      </c>
      <c r="AK5" s="238">
        <v>21</v>
      </c>
      <c r="AL5" s="238">
        <v>29</v>
      </c>
      <c r="AM5" s="238" t="s">
        <v>354</v>
      </c>
      <c r="AN5" s="238">
        <v>5</v>
      </c>
      <c r="AO5" s="238">
        <v>75</v>
      </c>
      <c r="AP5" s="238">
        <v>62</v>
      </c>
      <c r="AS5" s="238">
        <v>15</v>
      </c>
      <c r="AT5" s="238">
        <v>9</v>
      </c>
      <c r="AU5" s="238">
        <v>55</v>
      </c>
      <c r="AV5" s="238">
        <v>13</v>
      </c>
      <c r="AW5" s="238">
        <v>21</v>
      </c>
      <c r="CT5" s="238">
        <v>409169.42680552002</v>
      </c>
      <c r="CU5" s="238">
        <v>4957713.9192278404</v>
      </c>
      <c r="CV5" s="238">
        <v>44.767050269999999</v>
      </c>
      <c r="CW5" s="238">
        <v>-94.147806340000002</v>
      </c>
      <c r="CX5" s="238" t="s">
        <v>359</v>
      </c>
      <c r="CY5" s="238" t="s">
        <v>1481</v>
      </c>
    </row>
    <row r="6" spans="1:103" x14ac:dyDescent="0.25">
      <c r="A6" s="238">
        <v>10975089</v>
      </c>
      <c r="B6" s="238">
        <v>2</v>
      </c>
      <c r="C6" s="238">
        <v>212</v>
      </c>
      <c r="D6" s="238">
        <v>120.605</v>
      </c>
      <c r="E6" s="238">
        <v>43</v>
      </c>
      <c r="F6" s="238" t="s">
        <v>1475</v>
      </c>
      <c r="H6" s="238">
        <v>8</v>
      </c>
      <c r="I6" s="238">
        <v>22</v>
      </c>
      <c r="K6" s="238">
        <v>14200673</v>
      </c>
      <c r="L6" s="238">
        <v>141570113</v>
      </c>
      <c r="M6" s="238">
        <v>5</v>
      </c>
      <c r="N6" s="238">
        <v>5</v>
      </c>
      <c r="O6" s="238">
        <v>2014</v>
      </c>
      <c r="P6" s="238" t="s">
        <v>361</v>
      </c>
      <c r="Q6" s="238">
        <v>5</v>
      </c>
      <c r="R6" s="238" t="s">
        <v>369</v>
      </c>
      <c r="S6" s="238">
        <v>5</v>
      </c>
      <c r="T6" s="238">
        <v>0</v>
      </c>
      <c r="U6" s="238">
        <v>1</v>
      </c>
      <c r="V6" s="238">
        <v>7</v>
      </c>
      <c r="W6" s="238">
        <v>83</v>
      </c>
      <c r="X6" s="238">
        <v>2</v>
      </c>
      <c r="Y6" s="238">
        <v>2</v>
      </c>
      <c r="Z6" s="238">
        <v>1</v>
      </c>
      <c r="AB6" s="238">
        <v>1</v>
      </c>
      <c r="AC6" s="238">
        <v>98</v>
      </c>
      <c r="AD6" s="238" t="s">
        <v>376</v>
      </c>
      <c r="AE6" s="238" t="s">
        <v>1482</v>
      </c>
      <c r="AF6" s="238" t="s">
        <v>358</v>
      </c>
      <c r="AG6" s="238">
        <v>3</v>
      </c>
      <c r="AH6" s="238">
        <v>2</v>
      </c>
      <c r="AI6" s="238">
        <v>44</v>
      </c>
      <c r="AJ6" s="238">
        <v>3</v>
      </c>
      <c r="AK6" s="238">
        <v>21</v>
      </c>
      <c r="AL6" s="238">
        <v>30</v>
      </c>
      <c r="AM6" s="238" t="s">
        <v>354</v>
      </c>
      <c r="AN6" s="238">
        <v>5</v>
      </c>
      <c r="AO6" s="238">
        <v>72</v>
      </c>
      <c r="AS6" s="238">
        <v>3</v>
      </c>
      <c r="AT6" s="238">
        <v>98</v>
      </c>
      <c r="AU6" s="238">
        <v>65</v>
      </c>
      <c r="AV6" s="238">
        <v>11</v>
      </c>
      <c r="AW6" s="238">
        <v>21</v>
      </c>
      <c r="CT6" s="238">
        <v>410075</v>
      </c>
      <c r="CU6" s="238">
        <v>4957683</v>
      </c>
      <c r="CV6" s="238">
        <v>44.766889599999999</v>
      </c>
      <c r="CW6" s="238">
        <v>-94.136355699999996</v>
      </c>
      <c r="CX6" s="238" t="s">
        <v>359</v>
      </c>
      <c r="CY6" s="238" t="s">
        <v>1483</v>
      </c>
    </row>
    <row r="7" spans="1:103" x14ac:dyDescent="0.25">
      <c r="A7" s="238">
        <v>10745392</v>
      </c>
      <c r="B7" s="238">
        <v>2</v>
      </c>
      <c r="C7" s="238">
        <v>212</v>
      </c>
      <c r="D7" s="238">
        <v>120.798</v>
      </c>
      <c r="E7" s="238">
        <v>43</v>
      </c>
      <c r="F7" s="238" t="s">
        <v>1475</v>
      </c>
      <c r="H7" s="238">
        <v>8</v>
      </c>
      <c r="I7" s="238">
        <v>22</v>
      </c>
      <c r="L7" s="238">
        <v>112660076</v>
      </c>
      <c r="M7" s="238">
        <v>8</v>
      </c>
      <c r="N7" s="238">
        <v>19</v>
      </c>
      <c r="O7" s="238">
        <v>2011</v>
      </c>
      <c r="P7" s="238" t="s">
        <v>362</v>
      </c>
      <c r="Q7" s="238">
        <v>6</v>
      </c>
      <c r="S7" s="238">
        <v>5</v>
      </c>
      <c r="T7" s="238">
        <v>0</v>
      </c>
      <c r="U7" s="238">
        <v>1</v>
      </c>
      <c r="V7" s="238">
        <v>8</v>
      </c>
      <c r="W7" s="238">
        <v>16</v>
      </c>
      <c r="Y7" s="238">
        <v>2</v>
      </c>
      <c r="Z7" s="238">
        <v>1</v>
      </c>
      <c r="AB7" s="238">
        <v>1</v>
      </c>
      <c r="AC7" s="238">
        <v>98</v>
      </c>
      <c r="AF7" s="238" t="s">
        <v>358</v>
      </c>
      <c r="AG7" s="238">
        <v>4</v>
      </c>
      <c r="AH7" s="238">
        <v>2</v>
      </c>
      <c r="AI7" s="238">
        <v>2</v>
      </c>
      <c r="AJ7" s="238">
        <v>4</v>
      </c>
      <c r="AK7" s="238">
        <v>21</v>
      </c>
      <c r="AL7" s="238">
        <v>61</v>
      </c>
      <c r="AM7" s="238" t="s">
        <v>363</v>
      </c>
      <c r="AT7" s="238">
        <v>90</v>
      </c>
      <c r="AU7" s="238">
        <v>55</v>
      </c>
      <c r="CT7" s="238">
        <v>410371</v>
      </c>
      <c r="CU7" s="238">
        <v>4957770</v>
      </c>
      <c r="CV7" s="238">
        <v>44.767709000000004</v>
      </c>
      <c r="CW7" s="238">
        <v>-94.132634600000003</v>
      </c>
      <c r="CX7" s="238" t="s">
        <v>359</v>
      </c>
    </row>
    <row r="8" spans="1:103" x14ac:dyDescent="0.25">
      <c r="A8" s="238">
        <v>10961835</v>
      </c>
      <c r="B8" s="238">
        <v>2</v>
      </c>
      <c r="C8" s="238">
        <v>212</v>
      </c>
      <c r="D8" s="238">
        <v>120.821</v>
      </c>
      <c r="E8" s="238">
        <v>43</v>
      </c>
      <c r="F8" s="238" t="s">
        <v>1475</v>
      </c>
      <c r="H8" s="238">
        <v>8</v>
      </c>
      <c r="I8" s="238">
        <v>22</v>
      </c>
      <c r="K8" s="238">
        <v>14000244</v>
      </c>
      <c r="L8" s="238">
        <v>140200065</v>
      </c>
      <c r="M8" s="238">
        <v>1</v>
      </c>
      <c r="N8" s="238">
        <v>20</v>
      </c>
      <c r="O8" s="238">
        <v>2014</v>
      </c>
      <c r="P8" s="238" t="s">
        <v>361</v>
      </c>
      <c r="Q8" s="238">
        <v>12</v>
      </c>
      <c r="R8" s="238" t="s">
        <v>196</v>
      </c>
      <c r="S8" s="238">
        <v>5</v>
      </c>
      <c r="T8" s="238">
        <v>0</v>
      </c>
      <c r="U8" s="238">
        <v>1</v>
      </c>
      <c r="V8" s="238">
        <v>6</v>
      </c>
      <c r="W8" s="238">
        <v>53</v>
      </c>
      <c r="X8" s="238">
        <v>4</v>
      </c>
      <c r="Y8" s="238">
        <v>1</v>
      </c>
      <c r="Z8" s="238">
        <v>4</v>
      </c>
      <c r="AA8" s="238">
        <v>4</v>
      </c>
      <c r="AB8" s="238">
        <v>3</v>
      </c>
      <c r="AC8" s="238">
        <v>98</v>
      </c>
      <c r="AD8" s="238" t="s">
        <v>1484</v>
      </c>
      <c r="AF8" s="238" t="s">
        <v>358</v>
      </c>
      <c r="AG8" s="238">
        <v>3</v>
      </c>
      <c r="AH8" s="238">
        <v>2</v>
      </c>
      <c r="AI8" s="238">
        <v>2</v>
      </c>
      <c r="AJ8" s="238">
        <v>3</v>
      </c>
      <c r="AK8" s="238">
        <v>27</v>
      </c>
      <c r="AL8" s="238">
        <v>59</v>
      </c>
      <c r="AM8" s="238" t="s">
        <v>363</v>
      </c>
      <c r="AN8" s="238">
        <v>5</v>
      </c>
      <c r="AS8" s="238">
        <v>11</v>
      </c>
      <c r="AT8" s="238">
        <v>22</v>
      </c>
      <c r="AU8" s="238">
        <v>65</v>
      </c>
      <c r="AV8" s="238">
        <v>10</v>
      </c>
      <c r="AW8" s="238">
        <v>21</v>
      </c>
      <c r="CT8" s="238">
        <v>410405</v>
      </c>
      <c r="CU8" s="238">
        <v>4957784</v>
      </c>
      <c r="CV8" s="238">
        <v>44.767840900000003</v>
      </c>
      <c r="CW8" s="238">
        <v>-94.132209700000004</v>
      </c>
      <c r="CX8" s="238" t="s">
        <v>359</v>
      </c>
      <c r="CY8" s="238" t="s">
        <v>1485</v>
      </c>
    </row>
    <row r="9" spans="1:103" x14ac:dyDescent="0.25">
      <c r="A9" s="238">
        <v>819732</v>
      </c>
      <c r="B9" s="238">
        <v>2</v>
      </c>
      <c r="C9" s="238">
        <v>212</v>
      </c>
      <c r="D9" s="238">
        <v>120.82899999999999</v>
      </c>
      <c r="E9" s="238">
        <v>43</v>
      </c>
      <c r="F9" s="238" t="s">
        <v>1475</v>
      </c>
      <c r="H9" s="238">
        <v>8</v>
      </c>
      <c r="I9" s="238">
        <v>22</v>
      </c>
      <c r="K9" s="238">
        <v>20201551</v>
      </c>
      <c r="L9" s="238">
        <v>201970022</v>
      </c>
      <c r="M9" s="238">
        <v>7</v>
      </c>
      <c r="N9" s="238">
        <v>15</v>
      </c>
      <c r="O9" s="238">
        <v>2020</v>
      </c>
      <c r="P9" s="238" t="s">
        <v>355</v>
      </c>
      <c r="Q9" s="238">
        <v>9</v>
      </c>
      <c r="R9" s="238" t="s">
        <v>356</v>
      </c>
      <c r="S9" s="238">
        <v>4</v>
      </c>
      <c r="T9" s="238">
        <v>0</v>
      </c>
      <c r="U9" s="238">
        <v>2</v>
      </c>
      <c r="V9" s="238">
        <v>5</v>
      </c>
      <c r="W9" s="238">
        <v>10</v>
      </c>
      <c r="X9" s="238">
        <v>3</v>
      </c>
      <c r="Y9" s="238">
        <v>1</v>
      </c>
      <c r="Z9" s="238">
        <v>1</v>
      </c>
      <c r="AB9" s="238">
        <v>1</v>
      </c>
      <c r="AC9" s="238">
        <v>98</v>
      </c>
      <c r="AD9" s="238" t="s">
        <v>357</v>
      </c>
      <c r="AF9" s="238" t="s">
        <v>405</v>
      </c>
      <c r="AG9" s="238">
        <v>10</v>
      </c>
      <c r="AH9" s="238">
        <v>2</v>
      </c>
      <c r="AI9" s="238">
        <v>49</v>
      </c>
      <c r="AJ9" s="238">
        <v>4</v>
      </c>
      <c r="AK9" s="238">
        <v>21</v>
      </c>
      <c r="AL9" s="238">
        <v>62</v>
      </c>
      <c r="AM9" s="238" t="s">
        <v>354</v>
      </c>
      <c r="AN9" s="238">
        <v>5</v>
      </c>
      <c r="AO9" s="238">
        <v>65</v>
      </c>
      <c r="AS9" s="238">
        <v>15</v>
      </c>
      <c r="AT9" s="238">
        <v>23</v>
      </c>
      <c r="AU9" s="238">
        <v>55</v>
      </c>
      <c r="AV9" s="238">
        <v>11</v>
      </c>
      <c r="AW9" s="238">
        <v>21</v>
      </c>
      <c r="AX9" s="238">
        <v>2</v>
      </c>
      <c r="AY9" s="238">
        <v>3</v>
      </c>
      <c r="AZ9" s="238">
        <v>1</v>
      </c>
      <c r="BA9" s="238">
        <v>21</v>
      </c>
      <c r="BB9" s="238">
        <v>17</v>
      </c>
      <c r="BC9" s="238" t="s">
        <v>354</v>
      </c>
      <c r="BD9" s="238">
        <v>5</v>
      </c>
      <c r="BE9" s="238">
        <v>1</v>
      </c>
      <c r="BI9" s="238">
        <v>15</v>
      </c>
      <c r="BJ9" s="238">
        <v>20</v>
      </c>
      <c r="BK9" s="238">
        <v>30</v>
      </c>
      <c r="BL9" s="238">
        <v>11</v>
      </c>
      <c r="BM9" s="238">
        <v>21</v>
      </c>
      <c r="CT9" s="238">
        <v>410422.49597832601</v>
      </c>
      <c r="CU9" s="238">
        <v>4957811.2860892396</v>
      </c>
      <c r="CV9" s="238">
        <v>44.76808466</v>
      </c>
      <c r="CW9" s="238">
        <v>-94.131991799999994</v>
      </c>
      <c r="CX9" s="238" t="s">
        <v>359</v>
      </c>
      <c r="CY9" s="238" t="s">
        <v>1486</v>
      </c>
    </row>
    <row r="10" spans="1:103" x14ac:dyDescent="0.25">
      <c r="A10" s="238">
        <v>669660</v>
      </c>
      <c r="B10" s="238">
        <v>2</v>
      </c>
      <c r="C10" s="238">
        <v>212</v>
      </c>
      <c r="D10" s="238">
        <v>120.836</v>
      </c>
      <c r="E10" s="238">
        <v>43</v>
      </c>
      <c r="F10" s="238" t="s">
        <v>1475</v>
      </c>
      <c r="H10" s="238">
        <v>8</v>
      </c>
      <c r="I10" s="238">
        <v>22</v>
      </c>
      <c r="K10" s="238">
        <v>18203117</v>
      </c>
      <c r="M10" s="238">
        <v>12</v>
      </c>
      <c r="N10" s="238">
        <v>19</v>
      </c>
      <c r="O10" s="238">
        <v>2018</v>
      </c>
      <c r="P10" s="238" t="s">
        <v>355</v>
      </c>
      <c r="Q10" s="238">
        <v>17</v>
      </c>
      <c r="R10" s="238" t="s">
        <v>196</v>
      </c>
      <c r="S10" s="238">
        <v>5</v>
      </c>
      <c r="T10" s="238">
        <v>0</v>
      </c>
      <c r="U10" s="238">
        <v>2</v>
      </c>
      <c r="V10" s="238">
        <v>5</v>
      </c>
      <c r="W10" s="238">
        <v>10</v>
      </c>
      <c r="X10" s="238">
        <v>3</v>
      </c>
      <c r="Y10" s="238">
        <v>4</v>
      </c>
      <c r="Z10" s="238">
        <v>2</v>
      </c>
      <c r="AB10" s="238">
        <v>1</v>
      </c>
      <c r="AC10" s="238">
        <v>98</v>
      </c>
      <c r="AD10" s="238" t="s">
        <v>357</v>
      </c>
      <c r="AF10" s="238" t="s">
        <v>405</v>
      </c>
      <c r="AG10" s="238">
        <v>10</v>
      </c>
      <c r="AH10" s="238">
        <v>2</v>
      </c>
      <c r="AI10" s="238">
        <v>2</v>
      </c>
      <c r="AJ10" s="238">
        <v>2</v>
      </c>
      <c r="AK10" s="238">
        <v>23</v>
      </c>
      <c r="AL10" s="238">
        <v>20</v>
      </c>
      <c r="AM10" s="238" t="s">
        <v>363</v>
      </c>
      <c r="AN10" s="238">
        <v>5</v>
      </c>
      <c r="AO10" s="238">
        <v>74</v>
      </c>
      <c r="AP10" s="238">
        <v>65</v>
      </c>
      <c r="AS10" s="238">
        <v>15</v>
      </c>
      <c r="AT10" s="238">
        <v>23</v>
      </c>
      <c r="AU10" s="238">
        <v>30</v>
      </c>
      <c r="AV10" s="238">
        <v>11</v>
      </c>
      <c r="AW10" s="238">
        <v>21</v>
      </c>
      <c r="AX10" s="238">
        <v>2</v>
      </c>
      <c r="AY10" s="238">
        <v>3</v>
      </c>
      <c r="AZ10" s="238">
        <v>4</v>
      </c>
      <c r="BA10" s="238">
        <v>21</v>
      </c>
      <c r="BB10" s="238">
        <v>61</v>
      </c>
      <c r="BC10" s="238" t="s">
        <v>354</v>
      </c>
      <c r="BD10" s="238">
        <v>5</v>
      </c>
      <c r="BE10" s="238">
        <v>1</v>
      </c>
      <c r="BI10" s="238">
        <v>15</v>
      </c>
      <c r="BJ10" s="238">
        <v>23</v>
      </c>
      <c r="BK10" s="238">
        <v>55</v>
      </c>
      <c r="BL10" s="238">
        <v>11</v>
      </c>
      <c r="BM10" s="238">
        <v>21</v>
      </c>
      <c r="CT10" s="238">
        <v>410435.19600372599</v>
      </c>
      <c r="CU10" s="238">
        <v>4957807.0527474396</v>
      </c>
      <c r="CV10" s="238">
        <v>44.768048149999998</v>
      </c>
      <c r="CW10" s="238">
        <v>-94.131830600000001</v>
      </c>
      <c r="CX10" s="238" t="s">
        <v>359</v>
      </c>
      <c r="CY10" s="238" t="s">
        <v>1487</v>
      </c>
    </row>
    <row r="11" spans="1:103" x14ac:dyDescent="0.25">
      <c r="A11" s="238">
        <v>784525</v>
      </c>
      <c r="B11" s="238">
        <v>2</v>
      </c>
      <c r="C11" s="238">
        <v>212</v>
      </c>
      <c r="D11" s="238">
        <v>120.843</v>
      </c>
      <c r="E11" s="238">
        <v>43</v>
      </c>
      <c r="F11" s="238" t="s">
        <v>1475</v>
      </c>
      <c r="H11" s="238">
        <v>8</v>
      </c>
      <c r="I11" s="238">
        <v>22</v>
      </c>
      <c r="K11" s="238">
        <v>20200284</v>
      </c>
      <c r="L11" s="238">
        <v>200290184</v>
      </c>
      <c r="M11" s="238">
        <v>1</v>
      </c>
      <c r="N11" s="238">
        <v>29</v>
      </c>
      <c r="O11" s="238">
        <v>2020</v>
      </c>
      <c r="P11" s="238" t="s">
        <v>355</v>
      </c>
      <c r="Q11" s="238">
        <v>18</v>
      </c>
      <c r="R11" s="238" t="s">
        <v>356</v>
      </c>
      <c r="S11" s="238">
        <v>4</v>
      </c>
      <c r="T11" s="238">
        <v>0</v>
      </c>
      <c r="U11" s="238">
        <v>3</v>
      </c>
      <c r="V11" s="238">
        <v>5</v>
      </c>
      <c r="W11" s="238">
        <v>10</v>
      </c>
      <c r="X11" s="238">
        <v>3</v>
      </c>
      <c r="Y11" s="238">
        <v>4</v>
      </c>
      <c r="Z11" s="238">
        <v>2</v>
      </c>
      <c r="AB11" s="238">
        <v>1</v>
      </c>
      <c r="AC11" s="238">
        <v>98</v>
      </c>
      <c r="AD11" s="238" t="s">
        <v>357</v>
      </c>
      <c r="AF11" s="238" t="s">
        <v>358</v>
      </c>
      <c r="AG11" s="238">
        <v>10</v>
      </c>
      <c r="AH11" s="238">
        <v>2</v>
      </c>
      <c r="AI11" s="238">
        <v>2</v>
      </c>
      <c r="AJ11" s="238">
        <v>4</v>
      </c>
      <c r="AK11" s="238">
        <v>21</v>
      </c>
      <c r="AL11" s="238">
        <v>54</v>
      </c>
      <c r="AM11" s="238" t="s">
        <v>354</v>
      </c>
      <c r="AN11" s="238">
        <v>5</v>
      </c>
      <c r="AO11" s="238">
        <v>90</v>
      </c>
      <c r="AS11" s="238">
        <v>15</v>
      </c>
      <c r="AT11" s="238">
        <v>23</v>
      </c>
      <c r="AU11" s="238">
        <v>55</v>
      </c>
      <c r="AV11" s="238">
        <v>11</v>
      </c>
      <c r="AW11" s="238">
        <v>21</v>
      </c>
      <c r="AX11" s="238">
        <v>2</v>
      </c>
      <c r="AY11" s="238">
        <v>2</v>
      </c>
      <c r="AZ11" s="238">
        <v>2</v>
      </c>
      <c r="BA11" s="238">
        <v>24</v>
      </c>
      <c r="BB11" s="238">
        <v>57</v>
      </c>
      <c r="BC11" s="238" t="s">
        <v>363</v>
      </c>
      <c r="BD11" s="238">
        <v>5</v>
      </c>
      <c r="BE11" s="238">
        <v>1</v>
      </c>
      <c r="BI11" s="238">
        <v>15</v>
      </c>
      <c r="BJ11" s="238">
        <v>23</v>
      </c>
      <c r="BK11" s="238">
        <v>30</v>
      </c>
      <c r="BL11" s="238">
        <v>11</v>
      </c>
      <c r="BM11" s="238">
        <v>21</v>
      </c>
      <c r="BN11" s="238">
        <v>2</v>
      </c>
      <c r="BO11" s="238">
        <v>4</v>
      </c>
      <c r="BP11" s="238">
        <v>3</v>
      </c>
      <c r="BQ11" s="238">
        <v>90</v>
      </c>
      <c r="BR11" s="238">
        <v>61</v>
      </c>
      <c r="BS11" s="238" t="s">
        <v>354</v>
      </c>
      <c r="BT11" s="238">
        <v>5</v>
      </c>
      <c r="BU11" s="238">
        <v>1</v>
      </c>
      <c r="BY11" s="238">
        <v>15</v>
      </c>
      <c r="BZ11" s="238">
        <v>23</v>
      </c>
      <c r="CA11" s="238">
        <v>55</v>
      </c>
      <c r="CB11" s="238">
        <v>11</v>
      </c>
      <c r="CC11" s="238">
        <v>21</v>
      </c>
      <c r="CT11" s="238">
        <v>410435.19600372599</v>
      </c>
      <c r="CU11" s="238">
        <v>4957802.8194056395</v>
      </c>
      <c r="CV11" s="238">
        <v>44.76801004</v>
      </c>
      <c r="CW11" s="238">
        <v>-94.131829850000003</v>
      </c>
      <c r="CX11" s="238" t="s">
        <v>359</v>
      </c>
      <c r="CY11" s="238" t="s">
        <v>1488</v>
      </c>
    </row>
    <row r="12" spans="1:103" x14ac:dyDescent="0.25">
      <c r="A12" s="238">
        <v>346260</v>
      </c>
      <c r="B12" s="238">
        <v>2</v>
      </c>
      <c r="C12" s="238">
        <v>212</v>
      </c>
      <c r="D12" s="238">
        <v>120.849</v>
      </c>
      <c r="E12" s="238">
        <v>43</v>
      </c>
      <c r="F12" s="238" t="s">
        <v>1475</v>
      </c>
      <c r="H12" s="238">
        <v>8</v>
      </c>
      <c r="I12" s="238">
        <v>22</v>
      </c>
      <c r="K12" s="238">
        <v>16200852</v>
      </c>
      <c r="M12" s="238">
        <v>4</v>
      </c>
      <c r="N12" s="238">
        <v>30</v>
      </c>
      <c r="O12" s="238">
        <v>2016</v>
      </c>
      <c r="P12" s="238" t="s">
        <v>364</v>
      </c>
      <c r="Q12" s="238">
        <v>18</v>
      </c>
      <c r="S12" s="238">
        <v>3</v>
      </c>
      <c r="T12" s="238">
        <v>0</v>
      </c>
      <c r="U12" s="238">
        <v>2</v>
      </c>
      <c r="V12" s="238">
        <v>5</v>
      </c>
      <c r="W12" s="238">
        <v>10</v>
      </c>
      <c r="X12" s="238">
        <v>3</v>
      </c>
      <c r="Y12" s="238">
        <v>1</v>
      </c>
      <c r="Z12" s="238">
        <v>1</v>
      </c>
      <c r="AB12" s="238">
        <v>1</v>
      </c>
      <c r="AC12" s="238">
        <v>98</v>
      </c>
      <c r="AD12" s="238" t="s">
        <v>357</v>
      </c>
      <c r="AE12" s="238" t="s">
        <v>1482</v>
      </c>
      <c r="AF12" s="238" t="s">
        <v>405</v>
      </c>
      <c r="AG12" s="238">
        <v>10</v>
      </c>
      <c r="AH12" s="238">
        <v>2</v>
      </c>
      <c r="AI12" s="238">
        <v>4</v>
      </c>
      <c r="AJ12" s="238">
        <v>3</v>
      </c>
      <c r="AK12" s="238">
        <v>21</v>
      </c>
      <c r="AL12" s="238">
        <v>33</v>
      </c>
      <c r="AM12" s="238" t="s">
        <v>363</v>
      </c>
      <c r="AN12" s="238">
        <v>5</v>
      </c>
      <c r="AO12" s="238">
        <v>64</v>
      </c>
      <c r="AS12" s="238">
        <v>14</v>
      </c>
      <c r="AT12" s="238">
        <v>23</v>
      </c>
      <c r="AU12" s="238">
        <v>55</v>
      </c>
      <c r="AV12" s="238">
        <v>11</v>
      </c>
      <c r="AW12" s="238">
        <v>21</v>
      </c>
      <c r="AX12" s="238">
        <v>2</v>
      </c>
      <c r="AY12" s="238">
        <v>3</v>
      </c>
      <c r="AZ12" s="238">
        <v>2</v>
      </c>
      <c r="BA12" s="238">
        <v>21</v>
      </c>
      <c r="BB12" s="238">
        <v>53</v>
      </c>
      <c r="BC12" s="238" t="s">
        <v>354</v>
      </c>
      <c r="BD12" s="238">
        <v>5</v>
      </c>
      <c r="BE12" s="238">
        <v>1</v>
      </c>
      <c r="BI12" s="238">
        <v>15</v>
      </c>
      <c r="BJ12" s="238">
        <v>23</v>
      </c>
      <c r="BK12" s="238">
        <v>30</v>
      </c>
      <c r="BL12" s="238">
        <v>11</v>
      </c>
      <c r="BM12" s="238">
        <v>21</v>
      </c>
      <c r="CT12" s="238">
        <v>410422.49597832601</v>
      </c>
      <c r="CU12" s="238">
        <v>4957802.8194056395</v>
      </c>
      <c r="CV12" s="238">
        <v>44.768008450000004</v>
      </c>
      <c r="CW12" s="238">
        <v>-94.131990310000006</v>
      </c>
      <c r="CX12" s="238" t="s">
        <v>359</v>
      </c>
      <c r="CY12" s="238" t="s">
        <v>1489</v>
      </c>
    </row>
    <row r="13" spans="1:103" x14ac:dyDescent="0.25">
      <c r="A13" s="238">
        <v>10845790</v>
      </c>
      <c r="B13" s="238">
        <v>2</v>
      </c>
      <c r="C13" s="238">
        <v>212</v>
      </c>
      <c r="D13" s="238">
        <v>120.854</v>
      </c>
      <c r="E13" s="238">
        <v>43</v>
      </c>
      <c r="F13" s="238" t="s">
        <v>1475</v>
      </c>
      <c r="H13" s="238">
        <v>8</v>
      </c>
      <c r="I13" s="238">
        <v>22</v>
      </c>
      <c r="K13" s="238">
        <v>12201430</v>
      </c>
      <c r="L13" s="238">
        <v>123660224</v>
      </c>
      <c r="M13" s="238">
        <v>12</v>
      </c>
      <c r="N13" s="238">
        <v>14</v>
      </c>
      <c r="O13" s="238">
        <v>2012</v>
      </c>
      <c r="P13" s="238" t="s">
        <v>362</v>
      </c>
      <c r="Q13" s="238">
        <v>16</v>
      </c>
      <c r="R13" s="238" t="s">
        <v>369</v>
      </c>
      <c r="S13" s="238">
        <v>3</v>
      </c>
      <c r="T13" s="238">
        <v>0</v>
      </c>
      <c r="U13" s="238">
        <v>2</v>
      </c>
      <c r="V13" s="238">
        <v>5</v>
      </c>
      <c r="W13" s="238">
        <v>10</v>
      </c>
      <c r="X13" s="238">
        <v>3</v>
      </c>
      <c r="Y13" s="238">
        <v>4</v>
      </c>
      <c r="Z13" s="238">
        <v>2</v>
      </c>
      <c r="AB13" s="238">
        <v>1</v>
      </c>
      <c r="AC13" s="238">
        <v>98</v>
      </c>
      <c r="AD13" s="238" t="s">
        <v>376</v>
      </c>
      <c r="AE13" s="238" t="s">
        <v>1490</v>
      </c>
      <c r="AF13" s="238" t="s">
        <v>358</v>
      </c>
      <c r="AG13" s="238">
        <v>10</v>
      </c>
      <c r="AH13" s="238">
        <v>2</v>
      </c>
      <c r="AI13" s="238">
        <v>2</v>
      </c>
      <c r="AJ13" s="238">
        <v>4</v>
      </c>
      <c r="AK13" s="238">
        <v>21</v>
      </c>
      <c r="AL13" s="238">
        <v>36</v>
      </c>
      <c r="AM13" s="238" t="s">
        <v>354</v>
      </c>
      <c r="AN13" s="238">
        <v>5</v>
      </c>
      <c r="AS13" s="238">
        <v>4</v>
      </c>
      <c r="AT13" s="238">
        <v>1</v>
      </c>
      <c r="AU13" s="238">
        <v>65</v>
      </c>
      <c r="AV13" s="238">
        <v>11</v>
      </c>
      <c r="AW13" s="238">
        <v>21</v>
      </c>
      <c r="AX13" s="238">
        <v>2</v>
      </c>
      <c r="AY13" s="238">
        <v>2</v>
      </c>
      <c r="AZ13" s="238">
        <v>1</v>
      </c>
      <c r="BA13" s="238">
        <v>21</v>
      </c>
      <c r="BB13" s="238">
        <v>61</v>
      </c>
      <c r="BC13" s="238" t="s">
        <v>354</v>
      </c>
      <c r="BD13" s="238">
        <v>5</v>
      </c>
      <c r="BI13" s="238">
        <v>4</v>
      </c>
      <c r="BJ13" s="238">
        <v>1</v>
      </c>
      <c r="BK13" s="238">
        <v>65</v>
      </c>
      <c r="BL13" s="238">
        <v>11</v>
      </c>
      <c r="BM13" s="238">
        <v>21</v>
      </c>
      <c r="CT13" s="238">
        <v>410453</v>
      </c>
      <c r="CU13" s="238">
        <v>4957805</v>
      </c>
      <c r="CV13" s="238">
        <v>44.768028899999997</v>
      </c>
      <c r="CW13" s="238">
        <v>-94.131604199999998</v>
      </c>
      <c r="CX13" s="238" t="s">
        <v>359</v>
      </c>
      <c r="CY13" s="238" t="s">
        <v>1491</v>
      </c>
    </row>
    <row r="14" spans="1:103" x14ac:dyDescent="0.25">
      <c r="A14" s="238">
        <v>10878848</v>
      </c>
      <c r="B14" s="238">
        <v>2</v>
      </c>
      <c r="C14" s="238">
        <v>212</v>
      </c>
      <c r="D14" s="238">
        <v>120.854</v>
      </c>
      <c r="E14" s="238">
        <v>43</v>
      </c>
      <c r="F14" s="238" t="s">
        <v>1475</v>
      </c>
      <c r="H14" s="238">
        <v>8</v>
      </c>
      <c r="I14" s="238">
        <v>22</v>
      </c>
      <c r="K14" s="238">
        <v>13200088</v>
      </c>
      <c r="L14" s="238">
        <v>130290357</v>
      </c>
      <c r="M14" s="238">
        <v>1</v>
      </c>
      <c r="N14" s="238">
        <v>24</v>
      </c>
      <c r="O14" s="238">
        <v>2013</v>
      </c>
      <c r="P14" s="238" t="s">
        <v>384</v>
      </c>
      <c r="Q14" s="238">
        <v>17</v>
      </c>
      <c r="R14" s="238" t="s">
        <v>356</v>
      </c>
      <c r="S14" s="238">
        <v>5</v>
      </c>
      <c r="T14" s="238">
        <v>0</v>
      </c>
      <c r="U14" s="238">
        <v>2</v>
      </c>
      <c r="V14" s="238">
        <v>5</v>
      </c>
      <c r="W14" s="238">
        <v>10</v>
      </c>
      <c r="X14" s="238">
        <v>3</v>
      </c>
      <c r="Y14" s="238">
        <v>4</v>
      </c>
      <c r="Z14" s="238">
        <v>1</v>
      </c>
      <c r="AB14" s="238">
        <v>1</v>
      </c>
      <c r="AC14" s="238">
        <v>98</v>
      </c>
      <c r="AD14" s="238" t="s">
        <v>376</v>
      </c>
      <c r="AE14" s="238" t="s">
        <v>1490</v>
      </c>
      <c r="AF14" s="238" t="s">
        <v>358</v>
      </c>
      <c r="AG14" s="238">
        <v>10</v>
      </c>
      <c r="AH14" s="238">
        <v>2</v>
      </c>
      <c r="AI14" s="238">
        <v>3</v>
      </c>
      <c r="AJ14" s="238">
        <v>4</v>
      </c>
      <c r="AK14" s="238">
        <v>21</v>
      </c>
      <c r="AL14" s="238">
        <v>50</v>
      </c>
      <c r="AM14" s="238" t="s">
        <v>354</v>
      </c>
      <c r="AN14" s="238">
        <v>5</v>
      </c>
      <c r="AO14" s="238">
        <v>4</v>
      </c>
      <c r="AS14" s="238">
        <v>4</v>
      </c>
      <c r="AT14" s="238">
        <v>1</v>
      </c>
      <c r="AU14" s="238">
        <v>65</v>
      </c>
      <c r="AV14" s="238">
        <v>11</v>
      </c>
      <c r="AW14" s="238">
        <v>21</v>
      </c>
      <c r="AX14" s="238">
        <v>2</v>
      </c>
      <c r="AY14" s="238">
        <v>2</v>
      </c>
      <c r="AZ14" s="238">
        <v>2</v>
      </c>
      <c r="BA14" s="238">
        <v>24</v>
      </c>
      <c r="BB14" s="238">
        <v>48</v>
      </c>
      <c r="BC14" s="238" t="s">
        <v>354</v>
      </c>
      <c r="BD14" s="238">
        <v>5</v>
      </c>
      <c r="BE14" s="238">
        <v>1</v>
      </c>
      <c r="BI14" s="238">
        <v>4</v>
      </c>
      <c r="BJ14" s="238">
        <v>1</v>
      </c>
      <c r="BK14" s="238">
        <v>65</v>
      </c>
      <c r="BL14" s="238">
        <v>11</v>
      </c>
      <c r="BM14" s="238">
        <v>21</v>
      </c>
      <c r="CT14" s="238">
        <v>410453</v>
      </c>
      <c r="CU14" s="238">
        <v>4957805</v>
      </c>
      <c r="CV14" s="238">
        <v>44.768028899999997</v>
      </c>
      <c r="CW14" s="238">
        <v>-94.131604199999998</v>
      </c>
      <c r="CX14" s="238" t="s">
        <v>359</v>
      </c>
      <c r="CY14" s="238" t="s">
        <v>1492</v>
      </c>
    </row>
    <row r="15" spans="1:103" x14ac:dyDescent="0.25">
      <c r="A15" s="238">
        <v>10906884</v>
      </c>
      <c r="B15" s="238">
        <v>2</v>
      </c>
      <c r="C15" s="238">
        <v>212</v>
      </c>
      <c r="D15" s="238">
        <v>120.854</v>
      </c>
      <c r="E15" s="238">
        <v>43</v>
      </c>
      <c r="F15" s="238" t="s">
        <v>1475</v>
      </c>
      <c r="H15" s="238">
        <v>8</v>
      </c>
      <c r="I15" s="238">
        <v>22</v>
      </c>
      <c r="K15" s="238">
        <v>13201347</v>
      </c>
      <c r="L15" s="238">
        <v>133190203</v>
      </c>
      <c r="M15" s="238">
        <v>11</v>
      </c>
      <c r="N15" s="238">
        <v>5</v>
      </c>
      <c r="O15" s="238">
        <v>2013</v>
      </c>
      <c r="P15" s="238" t="s">
        <v>368</v>
      </c>
      <c r="Q15" s="238">
        <v>13</v>
      </c>
      <c r="R15" s="238" t="s">
        <v>369</v>
      </c>
      <c r="S15" s="238">
        <v>4</v>
      </c>
      <c r="T15" s="238">
        <v>0</v>
      </c>
      <c r="U15" s="238">
        <v>2</v>
      </c>
      <c r="V15" s="238">
        <v>5</v>
      </c>
      <c r="W15" s="238">
        <v>10</v>
      </c>
      <c r="X15" s="238">
        <v>3</v>
      </c>
      <c r="Y15" s="238">
        <v>1</v>
      </c>
      <c r="Z15" s="238">
        <v>2</v>
      </c>
      <c r="AB15" s="238">
        <v>1</v>
      </c>
      <c r="AC15" s="238">
        <v>98</v>
      </c>
      <c r="AD15" s="238" t="s">
        <v>376</v>
      </c>
      <c r="AE15" s="238" t="s">
        <v>1493</v>
      </c>
      <c r="AF15" s="238" t="s">
        <v>358</v>
      </c>
      <c r="AG15" s="238">
        <v>10</v>
      </c>
      <c r="AH15" s="238">
        <v>2</v>
      </c>
      <c r="AI15" s="238">
        <v>3</v>
      </c>
      <c r="AJ15" s="238">
        <v>1</v>
      </c>
      <c r="AK15" s="238">
        <v>21</v>
      </c>
      <c r="AL15" s="238">
        <v>81</v>
      </c>
      <c r="AM15" s="238" t="s">
        <v>354</v>
      </c>
      <c r="AN15" s="238">
        <v>5</v>
      </c>
      <c r="AO15" s="238">
        <v>1</v>
      </c>
      <c r="AS15" s="238">
        <v>3</v>
      </c>
      <c r="AT15" s="238">
        <v>1</v>
      </c>
      <c r="AU15" s="238">
        <v>65</v>
      </c>
      <c r="AV15" s="238">
        <v>11</v>
      </c>
      <c r="AW15" s="238">
        <v>21</v>
      </c>
      <c r="AX15" s="238">
        <v>2</v>
      </c>
      <c r="AY15" s="238">
        <v>2</v>
      </c>
      <c r="AZ15" s="238">
        <v>4</v>
      </c>
      <c r="BA15" s="238">
        <v>7</v>
      </c>
      <c r="BB15" s="238">
        <v>23</v>
      </c>
      <c r="BC15" s="238" t="s">
        <v>363</v>
      </c>
      <c r="BD15" s="238">
        <v>5</v>
      </c>
      <c r="BE15" s="238">
        <v>2</v>
      </c>
      <c r="BF15" s="238">
        <v>9</v>
      </c>
      <c r="BI15" s="238">
        <v>3</v>
      </c>
      <c r="BJ15" s="238">
        <v>1</v>
      </c>
      <c r="BK15" s="238">
        <v>65</v>
      </c>
      <c r="BL15" s="238">
        <v>11</v>
      </c>
      <c r="BM15" s="238">
        <v>21</v>
      </c>
      <c r="CT15" s="238">
        <v>410453</v>
      </c>
      <c r="CU15" s="238">
        <v>4957805</v>
      </c>
      <c r="CV15" s="238">
        <v>44.768028899999997</v>
      </c>
      <c r="CW15" s="238">
        <v>-94.131604199999998</v>
      </c>
      <c r="CX15" s="238" t="s">
        <v>359</v>
      </c>
      <c r="CY15" s="238" t="s">
        <v>1494</v>
      </c>
    </row>
    <row r="16" spans="1:103" x14ac:dyDescent="0.25">
      <c r="A16" s="238">
        <v>10972725</v>
      </c>
      <c r="B16" s="238">
        <v>2</v>
      </c>
      <c r="C16" s="238">
        <v>212</v>
      </c>
      <c r="D16" s="238">
        <v>120.854</v>
      </c>
      <c r="E16" s="238">
        <v>43</v>
      </c>
      <c r="F16" s="238" t="s">
        <v>1475</v>
      </c>
      <c r="H16" s="238">
        <v>8</v>
      </c>
      <c r="I16" s="238">
        <v>22</v>
      </c>
      <c r="K16" s="238">
        <v>14001398</v>
      </c>
      <c r="L16" s="238">
        <v>141080022</v>
      </c>
      <c r="M16" s="238">
        <v>4</v>
      </c>
      <c r="N16" s="238">
        <v>18</v>
      </c>
      <c r="O16" s="238">
        <v>2014</v>
      </c>
      <c r="P16" s="238" t="s">
        <v>362</v>
      </c>
      <c r="Q16" s="238">
        <v>4</v>
      </c>
      <c r="R16" s="238" t="s">
        <v>356</v>
      </c>
      <c r="S16" s="238">
        <v>5</v>
      </c>
      <c r="T16" s="238">
        <v>0</v>
      </c>
      <c r="U16" s="238">
        <v>1</v>
      </c>
      <c r="V16" s="238">
        <v>98</v>
      </c>
      <c r="W16" s="238">
        <v>16</v>
      </c>
      <c r="X16" s="238">
        <v>2</v>
      </c>
      <c r="Y16" s="238">
        <v>6</v>
      </c>
      <c r="Z16" s="238">
        <v>1</v>
      </c>
      <c r="AB16" s="238">
        <v>1</v>
      </c>
      <c r="AC16" s="238">
        <v>98</v>
      </c>
      <c r="AD16" s="238">
        <v>212</v>
      </c>
      <c r="AE16" s="238" t="s">
        <v>1484</v>
      </c>
      <c r="AF16" s="238" t="s">
        <v>358</v>
      </c>
      <c r="AG16" s="238">
        <v>4</v>
      </c>
      <c r="AH16" s="238">
        <v>2</v>
      </c>
      <c r="AI16" s="238">
        <v>2</v>
      </c>
      <c r="AJ16" s="238">
        <v>4</v>
      </c>
      <c r="AK16" s="238">
        <v>21</v>
      </c>
      <c r="AL16" s="238">
        <v>39</v>
      </c>
      <c r="AM16" s="238" t="s">
        <v>354</v>
      </c>
      <c r="AN16" s="238">
        <v>5</v>
      </c>
      <c r="AO16" s="238">
        <v>1</v>
      </c>
      <c r="AS16" s="238">
        <v>3</v>
      </c>
      <c r="AT16" s="238">
        <v>98</v>
      </c>
      <c r="AU16" s="238">
        <v>65</v>
      </c>
      <c r="AV16" s="238">
        <v>11</v>
      </c>
      <c r="AW16" s="238">
        <v>21</v>
      </c>
      <c r="CT16" s="238">
        <v>410453</v>
      </c>
      <c r="CU16" s="238">
        <v>4957805</v>
      </c>
      <c r="CV16" s="238">
        <v>44.768028899999997</v>
      </c>
      <c r="CW16" s="238">
        <v>-94.131604199999998</v>
      </c>
      <c r="CX16" s="238" t="s">
        <v>359</v>
      </c>
      <c r="CY16" s="238" t="s">
        <v>1495</v>
      </c>
    </row>
    <row r="17" spans="1:103" x14ac:dyDescent="0.25">
      <c r="A17" s="238">
        <v>10973102</v>
      </c>
      <c r="B17" s="238">
        <v>2</v>
      </c>
      <c r="C17" s="238">
        <v>212</v>
      </c>
      <c r="D17" s="238">
        <v>120.854</v>
      </c>
      <c r="E17" s="238">
        <v>43</v>
      </c>
      <c r="F17" s="238" t="s">
        <v>1475</v>
      </c>
      <c r="H17" s="238">
        <v>8</v>
      </c>
      <c r="I17" s="238">
        <v>22</v>
      </c>
      <c r="K17" s="238">
        <v>14001510</v>
      </c>
      <c r="L17" s="238">
        <v>141150138</v>
      </c>
      <c r="M17" s="238">
        <v>4</v>
      </c>
      <c r="N17" s="238">
        <v>25</v>
      </c>
      <c r="O17" s="238">
        <v>2014</v>
      </c>
      <c r="P17" s="238" t="s">
        <v>362</v>
      </c>
      <c r="Q17" s="238">
        <v>17</v>
      </c>
      <c r="S17" s="238">
        <v>5</v>
      </c>
      <c r="T17" s="238">
        <v>0</v>
      </c>
      <c r="U17" s="238">
        <v>2</v>
      </c>
      <c r="V17" s="238">
        <v>10</v>
      </c>
      <c r="W17" s="238">
        <v>10</v>
      </c>
      <c r="X17" s="238">
        <v>2</v>
      </c>
      <c r="Y17" s="238">
        <v>1</v>
      </c>
      <c r="Z17" s="238">
        <v>1</v>
      </c>
      <c r="AA17" s="238">
        <v>1</v>
      </c>
      <c r="AB17" s="238">
        <v>1</v>
      </c>
      <c r="AC17" s="238">
        <v>98</v>
      </c>
      <c r="AD17" s="238" t="s">
        <v>371</v>
      </c>
      <c r="AE17" s="238" t="s">
        <v>1496</v>
      </c>
      <c r="AF17" s="238" t="s">
        <v>358</v>
      </c>
      <c r="AG17" s="238">
        <v>5</v>
      </c>
      <c r="AH17" s="238">
        <v>2</v>
      </c>
      <c r="AI17" s="238">
        <v>2</v>
      </c>
      <c r="AJ17" s="238">
        <v>6</v>
      </c>
      <c r="AK17" s="238">
        <v>23</v>
      </c>
      <c r="AL17" s="238">
        <v>26</v>
      </c>
      <c r="AM17" s="238" t="s">
        <v>363</v>
      </c>
      <c r="AN17" s="238">
        <v>5</v>
      </c>
      <c r="AO17" s="238">
        <v>15</v>
      </c>
      <c r="AS17" s="238">
        <v>2</v>
      </c>
      <c r="AT17" s="238">
        <v>22</v>
      </c>
      <c r="AU17" s="238">
        <v>55</v>
      </c>
      <c r="AV17" s="238">
        <v>10</v>
      </c>
      <c r="AW17" s="238">
        <v>21</v>
      </c>
      <c r="AX17" s="238">
        <v>2</v>
      </c>
      <c r="AY17" s="238">
        <v>1</v>
      </c>
      <c r="AZ17" s="238">
        <v>6</v>
      </c>
      <c r="BA17" s="238">
        <v>23</v>
      </c>
      <c r="BB17" s="238">
        <v>49</v>
      </c>
      <c r="BC17" s="238" t="s">
        <v>354</v>
      </c>
      <c r="BD17" s="238">
        <v>5</v>
      </c>
      <c r="BE17" s="238">
        <v>1</v>
      </c>
      <c r="BI17" s="238">
        <v>2</v>
      </c>
      <c r="BJ17" s="238">
        <v>22</v>
      </c>
      <c r="BK17" s="238">
        <v>55</v>
      </c>
      <c r="BL17" s="238">
        <v>10</v>
      </c>
      <c r="BM17" s="238">
        <v>21</v>
      </c>
      <c r="CT17" s="238">
        <v>410453</v>
      </c>
      <c r="CU17" s="238">
        <v>4957805</v>
      </c>
      <c r="CV17" s="238">
        <v>44.768028899999997</v>
      </c>
      <c r="CW17" s="238">
        <v>-94.131604199999998</v>
      </c>
      <c r="CX17" s="238" t="s">
        <v>359</v>
      </c>
      <c r="CY17" s="238" t="s">
        <v>1497</v>
      </c>
    </row>
    <row r="18" spans="1:103" x14ac:dyDescent="0.25">
      <c r="A18" s="238">
        <v>10977445</v>
      </c>
      <c r="B18" s="238">
        <v>2</v>
      </c>
      <c r="C18" s="238">
        <v>212</v>
      </c>
      <c r="D18" s="238">
        <v>120.854</v>
      </c>
      <c r="E18" s="238">
        <v>43</v>
      </c>
      <c r="F18" s="238" t="s">
        <v>1475</v>
      </c>
      <c r="H18" s="238">
        <v>8</v>
      </c>
      <c r="I18" s="238">
        <v>22</v>
      </c>
      <c r="K18" s="238">
        <v>14200980</v>
      </c>
      <c r="L18" s="238">
        <v>141980204</v>
      </c>
      <c r="M18" s="238">
        <v>7</v>
      </c>
      <c r="N18" s="238">
        <v>16</v>
      </c>
      <c r="O18" s="238">
        <v>2014</v>
      </c>
      <c r="P18" s="238" t="s">
        <v>355</v>
      </c>
      <c r="Q18" s="238">
        <v>12</v>
      </c>
      <c r="R18" s="238" t="s">
        <v>369</v>
      </c>
      <c r="S18" s="238">
        <v>5</v>
      </c>
      <c r="T18" s="238">
        <v>0</v>
      </c>
      <c r="U18" s="238">
        <v>2</v>
      </c>
      <c r="V18" s="238">
        <v>1</v>
      </c>
      <c r="W18" s="238">
        <v>10</v>
      </c>
      <c r="X18" s="238">
        <v>3</v>
      </c>
      <c r="Y18" s="238">
        <v>1</v>
      </c>
      <c r="Z18" s="238">
        <v>1</v>
      </c>
      <c r="AB18" s="238">
        <v>1</v>
      </c>
      <c r="AC18" s="238">
        <v>98</v>
      </c>
      <c r="AD18" s="238" t="s">
        <v>376</v>
      </c>
      <c r="AE18" s="238" t="s">
        <v>1490</v>
      </c>
      <c r="AF18" s="238" t="s">
        <v>358</v>
      </c>
      <c r="AG18" s="238">
        <v>7</v>
      </c>
      <c r="AH18" s="238">
        <v>2</v>
      </c>
      <c r="AI18" s="238">
        <v>3</v>
      </c>
      <c r="AJ18" s="238">
        <v>4</v>
      </c>
      <c r="AK18" s="238">
        <v>23</v>
      </c>
      <c r="AL18" s="238">
        <v>22</v>
      </c>
      <c r="AM18" s="238" t="s">
        <v>354</v>
      </c>
      <c r="AN18" s="238">
        <v>5</v>
      </c>
      <c r="AO18" s="238">
        <v>15</v>
      </c>
      <c r="AS18" s="238">
        <v>4</v>
      </c>
      <c r="AT18" s="238">
        <v>22</v>
      </c>
      <c r="AU18" s="238">
        <v>65</v>
      </c>
      <c r="AV18" s="238">
        <v>11</v>
      </c>
      <c r="AW18" s="238">
        <v>21</v>
      </c>
      <c r="AX18" s="238">
        <v>2</v>
      </c>
      <c r="AY18" s="238">
        <v>2</v>
      </c>
      <c r="AZ18" s="238">
        <v>4</v>
      </c>
      <c r="BA18" s="238">
        <v>8</v>
      </c>
      <c r="BB18" s="238">
        <v>40</v>
      </c>
      <c r="BC18" s="238" t="s">
        <v>363</v>
      </c>
      <c r="BD18" s="238">
        <v>5</v>
      </c>
      <c r="BE18" s="238">
        <v>1</v>
      </c>
      <c r="BI18" s="238">
        <v>4</v>
      </c>
      <c r="BJ18" s="238">
        <v>22</v>
      </c>
      <c r="BK18" s="238">
        <v>65</v>
      </c>
      <c r="BL18" s="238">
        <v>11</v>
      </c>
      <c r="BM18" s="238">
        <v>21</v>
      </c>
      <c r="CT18" s="238">
        <v>410453</v>
      </c>
      <c r="CU18" s="238">
        <v>4957805</v>
      </c>
      <c r="CV18" s="238">
        <v>44.768028899999997</v>
      </c>
      <c r="CW18" s="238">
        <v>-94.131604199999998</v>
      </c>
      <c r="CX18" s="238" t="s">
        <v>359</v>
      </c>
      <c r="CY18" s="238" t="s">
        <v>1498</v>
      </c>
    </row>
    <row r="19" spans="1:103" x14ac:dyDescent="0.25">
      <c r="A19" s="238">
        <v>10983085</v>
      </c>
      <c r="B19" s="238">
        <v>2</v>
      </c>
      <c r="C19" s="238">
        <v>212</v>
      </c>
      <c r="D19" s="238">
        <v>120.854</v>
      </c>
      <c r="E19" s="238">
        <v>43</v>
      </c>
      <c r="F19" s="238" t="s">
        <v>1475</v>
      </c>
      <c r="H19" s="238">
        <v>8</v>
      </c>
      <c r="I19" s="238">
        <v>22</v>
      </c>
      <c r="L19" s="238">
        <v>142480084</v>
      </c>
      <c r="M19" s="238">
        <v>8</v>
      </c>
      <c r="N19" s="238">
        <v>3</v>
      </c>
      <c r="O19" s="238">
        <v>2014</v>
      </c>
      <c r="P19" s="238" t="s">
        <v>366</v>
      </c>
      <c r="Q19" s="238">
        <v>15</v>
      </c>
      <c r="S19" s="238">
        <v>3</v>
      </c>
      <c r="T19" s="238">
        <v>0</v>
      </c>
      <c r="U19" s="238">
        <v>2</v>
      </c>
      <c r="V19" s="238">
        <v>5</v>
      </c>
      <c r="W19" s="238">
        <v>10</v>
      </c>
      <c r="Y19" s="238">
        <v>1</v>
      </c>
      <c r="Z19" s="238">
        <v>1</v>
      </c>
      <c r="AB19" s="238">
        <v>1</v>
      </c>
      <c r="AC19" s="238">
        <v>98</v>
      </c>
      <c r="AF19" s="238" t="s">
        <v>358</v>
      </c>
      <c r="AG19" s="238">
        <v>10</v>
      </c>
      <c r="AH19" s="238">
        <v>2</v>
      </c>
      <c r="AI19" s="238">
        <v>3</v>
      </c>
      <c r="AJ19" s="238">
        <v>4</v>
      </c>
      <c r="AK19" s="238">
        <v>21</v>
      </c>
      <c r="AL19" s="238">
        <v>53</v>
      </c>
      <c r="AM19" s="238" t="s">
        <v>354</v>
      </c>
      <c r="AT19" s="238">
        <v>1</v>
      </c>
      <c r="AU19" s="238">
        <v>40</v>
      </c>
      <c r="AX19" s="238">
        <v>2</v>
      </c>
      <c r="AY19" s="238">
        <v>4</v>
      </c>
      <c r="AZ19" s="238">
        <v>2</v>
      </c>
      <c r="BA19" s="238">
        <v>24</v>
      </c>
      <c r="BB19" s="238">
        <v>62</v>
      </c>
      <c r="BC19" s="238" t="s">
        <v>363</v>
      </c>
      <c r="BJ19" s="238">
        <v>1</v>
      </c>
      <c r="BK19" s="238">
        <v>40</v>
      </c>
      <c r="CT19" s="238">
        <v>410453</v>
      </c>
      <c r="CU19" s="238">
        <v>4957805</v>
      </c>
      <c r="CV19" s="238">
        <v>44.768028899999997</v>
      </c>
      <c r="CW19" s="238">
        <v>-94.131604199999998</v>
      </c>
      <c r="CX19" s="238" t="s">
        <v>359</v>
      </c>
    </row>
    <row r="20" spans="1:103" x14ac:dyDescent="0.25">
      <c r="A20" s="238">
        <v>11055596</v>
      </c>
      <c r="B20" s="238">
        <v>2</v>
      </c>
      <c r="C20" s="238">
        <v>212</v>
      </c>
      <c r="D20" s="238">
        <v>120.854</v>
      </c>
      <c r="E20" s="238">
        <v>43</v>
      </c>
      <c r="F20" s="238" t="s">
        <v>1475</v>
      </c>
      <c r="H20" s="238">
        <v>8</v>
      </c>
      <c r="I20" s="238">
        <v>22</v>
      </c>
      <c r="K20" s="238">
        <v>15200616</v>
      </c>
      <c r="L20" s="238">
        <v>151170156</v>
      </c>
      <c r="M20" s="238">
        <v>4</v>
      </c>
      <c r="N20" s="238">
        <v>11</v>
      </c>
      <c r="O20" s="238">
        <v>2015</v>
      </c>
      <c r="P20" s="238" t="s">
        <v>364</v>
      </c>
      <c r="Q20" s="238">
        <v>17</v>
      </c>
      <c r="R20" s="238" t="s">
        <v>369</v>
      </c>
      <c r="S20" s="238">
        <v>3</v>
      </c>
      <c r="T20" s="238">
        <v>0</v>
      </c>
      <c r="U20" s="238">
        <v>2</v>
      </c>
      <c r="V20" s="238">
        <v>5</v>
      </c>
      <c r="W20" s="238">
        <v>10</v>
      </c>
      <c r="X20" s="238">
        <v>3</v>
      </c>
      <c r="Y20" s="238">
        <v>1</v>
      </c>
      <c r="Z20" s="238">
        <v>1</v>
      </c>
      <c r="AB20" s="238">
        <v>1</v>
      </c>
      <c r="AC20" s="238">
        <v>98</v>
      </c>
      <c r="AD20" s="238" t="s">
        <v>376</v>
      </c>
      <c r="AE20" s="238" t="s">
        <v>1490</v>
      </c>
      <c r="AF20" s="238" t="s">
        <v>358</v>
      </c>
      <c r="AG20" s="238">
        <v>10</v>
      </c>
      <c r="AH20" s="238">
        <v>2</v>
      </c>
      <c r="AI20" s="238">
        <v>3</v>
      </c>
      <c r="AJ20" s="238">
        <v>3</v>
      </c>
      <c r="AK20" s="238">
        <v>21</v>
      </c>
      <c r="AL20" s="238">
        <v>51</v>
      </c>
      <c r="AM20" s="238" t="s">
        <v>354</v>
      </c>
      <c r="AN20" s="238">
        <v>5</v>
      </c>
      <c r="AO20" s="238">
        <v>2</v>
      </c>
      <c r="AS20" s="238">
        <v>3</v>
      </c>
      <c r="AT20" s="238">
        <v>1</v>
      </c>
      <c r="AU20" s="238">
        <v>55</v>
      </c>
      <c r="AV20" s="238">
        <v>11</v>
      </c>
      <c r="AW20" s="238">
        <v>21</v>
      </c>
      <c r="AX20" s="238">
        <v>2</v>
      </c>
      <c r="AY20" s="238">
        <v>2</v>
      </c>
      <c r="AZ20" s="238">
        <v>2</v>
      </c>
      <c r="BA20" s="238">
        <v>21</v>
      </c>
      <c r="BB20" s="238">
        <v>78</v>
      </c>
      <c r="BC20" s="238" t="s">
        <v>363</v>
      </c>
      <c r="BD20" s="238">
        <v>5</v>
      </c>
      <c r="BE20" s="238">
        <v>1</v>
      </c>
      <c r="BI20" s="238">
        <v>3</v>
      </c>
      <c r="BJ20" s="238">
        <v>1</v>
      </c>
      <c r="BK20" s="238">
        <v>55</v>
      </c>
      <c r="BL20" s="238">
        <v>11</v>
      </c>
      <c r="BM20" s="238">
        <v>21</v>
      </c>
      <c r="CT20" s="238">
        <v>410453</v>
      </c>
      <c r="CU20" s="238">
        <v>4957805</v>
      </c>
      <c r="CV20" s="238">
        <v>44.768028899999997</v>
      </c>
      <c r="CW20" s="238">
        <v>-94.131604199999998</v>
      </c>
      <c r="CX20" s="238" t="s">
        <v>359</v>
      </c>
      <c r="CY20" s="238" t="s">
        <v>1499</v>
      </c>
    </row>
    <row r="21" spans="1:103" x14ac:dyDescent="0.25">
      <c r="A21" s="238">
        <v>11067171</v>
      </c>
      <c r="B21" s="238">
        <v>2</v>
      </c>
      <c r="C21" s="238">
        <v>212</v>
      </c>
      <c r="D21" s="238">
        <v>120.854</v>
      </c>
      <c r="E21" s="238">
        <v>43</v>
      </c>
      <c r="F21" s="238" t="s">
        <v>1475</v>
      </c>
      <c r="H21" s="238">
        <v>8</v>
      </c>
      <c r="I21" s="238">
        <v>22</v>
      </c>
      <c r="K21" s="238">
        <v>15201546</v>
      </c>
      <c r="L21" s="238">
        <v>152570180</v>
      </c>
      <c r="M21" s="238">
        <v>9</v>
      </c>
      <c r="N21" s="238">
        <v>12</v>
      </c>
      <c r="O21" s="238">
        <v>2015</v>
      </c>
      <c r="P21" s="238" t="s">
        <v>364</v>
      </c>
      <c r="Q21" s="238">
        <v>8</v>
      </c>
      <c r="R21" s="238" t="s">
        <v>356</v>
      </c>
      <c r="S21" s="238">
        <v>5</v>
      </c>
      <c r="T21" s="238">
        <v>0</v>
      </c>
      <c r="U21" s="238">
        <v>2</v>
      </c>
      <c r="V21" s="238">
        <v>5</v>
      </c>
      <c r="W21" s="238">
        <v>10</v>
      </c>
      <c r="X21" s="238">
        <v>3</v>
      </c>
      <c r="Y21" s="238">
        <v>1</v>
      </c>
      <c r="Z21" s="238">
        <v>1</v>
      </c>
      <c r="AB21" s="238">
        <v>1</v>
      </c>
      <c r="AC21" s="238">
        <v>98</v>
      </c>
      <c r="AD21" s="238">
        <v>212</v>
      </c>
      <c r="AE21" s="238" t="s">
        <v>1500</v>
      </c>
      <c r="AF21" s="238" t="s">
        <v>358</v>
      </c>
      <c r="AG21" s="238">
        <v>10</v>
      </c>
      <c r="AH21" s="238">
        <v>2</v>
      </c>
      <c r="AI21" s="238">
        <v>1</v>
      </c>
      <c r="AJ21" s="238">
        <v>4</v>
      </c>
      <c r="AK21" s="238">
        <v>21</v>
      </c>
      <c r="AL21" s="238">
        <v>60</v>
      </c>
      <c r="AM21" s="238" t="s">
        <v>354</v>
      </c>
      <c r="AN21" s="238">
        <v>5</v>
      </c>
      <c r="AO21" s="238">
        <v>2</v>
      </c>
      <c r="AS21" s="238">
        <v>4</v>
      </c>
      <c r="AT21" s="238">
        <v>1</v>
      </c>
      <c r="AU21" s="238">
        <v>55</v>
      </c>
      <c r="AV21" s="238">
        <v>11</v>
      </c>
      <c r="AW21" s="238">
        <v>21</v>
      </c>
      <c r="AX21" s="238">
        <v>2</v>
      </c>
      <c r="AY21" s="238">
        <v>4</v>
      </c>
      <c r="AZ21" s="238">
        <v>1</v>
      </c>
      <c r="BA21" s="238">
        <v>21</v>
      </c>
      <c r="BB21" s="238">
        <v>40</v>
      </c>
      <c r="BC21" s="238" t="s">
        <v>354</v>
      </c>
      <c r="BD21" s="238">
        <v>5</v>
      </c>
      <c r="BE21" s="238">
        <v>1</v>
      </c>
      <c r="BI21" s="238">
        <v>4</v>
      </c>
      <c r="BJ21" s="238">
        <v>1</v>
      </c>
      <c r="BK21" s="238">
        <v>55</v>
      </c>
      <c r="BL21" s="238">
        <v>11</v>
      </c>
      <c r="BM21" s="238">
        <v>21</v>
      </c>
      <c r="CT21" s="238">
        <v>410453</v>
      </c>
      <c r="CU21" s="238">
        <v>4957805</v>
      </c>
      <c r="CV21" s="238">
        <v>44.768028899999997</v>
      </c>
      <c r="CW21" s="238">
        <v>-94.131604199999998</v>
      </c>
      <c r="CX21" s="238" t="s">
        <v>359</v>
      </c>
      <c r="CY21" s="238" t="s">
        <v>1501</v>
      </c>
    </row>
    <row r="22" spans="1:103" x14ac:dyDescent="0.25">
      <c r="A22" s="238">
        <v>807911</v>
      </c>
      <c r="B22" s="238">
        <v>2</v>
      </c>
      <c r="C22" s="238">
        <v>212</v>
      </c>
      <c r="D22" s="238">
        <v>120.85599999999999</v>
      </c>
      <c r="E22" s="238">
        <v>43</v>
      </c>
      <c r="F22" s="238" t="s">
        <v>1475</v>
      </c>
      <c r="H22" s="238">
        <v>8</v>
      </c>
      <c r="I22" s="238">
        <v>22</v>
      </c>
      <c r="K22" s="238">
        <v>20200981</v>
      </c>
      <c r="L22" s="238">
        <v>201130100</v>
      </c>
      <c r="M22" s="238">
        <v>4</v>
      </c>
      <c r="N22" s="238">
        <v>22</v>
      </c>
      <c r="O22" s="238">
        <v>2020</v>
      </c>
      <c r="P22" s="238" t="s">
        <v>355</v>
      </c>
      <c r="Q22" s="238">
        <v>10</v>
      </c>
      <c r="R22" s="238" t="s">
        <v>356</v>
      </c>
      <c r="S22" s="238">
        <v>5</v>
      </c>
      <c r="T22" s="238">
        <v>0</v>
      </c>
      <c r="U22" s="238">
        <v>2</v>
      </c>
      <c r="V22" s="238">
        <v>5</v>
      </c>
      <c r="W22" s="238">
        <v>10</v>
      </c>
      <c r="X22" s="238">
        <v>3</v>
      </c>
      <c r="Y22" s="238">
        <v>1</v>
      </c>
      <c r="Z22" s="238">
        <v>1</v>
      </c>
      <c r="AB22" s="238">
        <v>1</v>
      </c>
      <c r="AC22" s="238">
        <v>98</v>
      </c>
      <c r="AD22" s="238" t="s">
        <v>357</v>
      </c>
      <c r="AF22" s="238" t="s">
        <v>405</v>
      </c>
      <c r="AG22" s="238">
        <v>10</v>
      </c>
      <c r="AH22" s="238">
        <v>2</v>
      </c>
      <c r="AI22" s="238">
        <v>2</v>
      </c>
      <c r="AJ22" s="238">
        <v>4</v>
      </c>
      <c r="AK22" s="238">
        <v>21</v>
      </c>
      <c r="AL22" s="238">
        <v>19</v>
      </c>
      <c r="AM22" s="238" t="s">
        <v>363</v>
      </c>
      <c r="AN22" s="238">
        <v>5</v>
      </c>
      <c r="AO22" s="238">
        <v>64</v>
      </c>
      <c r="AS22" s="238">
        <v>14</v>
      </c>
      <c r="AT22" s="238">
        <v>23</v>
      </c>
      <c r="AU22" s="238">
        <v>55</v>
      </c>
      <c r="AV22" s="238">
        <v>11</v>
      </c>
      <c r="AW22" s="238">
        <v>21</v>
      </c>
      <c r="AX22" s="238">
        <v>2</v>
      </c>
      <c r="AY22" s="238">
        <v>4</v>
      </c>
      <c r="AZ22" s="238">
        <v>2</v>
      </c>
      <c r="BA22" s="238">
        <v>20</v>
      </c>
      <c r="BB22" s="238">
        <v>33</v>
      </c>
      <c r="BC22" s="238" t="s">
        <v>363</v>
      </c>
      <c r="BD22" s="238">
        <v>5</v>
      </c>
      <c r="BE22" s="238">
        <v>1</v>
      </c>
      <c r="BI22" s="238">
        <v>13</v>
      </c>
      <c r="BJ22" s="238">
        <v>23</v>
      </c>
      <c r="BK22" s="238">
        <v>30</v>
      </c>
      <c r="BL22" s="238">
        <v>11</v>
      </c>
      <c r="BM22" s="238">
        <v>21</v>
      </c>
      <c r="CT22" s="238">
        <v>410462.71272542601</v>
      </c>
      <c r="CU22" s="238">
        <v>4957826.1027855398</v>
      </c>
      <c r="CV22" s="238">
        <v>44.768223050000003</v>
      </c>
      <c r="CW22" s="238">
        <v>-94.131486280000004</v>
      </c>
      <c r="CX22" s="238" t="s">
        <v>359</v>
      </c>
      <c r="CY22" s="238" t="s">
        <v>1502</v>
      </c>
    </row>
    <row r="23" spans="1:103" x14ac:dyDescent="0.25">
      <c r="A23" s="238">
        <v>684354</v>
      </c>
      <c r="B23" s="238">
        <v>2</v>
      </c>
      <c r="C23" s="238">
        <v>212</v>
      </c>
      <c r="D23" s="238">
        <v>120.85899999999999</v>
      </c>
      <c r="E23" s="238">
        <v>43</v>
      </c>
      <c r="F23" s="238" t="s">
        <v>1475</v>
      </c>
      <c r="H23" s="238">
        <v>8</v>
      </c>
      <c r="I23" s="238">
        <v>22</v>
      </c>
      <c r="K23" s="238">
        <v>19000541</v>
      </c>
      <c r="M23" s="238">
        <v>2</v>
      </c>
      <c r="N23" s="238">
        <v>6</v>
      </c>
      <c r="O23" s="238">
        <v>2019</v>
      </c>
      <c r="P23" s="238" t="s">
        <v>355</v>
      </c>
      <c r="Q23" s="238">
        <v>19</v>
      </c>
      <c r="R23" s="238" t="s">
        <v>356</v>
      </c>
      <c r="S23" s="238">
        <v>5</v>
      </c>
      <c r="T23" s="238">
        <v>0</v>
      </c>
      <c r="U23" s="238">
        <v>2</v>
      </c>
      <c r="V23" s="238">
        <v>5</v>
      </c>
      <c r="W23" s="238">
        <v>10</v>
      </c>
      <c r="X23" s="238">
        <v>3</v>
      </c>
      <c r="Y23" s="238">
        <v>4</v>
      </c>
      <c r="Z23" s="238">
        <v>4</v>
      </c>
      <c r="AB23" s="238">
        <v>2</v>
      </c>
      <c r="AC23" s="238">
        <v>98</v>
      </c>
      <c r="AD23" s="238" t="s">
        <v>357</v>
      </c>
      <c r="AF23" s="238" t="s">
        <v>405</v>
      </c>
      <c r="AG23" s="238">
        <v>10</v>
      </c>
      <c r="AH23" s="238">
        <v>2</v>
      </c>
      <c r="AI23" s="238">
        <v>4</v>
      </c>
      <c r="AJ23" s="238">
        <v>4</v>
      </c>
      <c r="AK23" s="238">
        <v>26</v>
      </c>
      <c r="AL23" s="238">
        <v>54</v>
      </c>
      <c r="AM23" s="238" t="s">
        <v>363</v>
      </c>
      <c r="AN23" s="238">
        <v>5</v>
      </c>
      <c r="AO23" s="238">
        <v>2</v>
      </c>
      <c r="AS23" s="238">
        <v>15</v>
      </c>
      <c r="AT23" s="238">
        <v>23</v>
      </c>
      <c r="AU23" s="238">
        <v>55</v>
      </c>
      <c r="AV23" s="238">
        <v>11</v>
      </c>
      <c r="AW23" s="238">
        <v>21</v>
      </c>
      <c r="AX23" s="238">
        <v>2</v>
      </c>
      <c r="AY23" s="238">
        <v>2</v>
      </c>
      <c r="AZ23" s="238">
        <v>1</v>
      </c>
      <c r="BA23" s="238">
        <v>21</v>
      </c>
      <c r="BB23" s="238">
        <v>17</v>
      </c>
      <c r="BC23" s="238" t="s">
        <v>363</v>
      </c>
      <c r="BD23" s="238">
        <v>5</v>
      </c>
      <c r="BE23" s="238">
        <v>70</v>
      </c>
      <c r="BI23" s="238">
        <v>15</v>
      </c>
      <c r="BJ23" s="238">
        <v>23</v>
      </c>
      <c r="BK23" s="238">
        <v>30</v>
      </c>
      <c r="BL23" s="238">
        <v>11</v>
      </c>
      <c r="BM23" s="238">
        <v>21</v>
      </c>
      <c r="CT23" s="238">
        <v>410468.124940596</v>
      </c>
      <c r="CU23" s="238">
        <v>4957828.87608233</v>
      </c>
      <c r="CV23" s="238">
        <v>44.76824869</v>
      </c>
      <c r="CW23" s="238">
        <v>-94.131418389999993</v>
      </c>
      <c r="CX23" s="238" t="s">
        <v>359</v>
      </c>
      <c r="CY23" s="238" t="s">
        <v>1503</v>
      </c>
    </row>
    <row r="24" spans="1:103" x14ac:dyDescent="0.25">
      <c r="A24" s="238">
        <v>865735</v>
      </c>
      <c r="B24" s="238">
        <v>2</v>
      </c>
      <c r="C24" s="238">
        <v>212</v>
      </c>
      <c r="D24" s="238">
        <v>120.86</v>
      </c>
      <c r="E24" s="238">
        <v>43</v>
      </c>
      <c r="F24" s="238" t="s">
        <v>1475</v>
      </c>
      <c r="H24" s="238">
        <v>8</v>
      </c>
      <c r="I24" s="238">
        <v>22</v>
      </c>
      <c r="K24" s="238">
        <v>20202708</v>
      </c>
      <c r="L24" s="238">
        <v>203330074</v>
      </c>
      <c r="M24" s="238">
        <v>11</v>
      </c>
      <c r="N24" s="238">
        <v>28</v>
      </c>
      <c r="O24" s="238">
        <v>2020</v>
      </c>
      <c r="P24" s="238" t="s">
        <v>364</v>
      </c>
      <c r="Q24" s="238">
        <v>15</v>
      </c>
      <c r="R24" s="238" t="s">
        <v>356</v>
      </c>
      <c r="S24" s="238">
        <v>5</v>
      </c>
      <c r="T24" s="238">
        <v>0</v>
      </c>
      <c r="U24" s="238">
        <v>2</v>
      </c>
      <c r="V24" s="238">
        <v>5</v>
      </c>
      <c r="W24" s="238">
        <v>10</v>
      </c>
      <c r="X24" s="238">
        <v>3</v>
      </c>
      <c r="Y24" s="238">
        <v>3</v>
      </c>
      <c r="Z24" s="238">
        <v>1</v>
      </c>
      <c r="AB24" s="238">
        <v>1</v>
      </c>
      <c r="AC24" s="238">
        <v>98</v>
      </c>
      <c r="AD24" s="238" t="s">
        <v>357</v>
      </c>
      <c r="AF24" s="238" t="s">
        <v>405</v>
      </c>
      <c r="AG24" s="238">
        <v>10</v>
      </c>
      <c r="AH24" s="238">
        <v>2</v>
      </c>
      <c r="AI24" s="238">
        <v>3</v>
      </c>
      <c r="AJ24" s="238">
        <v>4</v>
      </c>
      <c r="AK24" s="238">
        <v>21</v>
      </c>
      <c r="AL24" s="238">
        <v>67</v>
      </c>
      <c r="AM24" s="238" t="s">
        <v>354</v>
      </c>
      <c r="AN24" s="238">
        <v>5</v>
      </c>
      <c r="AO24" s="238">
        <v>2</v>
      </c>
      <c r="AS24" s="238">
        <v>14</v>
      </c>
      <c r="AT24" s="238">
        <v>23</v>
      </c>
      <c r="AU24" s="238">
        <v>55</v>
      </c>
      <c r="AV24" s="238">
        <v>11</v>
      </c>
      <c r="AW24" s="238">
        <v>21</v>
      </c>
      <c r="AX24" s="238">
        <v>2</v>
      </c>
      <c r="AY24" s="238">
        <v>2</v>
      </c>
      <c r="AZ24" s="238">
        <v>1</v>
      </c>
      <c r="BA24" s="238">
        <v>21</v>
      </c>
      <c r="BB24" s="238">
        <v>43</v>
      </c>
      <c r="BC24" s="238" t="s">
        <v>363</v>
      </c>
      <c r="BD24" s="238">
        <v>5</v>
      </c>
      <c r="BE24" s="238">
        <v>1</v>
      </c>
      <c r="BI24" s="238">
        <v>14</v>
      </c>
      <c r="BJ24" s="238">
        <v>23</v>
      </c>
      <c r="BK24" s="238">
        <v>30</v>
      </c>
      <c r="BL24" s="238">
        <v>11</v>
      </c>
      <c r="BM24" s="238">
        <v>21</v>
      </c>
      <c r="CT24" s="238">
        <v>410469.06273812603</v>
      </c>
      <c r="CU24" s="238">
        <v>4957828.2194564398</v>
      </c>
      <c r="CV24" s="238">
        <v>44.768242899999997</v>
      </c>
      <c r="CW24" s="238">
        <v>-94.131406429999998</v>
      </c>
      <c r="CX24" s="238" t="s">
        <v>359</v>
      </c>
      <c r="CY24" s="238" t="s">
        <v>1504</v>
      </c>
    </row>
    <row r="25" spans="1:103" x14ac:dyDescent="0.25">
      <c r="A25" s="238">
        <v>10911449</v>
      </c>
      <c r="B25" s="238">
        <v>2</v>
      </c>
      <c r="C25" s="238">
        <v>212</v>
      </c>
      <c r="D25" s="238">
        <v>120.863</v>
      </c>
      <c r="E25" s="238">
        <v>43</v>
      </c>
      <c r="F25" s="238" t="s">
        <v>1475</v>
      </c>
      <c r="H25" s="238">
        <v>8</v>
      </c>
      <c r="I25" s="238">
        <v>22</v>
      </c>
      <c r="K25" s="238">
        <v>13004704</v>
      </c>
      <c r="L25" s="238">
        <v>133300282</v>
      </c>
      <c r="M25" s="238">
        <v>11</v>
      </c>
      <c r="N25" s="238">
        <v>26</v>
      </c>
      <c r="O25" s="238">
        <v>2013</v>
      </c>
      <c r="P25" s="238" t="s">
        <v>368</v>
      </c>
      <c r="Q25" s="238">
        <v>16</v>
      </c>
      <c r="S25" s="238">
        <v>5</v>
      </c>
      <c r="T25" s="238">
        <v>0</v>
      </c>
      <c r="U25" s="238">
        <v>2</v>
      </c>
      <c r="V25" s="238">
        <v>5</v>
      </c>
      <c r="W25" s="238">
        <v>10</v>
      </c>
      <c r="X25" s="238">
        <v>10</v>
      </c>
      <c r="Y25" s="238">
        <v>1</v>
      </c>
      <c r="Z25" s="238">
        <v>2</v>
      </c>
      <c r="AB25" s="238">
        <v>1</v>
      </c>
      <c r="AC25" s="238">
        <v>98</v>
      </c>
      <c r="AD25" s="238" t="s">
        <v>374</v>
      </c>
      <c r="AE25" s="238" t="s">
        <v>1505</v>
      </c>
      <c r="AF25" s="238" t="s">
        <v>358</v>
      </c>
      <c r="AG25" s="238">
        <v>10</v>
      </c>
      <c r="AH25" s="238">
        <v>2</v>
      </c>
      <c r="AI25" s="238">
        <v>2</v>
      </c>
      <c r="AJ25" s="238">
        <v>4</v>
      </c>
      <c r="AK25" s="238">
        <v>21</v>
      </c>
      <c r="AL25" s="238">
        <v>21</v>
      </c>
      <c r="AM25" s="238" t="s">
        <v>363</v>
      </c>
      <c r="AN25" s="238">
        <v>5</v>
      </c>
      <c r="AO25" s="238">
        <v>1</v>
      </c>
      <c r="AS25" s="238">
        <v>4</v>
      </c>
      <c r="AT25" s="238">
        <v>1</v>
      </c>
      <c r="AU25" s="238">
        <v>65</v>
      </c>
      <c r="AV25" s="238">
        <v>11</v>
      </c>
      <c r="AW25" s="238">
        <v>21</v>
      </c>
      <c r="AX25" s="238">
        <v>2</v>
      </c>
      <c r="AY25" s="238">
        <v>2</v>
      </c>
      <c r="AZ25" s="238">
        <v>2</v>
      </c>
      <c r="BA25" s="238">
        <v>21</v>
      </c>
      <c r="BB25" s="238">
        <v>67</v>
      </c>
      <c r="BC25" s="238" t="s">
        <v>363</v>
      </c>
      <c r="BD25" s="238">
        <v>5</v>
      </c>
      <c r="BI25" s="238">
        <v>4</v>
      </c>
      <c r="BJ25" s="238">
        <v>1</v>
      </c>
      <c r="BK25" s="238">
        <v>65</v>
      </c>
      <c r="BL25" s="238">
        <v>11</v>
      </c>
      <c r="BM25" s="238">
        <v>21</v>
      </c>
      <c r="CT25" s="238">
        <v>410467</v>
      </c>
      <c r="CU25" s="238">
        <v>4957811</v>
      </c>
      <c r="CV25" s="238">
        <v>44.768084799999997</v>
      </c>
      <c r="CW25" s="238">
        <v>-94.131424300000006</v>
      </c>
      <c r="CX25" s="238" t="s">
        <v>359</v>
      </c>
      <c r="CY25" s="238" t="s">
        <v>1506</v>
      </c>
    </row>
    <row r="26" spans="1:103" x14ac:dyDescent="0.25">
      <c r="A26" s="238">
        <v>10971990</v>
      </c>
      <c r="B26" s="238">
        <v>2</v>
      </c>
      <c r="C26" s="238">
        <v>212</v>
      </c>
      <c r="D26" s="238">
        <v>120.863</v>
      </c>
      <c r="E26" s="238">
        <v>43</v>
      </c>
      <c r="F26" s="238" t="s">
        <v>1475</v>
      </c>
      <c r="H26" s="238">
        <v>8</v>
      </c>
      <c r="I26" s="238">
        <v>22</v>
      </c>
      <c r="K26" s="238">
        <v>14200527</v>
      </c>
      <c r="L26" s="238">
        <v>140940284</v>
      </c>
      <c r="M26" s="238">
        <v>4</v>
      </c>
      <c r="N26" s="238">
        <v>2</v>
      </c>
      <c r="O26" s="238">
        <v>2014</v>
      </c>
      <c r="P26" s="238" t="s">
        <v>355</v>
      </c>
      <c r="Q26" s="238">
        <v>16</v>
      </c>
      <c r="R26" s="238" t="s">
        <v>356</v>
      </c>
      <c r="S26" s="238">
        <v>4</v>
      </c>
      <c r="T26" s="238">
        <v>0</v>
      </c>
      <c r="U26" s="238">
        <v>2</v>
      </c>
      <c r="V26" s="238">
        <v>5</v>
      </c>
      <c r="W26" s="238">
        <v>10</v>
      </c>
      <c r="X26" s="238">
        <v>3</v>
      </c>
      <c r="Y26" s="238">
        <v>2</v>
      </c>
      <c r="Z26" s="238">
        <v>2</v>
      </c>
      <c r="AB26" s="238">
        <v>1</v>
      </c>
      <c r="AC26" s="238">
        <v>98</v>
      </c>
      <c r="AD26" s="238" t="s">
        <v>376</v>
      </c>
      <c r="AE26" s="238" t="s">
        <v>1507</v>
      </c>
      <c r="AF26" s="238" t="s">
        <v>358</v>
      </c>
      <c r="AG26" s="238">
        <v>10</v>
      </c>
      <c r="AH26" s="238">
        <v>2</v>
      </c>
      <c r="AI26" s="238">
        <v>3</v>
      </c>
      <c r="AJ26" s="238">
        <v>4</v>
      </c>
      <c r="AK26" s="238">
        <v>7</v>
      </c>
      <c r="AL26" s="238">
        <v>34</v>
      </c>
      <c r="AM26" s="238" t="s">
        <v>354</v>
      </c>
      <c r="AN26" s="238">
        <v>5</v>
      </c>
      <c r="AO26" s="238">
        <v>2</v>
      </c>
      <c r="AS26" s="238">
        <v>3</v>
      </c>
      <c r="AT26" s="238">
        <v>1</v>
      </c>
      <c r="AU26" s="238">
        <v>65</v>
      </c>
      <c r="AV26" s="238">
        <v>11</v>
      </c>
      <c r="AW26" s="238">
        <v>21</v>
      </c>
      <c r="AX26" s="238">
        <v>2</v>
      </c>
      <c r="AY26" s="238">
        <v>2</v>
      </c>
      <c r="AZ26" s="238">
        <v>1</v>
      </c>
      <c r="BA26" s="238">
        <v>21</v>
      </c>
      <c r="BB26" s="238">
        <v>17</v>
      </c>
      <c r="BC26" s="238" t="s">
        <v>363</v>
      </c>
      <c r="BD26" s="238">
        <v>5</v>
      </c>
      <c r="BE26" s="238">
        <v>1</v>
      </c>
      <c r="BI26" s="238">
        <v>3</v>
      </c>
      <c r="BJ26" s="238">
        <v>1</v>
      </c>
      <c r="BK26" s="238">
        <v>65</v>
      </c>
      <c r="BL26" s="238">
        <v>11</v>
      </c>
      <c r="BM26" s="238">
        <v>21</v>
      </c>
      <c r="CT26" s="238">
        <v>410467</v>
      </c>
      <c r="CU26" s="238">
        <v>4957811</v>
      </c>
      <c r="CV26" s="238">
        <v>44.768084799999997</v>
      </c>
      <c r="CW26" s="238">
        <v>-94.131424300000006</v>
      </c>
      <c r="CX26" s="238" t="s">
        <v>359</v>
      </c>
      <c r="CY26" s="238" t="s">
        <v>1508</v>
      </c>
    </row>
    <row r="27" spans="1:103" x14ac:dyDescent="0.25">
      <c r="A27" s="238">
        <v>10980626</v>
      </c>
      <c r="B27" s="238">
        <v>2</v>
      </c>
      <c r="C27" s="238">
        <v>212</v>
      </c>
      <c r="D27" s="238">
        <v>120.863</v>
      </c>
      <c r="E27" s="238">
        <v>43</v>
      </c>
      <c r="F27" s="238" t="s">
        <v>1475</v>
      </c>
      <c r="H27" s="238">
        <v>8</v>
      </c>
      <c r="I27" s="238">
        <v>22</v>
      </c>
      <c r="K27" s="238">
        <v>14201111</v>
      </c>
      <c r="L27" s="238">
        <v>142260177</v>
      </c>
      <c r="M27" s="238">
        <v>8</v>
      </c>
      <c r="N27" s="238">
        <v>11</v>
      </c>
      <c r="O27" s="238">
        <v>2014</v>
      </c>
      <c r="P27" s="238" t="s">
        <v>361</v>
      </c>
      <c r="Q27" s="238">
        <v>16</v>
      </c>
      <c r="R27" s="238" t="s">
        <v>369</v>
      </c>
      <c r="S27" s="238">
        <v>3</v>
      </c>
      <c r="T27" s="238">
        <v>0</v>
      </c>
      <c r="U27" s="238">
        <v>2</v>
      </c>
      <c r="V27" s="238">
        <v>5</v>
      </c>
      <c r="W27" s="238">
        <v>10</v>
      </c>
      <c r="X27" s="238">
        <v>3</v>
      </c>
      <c r="Y27" s="238">
        <v>1</v>
      </c>
      <c r="Z27" s="238">
        <v>1</v>
      </c>
      <c r="AB27" s="238">
        <v>1</v>
      </c>
      <c r="AC27" s="238">
        <v>98</v>
      </c>
      <c r="AD27" s="238" t="s">
        <v>376</v>
      </c>
      <c r="AE27" s="238" t="s">
        <v>1509</v>
      </c>
      <c r="AF27" s="238" t="s">
        <v>358</v>
      </c>
      <c r="AG27" s="238">
        <v>10</v>
      </c>
      <c r="AH27" s="238">
        <v>2</v>
      </c>
      <c r="AI27" s="238">
        <v>1</v>
      </c>
      <c r="AJ27" s="238">
        <v>3</v>
      </c>
      <c r="AK27" s="238">
        <v>21</v>
      </c>
      <c r="AL27" s="238">
        <v>41</v>
      </c>
      <c r="AM27" s="238" t="s">
        <v>354</v>
      </c>
      <c r="AN27" s="238">
        <v>5</v>
      </c>
      <c r="AO27" s="238">
        <v>4</v>
      </c>
      <c r="AS27" s="238">
        <v>4</v>
      </c>
      <c r="AT27" s="238">
        <v>1</v>
      </c>
      <c r="AU27" s="238">
        <v>65</v>
      </c>
      <c r="AV27" s="238">
        <v>11</v>
      </c>
      <c r="AW27" s="238">
        <v>21</v>
      </c>
      <c r="AX27" s="238">
        <v>2</v>
      </c>
      <c r="AY27" s="238">
        <v>4</v>
      </c>
      <c r="AZ27" s="238">
        <v>1</v>
      </c>
      <c r="BA27" s="238">
        <v>21</v>
      </c>
      <c r="BB27" s="238">
        <v>50</v>
      </c>
      <c r="BC27" s="238" t="s">
        <v>354</v>
      </c>
      <c r="BD27" s="238">
        <v>5</v>
      </c>
      <c r="BE27" s="238">
        <v>1</v>
      </c>
      <c r="BI27" s="238">
        <v>4</v>
      </c>
      <c r="BJ27" s="238">
        <v>1</v>
      </c>
      <c r="BK27" s="238">
        <v>65</v>
      </c>
      <c r="BL27" s="238">
        <v>11</v>
      </c>
      <c r="BM27" s="238">
        <v>21</v>
      </c>
      <c r="CT27" s="238">
        <v>410467</v>
      </c>
      <c r="CU27" s="238">
        <v>4957811</v>
      </c>
      <c r="CV27" s="238">
        <v>44.768084799999997</v>
      </c>
      <c r="CW27" s="238">
        <v>-94.131424300000006</v>
      </c>
      <c r="CX27" s="238" t="s">
        <v>359</v>
      </c>
      <c r="CY27" s="238" t="s">
        <v>1510</v>
      </c>
    </row>
    <row r="28" spans="1:103" x14ac:dyDescent="0.25">
      <c r="A28" s="238">
        <v>11072358</v>
      </c>
      <c r="B28" s="238">
        <v>2</v>
      </c>
      <c r="C28" s="238">
        <v>212</v>
      </c>
      <c r="D28" s="238">
        <v>120.863</v>
      </c>
      <c r="E28" s="238">
        <v>43</v>
      </c>
      <c r="F28" s="238" t="s">
        <v>1475</v>
      </c>
      <c r="H28" s="238">
        <v>8</v>
      </c>
      <c r="I28" s="238">
        <v>22</v>
      </c>
      <c r="K28" s="238">
        <v>15201802</v>
      </c>
      <c r="L28" s="238">
        <v>152950182</v>
      </c>
      <c r="M28" s="238">
        <v>10</v>
      </c>
      <c r="N28" s="238">
        <v>19</v>
      </c>
      <c r="O28" s="238">
        <v>2015</v>
      </c>
      <c r="P28" s="238" t="s">
        <v>361</v>
      </c>
      <c r="Q28" s="238">
        <v>13</v>
      </c>
      <c r="S28" s="238">
        <v>4</v>
      </c>
      <c r="T28" s="238">
        <v>0</v>
      </c>
      <c r="U28" s="238">
        <v>2</v>
      </c>
      <c r="V28" s="238">
        <v>5</v>
      </c>
      <c r="W28" s="238">
        <v>10</v>
      </c>
      <c r="X28" s="238">
        <v>3</v>
      </c>
      <c r="Y28" s="238">
        <v>1</v>
      </c>
      <c r="Z28" s="238">
        <v>1</v>
      </c>
      <c r="AB28" s="238">
        <v>1</v>
      </c>
      <c r="AC28" s="238">
        <v>98</v>
      </c>
      <c r="AD28" s="238">
        <v>212</v>
      </c>
      <c r="AE28" s="238" t="s">
        <v>1500</v>
      </c>
      <c r="AF28" s="238" t="s">
        <v>358</v>
      </c>
      <c r="AG28" s="238">
        <v>10</v>
      </c>
      <c r="AH28" s="238">
        <v>2</v>
      </c>
      <c r="AI28" s="238">
        <v>4</v>
      </c>
      <c r="AJ28" s="238">
        <v>4</v>
      </c>
      <c r="AK28" s="238">
        <v>21</v>
      </c>
      <c r="AL28" s="238">
        <v>54</v>
      </c>
      <c r="AM28" s="238" t="s">
        <v>363</v>
      </c>
      <c r="AN28" s="238">
        <v>5</v>
      </c>
      <c r="AO28" s="238">
        <v>4</v>
      </c>
      <c r="AS28" s="238">
        <v>4</v>
      </c>
      <c r="AT28" s="238">
        <v>1</v>
      </c>
      <c r="AU28" s="238">
        <v>55</v>
      </c>
      <c r="AV28" s="238">
        <v>11</v>
      </c>
      <c r="AW28" s="238">
        <v>21</v>
      </c>
      <c r="AX28" s="238">
        <v>2</v>
      </c>
      <c r="AY28" s="238">
        <v>4</v>
      </c>
      <c r="AZ28" s="238">
        <v>2</v>
      </c>
      <c r="BA28" s="238">
        <v>24</v>
      </c>
      <c r="BB28" s="238">
        <v>27</v>
      </c>
      <c r="BC28" s="238" t="s">
        <v>363</v>
      </c>
      <c r="BD28" s="238">
        <v>5</v>
      </c>
      <c r="BE28" s="238">
        <v>1</v>
      </c>
      <c r="BI28" s="238">
        <v>4</v>
      </c>
      <c r="BJ28" s="238">
        <v>1</v>
      </c>
      <c r="BK28" s="238">
        <v>55</v>
      </c>
      <c r="BL28" s="238">
        <v>11</v>
      </c>
      <c r="BM28" s="238">
        <v>21</v>
      </c>
      <c r="CT28" s="238">
        <v>410467</v>
      </c>
      <c r="CU28" s="238">
        <v>4957811</v>
      </c>
      <c r="CV28" s="238">
        <v>44.768084799999997</v>
      </c>
      <c r="CW28" s="238">
        <v>-94.131424300000006</v>
      </c>
      <c r="CX28" s="238" t="s">
        <v>359</v>
      </c>
      <c r="CY28" s="238" t="s">
        <v>1511</v>
      </c>
    </row>
    <row r="29" spans="1:103" x14ac:dyDescent="0.25">
      <c r="A29" s="238">
        <v>384712</v>
      </c>
      <c r="B29" s="238">
        <v>2</v>
      </c>
      <c r="C29" s="238">
        <v>212</v>
      </c>
      <c r="D29" s="238">
        <v>120.864</v>
      </c>
      <c r="E29" s="238">
        <v>43</v>
      </c>
      <c r="F29" s="238" t="s">
        <v>1475</v>
      </c>
      <c r="H29" s="238">
        <v>8</v>
      </c>
      <c r="I29" s="238">
        <v>22</v>
      </c>
      <c r="K29" s="238">
        <v>16202038</v>
      </c>
      <c r="M29" s="238">
        <v>10</v>
      </c>
      <c r="N29" s="238">
        <v>6</v>
      </c>
      <c r="O29" s="238">
        <v>2016</v>
      </c>
      <c r="P29" s="238" t="s">
        <v>384</v>
      </c>
      <c r="Q29" s="238">
        <v>19</v>
      </c>
      <c r="R29" s="238" t="s">
        <v>356</v>
      </c>
      <c r="S29" s="238">
        <v>5</v>
      </c>
      <c r="T29" s="238">
        <v>0</v>
      </c>
      <c r="U29" s="238">
        <v>2</v>
      </c>
      <c r="V29" s="238">
        <v>10</v>
      </c>
      <c r="W29" s="238">
        <v>10</v>
      </c>
      <c r="X29" s="238">
        <v>3</v>
      </c>
      <c r="Y29" s="238">
        <v>4</v>
      </c>
      <c r="Z29" s="238">
        <v>3</v>
      </c>
      <c r="AB29" s="238">
        <v>2</v>
      </c>
      <c r="AC29" s="238">
        <v>98</v>
      </c>
      <c r="AD29" s="238" t="s">
        <v>357</v>
      </c>
      <c r="AF29" s="238" t="s">
        <v>405</v>
      </c>
      <c r="AG29" s="238">
        <v>5</v>
      </c>
      <c r="AH29" s="238">
        <v>2</v>
      </c>
      <c r="AI29" s="238">
        <v>3</v>
      </c>
      <c r="AJ29" s="238">
        <v>4</v>
      </c>
      <c r="AK29" s="238">
        <v>21</v>
      </c>
      <c r="AL29" s="238">
        <v>53</v>
      </c>
      <c r="AM29" s="238" t="s">
        <v>363</v>
      </c>
      <c r="AN29" s="238">
        <v>5</v>
      </c>
      <c r="AO29" s="238">
        <v>2</v>
      </c>
      <c r="AS29" s="238">
        <v>15</v>
      </c>
      <c r="AT29" s="238">
        <v>23</v>
      </c>
      <c r="AU29" s="238">
        <v>55</v>
      </c>
      <c r="AV29" s="238">
        <v>11</v>
      </c>
      <c r="AW29" s="238">
        <v>21</v>
      </c>
      <c r="AX29" s="238">
        <v>2</v>
      </c>
      <c r="AY29" s="238">
        <v>2</v>
      </c>
      <c r="AZ29" s="238">
        <v>4</v>
      </c>
      <c r="BA29" s="238">
        <v>24</v>
      </c>
      <c r="BB29" s="238">
        <v>54</v>
      </c>
      <c r="BC29" s="238" t="s">
        <v>363</v>
      </c>
      <c r="BD29" s="238">
        <v>5</v>
      </c>
      <c r="BE29" s="238">
        <v>1</v>
      </c>
      <c r="BI29" s="238">
        <v>15</v>
      </c>
      <c r="BJ29" s="238">
        <v>23</v>
      </c>
      <c r="BK29" s="238">
        <v>55</v>
      </c>
      <c r="BL29" s="238">
        <v>11</v>
      </c>
      <c r="BM29" s="238">
        <v>21</v>
      </c>
      <c r="CT29" s="238">
        <v>410441.546016426</v>
      </c>
      <c r="CU29" s="238">
        <v>4957819.7527728397</v>
      </c>
      <c r="CV29" s="238">
        <v>44.768163250000001</v>
      </c>
      <c r="CW29" s="238">
        <v>-94.131752599999999</v>
      </c>
      <c r="CX29" s="238" t="s">
        <v>359</v>
      </c>
      <c r="CY29" s="238" t="s">
        <v>1512</v>
      </c>
    </row>
    <row r="30" spans="1:103" x14ac:dyDescent="0.25">
      <c r="A30" s="238">
        <v>842624</v>
      </c>
      <c r="B30" s="238">
        <v>2</v>
      </c>
      <c r="C30" s="238">
        <v>212</v>
      </c>
      <c r="D30" s="238">
        <v>120.86499999999999</v>
      </c>
      <c r="E30" s="238">
        <v>43</v>
      </c>
      <c r="F30" s="238" t="s">
        <v>1475</v>
      </c>
      <c r="H30" s="238">
        <v>8</v>
      </c>
      <c r="I30" s="238">
        <v>22</v>
      </c>
      <c r="K30" s="238">
        <v>20004522</v>
      </c>
      <c r="L30" s="238">
        <v>202680100</v>
      </c>
      <c r="M30" s="238">
        <v>9</v>
      </c>
      <c r="N30" s="238">
        <v>24</v>
      </c>
      <c r="O30" s="238">
        <v>2020</v>
      </c>
      <c r="P30" s="238" t="s">
        <v>384</v>
      </c>
      <c r="Q30" s="238">
        <v>5</v>
      </c>
      <c r="R30" s="238" t="s">
        <v>369</v>
      </c>
      <c r="S30" s="238">
        <v>5</v>
      </c>
      <c r="T30" s="238">
        <v>0</v>
      </c>
      <c r="U30" s="238">
        <v>2</v>
      </c>
      <c r="V30" s="238">
        <v>5</v>
      </c>
      <c r="W30" s="238">
        <v>10</v>
      </c>
      <c r="X30" s="238">
        <v>3</v>
      </c>
      <c r="Y30" s="238">
        <v>4</v>
      </c>
      <c r="Z30" s="238">
        <v>3</v>
      </c>
      <c r="AB30" s="238">
        <v>2</v>
      </c>
      <c r="AC30" s="238">
        <v>98</v>
      </c>
      <c r="AD30" s="238" t="s">
        <v>357</v>
      </c>
      <c r="AE30" s="238" t="s">
        <v>1490</v>
      </c>
      <c r="AF30" s="238" t="s">
        <v>405</v>
      </c>
      <c r="AG30" s="238">
        <v>10</v>
      </c>
      <c r="AH30" s="238">
        <v>2</v>
      </c>
      <c r="AI30" s="238">
        <v>3</v>
      </c>
      <c r="AJ30" s="238">
        <v>3</v>
      </c>
      <c r="AK30" s="238">
        <v>21</v>
      </c>
      <c r="AL30" s="238">
        <v>65</v>
      </c>
      <c r="AM30" s="238" t="s">
        <v>354</v>
      </c>
      <c r="AN30" s="238">
        <v>5</v>
      </c>
      <c r="AO30" s="238">
        <v>1</v>
      </c>
      <c r="AS30" s="238">
        <v>15</v>
      </c>
      <c r="AT30" s="238">
        <v>23</v>
      </c>
      <c r="AU30" s="238">
        <v>30</v>
      </c>
      <c r="AV30" s="238">
        <v>11</v>
      </c>
      <c r="AW30" s="238">
        <v>21</v>
      </c>
      <c r="AX30" s="238">
        <v>1</v>
      </c>
      <c r="AY30" s="238">
        <v>2</v>
      </c>
      <c r="AZ30" s="238">
        <v>1</v>
      </c>
      <c r="BA30" s="238">
        <v>31</v>
      </c>
      <c r="BI30" s="238">
        <v>15</v>
      </c>
      <c r="BJ30" s="238">
        <v>9</v>
      </c>
      <c r="BK30" s="238">
        <v>30</v>
      </c>
      <c r="BL30" s="238">
        <v>11</v>
      </c>
      <c r="BM30" s="238">
        <v>21</v>
      </c>
      <c r="CT30" s="238">
        <v>410477.35948906897</v>
      </c>
      <c r="CU30" s="238">
        <v>4957828.2886896897</v>
      </c>
      <c r="CV30" s="238">
        <v>44.768244559999999</v>
      </c>
      <c r="CW30" s="238">
        <v>-94.131301609999994</v>
      </c>
      <c r="CX30" s="238" t="s">
        <v>359</v>
      </c>
      <c r="CY30" s="238" t="s">
        <v>1513</v>
      </c>
    </row>
    <row r="31" spans="1:103" x14ac:dyDescent="0.25">
      <c r="A31" s="238">
        <v>397468</v>
      </c>
      <c r="B31" s="238">
        <v>2</v>
      </c>
      <c r="C31" s="238">
        <v>212</v>
      </c>
      <c r="D31" s="238">
        <v>120.869</v>
      </c>
      <c r="E31" s="238">
        <v>43</v>
      </c>
      <c r="F31" s="238" t="s">
        <v>1475</v>
      </c>
      <c r="H31" s="238">
        <v>8</v>
      </c>
      <c r="I31" s="238">
        <v>22</v>
      </c>
      <c r="K31" s="238">
        <v>16202515</v>
      </c>
      <c r="M31" s="238">
        <v>11</v>
      </c>
      <c r="N31" s="238">
        <v>23</v>
      </c>
      <c r="O31" s="238">
        <v>2016</v>
      </c>
      <c r="P31" s="238" t="s">
        <v>355</v>
      </c>
      <c r="Q31" s="238">
        <v>13</v>
      </c>
      <c r="R31" s="238" t="s">
        <v>369</v>
      </c>
      <c r="S31" s="238">
        <v>5</v>
      </c>
      <c r="T31" s="238">
        <v>0</v>
      </c>
      <c r="U31" s="238">
        <v>2</v>
      </c>
      <c r="V31" s="238">
        <v>10</v>
      </c>
      <c r="W31" s="238">
        <v>10</v>
      </c>
      <c r="X31" s="238">
        <v>3</v>
      </c>
      <c r="Y31" s="238">
        <v>1</v>
      </c>
      <c r="Z31" s="238">
        <v>2</v>
      </c>
      <c r="AB31" s="238">
        <v>2</v>
      </c>
      <c r="AC31" s="238">
        <v>98</v>
      </c>
      <c r="AD31" s="238" t="s">
        <v>357</v>
      </c>
      <c r="AF31" s="238" t="s">
        <v>358</v>
      </c>
      <c r="AG31" s="238">
        <v>5</v>
      </c>
      <c r="AH31" s="238">
        <v>2</v>
      </c>
      <c r="AI31" s="238">
        <v>2</v>
      </c>
      <c r="AJ31" s="238">
        <v>3</v>
      </c>
      <c r="AK31" s="238">
        <v>24</v>
      </c>
      <c r="AL31" s="238">
        <v>75</v>
      </c>
      <c r="AM31" s="238" t="s">
        <v>354</v>
      </c>
      <c r="AN31" s="238">
        <v>99</v>
      </c>
      <c r="AO31" s="238">
        <v>68</v>
      </c>
      <c r="AS31" s="238">
        <v>15</v>
      </c>
      <c r="AT31" s="238">
        <v>23</v>
      </c>
      <c r="AU31" s="238">
        <v>55</v>
      </c>
      <c r="AV31" s="238">
        <v>11</v>
      </c>
      <c r="AW31" s="238">
        <v>21</v>
      </c>
      <c r="AX31" s="238">
        <v>2</v>
      </c>
      <c r="AY31" s="238">
        <v>5</v>
      </c>
      <c r="AZ31" s="238">
        <v>3</v>
      </c>
      <c r="BA31" s="238">
        <v>21</v>
      </c>
      <c r="BB31" s="238">
        <v>50</v>
      </c>
      <c r="BC31" s="238" t="s">
        <v>354</v>
      </c>
      <c r="BD31" s="238">
        <v>99</v>
      </c>
      <c r="BE31" s="238">
        <v>1</v>
      </c>
      <c r="BI31" s="238">
        <v>15</v>
      </c>
      <c r="BJ31" s="238">
        <v>23</v>
      </c>
      <c r="BK31" s="238">
        <v>55</v>
      </c>
      <c r="BL31" s="238">
        <v>11</v>
      </c>
      <c r="BM31" s="238">
        <v>21</v>
      </c>
      <c r="CT31" s="238">
        <v>410475.41275082598</v>
      </c>
      <c r="CU31" s="238">
        <v>4957817.6361019397</v>
      </c>
      <c r="CV31" s="238">
        <v>44.768148439999997</v>
      </c>
      <c r="CW31" s="238">
        <v>-94.131324340000006</v>
      </c>
      <c r="CX31" s="238" t="s">
        <v>359</v>
      </c>
      <c r="CY31" s="238" t="s">
        <v>1514</v>
      </c>
    </row>
    <row r="32" spans="1:103" x14ac:dyDescent="0.25">
      <c r="A32" s="238">
        <v>10985930</v>
      </c>
      <c r="B32" s="238">
        <v>2</v>
      </c>
      <c r="C32" s="238">
        <v>212</v>
      </c>
      <c r="D32" s="238">
        <v>120.869</v>
      </c>
      <c r="E32" s="238">
        <v>43</v>
      </c>
      <c r="F32" s="238" t="s">
        <v>1475</v>
      </c>
      <c r="H32" s="238">
        <v>8</v>
      </c>
      <c r="I32" s="238">
        <v>22</v>
      </c>
      <c r="K32" s="238">
        <v>14201072</v>
      </c>
      <c r="L32" s="238">
        <v>142720187</v>
      </c>
      <c r="M32" s="238">
        <v>8</v>
      </c>
      <c r="N32" s="238">
        <v>3</v>
      </c>
      <c r="O32" s="238">
        <v>2014</v>
      </c>
      <c r="P32" s="238" t="s">
        <v>366</v>
      </c>
      <c r="Q32" s="238">
        <v>16</v>
      </c>
      <c r="R32" s="238" t="s">
        <v>356</v>
      </c>
      <c r="S32" s="238">
        <v>4</v>
      </c>
      <c r="T32" s="238">
        <v>0</v>
      </c>
      <c r="U32" s="238">
        <v>2</v>
      </c>
      <c r="V32" s="238">
        <v>3</v>
      </c>
      <c r="W32" s="238">
        <v>10</v>
      </c>
      <c r="X32" s="238">
        <v>3</v>
      </c>
      <c r="Y32" s="238">
        <v>1</v>
      </c>
      <c r="Z32" s="238">
        <v>1</v>
      </c>
      <c r="AB32" s="238">
        <v>1</v>
      </c>
      <c r="AC32" s="238">
        <v>98</v>
      </c>
      <c r="AD32" s="238" t="s">
        <v>376</v>
      </c>
      <c r="AE32" s="238" t="s">
        <v>1515</v>
      </c>
      <c r="AF32" s="238" t="s">
        <v>358</v>
      </c>
      <c r="AG32" s="238">
        <v>9</v>
      </c>
      <c r="AH32" s="238">
        <v>2</v>
      </c>
      <c r="AI32" s="238">
        <v>3</v>
      </c>
      <c r="AJ32" s="238">
        <v>4</v>
      </c>
      <c r="AK32" s="238">
        <v>21</v>
      </c>
      <c r="AL32" s="238">
        <v>53</v>
      </c>
      <c r="AM32" s="238" t="s">
        <v>354</v>
      </c>
      <c r="AN32" s="238">
        <v>5</v>
      </c>
      <c r="AO32" s="238">
        <v>15</v>
      </c>
      <c r="AS32" s="238">
        <v>4</v>
      </c>
      <c r="AT32" s="238">
        <v>1</v>
      </c>
      <c r="AU32" s="238">
        <v>65</v>
      </c>
      <c r="AV32" s="238">
        <v>11</v>
      </c>
      <c r="AW32" s="238">
        <v>21</v>
      </c>
      <c r="AX32" s="238">
        <v>2</v>
      </c>
      <c r="AY32" s="238">
        <v>4</v>
      </c>
      <c r="AZ32" s="238">
        <v>6</v>
      </c>
      <c r="BA32" s="238">
        <v>24</v>
      </c>
      <c r="BB32" s="238">
        <v>52</v>
      </c>
      <c r="BC32" s="238" t="s">
        <v>363</v>
      </c>
      <c r="BD32" s="238">
        <v>5</v>
      </c>
      <c r="BE32" s="238">
        <v>1</v>
      </c>
      <c r="BI32" s="238">
        <v>4</v>
      </c>
      <c r="BJ32" s="238">
        <v>1</v>
      </c>
      <c r="BK32" s="238">
        <v>65</v>
      </c>
      <c r="BL32" s="238">
        <v>11</v>
      </c>
      <c r="BM32" s="238">
        <v>21</v>
      </c>
      <c r="CT32" s="238">
        <v>410475</v>
      </c>
      <c r="CU32" s="238">
        <v>4957814</v>
      </c>
      <c r="CV32" s="238">
        <v>44.768115700000003</v>
      </c>
      <c r="CW32" s="238">
        <v>-94.131324899999996</v>
      </c>
      <c r="CX32" s="238" t="s">
        <v>359</v>
      </c>
      <c r="CY32" s="238" t="s">
        <v>1516</v>
      </c>
    </row>
    <row r="33" spans="1:103" x14ac:dyDescent="0.25">
      <c r="A33" s="238">
        <v>446985</v>
      </c>
      <c r="B33" s="238">
        <v>2</v>
      </c>
      <c r="C33" s="238">
        <v>212</v>
      </c>
      <c r="D33" s="238">
        <v>120.876</v>
      </c>
      <c r="E33" s="238">
        <v>43</v>
      </c>
      <c r="G33" s="238" t="s">
        <v>1517</v>
      </c>
      <c r="H33" s="238">
        <v>8</v>
      </c>
      <c r="I33" s="238">
        <v>22</v>
      </c>
      <c r="K33" s="238">
        <v>17201094</v>
      </c>
      <c r="M33" s="238">
        <v>4</v>
      </c>
      <c r="N33" s="238">
        <v>22</v>
      </c>
      <c r="O33" s="238">
        <v>2017</v>
      </c>
      <c r="P33" s="238" t="s">
        <v>364</v>
      </c>
      <c r="Q33" s="238">
        <v>1</v>
      </c>
      <c r="R33" s="238" t="s">
        <v>369</v>
      </c>
      <c r="S33" s="238">
        <v>5</v>
      </c>
      <c r="T33" s="238">
        <v>0</v>
      </c>
      <c r="U33" s="238">
        <v>1</v>
      </c>
      <c r="W33" s="238">
        <v>28</v>
      </c>
      <c r="X33" s="238">
        <v>3</v>
      </c>
      <c r="Y33" s="238">
        <v>4</v>
      </c>
      <c r="Z33" s="238">
        <v>1</v>
      </c>
      <c r="AB33" s="238">
        <v>1</v>
      </c>
      <c r="AC33" s="238">
        <v>98</v>
      </c>
      <c r="AD33" s="238" t="s">
        <v>357</v>
      </c>
      <c r="AF33" s="238" t="s">
        <v>358</v>
      </c>
      <c r="AG33" s="238">
        <v>3</v>
      </c>
      <c r="AH33" s="238">
        <v>2</v>
      </c>
      <c r="AI33" s="238">
        <v>4</v>
      </c>
      <c r="AJ33" s="238">
        <v>3</v>
      </c>
      <c r="AK33" s="238">
        <v>24</v>
      </c>
      <c r="AL33" s="238">
        <v>64</v>
      </c>
      <c r="AM33" s="238" t="s">
        <v>354</v>
      </c>
      <c r="AN33" s="238">
        <v>10</v>
      </c>
      <c r="AO33" s="238">
        <v>10</v>
      </c>
      <c r="AP33" s="238">
        <v>70</v>
      </c>
      <c r="AS33" s="238">
        <v>15</v>
      </c>
      <c r="AT33" s="238">
        <v>23</v>
      </c>
      <c r="AU33" s="238">
        <v>55</v>
      </c>
      <c r="AV33" s="238">
        <v>11</v>
      </c>
      <c r="AW33" s="238">
        <v>21</v>
      </c>
      <c r="CT33" s="238">
        <v>410485.99610532599</v>
      </c>
      <c r="CU33" s="238">
        <v>4957823.9861146398</v>
      </c>
      <c r="CV33" s="238">
        <v>44.768206910000004</v>
      </c>
      <c r="CW33" s="238">
        <v>-94.131191740000006</v>
      </c>
      <c r="CX33" s="238" t="s">
        <v>359</v>
      </c>
      <c r="CY33" s="238" t="s">
        <v>1518</v>
      </c>
    </row>
    <row r="34" spans="1:103" x14ac:dyDescent="0.25">
      <c r="A34" s="238">
        <v>742220</v>
      </c>
      <c r="B34" s="238">
        <v>2</v>
      </c>
      <c r="C34" s="238">
        <v>212</v>
      </c>
      <c r="D34" s="238">
        <v>120.919</v>
      </c>
      <c r="E34" s="238">
        <v>43</v>
      </c>
      <c r="F34" s="238" t="s">
        <v>1475</v>
      </c>
      <c r="H34" s="238">
        <v>8</v>
      </c>
      <c r="I34" s="238">
        <v>22</v>
      </c>
      <c r="K34" s="238">
        <v>19202166</v>
      </c>
      <c r="M34" s="238">
        <v>8</v>
      </c>
      <c r="N34" s="238">
        <v>22</v>
      </c>
      <c r="O34" s="238">
        <v>2019</v>
      </c>
      <c r="P34" s="238" t="s">
        <v>384</v>
      </c>
      <c r="Q34" s="238">
        <v>18</v>
      </c>
      <c r="R34" s="238" t="s">
        <v>196</v>
      </c>
      <c r="S34" s="238">
        <v>5</v>
      </c>
      <c r="T34" s="238">
        <v>0</v>
      </c>
      <c r="U34" s="238">
        <v>2</v>
      </c>
      <c r="V34" s="238">
        <v>5</v>
      </c>
      <c r="W34" s="238">
        <v>10</v>
      </c>
      <c r="X34" s="238">
        <v>3</v>
      </c>
      <c r="Y34" s="238">
        <v>1</v>
      </c>
      <c r="Z34" s="238">
        <v>1</v>
      </c>
      <c r="AB34" s="238">
        <v>1</v>
      </c>
      <c r="AC34" s="238">
        <v>98</v>
      </c>
      <c r="AD34" s="238">
        <v>212</v>
      </c>
      <c r="AF34" s="238" t="s">
        <v>405</v>
      </c>
      <c r="AG34" s="238">
        <v>10</v>
      </c>
      <c r="AH34" s="238">
        <v>2</v>
      </c>
      <c r="AI34" s="238">
        <v>49</v>
      </c>
      <c r="AJ34" s="238">
        <v>4</v>
      </c>
      <c r="AK34" s="238">
        <v>21</v>
      </c>
      <c r="AL34" s="238">
        <v>46</v>
      </c>
      <c r="AM34" s="238" t="s">
        <v>354</v>
      </c>
      <c r="AN34" s="238">
        <v>5</v>
      </c>
      <c r="AO34" s="238">
        <v>65</v>
      </c>
      <c r="AS34" s="238">
        <v>15</v>
      </c>
      <c r="AT34" s="238">
        <v>23</v>
      </c>
      <c r="AU34" s="238">
        <v>55</v>
      </c>
      <c r="AV34" s="238">
        <v>11</v>
      </c>
      <c r="AW34" s="238">
        <v>21</v>
      </c>
      <c r="AX34" s="238">
        <v>2</v>
      </c>
      <c r="AY34" s="238">
        <v>2</v>
      </c>
      <c r="AZ34" s="238">
        <v>2</v>
      </c>
      <c r="BA34" s="238">
        <v>24</v>
      </c>
      <c r="BB34" s="238">
        <v>33</v>
      </c>
      <c r="BC34" s="238" t="s">
        <v>363</v>
      </c>
      <c r="BD34" s="238">
        <v>5</v>
      </c>
      <c r="BE34" s="238">
        <v>1</v>
      </c>
      <c r="BI34" s="238">
        <v>15</v>
      </c>
      <c r="BJ34" s="238">
        <v>23</v>
      </c>
      <c r="BK34" s="238">
        <v>30</v>
      </c>
      <c r="BL34" s="238">
        <v>11</v>
      </c>
      <c r="BM34" s="238">
        <v>21</v>
      </c>
      <c r="CT34" s="238">
        <v>410557.96291592601</v>
      </c>
      <c r="CU34" s="238">
        <v>4957862.0861908402</v>
      </c>
      <c r="CV34" s="238">
        <v>44.768558839999997</v>
      </c>
      <c r="CW34" s="238">
        <v>-94.130289149999996</v>
      </c>
      <c r="CX34" s="238" t="s">
        <v>359</v>
      </c>
      <c r="CY34" s="238" t="s">
        <v>1519</v>
      </c>
    </row>
    <row r="35" spans="1:103" x14ac:dyDescent="0.25">
      <c r="A35" s="238">
        <v>418380</v>
      </c>
      <c r="B35" s="238">
        <v>2</v>
      </c>
      <c r="C35" s="238">
        <v>212</v>
      </c>
      <c r="D35" s="238">
        <v>120.92</v>
      </c>
      <c r="E35" s="238">
        <v>43</v>
      </c>
      <c r="F35" s="238" t="s">
        <v>1475</v>
      </c>
      <c r="H35" s="238">
        <v>8</v>
      </c>
      <c r="I35" s="238">
        <v>22</v>
      </c>
      <c r="K35" s="238">
        <v>17200292</v>
      </c>
      <c r="M35" s="238">
        <v>1</v>
      </c>
      <c r="N35" s="238">
        <v>25</v>
      </c>
      <c r="O35" s="238">
        <v>2017</v>
      </c>
      <c r="P35" s="238" t="s">
        <v>355</v>
      </c>
      <c r="Q35" s="238">
        <v>16</v>
      </c>
      <c r="R35" s="238" t="s">
        <v>369</v>
      </c>
      <c r="S35" s="238">
        <v>5</v>
      </c>
      <c r="T35" s="238">
        <v>0</v>
      </c>
      <c r="U35" s="238">
        <v>2</v>
      </c>
      <c r="V35" s="238">
        <v>5</v>
      </c>
      <c r="W35" s="238">
        <v>10</v>
      </c>
      <c r="X35" s="238">
        <v>3</v>
      </c>
      <c r="Y35" s="238">
        <v>1</v>
      </c>
      <c r="Z35" s="238">
        <v>2</v>
      </c>
      <c r="AB35" s="238">
        <v>2</v>
      </c>
      <c r="AC35" s="238">
        <v>98</v>
      </c>
      <c r="AD35" s="238">
        <v>212</v>
      </c>
      <c r="AF35" s="238" t="s">
        <v>405</v>
      </c>
      <c r="AG35" s="238">
        <v>10</v>
      </c>
      <c r="AH35" s="238">
        <v>2</v>
      </c>
      <c r="AI35" s="238">
        <v>3</v>
      </c>
      <c r="AJ35" s="238">
        <v>4</v>
      </c>
      <c r="AK35" s="238">
        <v>21</v>
      </c>
      <c r="AL35" s="238">
        <v>42</v>
      </c>
      <c r="AM35" s="238" t="s">
        <v>354</v>
      </c>
      <c r="AN35" s="238">
        <v>5</v>
      </c>
      <c r="AO35" s="238">
        <v>65</v>
      </c>
      <c r="AS35" s="238">
        <v>14</v>
      </c>
      <c r="AT35" s="238">
        <v>23</v>
      </c>
      <c r="AU35" s="238">
        <v>55</v>
      </c>
      <c r="AV35" s="238">
        <v>11</v>
      </c>
      <c r="AW35" s="238">
        <v>21</v>
      </c>
      <c r="AX35" s="238">
        <v>2</v>
      </c>
      <c r="AY35" s="238">
        <v>3</v>
      </c>
      <c r="AZ35" s="238">
        <v>4</v>
      </c>
      <c r="BA35" s="238">
        <v>24</v>
      </c>
      <c r="BB35" s="238">
        <v>45</v>
      </c>
      <c r="BC35" s="238" t="s">
        <v>363</v>
      </c>
      <c r="BD35" s="238">
        <v>5</v>
      </c>
      <c r="BE35" s="238">
        <v>1</v>
      </c>
      <c r="BI35" s="238">
        <v>14</v>
      </c>
      <c r="BJ35" s="238">
        <v>23</v>
      </c>
      <c r="BK35" s="238">
        <v>55</v>
      </c>
      <c r="BL35" s="238">
        <v>11</v>
      </c>
      <c r="BM35" s="238">
        <v>21</v>
      </c>
      <c r="CT35" s="238">
        <v>410519.86283972702</v>
      </c>
      <c r="CU35" s="238">
        <v>4957866.3195326403</v>
      </c>
      <c r="CV35" s="238">
        <v>44.768592179999999</v>
      </c>
      <c r="CW35" s="238">
        <v>-94.130771280000005</v>
      </c>
      <c r="CX35" s="238" t="s">
        <v>359</v>
      </c>
      <c r="CY35" s="238" t="s">
        <v>1520</v>
      </c>
    </row>
    <row r="36" spans="1:103" x14ac:dyDescent="0.25">
      <c r="A36" s="238">
        <v>564322</v>
      </c>
      <c r="B36" s="238">
        <v>2</v>
      </c>
      <c r="C36" s="238">
        <v>212</v>
      </c>
      <c r="D36" s="238">
        <v>120.926</v>
      </c>
      <c r="E36" s="238">
        <v>43</v>
      </c>
      <c r="F36" s="238" t="s">
        <v>1475</v>
      </c>
      <c r="H36" s="238">
        <v>8</v>
      </c>
      <c r="I36" s="238">
        <v>22</v>
      </c>
      <c r="K36" s="238">
        <v>18200386</v>
      </c>
      <c r="M36" s="238">
        <v>2</v>
      </c>
      <c r="N36" s="238">
        <v>8</v>
      </c>
      <c r="O36" s="238">
        <v>2018</v>
      </c>
      <c r="P36" s="238" t="s">
        <v>384</v>
      </c>
      <c r="Q36" s="238">
        <v>6</v>
      </c>
      <c r="R36" s="238" t="s">
        <v>369</v>
      </c>
      <c r="S36" s="238">
        <v>5</v>
      </c>
      <c r="T36" s="238">
        <v>0</v>
      </c>
      <c r="U36" s="238">
        <v>2</v>
      </c>
      <c r="V36" s="238">
        <v>10</v>
      </c>
      <c r="W36" s="238">
        <v>10</v>
      </c>
      <c r="X36" s="238">
        <v>2</v>
      </c>
      <c r="Y36" s="238">
        <v>2</v>
      </c>
      <c r="Z36" s="238">
        <v>1</v>
      </c>
      <c r="AB36" s="238">
        <v>1</v>
      </c>
      <c r="AC36" s="238">
        <v>98</v>
      </c>
      <c r="AD36" s="238">
        <v>212</v>
      </c>
      <c r="AF36" s="238" t="s">
        <v>405</v>
      </c>
      <c r="AG36" s="238">
        <v>5</v>
      </c>
      <c r="AH36" s="238">
        <v>2</v>
      </c>
      <c r="AI36" s="238">
        <v>3</v>
      </c>
      <c r="AJ36" s="238">
        <v>3</v>
      </c>
      <c r="AK36" s="238">
        <v>21</v>
      </c>
      <c r="AL36" s="238">
        <v>57</v>
      </c>
      <c r="AM36" s="238" t="s">
        <v>354</v>
      </c>
      <c r="AN36" s="238">
        <v>5</v>
      </c>
      <c r="AO36" s="238">
        <v>10</v>
      </c>
      <c r="AS36" s="238">
        <v>15</v>
      </c>
      <c r="AT36" s="238">
        <v>9</v>
      </c>
      <c r="AU36" s="238">
        <v>55</v>
      </c>
      <c r="AV36" s="238">
        <v>11</v>
      </c>
      <c r="AW36" s="238">
        <v>21</v>
      </c>
      <c r="AX36" s="238">
        <v>2</v>
      </c>
      <c r="AY36" s="238">
        <v>2</v>
      </c>
      <c r="AZ36" s="238">
        <v>3</v>
      </c>
      <c r="BA36" s="238">
        <v>21</v>
      </c>
      <c r="BB36" s="238">
        <v>52</v>
      </c>
      <c r="BC36" s="238" t="s">
        <v>363</v>
      </c>
      <c r="BD36" s="238">
        <v>5</v>
      </c>
      <c r="BE36" s="238">
        <v>1</v>
      </c>
      <c r="BI36" s="238">
        <v>15</v>
      </c>
      <c r="BJ36" s="238">
        <v>9</v>
      </c>
      <c r="BK36" s="238">
        <v>55</v>
      </c>
      <c r="BL36" s="238">
        <v>11</v>
      </c>
      <c r="BM36" s="238">
        <v>21</v>
      </c>
      <c r="CT36" s="238">
        <v>410553.72957412602</v>
      </c>
      <c r="CU36" s="238">
        <v>4957857.8528490402</v>
      </c>
      <c r="CV36" s="238">
        <v>44.768520209999998</v>
      </c>
      <c r="CW36" s="238">
        <v>-94.130341900000005</v>
      </c>
      <c r="CX36" s="238" t="s">
        <v>359</v>
      </c>
      <c r="CY36" s="238" t="s">
        <v>1521</v>
      </c>
    </row>
    <row r="37" spans="1:103" x14ac:dyDescent="0.25">
      <c r="A37" s="238">
        <v>755391</v>
      </c>
      <c r="B37" s="238">
        <v>2</v>
      </c>
      <c r="C37" s="238">
        <v>212</v>
      </c>
      <c r="D37" s="238">
        <v>120.949</v>
      </c>
      <c r="E37" s="238">
        <v>43</v>
      </c>
      <c r="F37" s="238" t="s">
        <v>1475</v>
      </c>
      <c r="H37" s="238">
        <v>8</v>
      </c>
      <c r="I37" s="238">
        <v>22</v>
      </c>
      <c r="K37" s="238">
        <v>19202662</v>
      </c>
      <c r="M37" s="238">
        <v>10</v>
      </c>
      <c r="N37" s="238">
        <v>17</v>
      </c>
      <c r="O37" s="238">
        <v>2019</v>
      </c>
      <c r="P37" s="238" t="s">
        <v>384</v>
      </c>
      <c r="Q37" s="238">
        <v>15</v>
      </c>
      <c r="R37" s="238" t="s">
        <v>369</v>
      </c>
      <c r="S37" s="238">
        <v>5</v>
      </c>
      <c r="T37" s="238">
        <v>0</v>
      </c>
      <c r="U37" s="238">
        <v>2</v>
      </c>
      <c r="V37" s="238">
        <v>10</v>
      </c>
      <c r="W37" s="238">
        <v>10</v>
      </c>
      <c r="X37" s="238">
        <v>2</v>
      </c>
      <c r="Y37" s="238">
        <v>1</v>
      </c>
      <c r="Z37" s="238">
        <v>1</v>
      </c>
      <c r="AB37" s="238">
        <v>1</v>
      </c>
      <c r="AC37" s="238">
        <v>98</v>
      </c>
      <c r="AD37" s="238" t="s">
        <v>357</v>
      </c>
      <c r="AF37" s="238" t="s">
        <v>358</v>
      </c>
      <c r="AG37" s="238">
        <v>5</v>
      </c>
      <c r="AH37" s="238">
        <v>2</v>
      </c>
      <c r="AI37" s="238">
        <v>3</v>
      </c>
      <c r="AJ37" s="238">
        <v>3</v>
      </c>
      <c r="AK37" s="238">
        <v>21</v>
      </c>
      <c r="AL37" s="238">
        <v>35</v>
      </c>
      <c r="AM37" s="238" t="s">
        <v>354</v>
      </c>
      <c r="AN37" s="238">
        <v>5</v>
      </c>
      <c r="AO37" s="238">
        <v>1</v>
      </c>
      <c r="AS37" s="238">
        <v>14</v>
      </c>
      <c r="AT37" s="238">
        <v>9</v>
      </c>
      <c r="AU37" s="238">
        <v>55</v>
      </c>
      <c r="AV37" s="238">
        <v>11</v>
      </c>
      <c r="AW37" s="238">
        <v>21</v>
      </c>
      <c r="AX37" s="238">
        <v>2</v>
      </c>
      <c r="AY37" s="238">
        <v>2</v>
      </c>
      <c r="AZ37" s="238">
        <v>3</v>
      </c>
      <c r="BA37" s="238">
        <v>21</v>
      </c>
      <c r="BB37" s="238">
        <v>20</v>
      </c>
      <c r="BC37" s="238" t="s">
        <v>363</v>
      </c>
      <c r="BD37" s="238">
        <v>5</v>
      </c>
      <c r="BE37" s="238">
        <v>7</v>
      </c>
      <c r="BI37" s="238">
        <v>14</v>
      </c>
      <c r="BJ37" s="238">
        <v>9</v>
      </c>
      <c r="BK37" s="238">
        <v>55</v>
      </c>
      <c r="BL37" s="238">
        <v>11</v>
      </c>
      <c r="BM37" s="238">
        <v>21</v>
      </c>
      <c r="CT37" s="238">
        <v>410596.06299212697</v>
      </c>
      <c r="CU37" s="238">
        <v>4957857.8528490402</v>
      </c>
      <c r="CV37" s="238">
        <v>44.768525500000003</v>
      </c>
      <c r="CW37" s="238">
        <v>-94.129807029999995</v>
      </c>
      <c r="CX37" s="238" t="s">
        <v>359</v>
      </c>
      <c r="CY37" s="238" t="s">
        <v>1522</v>
      </c>
    </row>
    <row r="38" spans="1:103" x14ac:dyDescent="0.25">
      <c r="A38" s="238">
        <v>658039</v>
      </c>
      <c r="B38" s="238">
        <v>2</v>
      </c>
      <c r="C38" s="238">
        <v>212</v>
      </c>
      <c r="D38" s="238">
        <v>120.962</v>
      </c>
      <c r="E38" s="238">
        <v>43</v>
      </c>
      <c r="F38" s="238" t="s">
        <v>1475</v>
      </c>
      <c r="H38" s="238">
        <v>8</v>
      </c>
      <c r="I38" s="238">
        <v>22</v>
      </c>
      <c r="K38" s="238">
        <v>18004832</v>
      </c>
      <c r="M38" s="238">
        <v>11</v>
      </c>
      <c r="N38" s="238">
        <v>8</v>
      </c>
      <c r="O38" s="238">
        <v>2018</v>
      </c>
      <c r="P38" s="238" t="s">
        <v>384</v>
      </c>
      <c r="Q38" s="238">
        <v>17</v>
      </c>
      <c r="R38" s="238" t="s">
        <v>369</v>
      </c>
      <c r="S38" s="238">
        <v>5</v>
      </c>
      <c r="T38" s="238">
        <v>0</v>
      </c>
      <c r="U38" s="238">
        <v>2</v>
      </c>
      <c r="V38" s="238">
        <v>5</v>
      </c>
      <c r="W38" s="238">
        <v>10</v>
      </c>
      <c r="X38" s="238">
        <v>2</v>
      </c>
      <c r="Y38" s="238">
        <v>4</v>
      </c>
      <c r="Z38" s="238">
        <v>4</v>
      </c>
      <c r="AB38" s="238">
        <v>5</v>
      </c>
      <c r="AC38" s="238">
        <v>98</v>
      </c>
      <c r="AD38" s="238" t="s">
        <v>357</v>
      </c>
      <c r="AF38" s="238" t="s">
        <v>358</v>
      </c>
      <c r="AG38" s="238">
        <v>10</v>
      </c>
      <c r="AH38" s="238">
        <v>2</v>
      </c>
      <c r="AI38" s="238">
        <v>4</v>
      </c>
      <c r="AJ38" s="238">
        <v>3</v>
      </c>
      <c r="AK38" s="238">
        <v>21</v>
      </c>
      <c r="AL38" s="238">
        <v>64</v>
      </c>
      <c r="AM38" s="238" t="s">
        <v>354</v>
      </c>
      <c r="AN38" s="238">
        <v>5</v>
      </c>
      <c r="AO38" s="238">
        <v>1</v>
      </c>
      <c r="AS38" s="238">
        <v>15</v>
      </c>
      <c r="AT38" s="238">
        <v>9</v>
      </c>
      <c r="AU38" s="238">
        <v>55</v>
      </c>
      <c r="AV38" s="238">
        <v>11</v>
      </c>
      <c r="AW38" s="238">
        <v>21</v>
      </c>
      <c r="AX38" s="238">
        <v>2</v>
      </c>
      <c r="AY38" s="238">
        <v>2</v>
      </c>
      <c r="AZ38" s="238">
        <v>3</v>
      </c>
      <c r="BA38" s="238">
        <v>21</v>
      </c>
      <c r="BB38" s="238">
        <v>27</v>
      </c>
      <c r="BC38" s="238" t="s">
        <v>354</v>
      </c>
      <c r="BD38" s="238">
        <v>5</v>
      </c>
      <c r="BE38" s="238">
        <v>1</v>
      </c>
      <c r="BI38" s="238">
        <v>15</v>
      </c>
      <c r="BJ38" s="238">
        <v>9</v>
      </c>
      <c r="BK38" s="238">
        <v>55</v>
      </c>
      <c r="BL38" s="238">
        <v>11</v>
      </c>
      <c r="BM38" s="238">
        <v>21</v>
      </c>
      <c r="CT38" s="238">
        <v>410616.71460461599</v>
      </c>
      <c r="CU38" s="238">
        <v>4957864.7350663198</v>
      </c>
      <c r="CV38" s="238">
        <v>44.768590029999999</v>
      </c>
      <c r="CW38" s="238">
        <v>-94.129547310000007</v>
      </c>
      <c r="CX38" s="238" t="s">
        <v>359</v>
      </c>
      <c r="CY38" s="238" t="s">
        <v>1523</v>
      </c>
    </row>
    <row r="39" spans="1:103" x14ac:dyDescent="0.25">
      <c r="A39" s="238">
        <v>10976168</v>
      </c>
      <c r="B39" s="238">
        <v>2</v>
      </c>
      <c r="C39" s="238">
        <v>212</v>
      </c>
      <c r="D39" s="238">
        <v>121</v>
      </c>
      <c r="E39" s="238">
        <v>43</v>
      </c>
      <c r="F39" s="238" t="s">
        <v>1475</v>
      </c>
      <c r="H39" s="238">
        <v>8</v>
      </c>
      <c r="I39" s="238">
        <v>22</v>
      </c>
      <c r="K39" s="238">
        <v>14200873</v>
      </c>
      <c r="L39" s="238">
        <v>141760197</v>
      </c>
      <c r="M39" s="238">
        <v>6</v>
      </c>
      <c r="N39" s="238">
        <v>23</v>
      </c>
      <c r="O39" s="238">
        <v>2014</v>
      </c>
      <c r="P39" s="238" t="s">
        <v>361</v>
      </c>
      <c r="Q39" s="238">
        <v>12</v>
      </c>
      <c r="R39" s="238" t="s">
        <v>356</v>
      </c>
      <c r="S39" s="238">
        <v>5</v>
      </c>
      <c r="T39" s="238">
        <v>0</v>
      </c>
      <c r="U39" s="238">
        <v>2</v>
      </c>
      <c r="V39" s="238">
        <v>10</v>
      </c>
      <c r="W39" s="238">
        <v>10</v>
      </c>
      <c r="X39" s="238">
        <v>2</v>
      </c>
      <c r="Y39" s="238">
        <v>1</v>
      </c>
      <c r="Z39" s="238">
        <v>2</v>
      </c>
      <c r="AB39" s="238">
        <v>1</v>
      </c>
      <c r="AC39" s="238">
        <v>98</v>
      </c>
      <c r="AD39" s="238" t="s">
        <v>376</v>
      </c>
      <c r="AE39" s="238" t="s">
        <v>1509</v>
      </c>
      <c r="AF39" s="238" t="s">
        <v>358</v>
      </c>
      <c r="AG39" s="238">
        <v>5</v>
      </c>
      <c r="AH39" s="238">
        <v>2</v>
      </c>
      <c r="AI39" s="238">
        <v>2</v>
      </c>
      <c r="AJ39" s="238">
        <v>4</v>
      </c>
      <c r="AK39" s="238">
        <v>28</v>
      </c>
      <c r="AL39" s="238">
        <v>50</v>
      </c>
      <c r="AM39" s="238" t="s">
        <v>363</v>
      </c>
      <c r="AN39" s="238">
        <v>5</v>
      </c>
      <c r="AO39" s="238">
        <v>8</v>
      </c>
      <c r="AS39" s="238">
        <v>3</v>
      </c>
      <c r="AT39" s="238">
        <v>98</v>
      </c>
      <c r="AU39" s="238">
        <v>65</v>
      </c>
      <c r="AV39" s="238">
        <v>11</v>
      </c>
      <c r="AW39" s="238">
        <v>21</v>
      </c>
      <c r="AX39" s="238">
        <v>2</v>
      </c>
      <c r="AY39" s="238">
        <v>3</v>
      </c>
      <c r="AZ39" s="238">
        <v>4</v>
      </c>
      <c r="BA39" s="238">
        <v>21</v>
      </c>
      <c r="BB39" s="238">
        <v>32</v>
      </c>
      <c r="BC39" s="238" t="s">
        <v>354</v>
      </c>
      <c r="BD39" s="238">
        <v>5</v>
      </c>
      <c r="BE39" s="238">
        <v>1</v>
      </c>
      <c r="BI39" s="238">
        <v>3</v>
      </c>
      <c r="BJ39" s="238">
        <v>98</v>
      </c>
      <c r="BK39" s="238">
        <v>65</v>
      </c>
      <c r="BL39" s="238">
        <v>11</v>
      </c>
      <c r="BM39" s="238">
        <v>21</v>
      </c>
      <c r="CT39" s="238">
        <v>410675</v>
      </c>
      <c r="CU39" s="238">
        <v>4957880</v>
      </c>
      <c r="CV39" s="238">
        <v>44.768733699999999</v>
      </c>
      <c r="CW39" s="238">
        <v>-94.128811900000002</v>
      </c>
      <c r="CX39" s="238" t="s">
        <v>359</v>
      </c>
      <c r="CY39" s="238" t="s">
        <v>1524</v>
      </c>
    </row>
    <row r="40" spans="1:103" x14ac:dyDescent="0.25">
      <c r="A40" s="238">
        <v>424756</v>
      </c>
      <c r="B40" s="238">
        <v>2</v>
      </c>
      <c r="C40" s="238">
        <v>212</v>
      </c>
      <c r="D40" s="238">
        <v>121.343</v>
      </c>
      <c r="E40" s="238">
        <v>43</v>
      </c>
      <c r="F40" s="238" t="s">
        <v>1475</v>
      </c>
      <c r="H40" s="238">
        <v>8</v>
      </c>
      <c r="I40" s="238">
        <v>22</v>
      </c>
      <c r="K40" s="238">
        <v>17200558</v>
      </c>
      <c r="M40" s="238">
        <v>2</v>
      </c>
      <c r="N40" s="238">
        <v>22</v>
      </c>
      <c r="O40" s="238">
        <v>2017</v>
      </c>
      <c r="P40" s="238" t="s">
        <v>355</v>
      </c>
      <c r="Q40" s="238">
        <v>10</v>
      </c>
      <c r="R40" s="238" t="s">
        <v>369</v>
      </c>
      <c r="S40" s="238">
        <v>5</v>
      </c>
      <c r="T40" s="238">
        <v>0</v>
      </c>
      <c r="U40" s="238">
        <v>2</v>
      </c>
      <c r="V40" s="238">
        <v>5</v>
      </c>
      <c r="W40" s="238">
        <v>10</v>
      </c>
      <c r="X40" s="238">
        <v>3</v>
      </c>
      <c r="Y40" s="238">
        <v>1</v>
      </c>
      <c r="Z40" s="238">
        <v>1</v>
      </c>
      <c r="AB40" s="238">
        <v>1</v>
      </c>
      <c r="AC40" s="238">
        <v>98</v>
      </c>
      <c r="AD40" s="238" t="s">
        <v>357</v>
      </c>
      <c r="AF40" s="238" t="s">
        <v>358</v>
      </c>
      <c r="AG40" s="238">
        <v>10</v>
      </c>
      <c r="AH40" s="238">
        <v>2</v>
      </c>
      <c r="AI40" s="238">
        <v>2</v>
      </c>
      <c r="AJ40" s="238">
        <v>2</v>
      </c>
      <c r="AK40" s="238">
        <v>21</v>
      </c>
      <c r="AL40" s="238">
        <v>91</v>
      </c>
      <c r="AM40" s="238" t="s">
        <v>363</v>
      </c>
      <c r="AN40" s="238">
        <v>5</v>
      </c>
      <c r="AO40" s="238">
        <v>2</v>
      </c>
      <c r="AS40" s="238">
        <v>12</v>
      </c>
      <c r="AT40" s="238">
        <v>22</v>
      </c>
      <c r="AU40" s="238">
        <v>30</v>
      </c>
      <c r="AV40" s="238">
        <v>11</v>
      </c>
      <c r="AW40" s="238">
        <v>21</v>
      </c>
      <c r="AX40" s="238">
        <v>2</v>
      </c>
      <c r="AY40" s="238">
        <v>2</v>
      </c>
      <c r="AZ40" s="238">
        <v>3</v>
      </c>
      <c r="BA40" s="238">
        <v>21</v>
      </c>
      <c r="BB40" s="238">
        <v>24</v>
      </c>
      <c r="BC40" s="238" t="s">
        <v>363</v>
      </c>
      <c r="BD40" s="238">
        <v>5</v>
      </c>
      <c r="BE40" s="238">
        <v>1</v>
      </c>
      <c r="BI40" s="238">
        <v>15</v>
      </c>
      <c r="BJ40" s="238">
        <v>9</v>
      </c>
      <c r="BK40" s="238">
        <v>55</v>
      </c>
      <c r="BL40" s="238">
        <v>11</v>
      </c>
      <c r="BM40" s="238">
        <v>21</v>
      </c>
      <c r="CT40" s="238">
        <v>411226.83092032903</v>
      </c>
      <c r="CU40" s="238">
        <v>4957874.7862162404</v>
      </c>
      <c r="CV40" s="238">
        <v>44.76875648</v>
      </c>
      <c r="CW40" s="238">
        <v>-94.121840430000006</v>
      </c>
      <c r="CX40" s="238" t="s">
        <v>359</v>
      </c>
      <c r="CY40" s="238" t="s">
        <v>1525</v>
      </c>
    </row>
    <row r="41" spans="1:103" x14ac:dyDescent="0.25">
      <c r="A41" s="238">
        <v>10896358</v>
      </c>
      <c r="B41" s="238">
        <v>2</v>
      </c>
      <c r="C41" s="238">
        <v>212</v>
      </c>
      <c r="D41" s="238">
        <v>121.345</v>
      </c>
      <c r="E41" s="238">
        <v>43</v>
      </c>
      <c r="G41" s="238" t="s">
        <v>1517</v>
      </c>
      <c r="H41" s="238">
        <v>8</v>
      </c>
      <c r="I41" s="238">
        <v>22</v>
      </c>
      <c r="K41" s="238">
        <v>13201021</v>
      </c>
      <c r="L41" s="238">
        <v>132330180</v>
      </c>
      <c r="M41" s="238">
        <v>8</v>
      </c>
      <c r="N41" s="238">
        <v>17</v>
      </c>
      <c r="O41" s="238">
        <v>2013</v>
      </c>
      <c r="P41" s="238" t="s">
        <v>364</v>
      </c>
      <c r="Q41" s="238">
        <v>17</v>
      </c>
      <c r="R41" s="238" t="s">
        <v>356</v>
      </c>
      <c r="S41" s="238">
        <v>5</v>
      </c>
      <c r="T41" s="238">
        <v>0</v>
      </c>
      <c r="U41" s="238">
        <v>2</v>
      </c>
      <c r="V41" s="238">
        <v>5</v>
      </c>
      <c r="W41" s="238">
        <v>10</v>
      </c>
      <c r="X41" s="238">
        <v>3</v>
      </c>
      <c r="Y41" s="238">
        <v>1</v>
      </c>
      <c r="Z41" s="238">
        <v>1</v>
      </c>
      <c r="AB41" s="238">
        <v>1</v>
      </c>
      <c r="AC41" s="238">
        <v>1</v>
      </c>
      <c r="AD41" s="238" t="s">
        <v>376</v>
      </c>
      <c r="AE41" s="238" t="s">
        <v>745</v>
      </c>
      <c r="AF41" s="238" t="s">
        <v>358</v>
      </c>
      <c r="AG41" s="238">
        <v>10</v>
      </c>
      <c r="AH41" s="238">
        <v>2</v>
      </c>
      <c r="AI41" s="238">
        <v>4</v>
      </c>
      <c r="AJ41" s="238">
        <v>2</v>
      </c>
      <c r="AK41" s="238">
        <v>21</v>
      </c>
      <c r="AL41" s="238">
        <v>56</v>
      </c>
      <c r="AM41" s="238" t="s">
        <v>354</v>
      </c>
      <c r="AN41" s="238">
        <v>5</v>
      </c>
      <c r="AO41" s="238">
        <v>2</v>
      </c>
      <c r="AS41" s="238">
        <v>3</v>
      </c>
      <c r="AT41" s="238">
        <v>2</v>
      </c>
      <c r="AU41" s="238">
        <v>55</v>
      </c>
      <c r="AV41" s="238">
        <v>11</v>
      </c>
      <c r="AW41" s="238">
        <v>21</v>
      </c>
      <c r="AX41" s="238">
        <v>2</v>
      </c>
      <c r="AY41" s="238">
        <v>3</v>
      </c>
      <c r="AZ41" s="238">
        <v>4</v>
      </c>
      <c r="BA41" s="238">
        <v>21</v>
      </c>
      <c r="BB41" s="238">
        <v>45</v>
      </c>
      <c r="BC41" s="238" t="s">
        <v>354</v>
      </c>
      <c r="BD41" s="238">
        <v>5</v>
      </c>
      <c r="BE41" s="238">
        <v>1</v>
      </c>
      <c r="BI41" s="238">
        <v>3</v>
      </c>
      <c r="BJ41" s="238">
        <v>2</v>
      </c>
      <c r="BK41" s="238">
        <v>55</v>
      </c>
      <c r="BL41" s="238">
        <v>11</v>
      </c>
      <c r="BM41" s="238">
        <v>21</v>
      </c>
      <c r="CT41" s="238">
        <v>411230</v>
      </c>
      <c r="CU41" s="238">
        <v>4957876</v>
      </c>
      <c r="CV41" s="238">
        <v>44.768771700000002</v>
      </c>
      <c r="CW41" s="238">
        <v>-94.121800800000003</v>
      </c>
      <c r="CX41" s="238" t="s">
        <v>359</v>
      </c>
      <c r="CY41" s="238" t="s">
        <v>1526</v>
      </c>
    </row>
    <row r="42" spans="1:103" x14ac:dyDescent="0.25">
      <c r="A42" s="238">
        <v>11061396</v>
      </c>
      <c r="B42" s="238">
        <v>2</v>
      </c>
      <c r="C42" s="238">
        <v>212</v>
      </c>
      <c r="D42" s="238">
        <v>121.345</v>
      </c>
      <c r="E42" s="238">
        <v>43</v>
      </c>
      <c r="G42" s="238" t="s">
        <v>1517</v>
      </c>
      <c r="H42" s="238">
        <v>8</v>
      </c>
      <c r="I42" s="238">
        <v>22</v>
      </c>
      <c r="K42" s="238">
        <v>15201153</v>
      </c>
      <c r="L42" s="238">
        <v>152050042</v>
      </c>
      <c r="M42" s="238">
        <v>7</v>
      </c>
      <c r="N42" s="238">
        <v>17</v>
      </c>
      <c r="O42" s="238">
        <v>2015</v>
      </c>
      <c r="P42" s="238" t="s">
        <v>362</v>
      </c>
      <c r="Q42" s="238">
        <v>12</v>
      </c>
      <c r="S42" s="238">
        <v>4</v>
      </c>
      <c r="T42" s="238">
        <v>0</v>
      </c>
      <c r="U42" s="238">
        <v>2</v>
      </c>
      <c r="V42" s="238">
        <v>5</v>
      </c>
      <c r="W42" s="238">
        <v>10</v>
      </c>
      <c r="X42" s="238">
        <v>3</v>
      </c>
      <c r="Y42" s="238">
        <v>1</v>
      </c>
      <c r="Z42" s="238">
        <v>1</v>
      </c>
      <c r="AB42" s="238">
        <v>1</v>
      </c>
      <c r="AC42" s="238">
        <v>98</v>
      </c>
      <c r="AD42" s="238" t="s">
        <v>745</v>
      </c>
      <c r="AE42" s="238">
        <v>212</v>
      </c>
      <c r="AF42" s="238" t="s">
        <v>358</v>
      </c>
      <c r="AG42" s="238">
        <v>10</v>
      </c>
      <c r="AH42" s="238">
        <v>2</v>
      </c>
      <c r="AI42" s="238">
        <v>2</v>
      </c>
      <c r="AJ42" s="238">
        <v>1</v>
      </c>
      <c r="AK42" s="238">
        <v>21</v>
      </c>
      <c r="AL42" s="238">
        <v>33</v>
      </c>
      <c r="AM42" s="238" t="s">
        <v>354</v>
      </c>
      <c r="AN42" s="238">
        <v>5</v>
      </c>
      <c r="AO42" s="238">
        <v>2</v>
      </c>
      <c r="AS42" s="238">
        <v>4</v>
      </c>
      <c r="AT42" s="238">
        <v>2</v>
      </c>
      <c r="AU42" s="238">
        <v>55</v>
      </c>
      <c r="AV42" s="238">
        <v>11</v>
      </c>
      <c r="AW42" s="238">
        <v>21</v>
      </c>
      <c r="AX42" s="238">
        <v>2</v>
      </c>
      <c r="AY42" s="238">
        <v>2</v>
      </c>
      <c r="AZ42" s="238">
        <v>3</v>
      </c>
      <c r="BA42" s="238">
        <v>21</v>
      </c>
      <c r="BB42" s="238">
        <v>34</v>
      </c>
      <c r="BC42" s="238" t="s">
        <v>354</v>
      </c>
      <c r="BD42" s="238">
        <v>5</v>
      </c>
      <c r="BE42" s="238">
        <v>1</v>
      </c>
      <c r="BI42" s="238">
        <v>4</v>
      </c>
      <c r="BJ42" s="238">
        <v>2</v>
      </c>
      <c r="BK42" s="238">
        <v>55</v>
      </c>
      <c r="BL42" s="238">
        <v>11</v>
      </c>
      <c r="BM42" s="238">
        <v>21</v>
      </c>
      <c r="CT42" s="238">
        <v>411230</v>
      </c>
      <c r="CU42" s="238">
        <v>4957876</v>
      </c>
      <c r="CV42" s="238">
        <v>44.768771700000002</v>
      </c>
      <c r="CW42" s="238">
        <v>-94.121800800000003</v>
      </c>
      <c r="CX42" s="238" t="s">
        <v>359</v>
      </c>
      <c r="CY42" s="238" t="s">
        <v>1527</v>
      </c>
    </row>
    <row r="43" spans="1:103" x14ac:dyDescent="0.25">
      <c r="A43" s="238">
        <v>397773</v>
      </c>
      <c r="B43" s="238">
        <v>2</v>
      </c>
      <c r="C43" s="238">
        <v>212</v>
      </c>
      <c r="D43" s="238">
        <v>121.36199999999999</v>
      </c>
      <c r="E43" s="238">
        <v>43</v>
      </c>
      <c r="F43" s="238" t="s">
        <v>1475</v>
      </c>
      <c r="H43" s="238">
        <v>8</v>
      </c>
      <c r="I43" s="238">
        <v>22</v>
      </c>
      <c r="K43" s="238">
        <v>16202536</v>
      </c>
      <c r="M43" s="238">
        <v>11</v>
      </c>
      <c r="N43" s="238">
        <v>25</v>
      </c>
      <c r="O43" s="238">
        <v>2016</v>
      </c>
      <c r="P43" s="238" t="s">
        <v>362</v>
      </c>
      <c r="Q43" s="238">
        <v>6</v>
      </c>
      <c r="R43" s="238" t="s">
        <v>356</v>
      </c>
      <c r="S43" s="238">
        <v>3</v>
      </c>
      <c r="T43" s="238">
        <v>0</v>
      </c>
      <c r="U43" s="238">
        <v>2</v>
      </c>
      <c r="V43" s="238">
        <v>5</v>
      </c>
      <c r="W43" s="238">
        <v>10</v>
      </c>
      <c r="X43" s="238">
        <v>3</v>
      </c>
      <c r="Y43" s="238">
        <v>4</v>
      </c>
      <c r="Z43" s="238">
        <v>1</v>
      </c>
      <c r="AB43" s="238">
        <v>2</v>
      </c>
      <c r="AC43" s="238">
        <v>98</v>
      </c>
      <c r="AD43" s="238">
        <v>212</v>
      </c>
      <c r="AF43" s="238" t="s">
        <v>405</v>
      </c>
      <c r="AG43" s="238">
        <v>10</v>
      </c>
      <c r="AH43" s="238">
        <v>2</v>
      </c>
      <c r="AI43" s="238">
        <v>5</v>
      </c>
      <c r="AJ43" s="238">
        <v>1</v>
      </c>
      <c r="AK43" s="238">
        <v>21</v>
      </c>
      <c r="AL43" s="238">
        <v>73</v>
      </c>
      <c r="AM43" s="238" t="s">
        <v>354</v>
      </c>
      <c r="AN43" s="238">
        <v>5</v>
      </c>
      <c r="AO43" s="238">
        <v>2</v>
      </c>
      <c r="AS43" s="238">
        <v>12</v>
      </c>
      <c r="AT43" s="238">
        <v>23</v>
      </c>
      <c r="AU43" s="238">
        <v>30</v>
      </c>
      <c r="AV43" s="238">
        <v>11</v>
      </c>
      <c r="AW43" s="238">
        <v>21</v>
      </c>
      <c r="AX43" s="238">
        <v>2</v>
      </c>
      <c r="AY43" s="238">
        <v>2</v>
      </c>
      <c r="AZ43" s="238">
        <v>4</v>
      </c>
      <c r="BA43" s="238">
        <v>21</v>
      </c>
      <c r="BB43" s="238">
        <v>36</v>
      </c>
      <c r="BC43" s="238" t="s">
        <v>354</v>
      </c>
      <c r="BD43" s="238">
        <v>5</v>
      </c>
      <c r="BE43" s="238">
        <v>1</v>
      </c>
      <c r="BI43" s="238">
        <v>15</v>
      </c>
      <c r="BJ43" s="238">
        <v>9</v>
      </c>
      <c r="BK43" s="238">
        <v>55</v>
      </c>
      <c r="BL43" s="238">
        <v>11</v>
      </c>
      <c r="BM43" s="238">
        <v>21</v>
      </c>
      <c r="CT43" s="238">
        <v>411226.83092032903</v>
      </c>
      <c r="CU43" s="238">
        <v>4957904.4196088398</v>
      </c>
      <c r="CV43" s="238">
        <v>44.769023199999999</v>
      </c>
      <c r="CW43" s="238">
        <v>-94.121845590000007</v>
      </c>
      <c r="CX43" s="238" t="s">
        <v>359</v>
      </c>
      <c r="CY43" s="238" t="s">
        <v>1528</v>
      </c>
    </row>
    <row r="44" spans="1:103" x14ac:dyDescent="0.25">
      <c r="A44" s="238">
        <v>748237</v>
      </c>
      <c r="B44" s="238">
        <v>2</v>
      </c>
      <c r="C44" s="238">
        <v>212</v>
      </c>
      <c r="D44" s="238">
        <v>121.501</v>
      </c>
      <c r="E44" s="238">
        <v>43</v>
      </c>
      <c r="G44" s="238" t="s">
        <v>1517</v>
      </c>
      <c r="H44" s="238">
        <v>8</v>
      </c>
      <c r="I44" s="238">
        <v>22</v>
      </c>
      <c r="K44" s="238">
        <v>19202428</v>
      </c>
      <c r="M44" s="238">
        <v>9</v>
      </c>
      <c r="N44" s="238">
        <v>18</v>
      </c>
      <c r="O44" s="238">
        <v>2019</v>
      </c>
      <c r="P44" s="238" t="s">
        <v>355</v>
      </c>
      <c r="Q44" s="238">
        <v>5</v>
      </c>
      <c r="R44" s="238" t="s">
        <v>369</v>
      </c>
      <c r="S44" s="238">
        <v>4</v>
      </c>
      <c r="T44" s="238">
        <v>0</v>
      </c>
      <c r="U44" s="238">
        <v>1</v>
      </c>
      <c r="W44" s="238">
        <v>48</v>
      </c>
      <c r="X44" s="238">
        <v>2</v>
      </c>
      <c r="Y44" s="238">
        <v>6</v>
      </c>
      <c r="Z44" s="238">
        <v>3</v>
      </c>
      <c r="AB44" s="238">
        <v>2</v>
      </c>
      <c r="AC44" s="238">
        <v>98</v>
      </c>
      <c r="AD44" s="238" t="s">
        <v>357</v>
      </c>
      <c r="AF44" s="238" t="s">
        <v>358</v>
      </c>
      <c r="AG44" s="238">
        <v>3</v>
      </c>
      <c r="AH44" s="238">
        <v>2</v>
      </c>
      <c r="AI44" s="238">
        <v>6</v>
      </c>
      <c r="AJ44" s="238">
        <v>3</v>
      </c>
      <c r="AK44" s="238">
        <v>21</v>
      </c>
      <c r="AL44" s="238">
        <v>35</v>
      </c>
      <c r="AM44" s="238" t="s">
        <v>354</v>
      </c>
      <c r="AN44" s="238">
        <v>5</v>
      </c>
      <c r="AO44" s="238">
        <v>90</v>
      </c>
      <c r="AS44" s="238">
        <v>14</v>
      </c>
      <c r="AT44" s="238">
        <v>98</v>
      </c>
      <c r="AU44" s="238">
        <v>65</v>
      </c>
      <c r="AV44" s="238">
        <v>11</v>
      </c>
      <c r="AW44" s="238">
        <v>21</v>
      </c>
      <c r="CT44" s="238">
        <v>411480.83142832998</v>
      </c>
      <c r="CU44" s="238">
        <v>4957862.0861908402</v>
      </c>
      <c r="CV44" s="238">
        <v>44.768673659999997</v>
      </c>
      <c r="CW44" s="238">
        <v>-94.118628990000005</v>
      </c>
      <c r="CX44" s="238" t="s">
        <v>359</v>
      </c>
      <c r="CY44" s="238" t="s">
        <v>1529</v>
      </c>
    </row>
    <row r="45" spans="1:103" x14ac:dyDescent="0.25">
      <c r="A45" s="238">
        <v>10926821</v>
      </c>
      <c r="B45" s="238">
        <v>2</v>
      </c>
      <c r="C45" s="238">
        <v>212</v>
      </c>
      <c r="D45" s="238">
        <v>121.551</v>
      </c>
      <c r="E45" s="238">
        <v>43</v>
      </c>
      <c r="G45" s="238" t="s">
        <v>1517</v>
      </c>
      <c r="H45" s="238">
        <v>8</v>
      </c>
      <c r="I45" s="238">
        <v>22</v>
      </c>
      <c r="L45" s="238">
        <v>140270067</v>
      </c>
      <c r="M45" s="238">
        <v>12</v>
      </c>
      <c r="N45" s="238">
        <v>23</v>
      </c>
      <c r="O45" s="238">
        <v>2013</v>
      </c>
      <c r="P45" s="238" t="s">
        <v>361</v>
      </c>
      <c r="Q45" s="238">
        <v>17</v>
      </c>
      <c r="S45" s="238">
        <v>5</v>
      </c>
      <c r="T45" s="238">
        <v>0</v>
      </c>
      <c r="U45" s="238">
        <v>1</v>
      </c>
      <c r="V45" s="238">
        <v>98</v>
      </c>
      <c r="W45" s="238">
        <v>16</v>
      </c>
      <c r="Y45" s="238">
        <v>3</v>
      </c>
      <c r="Z45" s="238">
        <v>90</v>
      </c>
      <c r="AB45" s="238">
        <v>5</v>
      </c>
      <c r="AC45" s="238">
        <v>98</v>
      </c>
      <c r="AF45" s="238" t="s">
        <v>358</v>
      </c>
      <c r="AG45" s="238">
        <v>4</v>
      </c>
      <c r="AH45" s="238">
        <v>2</v>
      </c>
      <c r="AI45" s="238">
        <v>2</v>
      </c>
      <c r="AJ45" s="238">
        <v>4</v>
      </c>
      <c r="AK45" s="238">
        <v>21</v>
      </c>
      <c r="AL45" s="238">
        <v>53</v>
      </c>
      <c r="AM45" s="238" t="s">
        <v>363</v>
      </c>
      <c r="AT45" s="238">
        <v>98</v>
      </c>
      <c r="AU45" s="238">
        <v>55</v>
      </c>
      <c r="CT45" s="238">
        <v>411560</v>
      </c>
      <c r="CU45" s="238">
        <v>4957860</v>
      </c>
      <c r="CV45" s="238">
        <v>44.768667399999998</v>
      </c>
      <c r="CW45" s="238">
        <v>-94.117627100000007</v>
      </c>
      <c r="CX45" s="238" t="s">
        <v>359</v>
      </c>
    </row>
    <row r="46" spans="1:103" x14ac:dyDescent="0.25">
      <c r="A46" s="238">
        <v>10741896</v>
      </c>
      <c r="B46" s="238">
        <v>2</v>
      </c>
      <c r="C46" s="238">
        <v>212</v>
      </c>
      <c r="D46" s="238">
        <v>121.661</v>
      </c>
      <c r="E46" s="238">
        <v>43</v>
      </c>
      <c r="G46" s="238" t="s">
        <v>1517</v>
      </c>
      <c r="H46" s="238">
        <v>8</v>
      </c>
      <c r="I46" s="238">
        <v>22</v>
      </c>
      <c r="L46" s="238">
        <v>112340102</v>
      </c>
      <c r="M46" s="238">
        <v>7</v>
      </c>
      <c r="N46" s="238">
        <v>18</v>
      </c>
      <c r="O46" s="238">
        <v>2011</v>
      </c>
      <c r="P46" s="238" t="s">
        <v>361</v>
      </c>
      <c r="Q46" s="238">
        <v>22</v>
      </c>
      <c r="S46" s="238">
        <v>5</v>
      </c>
      <c r="T46" s="238">
        <v>0</v>
      </c>
      <c r="U46" s="238">
        <v>1</v>
      </c>
      <c r="V46" s="238">
        <v>8</v>
      </c>
      <c r="W46" s="238">
        <v>4</v>
      </c>
      <c r="Y46" s="238">
        <v>6</v>
      </c>
      <c r="Z46" s="238">
        <v>2</v>
      </c>
      <c r="AB46" s="238">
        <v>1</v>
      </c>
      <c r="AC46" s="238">
        <v>98</v>
      </c>
      <c r="AF46" s="238" t="s">
        <v>358</v>
      </c>
      <c r="AG46" s="238">
        <v>4</v>
      </c>
      <c r="AH46" s="238">
        <v>2</v>
      </c>
      <c r="AI46" s="238">
        <v>2</v>
      </c>
      <c r="AJ46" s="238">
        <v>3</v>
      </c>
      <c r="AK46" s="238">
        <v>21</v>
      </c>
      <c r="AL46" s="238">
        <v>28</v>
      </c>
      <c r="AM46" s="238" t="s">
        <v>354</v>
      </c>
      <c r="AT46" s="238">
        <v>98</v>
      </c>
      <c r="AU46" s="238">
        <v>65</v>
      </c>
      <c r="CT46" s="238">
        <v>411736</v>
      </c>
      <c r="CU46" s="238">
        <v>4957845</v>
      </c>
      <c r="CV46" s="238">
        <v>44.768551500000001</v>
      </c>
      <c r="CW46" s="238">
        <v>-94.115397200000004</v>
      </c>
      <c r="CX46" s="238" t="s">
        <v>359</v>
      </c>
    </row>
    <row r="47" spans="1:103" x14ac:dyDescent="0.25">
      <c r="A47" s="238">
        <v>10727802</v>
      </c>
      <c r="B47" s="238">
        <v>2</v>
      </c>
      <c r="C47" s="238">
        <v>212</v>
      </c>
      <c r="D47" s="238">
        <v>121.672</v>
      </c>
      <c r="E47" s="238">
        <v>43</v>
      </c>
      <c r="G47" s="238" t="s">
        <v>1517</v>
      </c>
      <c r="H47" s="238">
        <v>8</v>
      </c>
      <c r="I47" s="238">
        <v>22</v>
      </c>
      <c r="K47" s="238">
        <v>11200186</v>
      </c>
      <c r="L47" s="238">
        <v>110320018</v>
      </c>
      <c r="M47" s="238">
        <v>1</v>
      </c>
      <c r="N47" s="238">
        <v>22</v>
      </c>
      <c r="O47" s="238">
        <v>2011</v>
      </c>
      <c r="P47" s="238" t="s">
        <v>364</v>
      </c>
      <c r="Q47" s="238">
        <v>6</v>
      </c>
      <c r="R47" s="238" t="s">
        <v>369</v>
      </c>
      <c r="S47" s="238">
        <v>4</v>
      </c>
      <c r="T47" s="238">
        <v>0</v>
      </c>
      <c r="U47" s="238">
        <v>1</v>
      </c>
      <c r="V47" s="238">
        <v>4</v>
      </c>
      <c r="W47" s="238">
        <v>25</v>
      </c>
      <c r="X47" s="238">
        <v>2</v>
      </c>
      <c r="Y47" s="238">
        <v>2</v>
      </c>
      <c r="Z47" s="238">
        <v>2</v>
      </c>
      <c r="AB47" s="238">
        <v>90</v>
      </c>
      <c r="AC47" s="238">
        <v>98</v>
      </c>
      <c r="AD47" s="238" t="s">
        <v>376</v>
      </c>
      <c r="AE47" s="238">
        <v>122</v>
      </c>
      <c r="AF47" s="238" t="s">
        <v>358</v>
      </c>
      <c r="AG47" s="238">
        <v>3</v>
      </c>
      <c r="AH47" s="238">
        <v>2</v>
      </c>
      <c r="AI47" s="238">
        <v>2</v>
      </c>
      <c r="AJ47" s="238">
        <v>3</v>
      </c>
      <c r="AK47" s="238">
        <v>21</v>
      </c>
      <c r="AL47" s="238">
        <v>20</v>
      </c>
      <c r="AM47" s="238" t="s">
        <v>363</v>
      </c>
      <c r="AN47" s="238">
        <v>5</v>
      </c>
      <c r="AO47" s="238">
        <v>3</v>
      </c>
      <c r="AS47" s="238">
        <v>3</v>
      </c>
      <c r="AT47" s="238">
        <v>98</v>
      </c>
      <c r="AU47" s="238">
        <v>65</v>
      </c>
      <c r="AV47" s="238">
        <v>11</v>
      </c>
      <c r="AW47" s="238">
        <v>21</v>
      </c>
      <c r="CT47" s="238">
        <v>411754</v>
      </c>
      <c r="CU47" s="238">
        <v>4957843</v>
      </c>
      <c r="CV47" s="238">
        <v>44.768538300000003</v>
      </c>
      <c r="CW47" s="238">
        <v>-94.115175199999996</v>
      </c>
      <c r="CX47" s="238" t="s">
        <v>359</v>
      </c>
      <c r="CY47" s="238" t="s">
        <v>1530</v>
      </c>
    </row>
    <row r="48" spans="1:103" x14ac:dyDescent="0.25">
      <c r="A48" s="238">
        <v>429124</v>
      </c>
      <c r="B48" s="238">
        <v>2</v>
      </c>
      <c r="C48" s="238">
        <v>212</v>
      </c>
      <c r="D48" s="238">
        <v>121.699</v>
      </c>
      <c r="E48" s="238">
        <v>43</v>
      </c>
      <c r="G48" s="238" t="s">
        <v>1517</v>
      </c>
      <c r="H48" s="238">
        <v>8</v>
      </c>
      <c r="I48" s="238">
        <v>22</v>
      </c>
      <c r="K48" s="238">
        <v>17200715</v>
      </c>
      <c r="M48" s="238">
        <v>3</v>
      </c>
      <c r="N48" s="238">
        <v>12</v>
      </c>
      <c r="O48" s="238">
        <v>2017</v>
      </c>
      <c r="P48" s="238" t="s">
        <v>366</v>
      </c>
      <c r="Q48" s="238">
        <v>12</v>
      </c>
      <c r="R48" s="238" t="s">
        <v>356</v>
      </c>
      <c r="S48" s="238">
        <v>3</v>
      </c>
      <c r="T48" s="238">
        <v>0</v>
      </c>
      <c r="U48" s="238">
        <v>1</v>
      </c>
      <c r="W48" s="238">
        <v>83</v>
      </c>
      <c r="X48" s="238">
        <v>2</v>
      </c>
      <c r="Y48" s="238">
        <v>1</v>
      </c>
      <c r="Z48" s="238">
        <v>4</v>
      </c>
      <c r="AB48" s="238">
        <v>2</v>
      </c>
      <c r="AC48" s="238">
        <v>98</v>
      </c>
      <c r="AD48" s="238" t="s">
        <v>357</v>
      </c>
      <c r="AF48" s="238" t="s">
        <v>405</v>
      </c>
      <c r="AG48" s="238">
        <v>3</v>
      </c>
      <c r="AH48" s="238">
        <v>2</v>
      </c>
      <c r="AI48" s="238">
        <v>2</v>
      </c>
      <c r="AJ48" s="238">
        <v>4</v>
      </c>
      <c r="AK48" s="238">
        <v>21</v>
      </c>
      <c r="AL48" s="238">
        <v>22</v>
      </c>
      <c r="AM48" s="238" t="s">
        <v>363</v>
      </c>
      <c r="AN48" s="238">
        <v>5</v>
      </c>
      <c r="AO48" s="238">
        <v>68</v>
      </c>
      <c r="AP48" s="238">
        <v>72</v>
      </c>
      <c r="AS48" s="238">
        <v>14</v>
      </c>
      <c r="AT48" s="238">
        <v>98</v>
      </c>
      <c r="AU48" s="238">
        <v>65</v>
      </c>
      <c r="AV48" s="238">
        <v>11</v>
      </c>
      <c r="AW48" s="238">
        <v>21</v>
      </c>
      <c r="CT48" s="238">
        <v>411768.69867073098</v>
      </c>
      <c r="CU48" s="238">
        <v>4957879.0195580404</v>
      </c>
      <c r="CV48" s="238">
        <v>44.768861639999997</v>
      </c>
      <c r="CW48" s="238">
        <v>-94.114994789999997</v>
      </c>
      <c r="CX48" s="238" t="s">
        <v>359</v>
      </c>
      <c r="CY48" s="238" t="s">
        <v>1531</v>
      </c>
    </row>
    <row r="49" spans="1:103" x14ac:dyDescent="0.25">
      <c r="A49" s="238">
        <v>10889331</v>
      </c>
      <c r="B49" s="238">
        <v>2</v>
      </c>
      <c r="C49" s="238">
        <v>212</v>
      </c>
      <c r="D49" s="238">
        <v>121.795</v>
      </c>
      <c r="E49" s="238">
        <v>43</v>
      </c>
      <c r="G49" s="238" t="s">
        <v>1517</v>
      </c>
      <c r="H49" s="238">
        <v>8</v>
      </c>
      <c r="I49" s="238">
        <v>22</v>
      </c>
      <c r="K49" s="238">
        <v>13200570</v>
      </c>
      <c r="L49" s="238">
        <v>131150150</v>
      </c>
      <c r="M49" s="238">
        <v>4</v>
      </c>
      <c r="N49" s="238">
        <v>24</v>
      </c>
      <c r="O49" s="238">
        <v>2013</v>
      </c>
      <c r="P49" s="238" t="s">
        <v>355</v>
      </c>
      <c r="Q49" s="238">
        <v>5</v>
      </c>
      <c r="R49" s="238" t="s">
        <v>356</v>
      </c>
      <c r="S49" s="238">
        <v>3</v>
      </c>
      <c r="T49" s="238">
        <v>0</v>
      </c>
      <c r="U49" s="238">
        <v>1</v>
      </c>
      <c r="V49" s="238">
        <v>7</v>
      </c>
      <c r="W49" s="238">
        <v>83</v>
      </c>
      <c r="X49" s="238">
        <v>2</v>
      </c>
      <c r="Y49" s="238">
        <v>2</v>
      </c>
      <c r="Z49" s="238">
        <v>1</v>
      </c>
      <c r="AB49" s="238">
        <v>1</v>
      </c>
      <c r="AC49" s="238">
        <v>98</v>
      </c>
      <c r="AD49" s="238" t="s">
        <v>376</v>
      </c>
      <c r="AE49" s="238" t="s">
        <v>1532</v>
      </c>
      <c r="AF49" s="238" t="s">
        <v>358</v>
      </c>
      <c r="AG49" s="238">
        <v>3</v>
      </c>
      <c r="AH49" s="238">
        <v>2</v>
      </c>
      <c r="AI49" s="238">
        <v>2</v>
      </c>
      <c r="AJ49" s="238">
        <v>4</v>
      </c>
      <c r="AK49" s="238">
        <v>21</v>
      </c>
      <c r="AL49" s="238">
        <v>30</v>
      </c>
      <c r="AM49" s="238" t="s">
        <v>363</v>
      </c>
      <c r="AN49" s="238">
        <v>5</v>
      </c>
      <c r="AO49" s="238">
        <v>15</v>
      </c>
      <c r="AS49" s="238">
        <v>4</v>
      </c>
      <c r="AT49" s="238">
        <v>98</v>
      </c>
      <c r="AU49" s="238">
        <v>65</v>
      </c>
      <c r="AV49" s="238">
        <v>11</v>
      </c>
      <c r="AW49" s="238">
        <v>20</v>
      </c>
      <c r="CT49" s="238">
        <v>411952</v>
      </c>
      <c r="CU49" s="238">
        <v>4957822</v>
      </c>
      <c r="CV49" s="238">
        <v>44.768371100000003</v>
      </c>
      <c r="CW49" s="238">
        <v>-94.112669400000001</v>
      </c>
      <c r="CX49" s="238" t="s">
        <v>359</v>
      </c>
      <c r="CY49" s="238" t="s">
        <v>1533</v>
      </c>
    </row>
    <row r="50" spans="1:103" x14ac:dyDescent="0.25">
      <c r="A50" s="238">
        <v>10804725</v>
      </c>
      <c r="B50" s="238">
        <v>2</v>
      </c>
      <c r="C50" s="238">
        <v>212</v>
      </c>
      <c r="D50" s="238">
        <v>121.98699999999999</v>
      </c>
      <c r="E50" s="238">
        <v>43</v>
      </c>
      <c r="G50" s="238" t="s">
        <v>1517</v>
      </c>
      <c r="H50" s="238">
        <v>8</v>
      </c>
      <c r="I50" s="238">
        <v>22</v>
      </c>
      <c r="K50" s="238" t="s">
        <v>1534</v>
      </c>
      <c r="L50" s="238">
        <v>120230172</v>
      </c>
      <c r="M50" s="238">
        <v>1</v>
      </c>
      <c r="N50" s="238">
        <v>23</v>
      </c>
      <c r="O50" s="238">
        <v>2012</v>
      </c>
      <c r="P50" s="238" t="s">
        <v>361</v>
      </c>
      <c r="Q50" s="238">
        <v>11</v>
      </c>
      <c r="R50" s="238" t="s">
        <v>356</v>
      </c>
      <c r="S50" s="238">
        <v>5</v>
      </c>
      <c r="T50" s="238">
        <v>0</v>
      </c>
      <c r="U50" s="238">
        <v>1</v>
      </c>
      <c r="V50" s="238">
        <v>7</v>
      </c>
      <c r="W50" s="238">
        <v>69</v>
      </c>
      <c r="X50" s="238">
        <v>2</v>
      </c>
      <c r="Y50" s="238">
        <v>1</v>
      </c>
      <c r="Z50" s="238">
        <v>4</v>
      </c>
      <c r="AB50" s="238">
        <v>3</v>
      </c>
      <c r="AC50" s="238">
        <v>98</v>
      </c>
      <c r="AD50" s="238">
        <v>212</v>
      </c>
      <c r="AE50" s="238" t="s">
        <v>1532</v>
      </c>
      <c r="AF50" s="238" t="s">
        <v>358</v>
      </c>
      <c r="AG50" s="238">
        <v>3</v>
      </c>
      <c r="AH50" s="238">
        <v>2</v>
      </c>
      <c r="AI50" s="238">
        <v>1</v>
      </c>
      <c r="AJ50" s="238">
        <v>4</v>
      </c>
      <c r="AK50" s="238">
        <v>21</v>
      </c>
      <c r="AL50" s="238">
        <v>45</v>
      </c>
      <c r="AM50" s="238" t="s">
        <v>363</v>
      </c>
      <c r="AN50" s="238">
        <v>5</v>
      </c>
      <c r="AS50" s="238">
        <v>3</v>
      </c>
      <c r="AT50" s="238">
        <v>98</v>
      </c>
      <c r="AU50" s="238">
        <v>65</v>
      </c>
      <c r="AV50" s="238">
        <v>11</v>
      </c>
      <c r="AW50" s="238">
        <v>21</v>
      </c>
      <c r="CT50" s="238">
        <v>412259</v>
      </c>
      <c r="CU50" s="238">
        <v>4957784</v>
      </c>
      <c r="CV50" s="238">
        <v>44.768070899999998</v>
      </c>
      <c r="CW50" s="238">
        <v>-94.108786499999994</v>
      </c>
      <c r="CX50" s="238" t="s">
        <v>359</v>
      </c>
      <c r="CY50" s="238" t="s">
        <v>1535</v>
      </c>
    </row>
    <row r="51" spans="1:103" x14ac:dyDescent="0.25">
      <c r="A51" s="238">
        <v>725704</v>
      </c>
      <c r="B51" s="238">
        <v>2</v>
      </c>
      <c r="C51" s="238">
        <v>212</v>
      </c>
      <c r="D51" s="238">
        <v>122.044</v>
      </c>
      <c r="E51" s="238">
        <v>43</v>
      </c>
      <c r="G51" s="238" t="s">
        <v>1517</v>
      </c>
      <c r="H51" s="238">
        <v>8</v>
      </c>
      <c r="I51" s="238">
        <v>22</v>
      </c>
      <c r="K51" s="238">
        <v>19201589</v>
      </c>
      <c r="M51" s="238">
        <v>6</v>
      </c>
      <c r="N51" s="238">
        <v>9</v>
      </c>
      <c r="O51" s="238">
        <v>2019</v>
      </c>
      <c r="P51" s="238" t="s">
        <v>366</v>
      </c>
      <c r="Q51" s="238">
        <v>0</v>
      </c>
      <c r="R51" s="238" t="s">
        <v>369</v>
      </c>
      <c r="S51" s="238">
        <v>5</v>
      </c>
      <c r="T51" s="238">
        <v>0</v>
      </c>
      <c r="U51" s="238">
        <v>1</v>
      </c>
      <c r="W51" s="238">
        <v>16</v>
      </c>
      <c r="X51" s="238">
        <v>2</v>
      </c>
      <c r="Y51" s="238">
        <v>6</v>
      </c>
      <c r="Z51" s="238">
        <v>1</v>
      </c>
      <c r="AB51" s="238">
        <v>1</v>
      </c>
      <c r="AC51" s="238">
        <v>98</v>
      </c>
      <c r="AD51" s="238" t="s">
        <v>357</v>
      </c>
      <c r="AF51" s="238" t="s">
        <v>358</v>
      </c>
      <c r="AG51" s="238">
        <v>4</v>
      </c>
      <c r="AH51" s="238">
        <v>2</v>
      </c>
      <c r="AI51" s="238">
        <v>5</v>
      </c>
      <c r="AJ51" s="238">
        <v>3</v>
      </c>
      <c r="AK51" s="238">
        <v>21</v>
      </c>
      <c r="AL51" s="238">
        <v>31</v>
      </c>
      <c r="AM51" s="238" t="s">
        <v>354</v>
      </c>
      <c r="AN51" s="238">
        <v>5</v>
      </c>
      <c r="AO51" s="238">
        <v>1</v>
      </c>
      <c r="AS51" s="238">
        <v>14</v>
      </c>
      <c r="AT51" s="238">
        <v>9</v>
      </c>
      <c r="AU51" s="238">
        <v>65</v>
      </c>
      <c r="AV51" s="238">
        <v>11</v>
      </c>
      <c r="AW51" s="238">
        <v>23</v>
      </c>
      <c r="CT51" s="238">
        <v>412348.66649733402</v>
      </c>
      <c r="CU51" s="238">
        <v>4957768.9526712401</v>
      </c>
      <c r="CV51" s="238">
        <v>44.76794228</v>
      </c>
      <c r="CW51" s="238">
        <v>-94.107648069999996</v>
      </c>
      <c r="CX51" s="238" t="s">
        <v>359</v>
      </c>
      <c r="CY51" s="238" t="s">
        <v>1536</v>
      </c>
    </row>
    <row r="52" spans="1:103" x14ac:dyDescent="0.25">
      <c r="A52" s="238">
        <v>10727804</v>
      </c>
      <c r="B52" s="238">
        <v>2</v>
      </c>
      <c r="C52" s="238">
        <v>212</v>
      </c>
      <c r="D52" s="238">
        <v>122.044</v>
      </c>
      <c r="E52" s="238">
        <v>43</v>
      </c>
      <c r="G52" s="238" t="s">
        <v>1517</v>
      </c>
      <c r="H52" s="238">
        <v>8</v>
      </c>
      <c r="I52" s="238">
        <v>22</v>
      </c>
      <c r="K52" s="238">
        <v>11200227</v>
      </c>
      <c r="L52" s="238">
        <v>110320021</v>
      </c>
      <c r="M52" s="238">
        <v>1</v>
      </c>
      <c r="N52" s="238">
        <v>31</v>
      </c>
      <c r="O52" s="238">
        <v>2011</v>
      </c>
      <c r="P52" s="238" t="s">
        <v>361</v>
      </c>
      <c r="Q52" s="238">
        <v>6</v>
      </c>
      <c r="R52" s="238" t="s">
        <v>369</v>
      </c>
      <c r="S52" s="238">
        <v>5</v>
      </c>
      <c r="T52" s="238">
        <v>0</v>
      </c>
      <c r="U52" s="238">
        <v>1</v>
      </c>
      <c r="V52" s="238">
        <v>7</v>
      </c>
      <c r="W52" s="238">
        <v>67</v>
      </c>
      <c r="X52" s="238">
        <v>4</v>
      </c>
      <c r="Y52" s="238">
        <v>2</v>
      </c>
      <c r="Z52" s="238">
        <v>4</v>
      </c>
      <c r="AB52" s="238">
        <v>3</v>
      </c>
      <c r="AC52" s="238">
        <v>98</v>
      </c>
      <c r="AD52" s="238" t="s">
        <v>376</v>
      </c>
      <c r="AE52" s="238" t="s">
        <v>1532</v>
      </c>
      <c r="AF52" s="238" t="s">
        <v>358</v>
      </c>
      <c r="AG52" s="238">
        <v>3</v>
      </c>
      <c r="AH52" s="238">
        <v>2</v>
      </c>
      <c r="AI52" s="238">
        <v>2</v>
      </c>
      <c r="AJ52" s="238">
        <v>3</v>
      </c>
      <c r="AK52" s="238">
        <v>21</v>
      </c>
      <c r="AL52" s="238">
        <v>35</v>
      </c>
      <c r="AM52" s="238" t="s">
        <v>363</v>
      </c>
      <c r="AN52" s="238">
        <v>5</v>
      </c>
      <c r="AO52" s="238">
        <v>3</v>
      </c>
      <c r="AS52" s="238">
        <v>3</v>
      </c>
      <c r="AT52" s="238">
        <v>98</v>
      </c>
      <c r="AU52" s="238">
        <v>65</v>
      </c>
      <c r="AV52" s="238">
        <v>11</v>
      </c>
      <c r="AW52" s="238">
        <v>21</v>
      </c>
      <c r="CT52" s="238">
        <v>412350</v>
      </c>
      <c r="CU52" s="238">
        <v>4957777</v>
      </c>
      <c r="CV52" s="238">
        <v>44.768015699999999</v>
      </c>
      <c r="CW52" s="238">
        <v>-94.107629799999998</v>
      </c>
      <c r="CX52" s="238" t="s">
        <v>359</v>
      </c>
      <c r="CY52" s="238" t="s">
        <v>1537</v>
      </c>
    </row>
    <row r="53" spans="1:103" x14ac:dyDescent="0.25">
      <c r="A53" s="238">
        <v>665031</v>
      </c>
      <c r="B53" s="238">
        <v>2</v>
      </c>
      <c r="C53" s="238">
        <v>212</v>
      </c>
      <c r="D53" s="238">
        <v>122.075</v>
      </c>
      <c r="E53" s="238">
        <v>43</v>
      </c>
      <c r="G53" s="238" t="s">
        <v>1517</v>
      </c>
      <c r="H53" s="238">
        <v>8</v>
      </c>
      <c r="I53" s="238">
        <v>22</v>
      </c>
      <c r="K53" s="238">
        <v>18202967</v>
      </c>
      <c r="M53" s="238">
        <v>12</v>
      </c>
      <c r="N53" s="238">
        <v>2</v>
      </c>
      <c r="O53" s="238">
        <v>2018</v>
      </c>
      <c r="P53" s="238" t="s">
        <v>366</v>
      </c>
      <c r="Q53" s="238">
        <v>10</v>
      </c>
      <c r="R53" s="238" t="s">
        <v>369</v>
      </c>
      <c r="S53" s="238">
        <v>5</v>
      </c>
      <c r="T53" s="238">
        <v>0</v>
      </c>
      <c r="U53" s="238">
        <v>1</v>
      </c>
      <c r="W53" s="238">
        <v>86</v>
      </c>
      <c r="X53" s="238">
        <v>2</v>
      </c>
      <c r="Y53" s="238">
        <v>1</v>
      </c>
      <c r="Z53" s="238">
        <v>2</v>
      </c>
      <c r="AA53" s="238">
        <v>7</v>
      </c>
      <c r="AB53" s="238">
        <v>5</v>
      </c>
      <c r="AC53" s="238">
        <v>98</v>
      </c>
      <c r="AD53" s="238" t="s">
        <v>357</v>
      </c>
      <c r="AF53" s="238" t="s">
        <v>358</v>
      </c>
      <c r="AG53" s="238">
        <v>4</v>
      </c>
      <c r="AH53" s="238">
        <v>2</v>
      </c>
      <c r="AI53" s="238">
        <v>49</v>
      </c>
      <c r="AJ53" s="238">
        <v>3</v>
      </c>
      <c r="AK53" s="238">
        <v>21</v>
      </c>
      <c r="AL53" s="238">
        <v>28</v>
      </c>
      <c r="AM53" s="238" t="s">
        <v>354</v>
      </c>
      <c r="AN53" s="238">
        <v>5</v>
      </c>
      <c r="AO53" s="238">
        <v>68</v>
      </c>
      <c r="AS53" s="238">
        <v>15</v>
      </c>
      <c r="AT53" s="238">
        <v>9</v>
      </c>
      <c r="AU53" s="238">
        <v>65</v>
      </c>
      <c r="AV53" s="238">
        <v>11</v>
      </c>
      <c r="AW53" s="238">
        <v>21</v>
      </c>
      <c r="CT53" s="238">
        <v>412399.46659893403</v>
      </c>
      <c r="CU53" s="238">
        <v>4957768.9526712401</v>
      </c>
      <c r="CV53" s="238">
        <v>44.767948509999997</v>
      </c>
      <c r="CW53" s="238">
        <v>-94.107006229999996</v>
      </c>
      <c r="CX53" s="238" t="s">
        <v>359</v>
      </c>
      <c r="CY53" s="238" t="s">
        <v>1538</v>
      </c>
    </row>
    <row r="54" spans="1:103" x14ac:dyDescent="0.25">
      <c r="A54" s="238">
        <v>10730233</v>
      </c>
      <c r="B54" s="238">
        <v>2</v>
      </c>
      <c r="C54" s="238">
        <v>212</v>
      </c>
      <c r="D54" s="238">
        <v>122.25700000000001</v>
      </c>
      <c r="E54" s="238">
        <v>43</v>
      </c>
      <c r="G54" s="238" t="s">
        <v>1517</v>
      </c>
      <c r="H54" s="238">
        <v>8</v>
      </c>
      <c r="I54" s="238">
        <v>22</v>
      </c>
      <c r="K54" s="238">
        <v>11200362</v>
      </c>
      <c r="L54" s="238">
        <v>110570315</v>
      </c>
      <c r="M54" s="238">
        <v>2</v>
      </c>
      <c r="N54" s="238">
        <v>20</v>
      </c>
      <c r="O54" s="238">
        <v>2011</v>
      </c>
      <c r="P54" s="238" t="s">
        <v>366</v>
      </c>
      <c r="Q54" s="238">
        <v>17</v>
      </c>
      <c r="R54" s="238" t="s">
        <v>369</v>
      </c>
      <c r="S54" s="238">
        <v>3</v>
      </c>
      <c r="T54" s="238">
        <v>0</v>
      </c>
      <c r="U54" s="238">
        <v>1</v>
      </c>
      <c r="V54" s="238">
        <v>4</v>
      </c>
      <c r="W54" s="238">
        <v>83</v>
      </c>
      <c r="X54" s="238">
        <v>2</v>
      </c>
      <c r="Y54" s="238">
        <v>1</v>
      </c>
      <c r="Z54" s="238">
        <v>4</v>
      </c>
      <c r="AA54" s="238">
        <v>7</v>
      </c>
      <c r="AB54" s="238">
        <v>5</v>
      </c>
      <c r="AC54" s="238">
        <v>98</v>
      </c>
      <c r="AD54" s="238" t="s">
        <v>376</v>
      </c>
      <c r="AE54" s="238" t="s">
        <v>1539</v>
      </c>
      <c r="AF54" s="238" t="s">
        <v>358</v>
      </c>
      <c r="AG54" s="238">
        <v>3</v>
      </c>
      <c r="AH54" s="238">
        <v>2</v>
      </c>
      <c r="AI54" s="238">
        <v>4</v>
      </c>
      <c r="AJ54" s="238">
        <v>3</v>
      </c>
      <c r="AK54" s="238">
        <v>21</v>
      </c>
      <c r="AL54" s="238">
        <v>39</v>
      </c>
      <c r="AM54" s="238" t="s">
        <v>363</v>
      </c>
      <c r="AN54" s="238">
        <v>5</v>
      </c>
      <c r="AS54" s="238">
        <v>3</v>
      </c>
      <c r="AT54" s="238">
        <v>98</v>
      </c>
      <c r="AU54" s="238">
        <v>65</v>
      </c>
      <c r="AV54" s="238">
        <v>11</v>
      </c>
      <c r="AW54" s="238">
        <v>21</v>
      </c>
      <c r="CT54" s="238">
        <v>412692</v>
      </c>
      <c r="CU54" s="238">
        <v>4957768</v>
      </c>
      <c r="CV54" s="238">
        <v>44.767973099999999</v>
      </c>
      <c r="CW54" s="238">
        <v>-94.103304800000004</v>
      </c>
      <c r="CX54" s="238" t="s">
        <v>359</v>
      </c>
      <c r="CY54" s="238" t="s">
        <v>1540</v>
      </c>
    </row>
    <row r="55" spans="1:103" x14ac:dyDescent="0.25">
      <c r="A55" s="238">
        <v>680542</v>
      </c>
      <c r="B55" s="238">
        <v>2</v>
      </c>
      <c r="C55" s="238">
        <v>212</v>
      </c>
      <c r="D55" s="238">
        <v>122.36</v>
      </c>
      <c r="E55" s="238">
        <v>43</v>
      </c>
      <c r="G55" s="238" t="s">
        <v>1517</v>
      </c>
      <c r="H55" s="238">
        <v>8</v>
      </c>
      <c r="I55" s="238">
        <v>22</v>
      </c>
      <c r="K55" s="238" t="s">
        <v>1541</v>
      </c>
      <c r="M55" s="238">
        <v>1</v>
      </c>
      <c r="N55" s="238">
        <v>29</v>
      </c>
      <c r="O55" s="238">
        <v>2019</v>
      </c>
      <c r="P55" s="238" t="s">
        <v>368</v>
      </c>
      <c r="Q55" s="238">
        <v>6</v>
      </c>
      <c r="R55" s="238" t="s">
        <v>369</v>
      </c>
      <c r="S55" s="238">
        <v>5</v>
      </c>
      <c r="T55" s="238">
        <v>0</v>
      </c>
      <c r="U55" s="238">
        <v>1</v>
      </c>
      <c r="W55" s="238">
        <v>25</v>
      </c>
      <c r="X55" s="238">
        <v>4</v>
      </c>
      <c r="Y55" s="238">
        <v>6</v>
      </c>
      <c r="Z55" s="238">
        <v>1</v>
      </c>
      <c r="AA55" s="238">
        <v>90</v>
      </c>
      <c r="AB55" s="238">
        <v>90</v>
      </c>
      <c r="AC55" s="238">
        <v>98</v>
      </c>
      <c r="AD55" s="238" t="s">
        <v>357</v>
      </c>
      <c r="AF55" s="238" t="s">
        <v>358</v>
      </c>
      <c r="AG55" s="238">
        <v>4</v>
      </c>
      <c r="AH55" s="238">
        <v>2</v>
      </c>
      <c r="AI55" s="238">
        <v>2</v>
      </c>
      <c r="AJ55" s="238">
        <v>3</v>
      </c>
      <c r="AK55" s="238">
        <v>21</v>
      </c>
      <c r="AL55" s="238">
        <v>34</v>
      </c>
      <c r="AM55" s="238" t="s">
        <v>354</v>
      </c>
      <c r="AN55" s="238">
        <v>5</v>
      </c>
      <c r="AO55" s="238">
        <v>72</v>
      </c>
      <c r="AP55" s="238">
        <v>62</v>
      </c>
      <c r="AS55" s="238">
        <v>15</v>
      </c>
      <c r="AT55" s="238">
        <v>9</v>
      </c>
      <c r="AU55" s="238">
        <v>65</v>
      </c>
      <c r="AV55" s="238">
        <v>11</v>
      </c>
      <c r="AW55" s="238">
        <v>21</v>
      </c>
      <c r="CT55" s="238">
        <v>412857.55591612897</v>
      </c>
      <c r="CU55" s="238">
        <v>4957762.7367319204</v>
      </c>
      <c r="CV55" s="238">
        <v>44.767948519999997</v>
      </c>
      <c r="CW55" s="238">
        <v>-94.101217370000001</v>
      </c>
      <c r="CX55" s="238" t="s">
        <v>359</v>
      </c>
      <c r="CY55" s="238" t="s">
        <v>1542</v>
      </c>
    </row>
    <row r="56" spans="1:103" x14ac:dyDescent="0.25">
      <c r="A56" s="238">
        <v>11059488</v>
      </c>
      <c r="B56" s="238">
        <v>2</v>
      </c>
      <c r="C56" s="238">
        <v>212</v>
      </c>
      <c r="D56" s="238">
        <v>122.55200000000001</v>
      </c>
      <c r="E56" s="238">
        <v>43</v>
      </c>
      <c r="G56" s="238" t="s">
        <v>1517</v>
      </c>
      <c r="H56" s="238">
        <v>8</v>
      </c>
      <c r="I56" s="238">
        <v>22</v>
      </c>
      <c r="K56" s="238">
        <v>15201002</v>
      </c>
      <c r="L56" s="238">
        <v>151750182</v>
      </c>
      <c r="M56" s="238">
        <v>6</v>
      </c>
      <c r="N56" s="238">
        <v>20</v>
      </c>
      <c r="O56" s="238">
        <v>2015</v>
      </c>
      <c r="P56" s="238" t="s">
        <v>364</v>
      </c>
      <c r="Q56" s="238">
        <v>21</v>
      </c>
      <c r="R56" s="238" t="s">
        <v>369</v>
      </c>
      <c r="S56" s="238">
        <v>5</v>
      </c>
      <c r="T56" s="238">
        <v>0</v>
      </c>
      <c r="U56" s="238">
        <v>1</v>
      </c>
      <c r="V56" s="238">
        <v>5</v>
      </c>
      <c r="W56" s="238">
        <v>16</v>
      </c>
      <c r="X56" s="238">
        <v>2</v>
      </c>
      <c r="Y56" s="238">
        <v>6</v>
      </c>
      <c r="Z56" s="238">
        <v>2</v>
      </c>
      <c r="AB56" s="238">
        <v>1</v>
      </c>
      <c r="AC56" s="238">
        <v>98</v>
      </c>
      <c r="AD56" s="238" t="s">
        <v>376</v>
      </c>
      <c r="AE56" s="238" t="s">
        <v>1539</v>
      </c>
      <c r="AF56" s="238" t="s">
        <v>358</v>
      </c>
      <c r="AG56" s="238">
        <v>4</v>
      </c>
      <c r="AH56" s="238">
        <v>2</v>
      </c>
      <c r="AI56" s="238">
        <v>2</v>
      </c>
      <c r="AJ56" s="238">
        <v>3</v>
      </c>
      <c r="AK56" s="238">
        <v>21</v>
      </c>
      <c r="AL56" s="238">
        <v>17</v>
      </c>
      <c r="AM56" s="238" t="s">
        <v>354</v>
      </c>
      <c r="AN56" s="238">
        <v>5</v>
      </c>
      <c r="AO56" s="238">
        <v>1</v>
      </c>
      <c r="AS56" s="238">
        <v>3</v>
      </c>
      <c r="AT56" s="238">
        <v>98</v>
      </c>
      <c r="AU56" s="238">
        <v>65</v>
      </c>
      <c r="AV56" s="238">
        <v>11</v>
      </c>
      <c r="AW56" s="238">
        <v>21</v>
      </c>
      <c r="CT56" s="238">
        <v>413167</v>
      </c>
      <c r="CU56" s="238">
        <v>4957767</v>
      </c>
      <c r="CV56" s="238">
        <v>44.768028100000002</v>
      </c>
      <c r="CW56" s="238">
        <v>-94.097313200000002</v>
      </c>
      <c r="CX56" s="238" t="s">
        <v>359</v>
      </c>
      <c r="CY56" s="238" t="s">
        <v>1543</v>
      </c>
    </row>
    <row r="57" spans="1:103" x14ac:dyDescent="0.25">
      <c r="A57" s="238">
        <v>797298</v>
      </c>
      <c r="B57" s="238">
        <v>2</v>
      </c>
      <c r="C57" s="238">
        <v>212</v>
      </c>
      <c r="D57" s="238">
        <v>122.672</v>
      </c>
      <c r="E57" s="238">
        <v>43</v>
      </c>
      <c r="G57" s="238" t="s">
        <v>1517</v>
      </c>
      <c r="H57" s="238">
        <v>8</v>
      </c>
      <c r="I57" s="238">
        <v>22</v>
      </c>
      <c r="K57" s="238">
        <v>20200409</v>
      </c>
      <c r="L57" s="238">
        <v>200430134</v>
      </c>
      <c r="M57" s="238">
        <v>2</v>
      </c>
      <c r="N57" s="238">
        <v>12</v>
      </c>
      <c r="O57" s="238">
        <v>2020</v>
      </c>
      <c r="P57" s="238" t="s">
        <v>355</v>
      </c>
      <c r="Q57" s="238">
        <v>16</v>
      </c>
      <c r="R57" s="238" t="s">
        <v>356</v>
      </c>
      <c r="S57" s="238">
        <v>5</v>
      </c>
      <c r="T57" s="238">
        <v>0</v>
      </c>
      <c r="U57" s="238">
        <v>1</v>
      </c>
      <c r="W57" s="238">
        <v>83</v>
      </c>
      <c r="X57" s="238">
        <v>2</v>
      </c>
      <c r="Y57" s="238">
        <v>2</v>
      </c>
      <c r="Z57" s="238">
        <v>7</v>
      </c>
      <c r="AB57" s="238">
        <v>5</v>
      </c>
      <c r="AC57" s="238">
        <v>98</v>
      </c>
      <c r="AD57" s="238" t="s">
        <v>357</v>
      </c>
      <c r="AF57" s="238" t="s">
        <v>358</v>
      </c>
      <c r="AG57" s="238">
        <v>3</v>
      </c>
      <c r="AH57" s="238">
        <v>2</v>
      </c>
      <c r="AI57" s="238">
        <v>4</v>
      </c>
      <c r="AJ57" s="238">
        <v>4</v>
      </c>
      <c r="AK57" s="238">
        <v>21</v>
      </c>
      <c r="AL57" s="238">
        <v>36</v>
      </c>
      <c r="AM57" s="238" t="s">
        <v>363</v>
      </c>
      <c r="AN57" s="238">
        <v>5</v>
      </c>
      <c r="AO57" s="238">
        <v>72</v>
      </c>
      <c r="AS57" s="238">
        <v>15</v>
      </c>
      <c r="AT57" s="238">
        <v>9</v>
      </c>
      <c r="AU57" s="238">
        <v>65</v>
      </c>
      <c r="AV57" s="238">
        <v>11</v>
      </c>
      <c r="AW57" s="238">
        <v>21</v>
      </c>
      <c r="CT57" s="238">
        <v>413360.43518753798</v>
      </c>
      <c r="CU57" s="238">
        <v>4957764.71932944</v>
      </c>
      <c r="CV57" s="238">
        <v>44.768027459999999</v>
      </c>
      <c r="CW57" s="238">
        <v>-94.094864000000001</v>
      </c>
      <c r="CX57" s="238" t="s">
        <v>359</v>
      </c>
      <c r="CY57" s="238" t="s">
        <v>1544</v>
      </c>
    </row>
    <row r="58" spans="1:103" x14ac:dyDescent="0.25">
      <c r="A58" s="238">
        <v>700719</v>
      </c>
      <c r="B58" s="238">
        <v>2</v>
      </c>
      <c r="C58" s="238">
        <v>212</v>
      </c>
      <c r="D58" s="238">
        <v>122.78</v>
      </c>
      <c r="E58" s="238">
        <v>43</v>
      </c>
      <c r="G58" s="238" t="s">
        <v>1517</v>
      </c>
      <c r="H58" s="238">
        <v>8</v>
      </c>
      <c r="I58" s="238">
        <v>22</v>
      </c>
      <c r="K58" s="238">
        <v>19200986</v>
      </c>
      <c r="M58" s="238">
        <v>3</v>
      </c>
      <c r="N58" s="238">
        <v>26</v>
      </c>
      <c r="O58" s="238">
        <v>2019</v>
      </c>
      <c r="P58" s="238" t="s">
        <v>368</v>
      </c>
      <c r="Q58" s="238">
        <v>7</v>
      </c>
      <c r="R58" s="238" t="s">
        <v>356</v>
      </c>
      <c r="S58" s="238">
        <v>5</v>
      </c>
      <c r="T58" s="238">
        <v>0</v>
      </c>
      <c r="U58" s="238">
        <v>2</v>
      </c>
      <c r="V58" s="238">
        <v>12</v>
      </c>
      <c r="W58" s="238">
        <v>10</v>
      </c>
      <c r="X58" s="238">
        <v>2</v>
      </c>
      <c r="Y58" s="238">
        <v>1</v>
      </c>
      <c r="Z58" s="238">
        <v>1</v>
      </c>
      <c r="AB58" s="238">
        <v>1</v>
      </c>
      <c r="AC58" s="238">
        <v>98</v>
      </c>
      <c r="AD58" s="238" t="s">
        <v>357</v>
      </c>
      <c r="AF58" s="238" t="s">
        <v>405</v>
      </c>
      <c r="AG58" s="238">
        <v>7</v>
      </c>
      <c r="AH58" s="238">
        <v>2</v>
      </c>
      <c r="AI58" s="238">
        <v>4</v>
      </c>
      <c r="AJ58" s="238">
        <v>4</v>
      </c>
      <c r="AK58" s="238">
        <v>21</v>
      </c>
      <c r="AL58" s="238">
        <v>29</v>
      </c>
      <c r="AM58" s="238" t="s">
        <v>363</v>
      </c>
      <c r="AN58" s="238">
        <v>9</v>
      </c>
      <c r="AO58" s="238">
        <v>90</v>
      </c>
      <c r="AS58" s="238">
        <v>14</v>
      </c>
      <c r="AT58" s="238">
        <v>9</v>
      </c>
      <c r="AU58" s="238">
        <v>65</v>
      </c>
      <c r="AV58" s="238">
        <v>11</v>
      </c>
      <c r="AW58" s="238">
        <v>21</v>
      </c>
      <c r="AX58" s="238">
        <v>2</v>
      </c>
      <c r="AY58" s="238">
        <v>49</v>
      </c>
      <c r="AZ58" s="238">
        <v>4</v>
      </c>
      <c r="BA58" s="238">
        <v>21</v>
      </c>
      <c r="BB58" s="238">
        <v>41</v>
      </c>
      <c r="BC58" s="238" t="s">
        <v>354</v>
      </c>
      <c r="BD58" s="238">
        <v>5</v>
      </c>
      <c r="BE58" s="238">
        <v>1</v>
      </c>
      <c r="BI58" s="238">
        <v>14</v>
      </c>
      <c r="BJ58" s="238">
        <v>9</v>
      </c>
      <c r="BK58" s="238">
        <v>65</v>
      </c>
      <c r="BL58" s="238">
        <v>11</v>
      </c>
      <c r="BM58" s="238">
        <v>21</v>
      </c>
      <c r="CT58" s="238">
        <v>413538.235543138</v>
      </c>
      <c r="CU58" s="238">
        <v>4957802.8194056395</v>
      </c>
      <c r="CV58" s="238">
        <v>44.768391899999997</v>
      </c>
      <c r="CW58" s="238">
        <v>-94.092624009999994</v>
      </c>
      <c r="CX58" s="238" t="s">
        <v>359</v>
      </c>
      <c r="CY58" s="238" t="s">
        <v>1545</v>
      </c>
    </row>
    <row r="59" spans="1:103" x14ac:dyDescent="0.25">
      <c r="A59" s="238">
        <v>469161</v>
      </c>
      <c r="B59" s="238">
        <v>2</v>
      </c>
      <c r="C59" s="238">
        <v>212</v>
      </c>
      <c r="D59" s="238">
        <v>122.837</v>
      </c>
      <c r="E59" s="238">
        <v>43</v>
      </c>
      <c r="G59" s="238" t="s">
        <v>1517</v>
      </c>
      <c r="H59" s="238">
        <v>8</v>
      </c>
      <c r="I59" s="238">
        <v>22</v>
      </c>
      <c r="K59" s="238">
        <v>17201538</v>
      </c>
      <c r="M59" s="238">
        <v>6</v>
      </c>
      <c r="N59" s="238">
        <v>9</v>
      </c>
      <c r="O59" s="238">
        <v>2017</v>
      </c>
      <c r="P59" s="238" t="s">
        <v>362</v>
      </c>
      <c r="Q59" s="238">
        <v>17</v>
      </c>
      <c r="R59" s="238" t="s">
        <v>369</v>
      </c>
      <c r="S59" s="238">
        <v>3</v>
      </c>
      <c r="T59" s="238">
        <v>0</v>
      </c>
      <c r="U59" s="238">
        <v>2</v>
      </c>
      <c r="V59" s="238">
        <v>5</v>
      </c>
      <c r="W59" s="238">
        <v>10</v>
      </c>
      <c r="X59" s="238">
        <v>3</v>
      </c>
      <c r="Y59" s="238">
        <v>1</v>
      </c>
      <c r="Z59" s="238">
        <v>1</v>
      </c>
      <c r="AB59" s="238">
        <v>1</v>
      </c>
      <c r="AC59" s="238">
        <v>98</v>
      </c>
      <c r="AD59" s="238" t="s">
        <v>357</v>
      </c>
      <c r="AF59" s="238" t="s">
        <v>358</v>
      </c>
      <c r="AG59" s="238">
        <v>10</v>
      </c>
      <c r="AH59" s="238">
        <v>2</v>
      </c>
      <c r="AI59" s="238">
        <v>2</v>
      </c>
      <c r="AJ59" s="238">
        <v>2</v>
      </c>
      <c r="AK59" s="238">
        <v>24</v>
      </c>
      <c r="AL59" s="238">
        <v>38</v>
      </c>
      <c r="AM59" s="238" t="s">
        <v>363</v>
      </c>
      <c r="AN59" s="238">
        <v>5</v>
      </c>
      <c r="AO59" s="238">
        <v>2</v>
      </c>
      <c r="AS59" s="238">
        <v>12</v>
      </c>
      <c r="AT59" s="238">
        <v>22</v>
      </c>
      <c r="AU59" s="238">
        <v>55</v>
      </c>
      <c r="AV59" s="238">
        <v>11</v>
      </c>
      <c r="AW59" s="238">
        <v>21</v>
      </c>
      <c r="AX59" s="238">
        <v>2</v>
      </c>
      <c r="AY59" s="238">
        <v>2</v>
      </c>
      <c r="AZ59" s="238">
        <v>3</v>
      </c>
      <c r="BA59" s="238">
        <v>21</v>
      </c>
      <c r="BB59" s="238">
        <v>37</v>
      </c>
      <c r="BC59" s="238" t="s">
        <v>363</v>
      </c>
      <c r="BD59" s="238">
        <v>5</v>
      </c>
      <c r="BE59" s="238">
        <v>1</v>
      </c>
      <c r="BI59" s="238">
        <v>14</v>
      </c>
      <c r="BJ59" s="238">
        <v>9</v>
      </c>
      <c r="BK59" s="238">
        <v>65</v>
      </c>
      <c r="BL59" s="238">
        <v>11</v>
      </c>
      <c r="BM59" s="238">
        <v>21</v>
      </c>
      <c r="CT59" s="238">
        <v>413627.13572093798</v>
      </c>
      <c r="CU59" s="238">
        <v>4957756.2526458399</v>
      </c>
      <c r="CV59" s="238">
        <v>44.767983510000001</v>
      </c>
      <c r="CW59" s="238">
        <v>-94.091492880000004</v>
      </c>
      <c r="CX59" s="238" t="s">
        <v>359</v>
      </c>
      <c r="CY59" s="238" t="s">
        <v>1546</v>
      </c>
    </row>
    <row r="60" spans="1:103" x14ac:dyDescent="0.25">
      <c r="A60" s="238">
        <v>850048</v>
      </c>
      <c r="B60" s="238">
        <v>2</v>
      </c>
      <c r="C60" s="238">
        <v>212</v>
      </c>
      <c r="D60" s="238">
        <v>122.84</v>
      </c>
      <c r="E60" s="238">
        <v>43</v>
      </c>
      <c r="G60" s="238" t="s">
        <v>1517</v>
      </c>
      <c r="H60" s="238">
        <v>8</v>
      </c>
      <c r="I60" s="238">
        <v>22</v>
      </c>
      <c r="K60" s="238">
        <v>20202353</v>
      </c>
      <c r="L60" s="238">
        <v>202930280</v>
      </c>
      <c r="M60" s="238">
        <v>10</v>
      </c>
      <c r="N60" s="238">
        <v>19</v>
      </c>
      <c r="O60" s="238">
        <v>2020</v>
      </c>
      <c r="P60" s="238" t="s">
        <v>361</v>
      </c>
      <c r="Q60" s="238">
        <v>16</v>
      </c>
      <c r="R60" s="238" t="s">
        <v>356</v>
      </c>
      <c r="S60" s="238">
        <v>5</v>
      </c>
      <c r="T60" s="238">
        <v>0</v>
      </c>
      <c r="U60" s="238">
        <v>2</v>
      </c>
      <c r="V60" s="238">
        <v>5</v>
      </c>
      <c r="W60" s="238">
        <v>10</v>
      </c>
      <c r="X60" s="238">
        <v>3</v>
      </c>
      <c r="Y60" s="238">
        <v>1</v>
      </c>
      <c r="Z60" s="238">
        <v>2</v>
      </c>
      <c r="AB60" s="238">
        <v>2</v>
      </c>
      <c r="AC60" s="238">
        <v>98</v>
      </c>
      <c r="AD60" s="238" t="s">
        <v>357</v>
      </c>
      <c r="AF60" s="238" t="s">
        <v>405</v>
      </c>
      <c r="AG60" s="238">
        <v>10</v>
      </c>
      <c r="AH60" s="238">
        <v>2</v>
      </c>
      <c r="AI60" s="238">
        <v>3</v>
      </c>
      <c r="AJ60" s="238">
        <v>2</v>
      </c>
      <c r="AK60" s="238">
        <v>21</v>
      </c>
      <c r="AL60" s="238">
        <v>43</v>
      </c>
      <c r="AM60" s="238" t="s">
        <v>354</v>
      </c>
      <c r="AN60" s="238">
        <v>5</v>
      </c>
      <c r="AO60" s="238">
        <v>2</v>
      </c>
      <c r="AS60" s="238">
        <v>12</v>
      </c>
      <c r="AT60" s="238">
        <v>23</v>
      </c>
      <c r="AU60" s="238">
        <v>55</v>
      </c>
      <c r="AV60" s="238">
        <v>11</v>
      </c>
      <c r="AW60" s="238">
        <v>21</v>
      </c>
      <c r="AX60" s="238">
        <v>2</v>
      </c>
      <c r="AY60" s="238">
        <v>3</v>
      </c>
      <c r="AZ60" s="238">
        <v>4</v>
      </c>
      <c r="BA60" s="238">
        <v>21</v>
      </c>
      <c r="BB60" s="238">
        <v>30</v>
      </c>
      <c r="BC60" s="238" t="s">
        <v>354</v>
      </c>
      <c r="BD60" s="238">
        <v>5</v>
      </c>
      <c r="BE60" s="238">
        <v>1</v>
      </c>
      <c r="BI60" s="238">
        <v>14</v>
      </c>
      <c r="BJ60" s="238">
        <v>9</v>
      </c>
      <c r="BK60" s="238">
        <v>65</v>
      </c>
      <c r="BL60" s="238">
        <v>11</v>
      </c>
      <c r="BM60" s="238">
        <v>21</v>
      </c>
      <c r="CT60" s="238">
        <v>413635.60240453901</v>
      </c>
      <c r="CU60" s="238">
        <v>4957790.1193802403</v>
      </c>
      <c r="CV60" s="238">
        <v>44.768289359999997</v>
      </c>
      <c r="CW60" s="238">
        <v>-94.091391650000006</v>
      </c>
      <c r="CX60" s="238" t="s">
        <v>359</v>
      </c>
      <c r="CY60" s="238" t="s">
        <v>1547</v>
      </c>
    </row>
    <row r="61" spans="1:103" x14ac:dyDescent="0.25">
      <c r="A61" s="238">
        <v>10989644</v>
      </c>
      <c r="B61" s="238">
        <v>2</v>
      </c>
      <c r="C61" s="238">
        <v>212</v>
      </c>
      <c r="D61" s="238">
        <v>122.855</v>
      </c>
      <c r="E61" s="238">
        <v>43</v>
      </c>
      <c r="G61" s="238" t="s">
        <v>1517</v>
      </c>
      <c r="H61" s="238">
        <v>8</v>
      </c>
      <c r="I61" s="238">
        <v>22</v>
      </c>
      <c r="K61" s="238">
        <v>14201512</v>
      </c>
      <c r="L61" s="238">
        <v>143020205</v>
      </c>
      <c r="M61" s="238">
        <v>10</v>
      </c>
      <c r="N61" s="238">
        <v>24</v>
      </c>
      <c r="O61" s="238">
        <v>2014</v>
      </c>
      <c r="P61" s="238" t="s">
        <v>362</v>
      </c>
      <c r="Q61" s="238">
        <v>9</v>
      </c>
      <c r="R61" s="238" t="s">
        <v>369</v>
      </c>
      <c r="S61" s="238">
        <v>5</v>
      </c>
      <c r="T61" s="238">
        <v>0</v>
      </c>
      <c r="U61" s="238">
        <v>2</v>
      </c>
      <c r="V61" s="238">
        <v>1</v>
      </c>
      <c r="W61" s="238">
        <v>10</v>
      </c>
      <c r="X61" s="238">
        <v>2</v>
      </c>
      <c r="Y61" s="238">
        <v>1</v>
      </c>
      <c r="Z61" s="238">
        <v>1</v>
      </c>
      <c r="AB61" s="238">
        <v>1</v>
      </c>
      <c r="AC61" s="238">
        <v>98</v>
      </c>
      <c r="AD61" s="238">
        <v>212</v>
      </c>
      <c r="AE61" s="238" t="s">
        <v>766</v>
      </c>
      <c r="AF61" s="238" t="s">
        <v>358</v>
      </c>
      <c r="AG61" s="238">
        <v>7</v>
      </c>
      <c r="AH61" s="238">
        <v>2</v>
      </c>
      <c r="AI61" s="238">
        <v>2</v>
      </c>
      <c r="AJ61" s="238">
        <v>3</v>
      </c>
      <c r="AK61" s="238">
        <v>21</v>
      </c>
      <c r="AL61" s="238">
        <v>35</v>
      </c>
      <c r="AM61" s="238" t="s">
        <v>354</v>
      </c>
      <c r="AN61" s="238">
        <v>5</v>
      </c>
      <c r="AO61" s="238">
        <v>15</v>
      </c>
      <c r="AS61" s="238">
        <v>3</v>
      </c>
      <c r="AT61" s="238">
        <v>98</v>
      </c>
      <c r="AU61" s="238">
        <v>65</v>
      </c>
      <c r="AV61" s="238">
        <v>11</v>
      </c>
      <c r="AW61" s="238">
        <v>21</v>
      </c>
      <c r="AX61" s="238">
        <v>2</v>
      </c>
      <c r="AY61" s="238">
        <v>2</v>
      </c>
      <c r="AZ61" s="238">
        <v>3</v>
      </c>
      <c r="BA61" s="238">
        <v>26</v>
      </c>
      <c r="BB61" s="238">
        <v>26</v>
      </c>
      <c r="BC61" s="238" t="s">
        <v>354</v>
      </c>
      <c r="BD61" s="238">
        <v>5</v>
      </c>
      <c r="BE61" s="238">
        <v>1</v>
      </c>
      <c r="BI61" s="238">
        <v>3</v>
      </c>
      <c r="BJ61" s="238">
        <v>98</v>
      </c>
      <c r="BK61" s="238">
        <v>65</v>
      </c>
      <c r="BL61" s="238">
        <v>11</v>
      </c>
      <c r="BM61" s="238">
        <v>21</v>
      </c>
      <c r="CT61" s="238">
        <v>413654</v>
      </c>
      <c r="CU61" s="238">
        <v>4957766</v>
      </c>
      <c r="CV61" s="238">
        <v>44.768078899999999</v>
      </c>
      <c r="CW61" s="238">
        <v>-94.091152399999999</v>
      </c>
      <c r="CX61" s="238" t="s">
        <v>359</v>
      </c>
      <c r="CY61" s="238" t="s">
        <v>1548</v>
      </c>
    </row>
    <row r="62" spans="1:103" x14ac:dyDescent="0.25">
      <c r="A62" s="238">
        <v>674823</v>
      </c>
      <c r="B62" s="238">
        <v>2</v>
      </c>
      <c r="C62" s="238">
        <v>212</v>
      </c>
      <c r="D62" s="238">
        <v>122.85599999999999</v>
      </c>
      <c r="E62" s="238">
        <v>43</v>
      </c>
      <c r="G62" s="238" t="s">
        <v>1517</v>
      </c>
      <c r="H62" s="238">
        <v>8</v>
      </c>
      <c r="I62" s="238">
        <v>22</v>
      </c>
      <c r="K62" s="238">
        <v>19200065</v>
      </c>
      <c r="M62" s="238">
        <v>1</v>
      </c>
      <c r="N62" s="238">
        <v>8</v>
      </c>
      <c r="O62" s="238">
        <v>2019</v>
      </c>
      <c r="P62" s="238" t="s">
        <v>368</v>
      </c>
      <c r="Q62" s="238">
        <v>14</v>
      </c>
      <c r="R62" s="238" t="s">
        <v>419</v>
      </c>
      <c r="S62" s="238">
        <v>5</v>
      </c>
      <c r="T62" s="238">
        <v>0</v>
      </c>
      <c r="U62" s="238">
        <v>2</v>
      </c>
      <c r="V62" s="238">
        <v>5</v>
      </c>
      <c r="W62" s="238">
        <v>10</v>
      </c>
      <c r="X62" s="238">
        <v>3</v>
      </c>
      <c r="Y62" s="238">
        <v>1</v>
      </c>
      <c r="Z62" s="238">
        <v>1</v>
      </c>
      <c r="AB62" s="238">
        <v>1</v>
      </c>
      <c r="AC62" s="238">
        <v>98</v>
      </c>
      <c r="AD62" s="238" t="s">
        <v>357</v>
      </c>
      <c r="AF62" s="238" t="s">
        <v>358</v>
      </c>
      <c r="AG62" s="238">
        <v>10</v>
      </c>
      <c r="AH62" s="238">
        <v>2</v>
      </c>
      <c r="AI62" s="238">
        <v>2</v>
      </c>
      <c r="AJ62" s="238">
        <v>1</v>
      </c>
      <c r="AK62" s="238">
        <v>21</v>
      </c>
      <c r="AL62" s="238">
        <v>31</v>
      </c>
      <c r="AM62" s="238" t="s">
        <v>354</v>
      </c>
      <c r="AN62" s="238">
        <v>5</v>
      </c>
      <c r="AO62" s="238">
        <v>90</v>
      </c>
      <c r="AS62" s="238">
        <v>12</v>
      </c>
      <c r="AT62" s="238">
        <v>23</v>
      </c>
      <c r="AU62" s="238">
        <v>55</v>
      </c>
      <c r="AV62" s="238">
        <v>11</v>
      </c>
      <c r="AW62" s="238">
        <v>21</v>
      </c>
      <c r="AX62" s="238">
        <v>2</v>
      </c>
      <c r="AY62" s="238">
        <v>2</v>
      </c>
      <c r="AZ62" s="238">
        <v>3</v>
      </c>
      <c r="BA62" s="238">
        <v>21</v>
      </c>
      <c r="BB62" s="238">
        <v>25</v>
      </c>
      <c r="BC62" s="238" t="s">
        <v>354</v>
      </c>
      <c r="BD62" s="238">
        <v>5</v>
      </c>
      <c r="BE62" s="238">
        <v>1</v>
      </c>
      <c r="BI62" s="238">
        <v>13</v>
      </c>
      <c r="BJ62" s="238">
        <v>9</v>
      </c>
      <c r="BK62" s="238">
        <v>65</v>
      </c>
      <c r="BL62" s="238">
        <v>11</v>
      </c>
      <c r="BM62" s="238">
        <v>21</v>
      </c>
      <c r="CT62" s="238">
        <v>413656.76911353902</v>
      </c>
      <c r="CU62" s="238">
        <v>4957766.8360003401</v>
      </c>
      <c r="CV62" s="238">
        <v>44.76808235</v>
      </c>
      <c r="CW62" s="238">
        <v>-94.091120259999997</v>
      </c>
      <c r="CX62" s="238" t="s">
        <v>359</v>
      </c>
      <c r="CY62" s="238" t="s">
        <v>1549</v>
      </c>
    </row>
    <row r="63" spans="1:103" x14ac:dyDescent="0.25">
      <c r="A63" s="238">
        <v>707667</v>
      </c>
      <c r="B63" s="238">
        <v>2</v>
      </c>
      <c r="C63" s="238">
        <v>212</v>
      </c>
      <c r="D63" s="238">
        <v>122.85599999999999</v>
      </c>
      <c r="E63" s="238">
        <v>43</v>
      </c>
      <c r="G63" s="238" t="s">
        <v>1517</v>
      </c>
      <c r="H63" s="238">
        <v>8</v>
      </c>
      <c r="I63" s="238">
        <v>22</v>
      </c>
      <c r="K63" s="238">
        <v>19004297</v>
      </c>
      <c r="M63" s="238">
        <v>5</v>
      </c>
      <c r="N63" s="238">
        <v>3</v>
      </c>
      <c r="O63" s="238">
        <v>2019</v>
      </c>
      <c r="P63" s="238" t="s">
        <v>362</v>
      </c>
      <c r="Q63" s="238">
        <v>14</v>
      </c>
      <c r="R63" s="238" t="s">
        <v>369</v>
      </c>
      <c r="S63" s="238">
        <v>5</v>
      </c>
      <c r="T63" s="238">
        <v>0</v>
      </c>
      <c r="U63" s="238">
        <v>2</v>
      </c>
      <c r="V63" s="238">
        <v>5</v>
      </c>
      <c r="W63" s="238">
        <v>10</v>
      </c>
      <c r="X63" s="238">
        <v>10</v>
      </c>
      <c r="Y63" s="238">
        <v>1</v>
      </c>
      <c r="Z63" s="238">
        <v>1</v>
      </c>
      <c r="AB63" s="238">
        <v>1</v>
      </c>
      <c r="AC63" s="238">
        <v>98</v>
      </c>
      <c r="AD63" s="238" t="s">
        <v>357</v>
      </c>
      <c r="AF63" s="238" t="s">
        <v>358</v>
      </c>
      <c r="AG63" s="238">
        <v>10</v>
      </c>
      <c r="AH63" s="238">
        <v>2</v>
      </c>
      <c r="AI63" s="238">
        <v>3</v>
      </c>
      <c r="AJ63" s="238">
        <v>3</v>
      </c>
      <c r="AK63" s="238">
        <v>21</v>
      </c>
      <c r="AL63" s="238">
        <v>16</v>
      </c>
      <c r="AM63" s="238" t="s">
        <v>354</v>
      </c>
      <c r="AN63" s="238">
        <v>5</v>
      </c>
      <c r="AO63" s="238">
        <v>1</v>
      </c>
      <c r="AS63" s="238">
        <v>15</v>
      </c>
      <c r="AT63" s="238">
        <v>9</v>
      </c>
      <c r="AU63" s="238">
        <v>65</v>
      </c>
      <c r="AV63" s="238">
        <v>11</v>
      </c>
      <c r="AW63" s="238">
        <v>21</v>
      </c>
      <c r="AX63" s="238">
        <v>2</v>
      </c>
      <c r="AY63" s="238">
        <v>2</v>
      </c>
      <c r="AZ63" s="238">
        <v>2</v>
      </c>
      <c r="BA63" s="238">
        <v>24</v>
      </c>
      <c r="BB63" s="238">
        <v>18</v>
      </c>
      <c r="BC63" s="238" t="s">
        <v>363</v>
      </c>
      <c r="BD63" s="238">
        <v>5</v>
      </c>
      <c r="BE63" s="238">
        <v>2</v>
      </c>
      <c r="BI63" s="238">
        <v>15</v>
      </c>
      <c r="BJ63" s="238">
        <v>9</v>
      </c>
      <c r="BK63" s="238">
        <v>65</v>
      </c>
      <c r="BL63" s="238">
        <v>11</v>
      </c>
      <c r="BM63" s="238">
        <v>21</v>
      </c>
      <c r="CT63" s="238">
        <v>413656.86376474402</v>
      </c>
      <c r="CU63" s="238">
        <v>4957766.8628507499</v>
      </c>
      <c r="CV63" s="238">
        <v>44.7680826</v>
      </c>
      <c r="CW63" s="238">
        <v>-94.091119070000005</v>
      </c>
      <c r="CX63" s="238" t="s">
        <v>359</v>
      </c>
      <c r="CY63" s="238" t="s">
        <v>1550</v>
      </c>
    </row>
    <row r="64" spans="1:103" x14ac:dyDescent="0.25">
      <c r="A64" s="238">
        <v>10961611</v>
      </c>
      <c r="B64" s="238">
        <v>2</v>
      </c>
      <c r="C64" s="238">
        <v>212</v>
      </c>
      <c r="D64" s="238">
        <v>122.857</v>
      </c>
      <c r="E64" s="238">
        <v>43</v>
      </c>
      <c r="G64" s="238" t="s">
        <v>1517</v>
      </c>
      <c r="H64" s="238">
        <v>8</v>
      </c>
      <c r="I64" s="238">
        <v>22</v>
      </c>
      <c r="K64" s="238">
        <v>14200074</v>
      </c>
      <c r="L64" s="238">
        <v>140170229</v>
      </c>
      <c r="M64" s="238">
        <v>1</v>
      </c>
      <c r="N64" s="238">
        <v>15</v>
      </c>
      <c r="O64" s="238">
        <v>2014</v>
      </c>
      <c r="P64" s="238" t="s">
        <v>355</v>
      </c>
      <c r="Q64" s="238">
        <v>17</v>
      </c>
      <c r="R64" s="238" t="s">
        <v>369</v>
      </c>
      <c r="S64" s="238">
        <v>4</v>
      </c>
      <c r="T64" s="238">
        <v>0</v>
      </c>
      <c r="U64" s="238">
        <v>3</v>
      </c>
      <c r="V64" s="238">
        <v>5</v>
      </c>
      <c r="W64" s="238">
        <v>10</v>
      </c>
      <c r="X64" s="238">
        <v>3</v>
      </c>
      <c r="Y64" s="238">
        <v>4</v>
      </c>
      <c r="Z64" s="238">
        <v>4</v>
      </c>
      <c r="AB64" s="238">
        <v>3</v>
      </c>
      <c r="AC64" s="238">
        <v>98</v>
      </c>
      <c r="AD64" s="238">
        <v>212</v>
      </c>
      <c r="AE64" s="238" t="s">
        <v>760</v>
      </c>
      <c r="AF64" s="238" t="s">
        <v>358</v>
      </c>
      <c r="AG64" s="238">
        <v>10</v>
      </c>
      <c r="AH64" s="238">
        <v>2</v>
      </c>
      <c r="AI64" s="238">
        <v>1</v>
      </c>
      <c r="AJ64" s="238">
        <v>2</v>
      </c>
      <c r="AK64" s="238">
        <v>21</v>
      </c>
      <c r="AL64" s="238">
        <v>34</v>
      </c>
      <c r="AM64" s="238" t="s">
        <v>354</v>
      </c>
      <c r="AN64" s="238">
        <v>5</v>
      </c>
      <c r="AO64" s="238">
        <v>2</v>
      </c>
      <c r="AS64" s="238">
        <v>3</v>
      </c>
      <c r="AT64" s="238">
        <v>22</v>
      </c>
      <c r="AU64" s="238">
        <v>65</v>
      </c>
      <c r="AV64" s="238">
        <v>11</v>
      </c>
      <c r="AW64" s="238">
        <v>21</v>
      </c>
      <c r="AX64" s="238">
        <v>2</v>
      </c>
      <c r="AY64" s="238">
        <v>1</v>
      </c>
      <c r="AZ64" s="238">
        <v>3</v>
      </c>
      <c r="BA64" s="238">
        <v>21</v>
      </c>
      <c r="BB64" s="238">
        <v>79</v>
      </c>
      <c r="BC64" s="238" t="s">
        <v>354</v>
      </c>
      <c r="BD64" s="238">
        <v>5</v>
      </c>
      <c r="BE64" s="238">
        <v>1</v>
      </c>
      <c r="BI64" s="238">
        <v>3</v>
      </c>
      <c r="BJ64" s="238">
        <v>22</v>
      </c>
      <c r="BK64" s="238">
        <v>65</v>
      </c>
      <c r="BL64" s="238">
        <v>11</v>
      </c>
      <c r="BM64" s="238">
        <v>21</v>
      </c>
      <c r="BN64" s="238">
        <v>2</v>
      </c>
      <c r="BO64" s="238">
        <v>44</v>
      </c>
      <c r="BP64" s="238">
        <v>1</v>
      </c>
      <c r="BQ64" s="238">
        <v>8</v>
      </c>
      <c r="BR64" s="238">
        <v>50</v>
      </c>
      <c r="BS64" s="238" t="s">
        <v>354</v>
      </c>
      <c r="BT64" s="238">
        <v>5</v>
      </c>
      <c r="BU64" s="238">
        <v>1</v>
      </c>
      <c r="BY64" s="238">
        <v>3</v>
      </c>
      <c r="BZ64" s="238">
        <v>22</v>
      </c>
      <c r="CA64" s="238">
        <v>65</v>
      </c>
      <c r="CB64" s="238">
        <v>11</v>
      </c>
      <c r="CC64" s="238">
        <v>21</v>
      </c>
      <c r="CT64" s="238">
        <v>413658</v>
      </c>
      <c r="CU64" s="238">
        <v>4957766</v>
      </c>
      <c r="CV64" s="238">
        <v>44.768079299999997</v>
      </c>
      <c r="CW64" s="238">
        <v>-94.091110200000003</v>
      </c>
      <c r="CX64" s="238" t="s">
        <v>359</v>
      </c>
      <c r="CY64" s="238" t="s">
        <v>1551</v>
      </c>
    </row>
    <row r="65" spans="1:103" x14ac:dyDescent="0.25">
      <c r="A65" s="238">
        <v>10999638</v>
      </c>
      <c r="B65" s="238">
        <v>2</v>
      </c>
      <c r="C65" s="238">
        <v>212</v>
      </c>
      <c r="D65" s="238">
        <v>122.857</v>
      </c>
      <c r="E65" s="238">
        <v>43</v>
      </c>
      <c r="G65" s="238" t="s">
        <v>1517</v>
      </c>
      <c r="H65" s="238">
        <v>8</v>
      </c>
      <c r="I65" s="238">
        <v>22</v>
      </c>
      <c r="L65" s="238">
        <v>143460133</v>
      </c>
      <c r="M65" s="238">
        <v>11</v>
      </c>
      <c r="N65" s="238">
        <v>9</v>
      </c>
      <c r="O65" s="238">
        <v>2014</v>
      </c>
      <c r="P65" s="238" t="s">
        <v>366</v>
      </c>
      <c r="Q65" s="238">
        <v>2</v>
      </c>
      <c r="S65" s="238">
        <v>5</v>
      </c>
      <c r="T65" s="238">
        <v>0</v>
      </c>
      <c r="U65" s="238">
        <v>1</v>
      </c>
      <c r="V65" s="238">
        <v>8</v>
      </c>
      <c r="W65" s="238">
        <v>16</v>
      </c>
      <c r="Y65" s="238">
        <v>6</v>
      </c>
      <c r="Z65" s="238">
        <v>1</v>
      </c>
      <c r="AB65" s="238">
        <v>1</v>
      </c>
      <c r="AC65" s="238">
        <v>98</v>
      </c>
      <c r="AF65" s="238" t="s">
        <v>358</v>
      </c>
      <c r="AG65" s="238">
        <v>4</v>
      </c>
      <c r="AH65" s="238">
        <v>2</v>
      </c>
      <c r="AI65" s="238">
        <v>2</v>
      </c>
      <c r="AJ65" s="238">
        <v>3</v>
      </c>
      <c r="AK65" s="238">
        <v>21</v>
      </c>
      <c r="AL65" s="238">
        <v>26</v>
      </c>
      <c r="AM65" s="238" t="s">
        <v>363</v>
      </c>
      <c r="AT65" s="238">
        <v>98</v>
      </c>
      <c r="AU65" s="238">
        <v>65</v>
      </c>
      <c r="CT65" s="238">
        <v>413658</v>
      </c>
      <c r="CU65" s="238">
        <v>4957766</v>
      </c>
      <c r="CV65" s="238">
        <v>44.768079299999997</v>
      </c>
      <c r="CW65" s="238">
        <v>-94.091110200000003</v>
      </c>
      <c r="CX65" s="238" t="s">
        <v>359</v>
      </c>
    </row>
    <row r="66" spans="1:103" x14ac:dyDescent="0.25">
      <c r="A66" s="238">
        <v>11047294</v>
      </c>
      <c r="B66" s="238">
        <v>2</v>
      </c>
      <c r="C66" s="238">
        <v>212</v>
      </c>
      <c r="D66" s="238">
        <v>122.857</v>
      </c>
      <c r="E66" s="238">
        <v>43</v>
      </c>
      <c r="G66" s="238" t="s">
        <v>1517</v>
      </c>
      <c r="H66" s="238">
        <v>8</v>
      </c>
      <c r="I66" s="238">
        <v>22</v>
      </c>
      <c r="K66" s="238">
        <v>15200304</v>
      </c>
      <c r="L66" s="238">
        <v>150550216</v>
      </c>
      <c r="M66" s="238">
        <v>2</v>
      </c>
      <c r="N66" s="238">
        <v>16</v>
      </c>
      <c r="O66" s="238">
        <v>2015</v>
      </c>
      <c r="P66" s="238" t="s">
        <v>361</v>
      </c>
      <c r="Q66" s="238">
        <v>16</v>
      </c>
      <c r="S66" s="238">
        <v>3</v>
      </c>
      <c r="T66" s="238">
        <v>0</v>
      </c>
      <c r="U66" s="238">
        <v>2</v>
      </c>
      <c r="V66" s="238">
        <v>5</v>
      </c>
      <c r="W66" s="238">
        <v>10</v>
      </c>
      <c r="X66" s="238">
        <v>3</v>
      </c>
      <c r="Y66" s="238">
        <v>1</v>
      </c>
      <c r="Z66" s="238">
        <v>1</v>
      </c>
      <c r="AB66" s="238">
        <v>1</v>
      </c>
      <c r="AC66" s="238">
        <v>98</v>
      </c>
      <c r="AD66" s="238">
        <v>212</v>
      </c>
      <c r="AE66" s="238" t="s">
        <v>760</v>
      </c>
      <c r="AF66" s="238" t="s">
        <v>358</v>
      </c>
      <c r="AG66" s="238">
        <v>10</v>
      </c>
      <c r="AH66" s="238">
        <v>2</v>
      </c>
      <c r="AI66" s="238">
        <v>3</v>
      </c>
      <c r="AJ66" s="238">
        <v>2</v>
      </c>
      <c r="AK66" s="238">
        <v>24</v>
      </c>
      <c r="AL66" s="238">
        <v>47</v>
      </c>
      <c r="AM66" s="238" t="s">
        <v>354</v>
      </c>
      <c r="AN66" s="238">
        <v>5</v>
      </c>
      <c r="AO66" s="238">
        <v>2</v>
      </c>
      <c r="AS66" s="238">
        <v>3</v>
      </c>
      <c r="AT66" s="238">
        <v>2</v>
      </c>
      <c r="AU66" s="238">
        <v>65</v>
      </c>
      <c r="AV66" s="238">
        <v>11</v>
      </c>
      <c r="AW66" s="238">
        <v>21</v>
      </c>
      <c r="AX66" s="238">
        <v>2</v>
      </c>
      <c r="AY66" s="238">
        <v>2</v>
      </c>
      <c r="AZ66" s="238">
        <v>3</v>
      </c>
      <c r="BA66" s="238">
        <v>21</v>
      </c>
      <c r="BB66" s="238">
        <v>23</v>
      </c>
      <c r="BC66" s="238" t="s">
        <v>363</v>
      </c>
      <c r="BD66" s="238">
        <v>5</v>
      </c>
      <c r="BE66" s="238">
        <v>1</v>
      </c>
      <c r="BI66" s="238">
        <v>3</v>
      </c>
      <c r="BJ66" s="238">
        <v>2</v>
      </c>
      <c r="BK66" s="238">
        <v>65</v>
      </c>
      <c r="BL66" s="238">
        <v>11</v>
      </c>
      <c r="BM66" s="238">
        <v>21</v>
      </c>
      <c r="CT66" s="238">
        <v>413658</v>
      </c>
      <c r="CU66" s="238">
        <v>4957766</v>
      </c>
      <c r="CV66" s="238">
        <v>44.768079299999997</v>
      </c>
      <c r="CW66" s="238">
        <v>-94.091110200000003</v>
      </c>
      <c r="CX66" s="238" t="s">
        <v>359</v>
      </c>
      <c r="CY66" s="238" t="s">
        <v>1552</v>
      </c>
    </row>
    <row r="67" spans="1:103" x14ac:dyDescent="0.25">
      <c r="A67" s="238">
        <v>401915</v>
      </c>
      <c r="B67" s="238">
        <v>2</v>
      </c>
      <c r="C67" s="238">
        <v>212</v>
      </c>
      <c r="D67" s="238">
        <v>122.864</v>
      </c>
      <c r="E67" s="238">
        <v>43</v>
      </c>
      <c r="G67" s="238" t="s">
        <v>1517</v>
      </c>
      <c r="H67" s="238">
        <v>8</v>
      </c>
      <c r="I67" s="238">
        <v>22</v>
      </c>
      <c r="K67" s="238">
        <v>16202692</v>
      </c>
      <c r="M67" s="238">
        <v>12</v>
      </c>
      <c r="N67" s="238">
        <v>10</v>
      </c>
      <c r="O67" s="238">
        <v>2016</v>
      </c>
      <c r="P67" s="238" t="s">
        <v>364</v>
      </c>
      <c r="Q67" s="238">
        <v>9</v>
      </c>
      <c r="R67" s="238" t="s">
        <v>369</v>
      </c>
      <c r="S67" s="238">
        <v>3</v>
      </c>
      <c r="T67" s="238">
        <v>0</v>
      </c>
      <c r="U67" s="238">
        <v>2</v>
      </c>
      <c r="V67" s="238">
        <v>5</v>
      </c>
      <c r="W67" s="238">
        <v>10</v>
      </c>
      <c r="X67" s="238">
        <v>3</v>
      </c>
      <c r="Y67" s="238">
        <v>1</v>
      </c>
      <c r="Z67" s="238">
        <v>2</v>
      </c>
      <c r="AB67" s="238">
        <v>1</v>
      </c>
      <c r="AC67" s="238">
        <v>98</v>
      </c>
      <c r="AD67" s="238" t="s">
        <v>357</v>
      </c>
      <c r="AF67" s="238" t="s">
        <v>358</v>
      </c>
      <c r="AG67" s="238">
        <v>10</v>
      </c>
      <c r="AH67" s="238">
        <v>2</v>
      </c>
      <c r="AI67" s="238">
        <v>4</v>
      </c>
      <c r="AJ67" s="238">
        <v>1</v>
      </c>
      <c r="AK67" s="238">
        <v>21</v>
      </c>
      <c r="AL67" s="238">
        <v>78</v>
      </c>
      <c r="AM67" s="238" t="s">
        <v>363</v>
      </c>
      <c r="AN67" s="238">
        <v>5</v>
      </c>
      <c r="AO67" s="238">
        <v>2</v>
      </c>
      <c r="AS67" s="238">
        <v>15</v>
      </c>
      <c r="AT67" s="238">
        <v>23</v>
      </c>
      <c r="AU67" s="238">
        <v>65</v>
      </c>
      <c r="AV67" s="238">
        <v>11</v>
      </c>
      <c r="AW67" s="238">
        <v>21</v>
      </c>
      <c r="AX67" s="238">
        <v>2</v>
      </c>
      <c r="AY67" s="238">
        <v>2</v>
      </c>
      <c r="AZ67" s="238">
        <v>3</v>
      </c>
      <c r="BA67" s="238">
        <v>27</v>
      </c>
      <c r="BB67" s="238">
        <v>61</v>
      </c>
      <c r="BC67" s="238" t="s">
        <v>354</v>
      </c>
      <c r="BD67" s="238">
        <v>5</v>
      </c>
      <c r="BE67" s="238">
        <v>68</v>
      </c>
      <c r="BF67" s="238">
        <v>71</v>
      </c>
      <c r="BI67" s="238">
        <v>15</v>
      </c>
      <c r="BJ67" s="238">
        <v>23</v>
      </c>
      <c r="BK67" s="238">
        <v>65</v>
      </c>
      <c r="BL67" s="238">
        <v>11</v>
      </c>
      <c r="BM67" s="238">
        <v>21</v>
      </c>
      <c r="CT67" s="238">
        <v>413669.46913893899</v>
      </c>
      <c r="CU67" s="238">
        <v>4957766.8360003401</v>
      </c>
      <c r="CV67" s="238">
        <v>44.768083879999999</v>
      </c>
      <c r="CW67" s="238">
        <v>-94.090959799999993</v>
      </c>
      <c r="CX67" s="238" t="s">
        <v>359</v>
      </c>
      <c r="CY67" s="238" t="s">
        <v>1553</v>
      </c>
    </row>
    <row r="68" spans="1:103" x14ac:dyDescent="0.25">
      <c r="A68" s="238">
        <v>336226</v>
      </c>
      <c r="B68" s="238">
        <v>2</v>
      </c>
      <c r="C68" s="238">
        <v>212</v>
      </c>
      <c r="D68" s="238">
        <v>122.873</v>
      </c>
      <c r="E68" s="238">
        <v>43</v>
      </c>
      <c r="G68" s="238" t="s">
        <v>1517</v>
      </c>
      <c r="H68" s="238">
        <v>8</v>
      </c>
      <c r="I68" s="238">
        <v>22</v>
      </c>
      <c r="K68" s="238">
        <v>16200506</v>
      </c>
      <c r="M68" s="238">
        <v>3</v>
      </c>
      <c r="N68" s="238">
        <v>9</v>
      </c>
      <c r="O68" s="238">
        <v>2016</v>
      </c>
      <c r="P68" s="238" t="s">
        <v>355</v>
      </c>
      <c r="Q68" s="238">
        <v>15</v>
      </c>
      <c r="R68" s="238" t="s">
        <v>356</v>
      </c>
      <c r="S68" s="238">
        <v>3</v>
      </c>
      <c r="T68" s="238">
        <v>0</v>
      </c>
      <c r="U68" s="238">
        <v>2</v>
      </c>
      <c r="V68" s="238">
        <v>5</v>
      </c>
      <c r="W68" s="238">
        <v>10</v>
      </c>
      <c r="X68" s="238">
        <v>3</v>
      </c>
      <c r="Y68" s="238">
        <v>1</v>
      </c>
      <c r="Z68" s="238">
        <v>1</v>
      </c>
      <c r="AB68" s="238">
        <v>1</v>
      </c>
      <c r="AC68" s="238">
        <v>98</v>
      </c>
      <c r="AD68" s="238" t="s">
        <v>357</v>
      </c>
      <c r="AF68" s="238" t="s">
        <v>405</v>
      </c>
      <c r="AG68" s="238">
        <v>10</v>
      </c>
      <c r="AH68" s="238">
        <v>2</v>
      </c>
      <c r="AI68" s="238">
        <v>5</v>
      </c>
      <c r="AJ68" s="238">
        <v>4</v>
      </c>
      <c r="AK68" s="238">
        <v>21</v>
      </c>
      <c r="AL68" s="238">
        <v>47</v>
      </c>
      <c r="AM68" s="238" t="s">
        <v>363</v>
      </c>
      <c r="AN68" s="238">
        <v>5</v>
      </c>
      <c r="AO68" s="238">
        <v>1</v>
      </c>
      <c r="AS68" s="238">
        <v>11</v>
      </c>
      <c r="AT68" s="238">
        <v>22</v>
      </c>
      <c r="AU68" s="238">
        <v>65</v>
      </c>
      <c r="AV68" s="238">
        <v>11</v>
      </c>
      <c r="AW68" s="238">
        <v>21</v>
      </c>
      <c r="AX68" s="238">
        <v>2</v>
      </c>
      <c r="AY68" s="238">
        <v>2</v>
      </c>
      <c r="AZ68" s="238">
        <v>1</v>
      </c>
      <c r="BA68" s="238">
        <v>24</v>
      </c>
      <c r="BB68" s="238">
        <v>30</v>
      </c>
      <c r="BC68" s="238" t="s">
        <v>354</v>
      </c>
      <c r="BD68" s="238">
        <v>5</v>
      </c>
      <c r="BE68" s="238">
        <v>2</v>
      </c>
      <c r="BI68" s="238">
        <v>14</v>
      </c>
      <c r="BJ68" s="238">
        <v>22</v>
      </c>
      <c r="BK68" s="238">
        <v>65</v>
      </c>
      <c r="BL68" s="238">
        <v>11</v>
      </c>
      <c r="BM68" s="238">
        <v>21</v>
      </c>
      <c r="CT68" s="238">
        <v>413652.53577173903</v>
      </c>
      <c r="CU68" s="238">
        <v>4957790.1193802403</v>
      </c>
      <c r="CV68" s="238">
        <v>44.768291400000003</v>
      </c>
      <c r="CW68" s="238">
        <v>-94.091177700000003</v>
      </c>
      <c r="CX68" s="238" t="s">
        <v>359</v>
      </c>
      <c r="CY68" s="238" t="s">
        <v>1554</v>
      </c>
    </row>
    <row r="69" spans="1:103" x14ac:dyDescent="0.25">
      <c r="A69" s="238">
        <v>352429</v>
      </c>
      <c r="B69" s="238">
        <v>2</v>
      </c>
      <c r="C69" s="238">
        <v>212</v>
      </c>
      <c r="D69" s="238">
        <v>122.873</v>
      </c>
      <c r="E69" s="238">
        <v>43</v>
      </c>
      <c r="G69" s="238" t="s">
        <v>1517</v>
      </c>
      <c r="H69" s="238">
        <v>8</v>
      </c>
      <c r="I69" s="238">
        <v>22</v>
      </c>
      <c r="K69" s="238">
        <v>16201033</v>
      </c>
      <c r="M69" s="238">
        <v>5</v>
      </c>
      <c r="N69" s="238">
        <v>27</v>
      </c>
      <c r="O69" s="238">
        <v>2016</v>
      </c>
      <c r="P69" s="238" t="s">
        <v>362</v>
      </c>
      <c r="Q69" s="238">
        <v>18</v>
      </c>
      <c r="R69" s="238" t="s">
        <v>356</v>
      </c>
      <c r="S69" s="238">
        <v>5</v>
      </c>
      <c r="T69" s="238">
        <v>0</v>
      </c>
      <c r="U69" s="238">
        <v>2</v>
      </c>
      <c r="V69" s="238">
        <v>5</v>
      </c>
      <c r="W69" s="238">
        <v>10</v>
      </c>
      <c r="X69" s="238">
        <v>3</v>
      </c>
      <c r="Y69" s="238">
        <v>1</v>
      </c>
      <c r="Z69" s="238">
        <v>1</v>
      </c>
      <c r="AB69" s="238">
        <v>1</v>
      </c>
      <c r="AC69" s="238">
        <v>98</v>
      </c>
      <c r="AD69" s="238" t="s">
        <v>357</v>
      </c>
      <c r="AF69" s="238" t="s">
        <v>405</v>
      </c>
      <c r="AG69" s="238">
        <v>10</v>
      </c>
      <c r="AH69" s="238">
        <v>2</v>
      </c>
      <c r="AI69" s="238">
        <v>2</v>
      </c>
      <c r="AJ69" s="238">
        <v>4</v>
      </c>
      <c r="AK69" s="238">
        <v>21</v>
      </c>
      <c r="AL69" s="238">
        <v>31</v>
      </c>
      <c r="AM69" s="238" t="s">
        <v>363</v>
      </c>
      <c r="AN69" s="238">
        <v>5</v>
      </c>
      <c r="AO69" s="238">
        <v>1</v>
      </c>
      <c r="AS69" s="238">
        <v>14</v>
      </c>
      <c r="AT69" s="238">
        <v>23</v>
      </c>
      <c r="AU69" s="238">
        <v>65</v>
      </c>
      <c r="AV69" s="238">
        <v>11</v>
      </c>
      <c r="AW69" s="238">
        <v>21</v>
      </c>
      <c r="AX69" s="238">
        <v>2</v>
      </c>
      <c r="AY69" s="238">
        <v>2</v>
      </c>
      <c r="AZ69" s="238">
        <v>4</v>
      </c>
      <c r="BA69" s="238">
        <v>21</v>
      </c>
      <c r="BB69" s="238">
        <v>54</v>
      </c>
      <c r="BC69" s="238" t="s">
        <v>363</v>
      </c>
      <c r="BD69" s="238">
        <v>10</v>
      </c>
      <c r="BE69" s="238">
        <v>2</v>
      </c>
      <c r="BI69" s="238">
        <v>14</v>
      </c>
      <c r="BJ69" s="238">
        <v>23</v>
      </c>
      <c r="BK69" s="238">
        <v>65</v>
      </c>
      <c r="BL69" s="238">
        <v>11</v>
      </c>
      <c r="BM69" s="238">
        <v>21</v>
      </c>
      <c r="CT69" s="238">
        <v>413652.53577173903</v>
      </c>
      <c r="CU69" s="238">
        <v>4957790.1193802403</v>
      </c>
      <c r="CV69" s="238">
        <v>44.768291400000003</v>
      </c>
      <c r="CW69" s="238">
        <v>-94.091177700000003</v>
      </c>
      <c r="CX69" s="238" t="s">
        <v>359</v>
      </c>
      <c r="CY69" s="238" t="s">
        <v>1555</v>
      </c>
    </row>
    <row r="70" spans="1:103" x14ac:dyDescent="0.25">
      <c r="A70" s="238">
        <v>396332</v>
      </c>
      <c r="B70" s="238">
        <v>2</v>
      </c>
      <c r="C70" s="238">
        <v>212</v>
      </c>
      <c r="D70" s="238">
        <v>122.878</v>
      </c>
      <c r="E70" s="238">
        <v>43</v>
      </c>
      <c r="G70" s="238" t="s">
        <v>1517</v>
      </c>
      <c r="H70" s="238">
        <v>8</v>
      </c>
      <c r="I70" s="238">
        <v>22</v>
      </c>
      <c r="K70" s="238">
        <v>16202481</v>
      </c>
      <c r="M70" s="238">
        <v>11</v>
      </c>
      <c r="N70" s="238">
        <v>20</v>
      </c>
      <c r="O70" s="238">
        <v>2016</v>
      </c>
      <c r="P70" s="238" t="s">
        <v>366</v>
      </c>
      <c r="Q70" s="238">
        <v>17</v>
      </c>
      <c r="R70" s="238" t="s">
        <v>356</v>
      </c>
      <c r="S70" s="238">
        <v>3</v>
      </c>
      <c r="T70" s="238">
        <v>0</v>
      </c>
      <c r="U70" s="238">
        <v>2</v>
      </c>
      <c r="V70" s="238">
        <v>5</v>
      </c>
      <c r="W70" s="238">
        <v>10</v>
      </c>
      <c r="X70" s="238">
        <v>3</v>
      </c>
      <c r="Y70" s="238">
        <v>6</v>
      </c>
      <c r="Z70" s="238">
        <v>1</v>
      </c>
      <c r="AB70" s="238">
        <v>1</v>
      </c>
      <c r="AC70" s="238">
        <v>98</v>
      </c>
      <c r="AD70" s="238" t="s">
        <v>357</v>
      </c>
      <c r="AF70" s="238" t="s">
        <v>405</v>
      </c>
      <c r="AG70" s="238">
        <v>10</v>
      </c>
      <c r="AH70" s="238">
        <v>2</v>
      </c>
      <c r="AI70" s="238">
        <v>4</v>
      </c>
      <c r="AJ70" s="238">
        <v>1</v>
      </c>
      <c r="AK70" s="238">
        <v>21</v>
      </c>
      <c r="AL70" s="238">
        <v>34</v>
      </c>
      <c r="AM70" s="238" t="s">
        <v>363</v>
      </c>
      <c r="AN70" s="238">
        <v>5</v>
      </c>
      <c r="AO70" s="238">
        <v>2</v>
      </c>
      <c r="AS70" s="238">
        <v>12</v>
      </c>
      <c r="AT70" s="238">
        <v>22</v>
      </c>
      <c r="AU70" s="238">
        <v>55</v>
      </c>
      <c r="AV70" s="238">
        <v>11</v>
      </c>
      <c r="AW70" s="238">
        <v>21</v>
      </c>
      <c r="AX70" s="238">
        <v>2</v>
      </c>
      <c r="AY70" s="238">
        <v>4</v>
      </c>
      <c r="AZ70" s="238">
        <v>4</v>
      </c>
      <c r="BA70" s="238">
        <v>21</v>
      </c>
      <c r="BB70" s="238">
        <v>53</v>
      </c>
      <c r="BC70" s="238" t="s">
        <v>363</v>
      </c>
      <c r="BD70" s="238">
        <v>5</v>
      </c>
      <c r="BE70" s="238">
        <v>1</v>
      </c>
      <c r="BI70" s="238">
        <v>15</v>
      </c>
      <c r="BJ70" s="238">
        <v>9</v>
      </c>
      <c r="BK70" s="238">
        <v>65</v>
      </c>
      <c r="BL70" s="238">
        <v>11</v>
      </c>
      <c r="BM70" s="238">
        <v>21</v>
      </c>
      <c r="CT70" s="238">
        <v>413661.00245533901</v>
      </c>
      <c r="CU70" s="238">
        <v>4957790.1193802403</v>
      </c>
      <c r="CV70" s="238">
        <v>44.768292430000002</v>
      </c>
      <c r="CW70" s="238">
        <v>-94.091070720000005</v>
      </c>
      <c r="CX70" s="238" t="s">
        <v>359</v>
      </c>
      <c r="CY70" s="238" t="s">
        <v>1556</v>
      </c>
    </row>
    <row r="71" spans="1:103" x14ac:dyDescent="0.25">
      <c r="A71" s="238">
        <v>751621</v>
      </c>
      <c r="B71" s="238">
        <v>2</v>
      </c>
      <c r="C71" s="238">
        <v>212</v>
      </c>
      <c r="D71" s="238">
        <v>122.88</v>
      </c>
      <c r="E71" s="238">
        <v>43</v>
      </c>
      <c r="G71" s="238" t="s">
        <v>1517</v>
      </c>
      <c r="H71" s="238">
        <v>8</v>
      </c>
      <c r="I71" s="238">
        <v>22</v>
      </c>
      <c r="K71" s="238">
        <v>19202519</v>
      </c>
      <c r="M71" s="238">
        <v>9</v>
      </c>
      <c r="N71" s="238">
        <v>27</v>
      </c>
      <c r="O71" s="238">
        <v>2019</v>
      </c>
      <c r="P71" s="238" t="s">
        <v>362</v>
      </c>
      <c r="Q71" s="238">
        <v>22</v>
      </c>
      <c r="R71" s="238" t="s">
        <v>369</v>
      </c>
      <c r="S71" s="238">
        <v>4</v>
      </c>
      <c r="T71" s="238">
        <v>0</v>
      </c>
      <c r="U71" s="238">
        <v>2</v>
      </c>
      <c r="V71" s="238">
        <v>5</v>
      </c>
      <c r="W71" s="238">
        <v>10</v>
      </c>
      <c r="X71" s="238">
        <v>3</v>
      </c>
      <c r="Y71" s="238">
        <v>4</v>
      </c>
      <c r="Z71" s="238">
        <v>1</v>
      </c>
      <c r="AB71" s="238">
        <v>1</v>
      </c>
      <c r="AC71" s="238">
        <v>98</v>
      </c>
      <c r="AD71" s="238" t="s">
        <v>357</v>
      </c>
      <c r="AF71" s="238" t="s">
        <v>358</v>
      </c>
      <c r="AG71" s="238">
        <v>10</v>
      </c>
      <c r="AH71" s="238">
        <v>2</v>
      </c>
      <c r="AI71" s="238">
        <v>2</v>
      </c>
      <c r="AJ71" s="238">
        <v>2</v>
      </c>
      <c r="AK71" s="238">
        <v>21</v>
      </c>
      <c r="AL71" s="238">
        <v>19</v>
      </c>
      <c r="AM71" s="238" t="s">
        <v>354</v>
      </c>
      <c r="AN71" s="238">
        <v>5</v>
      </c>
      <c r="AO71" s="238">
        <v>70</v>
      </c>
      <c r="AS71" s="238">
        <v>12</v>
      </c>
      <c r="AT71" s="238">
        <v>23</v>
      </c>
      <c r="AU71" s="238">
        <v>55</v>
      </c>
      <c r="AV71" s="238">
        <v>11</v>
      </c>
      <c r="AW71" s="238">
        <v>21</v>
      </c>
      <c r="AX71" s="238">
        <v>2</v>
      </c>
      <c r="AY71" s="238">
        <v>49</v>
      </c>
      <c r="AZ71" s="238">
        <v>3</v>
      </c>
      <c r="BA71" s="238">
        <v>21</v>
      </c>
      <c r="BB71" s="238">
        <v>56</v>
      </c>
      <c r="BC71" s="238" t="s">
        <v>354</v>
      </c>
      <c r="BD71" s="238">
        <v>5</v>
      </c>
      <c r="BE71" s="238">
        <v>1</v>
      </c>
      <c r="BI71" s="238">
        <v>14</v>
      </c>
      <c r="BJ71" s="238">
        <v>9</v>
      </c>
      <c r="BK71" s="238">
        <v>65</v>
      </c>
      <c r="BL71" s="238">
        <v>11</v>
      </c>
      <c r="BM71" s="238">
        <v>21</v>
      </c>
      <c r="CT71" s="238">
        <v>413694.86918973899</v>
      </c>
      <c r="CU71" s="238">
        <v>4957764.71932944</v>
      </c>
      <c r="CV71" s="238">
        <v>44.768067899999998</v>
      </c>
      <c r="CW71" s="238">
        <v>-94.090638519999999</v>
      </c>
      <c r="CX71" s="238" t="s">
        <v>359</v>
      </c>
      <c r="CY71" s="238" t="s">
        <v>1557</v>
      </c>
    </row>
    <row r="72" spans="1:103" x14ac:dyDescent="0.25">
      <c r="A72" s="238">
        <v>429359</v>
      </c>
      <c r="B72" s="238">
        <v>2</v>
      </c>
      <c r="C72" s="238">
        <v>212</v>
      </c>
      <c r="D72" s="238">
        <v>123.102</v>
      </c>
      <c r="E72" s="238">
        <v>43</v>
      </c>
      <c r="G72" s="238" t="s">
        <v>1517</v>
      </c>
      <c r="H72" s="238">
        <v>8</v>
      </c>
      <c r="I72" s="238">
        <v>22</v>
      </c>
      <c r="K72" s="238">
        <v>17200756</v>
      </c>
      <c r="M72" s="238">
        <v>3</v>
      </c>
      <c r="N72" s="238">
        <v>14</v>
      </c>
      <c r="O72" s="238">
        <v>2017</v>
      </c>
      <c r="P72" s="238" t="s">
        <v>368</v>
      </c>
      <c r="Q72" s="238">
        <v>17</v>
      </c>
      <c r="R72" s="238" t="s">
        <v>356</v>
      </c>
      <c r="S72" s="238">
        <v>5</v>
      </c>
      <c r="T72" s="238">
        <v>0</v>
      </c>
      <c r="U72" s="238">
        <v>1</v>
      </c>
      <c r="W72" s="238">
        <v>32</v>
      </c>
      <c r="X72" s="238">
        <v>28</v>
      </c>
      <c r="Y72" s="238">
        <v>1</v>
      </c>
      <c r="Z72" s="238">
        <v>1</v>
      </c>
      <c r="AB72" s="238">
        <v>1</v>
      </c>
      <c r="AC72" s="238">
        <v>98</v>
      </c>
      <c r="AD72" s="238" t="s">
        <v>357</v>
      </c>
      <c r="AF72" s="238" t="s">
        <v>405</v>
      </c>
      <c r="AG72" s="238">
        <v>3</v>
      </c>
      <c r="AH72" s="238">
        <v>2</v>
      </c>
      <c r="AI72" s="238">
        <v>2</v>
      </c>
      <c r="AJ72" s="238">
        <v>4</v>
      </c>
      <c r="AK72" s="238">
        <v>21</v>
      </c>
      <c r="AL72" s="238">
        <v>24</v>
      </c>
      <c r="AM72" s="238" t="s">
        <v>363</v>
      </c>
      <c r="AN72" s="238">
        <v>5</v>
      </c>
      <c r="AO72" s="238">
        <v>71</v>
      </c>
      <c r="AS72" s="238">
        <v>14</v>
      </c>
      <c r="AT72" s="238">
        <v>9</v>
      </c>
      <c r="AU72" s="238">
        <v>65</v>
      </c>
      <c r="AV72" s="238">
        <v>11</v>
      </c>
      <c r="AW72" s="238">
        <v>24</v>
      </c>
      <c r="CT72" s="238">
        <v>414020.83650834003</v>
      </c>
      <c r="CU72" s="238">
        <v>4957802.8194056395</v>
      </c>
      <c r="CV72" s="238">
        <v>44.768450080000001</v>
      </c>
      <c r="CW72" s="238">
        <v>-94.08652644</v>
      </c>
      <c r="CX72" s="238" t="s">
        <v>391</v>
      </c>
      <c r="CY72" s="238" t="s">
        <v>1558</v>
      </c>
    </row>
    <row r="73" spans="1:103" x14ac:dyDescent="0.25">
      <c r="A73" s="238">
        <v>10982996</v>
      </c>
      <c r="B73" s="238">
        <v>2</v>
      </c>
      <c r="C73" s="238">
        <v>212</v>
      </c>
      <c r="D73" s="238">
        <v>123.10599999999999</v>
      </c>
      <c r="E73" s="238">
        <v>43</v>
      </c>
      <c r="G73" s="238" t="s">
        <v>1517</v>
      </c>
      <c r="H73" s="238">
        <v>8</v>
      </c>
      <c r="I73" s="238">
        <v>22</v>
      </c>
      <c r="K73" s="238">
        <v>14201163</v>
      </c>
      <c r="L73" s="238">
        <v>142470211</v>
      </c>
      <c r="M73" s="238">
        <v>8</v>
      </c>
      <c r="N73" s="238">
        <v>23</v>
      </c>
      <c r="O73" s="238">
        <v>2014</v>
      </c>
      <c r="P73" s="238" t="s">
        <v>364</v>
      </c>
      <c r="Q73" s="238">
        <v>22</v>
      </c>
      <c r="R73" s="238" t="s">
        <v>356</v>
      </c>
      <c r="S73" s="238">
        <v>3</v>
      </c>
      <c r="T73" s="238">
        <v>0</v>
      </c>
      <c r="U73" s="238">
        <v>1</v>
      </c>
      <c r="V73" s="238">
        <v>7</v>
      </c>
      <c r="W73" s="238">
        <v>83</v>
      </c>
      <c r="X73" s="238">
        <v>2</v>
      </c>
      <c r="Y73" s="238">
        <v>6</v>
      </c>
      <c r="Z73" s="238">
        <v>2</v>
      </c>
      <c r="AB73" s="238">
        <v>1</v>
      </c>
      <c r="AC73" s="238">
        <v>98</v>
      </c>
      <c r="AD73" s="238" t="s">
        <v>376</v>
      </c>
      <c r="AE73" s="238">
        <v>1</v>
      </c>
      <c r="AF73" s="238" t="s">
        <v>358</v>
      </c>
      <c r="AG73" s="238">
        <v>3</v>
      </c>
      <c r="AH73" s="238">
        <v>2</v>
      </c>
      <c r="AI73" s="238">
        <v>3</v>
      </c>
      <c r="AJ73" s="238">
        <v>4</v>
      </c>
      <c r="AK73" s="238">
        <v>21</v>
      </c>
      <c r="AL73" s="238">
        <v>18</v>
      </c>
      <c r="AM73" s="238" t="s">
        <v>354</v>
      </c>
      <c r="AN73" s="238">
        <v>5</v>
      </c>
      <c r="AO73" s="238">
        <v>15</v>
      </c>
      <c r="AP73" s="238">
        <v>72</v>
      </c>
      <c r="AS73" s="238">
        <v>4</v>
      </c>
      <c r="AT73" s="238">
        <v>98</v>
      </c>
      <c r="AU73" s="238">
        <v>65</v>
      </c>
      <c r="AV73" s="238">
        <v>11</v>
      </c>
      <c r="AW73" s="238">
        <v>21</v>
      </c>
      <c r="CT73" s="238">
        <v>414058</v>
      </c>
      <c r="CU73" s="238">
        <v>4957762</v>
      </c>
      <c r="CV73" s="238">
        <v>44.768090600000001</v>
      </c>
      <c r="CW73" s="238">
        <v>-94.0860457</v>
      </c>
      <c r="CX73" s="238" t="s">
        <v>359</v>
      </c>
      <c r="CY73" s="238" t="s">
        <v>1559</v>
      </c>
    </row>
    <row r="74" spans="1:103" x14ac:dyDescent="0.25">
      <c r="A74" s="238">
        <v>10817045</v>
      </c>
      <c r="B74" s="238">
        <v>2</v>
      </c>
      <c r="C74" s="238">
        <v>212</v>
      </c>
      <c r="D74" s="238">
        <v>123.108</v>
      </c>
      <c r="E74" s="238">
        <v>43</v>
      </c>
      <c r="G74" s="238" t="s">
        <v>1517</v>
      </c>
      <c r="H74" s="238">
        <v>8</v>
      </c>
      <c r="I74" s="238">
        <v>22</v>
      </c>
      <c r="L74" s="238">
        <v>121280047</v>
      </c>
      <c r="M74" s="238">
        <v>4</v>
      </c>
      <c r="N74" s="238">
        <v>3</v>
      </c>
      <c r="O74" s="238">
        <v>2012</v>
      </c>
      <c r="P74" s="238" t="s">
        <v>368</v>
      </c>
      <c r="Q74" s="238">
        <v>20</v>
      </c>
      <c r="S74" s="238">
        <v>5</v>
      </c>
      <c r="T74" s="238">
        <v>0</v>
      </c>
      <c r="U74" s="238">
        <v>1</v>
      </c>
      <c r="V74" s="238">
        <v>90</v>
      </c>
      <c r="W74" s="238">
        <v>16</v>
      </c>
      <c r="Y74" s="238">
        <v>6</v>
      </c>
      <c r="Z74" s="238">
        <v>1</v>
      </c>
      <c r="AB74" s="238">
        <v>1</v>
      </c>
      <c r="AC74" s="238">
        <v>98</v>
      </c>
      <c r="AF74" s="238" t="s">
        <v>358</v>
      </c>
      <c r="AG74" s="238">
        <v>4</v>
      </c>
      <c r="AH74" s="238">
        <v>2</v>
      </c>
      <c r="AI74" s="238">
        <v>3</v>
      </c>
      <c r="AJ74" s="238">
        <v>3</v>
      </c>
      <c r="AK74" s="238">
        <v>21</v>
      </c>
      <c r="AL74" s="238">
        <v>71</v>
      </c>
      <c r="AM74" s="238" t="s">
        <v>363</v>
      </c>
      <c r="AT74" s="238">
        <v>98</v>
      </c>
      <c r="AU74" s="238">
        <v>65</v>
      </c>
      <c r="CT74" s="238">
        <v>414061</v>
      </c>
      <c r="CU74" s="238">
        <v>4957762</v>
      </c>
      <c r="CV74" s="238">
        <v>44.768090600000001</v>
      </c>
      <c r="CW74" s="238">
        <v>-94.086006100000006</v>
      </c>
      <c r="CX74" s="238" t="s">
        <v>359</v>
      </c>
    </row>
    <row r="75" spans="1:103" x14ac:dyDescent="0.25">
      <c r="A75" s="238">
        <v>11048225</v>
      </c>
      <c r="B75" s="238">
        <v>2</v>
      </c>
      <c r="C75" s="238">
        <v>212</v>
      </c>
      <c r="D75" s="238">
        <v>123.122</v>
      </c>
      <c r="E75" s="238">
        <v>43</v>
      </c>
      <c r="G75" s="238" t="s">
        <v>1517</v>
      </c>
      <c r="H75" s="238">
        <v>8</v>
      </c>
      <c r="I75" s="238">
        <v>22</v>
      </c>
      <c r="K75" s="238" t="s">
        <v>1560</v>
      </c>
      <c r="L75" s="238">
        <v>150690024</v>
      </c>
      <c r="M75" s="238">
        <v>3</v>
      </c>
      <c r="N75" s="238">
        <v>6</v>
      </c>
      <c r="O75" s="238">
        <v>2015</v>
      </c>
      <c r="P75" s="238" t="s">
        <v>362</v>
      </c>
      <c r="Q75" s="238">
        <v>23</v>
      </c>
      <c r="R75" s="238" t="s">
        <v>356</v>
      </c>
      <c r="S75" s="238">
        <v>4</v>
      </c>
      <c r="T75" s="238">
        <v>0</v>
      </c>
      <c r="U75" s="238">
        <v>1</v>
      </c>
      <c r="V75" s="238">
        <v>7</v>
      </c>
      <c r="W75" s="238">
        <v>32</v>
      </c>
      <c r="X75" s="238">
        <v>2</v>
      </c>
      <c r="Y75" s="238">
        <v>6</v>
      </c>
      <c r="Z75" s="238">
        <v>1</v>
      </c>
      <c r="AB75" s="238">
        <v>1</v>
      </c>
      <c r="AC75" s="238">
        <v>98</v>
      </c>
      <c r="AD75" s="238" t="s">
        <v>389</v>
      </c>
      <c r="AE75" s="238" t="s">
        <v>1561</v>
      </c>
      <c r="AF75" s="238" t="s">
        <v>358</v>
      </c>
      <c r="AG75" s="238">
        <v>3</v>
      </c>
      <c r="AH75" s="238">
        <v>2</v>
      </c>
      <c r="AI75" s="238">
        <v>1</v>
      </c>
      <c r="AJ75" s="238">
        <v>4</v>
      </c>
      <c r="AK75" s="238">
        <v>21</v>
      </c>
      <c r="AL75" s="238">
        <v>43</v>
      </c>
      <c r="AM75" s="238" t="s">
        <v>363</v>
      </c>
      <c r="AN75" s="238">
        <v>99</v>
      </c>
      <c r="AS75" s="238">
        <v>3</v>
      </c>
      <c r="AT75" s="238">
        <v>98</v>
      </c>
      <c r="AU75" s="238">
        <v>65</v>
      </c>
      <c r="AV75" s="238">
        <v>11</v>
      </c>
      <c r="AW75" s="238">
        <v>21</v>
      </c>
      <c r="CT75" s="238">
        <v>414083</v>
      </c>
      <c r="CU75" s="238">
        <v>4957762</v>
      </c>
      <c r="CV75" s="238">
        <v>44.7680905</v>
      </c>
      <c r="CW75" s="238">
        <v>-94.085729200000003</v>
      </c>
      <c r="CX75" s="238" t="s">
        <v>359</v>
      </c>
      <c r="CY75" s="238" t="e">
        <v>#NAME?</v>
      </c>
    </row>
    <row r="76" spans="1:103" x14ac:dyDescent="0.25">
      <c r="A76" s="238">
        <v>11007908</v>
      </c>
      <c r="B76" s="238">
        <v>2</v>
      </c>
      <c r="C76" s="238">
        <v>212</v>
      </c>
      <c r="D76" s="238">
        <v>123.34399999999999</v>
      </c>
      <c r="E76" s="238">
        <v>43</v>
      </c>
      <c r="G76" s="238" t="s">
        <v>1517</v>
      </c>
      <c r="H76" s="238">
        <v>8</v>
      </c>
      <c r="I76" s="238">
        <v>22</v>
      </c>
      <c r="K76" s="238">
        <v>14201908</v>
      </c>
      <c r="L76" s="238">
        <v>143560235</v>
      </c>
      <c r="M76" s="238">
        <v>12</v>
      </c>
      <c r="N76" s="238">
        <v>19</v>
      </c>
      <c r="O76" s="238">
        <v>2014</v>
      </c>
      <c r="P76" s="238" t="s">
        <v>362</v>
      </c>
      <c r="Q76" s="238">
        <v>18</v>
      </c>
      <c r="R76" s="238" t="s">
        <v>369</v>
      </c>
      <c r="S76" s="238">
        <v>5</v>
      </c>
      <c r="T76" s="238">
        <v>0</v>
      </c>
      <c r="U76" s="238">
        <v>1</v>
      </c>
      <c r="V76" s="238">
        <v>7</v>
      </c>
      <c r="W76" s="238">
        <v>32</v>
      </c>
      <c r="X76" s="238">
        <v>2</v>
      </c>
      <c r="Y76" s="238">
        <v>6</v>
      </c>
      <c r="Z76" s="238">
        <v>1</v>
      </c>
      <c r="AB76" s="238">
        <v>1</v>
      </c>
      <c r="AC76" s="238">
        <v>98</v>
      </c>
      <c r="AD76" s="238" t="s">
        <v>376</v>
      </c>
      <c r="AE76" s="238" t="s">
        <v>1562</v>
      </c>
      <c r="AF76" s="238" t="s">
        <v>358</v>
      </c>
      <c r="AG76" s="238">
        <v>3</v>
      </c>
      <c r="AH76" s="238">
        <v>2</v>
      </c>
      <c r="AI76" s="238">
        <v>2</v>
      </c>
      <c r="AJ76" s="238">
        <v>4</v>
      </c>
      <c r="AK76" s="238">
        <v>21</v>
      </c>
      <c r="AL76" s="238">
        <v>55</v>
      </c>
      <c r="AM76" s="238" t="s">
        <v>363</v>
      </c>
      <c r="AN76" s="238">
        <v>5</v>
      </c>
      <c r="AO76" s="238">
        <v>21</v>
      </c>
      <c r="AS76" s="238">
        <v>4</v>
      </c>
      <c r="AT76" s="238">
        <v>98</v>
      </c>
      <c r="AU76" s="238">
        <v>65</v>
      </c>
      <c r="AV76" s="238">
        <v>11</v>
      </c>
      <c r="AW76" s="238">
        <v>21</v>
      </c>
      <c r="CT76" s="238">
        <v>414441</v>
      </c>
      <c r="CU76" s="238">
        <v>4957757</v>
      </c>
      <c r="CV76" s="238">
        <v>44.768088900000002</v>
      </c>
      <c r="CW76" s="238">
        <v>-94.081211300000007</v>
      </c>
      <c r="CX76" s="238" t="s">
        <v>359</v>
      </c>
      <c r="CY76" s="238" t="s">
        <v>1563</v>
      </c>
    </row>
    <row r="77" spans="1:103" x14ac:dyDescent="0.25">
      <c r="A77" s="238">
        <v>10741517</v>
      </c>
      <c r="B77" s="238">
        <v>2</v>
      </c>
      <c r="C77" s="238">
        <v>212</v>
      </c>
      <c r="D77" s="238">
        <v>123.501</v>
      </c>
      <c r="E77" s="238">
        <v>43</v>
      </c>
      <c r="G77" s="238" t="s">
        <v>1517</v>
      </c>
      <c r="H77" s="238">
        <v>8</v>
      </c>
      <c r="I77" s="238">
        <v>22</v>
      </c>
      <c r="K77" s="238">
        <v>11201013</v>
      </c>
      <c r="L77" s="238">
        <v>112300174</v>
      </c>
      <c r="M77" s="238">
        <v>7</v>
      </c>
      <c r="N77" s="238">
        <v>28</v>
      </c>
      <c r="O77" s="238">
        <v>2011</v>
      </c>
      <c r="P77" s="238" t="s">
        <v>384</v>
      </c>
      <c r="Q77" s="238">
        <v>10</v>
      </c>
      <c r="R77" s="238" t="s">
        <v>356</v>
      </c>
      <c r="S77" s="238">
        <v>5</v>
      </c>
      <c r="T77" s="238">
        <v>0</v>
      </c>
      <c r="U77" s="238">
        <v>1</v>
      </c>
      <c r="V77" s="238">
        <v>4</v>
      </c>
      <c r="W77" s="238">
        <v>83</v>
      </c>
      <c r="X77" s="238">
        <v>2</v>
      </c>
      <c r="Y77" s="238">
        <v>1</v>
      </c>
      <c r="Z77" s="238">
        <v>1</v>
      </c>
      <c r="AB77" s="238">
        <v>1</v>
      </c>
      <c r="AC77" s="238">
        <v>98</v>
      </c>
      <c r="AD77" s="238" t="s">
        <v>376</v>
      </c>
      <c r="AE77" s="238">
        <v>124</v>
      </c>
      <c r="AF77" s="238" t="s">
        <v>358</v>
      </c>
      <c r="AG77" s="238">
        <v>3</v>
      </c>
      <c r="AH77" s="238">
        <v>2</v>
      </c>
      <c r="AI77" s="238">
        <v>42</v>
      </c>
      <c r="AJ77" s="238">
        <v>4</v>
      </c>
      <c r="AK77" s="238">
        <v>21</v>
      </c>
      <c r="AL77" s="238">
        <v>56</v>
      </c>
      <c r="AM77" s="238" t="s">
        <v>354</v>
      </c>
      <c r="AN77" s="238">
        <v>1</v>
      </c>
      <c r="AO77" s="238">
        <v>18</v>
      </c>
      <c r="AP77" s="238">
        <v>15</v>
      </c>
      <c r="AS77" s="238">
        <v>3</v>
      </c>
      <c r="AT77" s="238">
        <v>98</v>
      </c>
      <c r="AU77" s="238">
        <v>65</v>
      </c>
      <c r="AV77" s="238">
        <v>11</v>
      </c>
      <c r="AW77" s="238">
        <v>21</v>
      </c>
      <c r="CT77" s="238">
        <v>414694</v>
      </c>
      <c r="CU77" s="238">
        <v>4957754</v>
      </c>
      <c r="CV77" s="238">
        <v>44.768087600000001</v>
      </c>
      <c r="CW77" s="238">
        <v>-94.078014899999999</v>
      </c>
      <c r="CX77" s="238" t="s">
        <v>359</v>
      </c>
      <c r="CY77" s="238" t="s">
        <v>1564</v>
      </c>
    </row>
    <row r="78" spans="1:103" x14ac:dyDescent="0.25">
      <c r="A78" s="238">
        <v>10735055</v>
      </c>
      <c r="B78" s="238">
        <v>2</v>
      </c>
      <c r="C78" s="238">
        <v>212</v>
      </c>
      <c r="D78" s="238">
        <v>123.86499999999999</v>
      </c>
      <c r="E78" s="238">
        <v>43</v>
      </c>
      <c r="G78" s="238" t="s">
        <v>1517</v>
      </c>
      <c r="H78" s="238">
        <v>8</v>
      </c>
      <c r="I78" s="238">
        <v>22</v>
      </c>
      <c r="K78" s="238">
        <v>11200741</v>
      </c>
      <c r="L78" s="238">
        <v>111440186</v>
      </c>
      <c r="M78" s="238">
        <v>5</v>
      </c>
      <c r="N78" s="238">
        <v>18</v>
      </c>
      <c r="O78" s="238">
        <v>2011</v>
      </c>
      <c r="P78" s="238" t="s">
        <v>355</v>
      </c>
      <c r="Q78" s="238">
        <v>9</v>
      </c>
      <c r="R78" s="238" t="s">
        <v>356</v>
      </c>
      <c r="S78" s="238">
        <v>5</v>
      </c>
      <c r="T78" s="238">
        <v>0</v>
      </c>
      <c r="U78" s="238">
        <v>1</v>
      </c>
      <c r="V78" s="238">
        <v>7</v>
      </c>
      <c r="W78" s="238">
        <v>54</v>
      </c>
      <c r="X78" s="238">
        <v>2</v>
      </c>
      <c r="Y78" s="238">
        <v>1</v>
      </c>
      <c r="Z78" s="238">
        <v>1</v>
      </c>
      <c r="AB78" s="238">
        <v>1</v>
      </c>
      <c r="AC78" s="238">
        <v>98</v>
      </c>
      <c r="AD78" s="238">
        <v>212</v>
      </c>
      <c r="AE78" s="238" t="s">
        <v>1565</v>
      </c>
      <c r="AF78" s="238" t="s">
        <v>358</v>
      </c>
      <c r="AG78" s="238">
        <v>3</v>
      </c>
      <c r="AH78" s="238">
        <v>2</v>
      </c>
      <c r="AI78" s="238">
        <v>44</v>
      </c>
      <c r="AJ78" s="238">
        <v>4</v>
      </c>
      <c r="AK78" s="238">
        <v>21</v>
      </c>
      <c r="AL78" s="238">
        <v>61</v>
      </c>
      <c r="AM78" s="238" t="s">
        <v>354</v>
      </c>
      <c r="AN78" s="238">
        <v>5</v>
      </c>
      <c r="AO78" s="238">
        <v>1</v>
      </c>
      <c r="AS78" s="238">
        <v>3</v>
      </c>
      <c r="AT78" s="238">
        <v>98</v>
      </c>
      <c r="AU78" s="238">
        <v>65</v>
      </c>
      <c r="AV78" s="238">
        <v>11</v>
      </c>
      <c r="AW78" s="238">
        <v>20</v>
      </c>
      <c r="CT78" s="238">
        <v>415279</v>
      </c>
      <c r="CU78" s="238">
        <v>4957743</v>
      </c>
      <c r="CV78" s="238">
        <v>44.7680601</v>
      </c>
      <c r="CW78" s="238">
        <v>-94.070619399999998</v>
      </c>
      <c r="CX78" s="238" t="s">
        <v>359</v>
      </c>
      <c r="CY78" s="238" t="s">
        <v>1566</v>
      </c>
    </row>
    <row r="79" spans="1:103" x14ac:dyDescent="0.25">
      <c r="A79" s="238">
        <v>381137</v>
      </c>
      <c r="B79" s="238">
        <v>2</v>
      </c>
      <c r="C79" s="238">
        <v>212</v>
      </c>
      <c r="D79" s="238">
        <v>123.98</v>
      </c>
      <c r="E79" s="238">
        <v>43</v>
      </c>
      <c r="G79" s="238" t="s">
        <v>1517</v>
      </c>
      <c r="H79" s="238">
        <v>8</v>
      </c>
      <c r="I79" s="238">
        <v>22</v>
      </c>
      <c r="K79" s="238">
        <v>16201921</v>
      </c>
      <c r="M79" s="238">
        <v>9</v>
      </c>
      <c r="N79" s="238">
        <v>22</v>
      </c>
      <c r="O79" s="238">
        <v>2016</v>
      </c>
      <c r="P79" s="238" t="s">
        <v>384</v>
      </c>
      <c r="Q79" s="238">
        <v>16</v>
      </c>
      <c r="R79" s="238" t="s">
        <v>356</v>
      </c>
      <c r="S79" s="238">
        <v>3</v>
      </c>
      <c r="T79" s="238">
        <v>0</v>
      </c>
      <c r="U79" s="238">
        <v>2</v>
      </c>
      <c r="V79" s="238">
        <v>12</v>
      </c>
      <c r="W79" s="238">
        <v>10</v>
      </c>
      <c r="X79" s="238">
        <v>2</v>
      </c>
      <c r="Y79" s="238">
        <v>1</v>
      </c>
      <c r="Z79" s="238">
        <v>2</v>
      </c>
      <c r="AB79" s="238">
        <v>1</v>
      </c>
      <c r="AC79" s="238">
        <v>98</v>
      </c>
      <c r="AD79" s="238" t="s">
        <v>357</v>
      </c>
      <c r="AF79" s="238" t="s">
        <v>405</v>
      </c>
      <c r="AG79" s="238">
        <v>7</v>
      </c>
      <c r="AH79" s="238">
        <v>2</v>
      </c>
      <c r="AI79" s="238">
        <v>5</v>
      </c>
      <c r="AJ79" s="238">
        <v>4</v>
      </c>
      <c r="AK79" s="238">
        <v>21</v>
      </c>
      <c r="AL79" s="238">
        <v>36</v>
      </c>
      <c r="AM79" s="238" t="s">
        <v>354</v>
      </c>
      <c r="AN79" s="238">
        <v>5</v>
      </c>
      <c r="AO79" s="238">
        <v>75</v>
      </c>
      <c r="AS79" s="238">
        <v>14</v>
      </c>
      <c r="AT79" s="238">
        <v>9</v>
      </c>
      <c r="AU79" s="238">
        <v>65</v>
      </c>
      <c r="AV79" s="238">
        <v>11</v>
      </c>
      <c r="AW79" s="238">
        <v>21</v>
      </c>
      <c r="AX79" s="238">
        <v>2</v>
      </c>
      <c r="AY79" s="238">
        <v>2</v>
      </c>
      <c r="AZ79" s="238">
        <v>4</v>
      </c>
      <c r="BA79" s="238">
        <v>21</v>
      </c>
      <c r="BB79" s="238">
        <v>32</v>
      </c>
      <c r="BC79" s="238" t="s">
        <v>363</v>
      </c>
      <c r="BD79" s="238">
        <v>5</v>
      </c>
      <c r="BE79" s="238">
        <v>1</v>
      </c>
      <c r="BI79" s="238">
        <v>14</v>
      </c>
      <c r="BJ79" s="238">
        <v>9</v>
      </c>
      <c r="BK79" s="238">
        <v>65</v>
      </c>
      <c r="BL79" s="238">
        <v>11</v>
      </c>
      <c r="BM79" s="238">
        <v>21</v>
      </c>
      <c r="CT79" s="238">
        <v>415434.77266954602</v>
      </c>
      <c r="CU79" s="238">
        <v>4957768.9526712401</v>
      </c>
      <c r="CV79" s="238">
        <v>44.768313839999998</v>
      </c>
      <c r="CW79" s="238">
        <v>-94.068655910000004</v>
      </c>
      <c r="CX79" s="238" t="s">
        <v>359</v>
      </c>
      <c r="CY79" s="238" t="s">
        <v>1567</v>
      </c>
    </row>
    <row r="80" spans="1:103" x14ac:dyDescent="0.25">
      <c r="A80" s="238">
        <v>10893113</v>
      </c>
      <c r="B80" s="238">
        <v>2</v>
      </c>
      <c r="C80" s="238">
        <v>212</v>
      </c>
      <c r="D80" s="238">
        <v>124.1</v>
      </c>
      <c r="E80" s="238">
        <v>43</v>
      </c>
      <c r="G80" s="238" t="s">
        <v>1517</v>
      </c>
      <c r="H80" s="238">
        <v>8</v>
      </c>
      <c r="I80" s="238">
        <v>22</v>
      </c>
      <c r="K80" s="238">
        <v>13200774</v>
      </c>
      <c r="L80" s="238">
        <v>131780208</v>
      </c>
      <c r="M80" s="238">
        <v>6</v>
      </c>
      <c r="N80" s="238">
        <v>19</v>
      </c>
      <c r="O80" s="238">
        <v>2013</v>
      </c>
      <c r="P80" s="238" t="s">
        <v>355</v>
      </c>
      <c r="Q80" s="238">
        <v>21</v>
      </c>
      <c r="R80" s="238" t="s">
        <v>369</v>
      </c>
      <c r="S80" s="238">
        <v>4</v>
      </c>
      <c r="T80" s="238">
        <v>0</v>
      </c>
      <c r="U80" s="238">
        <v>1</v>
      </c>
      <c r="V80" s="238">
        <v>8</v>
      </c>
      <c r="W80" s="238">
        <v>16</v>
      </c>
      <c r="X80" s="238">
        <v>4</v>
      </c>
      <c r="Y80" s="238">
        <v>6</v>
      </c>
      <c r="Z80" s="238">
        <v>1</v>
      </c>
      <c r="AB80" s="238">
        <v>1</v>
      </c>
      <c r="AC80" s="238">
        <v>98</v>
      </c>
      <c r="AD80" s="238" t="s">
        <v>376</v>
      </c>
      <c r="AE80" s="238" t="s">
        <v>1568</v>
      </c>
      <c r="AF80" s="238" t="s">
        <v>358</v>
      </c>
      <c r="AG80" s="238">
        <v>4</v>
      </c>
      <c r="AH80" s="238">
        <v>2</v>
      </c>
      <c r="AI80" s="238">
        <v>4</v>
      </c>
      <c r="AJ80" s="238">
        <v>3</v>
      </c>
      <c r="AK80" s="238">
        <v>21</v>
      </c>
      <c r="AL80" s="238">
        <v>38</v>
      </c>
      <c r="AM80" s="238" t="s">
        <v>363</v>
      </c>
      <c r="AN80" s="238">
        <v>5</v>
      </c>
      <c r="AO80" s="238">
        <v>1</v>
      </c>
      <c r="AS80" s="238">
        <v>3</v>
      </c>
      <c r="AT80" s="238">
        <v>2</v>
      </c>
      <c r="AU80" s="238">
        <v>65</v>
      </c>
      <c r="AV80" s="238">
        <v>11</v>
      </c>
      <c r="AW80" s="238">
        <v>21</v>
      </c>
      <c r="CT80" s="238">
        <v>415658</v>
      </c>
      <c r="CU80" s="238">
        <v>4957736</v>
      </c>
      <c r="CV80" s="238">
        <v>44.768046200000001</v>
      </c>
      <c r="CW80" s="238">
        <v>-94.065832700000001</v>
      </c>
      <c r="CX80" s="238" t="s">
        <v>359</v>
      </c>
      <c r="CY80" s="238" t="s">
        <v>1569</v>
      </c>
    </row>
    <row r="81" spans="1:103" x14ac:dyDescent="0.25">
      <c r="A81" s="238">
        <v>10977322</v>
      </c>
      <c r="B81" s="238">
        <v>2</v>
      </c>
      <c r="C81" s="238">
        <v>212</v>
      </c>
      <c r="D81" s="238">
        <v>124.11</v>
      </c>
      <c r="E81" s="238">
        <v>43</v>
      </c>
      <c r="G81" s="238" t="s">
        <v>1517</v>
      </c>
      <c r="H81" s="238">
        <v>8</v>
      </c>
      <c r="I81" s="238">
        <v>22</v>
      </c>
      <c r="K81" s="238">
        <v>14200852</v>
      </c>
      <c r="L81" s="238">
        <v>141960202</v>
      </c>
      <c r="M81" s="238">
        <v>6</v>
      </c>
      <c r="N81" s="238">
        <v>19</v>
      </c>
      <c r="O81" s="238">
        <v>2014</v>
      </c>
      <c r="P81" s="238" t="s">
        <v>384</v>
      </c>
      <c r="Q81" s="238">
        <v>17</v>
      </c>
      <c r="R81" s="238" t="s">
        <v>369</v>
      </c>
      <c r="S81" s="238">
        <v>5</v>
      </c>
      <c r="T81" s="238">
        <v>0</v>
      </c>
      <c r="U81" s="238">
        <v>1</v>
      </c>
      <c r="V81" s="238">
        <v>11</v>
      </c>
      <c r="W81" s="238">
        <v>11</v>
      </c>
      <c r="X81" s="238">
        <v>4</v>
      </c>
      <c r="Y81" s="238">
        <v>1</v>
      </c>
      <c r="Z81" s="238">
        <v>3</v>
      </c>
      <c r="AB81" s="238">
        <v>2</v>
      </c>
      <c r="AC81" s="238">
        <v>90</v>
      </c>
      <c r="AD81" s="238">
        <v>212</v>
      </c>
      <c r="AE81" s="238" t="s">
        <v>1570</v>
      </c>
      <c r="AF81" s="238" t="s">
        <v>358</v>
      </c>
      <c r="AG81" s="238">
        <v>4</v>
      </c>
      <c r="AH81" s="238">
        <v>3</v>
      </c>
      <c r="AI81" s="238">
        <v>2</v>
      </c>
      <c r="AJ81" s="238">
        <v>3</v>
      </c>
      <c r="AK81" s="238">
        <v>1</v>
      </c>
      <c r="AL81" s="238">
        <v>25</v>
      </c>
      <c r="AM81" s="238" t="s">
        <v>354</v>
      </c>
      <c r="AN81" s="238">
        <v>5</v>
      </c>
      <c r="AO81" s="238">
        <v>1</v>
      </c>
      <c r="AS81" s="238">
        <v>3</v>
      </c>
      <c r="AT81" s="238">
        <v>98</v>
      </c>
      <c r="AU81" s="238">
        <v>65</v>
      </c>
      <c r="AV81" s="238">
        <v>11</v>
      </c>
      <c r="AW81" s="238">
        <v>21</v>
      </c>
      <c r="AX81" s="238">
        <v>2</v>
      </c>
      <c r="AY81" s="238">
        <v>4</v>
      </c>
      <c r="AZ81" s="238">
        <v>4</v>
      </c>
      <c r="BA81" s="238">
        <v>33</v>
      </c>
      <c r="BB81" s="238">
        <v>44</v>
      </c>
      <c r="BC81" s="238" t="s">
        <v>354</v>
      </c>
      <c r="BD81" s="238">
        <v>5</v>
      </c>
      <c r="BE81" s="238">
        <v>11</v>
      </c>
      <c r="BI81" s="238">
        <v>3</v>
      </c>
      <c r="BJ81" s="238">
        <v>98</v>
      </c>
      <c r="BK81" s="238">
        <v>65</v>
      </c>
      <c r="BL81" s="238">
        <v>11</v>
      </c>
      <c r="BM81" s="238">
        <v>21</v>
      </c>
      <c r="CT81" s="238">
        <v>415674</v>
      </c>
      <c r="CU81" s="238">
        <v>4957736</v>
      </c>
      <c r="CV81" s="238">
        <v>44.768045499999999</v>
      </c>
      <c r="CW81" s="238">
        <v>-94.065623500000001</v>
      </c>
      <c r="CX81" s="238" t="s">
        <v>359</v>
      </c>
      <c r="CY81" s="238" t="s">
        <v>1571</v>
      </c>
    </row>
    <row r="82" spans="1:103" x14ac:dyDescent="0.25">
      <c r="A82" s="238">
        <v>758667</v>
      </c>
      <c r="B82" s="238">
        <v>2</v>
      </c>
      <c r="C82" s="238">
        <v>212</v>
      </c>
      <c r="D82" s="238">
        <v>124.229</v>
      </c>
      <c r="E82" s="238">
        <v>43</v>
      </c>
      <c r="G82" s="238" t="s">
        <v>1517</v>
      </c>
      <c r="H82" s="238">
        <v>8</v>
      </c>
      <c r="I82" s="238">
        <v>22</v>
      </c>
      <c r="K82" s="238">
        <v>19202749</v>
      </c>
      <c r="M82" s="238">
        <v>10</v>
      </c>
      <c r="N82" s="238">
        <v>26</v>
      </c>
      <c r="O82" s="238">
        <v>2019</v>
      </c>
      <c r="P82" s="238" t="s">
        <v>364</v>
      </c>
      <c r="Q82" s="238">
        <v>20</v>
      </c>
      <c r="R82" s="238" t="s">
        <v>369</v>
      </c>
      <c r="S82" s="238">
        <v>5</v>
      </c>
      <c r="T82" s="238">
        <v>0</v>
      </c>
      <c r="U82" s="238">
        <v>1</v>
      </c>
      <c r="W82" s="238">
        <v>43</v>
      </c>
      <c r="X82" s="238">
        <v>2</v>
      </c>
      <c r="Y82" s="238">
        <v>6</v>
      </c>
      <c r="Z82" s="238">
        <v>1</v>
      </c>
      <c r="AB82" s="238">
        <v>1</v>
      </c>
      <c r="AC82" s="238">
        <v>98</v>
      </c>
      <c r="AD82" s="238" t="s">
        <v>357</v>
      </c>
      <c r="AF82" s="238" t="s">
        <v>405</v>
      </c>
      <c r="AG82" s="238">
        <v>3</v>
      </c>
      <c r="AH82" s="238">
        <v>2</v>
      </c>
      <c r="AI82" s="238">
        <v>3</v>
      </c>
      <c r="AJ82" s="238">
        <v>4</v>
      </c>
      <c r="AK82" s="238">
        <v>21</v>
      </c>
      <c r="AL82" s="238">
        <v>42</v>
      </c>
      <c r="AM82" s="238" t="s">
        <v>354</v>
      </c>
      <c r="AN82" s="238">
        <v>10</v>
      </c>
      <c r="AO82" s="238">
        <v>70</v>
      </c>
      <c r="AS82" s="238">
        <v>15</v>
      </c>
      <c r="AT82" s="238">
        <v>98</v>
      </c>
      <c r="AU82" s="238">
        <v>65</v>
      </c>
      <c r="AV82" s="238">
        <v>11</v>
      </c>
      <c r="AW82" s="238">
        <v>21</v>
      </c>
      <c r="CT82" s="238">
        <v>415870.80687494797</v>
      </c>
      <c r="CU82" s="238">
        <v>4957758.36931674</v>
      </c>
      <c r="CV82" s="238">
        <v>44.768270010000002</v>
      </c>
      <c r="CW82" s="238">
        <v>-94.063144919999999</v>
      </c>
      <c r="CX82" s="238" t="s">
        <v>359</v>
      </c>
      <c r="CY82" s="238" t="s">
        <v>1572</v>
      </c>
    </row>
    <row r="83" spans="1:103" x14ac:dyDescent="0.25">
      <c r="A83" s="238">
        <v>10879402</v>
      </c>
      <c r="B83" s="238">
        <v>2</v>
      </c>
      <c r="C83" s="238">
        <v>212</v>
      </c>
      <c r="D83" s="238">
        <v>124.29</v>
      </c>
      <c r="E83" s="238">
        <v>43</v>
      </c>
      <c r="G83" s="238" t="s">
        <v>1517</v>
      </c>
      <c r="H83" s="238">
        <v>8</v>
      </c>
      <c r="I83" s="238">
        <v>22</v>
      </c>
      <c r="K83" s="238">
        <v>13000991</v>
      </c>
      <c r="L83" s="238">
        <v>130350189</v>
      </c>
      <c r="M83" s="238">
        <v>2</v>
      </c>
      <c r="N83" s="238">
        <v>4</v>
      </c>
      <c r="O83" s="238">
        <v>2013</v>
      </c>
      <c r="P83" s="238" t="s">
        <v>361</v>
      </c>
      <c r="Q83" s="238">
        <v>12</v>
      </c>
      <c r="S83" s="238">
        <v>5</v>
      </c>
      <c r="T83" s="238">
        <v>0</v>
      </c>
      <c r="U83" s="238">
        <v>1</v>
      </c>
      <c r="V83" s="238">
        <v>7</v>
      </c>
      <c r="W83" s="238">
        <v>75</v>
      </c>
      <c r="X83" s="238">
        <v>2</v>
      </c>
      <c r="Y83" s="238">
        <v>1</v>
      </c>
      <c r="Z83" s="238">
        <v>1</v>
      </c>
      <c r="AA83" s="238">
        <v>1</v>
      </c>
      <c r="AB83" s="238">
        <v>5</v>
      </c>
      <c r="AC83" s="238">
        <v>98</v>
      </c>
      <c r="AD83" s="238" t="s">
        <v>1570</v>
      </c>
      <c r="AE83" s="238" t="s">
        <v>357</v>
      </c>
      <c r="AF83" s="238" t="s">
        <v>358</v>
      </c>
      <c r="AG83" s="238">
        <v>3</v>
      </c>
      <c r="AH83" s="238">
        <v>2</v>
      </c>
      <c r="AI83" s="238">
        <v>2</v>
      </c>
      <c r="AJ83" s="238">
        <v>2</v>
      </c>
      <c r="AK83" s="238">
        <v>21</v>
      </c>
      <c r="AL83" s="238">
        <v>22</v>
      </c>
      <c r="AM83" s="238" t="s">
        <v>354</v>
      </c>
      <c r="AN83" s="238">
        <v>5</v>
      </c>
      <c r="AO83" s="238">
        <v>1</v>
      </c>
      <c r="AP83" s="238">
        <v>1</v>
      </c>
      <c r="AS83" s="238">
        <v>7</v>
      </c>
      <c r="AT83" s="238">
        <v>98</v>
      </c>
      <c r="AU83" s="238">
        <v>55</v>
      </c>
      <c r="AV83" s="238">
        <v>10</v>
      </c>
      <c r="AW83" s="238">
        <v>21</v>
      </c>
      <c r="CT83" s="238">
        <v>415964</v>
      </c>
      <c r="CU83" s="238">
        <v>4957731</v>
      </c>
      <c r="CV83" s="238">
        <v>44.768033899999999</v>
      </c>
      <c r="CW83" s="238">
        <v>-94.061967600000003</v>
      </c>
      <c r="CX83" s="238" t="s">
        <v>359</v>
      </c>
      <c r="CY83" s="238" t="s">
        <v>1573</v>
      </c>
    </row>
    <row r="84" spans="1:103" x14ac:dyDescent="0.25">
      <c r="A84" s="238">
        <v>325515</v>
      </c>
      <c r="B84" s="238">
        <v>2</v>
      </c>
      <c r="C84" s="238">
        <v>212</v>
      </c>
      <c r="D84" s="238">
        <v>124.34699999999999</v>
      </c>
      <c r="E84" s="238">
        <v>43</v>
      </c>
      <c r="G84" s="238" t="s">
        <v>1517</v>
      </c>
      <c r="H84" s="238">
        <v>8</v>
      </c>
      <c r="I84" s="238">
        <v>22</v>
      </c>
      <c r="K84" s="238">
        <v>16200254</v>
      </c>
      <c r="M84" s="238">
        <v>2</v>
      </c>
      <c r="N84" s="238">
        <v>2</v>
      </c>
      <c r="O84" s="238">
        <v>2016</v>
      </c>
      <c r="P84" s="238" t="s">
        <v>368</v>
      </c>
      <c r="Q84" s="238">
        <v>14</v>
      </c>
      <c r="R84" s="238" t="s">
        <v>369</v>
      </c>
      <c r="S84" s="238">
        <v>5</v>
      </c>
      <c r="T84" s="238">
        <v>0</v>
      </c>
      <c r="U84" s="238">
        <v>1</v>
      </c>
      <c r="W84" s="238">
        <v>62</v>
      </c>
      <c r="X84" s="238">
        <v>2</v>
      </c>
      <c r="Y84" s="238">
        <v>1</v>
      </c>
      <c r="Z84" s="238">
        <v>4</v>
      </c>
      <c r="AB84" s="238">
        <v>3</v>
      </c>
      <c r="AC84" s="238">
        <v>98</v>
      </c>
      <c r="AD84" s="238" t="s">
        <v>357</v>
      </c>
      <c r="AF84" s="238" t="s">
        <v>358</v>
      </c>
      <c r="AG84" s="238">
        <v>3</v>
      </c>
      <c r="AH84" s="238">
        <v>2</v>
      </c>
      <c r="AI84" s="238">
        <v>6</v>
      </c>
      <c r="AJ84" s="238">
        <v>3</v>
      </c>
      <c r="AK84" s="238">
        <v>21</v>
      </c>
      <c r="AL84" s="238">
        <v>28</v>
      </c>
      <c r="AM84" s="238" t="s">
        <v>354</v>
      </c>
      <c r="AN84" s="238">
        <v>5</v>
      </c>
      <c r="AO84" s="238">
        <v>75</v>
      </c>
      <c r="AS84" s="238">
        <v>15</v>
      </c>
      <c r="AT84" s="238">
        <v>9</v>
      </c>
      <c r="AU84" s="238">
        <v>65</v>
      </c>
      <c r="AV84" s="238">
        <v>11</v>
      </c>
      <c r="AW84" s="238">
        <v>22</v>
      </c>
      <c r="CT84" s="238">
        <v>416057.07391414797</v>
      </c>
      <c r="CU84" s="238">
        <v>4957739.3192786397</v>
      </c>
      <c r="CV84" s="238">
        <v>44.768120430000003</v>
      </c>
      <c r="CW84" s="238">
        <v>-94.06078832</v>
      </c>
      <c r="CX84" s="238" t="s">
        <v>359</v>
      </c>
      <c r="CY84" s="238" t="s">
        <v>1574</v>
      </c>
    </row>
    <row r="85" spans="1:103" x14ac:dyDescent="0.25">
      <c r="A85" s="238">
        <v>10754494</v>
      </c>
      <c r="B85" s="238">
        <v>2</v>
      </c>
      <c r="C85" s="238">
        <v>212</v>
      </c>
      <c r="D85" s="238">
        <v>124.5</v>
      </c>
      <c r="E85" s="238">
        <v>43</v>
      </c>
      <c r="G85" s="238" t="s">
        <v>1517</v>
      </c>
      <c r="H85" s="238">
        <v>8</v>
      </c>
      <c r="I85" s="238">
        <v>22</v>
      </c>
      <c r="K85" s="238">
        <v>11201449</v>
      </c>
      <c r="L85" s="238">
        <v>113310086</v>
      </c>
      <c r="M85" s="238">
        <v>11</v>
      </c>
      <c r="N85" s="238">
        <v>19</v>
      </c>
      <c r="O85" s="238">
        <v>2011</v>
      </c>
      <c r="P85" s="238" t="s">
        <v>364</v>
      </c>
      <c r="Q85" s="238">
        <v>14</v>
      </c>
      <c r="R85" s="238" t="s">
        <v>356</v>
      </c>
      <c r="S85" s="238">
        <v>5</v>
      </c>
      <c r="T85" s="238">
        <v>0</v>
      </c>
      <c r="U85" s="238">
        <v>1</v>
      </c>
      <c r="V85" s="238">
        <v>4</v>
      </c>
      <c r="W85" s="238">
        <v>32</v>
      </c>
      <c r="X85" s="238">
        <v>10</v>
      </c>
      <c r="Y85" s="238">
        <v>1</v>
      </c>
      <c r="Z85" s="238">
        <v>4</v>
      </c>
      <c r="AB85" s="238">
        <v>3</v>
      </c>
      <c r="AC85" s="238">
        <v>98</v>
      </c>
      <c r="AD85" s="238" t="s">
        <v>376</v>
      </c>
      <c r="AE85" s="238" t="s">
        <v>1575</v>
      </c>
      <c r="AF85" s="238" t="s">
        <v>358</v>
      </c>
      <c r="AG85" s="238">
        <v>3</v>
      </c>
      <c r="AH85" s="238">
        <v>2</v>
      </c>
      <c r="AI85" s="238">
        <v>3</v>
      </c>
      <c r="AJ85" s="238">
        <v>3</v>
      </c>
      <c r="AK85" s="238">
        <v>21</v>
      </c>
      <c r="AL85" s="238">
        <v>30</v>
      </c>
      <c r="AM85" s="238" t="s">
        <v>354</v>
      </c>
      <c r="AN85" s="238">
        <v>5</v>
      </c>
      <c r="AO85" s="238">
        <v>3</v>
      </c>
      <c r="AS85" s="238">
        <v>4</v>
      </c>
      <c r="AT85" s="238">
        <v>98</v>
      </c>
      <c r="AU85" s="238">
        <v>65</v>
      </c>
      <c r="AV85" s="238">
        <v>11</v>
      </c>
      <c r="AW85" s="238">
        <v>21</v>
      </c>
      <c r="CT85" s="238">
        <v>416301</v>
      </c>
      <c r="CU85" s="238">
        <v>4957725</v>
      </c>
      <c r="CV85" s="238">
        <v>44.768020200000002</v>
      </c>
      <c r="CW85" s="238">
        <v>-94.057698099999996</v>
      </c>
      <c r="CX85" s="238" t="s">
        <v>359</v>
      </c>
      <c r="CY85" s="238" t="s">
        <v>1576</v>
      </c>
    </row>
    <row r="86" spans="1:103" x14ac:dyDescent="0.25">
      <c r="A86" s="238">
        <v>838806</v>
      </c>
      <c r="B86" s="238">
        <v>2</v>
      </c>
      <c r="C86" s="238">
        <v>212</v>
      </c>
      <c r="D86" s="238">
        <v>124.521</v>
      </c>
      <c r="E86" s="238">
        <v>43</v>
      </c>
      <c r="G86" s="238" t="s">
        <v>1517</v>
      </c>
      <c r="H86" s="238">
        <v>8</v>
      </c>
      <c r="I86" s="238">
        <v>22</v>
      </c>
      <c r="K86" s="238" t="s">
        <v>1577</v>
      </c>
      <c r="L86" s="238">
        <v>202390199</v>
      </c>
      <c r="M86" s="238">
        <v>8</v>
      </c>
      <c r="N86" s="238">
        <v>26</v>
      </c>
      <c r="O86" s="238">
        <v>2020</v>
      </c>
      <c r="P86" s="238" t="s">
        <v>355</v>
      </c>
      <c r="Q86" s="238">
        <v>16</v>
      </c>
      <c r="R86" s="238" t="s">
        <v>356</v>
      </c>
      <c r="S86" s="238">
        <v>5</v>
      </c>
      <c r="T86" s="238">
        <v>0</v>
      </c>
      <c r="U86" s="238">
        <v>2</v>
      </c>
      <c r="V86" s="238">
        <v>12</v>
      </c>
      <c r="W86" s="238">
        <v>10</v>
      </c>
      <c r="X86" s="238">
        <v>2</v>
      </c>
      <c r="Y86" s="238">
        <v>1</v>
      </c>
      <c r="Z86" s="238">
        <v>1</v>
      </c>
      <c r="AB86" s="238">
        <v>1</v>
      </c>
      <c r="AC86" s="238">
        <v>98</v>
      </c>
      <c r="AD86" s="238" t="s">
        <v>357</v>
      </c>
      <c r="AF86" s="238" t="s">
        <v>405</v>
      </c>
      <c r="AG86" s="238">
        <v>7</v>
      </c>
      <c r="AH86" s="238">
        <v>2</v>
      </c>
      <c r="AI86" s="238">
        <v>2</v>
      </c>
      <c r="AJ86" s="238">
        <v>4</v>
      </c>
      <c r="AK86" s="238">
        <v>21</v>
      </c>
      <c r="AL86" s="238">
        <v>28</v>
      </c>
      <c r="AM86" s="238" t="s">
        <v>363</v>
      </c>
      <c r="AN86" s="238">
        <v>5</v>
      </c>
      <c r="AO86" s="238">
        <v>4</v>
      </c>
      <c r="AS86" s="238">
        <v>14</v>
      </c>
      <c r="AT86" s="238">
        <v>9</v>
      </c>
      <c r="AU86" s="238">
        <v>65</v>
      </c>
      <c r="AV86" s="238">
        <v>11</v>
      </c>
      <c r="AW86" s="238">
        <v>21</v>
      </c>
      <c r="AX86" s="238">
        <v>2</v>
      </c>
      <c r="AY86" s="238">
        <v>49</v>
      </c>
      <c r="AZ86" s="238">
        <v>4</v>
      </c>
      <c r="BA86" s="238">
        <v>21</v>
      </c>
      <c r="BB86" s="238">
        <v>42</v>
      </c>
      <c r="BC86" s="238" t="s">
        <v>354</v>
      </c>
      <c r="BD86" s="238">
        <v>5</v>
      </c>
      <c r="BE86" s="238">
        <v>1</v>
      </c>
      <c r="BI86" s="238">
        <v>14</v>
      </c>
      <c r="BJ86" s="238">
        <v>9</v>
      </c>
      <c r="BK86" s="238">
        <v>65</v>
      </c>
      <c r="BL86" s="238">
        <v>11</v>
      </c>
      <c r="BM86" s="238">
        <v>21</v>
      </c>
      <c r="CT86" s="238">
        <v>416340.70781474898</v>
      </c>
      <c r="CU86" s="238">
        <v>4957756.2526458399</v>
      </c>
      <c r="CV86" s="238">
        <v>44.768306080000002</v>
      </c>
      <c r="CW86" s="238">
        <v>-94.057207419999997</v>
      </c>
      <c r="CX86" s="238" t="s">
        <v>359</v>
      </c>
      <c r="CY86" s="238" t="s">
        <v>1578</v>
      </c>
    </row>
    <row r="87" spans="1:103" x14ac:dyDescent="0.25">
      <c r="A87" s="238">
        <v>651287</v>
      </c>
      <c r="B87" s="238">
        <v>2</v>
      </c>
      <c r="C87" s="238">
        <v>212</v>
      </c>
      <c r="D87" s="238">
        <v>124.577</v>
      </c>
      <c r="E87" s="238">
        <v>43</v>
      </c>
      <c r="G87" s="238" t="s">
        <v>1517</v>
      </c>
      <c r="H87" s="238">
        <v>8</v>
      </c>
      <c r="I87" s="238">
        <v>22</v>
      </c>
      <c r="K87" s="238">
        <v>18202454</v>
      </c>
      <c r="M87" s="238">
        <v>10</v>
      </c>
      <c r="N87" s="238">
        <v>11</v>
      </c>
      <c r="O87" s="238">
        <v>2018</v>
      </c>
      <c r="P87" s="238" t="s">
        <v>384</v>
      </c>
      <c r="Q87" s="238">
        <v>17</v>
      </c>
      <c r="R87" s="238" t="s">
        <v>369</v>
      </c>
      <c r="S87" s="238">
        <v>5</v>
      </c>
      <c r="T87" s="238">
        <v>0</v>
      </c>
      <c r="U87" s="238">
        <v>2</v>
      </c>
      <c r="V87" s="238">
        <v>12</v>
      </c>
      <c r="W87" s="238">
        <v>10</v>
      </c>
      <c r="X87" s="238">
        <v>2</v>
      </c>
      <c r="Y87" s="238">
        <v>1</v>
      </c>
      <c r="Z87" s="238">
        <v>2</v>
      </c>
      <c r="AB87" s="238">
        <v>1</v>
      </c>
      <c r="AC87" s="238">
        <v>98</v>
      </c>
      <c r="AD87" s="238" t="s">
        <v>357</v>
      </c>
      <c r="AF87" s="238" t="s">
        <v>358</v>
      </c>
      <c r="AG87" s="238">
        <v>7</v>
      </c>
      <c r="AH87" s="238">
        <v>2</v>
      </c>
      <c r="AI87" s="238">
        <v>2</v>
      </c>
      <c r="AJ87" s="238">
        <v>4</v>
      </c>
      <c r="AK87" s="238">
        <v>21</v>
      </c>
      <c r="AL87" s="238">
        <v>41</v>
      </c>
      <c r="AM87" s="238" t="s">
        <v>363</v>
      </c>
      <c r="AN87" s="238">
        <v>5</v>
      </c>
      <c r="AO87" s="238">
        <v>2</v>
      </c>
      <c r="AS87" s="238">
        <v>15</v>
      </c>
      <c r="AT87" s="238">
        <v>9</v>
      </c>
      <c r="AU87" s="238">
        <v>65</v>
      </c>
      <c r="AV87" s="238">
        <v>11</v>
      </c>
      <c r="AW87" s="238">
        <v>21</v>
      </c>
      <c r="AX87" s="238">
        <v>2</v>
      </c>
      <c r="AY87" s="238">
        <v>3</v>
      </c>
      <c r="AZ87" s="238">
        <v>4</v>
      </c>
      <c r="BA87" s="238">
        <v>21</v>
      </c>
      <c r="BB87" s="238">
        <v>53</v>
      </c>
      <c r="BC87" s="238" t="s">
        <v>354</v>
      </c>
      <c r="BD87" s="238">
        <v>5</v>
      </c>
      <c r="BE87" s="238">
        <v>1</v>
      </c>
      <c r="BI87" s="238">
        <v>15</v>
      </c>
      <c r="BJ87" s="238">
        <v>9</v>
      </c>
      <c r="BK87" s="238">
        <v>65</v>
      </c>
      <c r="BL87" s="238">
        <v>11</v>
      </c>
      <c r="BM87" s="238">
        <v>21</v>
      </c>
      <c r="CT87" s="238">
        <v>416425.37465075002</v>
      </c>
      <c r="CU87" s="238">
        <v>4957718.1525696404</v>
      </c>
      <c r="CV87" s="238">
        <v>44.767973050000002</v>
      </c>
      <c r="CW87" s="238">
        <v>-94.05613142</v>
      </c>
      <c r="CX87" s="238" t="s">
        <v>359</v>
      </c>
      <c r="CY87" s="238" t="s">
        <v>1579</v>
      </c>
    </row>
    <row r="88" spans="1:103" x14ac:dyDescent="0.25">
      <c r="A88" s="238">
        <v>598703</v>
      </c>
      <c r="B88" s="238">
        <v>2</v>
      </c>
      <c r="C88" s="238">
        <v>212</v>
      </c>
      <c r="D88" s="238">
        <v>124.727</v>
      </c>
      <c r="E88" s="238">
        <v>43</v>
      </c>
      <c r="G88" s="238" t="s">
        <v>1517</v>
      </c>
      <c r="H88" s="238">
        <v>8</v>
      </c>
      <c r="I88" s="238">
        <v>22</v>
      </c>
      <c r="K88" s="238">
        <v>18201279</v>
      </c>
      <c r="M88" s="238">
        <v>5</v>
      </c>
      <c r="N88" s="238">
        <v>19</v>
      </c>
      <c r="O88" s="238">
        <v>2018</v>
      </c>
      <c r="P88" s="238" t="s">
        <v>364</v>
      </c>
      <c r="Q88" s="238">
        <v>15</v>
      </c>
      <c r="R88" s="238" t="s">
        <v>369</v>
      </c>
      <c r="S88" s="238">
        <v>5</v>
      </c>
      <c r="T88" s="238">
        <v>0</v>
      </c>
      <c r="U88" s="238">
        <v>2</v>
      </c>
      <c r="V88" s="238">
        <v>12</v>
      </c>
      <c r="W88" s="238">
        <v>10</v>
      </c>
      <c r="X88" s="238">
        <v>2</v>
      </c>
      <c r="Y88" s="238">
        <v>1</v>
      </c>
      <c r="Z88" s="238">
        <v>2</v>
      </c>
      <c r="AB88" s="238">
        <v>1</v>
      </c>
      <c r="AC88" s="238">
        <v>98</v>
      </c>
      <c r="AD88" s="238" t="s">
        <v>357</v>
      </c>
      <c r="AF88" s="238" t="s">
        <v>358</v>
      </c>
      <c r="AG88" s="238">
        <v>7</v>
      </c>
      <c r="AH88" s="238">
        <v>2</v>
      </c>
      <c r="AI88" s="238">
        <v>4</v>
      </c>
      <c r="AJ88" s="238">
        <v>3</v>
      </c>
      <c r="AK88" s="238">
        <v>28</v>
      </c>
      <c r="AL88" s="238">
        <v>70</v>
      </c>
      <c r="AM88" s="238" t="s">
        <v>354</v>
      </c>
      <c r="AN88" s="238">
        <v>5</v>
      </c>
      <c r="AO88" s="238">
        <v>70</v>
      </c>
      <c r="AP88" s="238">
        <v>68</v>
      </c>
      <c r="AS88" s="238">
        <v>15</v>
      </c>
      <c r="AT88" s="238">
        <v>9</v>
      </c>
      <c r="AU88" s="238">
        <v>65</v>
      </c>
      <c r="AV88" s="238">
        <v>11</v>
      </c>
      <c r="AW88" s="238">
        <v>21</v>
      </c>
      <c r="AX88" s="238">
        <v>2</v>
      </c>
      <c r="AY88" s="238">
        <v>4</v>
      </c>
      <c r="AZ88" s="238">
        <v>3</v>
      </c>
      <c r="BA88" s="238">
        <v>21</v>
      </c>
      <c r="BB88" s="238">
        <v>59</v>
      </c>
      <c r="BC88" s="238" t="s">
        <v>363</v>
      </c>
      <c r="BD88" s="238">
        <v>5</v>
      </c>
      <c r="BE88" s="238">
        <v>1</v>
      </c>
      <c r="BI88" s="238">
        <v>15</v>
      </c>
      <c r="BJ88" s="238">
        <v>9</v>
      </c>
      <c r="BK88" s="238">
        <v>65</v>
      </c>
      <c r="BL88" s="238">
        <v>11</v>
      </c>
      <c r="BM88" s="238">
        <v>21</v>
      </c>
      <c r="CT88" s="238">
        <v>416666.675133351</v>
      </c>
      <c r="CU88" s="238">
        <v>4957701.2192024402</v>
      </c>
      <c r="CV88" s="238">
        <v>44.767848790000002</v>
      </c>
      <c r="CW88" s="238">
        <v>-94.053079850000003</v>
      </c>
      <c r="CX88" s="238" t="s">
        <v>359</v>
      </c>
      <c r="CY88" s="238" t="s">
        <v>1580</v>
      </c>
    </row>
    <row r="89" spans="1:103" x14ac:dyDescent="0.25">
      <c r="A89" s="238">
        <v>10845792</v>
      </c>
      <c r="B89" s="238">
        <v>2</v>
      </c>
      <c r="C89" s="238">
        <v>212</v>
      </c>
      <c r="D89" s="238">
        <v>124.809</v>
      </c>
      <c r="E89" s="238">
        <v>43</v>
      </c>
      <c r="G89" s="238" t="s">
        <v>1517</v>
      </c>
      <c r="H89" s="238">
        <v>8</v>
      </c>
      <c r="I89" s="238">
        <v>22</v>
      </c>
      <c r="K89" s="238">
        <v>12201488</v>
      </c>
      <c r="L89" s="238">
        <v>123660228</v>
      </c>
      <c r="M89" s="238">
        <v>12</v>
      </c>
      <c r="N89" s="238">
        <v>25</v>
      </c>
      <c r="O89" s="238">
        <v>2012</v>
      </c>
      <c r="P89" s="238" t="s">
        <v>368</v>
      </c>
      <c r="Q89" s="238">
        <v>17</v>
      </c>
      <c r="S89" s="238">
        <v>5</v>
      </c>
      <c r="T89" s="238">
        <v>0</v>
      </c>
      <c r="U89" s="238">
        <v>1</v>
      </c>
      <c r="V89" s="238">
        <v>8</v>
      </c>
      <c r="W89" s="238">
        <v>16</v>
      </c>
      <c r="X89" s="238">
        <v>2</v>
      </c>
      <c r="Y89" s="238">
        <v>6</v>
      </c>
      <c r="Z89" s="238">
        <v>1</v>
      </c>
      <c r="AB89" s="238">
        <v>1</v>
      </c>
      <c r="AC89" s="238">
        <v>98</v>
      </c>
      <c r="AD89" s="238" t="s">
        <v>1581</v>
      </c>
      <c r="AE89" s="238" t="s">
        <v>794</v>
      </c>
      <c r="AF89" s="238" t="s">
        <v>358</v>
      </c>
      <c r="AG89" s="238">
        <v>4</v>
      </c>
      <c r="AH89" s="238">
        <v>2</v>
      </c>
      <c r="AI89" s="238">
        <v>1</v>
      </c>
      <c r="AJ89" s="238">
        <v>3</v>
      </c>
      <c r="AK89" s="238">
        <v>21</v>
      </c>
      <c r="AL89" s="238">
        <v>35</v>
      </c>
      <c r="AM89" s="238" t="s">
        <v>354</v>
      </c>
      <c r="AN89" s="238">
        <v>5</v>
      </c>
      <c r="AO89" s="238">
        <v>1</v>
      </c>
      <c r="AS89" s="238">
        <v>4</v>
      </c>
      <c r="AT89" s="238">
        <v>98</v>
      </c>
      <c r="AU89" s="238">
        <v>65</v>
      </c>
      <c r="AV89" s="238">
        <v>11</v>
      </c>
      <c r="AW89" s="238">
        <v>21</v>
      </c>
      <c r="CT89" s="238">
        <v>416799</v>
      </c>
      <c r="CU89" s="238">
        <v>4957707</v>
      </c>
      <c r="CV89" s="238">
        <v>44.767912500000001</v>
      </c>
      <c r="CW89" s="238">
        <v>-94.051409800000002</v>
      </c>
      <c r="CX89" s="238" t="s">
        <v>359</v>
      </c>
      <c r="CY89" s="238" t="s">
        <v>1582</v>
      </c>
    </row>
    <row r="90" spans="1:103" x14ac:dyDescent="0.25">
      <c r="A90" s="238">
        <v>10815753</v>
      </c>
      <c r="B90" s="238">
        <v>2</v>
      </c>
      <c r="C90" s="238">
        <v>212</v>
      </c>
      <c r="D90" s="238">
        <v>124.84699999999999</v>
      </c>
      <c r="E90" s="238">
        <v>43</v>
      </c>
      <c r="G90" s="238" t="s">
        <v>1517</v>
      </c>
      <c r="H90" s="238">
        <v>8</v>
      </c>
      <c r="I90" s="238">
        <v>22</v>
      </c>
      <c r="K90" s="238">
        <v>12200396</v>
      </c>
      <c r="L90" s="238">
        <v>121100135</v>
      </c>
      <c r="M90" s="238">
        <v>4</v>
      </c>
      <c r="N90" s="238">
        <v>19</v>
      </c>
      <c r="O90" s="238">
        <v>2012</v>
      </c>
      <c r="P90" s="238" t="s">
        <v>384</v>
      </c>
      <c r="Q90" s="238">
        <v>5</v>
      </c>
      <c r="R90" s="238" t="s">
        <v>369</v>
      </c>
      <c r="S90" s="238">
        <v>5</v>
      </c>
      <c r="T90" s="238">
        <v>0</v>
      </c>
      <c r="U90" s="238">
        <v>1</v>
      </c>
      <c r="V90" s="238">
        <v>8</v>
      </c>
      <c r="W90" s="238">
        <v>16</v>
      </c>
      <c r="X90" s="238">
        <v>3</v>
      </c>
      <c r="Y90" s="238">
        <v>2</v>
      </c>
      <c r="Z90" s="238">
        <v>3</v>
      </c>
      <c r="AB90" s="238">
        <v>2</v>
      </c>
      <c r="AC90" s="238">
        <v>98</v>
      </c>
      <c r="AD90" s="238" t="s">
        <v>376</v>
      </c>
      <c r="AE90" s="238" t="s">
        <v>1583</v>
      </c>
      <c r="AF90" s="238" t="s">
        <v>358</v>
      </c>
      <c r="AG90" s="238">
        <v>4</v>
      </c>
      <c r="AH90" s="238">
        <v>2</v>
      </c>
      <c r="AI90" s="238">
        <v>2</v>
      </c>
      <c r="AJ90" s="238">
        <v>3</v>
      </c>
      <c r="AK90" s="238">
        <v>21</v>
      </c>
      <c r="AL90" s="238">
        <v>56</v>
      </c>
      <c r="AM90" s="238" t="s">
        <v>363</v>
      </c>
      <c r="AN90" s="238">
        <v>5</v>
      </c>
      <c r="AO90" s="238">
        <v>1</v>
      </c>
      <c r="AS90" s="238">
        <v>3</v>
      </c>
      <c r="AT90" s="238">
        <v>2</v>
      </c>
      <c r="AU90" s="238">
        <v>65</v>
      </c>
      <c r="AV90" s="238">
        <v>11</v>
      </c>
      <c r="AW90" s="238">
        <v>21</v>
      </c>
      <c r="CT90" s="238">
        <v>416860</v>
      </c>
      <c r="CU90" s="238">
        <v>4957704</v>
      </c>
      <c r="CV90" s="238">
        <v>44.767899200000002</v>
      </c>
      <c r="CW90" s="238">
        <v>-94.050634599999995</v>
      </c>
      <c r="CX90" s="238" t="s">
        <v>359</v>
      </c>
      <c r="CY90" s="238" t="s">
        <v>1584</v>
      </c>
    </row>
    <row r="91" spans="1:103" x14ac:dyDescent="0.25">
      <c r="A91" s="238">
        <v>10825183</v>
      </c>
      <c r="B91" s="238">
        <v>2</v>
      </c>
      <c r="C91" s="238">
        <v>212</v>
      </c>
      <c r="D91" s="238">
        <v>124.84699999999999</v>
      </c>
      <c r="E91" s="238">
        <v>43</v>
      </c>
      <c r="G91" s="238" t="s">
        <v>1517</v>
      </c>
      <c r="H91" s="238">
        <v>8</v>
      </c>
      <c r="I91" s="238">
        <v>22</v>
      </c>
      <c r="K91" s="238">
        <v>12200815</v>
      </c>
      <c r="L91" s="238">
        <v>122290182</v>
      </c>
      <c r="M91" s="238">
        <v>8</v>
      </c>
      <c r="N91" s="238">
        <v>6</v>
      </c>
      <c r="O91" s="238">
        <v>2012</v>
      </c>
      <c r="P91" s="238" t="s">
        <v>361</v>
      </c>
      <c r="Q91" s="238">
        <v>9</v>
      </c>
      <c r="R91" s="238" t="s">
        <v>369</v>
      </c>
      <c r="S91" s="238">
        <v>5</v>
      </c>
      <c r="T91" s="238">
        <v>0</v>
      </c>
      <c r="U91" s="238">
        <v>1</v>
      </c>
      <c r="V91" s="238">
        <v>90</v>
      </c>
      <c r="W91" s="238">
        <v>81</v>
      </c>
      <c r="X91" s="238">
        <v>4</v>
      </c>
      <c r="Y91" s="238">
        <v>1</v>
      </c>
      <c r="Z91" s="238">
        <v>1</v>
      </c>
      <c r="AB91" s="238">
        <v>1</v>
      </c>
      <c r="AC91" s="238">
        <v>98</v>
      </c>
      <c r="AD91" s="238">
        <v>212</v>
      </c>
      <c r="AE91" s="238" t="s">
        <v>794</v>
      </c>
      <c r="AF91" s="238" t="s">
        <v>358</v>
      </c>
      <c r="AG91" s="238">
        <v>4</v>
      </c>
      <c r="AH91" s="238">
        <v>2</v>
      </c>
      <c r="AI91" s="238">
        <v>44</v>
      </c>
      <c r="AJ91" s="238">
        <v>1</v>
      </c>
      <c r="AK91" s="238">
        <v>21</v>
      </c>
      <c r="AL91" s="238">
        <v>59</v>
      </c>
      <c r="AM91" s="238" t="s">
        <v>354</v>
      </c>
      <c r="AN91" s="238">
        <v>5</v>
      </c>
      <c r="AS91" s="238">
        <v>3</v>
      </c>
      <c r="AT91" s="238">
        <v>2</v>
      </c>
      <c r="AU91" s="238">
        <v>55</v>
      </c>
      <c r="AV91" s="238">
        <v>11</v>
      </c>
      <c r="AW91" s="238">
        <v>21</v>
      </c>
      <c r="CT91" s="238">
        <v>416860</v>
      </c>
      <c r="CU91" s="238">
        <v>4957704</v>
      </c>
      <c r="CV91" s="238">
        <v>44.767899200000002</v>
      </c>
      <c r="CW91" s="238">
        <v>-94.050634599999995</v>
      </c>
      <c r="CX91" s="238" t="s">
        <v>359</v>
      </c>
      <c r="CY91" s="238" t="s">
        <v>1585</v>
      </c>
    </row>
    <row r="92" spans="1:103" x14ac:dyDescent="0.25">
      <c r="A92" s="238">
        <v>10837093</v>
      </c>
      <c r="B92" s="238">
        <v>2</v>
      </c>
      <c r="C92" s="238">
        <v>212</v>
      </c>
      <c r="D92" s="238">
        <v>124.84699999999999</v>
      </c>
      <c r="E92" s="238">
        <v>43</v>
      </c>
      <c r="G92" s="238" t="s">
        <v>1517</v>
      </c>
      <c r="H92" s="238">
        <v>8</v>
      </c>
      <c r="I92" s="238">
        <v>22</v>
      </c>
      <c r="K92" s="238">
        <v>12012947</v>
      </c>
      <c r="L92" s="238">
        <v>123310052</v>
      </c>
      <c r="M92" s="238">
        <v>11</v>
      </c>
      <c r="N92" s="238">
        <v>24</v>
      </c>
      <c r="O92" s="238">
        <v>2012</v>
      </c>
      <c r="P92" s="238" t="s">
        <v>364</v>
      </c>
      <c r="Q92" s="238">
        <v>2</v>
      </c>
      <c r="S92" s="238">
        <v>5</v>
      </c>
      <c r="T92" s="238">
        <v>0</v>
      </c>
      <c r="U92" s="238">
        <v>1</v>
      </c>
      <c r="W92" s="238">
        <v>99</v>
      </c>
      <c r="Y92" s="238">
        <v>6</v>
      </c>
      <c r="Z92" s="238">
        <v>99</v>
      </c>
      <c r="AA92" s="238">
        <v>99</v>
      </c>
      <c r="AB92" s="238">
        <v>1</v>
      </c>
      <c r="AC92" s="238">
        <v>98</v>
      </c>
      <c r="AD92" s="238" t="s">
        <v>1586</v>
      </c>
      <c r="AE92" s="238" t="s">
        <v>1587</v>
      </c>
      <c r="AF92" s="238" t="s">
        <v>358</v>
      </c>
      <c r="AG92" s="238">
        <v>4</v>
      </c>
      <c r="AH92" s="238">
        <v>0</v>
      </c>
      <c r="AI92" s="238">
        <v>2</v>
      </c>
      <c r="AJ92" s="238">
        <v>98</v>
      </c>
      <c r="AL92" s="238">
        <v>26</v>
      </c>
      <c r="AM92" s="238" t="s">
        <v>354</v>
      </c>
      <c r="AN92" s="238">
        <v>98</v>
      </c>
      <c r="AO92" s="238">
        <v>15</v>
      </c>
      <c r="AP92" s="238">
        <v>1</v>
      </c>
      <c r="AQ92" s="238">
        <v>8</v>
      </c>
      <c r="AS92" s="238">
        <v>7</v>
      </c>
      <c r="AT92" s="238">
        <v>98</v>
      </c>
      <c r="AU92" s="238">
        <v>55</v>
      </c>
      <c r="AV92" s="238">
        <v>11</v>
      </c>
      <c r="AW92" s="238">
        <v>21</v>
      </c>
      <c r="CT92" s="238">
        <v>416860</v>
      </c>
      <c r="CU92" s="238">
        <v>4957704</v>
      </c>
      <c r="CV92" s="238">
        <v>44.767899200000002</v>
      </c>
      <c r="CW92" s="238">
        <v>-94.050634599999995</v>
      </c>
      <c r="CX92" s="238" t="s">
        <v>359</v>
      </c>
      <c r="CY92" s="238" t="s">
        <v>1588</v>
      </c>
    </row>
    <row r="93" spans="1:103" x14ac:dyDescent="0.25">
      <c r="A93" s="238">
        <v>10926409</v>
      </c>
      <c r="B93" s="238">
        <v>2</v>
      </c>
      <c r="C93" s="238">
        <v>212</v>
      </c>
      <c r="D93" s="238">
        <v>124.84699999999999</v>
      </c>
      <c r="E93" s="238">
        <v>43</v>
      </c>
      <c r="G93" s="238" t="s">
        <v>1517</v>
      </c>
      <c r="H93" s="238">
        <v>8</v>
      </c>
      <c r="I93" s="238">
        <v>22</v>
      </c>
      <c r="L93" s="238">
        <v>140100058</v>
      </c>
      <c r="M93" s="238">
        <v>12</v>
      </c>
      <c r="N93" s="238">
        <v>8</v>
      </c>
      <c r="O93" s="238">
        <v>2013</v>
      </c>
      <c r="P93" s="238" t="s">
        <v>366</v>
      </c>
      <c r="Q93" s="238">
        <v>14</v>
      </c>
      <c r="S93" s="238">
        <v>5</v>
      </c>
      <c r="T93" s="238">
        <v>0</v>
      </c>
      <c r="U93" s="238">
        <v>2</v>
      </c>
      <c r="V93" s="238">
        <v>5</v>
      </c>
      <c r="W93" s="238">
        <v>10</v>
      </c>
      <c r="Y93" s="238">
        <v>1</v>
      </c>
      <c r="Z93" s="238">
        <v>4</v>
      </c>
      <c r="AB93" s="238">
        <v>3</v>
      </c>
      <c r="AC93" s="238">
        <v>98</v>
      </c>
      <c r="AF93" s="238" t="s">
        <v>358</v>
      </c>
      <c r="AG93" s="238">
        <v>10</v>
      </c>
      <c r="AH93" s="238">
        <v>2</v>
      </c>
      <c r="AI93" s="238">
        <v>4</v>
      </c>
      <c r="AJ93" s="238">
        <v>2</v>
      </c>
      <c r="AK93" s="238">
        <v>24</v>
      </c>
      <c r="AL93" s="238">
        <v>45</v>
      </c>
      <c r="AM93" s="238" t="s">
        <v>354</v>
      </c>
      <c r="AT93" s="238">
        <v>22</v>
      </c>
      <c r="AU93" s="238">
        <v>65</v>
      </c>
      <c r="AX93" s="238">
        <v>2</v>
      </c>
      <c r="AY93" s="238">
        <v>4</v>
      </c>
      <c r="AZ93" s="238">
        <v>3</v>
      </c>
      <c r="BA93" s="238">
        <v>21</v>
      </c>
      <c r="BB93" s="238">
        <v>32</v>
      </c>
      <c r="BC93" s="238" t="s">
        <v>354</v>
      </c>
      <c r="BJ93" s="238">
        <v>22</v>
      </c>
      <c r="BK93" s="238">
        <v>65</v>
      </c>
      <c r="CT93" s="238">
        <v>416860</v>
      </c>
      <c r="CU93" s="238">
        <v>4957704</v>
      </c>
      <c r="CV93" s="238">
        <v>44.767899200000002</v>
      </c>
      <c r="CW93" s="238">
        <v>-94.050634599999995</v>
      </c>
      <c r="CX93" s="238" t="s">
        <v>359</v>
      </c>
    </row>
    <row r="94" spans="1:103" x14ac:dyDescent="0.25">
      <c r="A94" s="238">
        <v>10926979</v>
      </c>
      <c r="B94" s="238">
        <v>2</v>
      </c>
      <c r="C94" s="238">
        <v>212</v>
      </c>
      <c r="D94" s="238">
        <v>124.84699999999999</v>
      </c>
      <c r="E94" s="238">
        <v>43</v>
      </c>
      <c r="G94" s="238" t="s">
        <v>1517</v>
      </c>
      <c r="H94" s="238">
        <v>8</v>
      </c>
      <c r="I94" s="238">
        <v>22</v>
      </c>
      <c r="K94" s="238">
        <v>13201540</v>
      </c>
      <c r="L94" s="238">
        <v>140920160</v>
      </c>
      <c r="M94" s="238">
        <v>12</v>
      </c>
      <c r="N94" s="238">
        <v>8</v>
      </c>
      <c r="O94" s="238">
        <v>2013</v>
      </c>
      <c r="P94" s="238" t="s">
        <v>366</v>
      </c>
      <c r="Q94" s="238">
        <v>14</v>
      </c>
      <c r="R94" s="238" t="s">
        <v>369</v>
      </c>
      <c r="S94" s="238">
        <v>3</v>
      </c>
      <c r="T94" s="238">
        <v>0</v>
      </c>
      <c r="U94" s="238">
        <v>2</v>
      </c>
      <c r="V94" s="238">
        <v>3</v>
      </c>
      <c r="W94" s="238">
        <v>10</v>
      </c>
      <c r="X94" s="238">
        <v>4</v>
      </c>
      <c r="Y94" s="238">
        <v>1</v>
      </c>
      <c r="Z94" s="238">
        <v>4</v>
      </c>
      <c r="AB94" s="238">
        <v>5</v>
      </c>
      <c r="AC94" s="238">
        <v>98</v>
      </c>
      <c r="AD94" s="238" t="s">
        <v>376</v>
      </c>
      <c r="AE94" s="238" t="s">
        <v>794</v>
      </c>
      <c r="AF94" s="238" t="s">
        <v>358</v>
      </c>
      <c r="AG94" s="238">
        <v>9</v>
      </c>
      <c r="AH94" s="238">
        <v>2</v>
      </c>
      <c r="AI94" s="238">
        <v>2</v>
      </c>
      <c r="AJ94" s="238">
        <v>3</v>
      </c>
      <c r="AK94" s="238">
        <v>21</v>
      </c>
      <c r="AL94" s="238">
        <v>32</v>
      </c>
      <c r="AM94" s="238" t="s">
        <v>354</v>
      </c>
      <c r="AN94" s="238">
        <v>5</v>
      </c>
      <c r="AO94" s="238">
        <v>1</v>
      </c>
      <c r="AS94" s="238">
        <v>3</v>
      </c>
      <c r="AT94" s="238">
        <v>22</v>
      </c>
      <c r="AU94" s="238">
        <v>65</v>
      </c>
      <c r="AV94" s="238">
        <v>11</v>
      </c>
      <c r="AW94" s="238">
        <v>21</v>
      </c>
      <c r="AX94" s="238">
        <v>2</v>
      </c>
      <c r="AY94" s="238">
        <v>2</v>
      </c>
      <c r="AZ94" s="238">
        <v>2</v>
      </c>
      <c r="BA94" s="238">
        <v>24</v>
      </c>
      <c r="BB94" s="238">
        <v>45</v>
      </c>
      <c r="BC94" s="238" t="s">
        <v>354</v>
      </c>
      <c r="BD94" s="238">
        <v>5</v>
      </c>
      <c r="BE94" s="238">
        <v>2</v>
      </c>
      <c r="BI94" s="238">
        <v>3</v>
      </c>
      <c r="BJ94" s="238">
        <v>22</v>
      </c>
      <c r="BK94" s="238">
        <v>65</v>
      </c>
      <c r="BL94" s="238">
        <v>11</v>
      </c>
      <c r="BM94" s="238">
        <v>21</v>
      </c>
      <c r="CT94" s="238">
        <v>416860</v>
      </c>
      <c r="CU94" s="238">
        <v>4957704</v>
      </c>
      <c r="CV94" s="238">
        <v>44.767899200000002</v>
      </c>
      <c r="CW94" s="238">
        <v>-94.050634599999995</v>
      </c>
      <c r="CX94" s="238" t="s">
        <v>359</v>
      </c>
      <c r="CY94" s="238" t="s">
        <v>1589</v>
      </c>
    </row>
    <row r="95" spans="1:103" x14ac:dyDescent="0.25">
      <c r="A95" s="238">
        <v>724619</v>
      </c>
      <c r="B95" s="238">
        <v>2</v>
      </c>
      <c r="C95" s="238">
        <v>212</v>
      </c>
      <c r="D95" s="238">
        <v>124.98</v>
      </c>
      <c r="E95" s="238">
        <v>43</v>
      </c>
      <c r="G95" s="238" t="s">
        <v>1517</v>
      </c>
      <c r="H95" s="238">
        <v>8</v>
      </c>
      <c r="I95" s="238">
        <v>22</v>
      </c>
      <c r="K95" s="238">
        <v>19201552</v>
      </c>
      <c r="M95" s="238">
        <v>6</v>
      </c>
      <c r="N95" s="238">
        <v>4</v>
      </c>
      <c r="O95" s="238">
        <v>2019</v>
      </c>
      <c r="P95" s="238" t="s">
        <v>368</v>
      </c>
      <c r="Q95" s="238">
        <v>15</v>
      </c>
      <c r="R95" s="238" t="s">
        <v>356</v>
      </c>
      <c r="S95" s="238">
        <v>4</v>
      </c>
      <c r="T95" s="238">
        <v>0</v>
      </c>
      <c r="U95" s="238">
        <v>1</v>
      </c>
      <c r="W95" s="238">
        <v>32</v>
      </c>
      <c r="X95" s="238">
        <v>2</v>
      </c>
      <c r="Y95" s="238">
        <v>1</v>
      </c>
      <c r="Z95" s="238">
        <v>3</v>
      </c>
      <c r="AB95" s="238">
        <v>2</v>
      </c>
      <c r="AC95" s="238">
        <v>98</v>
      </c>
      <c r="AD95" s="238" t="s">
        <v>357</v>
      </c>
      <c r="AF95" s="238" t="s">
        <v>358</v>
      </c>
      <c r="AG95" s="238">
        <v>3</v>
      </c>
      <c r="AH95" s="238">
        <v>2</v>
      </c>
      <c r="AI95" s="238">
        <v>49</v>
      </c>
      <c r="AJ95" s="238">
        <v>4</v>
      </c>
      <c r="AK95" s="238">
        <v>21</v>
      </c>
      <c r="AL95" s="238">
        <v>41</v>
      </c>
      <c r="AM95" s="238" t="s">
        <v>354</v>
      </c>
      <c r="AN95" s="238">
        <v>7</v>
      </c>
      <c r="AO95" s="238">
        <v>68</v>
      </c>
      <c r="AP95" s="238">
        <v>90</v>
      </c>
      <c r="AS95" s="238">
        <v>15</v>
      </c>
      <c r="AT95" s="238">
        <v>9</v>
      </c>
      <c r="AU95" s="238">
        <v>65</v>
      </c>
      <c r="AV95" s="238">
        <v>11</v>
      </c>
      <c r="AW95" s="238">
        <v>21</v>
      </c>
      <c r="CT95" s="238">
        <v>417073.07594615303</v>
      </c>
      <c r="CU95" s="238">
        <v>4957705.4525442403</v>
      </c>
      <c r="CV95" s="238">
        <v>44.76793413</v>
      </c>
      <c r="CW95" s="238">
        <v>-94.047945729999995</v>
      </c>
      <c r="CX95" s="238" t="s">
        <v>359</v>
      </c>
      <c r="CY95" s="238" t="s">
        <v>1590</v>
      </c>
    </row>
    <row r="96" spans="1:103" x14ac:dyDescent="0.25">
      <c r="A96" s="238">
        <v>771517</v>
      </c>
      <c r="B96" s="238">
        <v>2</v>
      </c>
      <c r="C96" s="238">
        <v>212</v>
      </c>
      <c r="D96" s="238">
        <v>125.005</v>
      </c>
      <c r="E96" s="238">
        <v>43</v>
      </c>
      <c r="G96" s="238" t="s">
        <v>1517</v>
      </c>
      <c r="H96" s="238">
        <v>8</v>
      </c>
      <c r="I96" s="238">
        <v>22</v>
      </c>
      <c r="K96" s="238">
        <v>19203091</v>
      </c>
      <c r="M96" s="238">
        <v>11</v>
      </c>
      <c r="N96" s="238">
        <v>27</v>
      </c>
      <c r="O96" s="238">
        <v>2019</v>
      </c>
      <c r="P96" s="238" t="s">
        <v>355</v>
      </c>
      <c r="Q96" s="238">
        <v>14</v>
      </c>
      <c r="R96" s="238" t="s">
        <v>356</v>
      </c>
      <c r="S96" s="238">
        <v>5</v>
      </c>
      <c r="T96" s="238">
        <v>0</v>
      </c>
      <c r="U96" s="238">
        <v>1</v>
      </c>
      <c r="W96" s="238">
        <v>32</v>
      </c>
      <c r="X96" s="238">
        <v>2</v>
      </c>
      <c r="Y96" s="238">
        <v>1</v>
      </c>
      <c r="Z96" s="238">
        <v>2</v>
      </c>
      <c r="AA96" s="238">
        <v>7</v>
      </c>
      <c r="AB96" s="238">
        <v>90</v>
      </c>
      <c r="AC96" s="238">
        <v>98</v>
      </c>
      <c r="AD96" s="238" t="s">
        <v>357</v>
      </c>
      <c r="AF96" s="238" t="s">
        <v>405</v>
      </c>
      <c r="AG96" s="238">
        <v>3</v>
      </c>
      <c r="AH96" s="238">
        <v>2</v>
      </c>
      <c r="AI96" s="238">
        <v>4</v>
      </c>
      <c r="AJ96" s="238">
        <v>4</v>
      </c>
      <c r="AK96" s="238">
        <v>21</v>
      </c>
      <c r="AL96" s="238">
        <v>20</v>
      </c>
      <c r="AM96" s="238" t="s">
        <v>363</v>
      </c>
      <c r="AN96" s="238">
        <v>5</v>
      </c>
      <c r="AO96" s="238">
        <v>68</v>
      </c>
      <c r="AP96" s="238">
        <v>62</v>
      </c>
      <c r="AS96" s="238">
        <v>15</v>
      </c>
      <c r="AT96" s="238">
        <v>98</v>
      </c>
      <c r="AU96" s="238">
        <v>65</v>
      </c>
      <c r="AV96" s="238">
        <v>11</v>
      </c>
      <c r="AW96" s="238">
        <v>21</v>
      </c>
      <c r="CT96" s="238">
        <v>417119.64270595298</v>
      </c>
      <c r="CU96" s="238">
        <v>4957735.0859368397</v>
      </c>
      <c r="CV96" s="238">
        <v>44.768206249999999</v>
      </c>
      <c r="CW96" s="238">
        <v>-94.047362179999993</v>
      </c>
      <c r="CX96" s="238" t="s">
        <v>359</v>
      </c>
      <c r="CY96" s="238" t="s">
        <v>1591</v>
      </c>
    </row>
    <row r="97" spans="1:103" x14ac:dyDescent="0.25">
      <c r="A97" s="238">
        <v>10988033</v>
      </c>
      <c r="B97" s="238">
        <v>2</v>
      </c>
      <c r="C97" s="238">
        <v>212</v>
      </c>
      <c r="D97" s="238">
        <v>125.048</v>
      </c>
      <c r="E97" s="238">
        <v>43</v>
      </c>
      <c r="G97" s="238" t="s">
        <v>1517</v>
      </c>
      <c r="H97" s="238">
        <v>8</v>
      </c>
      <c r="I97" s="238">
        <v>22</v>
      </c>
      <c r="K97" s="238">
        <v>14201399</v>
      </c>
      <c r="L97" s="238">
        <v>142890168</v>
      </c>
      <c r="M97" s="238">
        <v>10</v>
      </c>
      <c r="N97" s="238">
        <v>6</v>
      </c>
      <c r="O97" s="238">
        <v>2014</v>
      </c>
      <c r="P97" s="238" t="s">
        <v>361</v>
      </c>
      <c r="Q97" s="238">
        <v>15</v>
      </c>
      <c r="R97" s="238" t="s">
        <v>369</v>
      </c>
      <c r="S97" s="238">
        <v>2</v>
      </c>
      <c r="T97" s="238">
        <v>0</v>
      </c>
      <c r="U97" s="238">
        <v>2</v>
      </c>
      <c r="V97" s="238">
        <v>1</v>
      </c>
      <c r="W97" s="238">
        <v>10</v>
      </c>
      <c r="X97" s="238">
        <v>2</v>
      </c>
      <c r="Y97" s="238">
        <v>1</v>
      </c>
      <c r="Z97" s="238">
        <v>2</v>
      </c>
      <c r="AB97" s="238">
        <v>1</v>
      </c>
      <c r="AC97" s="238">
        <v>98</v>
      </c>
      <c r="AD97" s="238" t="s">
        <v>376</v>
      </c>
      <c r="AE97" s="238">
        <v>9</v>
      </c>
      <c r="AF97" s="238" t="s">
        <v>358</v>
      </c>
      <c r="AG97" s="238">
        <v>7</v>
      </c>
      <c r="AH97" s="238">
        <v>2</v>
      </c>
      <c r="AI97" s="238">
        <v>3</v>
      </c>
      <c r="AJ97" s="238">
        <v>3</v>
      </c>
      <c r="AK97" s="238">
        <v>21</v>
      </c>
      <c r="AL97" s="238">
        <v>20</v>
      </c>
      <c r="AM97" s="238" t="s">
        <v>354</v>
      </c>
      <c r="AN97" s="238">
        <v>5</v>
      </c>
      <c r="AO97" s="238">
        <v>15</v>
      </c>
      <c r="AS97" s="238">
        <v>3</v>
      </c>
      <c r="AT97" s="238">
        <v>98</v>
      </c>
      <c r="AU97" s="238">
        <v>65</v>
      </c>
      <c r="AV97" s="238">
        <v>11</v>
      </c>
      <c r="AW97" s="238">
        <v>20</v>
      </c>
      <c r="AX97" s="238">
        <v>2</v>
      </c>
      <c r="AY97" s="238">
        <v>50</v>
      </c>
      <c r="AZ97" s="238">
        <v>3</v>
      </c>
      <c r="BA97" s="238">
        <v>22</v>
      </c>
      <c r="BB97" s="238">
        <v>33</v>
      </c>
      <c r="BC97" s="238" t="s">
        <v>354</v>
      </c>
      <c r="BD97" s="238">
        <v>5</v>
      </c>
      <c r="BE97" s="238">
        <v>1</v>
      </c>
      <c r="BI97" s="238">
        <v>3</v>
      </c>
      <c r="BJ97" s="238">
        <v>98</v>
      </c>
      <c r="BK97" s="238">
        <v>65</v>
      </c>
      <c r="BL97" s="238">
        <v>11</v>
      </c>
      <c r="BM97" s="238">
        <v>20</v>
      </c>
      <c r="CT97" s="238">
        <v>417183</v>
      </c>
      <c r="CU97" s="238">
        <v>4957704</v>
      </c>
      <c r="CV97" s="238">
        <v>44.767929700000003</v>
      </c>
      <c r="CW97" s="238">
        <v>-94.046555699999999</v>
      </c>
      <c r="CX97" s="238" t="s">
        <v>359</v>
      </c>
      <c r="CY97" s="238" t="s">
        <v>1592</v>
      </c>
    </row>
    <row r="98" spans="1:103" x14ac:dyDescent="0.25">
      <c r="A98" s="238">
        <v>10880290</v>
      </c>
      <c r="B98" s="238">
        <v>2</v>
      </c>
      <c r="C98" s="238">
        <v>212</v>
      </c>
      <c r="D98" s="238">
        <v>125.149</v>
      </c>
      <c r="E98" s="238">
        <v>43</v>
      </c>
      <c r="G98" s="238" t="s">
        <v>1517</v>
      </c>
      <c r="H98" s="238">
        <v>8</v>
      </c>
      <c r="I98" s="238">
        <v>22</v>
      </c>
      <c r="K98" s="238">
        <v>13200233</v>
      </c>
      <c r="L98" s="238">
        <v>130440227</v>
      </c>
      <c r="M98" s="238">
        <v>2</v>
      </c>
      <c r="N98" s="238">
        <v>12</v>
      </c>
      <c r="O98" s="238">
        <v>2013</v>
      </c>
      <c r="P98" s="238" t="s">
        <v>368</v>
      </c>
      <c r="Q98" s="238">
        <v>14</v>
      </c>
      <c r="R98" s="238" t="s">
        <v>356</v>
      </c>
      <c r="S98" s="238">
        <v>4</v>
      </c>
      <c r="T98" s="238">
        <v>0</v>
      </c>
      <c r="U98" s="238">
        <v>2</v>
      </c>
      <c r="V98" s="238">
        <v>1</v>
      </c>
      <c r="W98" s="238">
        <v>10</v>
      </c>
      <c r="X98" s="238">
        <v>2</v>
      </c>
      <c r="Y98" s="238">
        <v>1</v>
      </c>
      <c r="Z98" s="238">
        <v>1</v>
      </c>
      <c r="AB98" s="238">
        <v>1</v>
      </c>
      <c r="AC98" s="238">
        <v>98</v>
      </c>
      <c r="AD98" s="238" t="s">
        <v>1593</v>
      </c>
      <c r="AE98" s="238" t="s">
        <v>1594</v>
      </c>
      <c r="AF98" s="238" t="s">
        <v>358</v>
      </c>
      <c r="AG98" s="238">
        <v>7</v>
      </c>
      <c r="AH98" s="238">
        <v>2</v>
      </c>
      <c r="AI98" s="238">
        <v>2</v>
      </c>
      <c r="AJ98" s="238">
        <v>4</v>
      </c>
      <c r="AK98" s="238">
        <v>21</v>
      </c>
      <c r="AL98" s="238">
        <v>44</v>
      </c>
      <c r="AM98" s="238" t="s">
        <v>354</v>
      </c>
      <c r="AN98" s="238">
        <v>5</v>
      </c>
      <c r="AO98" s="238">
        <v>15</v>
      </c>
      <c r="AS98" s="238">
        <v>4</v>
      </c>
      <c r="AT98" s="238">
        <v>98</v>
      </c>
      <c r="AU98" s="238">
        <v>65</v>
      </c>
      <c r="AV98" s="238">
        <v>11</v>
      </c>
      <c r="AW98" s="238">
        <v>21</v>
      </c>
      <c r="AX98" s="238">
        <v>2</v>
      </c>
      <c r="AY98" s="238">
        <v>2</v>
      </c>
      <c r="AZ98" s="238">
        <v>4</v>
      </c>
      <c r="BA98" s="238">
        <v>21</v>
      </c>
      <c r="BB98" s="238">
        <v>65</v>
      </c>
      <c r="BC98" s="238" t="s">
        <v>354</v>
      </c>
      <c r="BD98" s="238">
        <v>5</v>
      </c>
      <c r="BE98" s="238">
        <v>1</v>
      </c>
      <c r="BI98" s="238">
        <v>4</v>
      </c>
      <c r="BJ98" s="238">
        <v>98</v>
      </c>
      <c r="BK98" s="238">
        <v>65</v>
      </c>
      <c r="BL98" s="238">
        <v>11</v>
      </c>
      <c r="BM98" s="238">
        <v>21</v>
      </c>
      <c r="CT98" s="238">
        <v>417346</v>
      </c>
      <c r="CU98" s="238">
        <v>4957703</v>
      </c>
      <c r="CV98" s="238">
        <v>44.767945099999999</v>
      </c>
      <c r="CW98" s="238">
        <v>-94.0444964</v>
      </c>
      <c r="CX98" s="238" t="s">
        <v>359</v>
      </c>
      <c r="CY98" s="238" t="s">
        <v>1595</v>
      </c>
    </row>
    <row r="99" spans="1:103" x14ac:dyDescent="0.25">
      <c r="A99" s="238">
        <v>10977857</v>
      </c>
      <c r="B99" s="238">
        <v>2</v>
      </c>
      <c r="C99" s="238">
        <v>212</v>
      </c>
      <c r="D99" s="238">
        <v>125.18</v>
      </c>
      <c r="E99" s="238">
        <v>43</v>
      </c>
      <c r="G99" s="238" t="s">
        <v>1517</v>
      </c>
      <c r="H99" s="238">
        <v>8</v>
      </c>
      <c r="I99" s="238">
        <v>22</v>
      </c>
      <c r="K99" s="238">
        <v>14200983</v>
      </c>
      <c r="L99" s="238">
        <v>142060180</v>
      </c>
      <c r="M99" s="238">
        <v>7</v>
      </c>
      <c r="N99" s="238">
        <v>17</v>
      </c>
      <c r="O99" s="238">
        <v>2014</v>
      </c>
      <c r="P99" s="238" t="s">
        <v>384</v>
      </c>
      <c r="Q99" s="238">
        <v>3</v>
      </c>
      <c r="R99" s="238" t="s">
        <v>356</v>
      </c>
      <c r="S99" s="238">
        <v>3</v>
      </c>
      <c r="T99" s="238">
        <v>0</v>
      </c>
      <c r="U99" s="238">
        <v>1</v>
      </c>
      <c r="V99" s="238">
        <v>7</v>
      </c>
      <c r="W99" s="238">
        <v>83</v>
      </c>
      <c r="X99" s="238">
        <v>2</v>
      </c>
      <c r="Y99" s="238">
        <v>6</v>
      </c>
      <c r="Z99" s="238">
        <v>1</v>
      </c>
      <c r="AB99" s="238">
        <v>1</v>
      </c>
      <c r="AC99" s="238">
        <v>98</v>
      </c>
      <c r="AD99" s="238">
        <v>212</v>
      </c>
      <c r="AE99" s="238">
        <v>81</v>
      </c>
      <c r="AF99" s="238" t="s">
        <v>358</v>
      </c>
      <c r="AG99" s="238">
        <v>3</v>
      </c>
      <c r="AH99" s="238">
        <v>2</v>
      </c>
      <c r="AI99" s="238">
        <v>2</v>
      </c>
      <c r="AJ99" s="238">
        <v>3</v>
      </c>
      <c r="AK99" s="238">
        <v>21</v>
      </c>
      <c r="AL99" s="238">
        <v>28</v>
      </c>
      <c r="AM99" s="238" t="s">
        <v>363</v>
      </c>
      <c r="AN99" s="238">
        <v>1</v>
      </c>
      <c r="AO99" s="238">
        <v>18</v>
      </c>
      <c r="AP99" s="238">
        <v>8</v>
      </c>
      <c r="AS99" s="238">
        <v>3</v>
      </c>
      <c r="AT99" s="238">
        <v>98</v>
      </c>
      <c r="AU99" s="238">
        <v>65</v>
      </c>
      <c r="AV99" s="238">
        <v>11</v>
      </c>
      <c r="AW99" s="238">
        <v>21</v>
      </c>
      <c r="CT99" s="238">
        <v>417396</v>
      </c>
      <c r="CU99" s="238">
        <v>4957703</v>
      </c>
      <c r="CV99" s="238">
        <v>44.767949700000003</v>
      </c>
      <c r="CW99" s="238">
        <v>-94.043870499999997</v>
      </c>
      <c r="CX99" s="238" t="s">
        <v>359</v>
      </c>
      <c r="CY99" s="238" t="s">
        <v>1596</v>
      </c>
    </row>
    <row r="100" spans="1:103" x14ac:dyDescent="0.25">
      <c r="A100" s="238">
        <v>423523</v>
      </c>
      <c r="B100" s="238">
        <v>2</v>
      </c>
      <c r="C100" s="238">
        <v>212</v>
      </c>
      <c r="D100" s="238">
        <v>125.252</v>
      </c>
      <c r="E100" s="238">
        <v>43</v>
      </c>
      <c r="G100" s="238" t="s">
        <v>1517</v>
      </c>
      <c r="H100" s="238">
        <v>8</v>
      </c>
      <c r="I100" s="238">
        <v>22</v>
      </c>
      <c r="K100" s="238">
        <v>17200501</v>
      </c>
      <c r="M100" s="238">
        <v>2</v>
      </c>
      <c r="N100" s="238">
        <v>16</v>
      </c>
      <c r="O100" s="238">
        <v>2017</v>
      </c>
      <c r="P100" s="238" t="s">
        <v>384</v>
      </c>
      <c r="Q100" s="238">
        <v>17</v>
      </c>
      <c r="R100" s="238" t="s">
        <v>356</v>
      </c>
      <c r="S100" s="238">
        <v>5</v>
      </c>
      <c r="T100" s="238">
        <v>0</v>
      </c>
      <c r="U100" s="238">
        <v>2</v>
      </c>
      <c r="V100" s="238">
        <v>10</v>
      </c>
      <c r="W100" s="238">
        <v>10</v>
      </c>
      <c r="X100" s="238">
        <v>2</v>
      </c>
      <c r="Y100" s="238">
        <v>3</v>
      </c>
      <c r="Z100" s="238">
        <v>1</v>
      </c>
      <c r="AB100" s="238">
        <v>1</v>
      </c>
      <c r="AC100" s="238">
        <v>98</v>
      </c>
      <c r="AD100" s="238" t="s">
        <v>357</v>
      </c>
      <c r="AF100" s="238" t="s">
        <v>358</v>
      </c>
      <c r="AG100" s="238">
        <v>5</v>
      </c>
      <c r="AH100" s="238">
        <v>2</v>
      </c>
      <c r="AI100" s="238">
        <v>2</v>
      </c>
      <c r="AJ100" s="238">
        <v>4</v>
      </c>
      <c r="AK100" s="238">
        <v>21</v>
      </c>
      <c r="AL100" s="238">
        <v>36</v>
      </c>
      <c r="AM100" s="238" t="s">
        <v>354</v>
      </c>
      <c r="AN100" s="238">
        <v>5</v>
      </c>
      <c r="AO100" s="238">
        <v>68</v>
      </c>
      <c r="AS100" s="238">
        <v>14</v>
      </c>
      <c r="AT100" s="238">
        <v>9</v>
      </c>
      <c r="AU100" s="238">
        <v>65</v>
      </c>
      <c r="AV100" s="238">
        <v>11</v>
      </c>
      <c r="AW100" s="238">
        <v>21</v>
      </c>
      <c r="AX100" s="238">
        <v>2</v>
      </c>
      <c r="AY100" s="238">
        <v>2</v>
      </c>
      <c r="AZ100" s="238">
        <v>4</v>
      </c>
      <c r="BA100" s="238">
        <v>21</v>
      </c>
      <c r="BB100" s="238">
        <v>37</v>
      </c>
      <c r="BC100" s="238" t="s">
        <v>354</v>
      </c>
      <c r="BD100" s="238">
        <v>5</v>
      </c>
      <c r="BE100" s="238">
        <v>1</v>
      </c>
      <c r="BI100" s="238">
        <v>14</v>
      </c>
      <c r="BJ100" s="238">
        <v>9</v>
      </c>
      <c r="BK100" s="238">
        <v>65</v>
      </c>
      <c r="BL100" s="238">
        <v>11</v>
      </c>
      <c r="BM100" s="238">
        <v>21</v>
      </c>
      <c r="CT100" s="238">
        <v>417513.34349335497</v>
      </c>
      <c r="CU100" s="238">
        <v>4957713.9192278404</v>
      </c>
      <c r="CV100" s="238">
        <v>44.768061250000002</v>
      </c>
      <c r="CW100" s="238">
        <v>-94.042384369999994</v>
      </c>
      <c r="CX100" s="238" t="s">
        <v>359</v>
      </c>
      <c r="CY100" s="238" t="s">
        <v>1597</v>
      </c>
    </row>
    <row r="101" spans="1:103" x14ac:dyDescent="0.25">
      <c r="A101" s="238">
        <v>724595</v>
      </c>
      <c r="B101" s="238">
        <v>2</v>
      </c>
      <c r="C101" s="238">
        <v>212</v>
      </c>
      <c r="D101" s="238">
        <v>125.27200000000001</v>
      </c>
      <c r="E101" s="238">
        <v>43</v>
      </c>
      <c r="G101" s="238" t="s">
        <v>1517</v>
      </c>
      <c r="H101" s="238">
        <v>8</v>
      </c>
      <c r="I101" s="238">
        <v>22</v>
      </c>
      <c r="K101" s="238" t="s">
        <v>1598</v>
      </c>
      <c r="M101" s="238">
        <v>6</v>
      </c>
      <c r="N101" s="238">
        <v>4</v>
      </c>
      <c r="O101" s="238">
        <v>2019</v>
      </c>
      <c r="P101" s="238" t="s">
        <v>368</v>
      </c>
      <c r="Q101" s="238">
        <v>16</v>
      </c>
      <c r="R101" s="238" t="s">
        <v>356</v>
      </c>
      <c r="S101" s="238">
        <v>5</v>
      </c>
      <c r="T101" s="238">
        <v>0</v>
      </c>
      <c r="U101" s="238">
        <v>1</v>
      </c>
      <c r="W101" s="238">
        <v>32</v>
      </c>
      <c r="X101" s="238">
        <v>2</v>
      </c>
      <c r="Y101" s="238">
        <v>1</v>
      </c>
      <c r="Z101" s="238">
        <v>3</v>
      </c>
      <c r="AA101" s="238">
        <v>5</v>
      </c>
      <c r="AB101" s="238">
        <v>2</v>
      </c>
      <c r="AC101" s="238">
        <v>98</v>
      </c>
      <c r="AD101" s="238" t="s">
        <v>357</v>
      </c>
      <c r="AF101" s="238" t="s">
        <v>405</v>
      </c>
      <c r="AG101" s="238">
        <v>3</v>
      </c>
      <c r="AH101" s="238">
        <v>2</v>
      </c>
      <c r="AI101" s="238">
        <v>4</v>
      </c>
      <c r="AJ101" s="238">
        <v>4</v>
      </c>
      <c r="AK101" s="238">
        <v>21</v>
      </c>
      <c r="AL101" s="238">
        <v>51</v>
      </c>
      <c r="AM101" s="238" t="s">
        <v>363</v>
      </c>
      <c r="AN101" s="238">
        <v>5</v>
      </c>
      <c r="AO101" s="238">
        <v>72</v>
      </c>
      <c r="AP101" s="238">
        <v>70</v>
      </c>
      <c r="AS101" s="238">
        <v>15</v>
      </c>
      <c r="AT101" s="238">
        <v>98</v>
      </c>
      <c r="AU101" s="238">
        <v>65</v>
      </c>
      <c r="AV101" s="238">
        <v>11</v>
      </c>
      <c r="AW101" s="238">
        <v>21</v>
      </c>
      <c r="CT101" s="238">
        <v>417549.389111417</v>
      </c>
      <c r="CU101" s="238">
        <v>4957733.4765533302</v>
      </c>
      <c r="CV101" s="238">
        <v>44.768241439999997</v>
      </c>
      <c r="CW101" s="238">
        <v>-94.041932099999997</v>
      </c>
      <c r="CX101" s="238" t="s">
        <v>359</v>
      </c>
      <c r="CY101" s="238" t="s">
        <v>1599</v>
      </c>
    </row>
    <row r="102" spans="1:103" x14ac:dyDescent="0.25">
      <c r="A102" s="238">
        <v>748236</v>
      </c>
      <c r="B102" s="238">
        <v>2</v>
      </c>
      <c r="C102" s="238">
        <v>212</v>
      </c>
      <c r="D102" s="238">
        <v>125.318</v>
      </c>
      <c r="E102" s="238">
        <v>43</v>
      </c>
      <c r="G102" s="238" t="s">
        <v>1517</v>
      </c>
      <c r="H102" s="238">
        <v>8</v>
      </c>
      <c r="I102" s="238">
        <v>22</v>
      </c>
      <c r="K102" s="238">
        <v>19202364</v>
      </c>
      <c r="M102" s="238">
        <v>9</v>
      </c>
      <c r="N102" s="238">
        <v>10</v>
      </c>
      <c r="O102" s="238">
        <v>2019</v>
      </c>
      <c r="P102" s="238" t="s">
        <v>368</v>
      </c>
      <c r="Q102" s="238">
        <v>6</v>
      </c>
      <c r="R102" s="238" t="s">
        <v>356</v>
      </c>
      <c r="S102" s="238">
        <v>1</v>
      </c>
      <c r="T102" s="238">
        <v>1</v>
      </c>
      <c r="U102" s="238">
        <v>2</v>
      </c>
      <c r="V102" s="238">
        <v>5</v>
      </c>
      <c r="W102" s="238">
        <v>10</v>
      </c>
      <c r="X102" s="238">
        <v>3</v>
      </c>
      <c r="Y102" s="238">
        <v>4</v>
      </c>
      <c r="Z102" s="238">
        <v>90</v>
      </c>
      <c r="AB102" s="238">
        <v>2</v>
      </c>
      <c r="AC102" s="238">
        <v>98</v>
      </c>
      <c r="AD102" s="238" t="s">
        <v>357</v>
      </c>
      <c r="AF102" s="238" t="s">
        <v>405</v>
      </c>
      <c r="AG102" s="238">
        <v>10</v>
      </c>
      <c r="AH102" s="238">
        <v>2</v>
      </c>
      <c r="AI102" s="238">
        <v>2</v>
      </c>
      <c r="AJ102" s="238">
        <v>2</v>
      </c>
      <c r="AK102" s="238">
        <v>21</v>
      </c>
      <c r="AL102" s="238">
        <v>67</v>
      </c>
      <c r="AM102" s="238" t="s">
        <v>363</v>
      </c>
      <c r="AN102" s="238">
        <v>5</v>
      </c>
      <c r="AO102" s="238">
        <v>2</v>
      </c>
      <c r="AS102" s="238">
        <v>12</v>
      </c>
      <c r="AT102" s="238">
        <v>23</v>
      </c>
      <c r="AU102" s="238">
        <v>30</v>
      </c>
      <c r="AV102" s="238">
        <v>11</v>
      </c>
      <c r="AW102" s="238">
        <v>21</v>
      </c>
      <c r="AX102" s="238">
        <v>2</v>
      </c>
      <c r="AY102" s="238">
        <v>49</v>
      </c>
      <c r="AZ102" s="238">
        <v>4</v>
      </c>
      <c r="BA102" s="238">
        <v>21</v>
      </c>
      <c r="BB102" s="238">
        <v>59</v>
      </c>
      <c r="BC102" s="238" t="s">
        <v>354</v>
      </c>
      <c r="BD102" s="238">
        <v>5</v>
      </c>
      <c r="BE102" s="238">
        <v>1</v>
      </c>
      <c r="BI102" s="238">
        <v>14</v>
      </c>
      <c r="BJ102" s="238">
        <v>9</v>
      </c>
      <c r="BK102" s="238">
        <v>65</v>
      </c>
      <c r="BL102" s="238">
        <v>11</v>
      </c>
      <c r="BM102" s="238">
        <v>21</v>
      </c>
      <c r="CT102" s="238">
        <v>417623.41038015502</v>
      </c>
      <c r="CU102" s="238">
        <v>4957730.8525950396</v>
      </c>
      <c r="CV102" s="238">
        <v>44.768226349999999</v>
      </c>
      <c r="CW102" s="238">
        <v>-94.040996419999999</v>
      </c>
      <c r="CX102" s="238" t="s">
        <v>359</v>
      </c>
      <c r="CY102" s="238" t="s">
        <v>1600</v>
      </c>
    </row>
    <row r="103" spans="1:103" x14ac:dyDescent="0.25">
      <c r="A103" s="238">
        <v>671506</v>
      </c>
      <c r="B103" s="238">
        <v>2</v>
      </c>
      <c r="C103" s="238">
        <v>212</v>
      </c>
      <c r="D103" s="238">
        <v>125.34</v>
      </c>
      <c r="E103" s="238">
        <v>43</v>
      </c>
      <c r="G103" s="238" t="s">
        <v>1517</v>
      </c>
      <c r="H103" s="238">
        <v>8</v>
      </c>
      <c r="I103" s="238">
        <v>22</v>
      </c>
      <c r="K103" s="238">
        <v>18203194</v>
      </c>
      <c r="M103" s="238">
        <v>12</v>
      </c>
      <c r="N103" s="238">
        <v>27</v>
      </c>
      <c r="O103" s="238">
        <v>2018</v>
      </c>
      <c r="P103" s="238" t="s">
        <v>384</v>
      </c>
      <c r="Q103" s="238">
        <v>7</v>
      </c>
      <c r="R103" s="238" t="s">
        <v>369</v>
      </c>
      <c r="S103" s="238">
        <v>5</v>
      </c>
      <c r="T103" s="238">
        <v>0</v>
      </c>
      <c r="U103" s="238">
        <v>1</v>
      </c>
      <c r="W103" s="238">
        <v>32</v>
      </c>
      <c r="X103" s="238">
        <v>3</v>
      </c>
      <c r="Y103" s="238">
        <v>1</v>
      </c>
      <c r="Z103" s="238">
        <v>2</v>
      </c>
      <c r="AA103" s="238">
        <v>3</v>
      </c>
      <c r="AB103" s="238">
        <v>2</v>
      </c>
      <c r="AC103" s="238">
        <v>98</v>
      </c>
      <c r="AD103" s="238" t="s">
        <v>357</v>
      </c>
      <c r="AF103" s="238" t="s">
        <v>358</v>
      </c>
      <c r="AG103" s="238">
        <v>3</v>
      </c>
      <c r="AH103" s="238">
        <v>2</v>
      </c>
      <c r="AI103" s="238">
        <v>4</v>
      </c>
      <c r="AJ103" s="238">
        <v>3</v>
      </c>
      <c r="AK103" s="238">
        <v>21</v>
      </c>
      <c r="AL103" s="238">
        <v>30</v>
      </c>
      <c r="AM103" s="238" t="s">
        <v>363</v>
      </c>
      <c r="AN103" s="238">
        <v>5</v>
      </c>
      <c r="AO103" s="238">
        <v>1</v>
      </c>
      <c r="AS103" s="238">
        <v>14</v>
      </c>
      <c r="AT103" s="238">
        <v>9</v>
      </c>
      <c r="AU103" s="238">
        <v>65</v>
      </c>
      <c r="AV103" s="238">
        <v>11</v>
      </c>
      <c r="AW103" s="238">
        <v>21</v>
      </c>
      <c r="CT103" s="238">
        <v>417653.04377275502</v>
      </c>
      <c r="CU103" s="238">
        <v>4957701.2192024402</v>
      </c>
      <c r="CV103" s="238">
        <v>44.767963039999998</v>
      </c>
      <c r="CW103" s="238">
        <v>-94.040617209999994</v>
      </c>
      <c r="CX103" s="238" t="s">
        <v>391</v>
      </c>
      <c r="CY103" s="238" t="s">
        <v>1601</v>
      </c>
    </row>
    <row r="104" spans="1:103" x14ac:dyDescent="0.25">
      <c r="A104" s="238">
        <v>10926857</v>
      </c>
      <c r="B104" s="238">
        <v>2</v>
      </c>
      <c r="C104" s="238">
        <v>212</v>
      </c>
      <c r="D104" s="238">
        <v>125.346</v>
      </c>
      <c r="E104" s="238">
        <v>43</v>
      </c>
      <c r="F104" s="238" t="s">
        <v>1602</v>
      </c>
      <c r="H104" s="238">
        <v>8</v>
      </c>
      <c r="I104" s="238">
        <v>22</v>
      </c>
      <c r="L104" s="238">
        <v>140300049</v>
      </c>
      <c r="M104" s="238">
        <v>12</v>
      </c>
      <c r="N104" s="238">
        <v>28</v>
      </c>
      <c r="O104" s="238">
        <v>2013</v>
      </c>
      <c r="P104" s="238" t="s">
        <v>364</v>
      </c>
      <c r="Q104" s="238">
        <v>11</v>
      </c>
      <c r="S104" s="238">
        <v>5</v>
      </c>
      <c r="T104" s="238">
        <v>0</v>
      </c>
      <c r="U104" s="238">
        <v>1</v>
      </c>
      <c r="V104" s="238">
        <v>8</v>
      </c>
      <c r="W104" s="238">
        <v>16</v>
      </c>
      <c r="Y104" s="238">
        <v>1</v>
      </c>
      <c r="Z104" s="238">
        <v>1</v>
      </c>
      <c r="AB104" s="238">
        <v>1</v>
      </c>
      <c r="AC104" s="238">
        <v>98</v>
      </c>
      <c r="AF104" s="238" t="s">
        <v>358</v>
      </c>
      <c r="AG104" s="238">
        <v>4</v>
      </c>
      <c r="AH104" s="238">
        <v>2</v>
      </c>
      <c r="AI104" s="238">
        <v>4</v>
      </c>
      <c r="AJ104" s="238">
        <v>3</v>
      </c>
      <c r="AK104" s="238">
        <v>21</v>
      </c>
      <c r="AL104" s="238">
        <v>54</v>
      </c>
      <c r="AM104" s="238" t="s">
        <v>354</v>
      </c>
      <c r="AT104" s="238">
        <v>98</v>
      </c>
      <c r="AU104" s="238">
        <v>65</v>
      </c>
      <c r="CT104" s="238">
        <v>417662</v>
      </c>
      <c r="CU104" s="238">
        <v>4957702</v>
      </c>
      <c r="CV104" s="238">
        <v>44.767969000000001</v>
      </c>
      <c r="CW104" s="238">
        <v>-94.040499199999999</v>
      </c>
      <c r="CX104" s="238" t="s">
        <v>359</v>
      </c>
    </row>
    <row r="105" spans="1:103" x14ac:dyDescent="0.25">
      <c r="A105" s="238">
        <v>10971844</v>
      </c>
      <c r="B105" s="238">
        <v>2</v>
      </c>
      <c r="C105" s="238">
        <v>212</v>
      </c>
      <c r="D105" s="238">
        <v>125.346</v>
      </c>
      <c r="E105" s="238">
        <v>43</v>
      </c>
      <c r="G105" s="238" t="s">
        <v>1517</v>
      </c>
      <c r="H105" s="238">
        <v>8</v>
      </c>
      <c r="I105" s="238">
        <v>22</v>
      </c>
      <c r="K105" s="238">
        <v>14200187</v>
      </c>
      <c r="L105" s="238">
        <v>140920161</v>
      </c>
      <c r="M105" s="238">
        <v>2</v>
      </c>
      <c r="N105" s="238">
        <v>3</v>
      </c>
      <c r="O105" s="238">
        <v>2014</v>
      </c>
      <c r="P105" s="238" t="s">
        <v>361</v>
      </c>
      <c r="Q105" s="238">
        <v>5</v>
      </c>
      <c r="R105" s="238" t="s">
        <v>356</v>
      </c>
      <c r="S105" s="238">
        <v>3</v>
      </c>
      <c r="T105" s="238">
        <v>0</v>
      </c>
      <c r="U105" s="238">
        <v>2</v>
      </c>
      <c r="V105" s="238">
        <v>3</v>
      </c>
      <c r="W105" s="238">
        <v>10</v>
      </c>
      <c r="X105" s="238">
        <v>4</v>
      </c>
      <c r="Y105" s="238">
        <v>4</v>
      </c>
      <c r="Z105" s="238">
        <v>1</v>
      </c>
      <c r="AB105" s="238">
        <v>1</v>
      </c>
      <c r="AC105" s="238">
        <v>98</v>
      </c>
      <c r="AD105" s="238" t="s">
        <v>376</v>
      </c>
      <c r="AE105" s="238" t="s">
        <v>1603</v>
      </c>
      <c r="AF105" s="238" t="s">
        <v>358</v>
      </c>
      <c r="AG105" s="238">
        <v>9</v>
      </c>
      <c r="AH105" s="238">
        <v>2</v>
      </c>
      <c r="AI105" s="238">
        <v>2</v>
      </c>
      <c r="AJ105" s="238">
        <v>4</v>
      </c>
      <c r="AK105" s="238">
        <v>21</v>
      </c>
      <c r="AL105" s="238">
        <v>51</v>
      </c>
      <c r="AM105" s="238" t="s">
        <v>354</v>
      </c>
      <c r="AN105" s="238">
        <v>5</v>
      </c>
      <c r="AO105" s="238">
        <v>1</v>
      </c>
      <c r="AS105" s="238">
        <v>4</v>
      </c>
      <c r="AT105" s="238">
        <v>22</v>
      </c>
      <c r="AU105" s="238">
        <v>65</v>
      </c>
      <c r="AV105" s="238">
        <v>11</v>
      </c>
      <c r="AW105" s="238">
        <v>21</v>
      </c>
      <c r="AX105" s="238">
        <v>2</v>
      </c>
      <c r="AY105" s="238">
        <v>2</v>
      </c>
      <c r="AZ105" s="238">
        <v>1</v>
      </c>
      <c r="BA105" s="238">
        <v>24</v>
      </c>
      <c r="BB105" s="238">
        <v>22</v>
      </c>
      <c r="BC105" s="238" t="s">
        <v>354</v>
      </c>
      <c r="BD105" s="238">
        <v>5</v>
      </c>
      <c r="BE105" s="238">
        <v>2</v>
      </c>
      <c r="BI105" s="238">
        <v>4</v>
      </c>
      <c r="BJ105" s="238">
        <v>22</v>
      </c>
      <c r="BK105" s="238">
        <v>65</v>
      </c>
      <c r="BL105" s="238">
        <v>11</v>
      </c>
      <c r="BM105" s="238">
        <v>21</v>
      </c>
      <c r="CT105" s="238">
        <v>417662</v>
      </c>
      <c r="CU105" s="238">
        <v>4957702</v>
      </c>
      <c r="CV105" s="238">
        <v>44.767969000000001</v>
      </c>
      <c r="CW105" s="238">
        <v>-94.040499199999999</v>
      </c>
      <c r="CX105" s="238" t="s">
        <v>359</v>
      </c>
      <c r="CY105" s="238" t="s">
        <v>1604</v>
      </c>
    </row>
    <row r="106" spans="1:103" x14ac:dyDescent="0.25">
      <c r="A106" s="238">
        <v>802587</v>
      </c>
      <c r="B106" s="238">
        <v>2</v>
      </c>
      <c r="C106" s="238">
        <v>212</v>
      </c>
      <c r="D106" s="238">
        <v>125.355</v>
      </c>
      <c r="E106" s="238">
        <v>43</v>
      </c>
      <c r="F106" s="238" t="s">
        <v>1602</v>
      </c>
      <c r="H106" s="238">
        <v>8</v>
      </c>
      <c r="I106" s="238">
        <v>22</v>
      </c>
      <c r="K106" s="238">
        <v>20200641</v>
      </c>
      <c r="L106" s="238">
        <v>200650177</v>
      </c>
      <c r="M106" s="238">
        <v>3</v>
      </c>
      <c r="N106" s="238">
        <v>5</v>
      </c>
      <c r="O106" s="238">
        <v>2020</v>
      </c>
      <c r="P106" s="238" t="s">
        <v>384</v>
      </c>
      <c r="Q106" s="238">
        <v>14</v>
      </c>
      <c r="R106" s="238">
        <v>98</v>
      </c>
      <c r="S106" s="238">
        <v>5</v>
      </c>
      <c r="T106" s="238">
        <v>0</v>
      </c>
      <c r="U106" s="238">
        <v>2</v>
      </c>
      <c r="V106" s="238">
        <v>10</v>
      </c>
      <c r="W106" s="238">
        <v>10</v>
      </c>
      <c r="X106" s="238">
        <v>4</v>
      </c>
      <c r="Y106" s="238">
        <v>1</v>
      </c>
      <c r="Z106" s="238">
        <v>2</v>
      </c>
      <c r="AB106" s="238">
        <v>2</v>
      </c>
      <c r="AC106" s="238">
        <v>98</v>
      </c>
      <c r="AD106" s="238" t="s">
        <v>357</v>
      </c>
      <c r="AF106" s="238" t="s">
        <v>405</v>
      </c>
      <c r="AG106" s="238">
        <v>5</v>
      </c>
      <c r="AH106" s="238">
        <v>2</v>
      </c>
      <c r="AI106" s="238">
        <v>2</v>
      </c>
      <c r="AJ106" s="238">
        <v>2</v>
      </c>
      <c r="AK106" s="238">
        <v>23</v>
      </c>
      <c r="AL106" s="238">
        <v>21</v>
      </c>
      <c r="AM106" s="238" t="s">
        <v>354</v>
      </c>
      <c r="AN106" s="238">
        <v>5</v>
      </c>
      <c r="AO106" s="238">
        <v>68</v>
      </c>
      <c r="AS106" s="238">
        <v>12</v>
      </c>
      <c r="AT106" s="238">
        <v>23</v>
      </c>
      <c r="AU106" s="238">
        <v>30</v>
      </c>
      <c r="AV106" s="238">
        <v>11</v>
      </c>
      <c r="AW106" s="238">
        <v>21</v>
      </c>
      <c r="AX106" s="238">
        <v>2</v>
      </c>
      <c r="AY106" s="238">
        <v>49</v>
      </c>
      <c r="AZ106" s="238">
        <v>2</v>
      </c>
      <c r="BA106" s="238">
        <v>23</v>
      </c>
      <c r="BB106" s="238">
        <v>34</v>
      </c>
      <c r="BC106" s="238" t="s">
        <v>354</v>
      </c>
      <c r="BD106" s="238">
        <v>5</v>
      </c>
      <c r="BE106" s="238">
        <v>1</v>
      </c>
      <c r="BI106" s="238">
        <v>12</v>
      </c>
      <c r="BJ106" s="238">
        <v>23</v>
      </c>
      <c r="BK106" s="238">
        <v>30</v>
      </c>
      <c r="BL106" s="238">
        <v>11</v>
      </c>
      <c r="BM106" s="238">
        <v>21</v>
      </c>
      <c r="CT106" s="238">
        <v>417682.67716535501</v>
      </c>
      <c r="CU106" s="238">
        <v>4957735.0859368397</v>
      </c>
      <c r="CV106" s="238">
        <v>44.76827128</v>
      </c>
      <c r="CW106" s="238">
        <v>-94.040248270000006</v>
      </c>
      <c r="CX106" s="238" t="s">
        <v>359</v>
      </c>
      <c r="CY106" s="238" t="s">
        <v>1605</v>
      </c>
    </row>
    <row r="107" spans="1:103" x14ac:dyDescent="0.25">
      <c r="A107" s="238">
        <v>754012</v>
      </c>
      <c r="B107" s="238">
        <v>2</v>
      </c>
      <c r="C107" s="238">
        <v>212</v>
      </c>
      <c r="D107" s="238">
        <v>125.364</v>
      </c>
      <c r="E107" s="238">
        <v>43</v>
      </c>
      <c r="F107" s="238" t="s">
        <v>1602</v>
      </c>
      <c r="H107" s="238">
        <v>8</v>
      </c>
      <c r="I107" s="238">
        <v>22</v>
      </c>
      <c r="K107" s="238">
        <v>19202630</v>
      </c>
      <c r="M107" s="238">
        <v>10</v>
      </c>
      <c r="N107" s="238">
        <v>12</v>
      </c>
      <c r="O107" s="238">
        <v>2019</v>
      </c>
      <c r="P107" s="238" t="s">
        <v>364</v>
      </c>
      <c r="Q107" s="238">
        <v>9</v>
      </c>
      <c r="R107" s="238" t="s">
        <v>369</v>
      </c>
      <c r="S107" s="238">
        <v>5</v>
      </c>
      <c r="T107" s="238">
        <v>0</v>
      </c>
      <c r="U107" s="238">
        <v>1</v>
      </c>
      <c r="W107" s="238">
        <v>32</v>
      </c>
      <c r="X107" s="238">
        <v>28</v>
      </c>
      <c r="Y107" s="238">
        <v>1</v>
      </c>
      <c r="Z107" s="238">
        <v>7</v>
      </c>
      <c r="AB107" s="238">
        <v>2</v>
      </c>
      <c r="AC107" s="238">
        <v>98</v>
      </c>
      <c r="AD107" s="238" t="s">
        <v>357</v>
      </c>
      <c r="AF107" s="238" t="s">
        <v>358</v>
      </c>
      <c r="AG107" s="238">
        <v>3</v>
      </c>
      <c r="AH107" s="238">
        <v>2</v>
      </c>
      <c r="AI107" s="238">
        <v>48</v>
      </c>
      <c r="AJ107" s="238">
        <v>3</v>
      </c>
      <c r="AK107" s="238">
        <v>27</v>
      </c>
      <c r="AL107" s="238">
        <v>38</v>
      </c>
      <c r="AM107" s="238" t="s">
        <v>354</v>
      </c>
      <c r="AN107" s="238">
        <v>5</v>
      </c>
      <c r="AO107" s="238">
        <v>71</v>
      </c>
      <c r="AS107" s="238">
        <v>14</v>
      </c>
      <c r="AT107" s="238">
        <v>98</v>
      </c>
      <c r="AU107" s="238">
        <v>65</v>
      </c>
      <c r="AV107" s="238">
        <v>11</v>
      </c>
      <c r="AW107" s="238">
        <v>21</v>
      </c>
      <c r="CT107" s="238">
        <v>417691.14384895499</v>
      </c>
      <c r="CU107" s="238">
        <v>4957705.4525442403</v>
      </c>
      <c r="CV107" s="238">
        <v>44.768005530000003</v>
      </c>
      <c r="CW107" s="238">
        <v>-94.040136509999996</v>
      </c>
      <c r="CX107" s="238" t="s">
        <v>359</v>
      </c>
      <c r="CY107" s="238" t="s">
        <v>1606</v>
      </c>
    </row>
    <row r="108" spans="1:103" x14ac:dyDescent="0.25">
      <c r="A108" s="238">
        <v>412685</v>
      </c>
      <c r="B108" s="238">
        <v>2</v>
      </c>
      <c r="C108" s="238">
        <v>212</v>
      </c>
      <c r="D108" s="238">
        <v>125.404</v>
      </c>
      <c r="E108" s="238">
        <v>43</v>
      </c>
      <c r="F108" s="238" t="s">
        <v>1602</v>
      </c>
      <c r="H108" s="238">
        <v>8</v>
      </c>
      <c r="I108" s="238">
        <v>22</v>
      </c>
      <c r="K108" s="238">
        <v>17200089</v>
      </c>
      <c r="M108" s="238">
        <v>1</v>
      </c>
      <c r="N108" s="238">
        <v>9</v>
      </c>
      <c r="O108" s="238">
        <v>2017</v>
      </c>
      <c r="P108" s="238" t="s">
        <v>361</v>
      </c>
      <c r="Q108" s="238">
        <v>13</v>
      </c>
      <c r="R108" s="238" t="s">
        <v>356</v>
      </c>
      <c r="S108" s="238">
        <v>5</v>
      </c>
      <c r="T108" s="238">
        <v>0</v>
      </c>
      <c r="U108" s="238">
        <v>1</v>
      </c>
      <c r="W108" s="238">
        <v>30</v>
      </c>
      <c r="X108" s="238">
        <v>3</v>
      </c>
      <c r="Y108" s="238">
        <v>1</v>
      </c>
      <c r="Z108" s="238">
        <v>4</v>
      </c>
      <c r="AB108" s="238">
        <v>3</v>
      </c>
      <c r="AC108" s="238">
        <v>98</v>
      </c>
      <c r="AD108" s="238" t="s">
        <v>357</v>
      </c>
      <c r="AF108" s="238" t="s">
        <v>405</v>
      </c>
      <c r="AG108" s="238">
        <v>3</v>
      </c>
      <c r="AH108" s="238">
        <v>2</v>
      </c>
      <c r="AI108" s="238">
        <v>2</v>
      </c>
      <c r="AJ108" s="238">
        <v>4</v>
      </c>
      <c r="AK108" s="238">
        <v>21</v>
      </c>
      <c r="AL108" s="238">
        <v>24</v>
      </c>
      <c r="AM108" s="238" t="s">
        <v>354</v>
      </c>
      <c r="AN108" s="238">
        <v>5</v>
      </c>
      <c r="AO108" s="238">
        <v>70</v>
      </c>
      <c r="AS108" s="238">
        <v>15</v>
      </c>
      <c r="AT108" s="238">
        <v>9</v>
      </c>
      <c r="AU108" s="238">
        <v>65</v>
      </c>
      <c r="AV108" s="238">
        <v>11</v>
      </c>
      <c r="AW108" s="238">
        <v>21</v>
      </c>
      <c r="CT108" s="238">
        <v>417725.01058335498</v>
      </c>
      <c r="CU108" s="238">
        <v>4957730.8525950396</v>
      </c>
      <c r="CV108" s="238">
        <v>44.76823804</v>
      </c>
      <c r="CW108" s="238">
        <v>-94.039712710000003</v>
      </c>
      <c r="CX108" s="238" t="s">
        <v>359</v>
      </c>
      <c r="CY108" s="238" t="s">
        <v>1607</v>
      </c>
    </row>
    <row r="109" spans="1:103" x14ac:dyDescent="0.25">
      <c r="A109" s="238">
        <v>10899757</v>
      </c>
      <c r="B109" s="238">
        <v>2</v>
      </c>
      <c r="C109" s="238">
        <v>212</v>
      </c>
      <c r="D109" s="238">
        <v>125.592</v>
      </c>
      <c r="E109" s="238">
        <v>43</v>
      </c>
      <c r="G109" s="238" t="s">
        <v>1475</v>
      </c>
      <c r="H109" s="238">
        <v>8</v>
      </c>
      <c r="I109" s="238">
        <v>22</v>
      </c>
      <c r="K109" s="238">
        <v>13201148</v>
      </c>
      <c r="L109" s="238">
        <v>132630189</v>
      </c>
      <c r="M109" s="238">
        <v>9</v>
      </c>
      <c r="N109" s="238">
        <v>16</v>
      </c>
      <c r="O109" s="238">
        <v>2013</v>
      </c>
      <c r="P109" s="238" t="s">
        <v>361</v>
      </c>
      <c r="Q109" s="238">
        <v>15</v>
      </c>
      <c r="R109" s="238" t="s">
        <v>369</v>
      </c>
      <c r="S109" s="238">
        <v>1</v>
      </c>
      <c r="T109" s="238">
        <v>1</v>
      </c>
      <c r="U109" s="238">
        <v>2</v>
      </c>
      <c r="V109" s="238">
        <v>1</v>
      </c>
      <c r="W109" s="238">
        <v>10</v>
      </c>
      <c r="X109" s="238">
        <v>4</v>
      </c>
      <c r="Y109" s="238">
        <v>1</v>
      </c>
      <c r="Z109" s="238">
        <v>1</v>
      </c>
      <c r="AB109" s="238">
        <v>1</v>
      </c>
      <c r="AC109" s="238">
        <v>2</v>
      </c>
      <c r="AD109" s="238">
        <v>212</v>
      </c>
      <c r="AE109" s="238" t="s">
        <v>1608</v>
      </c>
      <c r="AF109" s="238" t="s">
        <v>358</v>
      </c>
      <c r="AG109" s="238">
        <v>7</v>
      </c>
      <c r="AH109" s="238">
        <v>2</v>
      </c>
      <c r="AI109" s="238">
        <v>3</v>
      </c>
      <c r="AJ109" s="238">
        <v>3</v>
      </c>
      <c r="AK109" s="238">
        <v>27</v>
      </c>
      <c r="AL109" s="238">
        <v>26</v>
      </c>
      <c r="AM109" s="238" t="s">
        <v>354</v>
      </c>
      <c r="AN109" s="238">
        <v>5</v>
      </c>
      <c r="AO109" s="238">
        <v>15</v>
      </c>
      <c r="AS109" s="238">
        <v>3</v>
      </c>
      <c r="AT109" s="238">
        <v>2</v>
      </c>
      <c r="AU109" s="238">
        <v>65</v>
      </c>
      <c r="AV109" s="238">
        <v>11</v>
      </c>
      <c r="AW109" s="238">
        <v>21</v>
      </c>
      <c r="AX109" s="238">
        <v>2</v>
      </c>
      <c r="AY109" s="238">
        <v>2</v>
      </c>
      <c r="AZ109" s="238">
        <v>3</v>
      </c>
      <c r="BA109" s="238">
        <v>26</v>
      </c>
      <c r="BB109" s="238">
        <v>60</v>
      </c>
      <c r="BC109" s="238" t="s">
        <v>363</v>
      </c>
      <c r="BD109" s="238">
        <v>5</v>
      </c>
      <c r="BE109" s="238">
        <v>1</v>
      </c>
      <c r="BI109" s="238">
        <v>3</v>
      </c>
      <c r="BJ109" s="238">
        <v>2</v>
      </c>
      <c r="BK109" s="238">
        <v>65</v>
      </c>
      <c r="BL109" s="238">
        <v>11</v>
      </c>
      <c r="BM109" s="238">
        <v>21</v>
      </c>
      <c r="CT109" s="238">
        <v>418059</v>
      </c>
      <c r="CU109" s="238">
        <v>4957697</v>
      </c>
      <c r="CV109" s="238">
        <v>44.767971699999997</v>
      </c>
      <c r="CW109" s="238">
        <v>-94.0354861</v>
      </c>
      <c r="CX109" s="238" t="s">
        <v>359</v>
      </c>
      <c r="CY109" s="238" t="s">
        <v>1609</v>
      </c>
    </row>
    <row r="110" spans="1:103" x14ac:dyDescent="0.25">
      <c r="A110" s="238">
        <v>773558</v>
      </c>
      <c r="B110" s="238">
        <v>2</v>
      </c>
      <c r="C110" s="238">
        <v>212</v>
      </c>
      <c r="D110" s="238">
        <v>125.595</v>
      </c>
      <c r="E110" s="238">
        <v>43</v>
      </c>
      <c r="G110" s="238" t="s">
        <v>1517</v>
      </c>
      <c r="H110" s="238">
        <v>8</v>
      </c>
      <c r="I110" s="238">
        <v>22</v>
      </c>
      <c r="K110" s="238">
        <v>19203342</v>
      </c>
      <c r="M110" s="238">
        <v>12</v>
      </c>
      <c r="N110" s="238">
        <v>21</v>
      </c>
      <c r="O110" s="238">
        <v>2019</v>
      </c>
      <c r="P110" s="238" t="s">
        <v>364</v>
      </c>
      <c r="Q110" s="238">
        <v>12</v>
      </c>
      <c r="R110" s="238" t="s">
        <v>356</v>
      </c>
      <c r="S110" s="238">
        <v>4</v>
      </c>
      <c r="T110" s="238">
        <v>0</v>
      </c>
      <c r="U110" s="238">
        <v>2</v>
      </c>
      <c r="V110" s="238">
        <v>5</v>
      </c>
      <c r="W110" s="238">
        <v>10</v>
      </c>
      <c r="X110" s="238">
        <v>4</v>
      </c>
      <c r="Y110" s="238">
        <v>1</v>
      </c>
      <c r="Z110" s="238">
        <v>1</v>
      </c>
      <c r="AB110" s="238">
        <v>1</v>
      </c>
      <c r="AC110" s="238">
        <v>98</v>
      </c>
      <c r="AD110" s="238" t="s">
        <v>357</v>
      </c>
      <c r="AF110" s="238" t="s">
        <v>405</v>
      </c>
      <c r="AG110" s="238">
        <v>10</v>
      </c>
      <c r="AH110" s="238">
        <v>2</v>
      </c>
      <c r="AI110" s="238">
        <v>3</v>
      </c>
      <c r="AJ110" s="238">
        <v>2</v>
      </c>
      <c r="AK110" s="238">
        <v>21</v>
      </c>
      <c r="AL110" s="238">
        <v>63</v>
      </c>
      <c r="AM110" s="238" t="s">
        <v>354</v>
      </c>
      <c r="AN110" s="238">
        <v>5</v>
      </c>
      <c r="AO110" s="238">
        <v>2</v>
      </c>
      <c r="AS110" s="238">
        <v>12</v>
      </c>
      <c r="AT110" s="238">
        <v>23</v>
      </c>
      <c r="AU110" s="238">
        <v>55</v>
      </c>
      <c r="AV110" s="238">
        <v>11</v>
      </c>
      <c r="AW110" s="238">
        <v>21</v>
      </c>
      <c r="AX110" s="238">
        <v>2</v>
      </c>
      <c r="AY110" s="238">
        <v>4</v>
      </c>
      <c r="AZ110" s="238">
        <v>4</v>
      </c>
      <c r="BA110" s="238">
        <v>21</v>
      </c>
      <c r="BB110" s="238">
        <v>30</v>
      </c>
      <c r="BC110" s="238" t="s">
        <v>363</v>
      </c>
      <c r="BD110" s="238">
        <v>5</v>
      </c>
      <c r="BE110" s="238">
        <v>1</v>
      </c>
      <c r="BI110" s="238">
        <v>15</v>
      </c>
      <c r="BJ110" s="238">
        <v>98</v>
      </c>
      <c r="BK110" s="238">
        <v>65</v>
      </c>
      <c r="BL110" s="238">
        <v>11</v>
      </c>
      <c r="BM110" s="238">
        <v>21</v>
      </c>
      <c r="CT110" s="238">
        <v>418067.91126915597</v>
      </c>
      <c r="CU110" s="238">
        <v>4957726.6192532396</v>
      </c>
      <c r="CV110" s="238">
        <v>44.768239299999998</v>
      </c>
      <c r="CW110" s="238">
        <v>-94.035379480000003</v>
      </c>
      <c r="CX110" s="238" t="s">
        <v>359</v>
      </c>
      <c r="CY110" s="238" t="s">
        <v>1610</v>
      </c>
    </row>
    <row r="111" spans="1:103" x14ac:dyDescent="0.25">
      <c r="A111" s="238">
        <v>701379</v>
      </c>
      <c r="B111" s="238">
        <v>2</v>
      </c>
      <c r="C111" s="238">
        <v>212</v>
      </c>
      <c r="D111" s="238">
        <v>125.637</v>
      </c>
      <c r="E111" s="238">
        <v>43</v>
      </c>
      <c r="G111" s="238" t="s">
        <v>1517</v>
      </c>
      <c r="H111" s="238">
        <v>8</v>
      </c>
      <c r="I111" s="238">
        <v>22</v>
      </c>
      <c r="K111" s="238">
        <v>19201056</v>
      </c>
      <c r="M111" s="238">
        <v>4</v>
      </c>
      <c r="N111" s="238">
        <v>2</v>
      </c>
      <c r="O111" s="238">
        <v>2019</v>
      </c>
      <c r="P111" s="238" t="s">
        <v>368</v>
      </c>
      <c r="Q111" s="238">
        <v>17</v>
      </c>
      <c r="R111" s="238" t="s">
        <v>356</v>
      </c>
      <c r="S111" s="238">
        <v>5</v>
      </c>
      <c r="T111" s="238">
        <v>0</v>
      </c>
      <c r="U111" s="238">
        <v>1</v>
      </c>
      <c r="W111" s="238">
        <v>32</v>
      </c>
      <c r="X111" s="238">
        <v>3</v>
      </c>
      <c r="Y111" s="238">
        <v>1</v>
      </c>
      <c r="Z111" s="238">
        <v>1</v>
      </c>
      <c r="AA111" s="238">
        <v>8</v>
      </c>
      <c r="AB111" s="238">
        <v>1</v>
      </c>
      <c r="AC111" s="238">
        <v>98</v>
      </c>
      <c r="AD111" s="238" t="s">
        <v>357</v>
      </c>
      <c r="AF111" s="238" t="s">
        <v>405</v>
      </c>
      <c r="AG111" s="238">
        <v>3</v>
      </c>
      <c r="AH111" s="238">
        <v>2</v>
      </c>
      <c r="AI111" s="238">
        <v>4</v>
      </c>
      <c r="AJ111" s="238">
        <v>4</v>
      </c>
      <c r="AK111" s="238">
        <v>21</v>
      </c>
      <c r="AL111" s="238">
        <v>30</v>
      </c>
      <c r="AM111" s="238" t="s">
        <v>363</v>
      </c>
      <c r="AN111" s="238">
        <v>5</v>
      </c>
      <c r="AO111" s="238">
        <v>1</v>
      </c>
      <c r="AS111" s="238">
        <v>15</v>
      </c>
      <c r="AT111" s="238">
        <v>9</v>
      </c>
      <c r="AU111" s="238">
        <v>65</v>
      </c>
      <c r="AV111" s="238">
        <v>11</v>
      </c>
      <c r="AW111" s="238">
        <v>21</v>
      </c>
      <c r="CT111" s="238">
        <v>418135.64473795699</v>
      </c>
      <c r="CU111" s="238">
        <v>4957730.8525950396</v>
      </c>
      <c r="CV111" s="238">
        <v>44.768285159999998</v>
      </c>
      <c r="CW111" s="238">
        <v>-94.034524349999998</v>
      </c>
      <c r="CX111" s="238" t="s">
        <v>359</v>
      </c>
      <c r="CY111" s="238" t="s">
        <v>1611</v>
      </c>
    </row>
    <row r="112" spans="1:103" x14ac:dyDescent="0.25">
      <c r="A112" s="238">
        <v>523602</v>
      </c>
      <c r="B112" s="238">
        <v>2</v>
      </c>
      <c r="C112" s="238">
        <v>212</v>
      </c>
      <c r="D112" s="238">
        <v>125.645</v>
      </c>
      <c r="E112" s="238">
        <v>43</v>
      </c>
      <c r="G112" s="238" t="s">
        <v>1517</v>
      </c>
      <c r="H112" s="238">
        <v>8</v>
      </c>
      <c r="I112" s="238">
        <v>22</v>
      </c>
      <c r="K112" s="238">
        <v>17203204</v>
      </c>
      <c r="M112" s="238">
        <v>12</v>
      </c>
      <c r="N112" s="238">
        <v>10</v>
      </c>
      <c r="O112" s="238">
        <v>2017</v>
      </c>
      <c r="P112" s="238" t="s">
        <v>366</v>
      </c>
      <c r="Q112" s="238">
        <v>6</v>
      </c>
      <c r="R112" s="238" t="s">
        <v>356</v>
      </c>
      <c r="S112" s="238">
        <v>5</v>
      </c>
      <c r="T112" s="238">
        <v>0</v>
      </c>
      <c r="U112" s="238">
        <v>1</v>
      </c>
      <c r="W112" s="238">
        <v>48</v>
      </c>
      <c r="X112" s="238">
        <v>2</v>
      </c>
      <c r="Y112" s="238">
        <v>6</v>
      </c>
      <c r="Z112" s="238">
        <v>1</v>
      </c>
      <c r="AB112" s="238">
        <v>1</v>
      </c>
      <c r="AC112" s="238">
        <v>98</v>
      </c>
      <c r="AD112" s="238" t="s">
        <v>357</v>
      </c>
      <c r="AF112" s="238" t="s">
        <v>405</v>
      </c>
      <c r="AG112" s="238">
        <v>3</v>
      </c>
      <c r="AH112" s="238">
        <v>2</v>
      </c>
      <c r="AI112" s="238">
        <v>2</v>
      </c>
      <c r="AJ112" s="238">
        <v>4</v>
      </c>
      <c r="AK112" s="238">
        <v>21</v>
      </c>
      <c r="AL112" s="238">
        <v>44</v>
      </c>
      <c r="AM112" s="238" t="s">
        <v>354</v>
      </c>
      <c r="AN112" s="238">
        <v>5</v>
      </c>
      <c r="AO112" s="238">
        <v>62</v>
      </c>
      <c r="AP112" s="238">
        <v>74</v>
      </c>
      <c r="AS112" s="238">
        <v>14</v>
      </c>
      <c r="AT112" s="238">
        <v>9</v>
      </c>
      <c r="AU112" s="238">
        <v>65</v>
      </c>
      <c r="AV112" s="238">
        <v>11</v>
      </c>
      <c r="AW112" s="238">
        <v>21</v>
      </c>
      <c r="CT112" s="238">
        <v>418114.47802895698</v>
      </c>
      <c r="CU112" s="238">
        <v>4957739.3192786397</v>
      </c>
      <c r="CV112" s="238">
        <v>44.76835895</v>
      </c>
      <c r="CW112" s="238">
        <v>-94.034793149999999</v>
      </c>
      <c r="CX112" s="238" t="s">
        <v>359</v>
      </c>
      <c r="CY112" s="238" t="s">
        <v>1612</v>
      </c>
    </row>
    <row r="113" spans="1:103" x14ac:dyDescent="0.25">
      <c r="A113" s="238">
        <v>10715890</v>
      </c>
      <c r="B113" s="238">
        <v>2</v>
      </c>
      <c r="C113" s="238">
        <v>212</v>
      </c>
      <c r="D113" s="238">
        <v>125.69199999999999</v>
      </c>
      <c r="E113" s="238">
        <v>43</v>
      </c>
      <c r="G113" s="238" t="s">
        <v>1475</v>
      </c>
      <c r="H113" s="238">
        <v>8</v>
      </c>
      <c r="I113" s="238">
        <v>22</v>
      </c>
      <c r="K113" s="238">
        <v>11200006</v>
      </c>
      <c r="L113" s="238">
        <v>110050318</v>
      </c>
      <c r="M113" s="238">
        <v>1</v>
      </c>
      <c r="N113" s="238">
        <v>1</v>
      </c>
      <c r="O113" s="238">
        <v>2011</v>
      </c>
      <c r="P113" s="238" t="s">
        <v>364</v>
      </c>
      <c r="Q113" s="238">
        <v>11</v>
      </c>
      <c r="R113" s="238" t="s">
        <v>356</v>
      </c>
      <c r="S113" s="238">
        <v>5</v>
      </c>
      <c r="T113" s="238">
        <v>0</v>
      </c>
      <c r="U113" s="238">
        <v>1</v>
      </c>
      <c r="V113" s="238">
        <v>4</v>
      </c>
      <c r="W113" s="238">
        <v>83</v>
      </c>
      <c r="X113" s="238">
        <v>2</v>
      </c>
      <c r="Y113" s="238">
        <v>1</v>
      </c>
      <c r="Z113" s="238">
        <v>7</v>
      </c>
      <c r="AA113" s="238">
        <v>8</v>
      </c>
      <c r="AB113" s="238">
        <v>5</v>
      </c>
      <c r="AC113" s="238">
        <v>98</v>
      </c>
      <c r="AD113" s="238" t="s">
        <v>376</v>
      </c>
      <c r="AE113" s="238" t="s">
        <v>1613</v>
      </c>
      <c r="AF113" s="238" t="s">
        <v>358</v>
      </c>
      <c r="AG113" s="238">
        <v>3</v>
      </c>
      <c r="AH113" s="238">
        <v>2</v>
      </c>
      <c r="AI113" s="238">
        <v>3</v>
      </c>
      <c r="AJ113" s="238">
        <v>4</v>
      </c>
      <c r="AK113" s="238">
        <v>21</v>
      </c>
      <c r="AL113" s="238">
        <v>40</v>
      </c>
      <c r="AM113" s="238" t="s">
        <v>363</v>
      </c>
      <c r="AN113" s="238">
        <v>5</v>
      </c>
      <c r="AS113" s="238">
        <v>3</v>
      </c>
      <c r="AT113" s="238">
        <v>98</v>
      </c>
      <c r="AU113" s="238">
        <v>65</v>
      </c>
      <c r="AV113" s="238">
        <v>11</v>
      </c>
      <c r="AW113" s="238">
        <v>21</v>
      </c>
      <c r="CT113" s="238">
        <v>418220</v>
      </c>
      <c r="CU113" s="238">
        <v>4957695</v>
      </c>
      <c r="CV113" s="238">
        <v>44.7679738</v>
      </c>
      <c r="CW113" s="238">
        <v>-94.033453800000004</v>
      </c>
      <c r="CX113" s="238" t="s">
        <v>359</v>
      </c>
      <c r="CY113" s="238" t="s">
        <v>1614</v>
      </c>
    </row>
    <row r="114" spans="1:103" x14ac:dyDescent="0.25">
      <c r="A114" s="238">
        <v>415264</v>
      </c>
      <c r="B114" s="238">
        <v>2</v>
      </c>
      <c r="C114" s="238">
        <v>212</v>
      </c>
      <c r="D114" s="238">
        <v>125.759</v>
      </c>
      <c r="E114" s="238">
        <v>43</v>
      </c>
      <c r="G114" s="238" t="s">
        <v>1517</v>
      </c>
      <c r="H114" s="238">
        <v>8</v>
      </c>
      <c r="I114" s="238">
        <v>22</v>
      </c>
      <c r="K114" s="238">
        <v>17200099</v>
      </c>
      <c r="M114" s="238">
        <v>1</v>
      </c>
      <c r="N114" s="238">
        <v>9</v>
      </c>
      <c r="O114" s="238">
        <v>2017</v>
      </c>
      <c r="P114" s="238" t="s">
        <v>361</v>
      </c>
      <c r="Q114" s="238">
        <v>20</v>
      </c>
      <c r="R114" s="238" t="s">
        <v>369</v>
      </c>
      <c r="S114" s="238">
        <v>3</v>
      </c>
      <c r="T114" s="238">
        <v>0</v>
      </c>
      <c r="U114" s="238">
        <v>1</v>
      </c>
      <c r="W114" s="238">
        <v>83</v>
      </c>
      <c r="X114" s="238">
        <v>2</v>
      </c>
      <c r="Y114" s="238">
        <v>6</v>
      </c>
      <c r="Z114" s="238">
        <v>7</v>
      </c>
      <c r="AB114" s="238">
        <v>5</v>
      </c>
      <c r="AC114" s="238">
        <v>98</v>
      </c>
      <c r="AD114" s="238" t="s">
        <v>357</v>
      </c>
      <c r="AF114" s="238" t="s">
        <v>405</v>
      </c>
      <c r="AG114" s="238">
        <v>3</v>
      </c>
      <c r="AH114" s="238">
        <v>2</v>
      </c>
      <c r="AI114" s="238">
        <v>4</v>
      </c>
      <c r="AJ114" s="238">
        <v>3</v>
      </c>
      <c r="AK114" s="238">
        <v>21</v>
      </c>
      <c r="AL114" s="238">
        <v>25</v>
      </c>
      <c r="AM114" s="238" t="s">
        <v>363</v>
      </c>
      <c r="AN114" s="238">
        <v>5</v>
      </c>
      <c r="AO114" s="238">
        <v>72</v>
      </c>
      <c r="AS114" s="238">
        <v>14</v>
      </c>
      <c r="AT114" s="238">
        <v>98</v>
      </c>
      <c r="AU114" s="238">
        <v>65</v>
      </c>
      <c r="AV114" s="238">
        <v>11</v>
      </c>
      <c r="AW114" s="238">
        <v>21</v>
      </c>
      <c r="CT114" s="238">
        <v>418296.51172635698</v>
      </c>
      <c r="CU114" s="238">
        <v>4957709.6858860403</v>
      </c>
      <c r="CV114" s="238">
        <v>44.768113040000003</v>
      </c>
      <c r="CW114" s="238">
        <v>-94.032488400000005</v>
      </c>
      <c r="CX114" s="238" t="s">
        <v>359</v>
      </c>
      <c r="CY114" s="238" t="s">
        <v>1615</v>
      </c>
    </row>
    <row r="115" spans="1:103" x14ac:dyDescent="0.25">
      <c r="A115" s="238">
        <v>659974</v>
      </c>
      <c r="B115" s="238">
        <v>2</v>
      </c>
      <c r="C115" s="238">
        <v>212</v>
      </c>
      <c r="D115" s="238">
        <v>125.837</v>
      </c>
      <c r="E115" s="238">
        <v>43</v>
      </c>
      <c r="G115" s="238" t="s">
        <v>1517</v>
      </c>
      <c r="H115" s="238">
        <v>8</v>
      </c>
      <c r="I115" s="238">
        <v>22</v>
      </c>
      <c r="K115" s="238">
        <v>18202722</v>
      </c>
      <c r="M115" s="238">
        <v>11</v>
      </c>
      <c r="N115" s="238">
        <v>12</v>
      </c>
      <c r="O115" s="238">
        <v>2018</v>
      </c>
      <c r="P115" s="238" t="s">
        <v>361</v>
      </c>
      <c r="Q115" s="238">
        <v>12</v>
      </c>
      <c r="R115" s="238" t="s">
        <v>356</v>
      </c>
      <c r="S115" s="238">
        <v>5</v>
      </c>
      <c r="T115" s="238">
        <v>0</v>
      </c>
      <c r="U115" s="238">
        <v>2</v>
      </c>
      <c r="V115" s="238">
        <v>10</v>
      </c>
      <c r="W115" s="238">
        <v>10</v>
      </c>
      <c r="X115" s="238">
        <v>4</v>
      </c>
      <c r="Y115" s="238">
        <v>1</v>
      </c>
      <c r="Z115" s="238">
        <v>2</v>
      </c>
      <c r="AB115" s="238">
        <v>1</v>
      </c>
      <c r="AC115" s="238">
        <v>98</v>
      </c>
      <c r="AD115" s="238" t="s">
        <v>357</v>
      </c>
      <c r="AF115" s="238" t="s">
        <v>405</v>
      </c>
      <c r="AG115" s="238">
        <v>5</v>
      </c>
      <c r="AH115" s="238">
        <v>2</v>
      </c>
      <c r="AI115" s="238">
        <v>3</v>
      </c>
      <c r="AJ115" s="238">
        <v>4</v>
      </c>
      <c r="AK115" s="238">
        <v>24</v>
      </c>
      <c r="AL115" s="238">
        <v>27</v>
      </c>
      <c r="AM115" s="238" t="s">
        <v>363</v>
      </c>
      <c r="AN115" s="238">
        <v>5</v>
      </c>
      <c r="AO115" s="238">
        <v>68</v>
      </c>
      <c r="AP115" s="238">
        <v>10</v>
      </c>
      <c r="AS115" s="238">
        <v>15</v>
      </c>
      <c r="AT115" s="238">
        <v>22</v>
      </c>
      <c r="AU115" s="238">
        <v>65</v>
      </c>
      <c r="AV115" s="238">
        <v>11</v>
      </c>
      <c r="AW115" s="238">
        <v>21</v>
      </c>
      <c r="AX115" s="238">
        <v>2</v>
      </c>
      <c r="AY115" s="238">
        <v>49</v>
      </c>
      <c r="AZ115" s="238">
        <v>4</v>
      </c>
      <c r="BA115" s="238">
        <v>21</v>
      </c>
      <c r="BB115" s="238">
        <v>56</v>
      </c>
      <c r="BC115" s="238" t="s">
        <v>354</v>
      </c>
      <c r="BD115" s="238">
        <v>5</v>
      </c>
      <c r="BE115" s="238">
        <v>1</v>
      </c>
      <c r="BI115" s="238">
        <v>15</v>
      </c>
      <c r="BJ115" s="238">
        <v>98</v>
      </c>
      <c r="BK115" s="238">
        <v>65</v>
      </c>
      <c r="BL115" s="238">
        <v>11</v>
      </c>
      <c r="BM115" s="238">
        <v>21</v>
      </c>
      <c r="CT115" s="238">
        <v>418440.44534755801</v>
      </c>
      <c r="CU115" s="238">
        <v>4957722.3859114395</v>
      </c>
      <c r="CV115" s="238">
        <v>44.768243779999999</v>
      </c>
      <c r="CW115" s="238">
        <v>-94.030671839999997</v>
      </c>
      <c r="CX115" s="238" t="s">
        <v>359</v>
      </c>
      <c r="CY115" s="238" t="s">
        <v>1616</v>
      </c>
    </row>
    <row r="116" spans="1:103" x14ac:dyDescent="0.25">
      <c r="A116" s="238">
        <v>11045692</v>
      </c>
      <c r="B116" s="238">
        <v>2</v>
      </c>
      <c r="C116" s="238">
        <v>212</v>
      </c>
      <c r="D116" s="238">
        <v>125.84</v>
      </c>
      <c r="E116" s="238">
        <v>43</v>
      </c>
      <c r="G116" s="238" t="s">
        <v>1475</v>
      </c>
      <c r="H116" s="238">
        <v>8</v>
      </c>
      <c r="I116" s="238">
        <v>22</v>
      </c>
      <c r="K116" s="238">
        <v>15200232</v>
      </c>
      <c r="L116" s="238">
        <v>150350289</v>
      </c>
      <c r="M116" s="238">
        <v>2</v>
      </c>
      <c r="N116" s="238">
        <v>4</v>
      </c>
      <c r="O116" s="238">
        <v>2015</v>
      </c>
      <c r="P116" s="238" t="s">
        <v>355</v>
      </c>
      <c r="Q116" s="238">
        <v>8</v>
      </c>
      <c r="R116" s="238" t="s">
        <v>369</v>
      </c>
      <c r="S116" s="238">
        <v>5</v>
      </c>
      <c r="T116" s="238">
        <v>0</v>
      </c>
      <c r="U116" s="238">
        <v>1</v>
      </c>
      <c r="V116" s="238">
        <v>4</v>
      </c>
      <c r="W116" s="238">
        <v>32</v>
      </c>
      <c r="X116" s="238">
        <v>4</v>
      </c>
      <c r="Y116" s="238">
        <v>1</v>
      </c>
      <c r="Z116" s="238">
        <v>1</v>
      </c>
      <c r="AB116" s="238">
        <v>5</v>
      </c>
      <c r="AC116" s="238">
        <v>98</v>
      </c>
      <c r="AD116" s="238" t="s">
        <v>376</v>
      </c>
      <c r="AE116" s="238" t="s">
        <v>1617</v>
      </c>
      <c r="AF116" s="238" t="s">
        <v>358</v>
      </c>
      <c r="AG116" s="238">
        <v>3</v>
      </c>
      <c r="AH116" s="238">
        <v>2</v>
      </c>
      <c r="AI116" s="238">
        <v>3</v>
      </c>
      <c r="AJ116" s="238">
        <v>3</v>
      </c>
      <c r="AK116" s="238">
        <v>21</v>
      </c>
      <c r="AL116" s="238">
        <v>59</v>
      </c>
      <c r="AM116" s="238" t="s">
        <v>354</v>
      </c>
      <c r="AN116" s="238">
        <v>5</v>
      </c>
      <c r="AO116" s="238">
        <v>3</v>
      </c>
      <c r="AS116" s="238">
        <v>4</v>
      </c>
      <c r="AT116" s="238">
        <v>98</v>
      </c>
      <c r="AU116" s="238">
        <v>65</v>
      </c>
      <c r="AV116" s="238">
        <v>11</v>
      </c>
      <c r="AW116" s="238">
        <v>20</v>
      </c>
      <c r="CT116" s="238">
        <v>418458</v>
      </c>
      <c r="CU116" s="238">
        <v>4957692</v>
      </c>
      <c r="CV116" s="238">
        <v>44.7679768</v>
      </c>
      <c r="CW116" s="238">
        <v>-94.030446400000002</v>
      </c>
      <c r="CX116" s="238" t="s">
        <v>359</v>
      </c>
      <c r="CY116" s="238" t="s">
        <v>1618</v>
      </c>
    </row>
    <row r="117" spans="1:103" x14ac:dyDescent="0.25">
      <c r="A117" s="238">
        <v>10831950</v>
      </c>
      <c r="B117" s="238">
        <v>2</v>
      </c>
      <c r="C117" s="238">
        <v>212</v>
      </c>
      <c r="D117" s="238">
        <v>126.34</v>
      </c>
      <c r="E117" s="238">
        <v>43</v>
      </c>
      <c r="G117" s="238" t="s">
        <v>1475</v>
      </c>
      <c r="H117" s="238">
        <v>8</v>
      </c>
      <c r="I117" s="238">
        <v>22</v>
      </c>
      <c r="K117" s="238">
        <v>12201204</v>
      </c>
      <c r="L117" s="238">
        <v>123100171</v>
      </c>
      <c r="M117" s="238">
        <v>10</v>
      </c>
      <c r="N117" s="238">
        <v>31</v>
      </c>
      <c r="O117" s="238">
        <v>2012</v>
      </c>
      <c r="P117" s="238" t="s">
        <v>355</v>
      </c>
      <c r="Q117" s="238">
        <v>22</v>
      </c>
      <c r="R117" s="238" t="s">
        <v>356</v>
      </c>
      <c r="S117" s="238">
        <v>5</v>
      </c>
      <c r="T117" s="238">
        <v>0</v>
      </c>
      <c r="U117" s="238">
        <v>1</v>
      </c>
      <c r="V117" s="238">
        <v>8</v>
      </c>
      <c r="W117" s="238">
        <v>25</v>
      </c>
      <c r="X117" s="238">
        <v>2</v>
      </c>
      <c r="Y117" s="238">
        <v>6</v>
      </c>
      <c r="Z117" s="238">
        <v>1</v>
      </c>
      <c r="AB117" s="238">
        <v>8</v>
      </c>
      <c r="AC117" s="238">
        <v>98</v>
      </c>
      <c r="AD117" s="238">
        <v>212</v>
      </c>
      <c r="AE117" s="238" t="s">
        <v>1619</v>
      </c>
      <c r="AF117" s="238" t="s">
        <v>358</v>
      </c>
      <c r="AG117" s="238">
        <v>4</v>
      </c>
      <c r="AH117" s="238">
        <v>2</v>
      </c>
      <c r="AI117" s="238">
        <v>2</v>
      </c>
      <c r="AJ117" s="238">
        <v>4</v>
      </c>
      <c r="AK117" s="238">
        <v>21</v>
      </c>
      <c r="AL117" s="238">
        <v>24</v>
      </c>
      <c r="AM117" s="238" t="s">
        <v>363</v>
      </c>
      <c r="AN117" s="238">
        <v>5</v>
      </c>
      <c r="AO117" s="238">
        <v>1</v>
      </c>
      <c r="AS117" s="238">
        <v>4</v>
      </c>
      <c r="AT117" s="238">
        <v>98</v>
      </c>
      <c r="AU117" s="238">
        <v>65</v>
      </c>
      <c r="AV117" s="238">
        <v>11</v>
      </c>
      <c r="AW117" s="238">
        <v>21</v>
      </c>
      <c r="CT117" s="238">
        <v>419261</v>
      </c>
      <c r="CU117" s="238">
        <v>4957682</v>
      </c>
      <c r="CV117" s="238">
        <v>44.767969999999998</v>
      </c>
      <c r="CW117" s="238">
        <v>-94.020291299999997</v>
      </c>
      <c r="CX117" s="238" t="s">
        <v>359</v>
      </c>
      <c r="CY117" s="238" t="s">
        <v>1620</v>
      </c>
    </row>
    <row r="118" spans="1:103" x14ac:dyDescent="0.25">
      <c r="A118" s="238">
        <v>587771</v>
      </c>
      <c r="B118" s="238">
        <v>2</v>
      </c>
      <c r="C118" s="238">
        <v>212</v>
      </c>
      <c r="D118" s="238">
        <v>126.515</v>
      </c>
      <c r="E118" s="238">
        <v>43</v>
      </c>
      <c r="G118" s="238" t="s">
        <v>1517</v>
      </c>
      <c r="H118" s="238">
        <v>8</v>
      </c>
      <c r="I118" s="238">
        <v>22</v>
      </c>
      <c r="K118" s="238">
        <v>18003251</v>
      </c>
      <c r="M118" s="238">
        <v>4</v>
      </c>
      <c r="N118" s="238">
        <v>2</v>
      </c>
      <c r="O118" s="238">
        <v>2018</v>
      </c>
      <c r="P118" s="238" t="s">
        <v>361</v>
      </c>
      <c r="Q118" s="238">
        <v>18</v>
      </c>
      <c r="R118" s="238" t="s">
        <v>356</v>
      </c>
      <c r="S118" s="238">
        <v>5</v>
      </c>
      <c r="T118" s="238">
        <v>0</v>
      </c>
      <c r="U118" s="238">
        <v>1</v>
      </c>
      <c r="W118" s="238">
        <v>32</v>
      </c>
      <c r="X118" s="238">
        <v>2</v>
      </c>
      <c r="Y118" s="238">
        <v>1</v>
      </c>
      <c r="Z118" s="238">
        <v>4</v>
      </c>
      <c r="AA118" s="238">
        <v>2</v>
      </c>
      <c r="AB118" s="238">
        <v>2</v>
      </c>
      <c r="AC118" s="238">
        <v>98</v>
      </c>
      <c r="AD118" s="238" t="s">
        <v>357</v>
      </c>
      <c r="AF118" s="238" t="s">
        <v>405</v>
      </c>
      <c r="AG118" s="238">
        <v>3</v>
      </c>
      <c r="AH118" s="238">
        <v>2</v>
      </c>
      <c r="AI118" s="238">
        <v>2</v>
      </c>
      <c r="AJ118" s="238">
        <v>4</v>
      </c>
      <c r="AK118" s="238">
        <v>21</v>
      </c>
      <c r="AL118" s="238">
        <v>29</v>
      </c>
      <c r="AM118" s="238" t="s">
        <v>363</v>
      </c>
      <c r="AN118" s="238">
        <v>5</v>
      </c>
      <c r="AO118" s="238">
        <v>72</v>
      </c>
      <c r="AS118" s="238">
        <v>15</v>
      </c>
      <c r="AT118" s="238">
        <v>9</v>
      </c>
      <c r="AU118" s="238">
        <v>65</v>
      </c>
      <c r="AV118" s="238">
        <v>11</v>
      </c>
      <c r="AW118" s="238">
        <v>21</v>
      </c>
      <c r="CT118" s="238">
        <v>419531.27749156998</v>
      </c>
      <c r="CU118" s="238">
        <v>4957711.0116385398</v>
      </c>
      <c r="CV118" s="238">
        <v>44.768264969999997</v>
      </c>
      <c r="CW118" s="238">
        <v>-94.016887330000003</v>
      </c>
      <c r="CX118" s="238" t="s">
        <v>359</v>
      </c>
      <c r="CY118" s="238" t="s">
        <v>1621</v>
      </c>
    </row>
    <row r="119" spans="1:103" x14ac:dyDescent="0.25">
      <c r="A119" s="238">
        <v>733732</v>
      </c>
      <c r="B119" s="238">
        <v>2</v>
      </c>
      <c r="C119" s="238">
        <v>212</v>
      </c>
      <c r="D119" s="238">
        <v>126.544</v>
      </c>
      <c r="E119" s="238">
        <v>43</v>
      </c>
      <c r="G119" s="238" t="s">
        <v>1517</v>
      </c>
      <c r="H119" s="238">
        <v>8</v>
      </c>
      <c r="I119" s="238">
        <v>22</v>
      </c>
      <c r="K119" s="238">
        <v>19201827</v>
      </c>
      <c r="M119" s="238">
        <v>7</v>
      </c>
      <c r="N119" s="238">
        <v>15</v>
      </c>
      <c r="O119" s="238">
        <v>2019</v>
      </c>
      <c r="P119" s="238" t="s">
        <v>361</v>
      </c>
      <c r="Q119" s="238">
        <v>22</v>
      </c>
      <c r="R119" s="238" t="s">
        <v>356</v>
      </c>
      <c r="S119" s="238">
        <v>5</v>
      </c>
      <c r="T119" s="238">
        <v>0</v>
      </c>
      <c r="U119" s="238">
        <v>1</v>
      </c>
      <c r="W119" s="238">
        <v>16</v>
      </c>
      <c r="X119" s="238">
        <v>2</v>
      </c>
      <c r="Y119" s="238">
        <v>6</v>
      </c>
      <c r="Z119" s="238">
        <v>1</v>
      </c>
      <c r="AB119" s="238">
        <v>1</v>
      </c>
      <c r="AC119" s="238">
        <v>98</v>
      </c>
      <c r="AD119" s="238" t="s">
        <v>357</v>
      </c>
      <c r="AF119" s="238" t="s">
        <v>405</v>
      </c>
      <c r="AG119" s="238">
        <v>4</v>
      </c>
      <c r="AH119" s="238">
        <v>2</v>
      </c>
      <c r="AI119" s="238">
        <v>2</v>
      </c>
      <c r="AJ119" s="238">
        <v>4</v>
      </c>
      <c r="AK119" s="238">
        <v>21</v>
      </c>
      <c r="AL119" s="238">
        <v>18</v>
      </c>
      <c r="AM119" s="238" t="s">
        <v>354</v>
      </c>
      <c r="AN119" s="238">
        <v>5</v>
      </c>
      <c r="AO119" s="238">
        <v>1</v>
      </c>
      <c r="AS119" s="238">
        <v>15</v>
      </c>
      <c r="AT119" s="238">
        <v>9</v>
      </c>
      <c r="AU119" s="238">
        <v>65</v>
      </c>
      <c r="AV119" s="238">
        <v>11</v>
      </c>
      <c r="AW119" s="238">
        <v>21</v>
      </c>
      <c r="CT119" s="238">
        <v>419596.14765896299</v>
      </c>
      <c r="CU119" s="238">
        <v>4957705.4525442403</v>
      </c>
      <c r="CV119" s="238">
        <v>44.768222229999999</v>
      </c>
      <c r="CW119" s="238">
        <v>-94.016066809999998</v>
      </c>
      <c r="CX119" s="238" t="s">
        <v>359</v>
      </c>
      <c r="CY119" s="238" t="s">
        <v>1622</v>
      </c>
    </row>
    <row r="120" spans="1:103" x14ac:dyDescent="0.25">
      <c r="A120" s="238">
        <v>10901422</v>
      </c>
      <c r="B120" s="238">
        <v>2</v>
      </c>
      <c r="C120" s="238">
        <v>212</v>
      </c>
      <c r="D120" s="238">
        <v>126.592</v>
      </c>
      <c r="E120" s="238">
        <v>43</v>
      </c>
      <c r="G120" s="238" t="s">
        <v>1475</v>
      </c>
      <c r="H120" s="238">
        <v>8</v>
      </c>
      <c r="I120" s="238">
        <v>22</v>
      </c>
      <c r="L120" s="238">
        <v>132770034</v>
      </c>
      <c r="M120" s="238">
        <v>9</v>
      </c>
      <c r="N120" s="238">
        <v>1</v>
      </c>
      <c r="O120" s="238">
        <v>2013</v>
      </c>
      <c r="P120" s="238" t="s">
        <v>366</v>
      </c>
      <c r="Q120" s="238">
        <v>21</v>
      </c>
      <c r="S120" s="238">
        <v>5</v>
      </c>
      <c r="T120" s="238">
        <v>0</v>
      </c>
      <c r="U120" s="238">
        <v>1</v>
      </c>
      <c r="V120" s="238">
        <v>8</v>
      </c>
      <c r="W120" s="238">
        <v>16</v>
      </c>
      <c r="Y120" s="238">
        <v>4</v>
      </c>
      <c r="Z120" s="238">
        <v>1</v>
      </c>
      <c r="AB120" s="238">
        <v>1</v>
      </c>
      <c r="AC120" s="238">
        <v>99</v>
      </c>
      <c r="AF120" s="238" t="s">
        <v>358</v>
      </c>
      <c r="AG120" s="238">
        <v>4</v>
      </c>
      <c r="AH120" s="238">
        <v>2</v>
      </c>
      <c r="AI120" s="238">
        <v>3</v>
      </c>
      <c r="AJ120" s="238">
        <v>4</v>
      </c>
      <c r="AK120" s="238">
        <v>21</v>
      </c>
      <c r="AL120" s="238">
        <v>49</v>
      </c>
      <c r="AM120" s="238" t="s">
        <v>363</v>
      </c>
      <c r="AT120" s="238">
        <v>90</v>
      </c>
      <c r="AU120" s="238">
        <v>55</v>
      </c>
      <c r="CT120" s="238">
        <v>419668</v>
      </c>
      <c r="CU120" s="238">
        <v>4957675</v>
      </c>
      <c r="CV120" s="238">
        <v>44.767954899999999</v>
      </c>
      <c r="CW120" s="238">
        <v>-94.015151700000004</v>
      </c>
      <c r="CX120" s="238" t="s">
        <v>359</v>
      </c>
    </row>
    <row r="121" spans="1:103" x14ac:dyDescent="0.25">
      <c r="A121" s="238">
        <v>10752183</v>
      </c>
      <c r="B121" s="238">
        <v>2</v>
      </c>
      <c r="C121" s="238">
        <v>212</v>
      </c>
      <c r="D121" s="238">
        <v>126.617</v>
      </c>
      <c r="E121" s="238">
        <v>43</v>
      </c>
      <c r="G121" s="238" t="s">
        <v>1475</v>
      </c>
      <c r="H121" s="238">
        <v>8</v>
      </c>
      <c r="I121" s="238">
        <v>22</v>
      </c>
      <c r="K121" s="238">
        <v>11201377</v>
      </c>
      <c r="L121" s="238">
        <v>113140218</v>
      </c>
      <c r="M121" s="238">
        <v>11</v>
      </c>
      <c r="N121" s="238">
        <v>5</v>
      </c>
      <c r="O121" s="238">
        <v>2011</v>
      </c>
      <c r="P121" s="238" t="s">
        <v>364</v>
      </c>
      <c r="Q121" s="238">
        <v>14</v>
      </c>
      <c r="R121" s="238" t="s">
        <v>369</v>
      </c>
      <c r="S121" s="238">
        <v>3</v>
      </c>
      <c r="T121" s="238">
        <v>0</v>
      </c>
      <c r="U121" s="238">
        <v>1</v>
      </c>
      <c r="V121" s="238">
        <v>90</v>
      </c>
      <c r="W121" s="238">
        <v>16</v>
      </c>
      <c r="X121" s="238">
        <v>2</v>
      </c>
      <c r="Y121" s="238">
        <v>1</v>
      </c>
      <c r="Z121" s="238">
        <v>1</v>
      </c>
      <c r="AA121" s="238">
        <v>8</v>
      </c>
      <c r="AB121" s="238">
        <v>1</v>
      </c>
      <c r="AC121" s="238">
        <v>98</v>
      </c>
      <c r="AD121" s="238" t="s">
        <v>376</v>
      </c>
      <c r="AE121" s="238">
        <v>127</v>
      </c>
      <c r="AF121" s="238" t="s">
        <v>358</v>
      </c>
      <c r="AG121" s="238">
        <v>4</v>
      </c>
      <c r="AH121" s="238">
        <v>2</v>
      </c>
      <c r="AI121" s="238">
        <v>3</v>
      </c>
      <c r="AJ121" s="238">
        <v>3</v>
      </c>
      <c r="AK121" s="238">
        <v>21</v>
      </c>
      <c r="AL121" s="238">
        <v>53</v>
      </c>
      <c r="AM121" s="238" t="s">
        <v>363</v>
      </c>
      <c r="AN121" s="238">
        <v>5</v>
      </c>
      <c r="AO121" s="238">
        <v>1</v>
      </c>
      <c r="AS121" s="238">
        <v>3</v>
      </c>
      <c r="AT121" s="238">
        <v>98</v>
      </c>
      <c r="AU121" s="238">
        <v>65</v>
      </c>
      <c r="AV121" s="238">
        <v>11</v>
      </c>
      <c r="AW121" s="238">
        <v>21</v>
      </c>
      <c r="CT121" s="238">
        <v>419708</v>
      </c>
      <c r="CU121" s="238">
        <v>4957674</v>
      </c>
      <c r="CV121" s="238">
        <v>44.767953400000003</v>
      </c>
      <c r="CW121" s="238">
        <v>-94.014643800000002</v>
      </c>
      <c r="CX121" s="238" t="s">
        <v>359</v>
      </c>
      <c r="CY121" s="238" t="s">
        <v>1623</v>
      </c>
    </row>
    <row r="122" spans="1:103" x14ac:dyDescent="0.25">
      <c r="A122" s="238">
        <v>415265</v>
      </c>
      <c r="B122" s="238">
        <v>2</v>
      </c>
      <c r="C122" s="238">
        <v>212</v>
      </c>
      <c r="D122" s="238">
        <v>126.626</v>
      </c>
      <c r="E122" s="238">
        <v>43</v>
      </c>
      <c r="G122" s="238" t="s">
        <v>1517</v>
      </c>
      <c r="H122" s="238">
        <v>8</v>
      </c>
      <c r="I122" s="238">
        <v>22</v>
      </c>
      <c r="K122" s="238">
        <v>17200164</v>
      </c>
      <c r="M122" s="238">
        <v>1</v>
      </c>
      <c r="N122" s="238">
        <v>14</v>
      </c>
      <c r="O122" s="238">
        <v>2017</v>
      </c>
      <c r="P122" s="238" t="s">
        <v>364</v>
      </c>
      <c r="Q122" s="238">
        <v>18</v>
      </c>
      <c r="R122" s="238" t="s">
        <v>356</v>
      </c>
      <c r="S122" s="238">
        <v>3</v>
      </c>
      <c r="T122" s="238">
        <v>0</v>
      </c>
      <c r="U122" s="238">
        <v>2</v>
      </c>
      <c r="V122" s="238">
        <v>12</v>
      </c>
      <c r="W122" s="238">
        <v>10</v>
      </c>
      <c r="X122" s="238">
        <v>2</v>
      </c>
      <c r="Y122" s="238">
        <v>6</v>
      </c>
      <c r="Z122" s="238">
        <v>1</v>
      </c>
      <c r="AB122" s="238">
        <v>1</v>
      </c>
      <c r="AC122" s="238">
        <v>98</v>
      </c>
      <c r="AD122" s="238" t="s">
        <v>357</v>
      </c>
      <c r="AF122" s="238" t="s">
        <v>405</v>
      </c>
      <c r="AG122" s="238">
        <v>7</v>
      </c>
      <c r="AH122" s="238">
        <v>2</v>
      </c>
      <c r="AI122" s="238">
        <v>2</v>
      </c>
      <c r="AJ122" s="238">
        <v>4</v>
      </c>
      <c r="AK122" s="238">
        <v>21</v>
      </c>
      <c r="AL122" s="238">
        <v>60</v>
      </c>
      <c r="AM122" s="238" t="s">
        <v>363</v>
      </c>
      <c r="AN122" s="238">
        <v>5</v>
      </c>
      <c r="AO122" s="238">
        <v>90</v>
      </c>
      <c r="AS122" s="238">
        <v>14</v>
      </c>
      <c r="AT122" s="238">
        <v>98</v>
      </c>
      <c r="AU122" s="238">
        <v>65</v>
      </c>
      <c r="AV122" s="238">
        <v>11</v>
      </c>
      <c r="AW122" s="238">
        <v>21</v>
      </c>
      <c r="AX122" s="238">
        <v>2</v>
      </c>
      <c r="AY122" s="238">
        <v>3</v>
      </c>
      <c r="AZ122" s="238">
        <v>4</v>
      </c>
      <c r="BA122" s="238">
        <v>21</v>
      </c>
      <c r="BB122" s="238">
        <v>35</v>
      </c>
      <c r="BC122" s="238" t="s">
        <v>354</v>
      </c>
      <c r="BD122" s="238">
        <v>5</v>
      </c>
      <c r="BE122" s="238">
        <v>99</v>
      </c>
      <c r="BI122" s="238">
        <v>14</v>
      </c>
      <c r="BJ122" s="238">
        <v>98</v>
      </c>
      <c r="BK122" s="238">
        <v>65</v>
      </c>
      <c r="BL122" s="238">
        <v>11</v>
      </c>
      <c r="BM122" s="238">
        <v>21</v>
      </c>
      <c r="CT122" s="238">
        <v>419691.39784946298</v>
      </c>
      <c r="CU122" s="238">
        <v>4957703.3358733403</v>
      </c>
      <c r="CV122" s="238">
        <v>44.768213879999998</v>
      </c>
      <c r="CW122" s="238">
        <v>-94.014862980000004</v>
      </c>
      <c r="CX122" s="238" t="s">
        <v>359</v>
      </c>
      <c r="CY122" s="238" t="s">
        <v>1624</v>
      </c>
    </row>
    <row r="123" spans="1:103" x14ac:dyDescent="0.25">
      <c r="A123" s="238">
        <v>11058268</v>
      </c>
      <c r="B123" s="238">
        <v>2</v>
      </c>
      <c r="C123" s="238">
        <v>212</v>
      </c>
      <c r="D123" s="238">
        <v>126.628</v>
      </c>
      <c r="E123" s="238">
        <v>43</v>
      </c>
      <c r="G123" s="238" t="s">
        <v>1475</v>
      </c>
      <c r="H123" s="238">
        <v>8</v>
      </c>
      <c r="I123" s="238">
        <v>22</v>
      </c>
      <c r="L123" s="238">
        <v>151590059</v>
      </c>
      <c r="M123" s="238">
        <v>5</v>
      </c>
      <c r="N123" s="238">
        <v>7</v>
      </c>
      <c r="O123" s="238">
        <v>2015</v>
      </c>
      <c r="P123" s="238" t="s">
        <v>384</v>
      </c>
      <c r="Q123" s="238">
        <v>18</v>
      </c>
      <c r="S123" s="238">
        <v>5</v>
      </c>
      <c r="T123" s="238">
        <v>0</v>
      </c>
      <c r="U123" s="238">
        <v>1</v>
      </c>
      <c r="V123" s="238">
        <v>90</v>
      </c>
      <c r="W123" s="238">
        <v>16</v>
      </c>
      <c r="Y123" s="238">
        <v>1</v>
      </c>
      <c r="Z123" s="238">
        <v>2</v>
      </c>
      <c r="AB123" s="238">
        <v>1</v>
      </c>
      <c r="AC123" s="238">
        <v>98</v>
      </c>
      <c r="AF123" s="238" t="s">
        <v>358</v>
      </c>
      <c r="AG123" s="238">
        <v>4</v>
      </c>
      <c r="AH123" s="238">
        <v>2</v>
      </c>
      <c r="AI123" s="238">
        <v>2</v>
      </c>
      <c r="AJ123" s="238">
        <v>3</v>
      </c>
      <c r="AK123" s="238">
        <v>21</v>
      </c>
      <c r="AL123" s="238">
        <v>68</v>
      </c>
      <c r="AM123" s="238" t="s">
        <v>363</v>
      </c>
      <c r="AT123" s="238">
        <v>98</v>
      </c>
      <c r="AU123" s="238">
        <v>65</v>
      </c>
      <c r="CT123" s="238">
        <v>419726</v>
      </c>
      <c r="CU123" s="238">
        <v>4957674</v>
      </c>
      <c r="CV123" s="238">
        <v>44.767952800000003</v>
      </c>
      <c r="CW123" s="238">
        <v>-94.014420299999998</v>
      </c>
      <c r="CX123" s="238" t="s">
        <v>359</v>
      </c>
    </row>
    <row r="124" spans="1:103" x14ac:dyDescent="0.25">
      <c r="A124" s="238">
        <v>753843</v>
      </c>
      <c r="B124" s="238">
        <v>2</v>
      </c>
      <c r="C124" s="238">
        <v>212</v>
      </c>
      <c r="D124" s="238">
        <v>126.66500000000001</v>
      </c>
      <c r="E124" s="238">
        <v>43</v>
      </c>
      <c r="G124" s="238" t="s">
        <v>1517</v>
      </c>
      <c r="H124" s="238">
        <v>8</v>
      </c>
      <c r="I124" s="238">
        <v>22</v>
      </c>
      <c r="K124" s="238">
        <v>19202586</v>
      </c>
      <c r="M124" s="238">
        <v>10</v>
      </c>
      <c r="N124" s="238">
        <v>7</v>
      </c>
      <c r="O124" s="238">
        <v>2019</v>
      </c>
      <c r="P124" s="238" t="s">
        <v>361</v>
      </c>
      <c r="Q124" s="238">
        <v>8</v>
      </c>
      <c r="R124" s="238" t="s">
        <v>356</v>
      </c>
      <c r="S124" s="238">
        <v>3</v>
      </c>
      <c r="T124" s="238">
        <v>0</v>
      </c>
      <c r="U124" s="238">
        <v>2</v>
      </c>
      <c r="V124" s="238">
        <v>12</v>
      </c>
      <c r="W124" s="238">
        <v>10</v>
      </c>
      <c r="X124" s="238">
        <v>2</v>
      </c>
      <c r="Y124" s="238">
        <v>1</v>
      </c>
      <c r="Z124" s="238">
        <v>1</v>
      </c>
      <c r="AB124" s="238">
        <v>1</v>
      </c>
      <c r="AC124" s="238">
        <v>98</v>
      </c>
      <c r="AD124" s="238" t="s">
        <v>357</v>
      </c>
      <c r="AF124" s="238" t="s">
        <v>405</v>
      </c>
      <c r="AG124" s="238">
        <v>7</v>
      </c>
      <c r="AH124" s="238">
        <v>2</v>
      </c>
      <c r="AI124" s="238">
        <v>4</v>
      </c>
      <c r="AJ124" s="238">
        <v>4</v>
      </c>
      <c r="AK124" s="238">
        <v>21</v>
      </c>
      <c r="AL124" s="238">
        <v>31</v>
      </c>
      <c r="AM124" s="238" t="s">
        <v>354</v>
      </c>
      <c r="AN124" s="238">
        <v>11</v>
      </c>
      <c r="AO124" s="238">
        <v>74</v>
      </c>
      <c r="AS124" s="238">
        <v>15</v>
      </c>
      <c r="AT124" s="238">
        <v>98</v>
      </c>
      <c r="AU124" s="238">
        <v>65</v>
      </c>
      <c r="AV124" s="238">
        <v>11</v>
      </c>
      <c r="AW124" s="238">
        <v>21</v>
      </c>
      <c r="AX124" s="238">
        <v>2</v>
      </c>
      <c r="AY124" s="238">
        <v>2</v>
      </c>
      <c r="AZ124" s="238">
        <v>4</v>
      </c>
      <c r="BA124" s="238">
        <v>21</v>
      </c>
      <c r="BB124" s="238">
        <v>87</v>
      </c>
      <c r="BC124" s="238" t="s">
        <v>354</v>
      </c>
      <c r="BD124" s="238">
        <v>5</v>
      </c>
      <c r="BE124" s="238">
        <v>1</v>
      </c>
      <c r="BI124" s="238">
        <v>15</v>
      </c>
      <c r="BJ124" s="238">
        <v>98</v>
      </c>
      <c r="BK124" s="238">
        <v>65</v>
      </c>
      <c r="BL124" s="238">
        <v>11</v>
      </c>
      <c r="BM124" s="238">
        <v>21</v>
      </c>
      <c r="CT124" s="238">
        <v>419790.88138176303</v>
      </c>
      <c r="CU124" s="238">
        <v>4957701.2192024402</v>
      </c>
      <c r="CV124" s="238">
        <v>44.768205989999998</v>
      </c>
      <c r="CW124" s="238">
        <v>-94.013605670000004</v>
      </c>
      <c r="CX124" s="238" t="s">
        <v>359</v>
      </c>
      <c r="CY124" s="238" t="s">
        <v>1625</v>
      </c>
    </row>
    <row r="125" spans="1:103" x14ac:dyDescent="0.25">
      <c r="A125" s="238">
        <v>812551</v>
      </c>
      <c r="B125" s="238">
        <v>2</v>
      </c>
      <c r="C125" s="238">
        <v>212</v>
      </c>
      <c r="D125" s="238">
        <v>126.685</v>
      </c>
      <c r="E125" s="238">
        <v>43</v>
      </c>
      <c r="G125" s="238" t="s">
        <v>1517</v>
      </c>
      <c r="H125" s="238">
        <v>8</v>
      </c>
      <c r="I125" s="238">
        <v>22</v>
      </c>
      <c r="K125" s="238">
        <v>20004474</v>
      </c>
      <c r="L125" s="238">
        <v>201540092</v>
      </c>
      <c r="M125" s="238">
        <v>6</v>
      </c>
      <c r="N125" s="238">
        <v>2</v>
      </c>
      <c r="O125" s="238">
        <v>2020</v>
      </c>
      <c r="P125" s="238" t="s">
        <v>368</v>
      </c>
      <c r="Q125" s="238">
        <v>17</v>
      </c>
      <c r="R125" s="238" t="s">
        <v>356</v>
      </c>
      <c r="S125" s="238">
        <v>3</v>
      </c>
      <c r="T125" s="238">
        <v>0</v>
      </c>
      <c r="U125" s="238">
        <v>2</v>
      </c>
      <c r="V125" s="238">
        <v>12</v>
      </c>
      <c r="W125" s="238">
        <v>10</v>
      </c>
      <c r="X125" s="238">
        <v>2</v>
      </c>
      <c r="Y125" s="238">
        <v>1</v>
      </c>
      <c r="Z125" s="238">
        <v>3</v>
      </c>
      <c r="AB125" s="238">
        <v>2</v>
      </c>
      <c r="AC125" s="238">
        <v>98</v>
      </c>
      <c r="AD125" s="238" t="s">
        <v>357</v>
      </c>
      <c r="AF125" s="238" t="s">
        <v>405</v>
      </c>
      <c r="AG125" s="238">
        <v>7</v>
      </c>
      <c r="AH125" s="238">
        <v>2</v>
      </c>
      <c r="AI125" s="238">
        <v>4</v>
      </c>
      <c r="AJ125" s="238">
        <v>4</v>
      </c>
      <c r="AK125" s="238">
        <v>26</v>
      </c>
      <c r="AL125" s="238">
        <v>42</v>
      </c>
      <c r="AM125" s="238" t="s">
        <v>354</v>
      </c>
      <c r="AN125" s="238">
        <v>5</v>
      </c>
      <c r="AO125" s="238">
        <v>90</v>
      </c>
      <c r="AP125" s="238">
        <v>90</v>
      </c>
      <c r="AS125" s="238">
        <v>14</v>
      </c>
      <c r="AT125" s="238">
        <v>9</v>
      </c>
      <c r="AU125" s="238">
        <v>65</v>
      </c>
      <c r="AV125" s="238">
        <v>11</v>
      </c>
      <c r="AW125" s="238">
        <v>21</v>
      </c>
      <c r="AX125" s="238">
        <v>2</v>
      </c>
      <c r="AY125" s="238">
        <v>2</v>
      </c>
      <c r="AZ125" s="238">
        <v>4</v>
      </c>
      <c r="BA125" s="238">
        <v>21</v>
      </c>
      <c r="BB125" s="238">
        <v>22</v>
      </c>
      <c r="BC125" s="238" t="s">
        <v>354</v>
      </c>
      <c r="BD125" s="238">
        <v>5</v>
      </c>
      <c r="BE125" s="238">
        <v>74</v>
      </c>
      <c r="BI125" s="238">
        <v>14</v>
      </c>
      <c r="BJ125" s="238">
        <v>9</v>
      </c>
      <c r="BK125" s="238">
        <v>65</v>
      </c>
      <c r="BL125" s="238">
        <v>11</v>
      </c>
      <c r="BM125" s="238">
        <v>21</v>
      </c>
      <c r="CT125" s="238">
        <v>419822.01020354498</v>
      </c>
      <c r="CU125" s="238">
        <v>4957701.92394285</v>
      </c>
      <c r="CV125" s="238">
        <v>44.768215820000002</v>
      </c>
      <c r="CW125" s="238">
        <v>-94.013212469999999</v>
      </c>
      <c r="CX125" s="238" t="s">
        <v>359</v>
      </c>
      <c r="CY125" s="238" t="s">
        <v>1626</v>
      </c>
    </row>
    <row r="126" spans="1:103" x14ac:dyDescent="0.25">
      <c r="A126" s="238">
        <v>11055892</v>
      </c>
      <c r="B126" s="238">
        <v>2</v>
      </c>
      <c r="C126" s="238">
        <v>212</v>
      </c>
      <c r="D126" s="238">
        <v>126.685</v>
      </c>
      <c r="E126" s="238">
        <v>43</v>
      </c>
      <c r="G126" s="238" t="s">
        <v>1475</v>
      </c>
      <c r="H126" s="238">
        <v>8</v>
      </c>
      <c r="I126" s="238">
        <v>22</v>
      </c>
      <c r="K126" s="238">
        <v>15003665</v>
      </c>
      <c r="L126" s="238">
        <v>151220022</v>
      </c>
      <c r="M126" s="238">
        <v>5</v>
      </c>
      <c r="N126" s="238">
        <v>2</v>
      </c>
      <c r="O126" s="238">
        <v>2015</v>
      </c>
      <c r="P126" s="238" t="s">
        <v>364</v>
      </c>
      <c r="Q126" s="238">
        <v>4</v>
      </c>
      <c r="R126" s="238" t="s">
        <v>356</v>
      </c>
      <c r="S126" s="238">
        <v>4</v>
      </c>
      <c r="T126" s="238">
        <v>0</v>
      </c>
      <c r="U126" s="238">
        <v>1</v>
      </c>
      <c r="V126" s="238">
        <v>90</v>
      </c>
      <c r="W126" s="238">
        <v>16</v>
      </c>
      <c r="X126" s="238">
        <v>2</v>
      </c>
      <c r="Y126" s="238">
        <v>6</v>
      </c>
      <c r="Z126" s="238">
        <v>1</v>
      </c>
      <c r="AA126" s="238">
        <v>1</v>
      </c>
      <c r="AB126" s="238">
        <v>1</v>
      </c>
      <c r="AC126" s="238">
        <v>98</v>
      </c>
      <c r="AD126" s="238" t="s">
        <v>1627</v>
      </c>
      <c r="AE126" s="238" t="s">
        <v>847</v>
      </c>
      <c r="AF126" s="238" t="s">
        <v>358</v>
      </c>
      <c r="AG126" s="238">
        <v>4</v>
      </c>
      <c r="AH126" s="238">
        <v>2</v>
      </c>
      <c r="AI126" s="238">
        <v>2</v>
      </c>
      <c r="AJ126" s="238">
        <v>4</v>
      </c>
      <c r="AK126" s="238">
        <v>21</v>
      </c>
      <c r="AL126" s="238">
        <v>29</v>
      </c>
      <c r="AM126" s="238" t="s">
        <v>354</v>
      </c>
      <c r="AN126" s="238">
        <v>5</v>
      </c>
      <c r="AO126" s="238">
        <v>1</v>
      </c>
      <c r="AP126" s="238">
        <v>1</v>
      </c>
      <c r="AS126" s="238">
        <v>1</v>
      </c>
      <c r="AT126" s="238">
        <v>98</v>
      </c>
      <c r="AU126" s="238">
        <v>65</v>
      </c>
      <c r="AV126" s="238">
        <v>11</v>
      </c>
      <c r="AW126" s="238">
        <v>21</v>
      </c>
      <c r="CT126" s="238">
        <v>419818</v>
      </c>
      <c r="CU126" s="238">
        <v>4957672</v>
      </c>
      <c r="CV126" s="238">
        <v>44.767949299999998</v>
      </c>
      <c r="CW126" s="238">
        <v>-94.013262400000002</v>
      </c>
      <c r="CX126" s="238" t="s">
        <v>359</v>
      </c>
      <c r="CY126" s="238" t="s">
        <v>1628</v>
      </c>
    </row>
    <row r="127" spans="1:103" x14ac:dyDescent="0.25">
      <c r="A127" s="238">
        <v>10914195</v>
      </c>
      <c r="B127" s="238">
        <v>2</v>
      </c>
      <c r="C127" s="238">
        <v>212</v>
      </c>
      <c r="D127" s="238">
        <v>126.812</v>
      </c>
      <c r="E127" s="238">
        <v>43</v>
      </c>
      <c r="G127" s="238" t="s">
        <v>1475</v>
      </c>
      <c r="H127" s="238">
        <v>8</v>
      </c>
      <c r="I127" s="238">
        <v>22</v>
      </c>
      <c r="K127" s="238">
        <v>13201520</v>
      </c>
      <c r="L127" s="238">
        <v>133440458</v>
      </c>
      <c r="M127" s="238">
        <v>12</v>
      </c>
      <c r="N127" s="238">
        <v>6</v>
      </c>
      <c r="O127" s="238">
        <v>2013</v>
      </c>
      <c r="P127" s="238" t="s">
        <v>362</v>
      </c>
      <c r="Q127" s="238">
        <v>13</v>
      </c>
      <c r="R127" s="238" t="s">
        <v>356</v>
      </c>
      <c r="S127" s="238">
        <v>5</v>
      </c>
      <c r="T127" s="238">
        <v>0</v>
      </c>
      <c r="U127" s="238">
        <v>1</v>
      </c>
      <c r="V127" s="238">
        <v>7</v>
      </c>
      <c r="W127" s="238">
        <v>83</v>
      </c>
      <c r="X127" s="238">
        <v>2</v>
      </c>
      <c r="Y127" s="238">
        <v>1</v>
      </c>
      <c r="Z127" s="238">
        <v>4</v>
      </c>
      <c r="AA127" s="238">
        <v>8</v>
      </c>
      <c r="AB127" s="238">
        <v>5</v>
      </c>
      <c r="AC127" s="238">
        <v>98</v>
      </c>
      <c r="AD127" s="238" t="s">
        <v>376</v>
      </c>
      <c r="AE127" s="238" t="s">
        <v>1629</v>
      </c>
      <c r="AF127" s="238" t="s">
        <v>358</v>
      </c>
      <c r="AG127" s="238">
        <v>3</v>
      </c>
      <c r="AH127" s="238">
        <v>2</v>
      </c>
      <c r="AI127" s="238">
        <v>4</v>
      </c>
      <c r="AJ127" s="238">
        <v>4</v>
      </c>
      <c r="AK127" s="238">
        <v>21</v>
      </c>
      <c r="AL127" s="238">
        <v>49</v>
      </c>
      <c r="AM127" s="238" t="s">
        <v>354</v>
      </c>
      <c r="AN127" s="238">
        <v>99</v>
      </c>
      <c r="AO127" s="238">
        <v>3</v>
      </c>
      <c r="AS127" s="238">
        <v>3</v>
      </c>
      <c r="AT127" s="238">
        <v>98</v>
      </c>
      <c r="AU127" s="238">
        <v>65</v>
      </c>
      <c r="AV127" s="238">
        <v>11</v>
      </c>
      <c r="AW127" s="238">
        <v>21</v>
      </c>
      <c r="CT127" s="238">
        <v>420022</v>
      </c>
      <c r="CU127" s="238">
        <v>4957669</v>
      </c>
      <c r="CV127" s="238">
        <v>44.7679416</v>
      </c>
      <c r="CW127" s="238">
        <v>-94.010682399999993</v>
      </c>
      <c r="CX127" s="238" t="s">
        <v>359</v>
      </c>
      <c r="CY127" s="238" t="s">
        <v>1630</v>
      </c>
    </row>
    <row r="128" spans="1:103" x14ac:dyDescent="0.25">
      <c r="A128" s="238">
        <v>11020491</v>
      </c>
      <c r="B128" s="238">
        <v>2</v>
      </c>
      <c r="C128" s="238">
        <v>212</v>
      </c>
      <c r="D128" s="238">
        <v>126.836</v>
      </c>
      <c r="E128" s="238">
        <v>10</v>
      </c>
      <c r="H128" s="238">
        <v>8</v>
      </c>
      <c r="I128" s="238">
        <v>25</v>
      </c>
      <c r="K128" s="238">
        <v>15022012</v>
      </c>
      <c r="L128" s="238">
        <v>151910011</v>
      </c>
      <c r="M128" s="238">
        <v>7</v>
      </c>
      <c r="N128" s="238">
        <v>10</v>
      </c>
      <c r="O128" s="238">
        <v>2015</v>
      </c>
      <c r="P128" s="238" t="s">
        <v>362</v>
      </c>
      <c r="Q128" s="238">
        <v>0</v>
      </c>
      <c r="R128" s="238" t="s">
        <v>356</v>
      </c>
      <c r="S128" s="238">
        <v>5</v>
      </c>
      <c r="T128" s="238">
        <v>0</v>
      </c>
      <c r="U128" s="238">
        <v>1</v>
      </c>
      <c r="V128" s="238">
        <v>8</v>
      </c>
      <c r="W128" s="238">
        <v>16</v>
      </c>
      <c r="X128" s="238">
        <v>2</v>
      </c>
      <c r="Y128" s="238">
        <v>6</v>
      </c>
      <c r="Z128" s="238">
        <v>1</v>
      </c>
      <c r="AB128" s="238">
        <v>1</v>
      </c>
      <c r="AC128" s="238">
        <v>98</v>
      </c>
      <c r="AD128" s="238" t="s">
        <v>413</v>
      </c>
      <c r="AE128" s="238" t="s">
        <v>1631</v>
      </c>
      <c r="AF128" s="238" t="s">
        <v>358</v>
      </c>
      <c r="AG128" s="238">
        <v>4</v>
      </c>
      <c r="AH128" s="238">
        <v>2</v>
      </c>
      <c r="AI128" s="238">
        <v>2</v>
      </c>
      <c r="AJ128" s="238">
        <v>4</v>
      </c>
      <c r="AK128" s="238">
        <v>21</v>
      </c>
      <c r="AL128" s="238">
        <v>30</v>
      </c>
      <c r="AM128" s="238" t="s">
        <v>363</v>
      </c>
      <c r="AN128" s="238">
        <v>5</v>
      </c>
      <c r="AO128" s="238">
        <v>1</v>
      </c>
      <c r="AS128" s="238">
        <v>3</v>
      </c>
      <c r="AT128" s="238">
        <v>98</v>
      </c>
      <c r="AU128" s="238">
        <v>65</v>
      </c>
      <c r="AV128" s="238">
        <v>11</v>
      </c>
      <c r="AW128" s="238">
        <v>21</v>
      </c>
      <c r="CT128" s="238">
        <v>420061</v>
      </c>
      <c r="CU128" s="238">
        <v>4957668</v>
      </c>
      <c r="CV128" s="238">
        <v>44.767940199999998</v>
      </c>
      <c r="CW128" s="238">
        <v>-94.010193200000003</v>
      </c>
      <c r="CX128" s="238" t="s">
        <v>359</v>
      </c>
      <c r="CY128" s="238" t="s">
        <v>1632</v>
      </c>
    </row>
    <row r="129" spans="1:103" x14ac:dyDescent="0.25">
      <c r="A129" s="238">
        <v>659749</v>
      </c>
      <c r="B129" s="238">
        <v>2</v>
      </c>
      <c r="C129" s="238">
        <v>212</v>
      </c>
      <c r="D129" s="238">
        <v>126.839</v>
      </c>
      <c r="E129" s="238">
        <v>10</v>
      </c>
      <c r="G129" s="238" t="s">
        <v>1633</v>
      </c>
      <c r="H129" s="238">
        <v>8</v>
      </c>
      <c r="I129" s="238">
        <v>25</v>
      </c>
      <c r="K129" s="238">
        <v>18035338</v>
      </c>
      <c r="M129" s="238">
        <v>11</v>
      </c>
      <c r="N129" s="238">
        <v>13</v>
      </c>
      <c r="O129" s="238">
        <v>2018</v>
      </c>
      <c r="P129" s="238" t="s">
        <v>368</v>
      </c>
      <c r="Q129" s="238">
        <v>6</v>
      </c>
      <c r="R129" s="238" t="s">
        <v>369</v>
      </c>
      <c r="S129" s="238">
        <v>5</v>
      </c>
      <c r="T129" s="238">
        <v>0</v>
      </c>
      <c r="U129" s="238">
        <v>1</v>
      </c>
      <c r="W129" s="238">
        <v>16</v>
      </c>
      <c r="X129" s="238">
        <v>2</v>
      </c>
      <c r="Y129" s="238">
        <v>6</v>
      </c>
      <c r="Z129" s="238">
        <v>1</v>
      </c>
      <c r="AB129" s="238">
        <v>1</v>
      </c>
      <c r="AC129" s="238">
        <v>98</v>
      </c>
      <c r="AD129" s="238" t="s">
        <v>357</v>
      </c>
      <c r="AF129" s="238" t="s">
        <v>358</v>
      </c>
      <c r="AG129" s="238">
        <v>4</v>
      </c>
      <c r="AH129" s="238">
        <v>2</v>
      </c>
      <c r="AI129" s="238">
        <v>4</v>
      </c>
      <c r="AJ129" s="238">
        <v>3</v>
      </c>
      <c r="AK129" s="238">
        <v>21</v>
      </c>
      <c r="AL129" s="238">
        <v>55</v>
      </c>
      <c r="AM129" s="238" t="s">
        <v>363</v>
      </c>
      <c r="AN129" s="238">
        <v>5</v>
      </c>
      <c r="AO129" s="238">
        <v>1</v>
      </c>
      <c r="AS129" s="238">
        <v>14</v>
      </c>
      <c r="AT129" s="238">
        <v>9</v>
      </c>
      <c r="AU129" s="238">
        <v>65</v>
      </c>
      <c r="AV129" s="238">
        <v>11</v>
      </c>
      <c r="AW129" s="238">
        <v>21</v>
      </c>
      <c r="CT129" s="238">
        <v>420064.581082761</v>
      </c>
      <c r="CU129" s="238">
        <v>4957664.56267385</v>
      </c>
      <c r="CV129" s="238">
        <v>44.767906689999997</v>
      </c>
      <c r="CW129" s="238">
        <v>-94.010141700000005</v>
      </c>
      <c r="CX129" s="238" t="s">
        <v>359</v>
      </c>
      <c r="CY129" s="238" t="s">
        <v>1634</v>
      </c>
    </row>
    <row r="130" spans="1:103" x14ac:dyDescent="0.25">
      <c r="A130" s="238">
        <v>10939087</v>
      </c>
      <c r="B130" s="238">
        <v>2</v>
      </c>
      <c r="C130" s="238">
        <v>212</v>
      </c>
      <c r="D130" s="238">
        <v>126.84399999999999</v>
      </c>
      <c r="E130" s="238">
        <v>10</v>
      </c>
      <c r="G130" s="238" t="s">
        <v>1633</v>
      </c>
      <c r="H130" s="238">
        <v>8</v>
      </c>
      <c r="I130" s="238">
        <v>25</v>
      </c>
      <c r="L130" s="238">
        <v>143300108</v>
      </c>
      <c r="M130" s="238">
        <v>10</v>
      </c>
      <c r="N130" s="238">
        <v>24</v>
      </c>
      <c r="O130" s="238">
        <v>2014</v>
      </c>
      <c r="P130" s="238" t="s">
        <v>362</v>
      </c>
      <c r="Q130" s="238">
        <v>20</v>
      </c>
      <c r="S130" s="238">
        <v>5</v>
      </c>
      <c r="T130" s="238">
        <v>0</v>
      </c>
      <c r="U130" s="238">
        <v>1</v>
      </c>
      <c r="V130" s="238">
        <v>10</v>
      </c>
      <c r="W130" s="238">
        <v>16</v>
      </c>
      <c r="Y130" s="238">
        <v>6</v>
      </c>
      <c r="Z130" s="238">
        <v>1</v>
      </c>
      <c r="AB130" s="238">
        <v>1</v>
      </c>
      <c r="AC130" s="238">
        <v>98</v>
      </c>
      <c r="AF130" s="238" t="s">
        <v>358</v>
      </c>
      <c r="AG130" s="238">
        <v>4</v>
      </c>
      <c r="AH130" s="238">
        <v>2</v>
      </c>
      <c r="AI130" s="238">
        <v>2</v>
      </c>
      <c r="AJ130" s="238">
        <v>4</v>
      </c>
      <c r="AK130" s="238">
        <v>21</v>
      </c>
      <c r="AL130" s="238">
        <v>74</v>
      </c>
      <c r="AM130" s="238" t="s">
        <v>363</v>
      </c>
      <c r="AT130" s="238">
        <v>98</v>
      </c>
      <c r="AU130" s="238">
        <v>65</v>
      </c>
      <c r="CT130" s="238">
        <v>420073</v>
      </c>
      <c r="CU130" s="238">
        <v>4957668</v>
      </c>
      <c r="CV130" s="238">
        <v>44.767941899999997</v>
      </c>
      <c r="CW130" s="238">
        <v>-94.010032300000006</v>
      </c>
      <c r="CX130" s="238" t="s">
        <v>359</v>
      </c>
    </row>
    <row r="131" spans="1:103" x14ac:dyDescent="0.25">
      <c r="A131" s="238">
        <v>333529</v>
      </c>
      <c r="B131" s="238">
        <v>2</v>
      </c>
      <c r="C131" s="238">
        <v>212</v>
      </c>
      <c r="D131" s="238">
        <v>126.869</v>
      </c>
      <c r="E131" s="238">
        <v>10</v>
      </c>
      <c r="G131" s="238" t="s">
        <v>1633</v>
      </c>
      <c r="H131" s="238">
        <v>8</v>
      </c>
      <c r="I131" s="238">
        <v>25</v>
      </c>
      <c r="K131" s="238">
        <v>16200452</v>
      </c>
      <c r="M131" s="238">
        <v>2</v>
      </c>
      <c r="N131" s="238">
        <v>28</v>
      </c>
      <c r="O131" s="238">
        <v>2016</v>
      </c>
      <c r="P131" s="238" t="s">
        <v>366</v>
      </c>
      <c r="Q131" s="238">
        <v>19</v>
      </c>
      <c r="R131" s="238" t="s">
        <v>369</v>
      </c>
      <c r="S131" s="238">
        <v>3</v>
      </c>
      <c r="T131" s="238">
        <v>0</v>
      </c>
      <c r="U131" s="238">
        <v>1</v>
      </c>
      <c r="W131" s="238">
        <v>32</v>
      </c>
      <c r="X131" s="238">
        <v>3</v>
      </c>
      <c r="Y131" s="238">
        <v>6</v>
      </c>
      <c r="Z131" s="238">
        <v>1</v>
      </c>
      <c r="AB131" s="238">
        <v>1</v>
      </c>
      <c r="AC131" s="238">
        <v>98</v>
      </c>
      <c r="AD131" s="238" t="s">
        <v>357</v>
      </c>
      <c r="AF131" s="238" t="s">
        <v>405</v>
      </c>
      <c r="AG131" s="238">
        <v>3</v>
      </c>
      <c r="AH131" s="238">
        <v>2</v>
      </c>
      <c r="AI131" s="238">
        <v>3</v>
      </c>
      <c r="AJ131" s="238">
        <v>3</v>
      </c>
      <c r="AK131" s="238">
        <v>21</v>
      </c>
      <c r="AL131" s="238">
        <v>20</v>
      </c>
      <c r="AM131" s="238" t="s">
        <v>354</v>
      </c>
      <c r="AN131" s="238">
        <v>5</v>
      </c>
      <c r="AO131" s="238">
        <v>62</v>
      </c>
      <c r="AS131" s="238">
        <v>15</v>
      </c>
      <c r="AT131" s="238">
        <v>22</v>
      </c>
      <c r="AU131" s="238">
        <v>65</v>
      </c>
      <c r="AV131" s="238">
        <v>11</v>
      </c>
      <c r="AW131" s="238">
        <v>21</v>
      </c>
      <c r="CT131" s="238">
        <v>420082.98196596501</v>
      </c>
      <c r="CU131" s="238">
        <v>4957688.5191770401</v>
      </c>
      <c r="CV131" s="238">
        <v>44.768124380000003</v>
      </c>
      <c r="CW131" s="238">
        <v>-94.009912970000002</v>
      </c>
      <c r="CX131" s="238" t="s">
        <v>359</v>
      </c>
      <c r="CY131" s="238" t="s">
        <v>1635</v>
      </c>
    </row>
    <row r="132" spans="1:103" x14ac:dyDescent="0.25">
      <c r="A132" s="238">
        <v>11045734</v>
      </c>
      <c r="B132" s="238">
        <v>2</v>
      </c>
      <c r="C132" s="238">
        <v>212</v>
      </c>
      <c r="D132" s="238">
        <v>126.877</v>
      </c>
      <c r="E132" s="238">
        <v>10</v>
      </c>
      <c r="G132" s="238" t="s">
        <v>1475</v>
      </c>
      <c r="H132" s="238">
        <v>8</v>
      </c>
      <c r="I132" s="238">
        <v>25</v>
      </c>
      <c r="K132" s="238">
        <v>15000734</v>
      </c>
      <c r="L132" s="238">
        <v>150360014</v>
      </c>
      <c r="M132" s="238">
        <v>1</v>
      </c>
      <c r="N132" s="238">
        <v>27</v>
      </c>
      <c r="O132" s="238">
        <v>2015</v>
      </c>
      <c r="P132" s="238" t="s">
        <v>368</v>
      </c>
      <c r="Q132" s="238">
        <v>2</v>
      </c>
      <c r="R132" s="238" t="s">
        <v>356</v>
      </c>
      <c r="S132" s="238">
        <v>5</v>
      </c>
      <c r="T132" s="238">
        <v>0</v>
      </c>
      <c r="U132" s="238">
        <v>1</v>
      </c>
      <c r="V132" s="238">
        <v>7</v>
      </c>
      <c r="W132" s="238">
        <v>32</v>
      </c>
      <c r="X132" s="238">
        <v>2</v>
      </c>
      <c r="Y132" s="238">
        <v>6</v>
      </c>
      <c r="Z132" s="238">
        <v>1</v>
      </c>
      <c r="AB132" s="238">
        <v>1</v>
      </c>
      <c r="AC132" s="238">
        <v>98</v>
      </c>
      <c r="AD132" s="238" t="s">
        <v>389</v>
      </c>
      <c r="AE132" s="238" t="s">
        <v>1636</v>
      </c>
      <c r="AF132" s="238" t="s">
        <v>358</v>
      </c>
      <c r="AG132" s="238">
        <v>3</v>
      </c>
      <c r="AH132" s="238">
        <v>2</v>
      </c>
      <c r="AI132" s="238">
        <v>40</v>
      </c>
      <c r="AJ132" s="238">
        <v>4</v>
      </c>
      <c r="AK132" s="238">
        <v>99</v>
      </c>
      <c r="AN132" s="238">
        <v>99</v>
      </c>
      <c r="AQ132" s="238">
        <v>99</v>
      </c>
      <c r="AS132" s="238">
        <v>3</v>
      </c>
      <c r="AT132" s="238">
        <v>98</v>
      </c>
      <c r="AU132" s="238">
        <v>65</v>
      </c>
      <c r="AV132" s="238">
        <v>11</v>
      </c>
      <c r="AW132" s="238">
        <v>21</v>
      </c>
      <c r="CT132" s="238">
        <v>420126</v>
      </c>
      <c r="CU132" s="238">
        <v>4957669</v>
      </c>
      <c r="CV132" s="238">
        <v>44.767949100000003</v>
      </c>
      <c r="CW132" s="238">
        <v>-94.009361799999994</v>
      </c>
      <c r="CX132" s="238" t="s">
        <v>359</v>
      </c>
      <c r="CY132" s="238" t="e">
        <v>#NAME?</v>
      </c>
    </row>
    <row r="133" spans="1:103" x14ac:dyDescent="0.25">
      <c r="A133" s="238">
        <v>777220</v>
      </c>
      <c r="B133" s="238">
        <v>2</v>
      </c>
      <c r="C133" s="238">
        <v>212</v>
      </c>
      <c r="D133" s="238">
        <v>127.09099999999999</v>
      </c>
      <c r="E133" s="238">
        <v>10</v>
      </c>
      <c r="G133" s="238" t="s">
        <v>1633</v>
      </c>
      <c r="H133" s="238">
        <v>8</v>
      </c>
      <c r="I133" s="238">
        <v>25</v>
      </c>
      <c r="K133" s="238">
        <v>20500134</v>
      </c>
      <c r="L133" s="238">
        <v>200050073</v>
      </c>
      <c r="M133" s="238">
        <v>1</v>
      </c>
      <c r="N133" s="238">
        <v>5</v>
      </c>
      <c r="O133" s="238">
        <v>2020</v>
      </c>
      <c r="P133" s="238" t="s">
        <v>366</v>
      </c>
      <c r="Q133" s="238">
        <v>11</v>
      </c>
      <c r="R133" s="238" t="s">
        <v>356</v>
      </c>
      <c r="S133" s="238">
        <v>5</v>
      </c>
      <c r="T133" s="238">
        <v>0</v>
      </c>
      <c r="U133" s="238">
        <v>1</v>
      </c>
      <c r="W133" s="238">
        <v>86</v>
      </c>
      <c r="X133" s="238">
        <v>2</v>
      </c>
      <c r="Y133" s="238">
        <v>1</v>
      </c>
      <c r="Z133" s="238">
        <v>1</v>
      </c>
      <c r="AA133" s="238">
        <v>8</v>
      </c>
      <c r="AB133" s="238">
        <v>3</v>
      </c>
      <c r="AC133" s="238">
        <v>98</v>
      </c>
      <c r="AD133" s="238" t="s">
        <v>1637</v>
      </c>
      <c r="AF133" s="238" t="s">
        <v>405</v>
      </c>
      <c r="AG133" s="238">
        <v>4</v>
      </c>
      <c r="AH133" s="238">
        <v>2</v>
      </c>
      <c r="AI133" s="238">
        <v>49</v>
      </c>
      <c r="AJ133" s="238">
        <v>4</v>
      </c>
      <c r="AK133" s="238">
        <v>21</v>
      </c>
      <c r="AL133" s="238">
        <v>29</v>
      </c>
      <c r="AM133" s="238" t="s">
        <v>354</v>
      </c>
      <c r="AN133" s="238">
        <v>5</v>
      </c>
      <c r="AO133" s="238">
        <v>68</v>
      </c>
      <c r="AS133" s="238">
        <v>12</v>
      </c>
      <c r="AT133" s="238">
        <v>9</v>
      </c>
      <c r="AU133" s="238">
        <v>65</v>
      </c>
      <c r="AV133" s="238">
        <v>11</v>
      </c>
      <c r="AW133" s="238">
        <v>23</v>
      </c>
      <c r="CT133" s="238">
        <v>420476.68275336601</v>
      </c>
      <c r="CU133" s="238">
        <v>4957696.9858606402</v>
      </c>
      <c r="CV133" s="238">
        <v>44.768244469999999</v>
      </c>
      <c r="CW133" s="238">
        <v>-94.00493985</v>
      </c>
      <c r="CX133" s="238" t="s">
        <v>359</v>
      </c>
      <c r="CY133" s="238" t="s">
        <v>1638</v>
      </c>
    </row>
    <row r="134" spans="1:103" x14ac:dyDescent="0.25">
      <c r="A134" s="238">
        <v>11023368</v>
      </c>
      <c r="B134" s="238">
        <v>2</v>
      </c>
      <c r="C134" s="238">
        <v>212</v>
      </c>
      <c r="D134" s="238">
        <v>127.328</v>
      </c>
      <c r="E134" s="238">
        <v>10</v>
      </c>
      <c r="G134" s="238" t="s">
        <v>1633</v>
      </c>
      <c r="H134" s="238">
        <v>8</v>
      </c>
      <c r="I134" s="238">
        <v>25</v>
      </c>
      <c r="L134" s="238">
        <v>153240073</v>
      </c>
      <c r="M134" s="238">
        <v>9</v>
      </c>
      <c r="N134" s="238">
        <v>29</v>
      </c>
      <c r="O134" s="238">
        <v>2015</v>
      </c>
      <c r="P134" s="238" t="s">
        <v>368</v>
      </c>
      <c r="Q134" s="238">
        <v>20</v>
      </c>
      <c r="S134" s="238">
        <v>5</v>
      </c>
      <c r="T134" s="238">
        <v>0</v>
      </c>
      <c r="U134" s="238">
        <v>2</v>
      </c>
      <c r="V134" s="238">
        <v>90</v>
      </c>
      <c r="W134" s="238">
        <v>93</v>
      </c>
      <c r="Y134" s="238">
        <v>6</v>
      </c>
      <c r="Z134" s="238">
        <v>1</v>
      </c>
      <c r="AB134" s="238">
        <v>1</v>
      </c>
      <c r="AC134" s="238">
        <v>98</v>
      </c>
      <c r="AF134" s="238" t="s">
        <v>358</v>
      </c>
      <c r="AG134" s="238">
        <v>90</v>
      </c>
      <c r="AH134" s="238">
        <v>2</v>
      </c>
      <c r="AI134" s="238">
        <v>2</v>
      </c>
      <c r="AJ134" s="238">
        <v>4</v>
      </c>
      <c r="AK134" s="238">
        <v>21</v>
      </c>
      <c r="AL134" s="238">
        <v>61</v>
      </c>
      <c r="AM134" s="238" t="s">
        <v>363</v>
      </c>
      <c r="AT134" s="238">
        <v>98</v>
      </c>
      <c r="AU134" s="238">
        <v>55</v>
      </c>
      <c r="AX134" s="238">
        <v>0</v>
      </c>
      <c r="AY134" s="238">
        <v>99</v>
      </c>
      <c r="AZ134" s="238">
        <v>4</v>
      </c>
      <c r="BJ134" s="238">
        <v>98</v>
      </c>
      <c r="BK134" s="238">
        <v>55</v>
      </c>
      <c r="CT134" s="238">
        <v>420852</v>
      </c>
      <c r="CU134" s="238">
        <v>4957670</v>
      </c>
      <c r="CV134" s="238">
        <v>44.768047500000002</v>
      </c>
      <c r="CW134" s="238">
        <v>-94.000198100000006</v>
      </c>
      <c r="CX134" s="238" t="s">
        <v>359</v>
      </c>
    </row>
    <row r="135" spans="1:103" x14ac:dyDescent="0.25">
      <c r="A135" s="238">
        <v>383103</v>
      </c>
      <c r="B135" s="238">
        <v>2</v>
      </c>
      <c r="C135" s="238">
        <v>212</v>
      </c>
      <c r="D135" s="238">
        <v>127.452</v>
      </c>
      <c r="E135" s="238">
        <v>10</v>
      </c>
      <c r="G135" s="238" t="s">
        <v>1633</v>
      </c>
      <c r="H135" s="238">
        <v>8</v>
      </c>
      <c r="I135" s="238">
        <v>25</v>
      </c>
      <c r="K135" s="238">
        <v>16033117</v>
      </c>
      <c r="M135" s="238">
        <v>9</v>
      </c>
      <c r="N135" s="238">
        <v>30</v>
      </c>
      <c r="O135" s="238">
        <v>2016</v>
      </c>
      <c r="P135" s="238" t="s">
        <v>362</v>
      </c>
      <c r="Q135" s="238">
        <v>5</v>
      </c>
      <c r="R135" s="238" t="s">
        <v>369</v>
      </c>
      <c r="S135" s="238">
        <v>5</v>
      </c>
      <c r="T135" s="238">
        <v>0</v>
      </c>
      <c r="U135" s="238">
        <v>1</v>
      </c>
      <c r="W135" s="238">
        <v>16</v>
      </c>
      <c r="X135" s="238">
        <v>2</v>
      </c>
      <c r="Y135" s="238">
        <v>6</v>
      </c>
      <c r="Z135" s="238">
        <v>6</v>
      </c>
      <c r="AB135" s="238">
        <v>1</v>
      </c>
      <c r="AC135" s="238">
        <v>98</v>
      </c>
      <c r="AD135" s="238" t="s">
        <v>357</v>
      </c>
      <c r="AF135" s="238" t="s">
        <v>358</v>
      </c>
      <c r="AG135" s="238">
        <v>4</v>
      </c>
      <c r="AH135" s="238">
        <v>2</v>
      </c>
      <c r="AI135" s="238">
        <v>2</v>
      </c>
      <c r="AJ135" s="238">
        <v>3</v>
      </c>
      <c r="AK135" s="238">
        <v>21</v>
      </c>
      <c r="AL135" s="238">
        <v>38</v>
      </c>
      <c r="AM135" s="238" t="s">
        <v>354</v>
      </c>
      <c r="AN135" s="238">
        <v>5</v>
      </c>
      <c r="AO135" s="238">
        <v>1</v>
      </c>
      <c r="AS135" s="238">
        <v>14</v>
      </c>
      <c r="AT135" s="238">
        <v>9</v>
      </c>
      <c r="AU135" s="238">
        <v>60</v>
      </c>
      <c r="AV135" s="238">
        <v>11</v>
      </c>
      <c r="AW135" s="238">
        <v>21</v>
      </c>
      <c r="CT135" s="238">
        <v>421053.15522522602</v>
      </c>
      <c r="CU135" s="238">
        <v>4957667.66577168</v>
      </c>
      <c r="CV135" s="238">
        <v>44.768044430000003</v>
      </c>
      <c r="CW135" s="238">
        <v>-93.997651500000003</v>
      </c>
      <c r="CX135" s="238" t="s">
        <v>359</v>
      </c>
      <c r="CY135" s="238" t="s">
        <v>1639</v>
      </c>
    </row>
    <row r="136" spans="1:103" x14ac:dyDescent="0.25">
      <c r="A136" s="238">
        <v>400025</v>
      </c>
      <c r="B136" s="238">
        <v>2</v>
      </c>
      <c r="C136" s="238">
        <v>212</v>
      </c>
      <c r="D136" s="238">
        <v>127.617</v>
      </c>
      <c r="E136" s="238">
        <v>10</v>
      </c>
      <c r="G136" s="238" t="s">
        <v>1633</v>
      </c>
      <c r="H136" s="238">
        <v>8</v>
      </c>
      <c r="I136" s="238">
        <v>25</v>
      </c>
      <c r="K136" s="238">
        <v>16040936</v>
      </c>
      <c r="M136" s="238">
        <v>12</v>
      </c>
      <c r="N136" s="238">
        <v>4</v>
      </c>
      <c r="O136" s="238">
        <v>2016</v>
      </c>
      <c r="P136" s="238" t="s">
        <v>366</v>
      </c>
      <c r="Q136" s="238">
        <v>5</v>
      </c>
      <c r="R136" s="238" t="s">
        <v>369</v>
      </c>
      <c r="S136" s="238">
        <v>4</v>
      </c>
      <c r="T136" s="238">
        <v>0</v>
      </c>
      <c r="U136" s="238">
        <v>1</v>
      </c>
      <c r="W136" s="238">
        <v>48</v>
      </c>
      <c r="X136" s="238">
        <v>2</v>
      </c>
      <c r="Y136" s="238">
        <v>7</v>
      </c>
      <c r="Z136" s="238">
        <v>4</v>
      </c>
      <c r="AB136" s="238">
        <v>4</v>
      </c>
      <c r="AC136" s="238">
        <v>98</v>
      </c>
      <c r="AD136" s="238" t="s">
        <v>357</v>
      </c>
      <c r="AF136" s="238" t="s">
        <v>358</v>
      </c>
      <c r="AG136" s="238">
        <v>3</v>
      </c>
      <c r="AH136" s="238">
        <v>2</v>
      </c>
      <c r="AI136" s="238">
        <v>2</v>
      </c>
      <c r="AJ136" s="238">
        <v>3</v>
      </c>
      <c r="AK136" s="238">
        <v>21</v>
      </c>
      <c r="AL136" s="238">
        <v>19</v>
      </c>
      <c r="AM136" s="238" t="s">
        <v>363</v>
      </c>
      <c r="AN136" s="238">
        <v>5</v>
      </c>
      <c r="AO136" s="238">
        <v>71</v>
      </c>
      <c r="AS136" s="238">
        <v>14</v>
      </c>
      <c r="AT136" s="238">
        <v>9</v>
      </c>
      <c r="AU136" s="238">
        <v>65</v>
      </c>
      <c r="AV136" s="238">
        <v>11</v>
      </c>
      <c r="AW136" s="238">
        <v>21</v>
      </c>
      <c r="CT136" s="238">
        <v>421317.73908772698</v>
      </c>
      <c r="CU136" s="238">
        <v>4957671.2860521302</v>
      </c>
      <c r="CV136" s="238">
        <v>44.768106170000003</v>
      </c>
      <c r="CW136" s="238">
        <v>-93.994309020000003</v>
      </c>
      <c r="CX136" s="238" t="s">
        <v>359</v>
      </c>
      <c r="CY136" s="238" t="s">
        <v>1640</v>
      </c>
    </row>
    <row r="137" spans="1:103" x14ac:dyDescent="0.25">
      <c r="A137" s="238">
        <v>336591</v>
      </c>
      <c r="B137" s="238">
        <v>2</v>
      </c>
      <c r="C137" s="238">
        <v>212</v>
      </c>
      <c r="D137" s="238">
        <v>127.71599999999999</v>
      </c>
      <c r="E137" s="238">
        <v>10</v>
      </c>
      <c r="G137" s="238" t="s">
        <v>1633</v>
      </c>
      <c r="H137" s="238">
        <v>8</v>
      </c>
      <c r="I137" s="238">
        <v>25</v>
      </c>
      <c r="K137" s="238">
        <v>16008737</v>
      </c>
      <c r="M137" s="238">
        <v>3</v>
      </c>
      <c r="N137" s="238">
        <v>19</v>
      </c>
      <c r="O137" s="238">
        <v>2016</v>
      </c>
      <c r="P137" s="238" t="s">
        <v>364</v>
      </c>
      <c r="Q137" s="238">
        <v>3</v>
      </c>
      <c r="R137" s="238" t="s">
        <v>356</v>
      </c>
      <c r="S137" s="238">
        <v>5</v>
      </c>
      <c r="T137" s="238">
        <v>0</v>
      </c>
      <c r="U137" s="238">
        <v>1</v>
      </c>
      <c r="W137" s="238">
        <v>83</v>
      </c>
      <c r="X137" s="238">
        <v>2</v>
      </c>
      <c r="Y137" s="238">
        <v>6</v>
      </c>
      <c r="Z137" s="238">
        <v>4</v>
      </c>
      <c r="AB137" s="238">
        <v>3</v>
      </c>
      <c r="AC137" s="238">
        <v>98</v>
      </c>
      <c r="AD137" s="238" t="s">
        <v>357</v>
      </c>
      <c r="AF137" s="238" t="s">
        <v>405</v>
      </c>
      <c r="AG137" s="238">
        <v>3</v>
      </c>
      <c r="AH137" s="238">
        <v>2</v>
      </c>
      <c r="AI137" s="238">
        <v>3</v>
      </c>
      <c r="AJ137" s="238">
        <v>4</v>
      </c>
      <c r="AK137" s="238">
        <v>21</v>
      </c>
      <c r="AL137" s="238">
        <v>61</v>
      </c>
      <c r="AM137" s="238" t="s">
        <v>354</v>
      </c>
      <c r="AN137" s="238">
        <v>5</v>
      </c>
      <c r="AO137" s="238">
        <v>1</v>
      </c>
      <c r="AS137" s="238">
        <v>14</v>
      </c>
      <c r="AT137" s="238">
        <v>9</v>
      </c>
      <c r="AU137" s="238">
        <v>55</v>
      </c>
      <c r="AV137" s="238">
        <v>11</v>
      </c>
      <c r="AW137" s="238">
        <v>21</v>
      </c>
      <c r="CT137" s="238">
        <v>421446.59142876603</v>
      </c>
      <c r="CU137" s="238">
        <v>4957698.4950804301</v>
      </c>
      <c r="CV137" s="238">
        <v>44.768365240000001</v>
      </c>
      <c r="CW137" s="238">
        <v>-93.99268515</v>
      </c>
      <c r="CX137" s="238" t="s">
        <v>359</v>
      </c>
      <c r="CY137" s="238" t="s">
        <v>1641</v>
      </c>
    </row>
    <row r="138" spans="1:103" x14ac:dyDescent="0.25">
      <c r="A138" s="238">
        <v>10777055</v>
      </c>
      <c r="B138" s="238">
        <v>2</v>
      </c>
      <c r="C138" s="238">
        <v>212</v>
      </c>
      <c r="D138" s="238">
        <v>127.81</v>
      </c>
      <c r="E138" s="238">
        <v>10</v>
      </c>
      <c r="G138" s="238" t="s">
        <v>1633</v>
      </c>
      <c r="H138" s="238">
        <v>8</v>
      </c>
      <c r="I138" s="238">
        <v>25</v>
      </c>
      <c r="K138" s="238">
        <v>12010420</v>
      </c>
      <c r="L138" s="238">
        <v>121080123</v>
      </c>
      <c r="M138" s="238">
        <v>4</v>
      </c>
      <c r="N138" s="238">
        <v>17</v>
      </c>
      <c r="O138" s="238">
        <v>2012</v>
      </c>
      <c r="P138" s="238" t="s">
        <v>368</v>
      </c>
      <c r="Q138" s="238">
        <v>15</v>
      </c>
      <c r="S138" s="238">
        <v>5</v>
      </c>
      <c r="T138" s="238">
        <v>0</v>
      </c>
      <c r="U138" s="238">
        <v>2</v>
      </c>
      <c r="V138" s="238">
        <v>1</v>
      </c>
      <c r="W138" s="238">
        <v>10</v>
      </c>
      <c r="X138" s="238">
        <v>3</v>
      </c>
      <c r="Y138" s="238">
        <v>1</v>
      </c>
      <c r="Z138" s="238">
        <v>2</v>
      </c>
      <c r="AB138" s="238">
        <v>1</v>
      </c>
      <c r="AC138" s="238">
        <v>98</v>
      </c>
      <c r="AD138" s="238">
        <v>212</v>
      </c>
      <c r="AE138" s="238" t="s">
        <v>1642</v>
      </c>
      <c r="AF138" s="238" t="s">
        <v>358</v>
      </c>
      <c r="AG138" s="238">
        <v>7</v>
      </c>
      <c r="AH138" s="238">
        <v>2</v>
      </c>
      <c r="AI138" s="238">
        <v>2</v>
      </c>
      <c r="AJ138" s="238">
        <v>4</v>
      </c>
      <c r="AK138" s="238">
        <v>21</v>
      </c>
      <c r="AL138" s="238">
        <v>50</v>
      </c>
      <c r="AM138" s="238" t="s">
        <v>354</v>
      </c>
      <c r="AN138" s="238">
        <v>5</v>
      </c>
      <c r="AO138" s="238">
        <v>5</v>
      </c>
      <c r="AP138" s="238">
        <v>2</v>
      </c>
      <c r="AS138" s="238">
        <v>4</v>
      </c>
      <c r="AT138" s="238">
        <v>98</v>
      </c>
      <c r="AU138" s="238">
        <v>65</v>
      </c>
      <c r="AV138" s="238">
        <v>11</v>
      </c>
      <c r="AW138" s="238">
        <v>21</v>
      </c>
      <c r="AX138" s="238">
        <v>2</v>
      </c>
      <c r="AY138" s="238">
        <v>3</v>
      </c>
      <c r="AZ138" s="238">
        <v>4</v>
      </c>
      <c r="BA138" s="238">
        <v>21</v>
      </c>
      <c r="BB138" s="238">
        <v>46</v>
      </c>
      <c r="BC138" s="238" t="s">
        <v>354</v>
      </c>
      <c r="BD138" s="238">
        <v>5</v>
      </c>
      <c r="BE138" s="238">
        <v>1</v>
      </c>
      <c r="BI138" s="238">
        <v>4</v>
      </c>
      <c r="BJ138" s="238">
        <v>98</v>
      </c>
      <c r="BK138" s="238">
        <v>65</v>
      </c>
      <c r="BL138" s="238">
        <v>11</v>
      </c>
      <c r="BM138" s="238">
        <v>21</v>
      </c>
      <c r="CT138" s="238">
        <v>421628</v>
      </c>
      <c r="CU138" s="238">
        <v>4957673</v>
      </c>
      <c r="CV138" s="238">
        <v>44.768152100000002</v>
      </c>
      <c r="CW138" s="238">
        <v>-93.9903853</v>
      </c>
      <c r="CX138" s="238" t="s">
        <v>359</v>
      </c>
      <c r="CY138" s="238" t="s">
        <v>1643</v>
      </c>
    </row>
    <row r="139" spans="1:103" x14ac:dyDescent="0.25">
      <c r="A139" s="238">
        <v>10778845</v>
      </c>
      <c r="B139" s="238">
        <v>2</v>
      </c>
      <c r="C139" s="238">
        <v>212</v>
      </c>
      <c r="D139" s="238">
        <v>127.81</v>
      </c>
      <c r="E139" s="238">
        <v>10</v>
      </c>
      <c r="G139" s="238" t="s">
        <v>1633</v>
      </c>
      <c r="H139" s="238">
        <v>8</v>
      </c>
      <c r="I139" s="238">
        <v>25</v>
      </c>
      <c r="K139" s="238">
        <v>12020737</v>
      </c>
      <c r="L139" s="238">
        <v>121980103</v>
      </c>
      <c r="M139" s="238">
        <v>7</v>
      </c>
      <c r="N139" s="238">
        <v>16</v>
      </c>
      <c r="O139" s="238">
        <v>2012</v>
      </c>
      <c r="P139" s="238" t="s">
        <v>361</v>
      </c>
      <c r="Q139" s="238">
        <v>8</v>
      </c>
      <c r="S139" s="238">
        <v>5</v>
      </c>
      <c r="T139" s="238">
        <v>0</v>
      </c>
      <c r="U139" s="238">
        <v>1</v>
      </c>
      <c r="V139" s="238">
        <v>8</v>
      </c>
      <c r="W139" s="238">
        <v>16</v>
      </c>
      <c r="X139" s="238">
        <v>4</v>
      </c>
      <c r="Y139" s="238">
        <v>1</v>
      </c>
      <c r="Z139" s="238">
        <v>1</v>
      </c>
      <c r="AB139" s="238">
        <v>1</v>
      </c>
      <c r="AC139" s="238">
        <v>98</v>
      </c>
      <c r="AD139" s="238" t="s">
        <v>374</v>
      </c>
      <c r="AE139" s="238" t="s">
        <v>1644</v>
      </c>
      <c r="AF139" s="238" t="s">
        <v>358</v>
      </c>
      <c r="AG139" s="238">
        <v>4</v>
      </c>
      <c r="AH139" s="238">
        <v>2</v>
      </c>
      <c r="AI139" s="238">
        <v>2</v>
      </c>
      <c r="AK139" s="238">
        <v>21</v>
      </c>
      <c r="AL139" s="238">
        <v>46</v>
      </c>
      <c r="AM139" s="238" t="s">
        <v>363</v>
      </c>
      <c r="AN139" s="238">
        <v>5</v>
      </c>
      <c r="AO139" s="238">
        <v>1</v>
      </c>
      <c r="AS139" s="238">
        <v>7</v>
      </c>
      <c r="AT139" s="238">
        <v>98</v>
      </c>
      <c r="AU139" s="238">
        <v>55</v>
      </c>
      <c r="AV139" s="238">
        <v>11</v>
      </c>
      <c r="AW139" s="238">
        <v>21</v>
      </c>
      <c r="CT139" s="238">
        <v>421628</v>
      </c>
      <c r="CU139" s="238">
        <v>4957673</v>
      </c>
      <c r="CV139" s="238">
        <v>44.768152100000002</v>
      </c>
      <c r="CW139" s="238">
        <v>-93.9903853</v>
      </c>
      <c r="CX139" s="238" t="s">
        <v>359</v>
      </c>
      <c r="CY139" s="238" t="s">
        <v>1645</v>
      </c>
    </row>
    <row r="140" spans="1:103" x14ac:dyDescent="0.25">
      <c r="A140" s="238">
        <v>10780201</v>
      </c>
      <c r="B140" s="238">
        <v>2</v>
      </c>
      <c r="C140" s="238">
        <v>212</v>
      </c>
      <c r="D140" s="238">
        <v>127.81</v>
      </c>
      <c r="E140" s="238">
        <v>10</v>
      </c>
      <c r="G140" s="238" t="s">
        <v>1633</v>
      </c>
      <c r="H140" s="238">
        <v>8</v>
      </c>
      <c r="I140" s="238">
        <v>25</v>
      </c>
      <c r="K140" s="238">
        <v>12509003</v>
      </c>
      <c r="L140" s="238">
        <v>122620211</v>
      </c>
      <c r="M140" s="238">
        <v>9</v>
      </c>
      <c r="N140" s="238">
        <v>17</v>
      </c>
      <c r="O140" s="238">
        <v>2012</v>
      </c>
      <c r="P140" s="238" t="s">
        <v>361</v>
      </c>
      <c r="Q140" s="238">
        <v>16</v>
      </c>
      <c r="R140" s="238" t="s">
        <v>369</v>
      </c>
      <c r="S140" s="238">
        <v>3</v>
      </c>
      <c r="T140" s="238">
        <v>0</v>
      </c>
      <c r="U140" s="238">
        <v>2</v>
      </c>
      <c r="V140" s="238">
        <v>5</v>
      </c>
      <c r="W140" s="238">
        <v>10</v>
      </c>
      <c r="X140" s="238">
        <v>90</v>
      </c>
      <c r="Y140" s="238">
        <v>1</v>
      </c>
      <c r="Z140" s="238">
        <v>2</v>
      </c>
      <c r="AB140" s="238">
        <v>1</v>
      </c>
      <c r="AC140" s="238">
        <v>98</v>
      </c>
      <c r="AD140" s="238" t="s">
        <v>376</v>
      </c>
      <c r="AE140" s="238" t="s">
        <v>1646</v>
      </c>
      <c r="AF140" s="238" t="s">
        <v>358</v>
      </c>
      <c r="AG140" s="238">
        <v>10</v>
      </c>
      <c r="AH140" s="238">
        <v>2</v>
      </c>
      <c r="AI140" s="238">
        <v>4</v>
      </c>
      <c r="AJ140" s="238">
        <v>2</v>
      </c>
      <c r="AK140" s="238">
        <v>24</v>
      </c>
      <c r="AL140" s="238">
        <v>19</v>
      </c>
      <c r="AM140" s="238" t="s">
        <v>363</v>
      </c>
      <c r="AN140" s="238">
        <v>5</v>
      </c>
      <c r="AO140" s="238">
        <v>15</v>
      </c>
      <c r="AS140" s="238">
        <v>3</v>
      </c>
      <c r="AT140" s="238">
        <v>98</v>
      </c>
      <c r="AU140" s="238">
        <v>65</v>
      </c>
      <c r="AV140" s="238">
        <v>11</v>
      </c>
      <c r="AW140" s="238">
        <v>21</v>
      </c>
      <c r="AX140" s="238">
        <v>2</v>
      </c>
      <c r="AY140" s="238">
        <v>2</v>
      </c>
      <c r="AZ140" s="238">
        <v>3</v>
      </c>
      <c r="BA140" s="238">
        <v>21</v>
      </c>
      <c r="BB140" s="238">
        <v>56</v>
      </c>
      <c r="BC140" s="238" t="s">
        <v>354</v>
      </c>
      <c r="BD140" s="238">
        <v>5</v>
      </c>
      <c r="BE140" s="238">
        <v>1</v>
      </c>
      <c r="BI140" s="238">
        <v>3</v>
      </c>
      <c r="BJ140" s="238">
        <v>98</v>
      </c>
      <c r="BK140" s="238">
        <v>65</v>
      </c>
      <c r="BL140" s="238">
        <v>11</v>
      </c>
      <c r="BM140" s="238">
        <v>21</v>
      </c>
      <c r="CT140" s="238">
        <v>421628</v>
      </c>
      <c r="CU140" s="238">
        <v>4957673</v>
      </c>
      <c r="CV140" s="238">
        <v>44.768152100000002</v>
      </c>
      <c r="CW140" s="238">
        <v>-93.9903853</v>
      </c>
      <c r="CX140" s="238" t="s">
        <v>359</v>
      </c>
      <c r="CY140" s="238" t="s">
        <v>1647</v>
      </c>
    </row>
    <row r="141" spans="1:103" x14ac:dyDescent="0.25">
      <c r="A141" s="238">
        <v>10850446</v>
      </c>
      <c r="B141" s="238">
        <v>2</v>
      </c>
      <c r="C141" s="238">
        <v>212</v>
      </c>
      <c r="D141" s="238">
        <v>127.816</v>
      </c>
      <c r="E141" s="238">
        <v>10</v>
      </c>
      <c r="G141" s="238" t="s">
        <v>1633</v>
      </c>
      <c r="H141" s="238">
        <v>8</v>
      </c>
      <c r="I141" s="238">
        <v>25</v>
      </c>
      <c r="K141" s="238">
        <v>13007472</v>
      </c>
      <c r="L141" s="238">
        <v>130730074</v>
      </c>
      <c r="M141" s="238">
        <v>3</v>
      </c>
      <c r="N141" s="238">
        <v>14</v>
      </c>
      <c r="O141" s="238">
        <v>2013</v>
      </c>
      <c r="P141" s="238" t="s">
        <v>384</v>
      </c>
      <c r="Q141" s="238">
        <v>7</v>
      </c>
      <c r="R141" s="238" t="s">
        <v>369</v>
      </c>
      <c r="S141" s="238">
        <v>5</v>
      </c>
      <c r="T141" s="238">
        <v>0</v>
      </c>
      <c r="U141" s="238">
        <v>1</v>
      </c>
      <c r="V141" s="238">
        <v>7</v>
      </c>
      <c r="W141" s="238">
        <v>83</v>
      </c>
      <c r="X141" s="238">
        <v>2</v>
      </c>
      <c r="Y141" s="238">
        <v>1</v>
      </c>
      <c r="Z141" s="238">
        <v>2</v>
      </c>
      <c r="AA141" s="238">
        <v>4</v>
      </c>
      <c r="AB141" s="238">
        <v>3</v>
      </c>
      <c r="AC141" s="238">
        <v>98</v>
      </c>
      <c r="AD141" s="238">
        <v>212</v>
      </c>
      <c r="AE141" s="238" t="s">
        <v>1648</v>
      </c>
      <c r="AF141" s="238" t="s">
        <v>358</v>
      </c>
      <c r="AG141" s="238">
        <v>3</v>
      </c>
      <c r="AH141" s="238">
        <v>2</v>
      </c>
      <c r="AI141" s="238">
        <v>2</v>
      </c>
      <c r="AJ141" s="238">
        <v>3</v>
      </c>
      <c r="AK141" s="238">
        <v>21</v>
      </c>
      <c r="AL141" s="238">
        <v>58</v>
      </c>
      <c r="AM141" s="238" t="s">
        <v>354</v>
      </c>
      <c r="AN141" s="238">
        <v>5</v>
      </c>
      <c r="AO141" s="238">
        <v>3</v>
      </c>
      <c r="AS141" s="238">
        <v>1</v>
      </c>
      <c r="AT141" s="238">
        <v>98</v>
      </c>
      <c r="AU141" s="238">
        <v>65</v>
      </c>
      <c r="AV141" s="238">
        <v>11</v>
      </c>
      <c r="AW141" s="238">
        <v>21</v>
      </c>
      <c r="CT141" s="238">
        <v>421638</v>
      </c>
      <c r="CU141" s="238">
        <v>4957672</v>
      </c>
      <c r="CV141" s="238">
        <v>44.768151500000002</v>
      </c>
      <c r="CW141" s="238">
        <v>-93.990261700000005</v>
      </c>
      <c r="CX141" s="238" t="s">
        <v>359</v>
      </c>
      <c r="CY141" s="238" t="s">
        <v>1649</v>
      </c>
    </row>
    <row r="142" spans="1:103" x14ac:dyDescent="0.25">
      <c r="A142" s="238">
        <v>798639</v>
      </c>
      <c r="B142" s="238">
        <v>2</v>
      </c>
      <c r="C142" s="238">
        <v>212</v>
      </c>
      <c r="D142" s="238">
        <v>127.846</v>
      </c>
      <c r="E142" s="238">
        <v>10</v>
      </c>
      <c r="G142" s="238" t="s">
        <v>1633</v>
      </c>
      <c r="H142" s="238">
        <v>8</v>
      </c>
      <c r="I142" s="238">
        <v>25</v>
      </c>
      <c r="K142" s="238">
        <v>20004807</v>
      </c>
      <c r="L142" s="238">
        <v>200490021</v>
      </c>
      <c r="M142" s="238">
        <v>2</v>
      </c>
      <c r="N142" s="238">
        <v>18</v>
      </c>
      <c r="O142" s="238">
        <v>2020</v>
      </c>
      <c r="P142" s="238" t="s">
        <v>368</v>
      </c>
      <c r="Q142" s="238">
        <v>5</v>
      </c>
      <c r="R142" s="238" t="s">
        <v>356</v>
      </c>
      <c r="S142" s="238">
        <v>5</v>
      </c>
      <c r="T142" s="238">
        <v>0</v>
      </c>
      <c r="U142" s="238">
        <v>1</v>
      </c>
      <c r="W142" s="238">
        <v>48</v>
      </c>
      <c r="X142" s="238">
        <v>2</v>
      </c>
      <c r="Y142" s="238">
        <v>6</v>
      </c>
      <c r="Z142" s="238">
        <v>1</v>
      </c>
      <c r="AB142" s="238">
        <v>5</v>
      </c>
      <c r="AC142" s="238">
        <v>98</v>
      </c>
      <c r="AD142" s="238" t="s">
        <v>357</v>
      </c>
      <c r="AF142" s="238" t="s">
        <v>405</v>
      </c>
      <c r="AG142" s="238">
        <v>3</v>
      </c>
      <c r="AH142" s="238">
        <v>2</v>
      </c>
      <c r="AI142" s="238">
        <v>4</v>
      </c>
      <c r="AJ142" s="238">
        <v>4</v>
      </c>
      <c r="AK142" s="238">
        <v>21</v>
      </c>
      <c r="AL142" s="238">
        <v>31</v>
      </c>
      <c r="AM142" s="238" t="s">
        <v>354</v>
      </c>
      <c r="AN142" s="238">
        <v>5</v>
      </c>
      <c r="AO142" s="238">
        <v>1</v>
      </c>
      <c r="AS142" s="238">
        <v>14</v>
      </c>
      <c r="AT142" s="238">
        <v>9</v>
      </c>
      <c r="AU142" s="238">
        <v>65</v>
      </c>
      <c r="AV142" s="238">
        <v>11</v>
      </c>
      <c r="AW142" s="238">
        <v>21</v>
      </c>
      <c r="CT142" s="238">
        <v>421691.21525607503</v>
      </c>
      <c r="CU142" s="238">
        <v>4957698.8881062102</v>
      </c>
      <c r="CV142" s="238">
        <v>44.768395599999998</v>
      </c>
      <c r="CW142" s="238">
        <v>-93.989594339999996</v>
      </c>
      <c r="CX142" s="238" t="s">
        <v>359</v>
      </c>
      <c r="CY142" s="238" t="s">
        <v>1650</v>
      </c>
    </row>
    <row r="143" spans="1:103" x14ac:dyDescent="0.25">
      <c r="A143" s="238">
        <v>780679</v>
      </c>
      <c r="B143" s="238">
        <v>2</v>
      </c>
      <c r="C143" s="238">
        <v>212</v>
      </c>
      <c r="D143" s="238">
        <v>127.908</v>
      </c>
      <c r="E143" s="238">
        <v>10</v>
      </c>
      <c r="G143" s="238" t="s">
        <v>1633</v>
      </c>
      <c r="H143" s="238">
        <v>8</v>
      </c>
      <c r="I143" s="238">
        <v>25</v>
      </c>
      <c r="K143" s="238">
        <v>20001667</v>
      </c>
      <c r="L143" s="238">
        <v>200180074</v>
      </c>
      <c r="M143" s="238">
        <v>1</v>
      </c>
      <c r="N143" s="238">
        <v>18</v>
      </c>
      <c r="O143" s="238">
        <v>2020</v>
      </c>
      <c r="P143" s="238" t="s">
        <v>364</v>
      </c>
      <c r="Q143" s="238">
        <v>11</v>
      </c>
      <c r="R143" s="238" t="s">
        <v>356</v>
      </c>
      <c r="S143" s="238">
        <v>5</v>
      </c>
      <c r="T143" s="238">
        <v>0</v>
      </c>
      <c r="U143" s="238">
        <v>1</v>
      </c>
      <c r="W143" s="238">
        <v>83</v>
      </c>
      <c r="X143" s="238">
        <v>2</v>
      </c>
      <c r="Y143" s="238">
        <v>1</v>
      </c>
      <c r="Z143" s="238">
        <v>7</v>
      </c>
      <c r="AB143" s="238">
        <v>5</v>
      </c>
      <c r="AC143" s="238">
        <v>98</v>
      </c>
      <c r="AD143" s="238" t="s">
        <v>357</v>
      </c>
      <c r="AF143" s="238" t="s">
        <v>405</v>
      </c>
      <c r="AG143" s="238">
        <v>3</v>
      </c>
      <c r="AH143" s="238">
        <v>2</v>
      </c>
      <c r="AI143" s="238">
        <v>3</v>
      </c>
      <c r="AJ143" s="238">
        <v>4</v>
      </c>
      <c r="AK143" s="238">
        <v>21</v>
      </c>
      <c r="AL143" s="238">
        <v>64</v>
      </c>
      <c r="AM143" s="238" t="s">
        <v>363</v>
      </c>
      <c r="AN143" s="238">
        <v>5</v>
      </c>
      <c r="AO143" s="238">
        <v>1</v>
      </c>
      <c r="AS143" s="238">
        <v>15</v>
      </c>
      <c r="AT143" s="238">
        <v>9</v>
      </c>
      <c r="AU143" s="238">
        <v>65</v>
      </c>
      <c r="AV143" s="238">
        <v>11</v>
      </c>
      <c r="AW143" s="238">
        <v>21</v>
      </c>
      <c r="CT143" s="238">
        <v>421789.90503678803</v>
      </c>
      <c r="CU143" s="238">
        <v>4957686.0781389801</v>
      </c>
      <c r="CV143" s="238">
        <v>44.768291099999999</v>
      </c>
      <c r="CW143" s="238">
        <v>-93.988345409999994</v>
      </c>
      <c r="CX143" s="238" t="s">
        <v>359</v>
      </c>
      <c r="CY143" s="238" t="s">
        <v>1651</v>
      </c>
    </row>
    <row r="144" spans="1:103" x14ac:dyDescent="0.25">
      <c r="A144" s="238">
        <v>797285</v>
      </c>
      <c r="B144" s="238">
        <v>2</v>
      </c>
      <c r="C144" s="238">
        <v>212</v>
      </c>
      <c r="D144" s="238">
        <v>128.02600000000001</v>
      </c>
      <c r="E144" s="238">
        <v>10</v>
      </c>
      <c r="G144" s="238" t="s">
        <v>1633</v>
      </c>
      <c r="H144" s="238">
        <v>8</v>
      </c>
      <c r="I144" s="238">
        <v>25</v>
      </c>
      <c r="K144" s="238">
        <v>20004276</v>
      </c>
      <c r="L144" s="238">
        <v>200430124</v>
      </c>
      <c r="M144" s="238">
        <v>2</v>
      </c>
      <c r="N144" s="238">
        <v>12</v>
      </c>
      <c r="O144" s="238">
        <v>2020</v>
      </c>
      <c r="P144" s="238" t="s">
        <v>355</v>
      </c>
      <c r="Q144" s="238">
        <v>16</v>
      </c>
      <c r="R144" s="238" t="s">
        <v>356</v>
      </c>
      <c r="S144" s="238">
        <v>4</v>
      </c>
      <c r="T144" s="238">
        <v>0</v>
      </c>
      <c r="U144" s="238">
        <v>1</v>
      </c>
      <c r="W144" s="238">
        <v>48</v>
      </c>
      <c r="X144" s="238">
        <v>2</v>
      </c>
      <c r="Y144" s="238">
        <v>1</v>
      </c>
      <c r="Z144" s="238">
        <v>7</v>
      </c>
      <c r="AB144" s="238">
        <v>5</v>
      </c>
      <c r="AC144" s="238">
        <v>98</v>
      </c>
      <c r="AD144" s="238" t="s">
        <v>357</v>
      </c>
      <c r="AF144" s="238" t="s">
        <v>358</v>
      </c>
      <c r="AG144" s="238">
        <v>3</v>
      </c>
      <c r="AH144" s="238">
        <v>2</v>
      </c>
      <c r="AI144" s="238">
        <v>3</v>
      </c>
      <c r="AJ144" s="238">
        <v>4</v>
      </c>
      <c r="AK144" s="238">
        <v>21</v>
      </c>
      <c r="AL144" s="238">
        <v>27</v>
      </c>
      <c r="AM144" s="238" t="s">
        <v>363</v>
      </c>
      <c r="AN144" s="238">
        <v>5</v>
      </c>
      <c r="AO144" s="238">
        <v>90</v>
      </c>
      <c r="AS144" s="238">
        <v>14</v>
      </c>
      <c r="AT144" s="238">
        <v>9</v>
      </c>
      <c r="AU144" s="238">
        <v>65</v>
      </c>
      <c r="AV144" s="238">
        <v>11</v>
      </c>
      <c r="AW144" s="238">
        <v>21</v>
      </c>
      <c r="CT144" s="238">
        <v>421976.17207598902</v>
      </c>
      <c r="CU144" s="238">
        <v>4957677.4422147302</v>
      </c>
      <c r="CV144" s="238">
        <v>44.768233709999997</v>
      </c>
      <c r="CW144" s="238">
        <v>-93.985990569999998</v>
      </c>
      <c r="CX144" s="238" t="s">
        <v>359</v>
      </c>
      <c r="CY144" s="238" t="s">
        <v>1652</v>
      </c>
    </row>
    <row r="145" spans="1:103" x14ac:dyDescent="0.25">
      <c r="A145" s="238">
        <v>427169</v>
      </c>
      <c r="B145" s="238">
        <v>2</v>
      </c>
      <c r="C145" s="238">
        <v>212</v>
      </c>
      <c r="D145" s="238">
        <v>128.09299999999999</v>
      </c>
      <c r="E145" s="238">
        <v>10</v>
      </c>
      <c r="G145" s="238" t="s">
        <v>1633</v>
      </c>
      <c r="H145" s="238">
        <v>8</v>
      </c>
      <c r="I145" s="238">
        <v>25</v>
      </c>
      <c r="K145" s="238">
        <v>17007385</v>
      </c>
      <c r="M145" s="238">
        <v>3</v>
      </c>
      <c r="N145" s="238">
        <v>6</v>
      </c>
      <c r="O145" s="238">
        <v>2017</v>
      </c>
      <c r="P145" s="238" t="s">
        <v>361</v>
      </c>
      <c r="Q145" s="238">
        <v>6</v>
      </c>
      <c r="R145" s="238" t="s">
        <v>356</v>
      </c>
      <c r="S145" s="238">
        <v>5</v>
      </c>
      <c r="T145" s="238">
        <v>0</v>
      </c>
      <c r="U145" s="238">
        <v>1</v>
      </c>
      <c r="W145" s="238">
        <v>16</v>
      </c>
      <c r="X145" s="238">
        <v>2</v>
      </c>
      <c r="Y145" s="238">
        <v>2</v>
      </c>
      <c r="Z145" s="238">
        <v>2</v>
      </c>
      <c r="AB145" s="238">
        <v>1</v>
      </c>
      <c r="AC145" s="238">
        <v>98</v>
      </c>
      <c r="AD145" s="238" t="s">
        <v>357</v>
      </c>
      <c r="AF145" s="238" t="s">
        <v>405</v>
      </c>
      <c r="AG145" s="238">
        <v>4</v>
      </c>
      <c r="AH145" s="238">
        <v>2</v>
      </c>
      <c r="AI145" s="238">
        <v>4</v>
      </c>
      <c r="AJ145" s="238">
        <v>4</v>
      </c>
      <c r="AK145" s="238">
        <v>21</v>
      </c>
      <c r="AL145" s="238">
        <v>40</v>
      </c>
      <c r="AM145" s="238" t="s">
        <v>354</v>
      </c>
      <c r="AN145" s="238">
        <v>5</v>
      </c>
      <c r="AO145" s="238">
        <v>1</v>
      </c>
      <c r="AS145" s="238">
        <v>15</v>
      </c>
      <c r="AT145" s="238">
        <v>98</v>
      </c>
      <c r="AU145" s="238">
        <v>65</v>
      </c>
      <c r="AV145" s="238">
        <v>11</v>
      </c>
      <c r="AW145" s="238">
        <v>21</v>
      </c>
      <c r="CT145" s="238">
        <v>422052.75305775501</v>
      </c>
      <c r="CU145" s="238">
        <v>4957696.9053105703</v>
      </c>
      <c r="CV145" s="238">
        <v>44.768417249999999</v>
      </c>
      <c r="CW145" s="238">
        <v>-93.985025930000006</v>
      </c>
      <c r="CX145" s="238" t="s">
        <v>359</v>
      </c>
      <c r="CY145" s="238" t="s">
        <v>1653</v>
      </c>
    </row>
    <row r="146" spans="1:103" x14ac:dyDescent="0.25">
      <c r="A146" s="238">
        <v>469790</v>
      </c>
      <c r="B146" s="238">
        <v>2</v>
      </c>
      <c r="C146" s="238">
        <v>212</v>
      </c>
      <c r="D146" s="238">
        <v>128.178</v>
      </c>
      <c r="E146" s="238">
        <v>10</v>
      </c>
      <c r="G146" s="238" t="s">
        <v>1633</v>
      </c>
      <c r="H146" s="238">
        <v>8</v>
      </c>
      <c r="I146" s="238">
        <v>25</v>
      </c>
      <c r="K146" s="238">
        <v>17506111</v>
      </c>
      <c r="M146" s="238">
        <v>6</v>
      </c>
      <c r="N146" s="238">
        <v>6</v>
      </c>
      <c r="O146" s="238">
        <v>2017</v>
      </c>
      <c r="P146" s="238" t="s">
        <v>368</v>
      </c>
      <c r="Q146" s="238">
        <v>7</v>
      </c>
      <c r="R146" s="238" t="s">
        <v>369</v>
      </c>
      <c r="S146" s="238">
        <v>5</v>
      </c>
      <c r="T146" s="238">
        <v>0</v>
      </c>
      <c r="U146" s="238">
        <v>1</v>
      </c>
      <c r="W146" s="238">
        <v>35</v>
      </c>
      <c r="X146" s="238">
        <v>2</v>
      </c>
      <c r="Y146" s="238">
        <v>1</v>
      </c>
      <c r="Z146" s="238">
        <v>1</v>
      </c>
      <c r="AB146" s="238">
        <v>1</v>
      </c>
      <c r="AC146" s="238">
        <v>98</v>
      </c>
      <c r="AD146" s="238" t="s">
        <v>357</v>
      </c>
      <c r="AF146" s="238" t="s">
        <v>358</v>
      </c>
      <c r="AG146" s="238">
        <v>3</v>
      </c>
      <c r="AH146" s="238">
        <v>2</v>
      </c>
      <c r="AI146" s="238">
        <v>3</v>
      </c>
      <c r="AJ146" s="238">
        <v>3</v>
      </c>
      <c r="AK146" s="238">
        <v>21</v>
      </c>
      <c r="AL146" s="238">
        <v>19</v>
      </c>
      <c r="AM146" s="238" t="s">
        <v>354</v>
      </c>
      <c r="AN146" s="238">
        <v>5</v>
      </c>
      <c r="AO146" s="238">
        <v>62</v>
      </c>
      <c r="AS146" s="238">
        <v>14</v>
      </c>
      <c r="AT146" s="238">
        <v>9</v>
      </c>
      <c r="AU146" s="238">
        <v>65</v>
      </c>
      <c r="AV146" s="238">
        <v>11</v>
      </c>
      <c r="AW146" s="238">
        <v>21</v>
      </c>
      <c r="CT146" s="238">
        <v>422220.81957497401</v>
      </c>
      <c r="CU146" s="238">
        <v>4957663.1191262398</v>
      </c>
      <c r="CV146" s="238">
        <v>44.768131439999998</v>
      </c>
      <c r="CW146" s="238">
        <v>-93.982897219999998</v>
      </c>
      <c r="CX146" s="238" t="s">
        <v>359</v>
      </c>
      <c r="CY146" s="238" t="s">
        <v>1654</v>
      </c>
    </row>
    <row r="147" spans="1:103" x14ac:dyDescent="0.25">
      <c r="A147" s="238">
        <v>591926</v>
      </c>
      <c r="B147" s="238">
        <v>2</v>
      </c>
      <c r="C147" s="238">
        <v>212</v>
      </c>
      <c r="D147" s="238">
        <v>128.297</v>
      </c>
      <c r="E147" s="238">
        <v>10</v>
      </c>
      <c r="G147" s="238" t="s">
        <v>1633</v>
      </c>
      <c r="H147" s="238" t="s">
        <v>354</v>
      </c>
      <c r="I147" s="238">
        <v>25</v>
      </c>
      <c r="K147" s="238">
        <v>18505286</v>
      </c>
      <c r="M147" s="238">
        <v>4</v>
      </c>
      <c r="N147" s="238">
        <v>17</v>
      </c>
      <c r="O147" s="238">
        <v>2018</v>
      </c>
      <c r="P147" s="238" t="s">
        <v>368</v>
      </c>
      <c r="Q147" s="238">
        <v>10</v>
      </c>
      <c r="R147" s="238" t="s">
        <v>369</v>
      </c>
      <c r="S147" s="238">
        <v>3</v>
      </c>
      <c r="T147" s="238">
        <v>0</v>
      </c>
      <c r="U147" s="238">
        <v>2</v>
      </c>
      <c r="V147" s="238">
        <v>5</v>
      </c>
      <c r="W147" s="238">
        <v>10</v>
      </c>
      <c r="X147" s="238">
        <v>3</v>
      </c>
      <c r="Y147" s="238">
        <v>1</v>
      </c>
      <c r="Z147" s="238">
        <v>1</v>
      </c>
      <c r="AB147" s="238">
        <v>1</v>
      </c>
      <c r="AC147" s="238">
        <v>98</v>
      </c>
      <c r="AD147" s="238" t="s">
        <v>357</v>
      </c>
      <c r="AF147" s="238" t="s">
        <v>358</v>
      </c>
      <c r="AG147" s="238">
        <v>9</v>
      </c>
      <c r="AH147" s="238">
        <v>2</v>
      </c>
      <c r="AI147" s="238">
        <v>2</v>
      </c>
      <c r="AJ147" s="238">
        <v>4</v>
      </c>
      <c r="AK147" s="238">
        <v>24</v>
      </c>
      <c r="AL147" s="238">
        <v>23</v>
      </c>
      <c r="AM147" s="238" t="s">
        <v>363</v>
      </c>
      <c r="AN147" s="238">
        <v>5</v>
      </c>
      <c r="AO147" s="238">
        <v>2</v>
      </c>
      <c r="AS147" s="238">
        <v>14</v>
      </c>
      <c r="AT147" s="238">
        <v>22</v>
      </c>
      <c r="AU147" s="238">
        <v>65</v>
      </c>
      <c r="AV147" s="238">
        <v>11</v>
      </c>
      <c r="AW147" s="238">
        <v>21</v>
      </c>
      <c r="AX147" s="238">
        <v>2</v>
      </c>
      <c r="AY147" s="238">
        <v>4</v>
      </c>
      <c r="AZ147" s="238">
        <v>3</v>
      </c>
      <c r="BA147" s="238">
        <v>21</v>
      </c>
      <c r="BB147" s="238">
        <v>67</v>
      </c>
      <c r="BC147" s="238" t="s">
        <v>354</v>
      </c>
      <c r="BD147" s="238">
        <v>5</v>
      </c>
      <c r="BE147" s="238">
        <v>1</v>
      </c>
      <c r="BI147" s="238">
        <v>14</v>
      </c>
      <c r="BJ147" s="238">
        <v>9</v>
      </c>
      <c r="BK147" s="238">
        <v>65</v>
      </c>
      <c r="BL147" s="238">
        <v>11</v>
      </c>
      <c r="BM147" s="238">
        <v>21</v>
      </c>
      <c r="CT147" s="238">
        <v>422411.319955974</v>
      </c>
      <c r="CU147" s="238">
        <v>4957641.9524172395</v>
      </c>
      <c r="CV147" s="238">
        <v>44.76796161</v>
      </c>
      <c r="CW147" s="238">
        <v>-93.980486990000003</v>
      </c>
      <c r="CX147" s="238" t="s">
        <v>359</v>
      </c>
      <c r="CY147" s="238" t="s">
        <v>1655</v>
      </c>
    </row>
    <row r="148" spans="1:103" x14ac:dyDescent="0.25">
      <c r="A148" s="238">
        <v>10849741</v>
      </c>
      <c r="B148" s="238">
        <v>2</v>
      </c>
      <c r="C148" s="238">
        <v>212</v>
      </c>
      <c r="D148" s="238">
        <v>128.31399999999999</v>
      </c>
      <c r="E148" s="238">
        <v>10</v>
      </c>
      <c r="G148" s="238" t="s">
        <v>1633</v>
      </c>
      <c r="H148" s="238" t="s">
        <v>354</v>
      </c>
      <c r="I148" s="238">
        <v>25</v>
      </c>
      <c r="K148" s="238">
        <v>13502121</v>
      </c>
      <c r="L148" s="238">
        <v>130560258</v>
      </c>
      <c r="M148" s="238">
        <v>2</v>
      </c>
      <c r="N148" s="238">
        <v>18</v>
      </c>
      <c r="O148" s="238">
        <v>2013</v>
      </c>
      <c r="P148" s="238" t="s">
        <v>361</v>
      </c>
      <c r="Q148" s="238">
        <v>19</v>
      </c>
      <c r="R148" s="238" t="s">
        <v>369</v>
      </c>
      <c r="S148" s="238">
        <v>5</v>
      </c>
      <c r="T148" s="238">
        <v>0</v>
      </c>
      <c r="U148" s="238">
        <v>1</v>
      </c>
      <c r="V148" s="238">
        <v>7</v>
      </c>
      <c r="W148" s="238">
        <v>83</v>
      </c>
      <c r="X148" s="238">
        <v>3</v>
      </c>
      <c r="Y148" s="238">
        <v>4</v>
      </c>
      <c r="Z148" s="238">
        <v>7</v>
      </c>
      <c r="AB148" s="238">
        <v>5</v>
      </c>
      <c r="AC148" s="238">
        <v>98</v>
      </c>
      <c r="AD148" s="238">
        <v>212</v>
      </c>
      <c r="AE148" s="238">
        <v>5</v>
      </c>
      <c r="AF148" s="238" t="s">
        <v>358</v>
      </c>
      <c r="AG148" s="238">
        <v>3</v>
      </c>
      <c r="AH148" s="238">
        <v>2</v>
      </c>
      <c r="AI148" s="238">
        <v>2</v>
      </c>
      <c r="AJ148" s="238">
        <v>3</v>
      </c>
      <c r="AK148" s="238">
        <v>27</v>
      </c>
      <c r="AL148" s="238">
        <v>28</v>
      </c>
      <c r="AM148" s="238" t="s">
        <v>354</v>
      </c>
      <c r="AN148" s="238">
        <v>5</v>
      </c>
      <c r="AO148" s="238">
        <v>1</v>
      </c>
      <c r="AS148" s="238">
        <v>3</v>
      </c>
      <c r="AT148" s="238">
        <v>98</v>
      </c>
      <c r="AU148" s="238">
        <v>65</v>
      </c>
      <c r="AV148" s="238">
        <v>11</v>
      </c>
      <c r="AW148" s="238">
        <v>21</v>
      </c>
      <c r="CT148" s="238">
        <v>422439</v>
      </c>
      <c r="CU148" s="238">
        <v>4957657</v>
      </c>
      <c r="CV148" s="238">
        <v>44.7681039</v>
      </c>
      <c r="CW148" s="238">
        <v>-93.980134100000001</v>
      </c>
      <c r="CX148" s="238" t="s">
        <v>359</v>
      </c>
      <c r="CY148" s="238" t="s">
        <v>1656</v>
      </c>
    </row>
    <row r="149" spans="1:103" x14ac:dyDescent="0.25">
      <c r="A149" s="238">
        <v>10853261</v>
      </c>
      <c r="B149" s="238">
        <v>2</v>
      </c>
      <c r="C149" s="238">
        <v>212</v>
      </c>
      <c r="D149" s="238">
        <v>128.31399999999999</v>
      </c>
      <c r="E149" s="238">
        <v>10</v>
      </c>
      <c r="G149" s="238" t="s">
        <v>1633</v>
      </c>
      <c r="H149" s="238" t="s">
        <v>354</v>
      </c>
      <c r="I149" s="238">
        <v>25</v>
      </c>
      <c r="K149" s="238">
        <v>13507830</v>
      </c>
      <c r="L149" s="238">
        <v>132140203</v>
      </c>
      <c r="M149" s="238">
        <v>8</v>
      </c>
      <c r="N149" s="238">
        <v>1</v>
      </c>
      <c r="O149" s="238">
        <v>2013</v>
      </c>
      <c r="P149" s="238" t="s">
        <v>384</v>
      </c>
      <c r="Q149" s="238">
        <v>12</v>
      </c>
      <c r="S149" s="238">
        <v>3</v>
      </c>
      <c r="T149" s="238">
        <v>0</v>
      </c>
      <c r="U149" s="238">
        <v>2</v>
      </c>
      <c r="V149" s="238">
        <v>5</v>
      </c>
      <c r="W149" s="238">
        <v>10</v>
      </c>
      <c r="X149" s="238">
        <v>3</v>
      </c>
      <c r="Y149" s="238">
        <v>1</v>
      </c>
      <c r="Z149" s="238">
        <v>1</v>
      </c>
      <c r="AB149" s="238">
        <v>1</v>
      </c>
      <c r="AC149" s="238">
        <v>3</v>
      </c>
      <c r="AD149" s="238">
        <v>212</v>
      </c>
      <c r="AE149" s="238">
        <v>5</v>
      </c>
      <c r="AF149" s="238" t="s">
        <v>358</v>
      </c>
      <c r="AG149" s="238">
        <v>10</v>
      </c>
      <c r="AH149" s="238">
        <v>2</v>
      </c>
      <c r="AI149" s="238">
        <v>44</v>
      </c>
      <c r="AJ149" s="238">
        <v>2</v>
      </c>
      <c r="AK149" s="238">
        <v>24</v>
      </c>
      <c r="AL149" s="238">
        <v>42</v>
      </c>
      <c r="AM149" s="238" t="s">
        <v>354</v>
      </c>
      <c r="AN149" s="238">
        <v>5</v>
      </c>
      <c r="AO149" s="238">
        <v>2</v>
      </c>
      <c r="AP149" s="238">
        <v>15</v>
      </c>
      <c r="AS149" s="238">
        <v>3</v>
      </c>
      <c r="AT149" s="238">
        <v>2</v>
      </c>
      <c r="AU149" s="238">
        <v>65</v>
      </c>
      <c r="AV149" s="238">
        <v>11</v>
      </c>
      <c r="AW149" s="238">
        <v>21</v>
      </c>
      <c r="AX149" s="238">
        <v>2</v>
      </c>
      <c r="AY149" s="238">
        <v>1</v>
      </c>
      <c r="AZ149" s="238">
        <v>3</v>
      </c>
      <c r="BA149" s="238">
        <v>21</v>
      </c>
      <c r="BB149" s="238">
        <v>34</v>
      </c>
      <c r="BC149" s="238" t="s">
        <v>363</v>
      </c>
      <c r="BD149" s="238">
        <v>5</v>
      </c>
      <c r="BE149" s="238">
        <v>3</v>
      </c>
      <c r="BI149" s="238">
        <v>3</v>
      </c>
      <c r="BJ149" s="238">
        <v>2</v>
      </c>
      <c r="BK149" s="238">
        <v>65</v>
      </c>
      <c r="BL149" s="238">
        <v>11</v>
      </c>
      <c r="BM149" s="238">
        <v>21</v>
      </c>
      <c r="CT149" s="238">
        <v>422439</v>
      </c>
      <c r="CU149" s="238">
        <v>4957657</v>
      </c>
      <c r="CV149" s="238">
        <v>44.7681039</v>
      </c>
      <c r="CW149" s="238">
        <v>-93.980134100000001</v>
      </c>
      <c r="CX149" s="238" t="s">
        <v>359</v>
      </c>
      <c r="CY149" s="238" t="s">
        <v>1657</v>
      </c>
    </row>
    <row r="150" spans="1:103" x14ac:dyDescent="0.25">
      <c r="A150" s="238">
        <v>10935653</v>
      </c>
      <c r="B150" s="238">
        <v>2</v>
      </c>
      <c r="C150" s="238">
        <v>212</v>
      </c>
      <c r="D150" s="238">
        <v>128.31399999999999</v>
      </c>
      <c r="E150" s="238">
        <v>10</v>
      </c>
      <c r="G150" s="238" t="s">
        <v>1633</v>
      </c>
      <c r="H150" s="238" t="s">
        <v>354</v>
      </c>
      <c r="I150" s="238">
        <v>25</v>
      </c>
      <c r="K150" s="238">
        <v>14018424</v>
      </c>
      <c r="L150" s="238">
        <v>141640040</v>
      </c>
      <c r="M150" s="238">
        <v>6</v>
      </c>
      <c r="N150" s="238">
        <v>12</v>
      </c>
      <c r="O150" s="238">
        <v>2014</v>
      </c>
      <c r="P150" s="238" t="s">
        <v>384</v>
      </c>
      <c r="Q150" s="238">
        <v>10</v>
      </c>
      <c r="R150" s="238" t="s">
        <v>369</v>
      </c>
      <c r="S150" s="238">
        <v>5</v>
      </c>
      <c r="T150" s="238">
        <v>0</v>
      </c>
      <c r="U150" s="238">
        <v>2</v>
      </c>
      <c r="V150" s="238">
        <v>5</v>
      </c>
      <c r="W150" s="238">
        <v>10</v>
      </c>
      <c r="X150" s="238">
        <v>3</v>
      </c>
      <c r="Y150" s="238">
        <v>1</v>
      </c>
      <c r="Z150" s="238">
        <v>1</v>
      </c>
      <c r="AB150" s="238">
        <v>1</v>
      </c>
      <c r="AC150" s="238">
        <v>1</v>
      </c>
      <c r="AD150" s="238" t="s">
        <v>1658</v>
      </c>
      <c r="AE150" s="238" t="s">
        <v>1659</v>
      </c>
      <c r="AF150" s="238" t="s">
        <v>358</v>
      </c>
      <c r="AG150" s="238">
        <v>10</v>
      </c>
      <c r="AH150" s="238">
        <v>2</v>
      </c>
      <c r="AI150" s="238">
        <v>2</v>
      </c>
      <c r="AJ150" s="238">
        <v>3</v>
      </c>
      <c r="AK150" s="238">
        <v>21</v>
      </c>
      <c r="AL150" s="238">
        <v>26</v>
      </c>
      <c r="AM150" s="238" t="s">
        <v>363</v>
      </c>
      <c r="AN150" s="238">
        <v>5</v>
      </c>
      <c r="AO150" s="238">
        <v>1</v>
      </c>
      <c r="AS150" s="238">
        <v>3</v>
      </c>
      <c r="AT150" s="238">
        <v>2</v>
      </c>
      <c r="AU150" s="238">
        <v>65</v>
      </c>
      <c r="AV150" s="238">
        <v>11</v>
      </c>
      <c r="AW150" s="238">
        <v>21</v>
      </c>
      <c r="AX150" s="238">
        <v>2</v>
      </c>
      <c r="AY150" s="238">
        <v>3</v>
      </c>
      <c r="AZ150" s="238">
        <v>1</v>
      </c>
      <c r="BA150" s="238">
        <v>24</v>
      </c>
      <c r="BB150" s="238">
        <v>61</v>
      </c>
      <c r="BC150" s="238" t="s">
        <v>354</v>
      </c>
      <c r="BD150" s="238">
        <v>5</v>
      </c>
      <c r="BE150" s="238">
        <v>2</v>
      </c>
      <c r="BI150" s="238">
        <v>3</v>
      </c>
      <c r="BJ150" s="238">
        <v>2</v>
      </c>
      <c r="BK150" s="238">
        <v>65</v>
      </c>
      <c r="BL150" s="238">
        <v>11</v>
      </c>
      <c r="BM150" s="238">
        <v>21</v>
      </c>
      <c r="CT150" s="238">
        <v>422439</v>
      </c>
      <c r="CU150" s="238">
        <v>4957657</v>
      </c>
      <c r="CV150" s="238">
        <v>44.7681039</v>
      </c>
      <c r="CW150" s="238">
        <v>-93.980134100000001</v>
      </c>
      <c r="CX150" s="238" t="s">
        <v>359</v>
      </c>
      <c r="CY150" s="238" t="s">
        <v>1660</v>
      </c>
    </row>
    <row r="151" spans="1:103" x14ac:dyDescent="0.25">
      <c r="A151" s="238">
        <v>10937944</v>
      </c>
      <c r="B151" s="238">
        <v>2</v>
      </c>
      <c r="C151" s="238">
        <v>212</v>
      </c>
      <c r="D151" s="238">
        <v>128.31399999999999</v>
      </c>
      <c r="E151" s="238">
        <v>10</v>
      </c>
      <c r="G151" s="238" t="s">
        <v>1633</v>
      </c>
      <c r="H151" s="238" t="s">
        <v>354</v>
      </c>
      <c r="I151" s="238">
        <v>25</v>
      </c>
      <c r="K151" s="238">
        <v>14510917</v>
      </c>
      <c r="L151" s="238">
        <v>142850170</v>
      </c>
      <c r="M151" s="238">
        <v>10</v>
      </c>
      <c r="N151" s="238">
        <v>12</v>
      </c>
      <c r="O151" s="238">
        <v>2014</v>
      </c>
      <c r="P151" s="238" t="s">
        <v>366</v>
      </c>
      <c r="Q151" s="238">
        <v>16</v>
      </c>
      <c r="S151" s="238">
        <v>4</v>
      </c>
      <c r="T151" s="238">
        <v>0</v>
      </c>
      <c r="U151" s="238">
        <v>2</v>
      </c>
      <c r="V151" s="238">
        <v>5</v>
      </c>
      <c r="W151" s="238">
        <v>10</v>
      </c>
      <c r="X151" s="238">
        <v>3</v>
      </c>
      <c r="Y151" s="238">
        <v>1</v>
      </c>
      <c r="Z151" s="238">
        <v>1</v>
      </c>
      <c r="AB151" s="238">
        <v>1</v>
      </c>
      <c r="AC151" s="238">
        <v>98</v>
      </c>
      <c r="AD151" s="238">
        <v>212</v>
      </c>
      <c r="AE151" s="238" t="s">
        <v>1661</v>
      </c>
      <c r="AF151" s="238" t="s">
        <v>358</v>
      </c>
      <c r="AG151" s="238">
        <v>10</v>
      </c>
      <c r="AH151" s="238">
        <v>2</v>
      </c>
      <c r="AI151" s="238">
        <v>4</v>
      </c>
      <c r="AJ151" s="238">
        <v>1</v>
      </c>
      <c r="AK151" s="238">
        <v>21</v>
      </c>
      <c r="AL151" s="238">
        <v>16</v>
      </c>
      <c r="AM151" s="238" t="s">
        <v>363</v>
      </c>
      <c r="AN151" s="238">
        <v>5</v>
      </c>
      <c r="AO151" s="238">
        <v>1</v>
      </c>
      <c r="AS151" s="238">
        <v>3</v>
      </c>
      <c r="AT151" s="238">
        <v>20</v>
      </c>
      <c r="AU151" s="238">
        <v>55</v>
      </c>
      <c r="AV151" s="238">
        <v>11</v>
      </c>
      <c r="AW151" s="238">
        <v>21</v>
      </c>
      <c r="AX151" s="238">
        <v>2</v>
      </c>
      <c r="AY151" s="238">
        <v>2</v>
      </c>
      <c r="AZ151" s="238">
        <v>4</v>
      </c>
      <c r="BA151" s="238">
        <v>21</v>
      </c>
      <c r="BB151" s="238">
        <v>16</v>
      </c>
      <c r="BC151" s="238" t="s">
        <v>354</v>
      </c>
      <c r="BD151" s="238">
        <v>5</v>
      </c>
      <c r="BE151" s="238">
        <v>4</v>
      </c>
      <c r="BF151" s="238">
        <v>15</v>
      </c>
      <c r="BI151" s="238">
        <v>3</v>
      </c>
      <c r="BJ151" s="238">
        <v>20</v>
      </c>
      <c r="BK151" s="238">
        <v>55</v>
      </c>
      <c r="BL151" s="238">
        <v>11</v>
      </c>
      <c r="BM151" s="238">
        <v>21</v>
      </c>
      <c r="CT151" s="238">
        <v>422439</v>
      </c>
      <c r="CU151" s="238">
        <v>4957657</v>
      </c>
      <c r="CV151" s="238">
        <v>44.7681039</v>
      </c>
      <c r="CW151" s="238">
        <v>-93.980134100000001</v>
      </c>
      <c r="CX151" s="238" t="s">
        <v>359</v>
      </c>
      <c r="CY151" s="238" t="s">
        <v>1662</v>
      </c>
    </row>
    <row r="152" spans="1:103" x14ac:dyDescent="0.25">
      <c r="A152" s="238">
        <v>11023962</v>
      </c>
      <c r="B152" s="238">
        <v>2</v>
      </c>
      <c r="C152" s="238">
        <v>212</v>
      </c>
      <c r="D152" s="238">
        <v>128.31399999999999</v>
      </c>
      <c r="E152" s="238">
        <v>10</v>
      </c>
      <c r="G152" s="238" t="s">
        <v>1633</v>
      </c>
      <c r="H152" s="238" t="s">
        <v>354</v>
      </c>
      <c r="I152" s="238">
        <v>25</v>
      </c>
      <c r="K152" s="238">
        <v>15512873</v>
      </c>
      <c r="L152" s="238">
        <v>153440282</v>
      </c>
      <c r="M152" s="238">
        <v>12</v>
      </c>
      <c r="N152" s="238">
        <v>9</v>
      </c>
      <c r="O152" s="238">
        <v>2015</v>
      </c>
      <c r="P152" s="238" t="s">
        <v>355</v>
      </c>
      <c r="Q152" s="238">
        <v>6</v>
      </c>
      <c r="R152" s="238" t="s">
        <v>369</v>
      </c>
      <c r="S152" s="238">
        <v>2</v>
      </c>
      <c r="T152" s="238">
        <v>0</v>
      </c>
      <c r="U152" s="238">
        <v>2</v>
      </c>
      <c r="V152" s="238">
        <v>1</v>
      </c>
      <c r="W152" s="238">
        <v>10</v>
      </c>
      <c r="X152" s="238">
        <v>2</v>
      </c>
      <c r="Y152" s="238">
        <v>2</v>
      </c>
      <c r="Z152" s="238">
        <v>1</v>
      </c>
      <c r="AB152" s="238">
        <v>5</v>
      </c>
      <c r="AC152" s="238">
        <v>98</v>
      </c>
      <c r="AD152" s="238">
        <v>212</v>
      </c>
      <c r="AE152" s="238">
        <v>5</v>
      </c>
      <c r="AF152" s="238" t="s">
        <v>358</v>
      </c>
      <c r="AG152" s="238">
        <v>7</v>
      </c>
      <c r="AH152" s="238">
        <v>2</v>
      </c>
      <c r="AI152" s="238">
        <v>2</v>
      </c>
      <c r="AJ152" s="238">
        <v>3</v>
      </c>
      <c r="AK152" s="238">
        <v>21</v>
      </c>
      <c r="AL152" s="238">
        <v>42</v>
      </c>
      <c r="AM152" s="238" t="s">
        <v>354</v>
      </c>
      <c r="AN152" s="238">
        <v>99</v>
      </c>
      <c r="AO152" s="238">
        <v>3</v>
      </c>
      <c r="AS152" s="238">
        <v>3</v>
      </c>
      <c r="AT152" s="238">
        <v>98</v>
      </c>
      <c r="AU152" s="238">
        <v>65</v>
      </c>
      <c r="AV152" s="238">
        <v>11</v>
      </c>
      <c r="AW152" s="238">
        <v>21</v>
      </c>
      <c r="AX152" s="238">
        <v>2</v>
      </c>
      <c r="AY152" s="238">
        <v>44</v>
      </c>
      <c r="AZ152" s="238">
        <v>3</v>
      </c>
      <c r="BA152" s="238">
        <v>24</v>
      </c>
      <c r="BB152" s="238">
        <v>60</v>
      </c>
      <c r="BC152" s="238" t="s">
        <v>354</v>
      </c>
      <c r="BD152" s="238">
        <v>5</v>
      </c>
      <c r="BE152" s="238">
        <v>10</v>
      </c>
      <c r="BF152" s="238">
        <v>2</v>
      </c>
      <c r="BI152" s="238">
        <v>3</v>
      </c>
      <c r="BJ152" s="238">
        <v>98</v>
      </c>
      <c r="BK152" s="238">
        <v>65</v>
      </c>
      <c r="BL152" s="238">
        <v>11</v>
      </c>
      <c r="BM152" s="238">
        <v>21</v>
      </c>
      <c r="CT152" s="238">
        <v>422439</v>
      </c>
      <c r="CU152" s="238">
        <v>4957657</v>
      </c>
      <c r="CV152" s="238">
        <v>44.7681039</v>
      </c>
      <c r="CW152" s="238">
        <v>-93.980134100000001</v>
      </c>
      <c r="CX152" s="238" t="s">
        <v>359</v>
      </c>
      <c r="CY152" s="238" t="s">
        <v>1663</v>
      </c>
    </row>
    <row r="153" spans="1:103" x14ac:dyDescent="0.25">
      <c r="A153" s="238">
        <v>445754</v>
      </c>
      <c r="B153" s="238">
        <v>2</v>
      </c>
      <c r="C153" s="238">
        <v>212</v>
      </c>
      <c r="D153" s="238">
        <v>128.31399999999999</v>
      </c>
      <c r="E153" s="238">
        <v>10</v>
      </c>
      <c r="G153" s="238" t="s">
        <v>1633</v>
      </c>
      <c r="H153" s="238" t="s">
        <v>354</v>
      </c>
      <c r="I153" s="238">
        <v>25</v>
      </c>
      <c r="K153" s="238">
        <v>17012519</v>
      </c>
      <c r="M153" s="238">
        <v>4</v>
      </c>
      <c r="N153" s="238">
        <v>17</v>
      </c>
      <c r="O153" s="238">
        <v>2017</v>
      </c>
      <c r="P153" s="238" t="s">
        <v>361</v>
      </c>
      <c r="Q153" s="238">
        <v>15</v>
      </c>
      <c r="R153" s="238" t="s">
        <v>356</v>
      </c>
      <c r="S153" s="238">
        <v>5</v>
      </c>
      <c r="T153" s="238">
        <v>0</v>
      </c>
      <c r="U153" s="238">
        <v>2</v>
      </c>
      <c r="V153" s="238">
        <v>11</v>
      </c>
      <c r="W153" s="238">
        <v>10</v>
      </c>
      <c r="X153" s="238">
        <v>28</v>
      </c>
      <c r="Y153" s="238">
        <v>1</v>
      </c>
      <c r="Z153" s="238">
        <v>1</v>
      </c>
      <c r="AB153" s="238">
        <v>1</v>
      </c>
      <c r="AC153" s="238">
        <v>98</v>
      </c>
      <c r="AD153" s="238" t="s">
        <v>357</v>
      </c>
      <c r="AE153" s="238">
        <v>5</v>
      </c>
      <c r="AF153" s="238" t="s">
        <v>358</v>
      </c>
      <c r="AG153" s="238">
        <v>6</v>
      </c>
      <c r="AH153" s="238">
        <v>2</v>
      </c>
      <c r="AI153" s="238">
        <v>5</v>
      </c>
      <c r="AJ153" s="238">
        <v>1</v>
      </c>
      <c r="AK153" s="238">
        <v>34</v>
      </c>
      <c r="AL153" s="238">
        <v>16</v>
      </c>
      <c r="AM153" s="238" t="s">
        <v>354</v>
      </c>
      <c r="AN153" s="238">
        <v>5</v>
      </c>
      <c r="AO153" s="238">
        <v>1</v>
      </c>
      <c r="AS153" s="238">
        <v>14</v>
      </c>
      <c r="AT153" s="238">
        <v>22</v>
      </c>
      <c r="AU153" s="238">
        <v>65</v>
      </c>
      <c r="AV153" s="238">
        <v>11</v>
      </c>
      <c r="AW153" s="238">
        <v>21</v>
      </c>
      <c r="AX153" s="238">
        <v>1</v>
      </c>
      <c r="AY153" s="238">
        <v>49</v>
      </c>
      <c r="AZ153" s="238">
        <v>2</v>
      </c>
      <c r="BA153" s="238">
        <v>24</v>
      </c>
      <c r="BI153" s="238">
        <v>14</v>
      </c>
      <c r="BJ153" s="238">
        <v>9</v>
      </c>
      <c r="BK153" s="238">
        <v>65</v>
      </c>
      <c r="BL153" s="238">
        <v>11</v>
      </c>
      <c r="BM153" s="238">
        <v>21</v>
      </c>
      <c r="CT153" s="238">
        <v>422440.25217081601</v>
      </c>
      <c r="CU153" s="238">
        <v>4957657.5349597996</v>
      </c>
      <c r="CV153" s="238">
        <v>44.768105009999999</v>
      </c>
      <c r="CW153" s="238">
        <v>-93.980123800000001</v>
      </c>
      <c r="CX153" s="238" t="s">
        <v>359</v>
      </c>
      <c r="CY153" s="238" t="s">
        <v>1664</v>
      </c>
    </row>
    <row r="154" spans="1:103" x14ac:dyDescent="0.25">
      <c r="A154" s="238">
        <v>730302</v>
      </c>
      <c r="B154" s="238">
        <v>2</v>
      </c>
      <c r="C154" s="238">
        <v>212</v>
      </c>
      <c r="D154" s="238">
        <v>128.328</v>
      </c>
      <c r="E154" s="238">
        <v>10</v>
      </c>
      <c r="G154" s="238" t="s">
        <v>1633</v>
      </c>
      <c r="H154" s="238" t="s">
        <v>354</v>
      </c>
      <c r="I154" s="238">
        <v>25</v>
      </c>
      <c r="K154" s="238">
        <v>19507385</v>
      </c>
      <c r="M154" s="238">
        <v>6</v>
      </c>
      <c r="N154" s="238">
        <v>12</v>
      </c>
      <c r="O154" s="238">
        <v>2019</v>
      </c>
      <c r="P154" s="238" t="s">
        <v>355</v>
      </c>
      <c r="Q154" s="238">
        <v>20</v>
      </c>
      <c r="S154" s="238">
        <v>5</v>
      </c>
      <c r="T154" s="238">
        <v>0</v>
      </c>
      <c r="U154" s="238">
        <v>2</v>
      </c>
      <c r="V154" s="238">
        <v>12</v>
      </c>
      <c r="W154" s="238">
        <v>10</v>
      </c>
      <c r="X154" s="238">
        <v>29</v>
      </c>
      <c r="Y154" s="238">
        <v>1</v>
      </c>
      <c r="Z154" s="238">
        <v>1</v>
      </c>
      <c r="AB154" s="238">
        <v>1</v>
      </c>
      <c r="AC154" s="238">
        <v>98</v>
      </c>
      <c r="AD154" s="238" t="s">
        <v>357</v>
      </c>
      <c r="AF154" s="238" t="s">
        <v>405</v>
      </c>
      <c r="AG154" s="238">
        <v>7</v>
      </c>
      <c r="AH154" s="238">
        <v>2</v>
      </c>
      <c r="AI154" s="238">
        <v>2</v>
      </c>
      <c r="AJ154" s="238">
        <v>4</v>
      </c>
      <c r="AK154" s="238">
        <v>26</v>
      </c>
      <c r="AL154" s="238">
        <v>22</v>
      </c>
      <c r="AM154" s="238" t="s">
        <v>354</v>
      </c>
      <c r="AN154" s="238">
        <v>5</v>
      </c>
      <c r="AO154" s="238">
        <v>1</v>
      </c>
      <c r="AS154" s="238">
        <v>12</v>
      </c>
      <c r="AT154" s="238">
        <v>9</v>
      </c>
      <c r="AV154" s="238">
        <v>11</v>
      </c>
      <c r="AW154" s="238">
        <v>21</v>
      </c>
      <c r="AX154" s="238">
        <v>2</v>
      </c>
      <c r="AY154" s="238">
        <v>2</v>
      </c>
      <c r="AZ154" s="238">
        <v>4</v>
      </c>
      <c r="BA154" s="238">
        <v>21</v>
      </c>
      <c r="BB154" s="238">
        <v>19</v>
      </c>
      <c r="BC154" s="238" t="s">
        <v>363</v>
      </c>
      <c r="BD154" s="238">
        <v>5</v>
      </c>
      <c r="BE154" s="238">
        <v>4</v>
      </c>
      <c r="BI154" s="238">
        <v>12</v>
      </c>
      <c r="BJ154" s="238">
        <v>9</v>
      </c>
      <c r="BL154" s="238">
        <v>11</v>
      </c>
      <c r="BM154" s="238">
        <v>21</v>
      </c>
      <c r="CT154" s="238">
        <v>422466.353399374</v>
      </c>
      <c r="CU154" s="238">
        <v>4957680.05249344</v>
      </c>
      <c r="CV154" s="238">
        <v>44.76831052</v>
      </c>
      <c r="CW154" s="238">
        <v>-93.979797430000005</v>
      </c>
      <c r="CX154" s="238" t="s">
        <v>359</v>
      </c>
      <c r="CY154" s="238" t="s">
        <v>1665</v>
      </c>
    </row>
    <row r="155" spans="1:103" x14ac:dyDescent="0.25">
      <c r="A155" s="238">
        <v>516484</v>
      </c>
      <c r="B155" s="238">
        <v>2</v>
      </c>
      <c r="C155" s="238">
        <v>212</v>
      </c>
      <c r="D155" s="238">
        <v>128.334</v>
      </c>
      <c r="E155" s="238">
        <v>10</v>
      </c>
      <c r="G155" s="238" t="s">
        <v>1633</v>
      </c>
      <c r="H155" s="238" t="s">
        <v>354</v>
      </c>
      <c r="I155" s="238">
        <v>25</v>
      </c>
      <c r="K155" s="238">
        <v>17036800</v>
      </c>
      <c r="M155" s="238">
        <v>11</v>
      </c>
      <c r="N155" s="238">
        <v>12</v>
      </c>
      <c r="O155" s="238">
        <v>2017</v>
      </c>
      <c r="P155" s="238" t="s">
        <v>366</v>
      </c>
      <c r="Q155" s="238">
        <v>17</v>
      </c>
      <c r="R155" s="238" t="s">
        <v>356</v>
      </c>
      <c r="S155" s="238">
        <v>5</v>
      </c>
      <c r="T155" s="238">
        <v>0</v>
      </c>
      <c r="U155" s="238">
        <v>2</v>
      </c>
      <c r="V155" s="238">
        <v>5</v>
      </c>
      <c r="W155" s="238">
        <v>10</v>
      </c>
      <c r="X155" s="238">
        <v>3</v>
      </c>
      <c r="Y155" s="238">
        <v>4</v>
      </c>
      <c r="Z155" s="238">
        <v>1</v>
      </c>
      <c r="AB155" s="238">
        <v>1</v>
      </c>
      <c r="AC155" s="238">
        <v>98</v>
      </c>
      <c r="AD155" s="238" t="s">
        <v>357</v>
      </c>
      <c r="AF155" s="238" t="s">
        <v>405</v>
      </c>
      <c r="AG155" s="238">
        <v>10</v>
      </c>
      <c r="AH155" s="238">
        <v>2</v>
      </c>
      <c r="AI155" s="238">
        <v>4</v>
      </c>
      <c r="AJ155" s="238">
        <v>4</v>
      </c>
      <c r="AK155" s="238">
        <v>21</v>
      </c>
      <c r="AL155" s="238">
        <v>48</v>
      </c>
      <c r="AM155" s="238" t="s">
        <v>363</v>
      </c>
      <c r="AN155" s="238">
        <v>5</v>
      </c>
      <c r="AO155" s="238">
        <v>1</v>
      </c>
      <c r="AS155" s="238">
        <v>14</v>
      </c>
      <c r="AT155" s="238">
        <v>9</v>
      </c>
      <c r="AU155" s="238">
        <v>65</v>
      </c>
      <c r="AV155" s="238">
        <v>11</v>
      </c>
      <c r="AW155" s="238">
        <v>21</v>
      </c>
      <c r="AX155" s="238">
        <v>2</v>
      </c>
      <c r="AY155" s="238">
        <v>49</v>
      </c>
      <c r="AZ155" s="238">
        <v>1</v>
      </c>
      <c r="BA155" s="238">
        <v>21</v>
      </c>
      <c r="BB155" s="238">
        <v>38</v>
      </c>
      <c r="BC155" s="238" t="s">
        <v>354</v>
      </c>
      <c r="BD155" s="238">
        <v>5</v>
      </c>
      <c r="BE155" s="238">
        <v>2</v>
      </c>
      <c r="BI155" s="238">
        <v>12</v>
      </c>
      <c r="BJ155" s="238">
        <v>22</v>
      </c>
      <c r="BK155" s="238">
        <v>55</v>
      </c>
      <c r="BL155" s="238">
        <v>11</v>
      </c>
      <c r="BM155" s="238">
        <v>21</v>
      </c>
      <c r="CT155" s="238">
        <v>422440.119878884</v>
      </c>
      <c r="CU155" s="238">
        <v>4957687.4276474901</v>
      </c>
      <c r="CV155" s="238">
        <v>44.768374059999999</v>
      </c>
      <c r="CW155" s="238">
        <v>-93.980130020000004</v>
      </c>
      <c r="CX155" s="238" t="s">
        <v>359</v>
      </c>
      <c r="CY155" s="238" t="s">
        <v>1666</v>
      </c>
    </row>
    <row r="156" spans="1:103" x14ac:dyDescent="0.25">
      <c r="A156" s="238">
        <v>409158</v>
      </c>
      <c r="B156" s="238">
        <v>2</v>
      </c>
      <c r="C156" s="238">
        <v>212</v>
      </c>
      <c r="D156" s="238">
        <v>128.33600000000001</v>
      </c>
      <c r="E156" s="238">
        <v>10</v>
      </c>
      <c r="G156" s="238" t="s">
        <v>1633</v>
      </c>
      <c r="H156" s="238" t="s">
        <v>354</v>
      </c>
      <c r="I156" s="238">
        <v>25</v>
      </c>
      <c r="K156" s="238">
        <v>16515206</v>
      </c>
      <c r="M156" s="238">
        <v>12</v>
      </c>
      <c r="N156" s="238">
        <v>28</v>
      </c>
      <c r="O156" s="238">
        <v>2016</v>
      </c>
      <c r="P156" s="238" t="s">
        <v>355</v>
      </c>
      <c r="Q156" s="238">
        <v>8</v>
      </c>
      <c r="R156" s="238" t="s">
        <v>369</v>
      </c>
      <c r="S156" s="238">
        <v>5</v>
      </c>
      <c r="T156" s="238">
        <v>0</v>
      </c>
      <c r="U156" s="238">
        <v>1</v>
      </c>
      <c r="W156" s="238">
        <v>32</v>
      </c>
      <c r="X156" s="238">
        <v>3</v>
      </c>
      <c r="Y156" s="238">
        <v>1</v>
      </c>
      <c r="Z156" s="238">
        <v>1</v>
      </c>
      <c r="AB156" s="238">
        <v>5</v>
      </c>
      <c r="AC156" s="238">
        <v>98</v>
      </c>
      <c r="AD156" s="238" t="s">
        <v>357</v>
      </c>
      <c r="AF156" s="238" t="s">
        <v>358</v>
      </c>
      <c r="AG156" s="238">
        <v>3</v>
      </c>
      <c r="AH156" s="238">
        <v>2</v>
      </c>
      <c r="AI156" s="238">
        <v>2</v>
      </c>
      <c r="AJ156" s="238">
        <v>3</v>
      </c>
      <c r="AK156" s="238">
        <v>21</v>
      </c>
      <c r="AL156" s="238">
        <v>59</v>
      </c>
      <c r="AM156" s="238" t="s">
        <v>363</v>
      </c>
      <c r="AN156" s="238">
        <v>5</v>
      </c>
      <c r="AO156" s="238">
        <v>70</v>
      </c>
      <c r="AP156" s="238">
        <v>75</v>
      </c>
      <c r="AS156" s="238">
        <v>14</v>
      </c>
      <c r="AT156" s="238">
        <v>98</v>
      </c>
      <c r="AU156" s="238">
        <v>65</v>
      </c>
      <c r="AV156" s="238">
        <v>11</v>
      </c>
      <c r="AW156" s="238">
        <v>21</v>
      </c>
      <c r="CT156" s="238">
        <v>422474.82008297398</v>
      </c>
      <c r="CU156" s="238">
        <v>4957650.4191008396</v>
      </c>
      <c r="CV156" s="238">
        <v>44.768044709999998</v>
      </c>
      <c r="CW156" s="238">
        <v>-93.979685939999996</v>
      </c>
      <c r="CX156" s="238" t="s">
        <v>359</v>
      </c>
      <c r="CY156" s="238" t="s">
        <v>1667</v>
      </c>
    </row>
    <row r="157" spans="1:103" x14ac:dyDescent="0.25">
      <c r="A157" s="238">
        <v>598877</v>
      </c>
      <c r="B157" s="238">
        <v>2</v>
      </c>
      <c r="C157" s="238">
        <v>212</v>
      </c>
      <c r="D157" s="238">
        <v>128.363</v>
      </c>
      <c r="E157" s="238">
        <v>10</v>
      </c>
      <c r="G157" s="238" t="s">
        <v>1633</v>
      </c>
      <c r="H157" s="238" t="s">
        <v>354</v>
      </c>
      <c r="I157" s="238">
        <v>25</v>
      </c>
      <c r="K157" s="238">
        <v>18506509</v>
      </c>
      <c r="M157" s="238">
        <v>5</v>
      </c>
      <c r="N157" s="238">
        <v>22</v>
      </c>
      <c r="O157" s="238">
        <v>2018</v>
      </c>
      <c r="P157" s="238" t="s">
        <v>368</v>
      </c>
      <c r="Q157" s="238">
        <v>9</v>
      </c>
      <c r="R157" s="238" t="s">
        <v>356</v>
      </c>
      <c r="S157" s="238">
        <v>4</v>
      </c>
      <c r="T157" s="238">
        <v>0</v>
      </c>
      <c r="U157" s="238">
        <v>2</v>
      </c>
      <c r="W157" s="238">
        <v>25</v>
      </c>
      <c r="X157" s="238">
        <v>2</v>
      </c>
      <c r="Y157" s="238">
        <v>1</v>
      </c>
      <c r="Z157" s="238">
        <v>1</v>
      </c>
      <c r="AB157" s="238">
        <v>1</v>
      </c>
      <c r="AC157" s="238">
        <v>98</v>
      </c>
      <c r="AD157" s="238" t="s">
        <v>357</v>
      </c>
      <c r="AF157" s="238" t="s">
        <v>358</v>
      </c>
      <c r="AG157" s="238">
        <v>90</v>
      </c>
      <c r="AH157" s="238">
        <v>2</v>
      </c>
      <c r="AI157" s="238">
        <v>3</v>
      </c>
      <c r="AJ157" s="238">
        <v>1</v>
      </c>
      <c r="AK157" s="238">
        <v>21</v>
      </c>
      <c r="AL157" s="238">
        <v>80</v>
      </c>
      <c r="AM157" s="238" t="s">
        <v>354</v>
      </c>
      <c r="AN157" s="238">
        <v>5</v>
      </c>
      <c r="AO157" s="238">
        <v>70</v>
      </c>
      <c r="AS157" s="238">
        <v>15</v>
      </c>
      <c r="AT157" s="238">
        <v>9</v>
      </c>
      <c r="AU157" s="238">
        <v>65</v>
      </c>
      <c r="AV157" s="238">
        <v>11</v>
      </c>
      <c r="AW157" s="238">
        <v>21</v>
      </c>
      <c r="AX157" s="238">
        <v>2</v>
      </c>
      <c r="AY157" s="238">
        <v>2</v>
      </c>
      <c r="AZ157" s="238">
        <v>4</v>
      </c>
      <c r="BA157" s="238">
        <v>21</v>
      </c>
      <c r="BB157" s="238">
        <v>78</v>
      </c>
      <c r="BC157" s="238" t="s">
        <v>363</v>
      </c>
      <c r="BD157" s="238">
        <v>5</v>
      </c>
      <c r="BE157" s="238">
        <v>1</v>
      </c>
      <c r="BI157" s="238">
        <v>15</v>
      </c>
      <c r="BJ157" s="238">
        <v>9</v>
      </c>
      <c r="BK157" s="238">
        <v>65</v>
      </c>
      <c r="BL157" s="238">
        <v>11</v>
      </c>
      <c r="BM157" s="238">
        <v>21</v>
      </c>
      <c r="CT157" s="238">
        <v>422517.153500974</v>
      </c>
      <c r="CU157" s="238">
        <v>4957637.7190754404</v>
      </c>
      <c r="CV157" s="238">
        <v>44.76793498</v>
      </c>
      <c r="CW157" s="238">
        <v>-93.979149120000002</v>
      </c>
      <c r="CX157" s="238" t="s">
        <v>359</v>
      </c>
      <c r="CY157" s="238" t="s">
        <v>1668</v>
      </c>
    </row>
    <row r="158" spans="1:103" x14ac:dyDescent="0.25">
      <c r="A158" s="238">
        <v>809830</v>
      </c>
      <c r="B158" s="238">
        <v>2</v>
      </c>
      <c r="C158" s="238">
        <v>212</v>
      </c>
      <c r="D158" s="238">
        <v>128.37799999999999</v>
      </c>
      <c r="E158" s="238">
        <v>10</v>
      </c>
      <c r="G158" s="238" t="s">
        <v>1633</v>
      </c>
      <c r="H158" s="238" t="s">
        <v>354</v>
      </c>
      <c r="I158" s="238">
        <v>25</v>
      </c>
      <c r="K158" s="238">
        <v>20012325</v>
      </c>
      <c r="L158" s="238">
        <v>201320011</v>
      </c>
      <c r="M158" s="238">
        <v>5</v>
      </c>
      <c r="N158" s="238">
        <v>11</v>
      </c>
      <c r="O158" s="238">
        <v>2020</v>
      </c>
      <c r="P158" s="238" t="s">
        <v>361</v>
      </c>
      <c r="Q158" s="238">
        <v>11</v>
      </c>
      <c r="R158" s="238" t="s">
        <v>369</v>
      </c>
      <c r="S158" s="238">
        <v>5</v>
      </c>
      <c r="T158" s="238">
        <v>0</v>
      </c>
      <c r="U158" s="238">
        <v>1</v>
      </c>
      <c r="W158" s="238">
        <v>83</v>
      </c>
      <c r="X158" s="238">
        <v>2</v>
      </c>
      <c r="Y158" s="238">
        <v>1</v>
      </c>
      <c r="Z158" s="238">
        <v>1</v>
      </c>
      <c r="AB158" s="238">
        <v>1</v>
      </c>
      <c r="AC158" s="238">
        <v>98</v>
      </c>
      <c r="AD158" s="238" t="s">
        <v>357</v>
      </c>
      <c r="AF158" s="238" t="s">
        <v>358</v>
      </c>
      <c r="AG158" s="238">
        <v>3</v>
      </c>
      <c r="AH158" s="238">
        <v>2</v>
      </c>
      <c r="AI158" s="238">
        <v>4</v>
      </c>
      <c r="AJ158" s="238">
        <v>3</v>
      </c>
      <c r="AK158" s="238">
        <v>21</v>
      </c>
      <c r="AL158" s="238">
        <v>70</v>
      </c>
      <c r="AM158" s="238" t="s">
        <v>354</v>
      </c>
      <c r="AN158" s="238">
        <v>5</v>
      </c>
      <c r="AO158" s="238">
        <v>1</v>
      </c>
      <c r="AS158" s="238">
        <v>14</v>
      </c>
      <c r="AT158" s="238">
        <v>9</v>
      </c>
      <c r="AU158" s="238">
        <v>65</v>
      </c>
      <c r="AV158" s="238">
        <v>11</v>
      </c>
      <c r="AW158" s="238">
        <v>21</v>
      </c>
      <c r="CT158" s="238">
        <v>422541.32320629101</v>
      </c>
      <c r="CU158" s="238">
        <v>4957659.2005268401</v>
      </c>
      <c r="CV158" s="238">
        <v>44.76813095</v>
      </c>
      <c r="CW158" s="238">
        <v>-93.978847000000002</v>
      </c>
      <c r="CX158" s="238" t="s">
        <v>359</v>
      </c>
      <c r="CY158" s="238" t="s">
        <v>1669</v>
      </c>
    </row>
    <row r="159" spans="1:103" x14ac:dyDescent="0.25">
      <c r="A159" s="238">
        <v>430119</v>
      </c>
      <c r="B159" s="238">
        <v>2</v>
      </c>
      <c r="C159" s="238">
        <v>212</v>
      </c>
      <c r="D159" s="238">
        <v>128.441</v>
      </c>
      <c r="E159" s="238">
        <v>10</v>
      </c>
      <c r="G159" s="238" t="s">
        <v>1633</v>
      </c>
      <c r="H159" s="238" t="s">
        <v>354</v>
      </c>
      <c r="I159" s="238">
        <v>25</v>
      </c>
      <c r="K159" s="238">
        <v>17503061</v>
      </c>
      <c r="M159" s="238">
        <v>3</v>
      </c>
      <c r="N159" s="238">
        <v>17</v>
      </c>
      <c r="O159" s="238">
        <v>2017</v>
      </c>
      <c r="P159" s="238" t="s">
        <v>362</v>
      </c>
      <c r="Q159" s="238">
        <v>16</v>
      </c>
      <c r="R159" s="238" t="s">
        <v>369</v>
      </c>
      <c r="S159" s="238">
        <v>3</v>
      </c>
      <c r="T159" s="238">
        <v>0</v>
      </c>
      <c r="U159" s="238">
        <v>2</v>
      </c>
      <c r="V159" s="238">
        <v>13</v>
      </c>
      <c r="W159" s="238">
        <v>10</v>
      </c>
      <c r="X159" s="238">
        <v>3</v>
      </c>
      <c r="Y159" s="238">
        <v>1</v>
      </c>
      <c r="Z159" s="238">
        <v>2</v>
      </c>
      <c r="AB159" s="238">
        <v>1</v>
      </c>
      <c r="AC159" s="238">
        <v>98</v>
      </c>
      <c r="AD159" s="238" t="s">
        <v>357</v>
      </c>
      <c r="AF159" s="238" t="s">
        <v>358</v>
      </c>
      <c r="AG159" s="238">
        <v>9</v>
      </c>
      <c r="AH159" s="238">
        <v>2</v>
      </c>
      <c r="AI159" s="238">
        <v>2</v>
      </c>
      <c r="AJ159" s="238">
        <v>2</v>
      </c>
      <c r="AK159" s="238">
        <v>24</v>
      </c>
      <c r="AL159" s="238">
        <v>17</v>
      </c>
      <c r="AM159" s="238" t="s">
        <v>363</v>
      </c>
      <c r="AN159" s="238">
        <v>5</v>
      </c>
      <c r="AO159" s="238">
        <v>2</v>
      </c>
      <c r="AS159" s="238">
        <v>14</v>
      </c>
      <c r="AT159" s="238">
        <v>22</v>
      </c>
      <c r="AU159" s="238">
        <v>55</v>
      </c>
      <c r="AV159" s="238">
        <v>11</v>
      </c>
      <c r="AW159" s="238">
        <v>21</v>
      </c>
      <c r="AX159" s="238">
        <v>2</v>
      </c>
      <c r="AY159" s="238">
        <v>4</v>
      </c>
      <c r="AZ159" s="238">
        <v>3</v>
      </c>
      <c r="BA159" s="238">
        <v>21</v>
      </c>
      <c r="BB159" s="238">
        <v>20</v>
      </c>
      <c r="BC159" s="238" t="s">
        <v>363</v>
      </c>
      <c r="BD159" s="238">
        <v>5</v>
      </c>
      <c r="BE159" s="238">
        <v>1</v>
      </c>
      <c r="BI159" s="238">
        <v>14</v>
      </c>
      <c r="BJ159" s="238">
        <v>9</v>
      </c>
      <c r="BK159" s="238">
        <v>65</v>
      </c>
      <c r="BL159" s="238">
        <v>11</v>
      </c>
      <c r="BM159" s="238">
        <v>21</v>
      </c>
      <c r="CT159" s="238">
        <v>422644.15375497501</v>
      </c>
      <c r="CU159" s="238">
        <v>4957654.6524426397</v>
      </c>
      <c r="CV159" s="238">
        <v>44.76810115</v>
      </c>
      <c r="CW159" s="238">
        <v>-93.977547029999997</v>
      </c>
      <c r="CX159" s="238" t="s">
        <v>359</v>
      </c>
      <c r="CY159" s="238" t="s">
        <v>1670</v>
      </c>
    </row>
    <row r="160" spans="1:103" x14ac:dyDescent="0.25">
      <c r="A160" s="238">
        <v>633569</v>
      </c>
      <c r="B160" s="238">
        <v>2</v>
      </c>
      <c r="C160" s="238">
        <v>212</v>
      </c>
      <c r="D160" s="238">
        <v>128.452</v>
      </c>
      <c r="E160" s="238">
        <v>10</v>
      </c>
      <c r="G160" s="238" t="s">
        <v>1633</v>
      </c>
      <c r="H160" s="238" t="s">
        <v>354</v>
      </c>
      <c r="I160" s="238">
        <v>25</v>
      </c>
      <c r="K160" s="238">
        <v>18510699</v>
      </c>
      <c r="M160" s="238">
        <v>9</v>
      </c>
      <c r="N160" s="238">
        <v>8</v>
      </c>
      <c r="O160" s="238">
        <v>2018</v>
      </c>
      <c r="P160" s="238" t="s">
        <v>364</v>
      </c>
      <c r="Q160" s="238">
        <v>17</v>
      </c>
      <c r="R160" s="238" t="s">
        <v>356</v>
      </c>
      <c r="S160" s="238">
        <v>5</v>
      </c>
      <c r="T160" s="238">
        <v>0</v>
      </c>
      <c r="U160" s="238">
        <v>2</v>
      </c>
      <c r="V160" s="238">
        <v>10</v>
      </c>
      <c r="W160" s="238">
        <v>10</v>
      </c>
      <c r="X160" s="238">
        <v>2</v>
      </c>
      <c r="Y160" s="238">
        <v>1</v>
      </c>
      <c r="Z160" s="238">
        <v>1</v>
      </c>
      <c r="AB160" s="238">
        <v>1</v>
      </c>
      <c r="AC160" s="238">
        <v>98</v>
      </c>
      <c r="AD160" s="238" t="s">
        <v>357</v>
      </c>
      <c r="AF160" s="238" t="s">
        <v>405</v>
      </c>
      <c r="AG160" s="238">
        <v>5</v>
      </c>
      <c r="AH160" s="238">
        <v>2</v>
      </c>
      <c r="AI160" s="238">
        <v>4</v>
      </c>
      <c r="AJ160" s="238">
        <v>4</v>
      </c>
      <c r="AK160" s="238">
        <v>28</v>
      </c>
      <c r="AL160" s="238">
        <v>30</v>
      </c>
      <c r="AM160" s="238" t="s">
        <v>354</v>
      </c>
      <c r="AN160" s="238">
        <v>5</v>
      </c>
      <c r="AO160" s="238">
        <v>68</v>
      </c>
      <c r="AS160" s="238">
        <v>14</v>
      </c>
      <c r="AT160" s="238">
        <v>9</v>
      </c>
      <c r="AU160" s="238">
        <v>55</v>
      </c>
      <c r="AV160" s="238">
        <v>11</v>
      </c>
      <c r="AW160" s="238">
        <v>21</v>
      </c>
      <c r="AX160" s="238">
        <v>2</v>
      </c>
      <c r="AY160" s="238">
        <v>2</v>
      </c>
      <c r="AZ160" s="238">
        <v>4</v>
      </c>
      <c r="BA160" s="238">
        <v>27</v>
      </c>
      <c r="BB160" s="238">
        <v>62</v>
      </c>
      <c r="BC160" s="238" t="s">
        <v>363</v>
      </c>
      <c r="BD160" s="238">
        <v>5</v>
      </c>
      <c r="BE160" s="238">
        <v>1</v>
      </c>
      <c r="BI160" s="238">
        <v>14</v>
      </c>
      <c r="BJ160" s="238">
        <v>9</v>
      </c>
      <c r="BK160" s="238">
        <v>55</v>
      </c>
      <c r="BL160" s="238">
        <v>11</v>
      </c>
      <c r="BM160" s="238">
        <v>21</v>
      </c>
      <c r="CT160" s="238">
        <v>422648.387096775</v>
      </c>
      <c r="CU160" s="238">
        <v>4957692.7525188401</v>
      </c>
      <c r="CV160" s="238">
        <v>44.768444539999997</v>
      </c>
      <c r="CW160" s="238">
        <v>-93.977499320000007</v>
      </c>
      <c r="CX160" s="238" t="s">
        <v>359</v>
      </c>
      <c r="CY160" s="238" t="s">
        <v>1671</v>
      </c>
    </row>
    <row r="161" spans="1:103" x14ac:dyDescent="0.25">
      <c r="A161" s="238">
        <v>10782061</v>
      </c>
      <c r="B161" s="238">
        <v>2</v>
      </c>
      <c r="C161" s="238">
        <v>212</v>
      </c>
      <c r="D161" s="238">
        <v>128.452</v>
      </c>
      <c r="E161" s="238">
        <v>10</v>
      </c>
      <c r="G161" s="238" t="s">
        <v>1633</v>
      </c>
      <c r="H161" s="238" t="s">
        <v>354</v>
      </c>
      <c r="I161" s="238">
        <v>25</v>
      </c>
      <c r="K161" s="238">
        <v>12036171</v>
      </c>
      <c r="L161" s="238">
        <v>123420118</v>
      </c>
      <c r="M161" s="238">
        <v>12</v>
      </c>
      <c r="N161" s="238">
        <v>7</v>
      </c>
      <c r="O161" s="238">
        <v>2012</v>
      </c>
      <c r="P161" s="238" t="s">
        <v>362</v>
      </c>
      <c r="Q161" s="238">
        <v>14</v>
      </c>
      <c r="R161" s="238" t="s">
        <v>369</v>
      </c>
      <c r="S161" s="238">
        <v>4</v>
      </c>
      <c r="T161" s="238">
        <v>0</v>
      </c>
      <c r="U161" s="238">
        <v>1</v>
      </c>
      <c r="V161" s="238">
        <v>7</v>
      </c>
      <c r="W161" s="238">
        <v>83</v>
      </c>
      <c r="X161" s="238">
        <v>2</v>
      </c>
      <c r="Y161" s="238">
        <v>1</v>
      </c>
      <c r="Z161" s="238">
        <v>4</v>
      </c>
      <c r="AB161" s="238">
        <v>3</v>
      </c>
      <c r="AC161" s="238">
        <v>98</v>
      </c>
      <c r="AD161" s="238" t="s">
        <v>374</v>
      </c>
      <c r="AE161" s="238" t="s">
        <v>1659</v>
      </c>
      <c r="AF161" s="238" t="s">
        <v>358</v>
      </c>
      <c r="AG161" s="238">
        <v>3</v>
      </c>
      <c r="AH161" s="238">
        <v>2</v>
      </c>
      <c r="AI161" s="238">
        <v>1</v>
      </c>
      <c r="AJ161" s="238">
        <v>3</v>
      </c>
      <c r="AK161" s="238">
        <v>21</v>
      </c>
      <c r="AL161" s="238">
        <v>47</v>
      </c>
      <c r="AM161" s="238" t="s">
        <v>354</v>
      </c>
      <c r="AN161" s="238">
        <v>5</v>
      </c>
      <c r="AS161" s="238">
        <v>3</v>
      </c>
      <c r="AT161" s="238">
        <v>98</v>
      </c>
      <c r="AU161" s="238">
        <v>65</v>
      </c>
      <c r="AV161" s="238">
        <v>11</v>
      </c>
      <c r="AW161" s="238">
        <v>21</v>
      </c>
      <c r="CT161" s="238">
        <v>422661</v>
      </c>
      <c r="CU161" s="238">
        <v>4957653</v>
      </c>
      <c r="CV161" s="238">
        <v>44.768087100000002</v>
      </c>
      <c r="CW161" s="238">
        <v>-93.977337199999994</v>
      </c>
      <c r="CX161" s="238" t="s">
        <v>359</v>
      </c>
      <c r="CY161" s="238" t="s">
        <v>1672</v>
      </c>
    </row>
    <row r="162" spans="1:103" x14ac:dyDescent="0.25">
      <c r="A162" s="238">
        <v>10696066</v>
      </c>
      <c r="B162" s="238">
        <v>2</v>
      </c>
      <c r="C162" s="238">
        <v>212</v>
      </c>
      <c r="D162" s="238">
        <v>128.464</v>
      </c>
      <c r="E162" s="238">
        <v>10</v>
      </c>
      <c r="G162" s="238" t="s">
        <v>1633</v>
      </c>
      <c r="H162" s="238" t="s">
        <v>354</v>
      </c>
      <c r="I162" s="238">
        <v>25</v>
      </c>
      <c r="K162" s="238">
        <v>11000860</v>
      </c>
      <c r="L162" s="238">
        <v>110100021</v>
      </c>
      <c r="M162" s="238">
        <v>1</v>
      </c>
      <c r="N162" s="238">
        <v>10</v>
      </c>
      <c r="O162" s="238">
        <v>2011</v>
      </c>
      <c r="P162" s="238" t="s">
        <v>361</v>
      </c>
      <c r="Q162" s="238">
        <v>6</v>
      </c>
      <c r="R162" s="238" t="s">
        <v>369</v>
      </c>
      <c r="S162" s="238">
        <v>5</v>
      </c>
      <c r="T162" s="238">
        <v>0</v>
      </c>
      <c r="U162" s="238">
        <v>1</v>
      </c>
      <c r="V162" s="238">
        <v>90</v>
      </c>
      <c r="W162" s="238">
        <v>83</v>
      </c>
      <c r="X162" s="238">
        <v>2</v>
      </c>
      <c r="Y162" s="238">
        <v>2</v>
      </c>
      <c r="Z162" s="238">
        <v>4</v>
      </c>
      <c r="AB162" s="238">
        <v>3</v>
      </c>
      <c r="AC162" s="238">
        <v>98</v>
      </c>
      <c r="AD162" s="238" t="s">
        <v>374</v>
      </c>
      <c r="AE162" s="238" t="s">
        <v>1659</v>
      </c>
      <c r="AF162" s="238" t="s">
        <v>358</v>
      </c>
      <c r="AG162" s="238">
        <v>3</v>
      </c>
      <c r="AH162" s="238">
        <v>2</v>
      </c>
      <c r="AI162" s="238">
        <v>3</v>
      </c>
      <c r="AJ162" s="238">
        <v>3</v>
      </c>
      <c r="AK162" s="238">
        <v>21</v>
      </c>
      <c r="AL162" s="238">
        <v>49</v>
      </c>
      <c r="AM162" s="238" t="s">
        <v>354</v>
      </c>
      <c r="AN162" s="238">
        <v>5</v>
      </c>
      <c r="AS162" s="238">
        <v>4</v>
      </c>
      <c r="AT162" s="238">
        <v>98</v>
      </c>
      <c r="AU162" s="238">
        <v>65</v>
      </c>
      <c r="AV162" s="238">
        <v>11</v>
      </c>
      <c r="AW162" s="238">
        <v>21</v>
      </c>
      <c r="CT162" s="238">
        <v>422680</v>
      </c>
      <c r="CU162" s="238">
        <v>4957652</v>
      </c>
      <c r="CV162" s="238">
        <v>44.768085599999999</v>
      </c>
      <c r="CW162" s="238">
        <v>-93.977096900000006</v>
      </c>
      <c r="CX162" s="238" t="s">
        <v>359</v>
      </c>
      <c r="CY162" s="238" t="s">
        <v>1673</v>
      </c>
    </row>
    <row r="163" spans="1:103" x14ac:dyDescent="0.25">
      <c r="A163" s="238">
        <v>10934140</v>
      </c>
      <c r="B163" s="238">
        <v>2</v>
      </c>
      <c r="C163" s="238">
        <v>212</v>
      </c>
      <c r="D163" s="238">
        <v>128.465</v>
      </c>
      <c r="E163" s="238">
        <v>10</v>
      </c>
      <c r="G163" s="238" t="s">
        <v>1633</v>
      </c>
      <c r="H163" s="238" t="s">
        <v>354</v>
      </c>
      <c r="I163" s="238">
        <v>25</v>
      </c>
      <c r="K163" s="238">
        <v>14008011</v>
      </c>
      <c r="L163" s="238">
        <v>140770041</v>
      </c>
      <c r="M163" s="238">
        <v>3</v>
      </c>
      <c r="N163" s="238">
        <v>18</v>
      </c>
      <c r="O163" s="238">
        <v>2014</v>
      </c>
      <c r="P163" s="238" t="s">
        <v>368</v>
      </c>
      <c r="Q163" s="238">
        <v>8</v>
      </c>
      <c r="S163" s="238">
        <v>3</v>
      </c>
      <c r="T163" s="238">
        <v>0</v>
      </c>
      <c r="U163" s="238">
        <v>1</v>
      </c>
      <c r="V163" s="238">
        <v>4</v>
      </c>
      <c r="W163" s="238">
        <v>83</v>
      </c>
      <c r="X163" s="238">
        <v>26</v>
      </c>
      <c r="Y163" s="238">
        <v>1</v>
      </c>
      <c r="Z163" s="238">
        <v>2</v>
      </c>
      <c r="AB163" s="238">
        <v>4</v>
      </c>
      <c r="AC163" s="238">
        <v>98</v>
      </c>
      <c r="AD163" s="238" t="s">
        <v>962</v>
      </c>
      <c r="AE163" s="238" t="s">
        <v>374</v>
      </c>
      <c r="AF163" s="238" t="s">
        <v>358</v>
      </c>
      <c r="AG163" s="238">
        <v>3</v>
      </c>
      <c r="AH163" s="238">
        <v>2</v>
      </c>
      <c r="AI163" s="238">
        <v>4</v>
      </c>
      <c r="AJ163" s="238">
        <v>5</v>
      </c>
      <c r="AK163" s="238">
        <v>21</v>
      </c>
      <c r="AL163" s="238">
        <v>50</v>
      </c>
      <c r="AM163" s="238" t="s">
        <v>354</v>
      </c>
      <c r="AN163" s="238">
        <v>5</v>
      </c>
      <c r="AO163" s="238">
        <v>3</v>
      </c>
      <c r="AS163" s="238">
        <v>2</v>
      </c>
      <c r="AT163" s="238">
        <v>98</v>
      </c>
      <c r="AU163" s="238">
        <v>55</v>
      </c>
      <c r="AV163" s="238">
        <v>10</v>
      </c>
      <c r="AW163" s="238">
        <v>21</v>
      </c>
      <c r="CT163" s="238">
        <v>422682</v>
      </c>
      <c r="CU163" s="238">
        <v>4957652</v>
      </c>
      <c r="CV163" s="238">
        <v>44.7680857</v>
      </c>
      <c r="CW163" s="238">
        <v>-93.977073200000007</v>
      </c>
      <c r="CX163" s="238" t="s">
        <v>359</v>
      </c>
      <c r="CY163" s="238" t="s">
        <v>1674</v>
      </c>
    </row>
    <row r="164" spans="1:103" x14ac:dyDescent="0.25">
      <c r="A164" s="238">
        <v>10856076</v>
      </c>
      <c r="B164" s="238">
        <v>2</v>
      </c>
      <c r="C164" s="238">
        <v>212</v>
      </c>
      <c r="D164" s="238">
        <v>128.48599999999999</v>
      </c>
      <c r="E164" s="238">
        <v>10</v>
      </c>
      <c r="G164" s="238" t="s">
        <v>1633</v>
      </c>
      <c r="H164" s="238" t="s">
        <v>354</v>
      </c>
      <c r="I164" s="238">
        <v>25</v>
      </c>
      <c r="K164" s="238">
        <v>13037034</v>
      </c>
      <c r="L164" s="238">
        <v>133440165</v>
      </c>
      <c r="M164" s="238">
        <v>12</v>
      </c>
      <c r="N164" s="238">
        <v>10</v>
      </c>
      <c r="O164" s="238">
        <v>2013</v>
      </c>
      <c r="P164" s="238" t="s">
        <v>368</v>
      </c>
      <c r="Q164" s="238">
        <v>9</v>
      </c>
      <c r="S164" s="238">
        <v>5</v>
      </c>
      <c r="T164" s="238">
        <v>0</v>
      </c>
      <c r="U164" s="238">
        <v>1</v>
      </c>
      <c r="V164" s="238">
        <v>7</v>
      </c>
      <c r="W164" s="238">
        <v>83</v>
      </c>
      <c r="X164" s="238">
        <v>2</v>
      </c>
      <c r="Y164" s="238">
        <v>1</v>
      </c>
      <c r="Z164" s="238">
        <v>1</v>
      </c>
      <c r="AA164" s="238">
        <v>7</v>
      </c>
      <c r="AB164" s="238">
        <v>5</v>
      </c>
      <c r="AC164" s="238">
        <v>98</v>
      </c>
      <c r="AD164" s="238" t="s">
        <v>389</v>
      </c>
      <c r="AE164" s="238" t="s">
        <v>1675</v>
      </c>
      <c r="AF164" s="238" t="s">
        <v>358</v>
      </c>
      <c r="AG164" s="238">
        <v>3</v>
      </c>
      <c r="AH164" s="238">
        <v>2</v>
      </c>
      <c r="AI164" s="238">
        <v>4</v>
      </c>
      <c r="AJ164" s="238">
        <v>3</v>
      </c>
      <c r="AK164" s="238">
        <v>21</v>
      </c>
      <c r="AL164" s="238">
        <v>27</v>
      </c>
      <c r="AM164" s="238" t="s">
        <v>363</v>
      </c>
      <c r="AN164" s="238">
        <v>5</v>
      </c>
      <c r="AS164" s="238">
        <v>1</v>
      </c>
      <c r="AT164" s="238">
        <v>98</v>
      </c>
      <c r="AU164" s="238">
        <v>65</v>
      </c>
      <c r="AV164" s="238">
        <v>11</v>
      </c>
      <c r="AW164" s="238">
        <v>21</v>
      </c>
      <c r="CT164" s="238">
        <v>422715</v>
      </c>
      <c r="CU164" s="238">
        <v>4957652</v>
      </c>
      <c r="CV164" s="238">
        <v>44.768087000000001</v>
      </c>
      <c r="CW164" s="238">
        <v>-93.976653799999994</v>
      </c>
      <c r="CX164" s="238" t="s">
        <v>359</v>
      </c>
      <c r="CY164" s="238" t="s">
        <v>1676</v>
      </c>
    </row>
    <row r="165" spans="1:103" x14ac:dyDescent="0.25">
      <c r="A165" s="238">
        <v>326006</v>
      </c>
      <c r="B165" s="238">
        <v>2</v>
      </c>
      <c r="C165" s="238">
        <v>212</v>
      </c>
      <c r="D165" s="238">
        <v>128.61799999999999</v>
      </c>
      <c r="E165" s="238">
        <v>10</v>
      </c>
      <c r="G165" s="238" t="s">
        <v>1633</v>
      </c>
      <c r="H165" s="238" t="s">
        <v>354</v>
      </c>
      <c r="I165" s="238">
        <v>25</v>
      </c>
      <c r="K165" s="238">
        <v>16003669</v>
      </c>
      <c r="M165" s="238">
        <v>2</v>
      </c>
      <c r="N165" s="238">
        <v>3</v>
      </c>
      <c r="O165" s="238">
        <v>2016</v>
      </c>
      <c r="P165" s="238" t="s">
        <v>355</v>
      </c>
      <c r="Q165" s="238">
        <v>10</v>
      </c>
      <c r="R165" s="238" t="s">
        <v>369</v>
      </c>
      <c r="S165" s="238">
        <v>5</v>
      </c>
      <c r="T165" s="238">
        <v>0</v>
      </c>
      <c r="U165" s="238">
        <v>1</v>
      </c>
      <c r="W165" s="238">
        <v>48</v>
      </c>
      <c r="X165" s="238">
        <v>2</v>
      </c>
      <c r="Y165" s="238">
        <v>99</v>
      </c>
      <c r="Z165" s="238">
        <v>7</v>
      </c>
      <c r="AA165" s="238">
        <v>90</v>
      </c>
      <c r="AB165" s="238">
        <v>5</v>
      </c>
      <c r="AC165" s="238">
        <v>98</v>
      </c>
      <c r="AD165" s="238" t="s">
        <v>357</v>
      </c>
      <c r="AF165" s="238" t="s">
        <v>358</v>
      </c>
      <c r="AG165" s="238">
        <v>3</v>
      </c>
      <c r="AH165" s="238">
        <v>2</v>
      </c>
      <c r="AI165" s="238">
        <v>3</v>
      </c>
      <c r="AJ165" s="238">
        <v>3</v>
      </c>
      <c r="AK165" s="238">
        <v>21</v>
      </c>
      <c r="AL165" s="238">
        <v>31</v>
      </c>
      <c r="AM165" s="238" t="s">
        <v>354</v>
      </c>
      <c r="AN165" s="238">
        <v>5</v>
      </c>
      <c r="AO165" s="238">
        <v>71</v>
      </c>
      <c r="AP165" s="238">
        <v>62</v>
      </c>
      <c r="AS165" s="238">
        <v>14</v>
      </c>
      <c r="AT165" s="238">
        <v>9</v>
      </c>
      <c r="AU165" s="238">
        <v>65</v>
      </c>
      <c r="AV165" s="238">
        <v>11</v>
      </c>
      <c r="AW165" s="238">
        <v>21</v>
      </c>
      <c r="CT165" s="238">
        <v>422928.74886117701</v>
      </c>
      <c r="CU165" s="238">
        <v>4957642.0245146602</v>
      </c>
      <c r="CV165" s="238">
        <v>44.768018210000001</v>
      </c>
      <c r="CW165" s="238">
        <v>-93.973949200000007</v>
      </c>
      <c r="CX165" s="238" t="s">
        <v>359</v>
      </c>
      <c r="CY165" s="238" t="s">
        <v>1677</v>
      </c>
    </row>
    <row r="166" spans="1:103" x14ac:dyDescent="0.25">
      <c r="A166" s="238">
        <v>10782063</v>
      </c>
      <c r="B166" s="238">
        <v>2</v>
      </c>
      <c r="C166" s="238">
        <v>212</v>
      </c>
      <c r="D166" s="238">
        <v>128.619</v>
      </c>
      <c r="E166" s="238">
        <v>10</v>
      </c>
      <c r="G166" s="238" t="s">
        <v>1633</v>
      </c>
      <c r="H166" s="238" t="s">
        <v>354</v>
      </c>
      <c r="I166" s="238">
        <v>25</v>
      </c>
      <c r="K166" s="238">
        <v>12036179</v>
      </c>
      <c r="L166" s="238">
        <v>123420124</v>
      </c>
      <c r="M166" s="238">
        <v>12</v>
      </c>
      <c r="N166" s="238">
        <v>7</v>
      </c>
      <c r="O166" s="238">
        <v>2012</v>
      </c>
      <c r="P166" s="238" t="s">
        <v>362</v>
      </c>
      <c r="Q166" s="238">
        <v>15</v>
      </c>
      <c r="R166" s="238" t="s">
        <v>356</v>
      </c>
      <c r="S166" s="238">
        <v>5</v>
      </c>
      <c r="T166" s="238">
        <v>0</v>
      </c>
      <c r="U166" s="238">
        <v>1</v>
      </c>
      <c r="V166" s="238">
        <v>4</v>
      </c>
      <c r="W166" s="238">
        <v>83</v>
      </c>
      <c r="X166" s="238">
        <v>2</v>
      </c>
      <c r="Y166" s="238">
        <v>1</v>
      </c>
      <c r="Z166" s="238">
        <v>4</v>
      </c>
      <c r="AB166" s="238">
        <v>5</v>
      </c>
      <c r="AC166" s="238">
        <v>98</v>
      </c>
      <c r="AD166" s="238" t="s">
        <v>374</v>
      </c>
      <c r="AE166" s="238" t="s">
        <v>1678</v>
      </c>
      <c r="AF166" s="238" t="s">
        <v>358</v>
      </c>
      <c r="AG166" s="238">
        <v>3</v>
      </c>
      <c r="AH166" s="238">
        <v>2</v>
      </c>
      <c r="AI166" s="238">
        <v>4</v>
      </c>
      <c r="AJ166" s="238">
        <v>4</v>
      </c>
      <c r="AK166" s="238">
        <v>21</v>
      </c>
      <c r="AL166" s="238">
        <v>25</v>
      </c>
      <c r="AM166" s="238" t="s">
        <v>354</v>
      </c>
      <c r="AN166" s="238">
        <v>5</v>
      </c>
      <c r="AS166" s="238">
        <v>4</v>
      </c>
      <c r="AT166" s="238">
        <v>98</v>
      </c>
      <c r="AU166" s="238">
        <v>65</v>
      </c>
      <c r="AV166" s="238">
        <v>11</v>
      </c>
      <c r="AW166" s="238">
        <v>21</v>
      </c>
      <c r="CT166" s="238">
        <v>422929</v>
      </c>
      <c r="CU166" s="238">
        <v>4957651</v>
      </c>
      <c r="CV166" s="238">
        <v>44.768095500000001</v>
      </c>
      <c r="CW166" s="238">
        <v>-93.973948800000002</v>
      </c>
      <c r="CX166" s="238" t="s">
        <v>359</v>
      </c>
      <c r="CY166" s="238" t="s">
        <v>1679</v>
      </c>
    </row>
    <row r="167" spans="1:103" x14ac:dyDescent="0.25">
      <c r="A167" s="238">
        <v>469574</v>
      </c>
      <c r="B167" s="238">
        <v>2</v>
      </c>
      <c r="C167" s="238">
        <v>212</v>
      </c>
      <c r="D167" s="238">
        <v>128.63999999999999</v>
      </c>
      <c r="E167" s="238">
        <v>10</v>
      </c>
      <c r="G167" s="238" t="s">
        <v>1633</v>
      </c>
      <c r="H167" s="238" t="s">
        <v>354</v>
      </c>
      <c r="I167" s="238">
        <v>25</v>
      </c>
      <c r="K167" s="238">
        <v>17019751</v>
      </c>
      <c r="M167" s="238">
        <v>6</v>
      </c>
      <c r="N167" s="238">
        <v>13</v>
      </c>
      <c r="O167" s="238">
        <v>2017</v>
      </c>
      <c r="P167" s="238" t="s">
        <v>368</v>
      </c>
      <c r="Q167" s="238">
        <v>19</v>
      </c>
      <c r="R167" s="238" t="s">
        <v>356</v>
      </c>
      <c r="S167" s="238">
        <v>3</v>
      </c>
      <c r="T167" s="238">
        <v>0</v>
      </c>
      <c r="U167" s="238">
        <v>1</v>
      </c>
      <c r="W167" s="238">
        <v>48</v>
      </c>
      <c r="X167" s="238">
        <v>2</v>
      </c>
      <c r="Y167" s="238">
        <v>1</v>
      </c>
      <c r="Z167" s="238">
        <v>1</v>
      </c>
      <c r="AB167" s="238">
        <v>1</v>
      </c>
      <c r="AC167" s="238">
        <v>98</v>
      </c>
      <c r="AD167" s="238" t="s">
        <v>357</v>
      </c>
      <c r="AF167" s="238" t="s">
        <v>405</v>
      </c>
      <c r="AG167" s="238">
        <v>3</v>
      </c>
      <c r="AH167" s="238">
        <v>2</v>
      </c>
      <c r="AI167" s="238">
        <v>4</v>
      </c>
      <c r="AJ167" s="238">
        <v>4</v>
      </c>
      <c r="AK167" s="238">
        <v>29</v>
      </c>
      <c r="AL167" s="238">
        <v>50</v>
      </c>
      <c r="AM167" s="238" t="s">
        <v>363</v>
      </c>
      <c r="AN167" s="238">
        <v>5</v>
      </c>
      <c r="AO167" s="238">
        <v>72</v>
      </c>
      <c r="AS167" s="238">
        <v>14</v>
      </c>
      <c r="AT167" s="238">
        <v>9</v>
      </c>
      <c r="AU167" s="238">
        <v>65</v>
      </c>
      <c r="AV167" s="238">
        <v>11</v>
      </c>
      <c r="AW167" s="238">
        <v>21</v>
      </c>
      <c r="CT167" s="238">
        <v>422933.55168948398</v>
      </c>
      <c r="CU167" s="238">
        <v>4957667.5173784401</v>
      </c>
      <c r="CV167" s="238">
        <v>44.768248180000001</v>
      </c>
      <c r="CW167" s="238">
        <v>-93.973892370000002</v>
      </c>
      <c r="CX167" s="238" t="s">
        <v>359</v>
      </c>
      <c r="CY167" s="238" t="s">
        <v>1680</v>
      </c>
    </row>
    <row r="168" spans="1:103" x14ac:dyDescent="0.25">
      <c r="A168" s="238">
        <v>10782746</v>
      </c>
      <c r="B168" s="238">
        <v>2</v>
      </c>
      <c r="C168" s="238">
        <v>212</v>
      </c>
      <c r="D168" s="238">
        <v>128.71199999999999</v>
      </c>
      <c r="E168" s="238">
        <v>10</v>
      </c>
      <c r="G168" s="238" t="s">
        <v>1633</v>
      </c>
      <c r="H168" s="238" t="s">
        <v>354</v>
      </c>
      <c r="I168" s="238">
        <v>25</v>
      </c>
      <c r="K168" s="238">
        <v>12038192</v>
      </c>
      <c r="L168" s="238">
        <v>123630219</v>
      </c>
      <c r="M168" s="238">
        <v>12</v>
      </c>
      <c r="N168" s="238">
        <v>28</v>
      </c>
      <c r="O168" s="238">
        <v>2012</v>
      </c>
      <c r="P168" s="238" t="s">
        <v>362</v>
      </c>
      <c r="Q168" s="238">
        <v>5</v>
      </c>
      <c r="R168" s="238" t="s">
        <v>369</v>
      </c>
      <c r="S168" s="238">
        <v>5</v>
      </c>
      <c r="T168" s="238">
        <v>0</v>
      </c>
      <c r="U168" s="238">
        <v>1</v>
      </c>
      <c r="V168" s="238">
        <v>7</v>
      </c>
      <c r="W168" s="238">
        <v>45</v>
      </c>
      <c r="X168" s="238">
        <v>4</v>
      </c>
      <c r="Y168" s="238">
        <v>6</v>
      </c>
      <c r="Z168" s="238">
        <v>4</v>
      </c>
      <c r="AA168" s="238">
        <v>90</v>
      </c>
      <c r="AB168" s="238">
        <v>5</v>
      </c>
      <c r="AC168" s="238">
        <v>98</v>
      </c>
      <c r="AD168" s="238">
        <v>212</v>
      </c>
      <c r="AE168" s="238" t="s">
        <v>1681</v>
      </c>
      <c r="AF168" s="238" t="s">
        <v>358</v>
      </c>
      <c r="AG168" s="238">
        <v>3</v>
      </c>
      <c r="AH168" s="238">
        <v>2</v>
      </c>
      <c r="AI168" s="238">
        <v>3</v>
      </c>
      <c r="AJ168" s="238">
        <v>3</v>
      </c>
      <c r="AK168" s="238">
        <v>21</v>
      </c>
      <c r="AL168" s="238">
        <v>37</v>
      </c>
      <c r="AM168" s="238" t="s">
        <v>354</v>
      </c>
      <c r="AN168" s="238">
        <v>5</v>
      </c>
      <c r="AO168" s="238">
        <v>3</v>
      </c>
      <c r="AS168" s="238">
        <v>4</v>
      </c>
      <c r="AT168" s="238">
        <v>98</v>
      </c>
      <c r="AU168" s="238">
        <v>65</v>
      </c>
      <c r="AV168" s="238">
        <v>11</v>
      </c>
      <c r="AW168" s="238">
        <v>21</v>
      </c>
      <c r="CT168" s="238">
        <v>423080</v>
      </c>
      <c r="CU168" s="238">
        <v>4957649</v>
      </c>
      <c r="CV168" s="238">
        <v>44.768101399999999</v>
      </c>
      <c r="CW168" s="238">
        <v>-93.9720406</v>
      </c>
      <c r="CX168" s="238" t="s">
        <v>359</v>
      </c>
      <c r="CY168" s="238" t="s">
        <v>1682</v>
      </c>
    </row>
    <row r="169" spans="1:103" x14ac:dyDescent="0.25">
      <c r="A169" s="238">
        <v>10852208</v>
      </c>
      <c r="B169" s="238">
        <v>2</v>
      </c>
      <c r="C169" s="238">
        <v>212</v>
      </c>
      <c r="D169" s="238">
        <v>128.816</v>
      </c>
      <c r="E169" s="238">
        <v>10</v>
      </c>
      <c r="G169" s="238" t="s">
        <v>1633</v>
      </c>
      <c r="H169" s="238" t="s">
        <v>354</v>
      </c>
      <c r="I169" s="238">
        <v>25</v>
      </c>
      <c r="K169" s="238">
        <v>13505847</v>
      </c>
      <c r="L169" s="238">
        <v>131570199</v>
      </c>
      <c r="M169" s="238">
        <v>6</v>
      </c>
      <c r="N169" s="238">
        <v>5</v>
      </c>
      <c r="O169" s="238">
        <v>2013</v>
      </c>
      <c r="P169" s="238" t="s">
        <v>355</v>
      </c>
      <c r="Q169" s="238">
        <v>7</v>
      </c>
      <c r="R169" s="238" t="s">
        <v>369</v>
      </c>
      <c r="S169" s="238">
        <v>5</v>
      </c>
      <c r="T169" s="238">
        <v>0</v>
      </c>
      <c r="U169" s="238">
        <v>1</v>
      </c>
      <c r="V169" s="238">
        <v>4</v>
      </c>
      <c r="W169" s="238">
        <v>83</v>
      </c>
      <c r="X169" s="238">
        <v>2</v>
      </c>
      <c r="Y169" s="238">
        <v>1</v>
      </c>
      <c r="Z169" s="238">
        <v>2</v>
      </c>
      <c r="AB169" s="238">
        <v>1</v>
      </c>
      <c r="AC169" s="238">
        <v>98</v>
      </c>
      <c r="AD169" s="238">
        <v>212</v>
      </c>
      <c r="AE169" s="238">
        <v>44341</v>
      </c>
      <c r="AF169" s="238" t="s">
        <v>358</v>
      </c>
      <c r="AG169" s="238">
        <v>3</v>
      </c>
      <c r="AH169" s="238">
        <v>2</v>
      </c>
      <c r="AI169" s="238">
        <v>4</v>
      </c>
      <c r="AJ169" s="238">
        <v>3</v>
      </c>
      <c r="AK169" s="238">
        <v>21</v>
      </c>
      <c r="AL169" s="238">
        <v>33</v>
      </c>
      <c r="AM169" s="238" t="s">
        <v>363</v>
      </c>
      <c r="AN169" s="238">
        <v>5</v>
      </c>
      <c r="AO169" s="238">
        <v>15</v>
      </c>
      <c r="AS169" s="238">
        <v>3</v>
      </c>
      <c r="AT169" s="238">
        <v>98</v>
      </c>
      <c r="AU169" s="238">
        <v>65</v>
      </c>
      <c r="AV169" s="238">
        <v>11</v>
      </c>
      <c r="AW169" s="238">
        <v>21</v>
      </c>
      <c r="CT169" s="238">
        <v>423246</v>
      </c>
      <c r="CU169" s="238">
        <v>4957648</v>
      </c>
      <c r="CV169" s="238">
        <v>44.768107899999997</v>
      </c>
      <c r="CW169" s="238">
        <v>-93.969942200000006</v>
      </c>
      <c r="CX169" s="238" t="s">
        <v>359</v>
      </c>
      <c r="CY169" s="238" t="s">
        <v>1683</v>
      </c>
    </row>
    <row r="170" spans="1:103" x14ac:dyDescent="0.25">
      <c r="A170" s="238">
        <v>10939305</v>
      </c>
      <c r="B170" s="238">
        <v>2</v>
      </c>
      <c r="C170" s="238">
        <v>212</v>
      </c>
      <c r="D170" s="238">
        <v>128.816</v>
      </c>
      <c r="E170" s="238">
        <v>10</v>
      </c>
      <c r="G170" s="238" t="s">
        <v>1633</v>
      </c>
      <c r="H170" s="238" t="s">
        <v>354</v>
      </c>
      <c r="I170" s="238">
        <v>25</v>
      </c>
      <c r="K170" s="238">
        <v>14512786</v>
      </c>
      <c r="L170" s="238">
        <v>143380231</v>
      </c>
      <c r="M170" s="238">
        <v>11</v>
      </c>
      <c r="N170" s="238">
        <v>26</v>
      </c>
      <c r="O170" s="238">
        <v>2014</v>
      </c>
      <c r="P170" s="238" t="s">
        <v>355</v>
      </c>
      <c r="Q170" s="238">
        <v>10</v>
      </c>
      <c r="R170" s="238" t="s">
        <v>369</v>
      </c>
      <c r="S170" s="238">
        <v>5</v>
      </c>
      <c r="T170" s="238">
        <v>0</v>
      </c>
      <c r="U170" s="238">
        <v>2</v>
      </c>
      <c r="V170" s="238">
        <v>8</v>
      </c>
      <c r="W170" s="238">
        <v>10</v>
      </c>
      <c r="X170" s="238">
        <v>2</v>
      </c>
      <c r="Y170" s="238">
        <v>1</v>
      </c>
      <c r="Z170" s="238">
        <v>4</v>
      </c>
      <c r="AA170" s="238">
        <v>7</v>
      </c>
      <c r="AB170" s="238">
        <v>3</v>
      </c>
      <c r="AC170" s="238">
        <v>98</v>
      </c>
      <c r="AD170" s="238" t="s">
        <v>376</v>
      </c>
      <c r="AE170" s="238" t="s">
        <v>1684</v>
      </c>
      <c r="AF170" s="238" t="s">
        <v>358</v>
      </c>
      <c r="AG170" s="238">
        <v>8</v>
      </c>
      <c r="AH170" s="238">
        <v>2</v>
      </c>
      <c r="AI170" s="238">
        <v>3</v>
      </c>
      <c r="AJ170" s="238">
        <v>3</v>
      </c>
      <c r="AK170" s="238">
        <v>21</v>
      </c>
      <c r="AL170" s="238">
        <v>67</v>
      </c>
      <c r="AM170" s="238" t="s">
        <v>354</v>
      </c>
      <c r="AN170" s="238">
        <v>5</v>
      </c>
      <c r="AO170" s="238">
        <v>1</v>
      </c>
      <c r="AS170" s="238">
        <v>3</v>
      </c>
      <c r="AT170" s="238">
        <v>98</v>
      </c>
      <c r="AU170" s="238">
        <v>65</v>
      </c>
      <c r="AV170" s="238">
        <v>11</v>
      </c>
      <c r="AW170" s="238">
        <v>20</v>
      </c>
      <c r="AX170" s="238">
        <v>2</v>
      </c>
      <c r="AY170" s="238">
        <v>3</v>
      </c>
      <c r="AZ170" s="238">
        <v>4</v>
      </c>
      <c r="BA170" s="238">
        <v>22</v>
      </c>
      <c r="BB170" s="238">
        <v>54</v>
      </c>
      <c r="BC170" s="238" t="s">
        <v>354</v>
      </c>
      <c r="BD170" s="238">
        <v>5</v>
      </c>
      <c r="BE170" s="238">
        <v>3</v>
      </c>
      <c r="BI170" s="238">
        <v>3</v>
      </c>
      <c r="BJ170" s="238">
        <v>98</v>
      </c>
      <c r="BK170" s="238">
        <v>65</v>
      </c>
      <c r="BL170" s="238">
        <v>11</v>
      </c>
      <c r="BM170" s="238">
        <v>20</v>
      </c>
      <c r="CT170" s="238">
        <v>423246</v>
      </c>
      <c r="CU170" s="238">
        <v>4957648</v>
      </c>
      <c r="CV170" s="238">
        <v>44.768107899999997</v>
      </c>
      <c r="CW170" s="238">
        <v>-93.969942200000006</v>
      </c>
      <c r="CX170" s="238" t="s">
        <v>359</v>
      </c>
      <c r="CY170" s="238" t="s">
        <v>1685</v>
      </c>
    </row>
    <row r="171" spans="1:103" x14ac:dyDescent="0.25">
      <c r="A171" s="238">
        <v>10714423</v>
      </c>
      <c r="B171" s="238">
        <v>2</v>
      </c>
      <c r="C171" s="238">
        <v>212</v>
      </c>
      <c r="D171" s="238">
        <v>128.82300000000001</v>
      </c>
      <c r="E171" s="238">
        <v>10</v>
      </c>
      <c r="G171" s="238" t="s">
        <v>1633</v>
      </c>
      <c r="H171" s="238" t="s">
        <v>354</v>
      </c>
      <c r="I171" s="238">
        <v>25</v>
      </c>
      <c r="K171" s="238">
        <v>11037046</v>
      </c>
      <c r="L171" s="238">
        <v>113230340</v>
      </c>
      <c r="M171" s="238">
        <v>11</v>
      </c>
      <c r="N171" s="238">
        <v>19</v>
      </c>
      <c r="O171" s="238">
        <v>2011</v>
      </c>
      <c r="P171" s="238" t="s">
        <v>364</v>
      </c>
      <c r="Q171" s="238">
        <v>13</v>
      </c>
      <c r="R171" s="238" t="s">
        <v>369</v>
      </c>
      <c r="S171" s="238">
        <v>3</v>
      </c>
      <c r="T171" s="238">
        <v>0</v>
      </c>
      <c r="U171" s="238">
        <v>1</v>
      </c>
      <c r="V171" s="238">
        <v>4</v>
      </c>
      <c r="W171" s="238">
        <v>83</v>
      </c>
      <c r="X171" s="238">
        <v>2</v>
      </c>
      <c r="Y171" s="238">
        <v>1</v>
      </c>
      <c r="Z171" s="238">
        <v>5</v>
      </c>
      <c r="AB171" s="238">
        <v>5</v>
      </c>
      <c r="AC171" s="238">
        <v>98</v>
      </c>
      <c r="AD171" s="238">
        <v>212</v>
      </c>
      <c r="AE171" s="238">
        <v>31</v>
      </c>
      <c r="AF171" s="238" t="s">
        <v>358</v>
      </c>
      <c r="AG171" s="238">
        <v>3</v>
      </c>
      <c r="AH171" s="238">
        <v>2</v>
      </c>
      <c r="AI171" s="238">
        <v>3</v>
      </c>
      <c r="AJ171" s="238">
        <v>3</v>
      </c>
      <c r="AK171" s="238">
        <v>21</v>
      </c>
      <c r="AL171" s="238">
        <v>50</v>
      </c>
      <c r="AM171" s="238" t="s">
        <v>354</v>
      </c>
      <c r="AN171" s="238">
        <v>5</v>
      </c>
      <c r="AS171" s="238">
        <v>3</v>
      </c>
      <c r="AT171" s="238">
        <v>98</v>
      </c>
      <c r="AU171" s="238">
        <v>65</v>
      </c>
      <c r="AV171" s="238">
        <v>11</v>
      </c>
      <c r="AW171" s="238">
        <v>21</v>
      </c>
      <c r="CT171" s="238">
        <v>423257</v>
      </c>
      <c r="CU171" s="238">
        <v>4957648</v>
      </c>
      <c r="CV171" s="238">
        <v>44.768106899999999</v>
      </c>
      <c r="CW171" s="238">
        <v>-93.969801099999998</v>
      </c>
      <c r="CX171" s="238" t="s">
        <v>359</v>
      </c>
      <c r="CY171" s="238" t="s">
        <v>1686</v>
      </c>
    </row>
    <row r="172" spans="1:103" x14ac:dyDescent="0.25">
      <c r="A172" s="238">
        <v>427537</v>
      </c>
      <c r="B172" s="238">
        <v>2</v>
      </c>
      <c r="C172" s="238">
        <v>212</v>
      </c>
      <c r="D172" s="238">
        <v>128.887</v>
      </c>
      <c r="E172" s="238">
        <v>10</v>
      </c>
      <c r="G172" s="238" t="s">
        <v>1633</v>
      </c>
      <c r="H172" s="238" t="s">
        <v>354</v>
      </c>
      <c r="I172" s="238">
        <v>25</v>
      </c>
      <c r="K172" s="238">
        <v>17501939</v>
      </c>
      <c r="M172" s="238">
        <v>2</v>
      </c>
      <c r="N172" s="238">
        <v>13</v>
      </c>
      <c r="O172" s="238">
        <v>2017</v>
      </c>
      <c r="P172" s="238" t="s">
        <v>361</v>
      </c>
      <c r="Q172" s="238">
        <v>7</v>
      </c>
      <c r="R172" s="238" t="s">
        <v>369</v>
      </c>
      <c r="S172" s="238">
        <v>4</v>
      </c>
      <c r="T172" s="238">
        <v>0</v>
      </c>
      <c r="U172" s="238">
        <v>1</v>
      </c>
      <c r="W172" s="238">
        <v>28</v>
      </c>
      <c r="X172" s="238">
        <v>2</v>
      </c>
      <c r="Y172" s="238">
        <v>1</v>
      </c>
      <c r="Z172" s="238">
        <v>2</v>
      </c>
      <c r="AB172" s="238">
        <v>5</v>
      </c>
      <c r="AC172" s="238">
        <v>98</v>
      </c>
      <c r="AD172" s="238" t="s">
        <v>357</v>
      </c>
      <c r="AF172" s="238" t="s">
        <v>405</v>
      </c>
      <c r="AG172" s="238">
        <v>3</v>
      </c>
      <c r="AH172" s="238">
        <v>2</v>
      </c>
      <c r="AI172" s="238">
        <v>4</v>
      </c>
      <c r="AJ172" s="238">
        <v>3</v>
      </c>
      <c r="AK172" s="238">
        <v>21</v>
      </c>
      <c r="AL172" s="238">
        <v>23</v>
      </c>
      <c r="AM172" s="238" t="s">
        <v>363</v>
      </c>
      <c r="AN172" s="238">
        <v>99</v>
      </c>
      <c r="AO172" s="238">
        <v>75</v>
      </c>
      <c r="AS172" s="238">
        <v>14</v>
      </c>
      <c r="AT172" s="238">
        <v>9</v>
      </c>
      <c r="AV172" s="238">
        <v>11</v>
      </c>
      <c r="AW172" s="238">
        <v>21</v>
      </c>
      <c r="CT172" s="238">
        <v>423329.95512657799</v>
      </c>
      <c r="CU172" s="238">
        <v>4957680.05249344</v>
      </c>
      <c r="CV172" s="238">
        <v>44.768403620000001</v>
      </c>
      <c r="CW172" s="238">
        <v>-93.968885610000001</v>
      </c>
      <c r="CX172" s="238" t="s">
        <v>359</v>
      </c>
      <c r="CY172" s="238" t="s">
        <v>1687</v>
      </c>
    </row>
    <row r="173" spans="1:103" x14ac:dyDescent="0.25">
      <c r="A173" s="238">
        <v>10932979</v>
      </c>
      <c r="B173" s="238">
        <v>2</v>
      </c>
      <c r="C173" s="238">
        <v>212</v>
      </c>
      <c r="D173" s="238">
        <v>128.953</v>
      </c>
      <c r="E173" s="238">
        <v>10</v>
      </c>
      <c r="F173" s="238" t="s">
        <v>380</v>
      </c>
      <c r="H173" s="238" t="s">
        <v>354</v>
      </c>
      <c r="I173" s="238">
        <v>25</v>
      </c>
      <c r="K173" s="238">
        <v>14004586</v>
      </c>
      <c r="L173" s="238">
        <v>140460160</v>
      </c>
      <c r="M173" s="238">
        <v>2</v>
      </c>
      <c r="N173" s="238">
        <v>15</v>
      </c>
      <c r="O173" s="238">
        <v>2014</v>
      </c>
      <c r="P173" s="238" t="s">
        <v>364</v>
      </c>
      <c r="Q173" s="238">
        <v>15</v>
      </c>
      <c r="R173" s="238" t="s">
        <v>369</v>
      </c>
      <c r="S173" s="238">
        <v>4</v>
      </c>
      <c r="T173" s="238">
        <v>0</v>
      </c>
      <c r="U173" s="238">
        <v>1</v>
      </c>
      <c r="V173" s="238">
        <v>7</v>
      </c>
      <c r="W173" s="238">
        <v>45</v>
      </c>
      <c r="X173" s="238">
        <v>2</v>
      </c>
      <c r="Y173" s="238">
        <v>1</v>
      </c>
      <c r="Z173" s="238">
        <v>7</v>
      </c>
      <c r="AB173" s="238">
        <v>3</v>
      </c>
      <c r="AC173" s="238">
        <v>98</v>
      </c>
      <c r="AD173" s="238" t="s">
        <v>413</v>
      </c>
      <c r="AE173" s="238" t="s">
        <v>1688</v>
      </c>
      <c r="AF173" s="238" t="s">
        <v>358</v>
      </c>
      <c r="AG173" s="238">
        <v>3</v>
      </c>
      <c r="AH173" s="238">
        <v>2</v>
      </c>
      <c r="AI173" s="238">
        <v>2</v>
      </c>
      <c r="AJ173" s="238">
        <v>3</v>
      </c>
      <c r="AK173" s="238">
        <v>28</v>
      </c>
      <c r="AL173" s="238">
        <v>21</v>
      </c>
      <c r="AM173" s="238" t="s">
        <v>363</v>
      </c>
      <c r="AN173" s="238">
        <v>5</v>
      </c>
      <c r="AS173" s="238">
        <v>3</v>
      </c>
      <c r="AT173" s="238">
        <v>98</v>
      </c>
      <c r="AU173" s="238">
        <v>65</v>
      </c>
      <c r="AV173" s="238">
        <v>11</v>
      </c>
      <c r="AW173" s="238">
        <v>21</v>
      </c>
      <c r="CT173" s="238">
        <v>423467</v>
      </c>
      <c r="CU173" s="238">
        <v>4957643</v>
      </c>
      <c r="CV173" s="238">
        <v>44.768088800000001</v>
      </c>
      <c r="CW173" s="238">
        <v>-93.967154199999996</v>
      </c>
      <c r="CX173" s="238" t="s">
        <v>359</v>
      </c>
      <c r="CY173" s="238" t="s">
        <v>1689</v>
      </c>
    </row>
    <row r="174" spans="1:103" x14ac:dyDescent="0.25">
      <c r="A174" s="238">
        <v>507663</v>
      </c>
      <c r="B174" s="238">
        <v>2</v>
      </c>
      <c r="C174" s="238">
        <v>212</v>
      </c>
      <c r="D174" s="238">
        <v>128.96299999999999</v>
      </c>
      <c r="E174" s="238">
        <v>10</v>
      </c>
      <c r="G174" s="238" t="s">
        <v>1633</v>
      </c>
      <c r="H174" s="238" t="s">
        <v>354</v>
      </c>
      <c r="I174" s="238">
        <v>25</v>
      </c>
      <c r="K174" s="238">
        <v>201700032229</v>
      </c>
      <c r="M174" s="238">
        <v>10</v>
      </c>
      <c r="N174" s="238">
        <v>2</v>
      </c>
      <c r="O174" s="238">
        <v>2017</v>
      </c>
      <c r="P174" s="238" t="s">
        <v>361</v>
      </c>
      <c r="Q174" s="238">
        <v>16</v>
      </c>
      <c r="R174" s="238" t="s">
        <v>356</v>
      </c>
      <c r="S174" s="238">
        <v>5</v>
      </c>
      <c r="T174" s="238">
        <v>0</v>
      </c>
      <c r="U174" s="238">
        <v>1</v>
      </c>
      <c r="W174" s="238">
        <v>83</v>
      </c>
      <c r="X174" s="238">
        <v>2</v>
      </c>
      <c r="Y174" s="238">
        <v>1</v>
      </c>
      <c r="Z174" s="238">
        <v>3</v>
      </c>
      <c r="AB174" s="238">
        <v>2</v>
      </c>
      <c r="AC174" s="238">
        <v>98</v>
      </c>
      <c r="AD174" s="238" t="s">
        <v>357</v>
      </c>
      <c r="AF174" s="238" t="s">
        <v>405</v>
      </c>
      <c r="AG174" s="238">
        <v>3</v>
      </c>
      <c r="AH174" s="238">
        <v>2</v>
      </c>
      <c r="AI174" s="238">
        <v>2</v>
      </c>
      <c r="AJ174" s="238">
        <v>4</v>
      </c>
      <c r="AK174" s="238">
        <v>27</v>
      </c>
      <c r="AL174" s="238">
        <v>19</v>
      </c>
      <c r="AM174" s="238" t="s">
        <v>354</v>
      </c>
      <c r="AN174" s="238">
        <v>5</v>
      </c>
      <c r="AO174" s="238">
        <v>71</v>
      </c>
      <c r="AS174" s="238">
        <v>15</v>
      </c>
      <c r="AT174" s="238">
        <v>9</v>
      </c>
      <c r="AU174" s="238">
        <v>65</v>
      </c>
      <c r="AV174" s="238">
        <v>11</v>
      </c>
      <c r="AW174" s="238">
        <v>21</v>
      </c>
      <c r="CT174" s="238">
        <v>423453.60836419498</v>
      </c>
      <c r="CU174" s="238">
        <v>4957679.8127466096</v>
      </c>
      <c r="CV174" s="238">
        <v>44.768414710000002</v>
      </c>
      <c r="CW174" s="238">
        <v>-93.967323179999994</v>
      </c>
      <c r="CX174" s="238" t="s">
        <v>359</v>
      </c>
      <c r="CY174" s="238" t="s">
        <v>1690</v>
      </c>
    </row>
    <row r="175" spans="1:103" x14ac:dyDescent="0.25">
      <c r="A175" s="238">
        <v>400281</v>
      </c>
      <c r="B175" s="238">
        <v>2</v>
      </c>
      <c r="C175" s="238">
        <v>212</v>
      </c>
      <c r="D175" s="238">
        <v>128.96600000000001</v>
      </c>
      <c r="E175" s="238">
        <v>10</v>
      </c>
      <c r="G175" s="238" t="s">
        <v>1633</v>
      </c>
      <c r="H175" s="238" t="s">
        <v>354</v>
      </c>
      <c r="I175" s="238">
        <v>25</v>
      </c>
      <c r="K175" s="238">
        <v>16513717</v>
      </c>
      <c r="M175" s="238">
        <v>12</v>
      </c>
      <c r="N175" s="238">
        <v>5</v>
      </c>
      <c r="O175" s="238">
        <v>2016</v>
      </c>
      <c r="P175" s="238" t="s">
        <v>361</v>
      </c>
      <c r="Q175" s="238">
        <v>6</v>
      </c>
      <c r="R175" s="238" t="s">
        <v>356</v>
      </c>
      <c r="S175" s="238">
        <v>5</v>
      </c>
      <c r="T175" s="238">
        <v>0</v>
      </c>
      <c r="U175" s="238">
        <v>2</v>
      </c>
      <c r="V175" s="238">
        <v>12</v>
      </c>
      <c r="W175" s="238">
        <v>10</v>
      </c>
      <c r="X175" s="238">
        <v>2</v>
      </c>
      <c r="Y175" s="238">
        <v>6</v>
      </c>
      <c r="Z175" s="238">
        <v>1</v>
      </c>
      <c r="AB175" s="238">
        <v>5</v>
      </c>
      <c r="AC175" s="238">
        <v>98</v>
      </c>
      <c r="AD175" s="238" t="s">
        <v>357</v>
      </c>
      <c r="AF175" s="238" t="s">
        <v>405</v>
      </c>
      <c r="AG175" s="238">
        <v>7</v>
      </c>
      <c r="AH175" s="238">
        <v>2</v>
      </c>
      <c r="AI175" s="238">
        <v>2</v>
      </c>
      <c r="AJ175" s="238">
        <v>4</v>
      </c>
      <c r="AK175" s="238">
        <v>21</v>
      </c>
      <c r="AL175" s="238">
        <v>19</v>
      </c>
      <c r="AM175" s="238" t="s">
        <v>354</v>
      </c>
      <c r="AN175" s="238">
        <v>5</v>
      </c>
      <c r="AO175" s="238">
        <v>99</v>
      </c>
      <c r="AS175" s="238">
        <v>14</v>
      </c>
      <c r="AT175" s="238">
        <v>9</v>
      </c>
      <c r="AU175" s="238">
        <v>65</v>
      </c>
      <c r="AV175" s="238">
        <v>13</v>
      </c>
      <c r="AW175" s="238">
        <v>24</v>
      </c>
      <c r="AX175" s="238">
        <v>2</v>
      </c>
      <c r="AY175" s="238">
        <v>5</v>
      </c>
      <c r="AZ175" s="238">
        <v>4</v>
      </c>
      <c r="BA175" s="238">
        <v>21</v>
      </c>
      <c r="BB175" s="238">
        <v>41</v>
      </c>
      <c r="BC175" s="238" t="s">
        <v>363</v>
      </c>
      <c r="BD175" s="238">
        <v>5</v>
      </c>
      <c r="BE175" s="238">
        <v>1</v>
      </c>
      <c r="BI175" s="238">
        <v>14</v>
      </c>
      <c r="BJ175" s="238">
        <v>9</v>
      </c>
      <c r="BK175" s="238">
        <v>65</v>
      </c>
      <c r="BL175" s="238">
        <v>13</v>
      </c>
      <c r="BM175" s="238">
        <v>24</v>
      </c>
      <c r="CT175" s="238">
        <v>423456.955380578</v>
      </c>
      <c r="CU175" s="238">
        <v>4957663.1191262398</v>
      </c>
      <c r="CV175" s="238">
        <v>44.768264799999997</v>
      </c>
      <c r="CW175" s="238">
        <v>-93.967278379999996</v>
      </c>
      <c r="CX175" s="238" t="s">
        <v>359</v>
      </c>
      <c r="CY175" s="238" t="s">
        <v>1691</v>
      </c>
    </row>
    <row r="176" spans="1:103" x14ac:dyDescent="0.25">
      <c r="A176" s="238">
        <v>10701864</v>
      </c>
      <c r="B176" s="238">
        <v>2</v>
      </c>
      <c r="C176" s="238">
        <v>212</v>
      </c>
      <c r="D176" s="238">
        <v>129.285</v>
      </c>
      <c r="E176" s="238">
        <v>10</v>
      </c>
      <c r="G176" s="238" t="s">
        <v>1633</v>
      </c>
      <c r="H176" s="238" t="s">
        <v>354</v>
      </c>
      <c r="I176" s="238">
        <v>25</v>
      </c>
      <c r="K176" s="238">
        <v>11019650</v>
      </c>
      <c r="L176" s="238">
        <v>111770033</v>
      </c>
      <c r="M176" s="238">
        <v>6</v>
      </c>
      <c r="N176" s="238">
        <v>26</v>
      </c>
      <c r="O176" s="238">
        <v>2011</v>
      </c>
      <c r="P176" s="238" t="s">
        <v>366</v>
      </c>
      <c r="Q176" s="238">
        <v>0</v>
      </c>
      <c r="R176" s="238" t="s">
        <v>356</v>
      </c>
      <c r="S176" s="238">
        <v>5</v>
      </c>
      <c r="T176" s="238">
        <v>0</v>
      </c>
      <c r="U176" s="238">
        <v>1</v>
      </c>
      <c r="V176" s="238">
        <v>8</v>
      </c>
      <c r="W176" s="238">
        <v>16</v>
      </c>
      <c r="X176" s="238">
        <v>2</v>
      </c>
      <c r="Y176" s="238">
        <v>6</v>
      </c>
      <c r="Z176" s="238">
        <v>2</v>
      </c>
      <c r="AB176" s="238">
        <v>1</v>
      </c>
      <c r="AC176" s="238">
        <v>98</v>
      </c>
      <c r="AD176" s="238" t="s">
        <v>374</v>
      </c>
      <c r="AE176" s="238" t="s">
        <v>1692</v>
      </c>
      <c r="AF176" s="238" t="s">
        <v>358</v>
      </c>
      <c r="AG176" s="238">
        <v>4</v>
      </c>
      <c r="AH176" s="238">
        <v>2</v>
      </c>
      <c r="AI176" s="238">
        <v>4</v>
      </c>
      <c r="AJ176" s="238">
        <v>4</v>
      </c>
      <c r="AK176" s="238">
        <v>21</v>
      </c>
      <c r="AL176" s="238">
        <v>41</v>
      </c>
      <c r="AM176" s="238" t="s">
        <v>363</v>
      </c>
      <c r="AN176" s="238">
        <v>5</v>
      </c>
      <c r="AO176" s="238">
        <v>1</v>
      </c>
      <c r="AS176" s="238">
        <v>4</v>
      </c>
      <c r="AT176" s="238">
        <v>98</v>
      </c>
      <c r="AU176" s="238">
        <v>65</v>
      </c>
      <c r="AV176" s="238">
        <v>11</v>
      </c>
      <c r="AW176" s="238">
        <v>20</v>
      </c>
      <c r="CT176" s="238">
        <v>424000</v>
      </c>
      <c r="CU176" s="238">
        <v>4957646</v>
      </c>
      <c r="CV176" s="238">
        <v>44.768165400000001</v>
      </c>
      <c r="CW176" s="238">
        <v>-93.960414</v>
      </c>
      <c r="CX176" s="238" t="s">
        <v>359</v>
      </c>
      <c r="CY176" s="238" t="s">
        <v>1693</v>
      </c>
    </row>
    <row r="177" spans="1:103" x14ac:dyDescent="0.25">
      <c r="A177" s="238">
        <v>820686</v>
      </c>
      <c r="B177" s="238">
        <v>2</v>
      </c>
      <c r="C177" s="238">
        <v>212</v>
      </c>
      <c r="D177" s="238">
        <v>129.33799999999999</v>
      </c>
      <c r="E177" s="238">
        <v>10</v>
      </c>
      <c r="G177" s="238" t="s">
        <v>1633</v>
      </c>
      <c r="H177" s="238" t="s">
        <v>354</v>
      </c>
      <c r="I177" s="238">
        <v>25</v>
      </c>
      <c r="K177" s="238">
        <v>20505849</v>
      </c>
      <c r="L177" s="238">
        <v>202020061</v>
      </c>
      <c r="M177" s="238">
        <v>7</v>
      </c>
      <c r="N177" s="238">
        <v>20</v>
      </c>
      <c r="O177" s="238">
        <v>2020</v>
      </c>
      <c r="P177" s="238" t="s">
        <v>361</v>
      </c>
      <c r="Q177" s="238">
        <v>16</v>
      </c>
      <c r="R177" s="238" t="s">
        <v>356</v>
      </c>
      <c r="S177" s="238">
        <v>5</v>
      </c>
      <c r="T177" s="238">
        <v>0</v>
      </c>
      <c r="U177" s="238">
        <v>2</v>
      </c>
      <c r="V177" s="238">
        <v>12</v>
      </c>
      <c r="W177" s="238">
        <v>10</v>
      </c>
      <c r="X177" s="238">
        <v>2</v>
      </c>
      <c r="Y177" s="238">
        <v>1</v>
      </c>
      <c r="Z177" s="238">
        <v>1</v>
      </c>
      <c r="AB177" s="238">
        <v>1</v>
      </c>
      <c r="AC177" s="238">
        <v>1</v>
      </c>
      <c r="AD177" s="238" t="s">
        <v>1694</v>
      </c>
      <c r="AF177" s="238" t="s">
        <v>405</v>
      </c>
      <c r="AG177" s="238">
        <v>7</v>
      </c>
      <c r="AH177" s="238">
        <v>2</v>
      </c>
      <c r="AI177" s="238">
        <v>5</v>
      </c>
      <c r="AJ177" s="238">
        <v>4</v>
      </c>
      <c r="AK177" s="238">
        <v>21</v>
      </c>
      <c r="AL177" s="238">
        <v>38</v>
      </c>
      <c r="AM177" s="238" t="s">
        <v>354</v>
      </c>
      <c r="AN177" s="238">
        <v>5</v>
      </c>
      <c r="AO177" s="238">
        <v>4</v>
      </c>
      <c r="AS177" s="238">
        <v>14</v>
      </c>
      <c r="AT177" s="238">
        <v>9</v>
      </c>
      <c r="AU177" s="238">
        <v>50</v>
      </c>
      <c r="AV177" s="238">
        <v>11</v>
      </c>
      <c r="AW177" s="238">
        <v>21</v>
      </c>
      <c r="AX177" s="238">
        <v>2</v>
      </c>
      <c r="AY177" s="238">
        <v>4</v>
      </c>
      <c r="AZ177" s="238">
        <v>4</v>
      </c>
      <c r="BA177" s="238">
        <v>26</v>
      </c>
      <c r="BB177" s="238">
        <v>42</v>
      </c>
      <c r="BC177" s="238" t="s">
        <v>363</v>
      </c>
      <c r="BD177" s="238">
        <v>5</v>
      </c>
      <c r="BE177" s="238">
        <v>1</v>
      </c>
      <c r="BI177" s="238">
        <v>14</v>
      </c>
      <c r="BJ177" s="238">
        <v>9</v>
      </c>
      <c r="BK177" s="238">
        <v>50</v>
      </c>
      <c r="BL177" s="238">
        <v>11</v>
      </c>
      <c r="BM177" s="238">
        <v>21</v>
      </c>
      <c r="CT177" s="238">
        <v>424083.48996698001</v>
      </c>
      <c r="CU177" s="238">
        <v>4957713.9192278404</v>
      </c>
      <c r="CV177" s="238">
        <v>44.768788839999999</v>
      </c>
      <c r="CW177" s="238">
        <v>-93.959369510000002</v>
      </c>
      <c r="CX177" s="238" t="s">
        <v>359</v>
      </c>
      <c r="CY177" s="238" t="s">
        <v>1695</v>
      </c>
    </row>
    <row r="178" spans="1:103" x14ac:dyDescent="0.25">
      <c r="A178" s="238">
        <v>837096</v>
      </c>
      <c r="B178" s="238">
        <v>2</v>
      </c>
      <c r="C178" s="238">
        <v>212</v>
      </c>
      <c r="D178" s="238">
        <v>129.34100000000001</v>
      </c>
      <c r="E178" s="238">
        <v>10</v>
      </c>
      <c r="G178" s="238" t="s">
        <v>1633</v>
      </c>
      <c r="H178" s="238" t="s">
        <v>354</v>
      </c>
      <c r="I178" s="238">
        <v>25</v>
      </c>
      <c r="K178" s="238">
        <v>20506986</v>
      </c>
      <c r="L178" s="238">
        <v>202380019</v>
      </c>
      <c r="M178" s="238">
        <v>8</v>
      </c>
      <c r="N178" s="238">
        <v>25</v>
      </c>
      <c r="O178" s="238">
        <v>2020</v>
      </c>
      <c r="P178" s="238" t="s">
        <v>368</v>
      </c>
      <c r="Q178" s="238">
        <v>7</v>
      </c>
      <c r="R178" s="238" t="s">
        <v>369</v>
      </c>
      <c r="S178" s="238">
        <v>5</v>
      </c>
      <c r="T178" s="238">
        <v>0</v>
      </c>
      <c r="U178" s="238">
        <v>2</v>
      </c>
      <c r="V178" s="238">
        <v>12</v>
      </c>
      <c r="W178" s="238">
        <v>10</v>
      </c>
      <c r="X178" s="238">
        <v>2</v>
      </c>
      <c r="Y178" s="238">
        <v>1</v>
      </c>
      <c r="Z178" s="238">
        <v>1</v>
      </c>
      <c r="AB178" s="238">
        <v>1</v>
      </c>
      <c r="AC178" s="238">
        <v>2</v>
      </c>
      <c r="AD178" s="238" t="s">
        <v>357</v>
      </c>
      <c r="AF178" s="238" t="s">
        <v>358</v>
      </c>
      <c r="AG178" s="238">
        <v>7</v>
      </c>
      <c r="AH178" s="238">
        <v>2</v>
      </c>
      <c r="AI178" s="238">
        <v>2</v>
      </c>
      <c r="AJ178" s="238">
        <v>3</v>
      </c>
      <c r="AK178" s="238">
        <v>26</v>
      </c>
      <c r="AL178" s="238">
        <v>18</v>
      </c>
      <c r="AM178" s="238" t="s">
        <v>363</v>
      </c>
      <c r="AN178" s="238">
        <v>5</v>
      </c>
      <c r="AO178" s="238">
        <v>71</v>
      </c>
      <c r="AS178" s="238">
        <v>12</v>
      </c>
      <c r="AT178" s="238">
        <v>9</v>
      </c>
      <c r="AU178" s="238">
        <v>55</v>
      </c>
      <c r="AV178" s="238">
        <v>11</v>
      </c>
      <c r="AW178" s="238">
        <v>21</v>
      </c>
      <c r="AX178" s="238">
        <v>2</v>
      </c>
      <c r="AY178" s="238">
        <v>2</v>
      </c>
      <c r="AZ178" s="238">
        <v>3</v>
      </c>
      <c r="BA178" s="238">
        <v>21</v>
      </c>
      <c r="BB178" s="238">
        <v>38</v>
      </c>
      <c r="BC178" s="238" t="s">
        <v>363</v>
      </c>
      <c r="BD178" s="238">
        <v>5</v>
      </c>
      <c r="BE178" s="238">
        <v>4</v>
      </c>
      <c r="BI178" s="238">
        <v>12</v>
      </c>
      <c r="BJ178" s="238">
        <v>9</v>
      </c>
      <c r="BK178" s="238">
        <v>55</v>
      </c>
      <c r="BL178" s="238">
        <v>11</v>
      </c>
      <c r="BM178" s="238">
        <v>21</v>
      </c>
      <c r="CT178" s="238">
        <v>424091.95665057999</v>
      </c>
      <c r="CU178" s="238">
        <v>4957654.6524426397</v>
      </c>
      <c r="CV178" s="238">
        <v>44.768256270000002</v>
      </c>
      <c r="CW178" s="238">
        <v>-93.959253700000005</v>
      </c>
      <c r="CX178" s="238" t="s">
        <v>359</v>
      </c>
      <c r="CY178" s="238" t="s">
        <v>1696</v>
      </c>
    </row>
    <row r="179" spans="1:103" x14ac:dyDescent="0.25">
      <c r="A179" s="238">
        <v>701396</v>
      </c>
      <c r="B179" s="238">
        <v>2</v>
      </c>
      <c r="C179" s="238">
        <v>212</v>
      </c>
      <c r="D179" s="238">
        <v>129.36500000000001</v>
      </c>
      <c r="E179" s="238">
        <v>10</v>
      </c>
      <c r="G179" s="238" t="s">
        <v>1633</v>
      </c>
      <c r="H179" s="238" t="s">
        <v>354</v>
      </c>
      <c r="I179" s="238">
        <v>25</v>
      </c>
      <c r="K179" s="238">
        <v>19009167</v>
      </c>
      <c r="M179" s="238">
        <v>4</v>
      </c>
      <c r="N179" s="238">
        <v>2</v>
      </c>
      <c r="O179" s="238">
        <v>2019</v>
      </c>
      <c r="P179" s="238" t="s">
        <v>368</v>
      </c>
      <c r="Q179" s="238">
        <v>20</v>
      </c>
      <c r="R179" s="238" t="s">
        <v>356</v>
      </c>
      <c r="S179" s="238">
        <v>5</v>
      </c>
      <c r="T179" s="238">
        <v>0</v>
      </c>
      <c r="U179" s="238">
        <v>1</v>
      </c>
      <c r="W179" s="238">
        <v>16</v>
      </c>
      <c r="X179" s="238">
        <v>2</v>
      </c>
      <c r="Y179" s="238">
        <v>6</v>
      </c>
      <c r="Z179" s="238">
        <v>1</v>
      </c>
      <c r="AB179" s="238">
        <v>1</v>
      </c>
      <c r="AC179" s="238">
        <v>98</v>
      </c>
      <c r="AD179" s="238" t="s">
        <v>357</v>
      </c>
      <c r="AF179" s="238" t="s">
        <v>405</v>
      </c>
      <c r="AG179" s="238">
        <v>4</v>
      </c>
      <c r="AH179" s="238">
        <v>2</v>
      </c>
      <c r="AI179" s="238">
        <v>2</v>
      </c>
      <c r="AJ179" s="238">
        <v>4</v>
      </c>
      <c r="AK179" s="238">
        <v>21</v>
      </c>
      <c r="AL179" s="238">
        <v>44</v>
      </c>
      <c r="AM179" s="238" t="s">
        <v>354</v>
      </c>
      <c r="AN179" s="238">
        <v>5</v>
      </c>
      <c r="AO179" s="238">
        <v>1</v>
      </c>
      <c r="AS179" s="238">
        <v>14</v>
      </c>
      <c r="AT179" s="238">
        <v>9</v>
      </c>
      <c r="AU179" s="238">
        <v>65</v>
      </c>
      <c r="AV179" s="238">
        <v>13</v>
      </c>
      <c r="AW179" s="238">
        <v>24</v>
      </c>
      <c r="CT179" s="238">
        <v>424132.91138473898</v>
      </c>
      <c r="CU179" s="238">
        <v>4957699.5972521203</v>
      </c>
      <c r="CV179" s="238">
        <v>44.768665169999998</v>
      </c>
      <c r="CW179" s="238">
        <v>-93.958742920000006</v>
      </c>
      <c r="CX179" s="238" t="s">
        <v>359</v>
      </c>
      <c r="CY179" s="238" t="s">
        <v>1697</v>
      </c>
    </row>
    <row r="180" spans="1:103" x14ac:dyDescent="0.25">
      <c r="A180" s="238">
        <v>683368</v>
      </c>
      <c r="B180" s="238">
        <v>2</v>
      </c>
      <c r="C180" s="238">
        <v>212</v>
      </c>
      <c r="D180" s="238">
        <v>129.38399999999999</v>
      </c>
      <c r="E180" s="238">
        <v>10</v>
      </c>
      <c r="G180" s="238" t="s">
        <v>1633</v>
      </c>
      <c r="H180" s="238" t="s">
        <v>354</v>
      </c>
      <c r="I180" s="238">
        <v>25</v>
      </c>
      <c r="K180" s="238">
        <v>19003352</v>
      </c>
      <c r="M180" s="238">
        <v>2</v>
      </c>
      <c r="N180" s="238">
        <v>4</v>
      </c>
      <c r="O180" s="238">
        <v>2019</v>
      </c>
      <c r="P180" s="238" t="s">
        <v>361</v>
      </c>
      <c r="Q180" s="238">
        <v>1</v>
      </c>
      <c r="R180" s="238" t="s">
        <v>356</v>
      </c>
      <c r="S180" s="238">
        <v>5</v>
      </c>
      <c r="T180" s="238">
        <v>0</v>
      </c>
      <c r="U180" s="238">
        <v>1</v>
      </c>
      <c r="W180" s="238">
        <v>32</v>
      </c>
      <c r="X180" s="238">
        <v>4</v>
      </c>
      <c r="Y180" s="238">
        <v>6</v>
      </c>
      <c r="Z180" s="238">
        <v>5</v>
      </c>
      <c r="AB180" s="238">
        <v>5</v>
      </c>
      <c r="AC180" s="238">
        <v>98</v>
      </c>
      <c r="AD180" s="238" t="s">
        <v>357</v>
      </c>
      <c r="AE180" s="238" t="s">
        <v>1698</v>
      </c>
      <c r="AF180" s="238" t="s">
        <v>358</v>
      </c>
      <c r="AG180" s="238">
        <v>3</v>
      </c>
      <c r="AH180" s="238">
        <v>1</v>
      </c>
      <c r="AI180" s="238">
        <v>2</v>
      </c>
      <c r="AJ180" s="238">
        <v>4</v>
      </c>
      <c r="AK180" s="238">
        <v>99</v>
      </c>
      <c r="AS180" s="238">
        <v>14</v>
      </c>
      <c r="AT180" s="238">
        <v>9</v>
      </c>
      <c r="AU180" s="238">
        <v>65</v>
      </c>
      <c r="AV180" s="238">
        <v>11</v>
      </c>
      <c r="AW180" s="238">
        <v>21</v>
      </c>
      <c r="CT180" s="238">
        <v>424155.54935141001</v>
      </c>
      <c r="CU180" s="238">
        <v>4957681.0617684796</v>
      </c>
      <c r="CV180" s="238">
        <v>44.76850073</v>
      </c>
      <c r="CW180" s="238">
        <v>-93.958454119999999</v>
      </c>
      <c r="CX180" s="238" t="s">
        <v>359</v>
      </c>
      <c r="CY180" s="238" t="s">
        <v>1699</v>
      </c>
    </row>
    <row r="181" spans="1:103" x14ac:dyDescent="0.25">
      <c r="A181" s="238">
        <v>609543</v>
      </c>
      <c r="B181" s="238">
        <v>2</v>
      </c>
      <c r="C181" s="238">
        <v>212</v>
      </c>
      <c r="D181" s="238">
        <v>129.38900000000001</v>
      </c>
      <c r="E181" s="238">
        <v>10</v>
      </c>
      <c r="G181" s="238" t="s">
        <v>1633</v>
      </c>
      <c r="H181" s="238" t="s">
        <v>354</v>
      </c>
      <c r="I181" s="238">
        <v>25</v>
      </c>
      <c r="K181" s="238">
        <v>18508275</v>
      </c>
      <c r="M181" s="238">
        <v>7</v>
      </c>
      <c r="N181" s="238">
        <v>8</v>
      </c>
      <c r="O181" s="238">
        <v>2018</v>
      </c>
      <c r="P181" s="238" t="s">
        <v>366</v>
      </c>
      <c r="Q181" s="238">
        <v>13</v>
      </c>
      <c r="R181" s="238" t="s">
        <v>369</v>
      </c>
      <c r="S181" s="238">
        <v>5</v>
      </c>
      <c r="T181" s="238">
        <v>0</v>
      </c>
      <c r="U181" s="238">
        <v>2</v>
      </c>
      <c r="V181" s="238">
        <v>5</v>
      </c>
      <c r="W181" s="238">
        <v>10</v>
      </c>
      <c r="X181" s="238">
        <v>4</v>
      </c>
      <c r="Y181" s="238">
        <v>1</v>
      </c>
      <c r="Z181" s="238">
        <v>1</v>
      </c>
      <c r="AB181" s="238">
        <v>1</v>
      </c>
      <c r="AC181" s="238">
        <v>98</v>
      </c>
      <c r="AD181" s="238" t="s">
        <v>357</v>
      </c>
      <c r="AF181" s="238" t="s">
        <v>358</v>
      </c>
      <c r="AG181" s="238">
        <v>10</v>
      </c>
      <c r="AH181" s="238">
        <v>2</v>
      </c>
      <c r="AI181" s="238">
        <v>2</v>
      </c>
      <c r="AJ181" s="238">
        <v>1</v>
      </c>
      <c r="AK181" s="238">
        <v>21</v>
      </c>
      <c r="AL181" s="238">
        <v>96</v>
      </c>
      <c r="AM181" s="238" t="s">
        <v>363</v>
      </c>
      <c r="AN181" s="238">
        <v>5</v>
      </c>
      <c r="AO181" s="238">
        <v>2</v>
      </c>
      <c r="AS181" s="238">
        <v>12</v>
      </c>
      <c r="AT181" s="238">
        <v>23</v>
      </c>
      <c r="AU181" s="238">
        <v>55</v>
      </c>
      <c r="AV181" s="238">
        <v>11</v>
      </c>
      <c r="AW181" s="238">
        <v>21</v>
      </c>
      <c r="AX181" s="238">
        <v>2</v>
      </c>
      <c r="AY181" s="238">
        <v>2</v>
      </c>
      <c r="AZ181" s="238">
        <v>3</v>
      </c>
      <c r="BA181" s="238">
        <v>21</v>
      </c>
      <c r="BB181" s="238">
        <v>18</v>
      </c>
      <c r="BC181" s="238" t="s">
        <v>363</v>
      </c>
      <c r="BD181" s="238">
        <v>5</v>
      </c>
      <c r="BE181" s="238">
        <v>1</v>
      </c>
      <c r="BI181" s="238">
        <v>15</v>
      </c>
      <c r="BJ181" s="238">
        <v>9</v>
      </c>
      <c r="BK181" s="238">
        <v>65</v>
      </c>
      <c r="BL181" s="238">
        <v>12</v>
      </c>
      <c r="BM181" s="238">
        <v>23</v>
      </c>
      <c r="CT181" s="238">
        <v>424163.923461181</v>
      </c>
      <c r="CU181" s="238">
        <v>4957680.05249344</v>
      </c>
      <c r="CV181" s="238">
        <v>44.768492539999997</v>
      </c>
      <c r="CW181" s="238">
        <v>-93.95834816</v>
      </c>
      <c r="CX181" s="238" t="s">
        <v>359</v>
      </c>
      <c r="CY181" s="238" t="s">
        <v>1700</v>
      </c>
    </row>
    <row r="182" spans="1:103" x14ac:dyDescent="0.25">
      <c r="A182" s="238">
        <v>10715245</v>
      </c>
      <c r="B182" s="238">
        <v>2</v>
      </c>
      <c r="C182" s="238">
        <v>212</v>
      </c>
      <c r="D182" s="238">
        <v>129.392</v>
      </c>
      <c r="E182" s="238">
        <v>10</v>
      </c>
      <c r="G182" s="238" t="s">
        <v>1633</v>
      </c>
      <c r="H182" s="238" t="s">
        <v>354</v>
      </c>
      <c r="I182" s="238">
        <v>25</v>
      </c>
      <c r="K182" s="238">
        <v>11512592</v>
      </c>
      <c r="L182" s="238">
        <v>113530242</v>
      </c>
      <c r="M182" s="238">
        <v>12</v>
      </c>
      <c r="N182" s="238">
        <v>19</v>
      </c>
      <c r="O182" s="238">
        <v>2011</v>
      </c>
      <c r="P182" s="238" t="s">
        <v>361</v>
      </c>
      <c r="Q182" s="238">
        <v>6</v>
      </c>
      <c r="R182" s="238" t="s">
        <v>356</v>
      </c>
      <c r="S182" s="238">
        <v>5</v>
      </c>
      <c r="T182" s="238">
        <v>0</v>
      </c>
      <c r="U182" s="238">
        <v>1</v>
      </c>
      <c r="V182" s="238">
        <v>4</v>
      </c>
      <c r="W182" s="238">
        <v>69</v>
      </c>
      <c r="X182" s="238">
        <v>2</v>
      </c>
      <c r="Y182" s="238">
        <v>5</v>
      </c>
      <c r="Z182" s="238">
        <v>1</v>
      </c>
      <c r="AB182" s="238">
        <v>5</v>
      </c>
      <c r="AC182" s="238">
        <v>98</v>
      </c>
      <c r="AD182" s="238" t="s">
        <v>376</v>
      </c>
      <c r="AE182" s="238">
        <v>31</v>
      </c>
      <c r="AF182" s="238" t="s">
        <v>358</v>
      </c>
      <c r="AG182" s="238">
        <v>3</v>
      </c>
      <c r="AH182" s="238">
        <v>2</v>
      </c>
      <c r="AI182" s="238">
        <v>4</v>
      </c>
      <c r="AJ182" s="238">
        <v>3</v>
      </c>
      <c r="AK182" s="238">
        <v>21</v>
      </c>
      <c r="AL182" s="238">
        <v>47</v>
      </c>
      <c r="AM182" s="238" t="s">
        <v>363</v>
      </c>
      <c r="AN182" s="238">
        <v>5</v>
      </c>
      <c r="AO182" s="238">
        <v>3</v>
      </c>
      <c r="AP182" s="238">
        <v>8</v>
      </c>
      <c r="AS182" s="238">
        <v>3</v>
      </c>
      <c r="AT182" s="238">
        <v>98</v>
      </c>
      <c r="AU182" s="238">
        <v>65</v>
      </c>
      <c r="AV182" s="238">
        <v>11</v>
      </c>
      <c r="AW182" s="238">
        <v>21</v>
      </c>
      <c r="CT182" s="238">
        <v>424168</v>
      </c>
      <c r="CU182" s="238">
        <v>4957684</v>
      </c>
      <c r="CV182" s="238">
        <v>44.768524800000002</v>
      </c>
      <c r="CW182" s="238">
        <v>-93.958296399999995</v>
      </c>
      <c r="CX182" s="238" t="s">
        <v>359</v>
      </c>
      <c r="CY182" s="238" t="s">
        <v>1701</v>
      </c>
    </row>
    <row r="183" spans="1:103" x14ac:dyDescent="0.25">
      <c r="A183" s="238">
        <v>10715299</v>
      </c>
      <c r="B183" s="238">
        <v>2</v>
      </c>
      <c r="C183" s="238">
        <v>212</v>
      </c>
      <c r="D183" s="238">
        <v>129.392</v>
      </c>
      <c r="E183" s="238">
        <v>10</v>
      </c>
      <c r="G183" s="238" t="s">
        <v>1633</v>
      </c>
      <c r="H183" s="238" t="s">
        <v>354</v>
      </c>
      <c r="I183" s="238">
        <v>25</v>
      </c>
      <c r="K183" s="238">
        <v>11512591</v>
      </c>
      <c r="L183" s="238">
        <v>113550261</v>
      </c>
      <c r="M183" s="238">
        <v>12</v>
      </c>
      <c r="N183" s="238">
        <v>19</v>
      </c>
      <c r="O183" s="238">
        <v>2011</v>
      </c>
      <c r="P183" s="238" t="s">
        <v>361</v>
      </c>
      <c r="Q183" s="238">
        <v>6</v>
      </c>
      <c r="S183" s="238">
        <v>3</v>
      </c>
      <c r="T183" s="238">
        <v>0</v>
      </c>
      <c r="U183" s="238">
        <v>2</v>
      </c>
      <c r="V183" s="238">
        <v>5</v>
      </c>
      <c r="W183" s="238">
        <v>10</v>
      </c>
      <c r="X183" s="238">
        <v>3</v>
      </c>
      <c r="Y183" s="238">
        <v>6</v>
      </c>
      <c r="Z183" s="238">
        <v>2</v>
      </c>
      <c r="AB183" s="238">
        <v>5</v>
      </c>
      <c r="AC183" s="238">
        <v>98</v>
      </c>
      <c r="AD183" s="238" t="s">
        <v>1702</v>
      </c>
      <c r="AE183" s="238" t="s">
        <v>1477</v>
      </c>
      <c r="AF183" s="238" t="s">
        <v>358</v>
      </c>
      <c r="AG183" s="238">
        <v>10</v>
      </c>
      <c r="AH183" s="238">
        <v>2</v>
      </c>
      <c r="AI183" s="238">
        <v>4</v>
      </c>
      <c r="AJ183" s="238">
        <v>3</v>
      </c>
      <c r="AK183" s="238">
        <v>21</v>
      </c>
      <c r="AL183" s="238">
        <v>34</v>
      </c>
      <c r="AM183" s="238" t="s">
        <v>354</v>
      </c>
      <c r="AN183" s="238">
        <v>5</v>
      </c>
      <c r="AO183" s="238">
        <v>3</v>
      </c>
      <c r="AS183" s="238">
        <v>1</v>
      </c>
      <c r="AT183" s="238">
        <v>98</v>
      </c>
      <c r="AU183" s="238">
        <v>55</v>
      </c>
      <c r="AV183" s="238">
        <v>11</v>
      </c>
      <c r="AW183" s="238">
        <v>21</v>
      </c>
      <c r="AX183" s="238">
        <v>2</v>
      </c>
      <c r="AY183" s="238">
        <v>2</v>
      </c>
      <c r="AZ183" s="238">
        <v>3</v>
      </c>
      <c r="BA183" s="238">
        <v>21</v>
      </c>
      <c r="BB183" s="238">
        <v>43</v>
      </c>
      <c r="BC183" s="238" t="s">
        <v>354</v>
      </c>
      <c r="BD183" s="238">
        <v>5</v>
      </c>
      <c r="BE183" s="238">
        <v>5</v>
      </c>
      <c r="BI183" s="238">
        <v>1</v>
      </c>
      <c r="BJ183" s="238">
        <v>98</v>
      </c>
      <c r="BK183" s="238">
        <v>55</v>
      </c>
      <c r="BL183" s="238">
        <v>11</v>
      </c>
      <c r="BM183" s="238">
        <v>21</v>
      </c>
      <c r="CT183" s="238">
        <v>424168</v>
      </c>
      <c r="CU183" s="238">
        <v>4957684</v>
      </c>
      <c r="CV183" s="238">
        <v>44.768524800000002</v>
      </c>
      <c r="CW183" s="238">
        <v>-93.958296399999995</v>
      </c>
      <c r="CX183" s="238" t="s">
        <v>359</v>
      </c>
      <c r="CY183" s="238" t="s">
        <v>1703</v>
      </c>
    </row>
    <row r="184" spans="1:103" x14ac:dyDescent="0.25">
      <c r="A184" s="238">
        <v>10777692</v>
      </c>
      <c r="B184" s="238">
        <v>2</v>
      </c>
      <c r="C184" s="238">
        <v>212</v>
      </c>
      <c r="D184" s="238">
        <v>129.392</v>
      </c>
      <c r="E184" s="238">
        <v>10</v>
      </c>
      <c r="G184" s="238" t="s">
        <v>1633</v>
      </c>
      <c r="H184" s="238" t="s">
        <v>354</v>
      </c>
      <c r="I184" s="238">
        <v>25</v>
      </c>
      <c r="K184" s="238">
        <v>12504405</v>
      </c>
      <c r="L184" s="238">
        <v>121400163</v>
      </c>
      <c r="M184" s="238">
        <v>5</v>
      </c>
      <c r="N184" s="238">
        <v>8</v>
      </c>
      <c r="O184" s="238">
        <v>2012</v>
      </c>
      <c r="P184" s="238" t="s">
        <v>368</v>
      </c>
      <c r="Q184" s="238">
        <v>20</v>
      </c>
      <c r="R184" s="238" t="s">
        <v>356</v>
      </c>
      <c r="S184" s="238">
        <v>4</v>
      </c>
      <c r="T184" s="238">
        <v>0</v>
      </c>
      <c r="U184" s="238">
        <v>2</v>
      </c>
      <c r="V184" s="238">
        <v>5</v>
      </c>
      <c r="W184" s="238">
        <v>10</v>
      </c>
      <c r="X184" s="238">
        <v>4</v>
      </c>
      <c r="Y184" s="238">
        <v>6</v>
      </c>
      <c r="Z184" s="238">
        <v>1</v>
      </c>
      <c r="AB184" s="238">
        <v>1</v>
      </c>
      <c r="AC184" s="238">
        <v>98</v>
      </c>
      <c r="AD184" s="238" t="s">
        <v>376</v>
      </c>
      <c r="AE184" s="238">
        <v>31</v>
      </c>
      <c r="AF184" s="238" t="s">
        <v>358</v>
      </c>
      <c r="AG184" s="238">
        <v>10</v>
      </c>
      <c r="AH184" s="238">
        <v>2</v>
      </c>
      <c r="AI184" s="238">
        <v>4</v>
      </c>
      <c r="AJ184" s="238">
        <v>8</v>
      </c>
      <c r="AK184" s="238">
        <v>24</v>
      </c>
      <c r="AL184" s="238">
        <v>24</v>
      </c>
      <c r="AM184" s="238" t="s">
        <v>363</v>
      </c>
      <c r="AN184" s="238">
        <v>5</v>
      </c>
      <c r="AO184" s="238">
        <v>2</v>
      </c>
      <c r="AS184" s="238">
        <v>3</v>
      </c>
      <c r="AT184" s="238">
        <v>2</v>
      </c>
      <c r="AU184" s="238">
        <v>65</v>
      </c>
      <c r="AV184" s="238">
        <v>11</v>
      </c>
      <c r="AW184" s="238">
        <v>21</v>
      </c>
      <c r="AX184" s="238">
        <v>2</v>
      </c>
      <c r="AY184" s="238">
        <v>2</v>
      </c>
      <c r="AZ184" s="238">
        <v>3</v>
      </c>
      <c r="BA184" s="238">
        <v>21</v>
      </c>
      <c r="BB184" s="238">
        <v>24</v>
      </c>
      <c r="BC184" s="238" t="s">
        <v>354</v>
      </c>
      <c r="BD184" s="238">
        <v>5</v>
      </c>
      <c r="BE184" s="238">
        <v>1</v>
      </c>
      <c r="BI184" s="238">
        <v>3</v>
      </c>
      <c r="BJ184" s="238">
        <v>2</v>
      </c>
      <c r="BK184" s="238">
        <v>65</v>
      </c>
      <c r="BL184" s="238">
        <v>11</v>
      </c>
      <c r="BM184" s="238">
        <v>21</v>
      </c>
      <c r="CT184" s="238">
        <v>424168</v>
      </c>
      <c r="CU184" s="238">
        <v>4957684</v>
      </c>
      <c r="CV184" s="238">
        <v>44.768524800000002</v>
      </c>
      <c r="CW184" s="238">
        <v>-93.958296399999995</v>
      </c>
      <c r="CX184" s="238" t="s">
        <v>359</v>
      </c>
      <c r="CY184" s="238" t="s">
        <v>1704</v>
      </c>
    </row>
    <row r="185" spans="1:103" x14ac:dyDescent="0.25">
      <c r="A185" s="238">
        <v>10933120</v>
      </c>
      <c r="B185" s="238">
        <v>2</v>
      </c>
      <c r="C185" s="238">
        <v>212</v>
      </c>
      <c r="D185" s="238">
        <v>129.392</v>
      </c>
      <c r="E185" s="238">
        <v>10</v>
      </c>
      <c r="G185" s="238" t="s">
        <v>1633</v>
      </c>
      <c r="H185" s="238" t="s">
        <v>354</v>
      </c>
      <c r="I185" s="238">
        <v>25</v>
      </c>
      <c r="K185" s="238">
        <v>14004877</v>
      </c>
      <c r="L185" s="238">
        <v>140490062</v>
      </c>
      <c r="M185" s="238">
        <v>2</v>
      </c>
      <c r="N185" s="238">
        <v>18</v>
      </c>
      <c r="O185" s="238">
        <v>2014</v>
      </c>
      <c r="P185" s="238" t="s">
        <v>368</v>
      </c>
      <c r="Q185" s="238">
        <v>7</v>
      </c>
      <c r="R185" s="238" t="s">
        <v>369</v>
      </c>
      <c r="S185" s="238">
        <v>5</v>
      </c>
      <c r="T185" s="238">
        <v>0</v>
      </c>
      <c r="U185" s="238">
        <v>3</v>
      </c>
      <c r="V185" s="238">
        <v>10</v>
      </c>
      <c r="W185" s="238">
        <v>54</v>
      </c>
      <c r="X185" s="238">
        <v>4</v>
      </c>
      <c r="Y185" s="238">
        <v>1</v>
      </c>
      <c r="Z185" s="238">
        <v>1</v>
      </c>
      <c r="AB185" s="238">
        <v>2</v>
      </c>
      <c r="AC185" s="238">
        <v>98</v>
      </c>
      <c r="AD185" s="238" t="s">
        <v>374</v>
      </c>
      <c r="AE185" s="238" t="s">
        <v>1692</v>
      </c>
      <c r="AF185" s="238" t="s">
        <v>358</v>
      </c>
      <c r="AG185" s="238">
        <v>5</v>
      </c>
      <c r="AH185" s="238">
        <v>2</v>
      </c>
      <c r="AI185" s="238">
        <v>2</v>
      </c>
      <c r="AJ185" s="238">
        <v>3</v>
      </c>
      <c r="AK185" s="238">
        <v>21</v>
      </c>
      <c r="AL185" s="238">
        <v>49</v>
      </c>
      <c r="AM185" s="238" t="s">
        <v>363</v>
      </c>
      <c r="AN185" s="238">
        <v>5</v>
      </c>
      <c r="AS185" s="238">
        <v>3</v>
      </c>
      <c r="AT185" s="238">
        <v>98</v>
      </c>
      <c r="AU185" s="238">
        <v>65</v>
      </c>
      <c r="AV185" s="238">
        <v>10</v>
      </c>
      <c r="AW185" s="238">
        <v>20</v>
      </c>
      <c r="AX185" s="238">
        <v>2</v>
      </c>
      <c r="AY185" s="238">
        <v>3</v>
      </c>
      <c r="AZ185" s="238">
        <v>3</v>
      </c>
      <c r="BA185" s="238">
        <v>21</v>
      </c>
      <c r="BB185" s="238">
        <v>52</v>
      </c>
      <c r="BC185" s="238" t="s">
        <v>354</v>
      </c>
      <c r="BD185" s="238">
        <v>5</v>
      </c>
      <c r="BE185" s="238">
        <v>1</v>
      </c>
      <c r="BI185" s="238">
        <v>3</v>
      </c>
      <c r="BJ185" s="238">
        <v>98</v>
      </c>
      <c r="BK185" s="238">
        <v>65</v>
      </c>
      <c r="BL185" s="238">
        <v>10</v>
      </c>
      <c r="BM185" s="238">
        <v>20</v>
      </c>
      <c r="BN185" s="238">
        <v>2</v>
      </c>
      <c r="BO185" s="238">
        <v>2</v>
      </c>
      <c r="BP185" s="238">
        <v>3</v>
      </c>
      <c r="BQ185" s="238">
        <v>21</v>
      </c>
      <c r="BR185" s="238">
        <v>29</v>
      </c>
      <c r="BS185" s="238" t="s">
        <v>363</v>
      </c>
      <c r="BT185" s="238">
        <v>5</v>
      </c>
      <c r="BU185" s="238">
        <v>1</v>
      </c>
      <c r="BY185" s="238">
        <v>3</v>
      </c>
      <c r="BZ185" s="238">
        <v>98</v>
      </c>
      <c r="CA185" s="238">
        <v>65</v>
      </c>
      <c r="CB185" s="238">
        <v>10</v>
      </c>
      <c r="CC185" s="238">
        <v>20</v>
      </c>
      <c r="CT185" s="238">
        <v>424168</v>
      </c>
      <c r="CU185" s="238">
        <v>4957684</v>
      </c>
      <c r="CV185" s="238">
        <v>44.768524800000002</v>
      </c>
      <c r="CW185" s="238">
        <v>-93.958296399999995</v>
      </c>
      <c r="CX185" s="238" t="s">
        <v>359</v>
      </c>
      <c r="CY185" s="238" t="s">
        <v>1705</v>
      </c>
    </row>
    <row r="186" spans="1:103" x14ac:dyDescent="0.25">
      <c r="A186" s="238">
        <v>10933684</v>
      </c>
      <c r="B186" s="238">
        <v>2</v>
      </c>
      <c r="C186" s="238">
        <v>212</v>
      </c>
      <c r="D186" s="238">
        <v>129.392</v>
      </c>
      <c r="E186" s="238">
        <v>10</v>
      </c>
      <c r="G186" s="238" t="s">
        <v>1633</v>
      </c>
      <c r="H186" s="238" t="s">
        <v>354</v>
      </c>
      <c r="I186" s="238">
        <v>25</v>
      </c>
      <c r="K186" s="238">
        <v>14005822</v>
      </c>
      <c r="L186" s="238">
        <v>140570031</v>
      </c>
      <c r="M186" s="238">
        <v>2</v>
      </c>
      <c r="N186" s="238">
        <v>26</v>
      </c>
      <c r="O186" s="238">
        <v>2014</v>
      </c>
      <c r="P186" s="238" t="s">
        <v>355</v>
      </c>
      <c r="Q186" s="238">
        <v>2</v>
      </c>
      <c r="R186" s="238" t="s">
        <v>356</v>
      </c>
      <c r="S186" s="238">
        <v>3</v>
      </c>
      <c r="T186" s="238">
        <v>0</v>
      </c>
      <c r="U186" s="238">
        <v>1</v>
      </c>
      <c r="V186" s="238">
        <v>7</v>
      </c>
      <c r="W186" s="238">
        <v>69</v>
      </c>
      <c r="X186" s="238">
        <v>4</v>
      </c>
      <c r="Y186" s="238">
        <v>6</v>
      </c>
      <c r="Z186" s="238">
        <v>2</v>
      </c>
      <c r="AA186" s="238">
        <v>90</v>
      </c>
      <c r="AB186" s="238">
        <v>5</v>
      </c>
      <c r="AC186" s="238">
        <v>98</v>
      </c>
      <c r="AD186" s="238" t="s">
        <v>357</v>
      </c>
      <c r="AE186" s="238" t="s">
        <v>1706</v>
      </c>
      <c r="AF186" s="238" t="s">
        <v>358</v>
      </c>
      <c r="AG186" s="238">
        <v>3</v>
      </c>
      <c r="AH186" s="238">
        <v>2</v>
      </c>
      <c r="AI186" s="238">
        <v>2</v>
      </c>
      <c r="AJ186" s="238">
        <v>4</v>
      </c>
      <c r="AK186" s="238">
        <v>21</v>
      </c>
      <c r="AL186" s="238">
        <v>29</v>
      </c>
      <c r="AM186" s="238" t="s">
        <v>363</v>
      </c>
      <c r="AN186" s="238">
        <v>10</v>
      </c>
      <c r="AO186" s="238">
        <v>21</v>
      </c>
      <c r="AS186" s="238">
        <v>3</v>
      </c>
      <c r="AT186" s="238">
        <v>98</v>
      </c>
      <c r="AU186" s="238">
        <v>65</v>
      </c>
      <c r="AV186" s="238">
        <v>11</v>
      </c>
      <c r="AW186" s="238">
        <v>21</v>
      </c>
      <c r="CT186" s="238">
        <v>424168</v>
      </c>
      <c r="CU186" s="238">
        <v>4957684</v>
      </c>
      <c r="CV186" s="238">
        <v>44.768524800000002</v>
      </c>
      <c r="CW186" s="238">
        <v>-93.958296399999995</v>
      </c>
      <c r="CX186" s="238" t="s">
        <v>359</v>
      </c>
      <c r="CY186" s="238" t="s">
        <v>1707</v>
      </c>
    </row>
    <row r="187" spans="1:103" x14ac:dyDescent="0.25">
      <c r="A187" s="238">
        <v>10940098</v>
      </c>
      <c r="B187" s="238">
        <v>2</v>
      </c>
      <c r="C187" s="238">
        <v>212</v>
      </c>
      <c r="D187" s="238">
        <v>129.392</v>
      </c>
      <c r="E187" s="238">
        <v>10</v>
      </c>
      <c r="G187" s="238" t="s">
        <v>1633</v>
      </c>
      <c r="H187" s="238" t="s">
        <v>354</v>
      </c>
      <c r="I187" s="238">
        <v>25</v>
      </c>
      <c r="K187" s="238">
        <v>14507669</v>
      </c>
      <c r="L187" s="238">
        <v>150270155</v>
      </c>
      <c r="M187" s="238">
        <v>7</v>
      </c>
      <c r="N187" s="238">
        <v>18</v>
      </c>
      <c r="O187" s="238">
        <v>2014</v>
      </c>
      <c r="P187" s="238" t="s">
        <v>362</v>
      </c>
      <c r="Q187" s="238">
        <v>5</v>
      </c>
      <c r="R187" s="238" t="s">
        <v>356</v>
      </c>
      <c r="S187" s="238">
        <v>5</v>
      </c>
      <c r="T187" s="238">
        <v>0</v>
      </c>
      <c r="U187" s="238">
        <v>1</v>
      </c>
      <c r="V187" s="238">
        <v>7</v>
      </c>
      <c r="W187" s="238">
        <v>45</v>
      </c>
      <c r="X187" s="238">
        <v>2</v>
      </c>
      <c r="Y187" s="238">
        <v>1</v>
      </c>
      <c r="Z187" s="238">
        <v>1</v>
      </c>
      <c r="AB187" s="238">
        <v>1</v>
      </c>
      <c r="AC187" s="238">
        <v>98</v>
      </c>
      <c r="AD187" s="238" t="s">
        <v>1593</v>
      </c>
      <c r="AE187" s="238" t="s">
        <v>1708</v>
      </c>
      <c r="AF187" s="238" t="s">
        <v>358</v>
      </c>
      <c r="AG187" s="238">
        <v>3</v>
      </c>
      <c r="AH187" s="238">
        <v>2</v>
      </c>
      <c r="AI187" s="238">
        <v>44</v>
      </c>
      <c r="AJ187" s="238">
        <v>4</v>
      </c>
      <c r="AK187" s="238">
        <v>21</v>
      </c>
      <c r="AL187" s="238">
        <v>38</v>
      </c>
      <c r="AM187" s="238" t="s">
        <v>354</v>
      </c>
      <c r="AN187" s="238">
        <v>9</v>
      </c>
      <c r="AO187" s="238">
        <v>21</v>
      </c>
      <c r="AS187" s="238">
        <v>7</v>
      </c>
      <c r="AT187" s="238">
        <v>98</v>
      </c>
      <c r="AU187" s="238">
        <v>60</v>
      </c>
      <c r="AV187" s="238">
        <v>11</v>
      </c>
      <c r="AW187" s="238">
        <v>21</v>
      </c>
      <c r="CT187" s="238">
        <v>424168</v>
      </c>
      <c r="CU187" s="238">
        <v>4957684</v>
      </c>
      <c r="CV187" s="238">
        <v>44.768524800000002</v>
      </c>
      <c r="CW187" s="238">
        <v>-93.958296399999995</v>
      </c>
      <c r="CX187" s="238" t="s">
        <v>359</v>
      </c>
      <c r="CY187" s="238" t="s">
        <v>1709</v>
      </c>
    </row>
    <row r="188" spans="1:103" x14ac:dyDescent="0.25">
      <c r="A188" s="238">
        <v>11018202</v>
      </c>
      <c r="B188" s="238">
        <v>2</v>
      </c>
      <c r="C188" s="238">
        <v>212</v>
      </c>
      <c r="D188" s="238">
        <v>129.392</v>
      </c>
      <c r="E188" s="238">
        <v>10</v>
      </c>
      <c r="G188" s="238" t="s">
        <v>1633</v>
      </c>
      <c r="H188" s="238" t="s">
        <v>354</v>
      </c>
      <c r="I188" s="238">
        <v>25</v>
      </c>
      <c r="K188" s="238">
        <v>15502348</v>
      </c>
      <c r="L188" s="238">
        <v>150710182</v>
      </c>
      <c r="M188" s="238">
        <v>2</v>
      </c>
      <c r="N188" s="238">
        <v>24</v>
      </c>
      <c r="O188" s="238">
        <v>2015</v>
      </c>
      <c r="P188" s="238" t="s">
        <v>368</v>
      </c>
      <c r="Q188" s="238">
        <v>17</v>
      </c>
      <c r="R188" s="238" t="s">
        <v>369</v>
      </c>
      <c r="S188" s="238">
        <v>4</v>
      </c>
      <c r="T188" s="238">
        <v>0</v>
      </c>
      <c r="U188" s="238">
        <v>2</v>
      </c>
      <c r="V188" s="238">
        <v>5</v>
      </c>
      <c r="W188" s="238">
        <v>10</v>
      </c>
      <c r="X188" s="238">
        <v>4</v>
      </c>
      <c r="Y188" s="238">
        <v>1</v>
      </c>
      <c r="Z188" s="238">
        <v>1</v>
      </c>
      <c r="AB188" s="238">
        <v>1</v>
      </c>
      <c r="AC188" s="238">
        <v>98</v>
      </c>
      <c r="AD188" s="238">
        <v>212</v>
      </c>
      <c r="AE188" s="238">
        <v>31</v>
      </c>
      <c r="AF188" s="238" t="s">
        <v>358</v>
      </c>
      <c r="AG188" s="238">
        <v>10</v>
      </c>
      <c r="AH188" s="238">
        <v>2</v>
      </c>
      <c r="AI188" s="238">
        <v>2</v>
      </c>
      <c r="AJ188" s="238">
        <v>8</v>
      </c>
      <c r="AK188" s="238">
        <v>24</v>
      </c>
      <c r="AL188" s="238">
        <v>53</v>
      </c>
      <c r="AM188" s="238" t="s">
        <v>363</v>
      </c>
      <c r="AN188" s="238">
        <v>5</v>
      </c>
      <c r="AO188" s="238">
        <v>2</v>
      </c>
      <c r="AS188" s="238">
        <v>3</v>
      </c>
      <c r="AT188" s="238">
        <v>2</v>
      </c>
      <c r="AU188" s="238">
        <v>65</v>
      </c>
      <c r="AV188" s="238">
        <v>11</v>
      </c>
      <c r="AW188" s="238">
        <v>21</v>
      </c>
      <c r="AX188" s="238">
        <v>2</v>
      </c>
      <c r="AY188" s="238">
        <v>2</v>
      </c>
      <c r="AZ188" s="238">
        <v>3</v>
      </c>
      <c r="BA188" s="238">
        <v>21</v>
      </c>
      <c r="BB188" s="238">
        <v>49</v>
      </c>
      <c r="BC188" s="238" t="s">
        <v>363</v>
      </c>
      <c r="BD188" s="238">
        <v>5</v>
      </c>
      <c r="BE188" s="238">
        <v>1</v>
      </c>
      <c r="BI188" s="238">
        <v>3</v>
      </c>
      <c r="BJ188" s="238">
        <v>2</v>
      </c>
      <c r="BK188" s="238">
        <v>65</v>
      </c>
      <c r="BL188" s="238">
        <v>11</v>
      </c>
      <c r="BM188" s="238">
        <v>21</v>
      </c>
      <c r="CT188" s="238">
        <v>424168</v>
      </c>
      <c r="CU188" s="238">
        <v>4957684</v>
      </c>
      <c r="CV188" s="238">
        <v>44.768524800000002</v>
      </c>
      <c r="CW188" s="238">
        <v>-93.958296399999995</v>
      </c>
      <c r="CX188" s="238" t="s">
        <v>359</v>
      </c>
      <c r="CY188" s="238" t="s">
        <v>1710</v>
      </c>
    </row>
    <row r="189" spans="1:103" x14ac:dyDescent="0.25">
      <c r="A189" s="238">
        <v>11024229</v>
      </c>
      <c r="B189" s="238">
        <v>2</v>
      </c>
      <c r="C189" s="238">
        <v>212</v>
      </c>
      <c r="D189" s="238">
        <v>129.392</v>
      </c>
      <c r="E189" s="238">
        <v>10</v>
      </c>
      <c r="G189" s="238" t="s">
        <v>1633</v>
      </c>
      <c r="H189" s="238" t="s">
        <v>354</v>
      </c>
      <c r="I189" s="238">
        <v>25</v>
      </c>
      <c r="K189" s="238">
        <v>15040930</v>
      </c>
      <c r="L189" s="238">
        <v>153540045</v>
      </c>
      <c r="M189" s="238">
        <v>12</v>
      </c>
      <c r="N189" s="238">
        <v>20</v>
      </c>
      <c r="O189" s="238">
        <v>2015</v>
      </c>
      <c r="P189" s="238" t="s">
        <v>366</v>
      </c>
      <c r="Q189" s="238">
        <v>7</v>
      </c>
      <c r="R189" s="238" t="s">
        <v>369</v>
      </c>
      <c r="S189" s="238">
        <v>5</v>
      </c>
      <c r="T189" s="238">
        <v>0</v>
      </c>
      <c r="U189" s="238">
        <v>1</v>
      </c>
      <c r="V189" s="238">
        <v>7</v>
      </c>
      <c r="W189" s="238">
        <v>32</v>
      </c>
      <c r="X189" s="238">
        <v>2</v>
      </c>
      <c r="Y189" s="238">
        <v>2</v>
      </c>
      <c r="Z189" s="238">
        <v>2</v>
      </c>
      <c r="AA189" s="238">
        <v>90</v>
      </c>
      <c r="AB189" s="238">
        <v>5</v>
      </c>
      <c r="AC189" s="238">
        <v>98</v>
      </c>
      <c r="AD189" s="238" t="s">
        <v>374</v>
      </c>
      <c r="AE189" s="238" t="s">
        <v>1692</v>
      </c>
      <c r="AF189" s="238" t="s">
        <v>358</v>
      </c>
      <c r="AG189" s="238">
        <v>3</v>
      </c>
      <c r="AH189" s="238">
        <v>2</v>
      </c>
      <c r="AI189" s="238">
        <v>3</v>
      </c>
      <c r="AJ189" s="238">
        <v>3</v>
      </c>
      <c r="AK189" s="238">
        <v>21</v>
      </c>
      <c r="AL189" s="238">
        <v>57</v>
      </c>
      <c r="AM189" s="238" t="s">
        <v>363</v>
      </c>
      <c r="AN189" s="238">
        <v>5</v>
      </c>
      <c r="AS189" s="238">
        <v>4</v>
      </c>
      <c r="AT189" s="238">
        <v>98</v>
      </c>
      <c r="AU189" s="238">
        <v>60</v>
      </c>
      <c r="AV189" s="238">
        <v>11</v>
      </c>
      <c r="AW189" s="238">
        <v>20</v>
      </c>
      <c r="CT189" s="238">
        <v>424168</v>
      </c>
      <c r="CU189" s="238">
        <v>4957684</v>
      </c>
      <c r="CV189" s="238">
        <v>44.768524800000002</v>
      </c>
      <c r="CW189" s="238">
        <v>-93.958296399999995</v>
      </c>
      <c r="CX189" s="238" t="s">
        <v>359</v>
      </c>
      <c r="CY189" s="238" t="s">
        <v>1711</v>
      </c>
    </row>
    <row r="190" spans="1:103" x14ac:dyDescent="0.25">
      <c r="A190" s="238">
        <v>675240</v>
      </c>
      <c r="B190" s="238">
        <v>2</v>
      </c>
      <c r="C190" s="238">
        <v>212</v>
      </c>
      <c r="D190" s="238">
        <v>129.40199999999999</v>
      </c>
      <c r="E190" s="238">
        <v>10</v>
      </c>
      <c r="F190" s="238" t="s">
        <v>380</v>
      </c>
      <c r="H190" s="238" t="s">
        <v>354</v>
      </c>
      <c r="I190" s="238">
        <v>25</v>
      </c>
      <c r="K190" s="238">
        <v>18514524</v>
      </c>
      <c r="M190" s="238">
        <v>12</v>
      </c>
      <c r="N190" s="238">
        <v>8</v>
      </c>
      <c r="O190" s="238">
        <v>2018</v>
      </c>
      <c r="P190" s="238" t="s">
        <v>364</v>
      </c>
      <c r="Q190" s="238">
        <v>9</v>
      </c>
      <c r="R190" s="238" t="s">
        <v>356</v>
      </c>
      <c r="S190" s="238">
        <v>5</v>
      </c>
      <c r="T190" s="238">
        <v>0</v>
      </c>
      <c r="U190" s="238">
        <v>2</v>
      </c>
      <c r="V190" s="238">
        <v>12</v>
      </c>
      <c r="W190" s="238">
        <v>10</v>
      </c>
      <c r="X190" s="238">
        <v>29</v>
      </c>
      <c r="Y190" s="238">
        <v>1</v>
      </c>
      <c r="Z190" s="238">
        <v>2</v>
      </c>
      <c r="AB190" s="238">
        <v>1</v>
      </c>
      <c r="AC190" s="238">
        <v>98</v>
      </c>
      <c r="AD190" s="238" t="s">
        <v>357</v>
      </c>
      <c r="AF190" s="238" t="s">
        <v>405</v>
      </c>
      <c r="AG190" s="238">
        <v>7</v>
      </c>
      <c r="AH190" s="238">
        <v>2</v>
      </c>
      <c r="AI190" s="238">
        <v>4</v>
      </c>
      <c r="AJ190" s="238">
        <v>4</v>
      </c>
      <c r="AK190" s="238">
        <v>24</v>
      </c>
      <c r="AL190" s="238">
        <v>49</v>
      </c>
      <c r="AM190" s="238" t="s">
        <v>363</v>
      </c>
      <c r="AN190" s="238">
        <v>5</v>
      </c>
      <c r="AO190" s="238">
        <v>90</v>
      </c>
      <c r="AS190" s="238">
        <v>14</v>
      </c>
      <c r="AT190" s="238">
        <v>9</v>
      </c>
      <c r="AU190" s="238">
        <v>65</v>
      </c>
      <c r="AV190" s="238">
        <v>13</v>
      </c>
      <c r="AW190" s="238">
        <v>24</v>
      </c>
      <c r="AX190" s="238">
        <v>2</v>
      </c>
      <c r="AY190" s="238">
        <v>5</v>
      </c>
      <c r="AZ190" s="238">
        <v>4</v>
      </c>
      <c r="BA190" s="238">
        <v>21</v>
      </c>
      <c r="BB190" s="238">
        <v>88</v>
      </c>
      <c r="BC190" s="238" t="s">
        <v>354</v>
      </c>
      <c r="BD190" s="238">
        <v>5</v>
      </c>
      <c r="BE190" s="238">
        <v>1</v>
      </c>
      <c r="BI190" s="238">
        <v>14</v>
      </c>
      <c r="BJ190" s="238">
        <v>9</v>
      </c>
      <c r="BK190" s="238">
        <v>65</v>
      </c>
      <c r="BL190" s="238">
        <v>13</v>
      </c>
      <c r="BM190" s="238">
        <v>24</v>
      </c>
      <c r="CT190" s="238">
        <v>424185.09017018101</v>
      </c>
      <c r="CU190" s="238">
        <v>4957730.8525950396</v>
      </c>
      <c r="CV190" s="238">
        <v>44.768952030000001</v>
      </c>
      <c r="CW190" s="238">
        <v>-93.958088270000005</v>
      </c>
      <c r="CX190" s="238" t="s">
        <v>359</v>
      </c>
      <c r="CY190" s="238" t="s">
        <v>1712</v>
      </c>
    </row>
    <row r="191" spans="1:103" x14ac:dyDescent="0.25">
      <c r="A191" s="238">
        <v>680809</v>
      </c>
      <c r="B191" s="238">
        <v>2</v>
      </c>
      <c r="C191" s="238">
        <v>212</v>
      </c>
      <c r="D191" s="238">
        <v>129.41</v>
      </c>
      <c r="E191" s="238">
        <v>10</v>
      </c>
      <c r="F191" s="238" t="s">
        <v>380</v>
      </c>
      <c r="H191" s="238" t="s">
        <v>354</v>
      </c>
      <c r="I191" s="238">
        <v>25</v>
      </c>
      <c r="K191" s="238">
        <v>19501346</v>
      </c>
      <c r="M191" s="238">
        <v>1</v>
      </c>
      <c r="N191" s="238">
        <v>28</v>
      </c>
      <c r="O191" s="238">
        <v>2019</v>
      </c>
      <c r="P191" s="238" t="s">
        <v>361</v>
      </c>
      <c r="Q191" s="238">
        <v>16</v>
      </c>
      <c r="S191" s="238">
        <v>4</v>
      </c>
      <c r="T191" s="238">
        <v>0</v>
      </c>
      <c r="U191" s="238">
        <v>3</v>
      </c>
      <c r="V191" s="238">
        <v>5</v>
      </c>
      <c r="W191" s="238">
        <v>10</v>
      </c>
      <c r="X191" s="238">
        <v>3</v>
      </c>
      <c r="Y191" s="238">
        <v>4</v>
      </c>
      <c r="Z191" s="238">
        <v>2</v>
      </c>
      <c r="AB191" s="238">
        <v>5</v>
      </c>
      <c r="AC191" s="238">
        <v>98</v>
      </c>
      <c r="AD191" s="238" t="s">
        <v>357</v>
      </c>
      <c r="AF191" s="238" t="s">
        <v>358</v>
      </c>
      <c r="AG191" s="238">
        <v>10</v>
      </c>
      <c r="AH191" s="238">
        <v>2</v>
      </c>
      <c r="AI191" s="238">
        <v>3</v>
      </c>
      <c r="AJ191" s="238">
        <v>1</v>
      </c>
      <c r="AK191" s="238">
        <v>21</v>
      </c>
      <c r="AL191" s="238">
        <v>16</v>
      </c>
      <c r="AM191" s="238" t="s">
        <v>363</v>
      </c>
      <c r="AN191" s="238">
        <v>5</v>
      </c>
      <c r="AO191" s="238">
        <v>2</v>
      </c>
      <c r="AS191" s="238">
        <v>13</v>
      </c>
      <c r="AT191" s="238">
        <v>22</v>
      </c>
      <c r="AV191" s="238">
        <v>11</v>
      </c>
      <c r="AW191" s="238">
        <v>21</v>
      </c>
      <c r="AX191" s="238">
        <v>2</v>
      </c>
      <c r="AY191" s="238">
        <v>4</v>
      </c>
      <c r="AZ191" s="238">
        <v>4</v>
      </c>
      <c r="BA191" s="238">
        <v>21</v>
      </c>
      <c r="BB191" s="238">
        <v>62</v>
      </c>
      <c r="BC191" s="238" t="s">
        <v>363</v>
      </c>
      <c r="BD191" s="238">
        <v>5</v>
      </c>
      <c r="BE191" s="238">
        <v>1</v>
      </c>
      <c r="BI191" s="238">
        <v>13</v>
      </c>
      <c r="BJ191" s="238">
        <v>9</v>
      </c>
      <c r="BK191" s="238">
        <v>50</v>
      </c>
      <c r="BL191" s="238">
        <v>13</v>
      </c>
      <c r="BM191" s="238">
        <v>21</v>
      </c>
      <c r="BN191" s="238">
        <v>2</v>
      </c>
      <c r="BO191" s="238">
        <v>3</v>
      </c>
      <c r="BP191" s="238">
        <v>2</v>
      </c>
      <c r="BQ191" s="238">
        <v>34</v>
      </c>
      <c r="BR191" s="238">
        <v>33</v>
      </c>
      <c r="BS191" s="238" t="s">
        <v>354</v>
      </c>
      <c r="BT191" s="238">
        <v>5</v>
      </c>
      <c r="BU191" s="238">
        <v>1</v>
      </c>
      <c r="BY191" s="238">
        <v>12</v>
      </c>
      <c r="BZ191" s="238">
        <v>23</v>
      </c>
      <c r="CA191" s="238">
        <v>45</v>
      </c>
      <c r="CB191" s="238">
        <v>11</v>
      </c>
      <c r="CC191" s="238">
        <v>21</v>
      </c>
      <c r="CT191" s="238">
        <v>424197.79019558098</v>
      </c>
      <c r="CU191" s="238">
        <v>4957688.5191770401</v>
      </c>
      <c r="CV191" s="238">
        <v>44.768572339999999</v>
      </c>
      <c r="CW191" s="238">
        <v>-93.957921499999998</v>
      </c>
      <c r="CX191" s="238" t="s">
        <v>359</v>
      </c>
      <c r="CY191" s="238" t="s">
        <v>1713</v>
      </c>
    </row>
    <row r="192" spans="1:103" x14ac:dyDescent="0.25">
      <c r="A192" s="238">
        <v>871784</v>
      </c>
      <c r="B192" s="238">
        <v>2</v>
      </c>
      <c r="C192" s="238">
        <v>212</v>
      </c>
      <c r="D192" s="238">
        <v>129.42699999999999</v>
      </c>
      <c r="E192" s="238">
        <v>10</v>
      </c>
      <c r="G192" s="238" t="s">
        <v>1633</v>
      </c>
      <c r="H192" s="238" t="s">
        <v>354</v>
      </c>
      <c r="I192" s="238">
        <v>25</v>
      </c>
      <c r="K192" s="238">
        <v>20038517</v>
      </c>
      <c r="L192" s="238">
        <v>203650124</v>
      </c>
      <c r="M192" s="238">
        <v>12</v>
      </c>
      <c r="N192" s="238">
        <v>30</v>
      </c>
      <c r="O192" s="238">
        <v>2020</v>
      </c>
      <c r="P192" s="238" t="s">
        <v>355</v>
      </c>
      <c r="Q192" s="238">
        <v>9</v>
      </c>
      <c r="R192" s="238" t="s">
        <v>369</v>
      </c>
      <c r="S192" s="238">
        <v>5</v>
      </c>
      <c r="T192" s="238">
        <v>0</v>
      </c>
      <c r="U192" s="238">
        <v>1</v>
      </c>
      <c r="W192" s="238">
        <v>83</v>
      </c>
      <c r="X192" s="238">
        <v>2</v>
      </c>
      <c r="Y192" s="238">
        <v>1</v>
      </c>
      <c r="Z192" s="238">
        <v>7</v>
      </c>
      <c r="AB192" s="238">
        <v>5</v>
      </c>
      <c r="AC192" s="238">
        <v>98</v>
      </c>
      <c r="AD192" s="238" t="s">
        <v>357</v>
      </c>
      <c r="AF192" s="238" t="s">
        <v>405</v>
      </c>
      <c r="AG192" s="238">
        <v>3</v>
      </c>
      <c r="AH192" s="238">
        <v>2</v>
      </c>
      <c r="AI192" s="238">
        <v>3</v>
      </c>
      <c r="AJ192" s="238">
        <v>3</v>
      </c>
      <c r="AK192" s="238">
        <v>21</v>
      </c>
      <c r="AL192" s="238">
        <v>24</v>
      </c>
      <c r="AM192" s="238" t="s">
        <v>354</v>
      </c>
      <c r="AN192" s="238">
        <v>5</v>
      </c>
      <c r="AO192" s="238">
        <v>75</v>
      </c>
      <c r="AS192" s="238">
        <v>14</v>
      </c>
      <c r="AT192" s="238">
        <v>9</v>
      </c>
      <c r="AU192" s="238">
        <v>65</v>
      </c>
      <c r="AV192" s="238">
        <v>12</v>
      </c>
      <c r="AW192" s="238">
        <v>21</v>
      </c>
      <c r="CT192" s="238">
        <v>424228.309913598</v>
      </c>
      <c r="CU192" s="238">
        <v>4957732.3910378003</v>
      </c>
      <c r="CV192" s="238">
        <v>44.768970459999998</v>
      </c>
      <c r="CW192" s="238">
        <v>-93.957542399999994</v>
      </c>
      <c r="CX192" s="238" t="s">
        <v>359</v>
      </c>
      <c r="CY192" s="238" t="s">
        <v>1714</v>
      </c>
    </row>
    <row r="193" spans="1:103" x14ac:dyDescent="0.25">
      <c r="A193" s="238">
        <v>322379</v>
      </c>
      <c r="B193" s="238">
        <v>2</v>
      </c>
      <c r="C193" s="238">
        <v>212</v>
      </c>
      <c r="D193" s="238">
        <v>129.58199999999999</v>
      </c>
      <c r="E193" s="238">
        <v>10</v>
      </c>
      <c r="G193" s="238" t="s">
        <v>1633</v>
      </c>
      <c r="H193" s="238" t="s">
        <v>354</v>
      </c>
      <c r="I193" s="238">
        <v>25</v>
      </c>
      <c r="K193" s="238">
        <v>16002260</v>
      </c>
      <c r="M193" s="238">
        <v>1</v>
      </c>
      <c r="N193" s="238">
        <v>22</v>
      </c>
      <c r="O193" s="238">
        <v>2016</v>
      </c>
      <c r="P193" s="238" t="s">
        <v>362</v>
      </c>
      <c r="Q193" s="238">
        <v>2</v>
      </c>
      <c r="R193" s="238" t="s">
        <v>369</v>
      </c>
      <c r="S193" s="238">
        <v>5</v>
      </c>
      <c r="T193" s="238">
        <v>0</v>
      </c>
      <c r="U193" s="238">
        <v>1</v>
      </c>
      <c r="W193" s="238">
        <v>62</v>
      </c>
      <c r="X193" s="238">
        <v>2</v>
      </c>
      <c r="Y193" s="238">
        <v>6</v>
      </c>
      <c r="Z193" s="238">
        <v>2</v>
      </c>
      <c r="AB193" s="238">
        <v>5</v>
      </c>
      <c r="AC193" s="238">
        <v>98</v>
      </c>
      <c r="AD193" s="238" t="s">
        <v>357</v>
      </c>
      <c r="AF193" s="238" t="s">
        <v>358</v>
      </c>
      <c r="AG193" s="238">
        <v>3</v>
      </c>
      <c r="AH193" s="238">
        <v>2</v>
      </c>
      <c r="AI193" s="238">
        <v>3</v>
      </c>
      <c r="AJ193" s="238">
        <v>3</v>
      </c>
      <c r="AK193" s="238">
        <v>32</v>
      </c>
      <c r="AL193" s="238">
        <v>24</v>
      </c>
      <c r="AM193" s="238" t="s">
        <v>354</v>
      </c>
      <c r="AN193" s="238">
        <v>10</v>
      </c>
      <c r="AO193" s="238">
        <v>74</v>
      </c>
      <c r="AS193" s="238">
        <v>15</v>
      </c>
      <c r="AT193" s="238">
        <v>9</v>
      </c>
      <c r="AU193" s="238">
        <v>65</v>
      </c>
      <c r="AV193" s="238">
        <v>13</v>
      </c>
      <c r="AW193" s="238">
        <v>23</v>
      </c>
      <c r="CT193" s="238">
        <v>424429.37704906397</v>
      </c>
      <c r="CU193" s="238">
        <v>4957842.4515899597</v>
      </c>
      <c r="CV193" s="238">
        <v>44.769982400000004</v>
      </c>
      <c r="CW193" s="238">
        <v>-93.955018150000001</v>
      </c>
      <c r="CX193" s="238" t="s">
        <v>359</v>
      </c>
      <c r="CY193" s="238" t="s">
        <v>1715</v>
      </c>
    </row>
    <row r="194" spans="1:103" x14ac:dyDescent="0.25">
      <c r="A194" s="238">
        <v>762178</v>
      </c>
      <c r="B194" s="238">
        <v>2</v>
      </c>
      <c r="C194" s="238">
        <v>212</v>
      </c>
      <c r="D194" s="238">
        <v>129.596</v>
      </c>
      <c r="E194" s="238">
        <v>10</v>
      </c>
      <c r="G194" s="238" t="s">
        <v>1633</v>
      </c>
      <c r="H194" s="238" t="s">
        <v>354</v>
      </c>
      <c r="I194" s="238">
        <v>25</v>
      </c>
      <c r="K194" s="238">
        <v>19033995</v>
      </c>
      <c r="M194" s="238">
        <v>11</v>
      </c>
      <c r="N194" s="238">
        <v>13</v>
      </c>
      <c r="O194" s="238">
        <v>2019</v>
      </c>
      <c r="P194" s="238" t="s">
        <v>355</v>
      </c>
      <c r="Q194" s="238">
        <v>11</v>
      </c>
      <c r="R194" s="238" t="s">
        <v>356</v>
      </c>
      <c r="S194" s="238">
        <v>5</v>
      </c>
      <c r="T194" s="238">
        <v>0</v>
      </c>
      <c r="U194" s="238">
        <v>1</v>
      </c>
      <c r="W194" s="238">
        <v>48</v>
      </c>
      <c r="X194" s="238">
        <v>2</v>
      </c>
      <c r="Y194" s="238">
        <v>1</v>
      </c>
      <c r="Z194" s="238">
        <v>4</v>
      </c>
      <c r="AB194" s="238">
        <v>3</v>
      </c>
      <c r="AC194" s="238">
        <v>98</v>
      </c>
      <c r="AD194" s="238" t="s">
        <v>357</v>
      </c>
      <c r="AF194" s="238" t="s">
        <v>358</v>
      </c>
      <c r="AG194" s="238">
        <v>3</v>
      </c>
      <c r="AH194" s="238">
        <v>2</v>
      </c>
      <c r="AI194" s="238">
        <v>2</v>
      </c>
      <c r="AJ194" s="238">
        <v>4</v>
      </c>
      <c r="AK194" s="238">
        <v>21</v>
      </c>
      <c r="AL194" s="238">
        <v>34</v>
      </c>
      <c r="AM194" s="238" t="s">
        <v>363</v>
      </c>
      <c r="AN194" s="238">
        <v>5</v>
      </c>
      <c r="AO194" s="238">
        <v>1</v>
      </c>
      <c r="AS194" s="238">
        <v>14</v>
      </c>
      <c r="AT194" s="238">
        <v>9</v>
      </c>
      <c r="AU194" s="238">
        <v>65</v>
      </c>
      <c r="AV194" s="238">
        <v>12</v>
      </c>
      <c r="AW194" s="238">
        <v>24</v>
      </c>
      <c r="CT194" s="238">
        <v>424444.65498475998</v>
      </c>
      <c r="CU194" s="238">
        <v>4957858.3837294402</v>
      </c>
      <c r="CV194" s="238">
        <v>44.770127420000001</v>
      </c>
      <c r="CW194" s="238">
        <v>-93.954827469999998</v>
      </c>
      <c r="CX194" s="238" t="s">
        <v>391</v>
      </c>
      <c r="CY194" s="238" t="s">
        <v>1716</v>
      </c>
    </row>
    <row r="195" spans="1:103" x14ac:dyDescent="0.25">
      <c r="A195" s="238">
        <v>798112</v>
      </c>
      <c r="B195" s="238">
        <v>2</v>
      </c>
      <c r="C195" s="238">
        <v>212</v>
      </c>
      <c r="D195" s="238">
        <v>129.61799999999999</v>
      </c>
      <c r="E195" s="238">
        <v>10</v>
      </c>
      <c r="G195" s="238" t="s">
        <v>1633</v>
      </c>
      <c r="H195" s="238" t="s">
        <v>354</v>
      </c>
      <c r="I195" s="238">
        <v>25</v>
      </c>
      <c r="K195" s="238">
        <v>20501891</v>
      </c>
      <c r="L195" s="238">
        <v>200460123</v>
      </c>
      <c r="M195" s="238">
        <v>2</v>
      </c>
      <c r="N195" s="238">
        <v>15</v>
      </c>
      <c r="O195" s="238">
        <v>2020</v>
      </c>
      <c r="P195" s="238" t="s">
        <v>364</v>
      </c>
      <c r="Q195" s="238">
        <v>17</v>
      </c>
      <c r="R195" s="238" t="s">
        <v>369</v>
      </c>
      <c r="S195" s="238">
        <v>5</v>
      </c>
      <c r="T195" s="238">
        <v>0</v>
      </c>
      <c r="U195" s="238">
        <v>1</v>
      </c>
      <c r="W195" s="238">
        <v>61</v>
      </c>
      <c r="X195" s="238">
        <v>2</v>
      </c>
      <c r="Y195" s="238">
        <v>1</v>
      </c>
      <c r="Z195" s="238">
        <v>1</v>
      </c>
      <c r="AB195" s="238">
        <v>1</v>
      </c>
      <c r="AC195" s="238">
        <v>98</v>
      </c>
      <c r="AD195" s="238" t="s">
        <v>357</v>
      </c>
      <c r="AF195" s="238" t="s">
        <v>358</v>
      </c>
      <c r="AG195" s="238">
        <v>3</v>
      </c>
      <c r="AH195" s="238">
        <v>2</v>
      </c>
      <c r="AI195" s="238">
        <v>5</v>
      </c>
      <c r="AJ195" s="238">
        <v>3</v>
      </c>
      <c r="AK195" s="238">
        <v>21</v>
      </c>
      <c r="AL195" s="238">
        <v>68</v>
      </c>
      <c r="AM195" s="238" t="s">
        <v>363</v>
      </c>
      <c r="AN195" s="238">
        <v>5</v>
      </c>
      <c r="AO195" s="238">
        <v>90</v>
      </c>
      <c r="AS195" s="238">
        <v>14</v>
      </c>
      <c r="AT195" s="238">
        <v>9</v>
      </c>
      <c r="AU195" s="238">
        <v>65</v>
      </c>
      <c r="AV195" s="238">
        <v>13</v>
      </c>
      <c r="AW195" s="238">
        <v>24</v>
      </c>
      <c r="CT195" s="238">
        <v>424485.65743798198</v>
      </c>
      <c r="CU195" s="238">
        <v>4957862.0861908402</v>
      </c>
      <c r="CV195" s="238">
        <v>44.770165069999997</v>
      </c>
      <c r="CW195" s="238">
        <v>-93.95430992</v>
      </c>
      <c r="CX195" s="238" t="s">
        <v>359</v>
      </c>
      <c r="CY195" s="238" t="s">
        <v>1717</v>
      </c>
    </row>
    <row r="196" spans="1:103" x14ac:dyDescent="0.25">
      <c r="A196" s="238">
        <v>409143</v>
      </c>
      <c r="B196" s="238">
        <v>2</v>
      </c>
      <c r="C196" s="238">
        <v>212</v>
      </c>
      <c r="D196" s="238">
        <v>129.63800000000001</v>
      </c>
      <c r="E196" s="238">
        <v>10</v>
      </c>
      <c r="G196" s="238" t="s">
        <v>1633</v>
      </c>
      <c r="H196" s="238" t="s">
        <v>354</v>
      </c>
      <c r="I196" s="238">
        <v>25</v>
      </c>
      <c r="K196" s="238">
        <v>16043500</v>
      </c>
      <c r="M196" s="238">
        <v>12</v>
      </c>
      <c r="N196" s="238">
        <v>28</v>
      </c>
      <c r="O196" s="238">
        <v>2016</v>
      </c>
      <c r="P196" s="238" t="s">
        <v>355</v>
      </c>
      <c r="Q196" s="238">
        <v>6</v>
      </c>
      <c r="S196" s="238">
        <v>3</v>
      </c>
      <c r="T196" s="238">
        <v>0</v>
      </c>
      <c r="U196" s="238">
        <v>1</v>
      </c>
      <c r="W196" s="238">
        <v>48</v>
      </c>
      <c r="X196" s="238">
        <v>2</v>
      </c>
      <c r="Y196" s="238">
        <v>6</v>
      </c>
      <c r="Z196" s="238">
        <v>1</v>
      </c>
      <c r="AB196" s="238">
        <v>5</v>
      </c>
      <c r="AC196" s="238">
        <v>98</v>
      </c>
      <c r="AD196" s="238" t="s">
        <v>357</v>
      </c>
      <c r="AF196" s="238" t="s">
        <v>358</v>
      </c>
      <c r="AG196" s="238">
        <v>3</v>
      </c>
      <c r="AH196" s="238">
        <v>2</v>
      </c>
      <c r="AI196" s="238">
        <v>2</v>
      </c>
      <c r="AJ196" s="238">
        <v>3</v>
      </c>
      <c r="AK196" s="238">
        <v>21</v>
      </c>
      <c r="AL196" s="238">
        <v>32</v>
      </c>
      <c r="AM196" s="238" t="s">
        <v>363</v>
      </c>
      <c r="AN196" s="238">
        <v>5</v>
      </c>
      <c r="AO196" s="238">
        <v>71</v>
      </c>
      <c r="AP196" s="238">
        <v>72</v>
      </c>
      <c r="AS196" s="238">
        <v>15</v>
      </c>
      <c r="AT196" s="238">
        <v>9</v>
      </c>
      <c r="AU196" s="238">
        <v>65</v>
      </c>
      <c r="AV196" s="238">
        <v>13</v>
      </c>
      <c r="AW196" s="238">
        <v>23</v>
      </c>
      <c r="CT196" s="238">
        <v>424509.41317454103</v>
      </c>
      <c r="CU196" s="238">
        <v>4957885.4498608103</v>
      </c>
      <c r="CV196" s="238">
        <v>44.770377879999998</v>
      </c>
      <c r="CW196" s="238">
        <v>-93.954013209999999</v>
      </c>
      <c r="CX196" s="238" t="s">
        <v>359</v>
      </c>
      <c r="CY196" s="238" t="s">
        <v>1718</v>
      </c>
    </row>
    <row r="197" spans="1:103" x14ac:dyDescent="0.25">
      <c r="A197" s="238">
        <v>498202</v>
      </c>
      <c r="B197" s="238">
        <v>2</v>
      </c>
      <c r="C197" s="238">
        <v>212</v>
      </c>
      <c r="D197" s="238">
        <v>129.63900000000001</v>
      </c>
      <c r="E197" s="238">
        <v>10</v>
      </c>
      <c r="G197" s="238" t="s">
        <v>1633</v>
      </c>
      <c r="H197" s="238" t="s">
        <v>354</v>
      </c>
      <c r="I197" s="238">
        <v>25</v>
      </c>
      <c r="K197" s="238">
        <v>17509746</v>
      </c>
      <c r="M197" s="238">
        <v>9</v>
      </c>
      <c r="N197" s="238">
        <v>1</v>
      </c>
      <c r="O197" s="238">
        <v>2017</v>
      </c>
      <c r="P197" s="238" t="s">
        <v>362</v>
      </c>
      <c r="Q197" s="238">
        <v>7</v>
      </c>
      <c r="R197" s="238" t="s">
        <v>369</v>
      </c>
      <c r="S197" s="238">
        <v>5</v>
      </c>
      <c r="T197" s="238">
        <v>0</v>
      </c>
      <c r="U197" s="238">
        <v>1</v>
      </c>
      <c r="W197" s="238">
        <v>62</v>
      </c>
      <c r="X197" s="238">
        <v>2</v>
      </c>
      <c r="Y197" s="238">
        <v>2</v>
      </c>
      <c r="Z197" s="238">
        <v>1</v>
      </c>
      <c r="AB197" s="238">
        <v>1</v>
      </c>
      <c r="AC197" s="238">
        <v>98</v>
      </c>
      <c r="AD197" s="238" t="s">
        <v>357</v>
      </c>
      <c r="AF197" s="238" t="s">
        <v>405</v>
      </c>
      <c r="AG197" s="238">
        <v>3</v>
      </c>
      <c r="AH197" s="238">
        <v>2</v>
      </c>
      <c r="AI197" s="238">
        <v>2</v>
      </c>
      <c r="AJ197" s="238">
        <v>4</v>
      </c>
      <c r="AK197" s="238">
        <v>21</v>
      </c>
      <c r="AL197" s="238">
        <v>18</v>
      </c>
      <c r="AM197" s="238" t="s">
        <v>354</v>
      </c>
      <c r="AN197" s="238">
        <v>5</v>
      </c>
      <c r="AO197" s="238">
        <v>62</v>
      </c>
      <c r="AS197" s="238">
        <v>11</v>
      </c>
      <c r="AT197" s="238">
        <v>9</v>
      </c>
      <c r="AU197" s="238">
        <v>65</v>
      </c>
      <c r="AV197" s="238">
        <v>12</v>
      </c>
      <c r="AW197" s="238">
        <v>23</v>
      </c>
      <c r="CT197" s="238">
        <v>424489.89077978203</v>
      </c>
      <c r="CU197" s="238">
        <v>4957891.7195834396</v>
      </c>
      <c r="CV197" s="238">
        <v>44.770432249999999</v>
      </c>
      <c r="CW197" s="238">
        <v>-93.954260829999996</v>
      </c>
      <c r="CX197" s="238" t="s">
        <v>359</v>
      </c>
      <c r="CY197" s="238" t="s">
        <v>1719</v>
      </c>
    </row>
    <row r="198" spans="1:103" x14ac:dyDescent="0.25">
      <c r="A198" s="238">
        <v>742970</v>
      </c>
      <c r="B198" s="238">
        <v>2</v>
      </c>
      <c r="C198" s="238">
        <v>212</v>
      </c>
      <c r="D198" s="238">
        <v>129.63999999999999</v>
      </c>
      <c r="E198" s="238">
        <v>10</v>
      </c>
      <c r="G198" s="238" t="s">
        <v>1633</v>
      </c>
      <c r="H198" s="238" t="s">
        <v>354</v>
      </c>
      <c r="I198" s="238">
        <v>25</v>
      </c>
      <c r="K198" s="238">
        <v>19025334</v>
      </c>
      <c r="M198" s="238">
        <v>8</v>
      </c>
      <c r="N198" s="238">
        <v>25</v>
      </c>
      <c r="O198" s="238">
        <v>2019</v>
      </c>
      <c r="P198" s="238" t="s">
        <v>366</v>
      </c>
      <c r="Q198" s="238">
        <v>22</v>
      </c>
      <c r="R198" s="238" t="s">
        <v>369</v>
      </c>
      <c r="S198" s="238">
        <v>5</v>
      </c>
      <c r="T198" s="238">
        <v>0</v>
      </c>
      <c r="U198" s="238">
        <v>1</v>
      </c>
      <c r="W198" s="238">
        <v>30</v>
      </c>
      <c r="X198" s="238">
        <v>2</v>
      </c>
      <c r="Y198" s="238">
        <v>4</v>
      </c>
      <c r="Z198" s="238">
        <v>1</v>
      </c>
      <c r="AB198" s="238">
        <v>1</v>
      </c>
      <c r="AC198" s="238">
        <v>98</v>
      </c>
      <c r="AD198" s="238" t="s">
        <v>357</v>
      </c>
      <c r="AF198" s="238" t="s">
        <v>358</v>
      </c>
      <c r="AG198" s="238">
        <v>3</v>
      </c>
      <c r="AH198" s="238">
        <v>2</v>
      </c>
      <c r="AI198" s="238">
        <v>2</v>
      </c>
      <c r="AJ198" s="238">
        <v>3</v>
      </c>
      <c r="AK198" s="238">
        <v>21</v>
      </c>
      <c r="AL198" s="238">
        <v>30</v>
      </c>
      <c r="AM198" s="238" t="s">
        <v>363</v>
      </c>
      <c r="AN198" s="238">
        <v>5</v>
      </c>
      <c r="AO198" s="238">
        <v>71</v>
      </c>
      <c r="AS198" s="238">
        <v>15</v>
      </c>
      <c r="AT198" s="238">
        <v>9</v>
      </c>
      <c r="AV198" s="238">
        <v>11</v>
      </c>
      <c r="AW198" s="238">
        <v>21</v>
      </c>
      <c r="CT198" s="238">
        <v>424518.49395787797</v>
      </c>
      <c r="CU198" s="238">
        <v>4957876.0567387799</v>
      </c>
      <c r="CV198" s="238">
        <v>44.770294290000002</v>
      </c>
      <c r="CW198" s="238">
        <v>-93.953897080000004</v>
      </c>
      <c r="CX198" s="238" t="s">
        <v>359</v>
      </c>
      <c r="CY198" s="238" t="s">
        <v>1720</v>
      </c>
    </row>
    <row r="199" spans="1:103" x14ac:dyDescent="0.25">
      <c r="A199" s="238">
        <v>10773055</v>
      </c>
      <c r="B199" s="238">
        <v>2</v>
      </c>
      <c r="C199" s="238">
        <v>212</v>
      </c>
      <c r="D199" s="238">
        <v>129.643</v>
      </c>
      <c r="E199" s="238">
        <v>10</v>
      </c>
      <c r="G199" s="238" t="s">
        <v>1633</v>
      </c>
      <c r="H199" s="238" t="s">
        <v>354</v>
      </c>
      <c r="I199" s="238">
        <v>25</v>
      </c>
      <c r="K199" s="238">
        <v>12000183</v>
      </c>
      <c r="L199" s="238">
        <v>120030099</v>
      </c>
      <c r="M199" s="238">
        <v>1</v>
      </c>
      <c r="N199" s="238">
        <v>3</v>
      </c>
      <c r="O199" s="238">
        <v>2012</v>
      </c>
      <c r="P199" s="238" t="s">
        <v>368</v>
      </c>
      <c r="Q199" s="238">
        <v>10</v>
      </c>
      <c r="S199" s="238">
        <v>5</v>
      </c>
      <c r="T199" s="238">
        <v>0</v>
      </c>
      <c r="U199" s="238">
        <v>1</v>
      </c>
      <c r="V199" s="238">
        <v>4</v>
      </c>
      <c r="W199" s="238">
        <v>54</v>
      </c>
      <c r="X199" s="238">
        <v>2</v>
      </c>
      <c r="Y199" s="238">
        <v>1</v>
      </c>
      <c r="Z199" s="238">
        <v>8</v>
      </c>
      <c r="AB199" s="238">
        <v>1</v>
      </c>
      <c r="AC199" s="238">
        <v>98</v>
      </c>
      <c r="AD199" s="238">
        <v>212</v>
      </c>
      <c r="AE199" s="238">
        <v>31</v>
      </c>
      <c r="AF199" s="238" t="s">
        <v>358</v>
      </c>
      <c r="AG199" s="238">
        <v>3</v>
      </c>
      <c r="AH199" s="238">
        <v>2</v>
      </c>
      <c r="AI199" s="238">
        <v>2</v>
      </c>
      <c r="AJ199" s="238">
        <v>3</v>
      </c>
      <c r="AK199" s="238">
        <v>21</v>
      </c>
      <c r="AL199" s="238">
        <v>51</v>
      </c>
      <c r="AM199" s="238" t="s">
        <v>354</v>
      </c>
      <c r="AN199" s="238">
        <v>5</v>
      </c>
      <c r="AO199" s="238">
        <v>72</v>
      </c>
      <c r="AS199" s="238">
        <v>4</v>
      </c>
      <c r="AT199" s="238">
        <v>98</v>
      </c>
      <c r="AU199" s="238">
        <v>55</v>
      </c>
      <c r="AV199" s="238">
        <v>10</v>
      </c>
      <c r="AW199" s="238">
        <v>20</v>
      </c>
      <c r="CT199" s="238">
        <v>424515</v>
      </c>
      <c r="CU199" s="238">
        <v>4957889</v>
      </c>
      <c r="CV199" s="238">
        <v>44.770408099999997</v>
      </c>
      <c r="CW199" s="238">
        <v>-93.953940399999993</v>
      </c>
      <c r="CX199" s="238" t="s">
        <v>359</v>
      </c>
      <c r="CY199" s="238" t="s">
        <v>1721</v>
      </c>
    </row>
    <row r="200" spans="1:103" x14ac:dyDescent="0.25">
      <c r="A200" s="238">
        <v>10773750</v>
      </c>
      <c r="B200" s="238">
        <v>2</v>
      </c>
      <c r="C200" s="238">
        <v>212</v>
      </c>
      <c r="D200" s="238">
        <v>129.643</v>
      </c>
      <c r="E200" s="238">
        <v>10</v>
      </c>
      <c r="G200" s="238" t="s">
        <v>1633</v>
      </c>
      <c r="H200" s="238" t="s">
        <v>354</v>
      </c>
      <c r="I200" s="238">
        <v>25</v>
      </c>
      <c r="K200" s="238">
        <v>12001741</v>
      </c>
      <c r="L200" s="238">
        <v>120200164</v>
      </c>
      <c r="M200" s="238">
        <v>1</v>
      </c>
      <c r="N200" s="238">
        <v>20</v>
      </c>
      <c r="O200" s="238">
        <v>2012</v>
      </c>
      <c r="P200" s="238" t="s">
        <v>362</v>
      </c>
      <c r="Q200" s="238">
        <v>11</v>
      </c>
      <c r="S200" s="238">
        <v>5</v>
      </c>
      <c r="T200" s="238">
        <v>0</v>
      </c>
      <c r="U200" s="238">
        <v>1</v>
      </c>
      <c r="V200" s="238">
        <v>4</v>
      </c>
      <c r="W200" s="238">
        <v>54</v>
      </c>
      <c r="X200" s="238">
        <v>2</v>
      </c>
      <c r="Y200" s="238">
        <v>1</v>
      </c>
      <c r="Z200" s="238">
        <v>2</v>
      </c>
      <c r="AA200" s="238">
        <v>4</v>
      </c>
      <c r="AB200" s="238">
        <v>5</v>
      </c>
      <c r="AC200" s="238">
        <v>98</v>
      </c>
      <c r="AD200" s="238">
        <v>212</v>
      </c>
      <c r="AE200" s="238">
        <v>31</v>
      </c>
      <c r="AF200" s="238" t="s">
        <v>358</v>
      </c>
      <c r="AG200" s="238">
        <v>3</v>
      </c>
      <c r="AH200" s="238">
        <v>2</v>
      </c>
      <c r="AI200" s="238">
        <v>4</v>
      </c>
      <c r="AJ200" s="238">
        <v>3</v>
      </c>
      <c r="AK200" s="238">
        <v>21</v>
      </c>
      <c r="AL200" s="238">
        <v>60</v>
      </c>
      <c r="AM200" s="238" t="s">
        <v>354</v>
      </c>
      <c r="AN200" s="238">
        <v>10</v>
      </c>
      <c r="AS200" s="238">
        <v>3</v>
      </c>
      <c r="AT200" s="238">
        <v>98</v>
      </c>
      <c r="AU200" s="238">
        <v>65</v>
      </c>
      <c r="AV200" s="238">
        <v>11</v>
      </c>
      <c r="AW200" s="238">
        <v>20</v>
      </c>
      <c r="CT200" s="238">
        <v>424515</v>
      </c>
      <c r="CU200" s="238">
        <v>4957889</v>
      </c>
      <c r="CV200" s="238">
        <v>44.770408099999997</v>
      </c>
      <c r="CW200" s="238">
        <v>-93.953940399999993</v>
      </c>
      <c r="CX200" s="238" t="s">
        <v>359</v>
      </c>
      <c r="CY200" s="238" t="s">
        <v>1722</v>
      </c>
    </row>
    <row r="201" spans="1:103" x14ac:dyDescent="0.25">
      <c r="A201" s="238">
        <v>11020940</v>
      </c>
      <c r="B201" s="238">
        <v>2</v>
      </c>
      <c r="C201" s="238">
        <v>212</v>
      </c>
      <c r="D201" s="238">
        <v>129.643</v>
      </c>
      <c r="E201" s="238">
        <v>10</v>
      </c>
      <c r="G201" s="238" t="s">
        <v>1633</v>
      </c>
      <c r="H201" s="238" t="s">
        <v>354</v>
      </c>
      <c r="I201" s="238">
        <v>25</v>
      </c>
      <c r="K201" s="238">
        <v>15024923</v>
      </c>
      <c r="L201" s="238">
        <v>152130021</v>
      </c>
      <c r="M201" s="238">
        <v>8</v>
      </c>
      <c r="N201" s="238">
        <v>1</v>
      </c>
      <c r="O201" s="238">
        <v>2015</v>
      </c>
      <c r="P201" s="238" t="s">
        <v>364</v>
      </c>
      <c r="Q201" s="238">
        <v>3</v>
      </c>
      <c r="R201" s="238" t="s">
        <v>369</v>
      </c>
      <c r="S201" s="238">
        <v>5</v>
      </c>
      <c r="T201" s="238">
        <v>0</v>
      </c>
      <c r="U201" s="238">
        <v>1</v>
      </c>
      <c r="V201" s="238">
        <v>4</v>
      </c>
      <c r="W201" s="238">
        <v>53</v>
      </c>
      <c r="X201" s="238">
        <v>2</v>
      </c>
      <c r="Y201" s="238">
        <v>6</v>
      </c>
      <c r="Z201" s="238">
        <v>1</v>
      </c>
      <c r="AB201" s="238">
        <v>1</v>
      </c>
      <c r="AC201" s="238">
        <v>98</v>
      </c>
      <c r="AD201" s="238" t="s">
        <v>1723</v>
      </c>
      <c r="AE201" s="238" t="s">
        <v>1692</v>
      </c>
      <c r="AF201" s="238" t="s">
        <v>358</v>
      </c>
      <c r="AG201" s="238">
        <v>3</v>
      </c>
      <c r="AH201" s="238">
        <v>2</v>
      </c>
      <c r="AI201" s="238">
        <v>4</v>
      </c>
      <c r="AJ201" s="238">
        <v>3</v>
      </c>
      <c r="AK201" s="238">
        <v>21</v>
      </c>
      <c r="AL201" s="238">
        <v>23</v>
      </c>
      <c r="AM201" s="238" t="s">
        <v>354</v>
      </c>
      <c r="AN201" s="238">
        <v>5</v>
      </c>
      <c r="AO201" s="238">
        <v>15</v>
      </c>
      <c r="AS201" s="238">
        <v>1</v>
      </c>
      <c r="AT201" s="238">
        <v>98</v>
      </c>
      <c r="AU201" s="238">
        <v>65</v>
      </c>
      <c r="AV201" s="238">
        <v>10</v>
      </c>
      <c r="AW201" s="238">
        <v>22</v>
      </c>
      <c r="CT201" s="238">
        <v>424515</v>
      </c>
      <c r="CU201" s="238">
        <v>4957889</v>
      </c>
      <c r="CV201" s="238">
        <v>44.770408099999997</v>
      </c>
      <c r="CW201" s="238">
        <v>-93.953940399999993</v>
      </c>
      <c r="CX201" s="238" t="s">
        <v>359</v>
      </c>
      <c r="CY201" s="238" t="s">
        <v>1724</v>
      </c>
    </row>
    <row r="202" spans="1:103" x14ac:dyDescent="0.25">
      <c r="A202" s="238">
        <v>848136</v>
      </c>
      <c r="B202" s="238">
        <v>2</v>
      </c>
      <c r="C202" s="238">
        <v>212</v>
      </c>
      <c r="D202" s="238">
        <v>129.672</v>
      </c>
      <c r="E202" s="238">
        <v>10</v>
      </c>
      <c r="G202" s="238" t="s">
        <v>1633</v>
      </c>
      <c r="H202" s="238" t="s">
        <v>354</v>
      </c>
      <c r="I202" s="238">
        <v>25</v>
      </c>
      <c r="K202" s="238">
        <v>20031469</v>
      </c>
      <c r="L202" s="238">
        <v>202950046</v>
      </c>
      <c r="M202" s="238">
        <v>10</v>
      </c>
      <c r="N202" s="238">
        <v>21</v>
      </c>
      <c r="O202" s="238">
        <v>2020</v>
      </c>
      <c r="P202" s="238" t="s">
        <v>355</v>
      </c>
      <c r="Q202" s="238">
        <v>9</v>
      </c>
      <c r="R202" s="238">
        <v>98</v>
      </c>
      <c r="S202" s="238">
        <v>5</v>
      </c>
      <c r="T202" s="238">
        <v>0</v>
      </c>
      <c r="U202" s="238">
        <v>2</v>
      </c>
      <c r="V202" s="238">
        <v>12</v>
      </c>
      <c r="W202" s="238">
        <v>10</v>
      </c>
      <c r="X202" s="238">
        <v>2</v>
      </c>
      <c r="Y202" s="238">
        <v>1</v>
      </c>
      <c r="Z202" s="238">
        <v>2</v>
      </c>
      <c r="AB202" s="238">
        <v>5</v>
      </c>
      <c r="AC202" s="238">
        <v>6</v>
      </c>
      <c r="AD202" s="238" t="s">
        <v>357</v>
      </c>
      <c r="AF202" s="238" t="s">
        <v>405</v>
      </c>
      <c r="AG202" s="238">
        <v>7</v>
      </c>
      <c r="AH202" s="238">
        <v>2</v>
      </c>
      <c r="AI202" s="238">
        <v>4</v>
      </c>
      <c r="AJ202" s="238">
        <v>3</v>
      </c>
      <c r="AK202" s="238">
        <v>21</v>
      </c>
      <c r="AL202" s="238">
        <v>28</v>
      </c>
      <c r="AM202" s="238" t="s">
        <v>363</v>
      </c>
      <c r="AN202" s="238">
        <v>5</v>
      </c>
      <c r="AO202" s="238">
        <v>1</v>
      </c>
      <c r="AS202" s="238">
        <v>12</v>
      </c>
      <c r="AT202" s="238">
        <v>9</v>
      </c>
      <c r="AU202" s="238">
        <v>50</v>
      </c>
      <c r="AV202" s="238">
        <v>13</v>
      </c>
      <c r="AW202" s="238">
        <v>22</v>
      </c>
      <c r="AX202" s="238">
        <v>1</v>
      </c>
      <c r="AZ202" s="238">
        <v>3</v>
      </c>
      <c r="BA202" s="238">
        <v>26</v>
      </c>
      <c r="BI202" s="238">
        <v>12</v>
      </c>
      <c r="BJ202" s="238">
        <v>9</v>
      </c>
      <c r="BK202" s="238">
        <v>50</v>
      </c>
      <c r="BL202" s="238">
        <v>13</v>
      </c>
      <c r="BM202" s="238">
        <v>22</v>
      </c>
      <c r="CT202" s="238">
        <v>424565.66369052703</v>
      </c>
      <c r="CU202" s="238">
        <v>4957937.8544354001</v>
      </c>
      <c r="CV202" s="238">
        <v>44.770855509999997</v>
      </c>
      <c r="CW202" s="238">
        <v>-93.953310209999998</v>
      </c>
      <c r="CX202" s="238" t="s">
        <v>359</v>
      </c>
      <c r="CY202" s="238" t="s">
        <v>1725</v>
      </c>
    </row>
    <row r="203" spans="1:103" x14ac:dyDescent="0.25">
      <c r="A203" s="238">
        <v>848128</v>
      </c>
      <c r="B203" s="238">
        <v>2</v>
      </c>
      <c r="C203" s="238">
        <v>212</v>
      </c>
      <c r="D203" s="238">
        <v>129.685</v>
      </c>
      <c r="E203" s="238">
        <v>10</v>
      </c>
      <c r="G203" s="238" t="s">
        <v>1633</v>
      </c>
      <c r="H203" s="238" t="s">
        <v>354</v>
      </c>
      <c r="I203" s="238">
        <v>25</v>
      </c>
      <c r="K203" s="238">
        <v>20031463</v>
      </c>
      <c r="L203" s="238">
        <v>202950039</v>
      </c>
      <c r="M203" s="238">
        <v>10</v>
      </c>
      <c r="N203" s="238">
        <v>21</v>
      </c>
      <c r="O203" s="238">
        <v>2020</v>
      </c>
      <c r="P203" s="238" t="s">
        <v>355</v>
      </c>
      <c r="Q203" s="238">
        <v>7</v>
      </c>
      <c r="R203" s="238">
        <v>98</v>
      </c>
      <c r="S203" s="238">
        <v>5</v>
      </c>
      <c r="T203" s="238">
        <v>0</v>
      </c>
      <c r="U203" s="238">
        <v>1</v>
      </c>
      <c r="W203" s="238">
        <v>61</v>
      </c>
      <c r="X203" s="238">
        <v>2</v>
      </c>
      <c r="Y203" s="238">
        <v>2</v>
      </c>
      <c r="Z203" s="238">
        <v>2</v>
      </c>
      <c r="AB203" s="238">
        <v>5</v>
      </c>
      <c r="AC203" s="238">
        <v>90</v>
      </c>
      <c r="AD203" s="238" t="s">
        <v>357</v>
      </c>
      <c r="AF203" s="238" t="s">
        <v>358</v>
      </c>
      <c r="AG203" s="238">
        <v>3</v>
      </c>
      <c r="AH203" s="238">
        <v>2</v>
      </c>
      <c r="AI203" s="238">
        <v>2</v>
      </c>
      <c r="AJ203" s="238">
        <v>3</v>
      </c>
      <c r="AK203" s="238">
        <v>21</v>
      </c>
      <c r="AL203" s="238">
        <v>37</v>
      </c>
      <c r="AM203" s="238" t="s">
        <v>363</v>
      </c>
      <c r="AN203" s="238">
        <v>5</v>
      </c>
      <c r="AO203" s="238">
        <v>1</v>
      </c>
      <c r="AS203" s="238">
        <v>12</v>
      </c>
      <c r="AT203" s="238">
        <v>9</v>
      </c>
      <c r="AU203" s="238">
        <v>50</v>
      </c>
      <c r="AV203" s="238">
        <v>13</v>
      </c>
      <c r="AW203" s="238">
        <v>22</v>
      </c>
      <c r="CT203" s="238">
        <v>424566.97725759901</v>
      </c>
      <c r="CU203" s="238">
        <v>4957935.5914441999</v>
      </c>
      <c r="CV203" s="238">
        <v>44.77083528</v>
      </c>
      <c r="CW203" s="238">
        <v>-93.953293270000003</v>
      </c>
      <c r="CX203" s="238" t="s">
        <v>359</v>
      </c>
      <c r="CY203" s="238" t="s">
        <v>1726</v>
      </c>
    </row>
    <row r="204" spans="1:103" x14ac:dyDescent="0.25">
      <c r="A204" s="238">
        <v>678283</v>
      </c>
      <c r="B204" s="238">
        <v>2</v>
      </c>
      <c r="C204" s="238">
        <v>212</v>
      </c>
      <c r="D204" s="238">
        <v>129.691</v>
      </c>
      <c r="E204" s="238">
        <v>10</v>
      </c>
      <c r="G204" s="238" t="s">
        <v>1633</v>
      </c>
      <c r="H204" s="238" t="s">
        <v>354</v>
      </c>
      <c r="I204" s="238">
        <v>25</v>
      </c>
      <c r="K204" s="238">
        <v>19500631</v>
      </c>
      <c r="M204" s="238">
        <v>1</v>
      </c>
      <c r="N204" s="238">
        <v>18</v>
      </c>
      <c r="O204" s="238">
        <v>2019</v>
      </c>
      <c r="P204" s="238" t="s">
        <v>362</v>
      </c>
      <c r="Q204" s="238">
        <v>14</v>
      </c>
      <c r="S204" s="238">
        <v>3</v>
      </c>
      <c r="T204" s="238">
        <v>0</v>
      </c>
      <c r="U204" s="238">
        <v>3</v>
      </c>
      <c r="V204" s="238">
        <v>12</v>
      </c>
      <c r="W204" s="238">
        <v>10</v>
      </c>
      <c r="X204" s="238">
        <v>2</v>
      </c>
      <c r="Y204" s="238">
        <v>1</v>
      </c>
      <c r="Z204" s="238">
        <v>2</v>
      </c>
      <c r="AA204" s="238">
        <v>4</v>
      </c>
      <c r="AB204" s="238">
        <v>3</v>
      </c>
      <c r="AC204" s="238">
        <v>98</v>
      </c>
      <c r="AD204" s="238" t="s">
        <v>357</v>
      </c>
      <c r="AF204" s="238" t="s">
        <v>405</v>
      </c>
      <c r="AG204" s="238">
        <v>7</v>
      </c>
      <c r="AH204" s="238">
        <v>2</v>
      </c>
      <c r="AI204" s="238">
        <v>2</v>
      </c>
      <c r="AJ204" s="238">
        <v>4</v>
      </c>
      <c r="AK204" s="238">
        <v>21</v>
      </c>
      <c r="AL204" s="238">
        <v>34</v>
      </c>
      <c r="AM204" s="238" t="s">
        <v>354</v>
      </c>
      <c r="AN204" s="238">
        <v>5</v>
      </c>
      <c r="AO204" s="238">
        <v>4</v>
      </c>
      <c r="AS204" s="238">
        <v>12</v>
      </c>
      <c r="AT204" s="238">
        <v>9</v>
      </c>
      <c r="AV204" s="238">
        <v>12</v>
      </c>
      <c r="AW204" s="238">
        <v>21</v>
      </c>
      <c r="AX204" s="238">
        <v>2</v>
      </c>
      <c r="AY204" s="238">
        <v>4</v>
      </c>
      <c r="AZ204" s="238">
        <v>3</v>
      </c>
      <c r="BA204" s="238">
        <v>21</v>
      </c>
      <c r="BB204" s="238">
        <v>31</v>
      </c>
      <c r="BC204" s="238" t="s">
        <v>354</v>
      </c>
      <c r="BD204" s="238">
        <v>5</v>
      </c>
      <c r="BE204" s="238">
        <v>1</v>
      </c>
      <c r="BI204" s="238">
        <v>12</v>
      </c>
      <c r="BJ204" s="238">
        <v>9</v>
      </c>
      <c r="BK204" s="238">
        <v>60</v>
      </c>
      <c r="BL204" s="238">
        <v>11</v>
      </c>
      <c r="BM204" s="238">
        <v>21</v>
      </c>
      <c r="BN204" s="238">
        <v>2</v>
      </c>
      <c r="BO204" s="238">
        <v>48</v>
      </c>
      <c r="BP204" s="238">
        <v>4</v>
      </c>
      <c r="BQ204" s="238">
        <v>21</v>
      </c>
      <c r="BR204" s="238">
        <v>51</v>
      </c>
      <c r="BS204" s="238" t="s">
        <v>354</v>
      </c>
      <c r="BT204" s="238">
        <v>5</v>
      </c>
      <c r="BU204" s="238">
        <v>1</v>
      </c>
      <c r="BY204" s="238">
        <v>12</v>
      </c>
      <c r="BZ204" s="238">
        <v>9</v>
      </c>
      <c r="CB204" s="238">
        <v>12</v>
      </c>
      <c r="CC204" s="238">
        <v>21</v>
      </c>
      <c r="CT204" s="238">
        <v>424591.49098298198</v>
      </c>
      <c r="CU204" s="238">
        <v>4957950.9863686403</v>
      </c>
      <c r="CV204" s="238">
        <v>44.770976429999997</v>
      </c>
      <c r="CW204" s="238">
        <v>-93.952985799999993</v>
      </c>
      <c r="CX204" s="238" t="s">
        <v>359</v>
      </c>
      <c r="CY204" s="238" t="s">
        <v>1727</v>
      </c>
    </row>
    <row r="205" spans="1:103" x14ac:dyDescent="0.25">
      <c r="A205" s="238">
        <v>10781931</v>
      </c>
      <c r="B205" s="238">
        <v>2</v>
      </c>
      <c r="C205" s="238">
        <v>212</v>
      </c>
      <c r="D205" s="238">
        <v>129.69300000000001</v>
      </c>
      <c r="E205" s="238">
        <v>10</v>
      </c>
      <c r="G205" s="238" t="s">
        <v>1633</v>
      </c>
      <c r="H205" s="238" t="s">
        <v>354</v>
      </c>
      <c r="I205" s="238">
        <v>25</v>
      </c>
      <c r="K205" s="238">
        <v>12201298</v>
      </c>
      <c r="L205" s="238">
        <v>123370140</v>
      </c>
      <c r="M205" s="238">
        <v>11</v>
      </c>
      <c r="N205" s="238">
        <v>20</v>
      </c>
      <c r="O205" s="238">
        <v>2012</v>
      </c>
      <c r="P205" s="238" t="s">
        <v>368</v>
      </c>
      <c r="Q205" s="238">
        <v>10</v>
      </c>
      <c r="R205" s="238" t="s">
        <v>356</v>
      </c>
      <c r="S205" s="238">
        <v>5</v>
      </c>
      <c r="T205" s="238">
        <v>0</v>
      </c>
      <c r="U205" s="238">
        <v>1</v>
      </c>
      <c r="V205" s="238">
        <v>7</v>
      </c>
      <c r="W205" s="238">
        <v>35</v>
      </c>
      <c r="X205" s="238">
        <v>2</v>
      </c>
      <c r="Y205" s="238">
        <v>1</v>
      </c>
      <c r="Z205" s="238">
        <v>1</v>
      </c>
      <c r="AB205" s="238">
        <v>1</v>
      </c>
      <c r="AC205" s="238">
        <v>98</v>
      </c>
      <c r="AD205" s="238" t="s">
        <v>376</v>
      </c>
      <c r="AE205" s="238">
        <v>31</v>
      </c>
      <c r="AF205" s="238" t="s">
        <v>358</v>
      </c>
      <c r="AG205" s="238">
        <v>3</v>
      </c>
      <c r="AH205" s="238">
        <v>2</v>
      </c>
      <c r="AI205" s="238">
        <v>44</v>
      </c>
      <c r="AJ205" s="238">
        <v>4</v>
      </c>
      <c r="AK205" s="238">
        <v>21</v>
      </c>
      <c r="AL205" s="238">
        <v>39</v>
      </c>
      <c r="AM205" s="238" t="s">
        <v>354</v>
      </c>
      <c r="AN205" s="238">
        <v>9</v>
      </c>
      <c r="AO205" s="238">
        <v>15</v>
      </c>
      <c r="AS205" s="238">
        <v>3</v>
      </c>
      <c r="AT205" s="238">
        <v>98</v>
      </c>
      <c r="AU205" s="238">
        <v>65</v>
      </c>
      <c r="AV205" s="238">
        <v>11</v>
      </c>
      <c r="AW205" s="238">
        <v>21</v>
      </c>
      <c r="CT205" s="238">
        <v>424583</v>
      </c>
      <c r="CU205" s="238">
        <v>4957931</v>
      </c>
      <c r="CV205" s="238">
        <v>44.770799599999997</v>
      </c>
      <c r="CW205" s="238">
        <v>-93.953085700000003</v>
      </c>
      <c r="CX205" s="238" t="s">
        <v>359</v>
      </c>
      <c r="CY205" s="238" t="s">
        <v>1728</v>
      </c>
    </row>
    <row r="206" spans="1:103" x14ac:dyDescent="0.25">
      <c r="A206" s="238">
        <v>699670</v>
      </c>
      <c r="B206" s="238">
        <v>2</v>
      </c>
      <c r="C206" s="238">
        <v>212</v>
      </c>
      <c r="D206" s="238">
        <v>129.745</v>
      </c>
      <c r="E206" s="238">
        <v>10</v>
      </c>
      <c r="G206" s="238" t="s">
        <v>1633</v>
      </c>
      <c r="H206" s="238" t="s">
        <v>354</v>
      </c>
      <c r="I206" s="238">
        <v>25</v>
      </c>
      <c r="K206" s="238">
        <v>19008130</v>
      </c>
      <c r="M206" s="238">
        <v>3</v>
      </c>
      <c r="N206" s="238">
        <v>23</v>
      </c>
      <c r="O206" s="238">
        <v>2019</v>
      </c>
      <c r="P206" s="238" t="s">
        <v>364</v>
      </c>
      <c r="Q206" s="238">
        <v>11</v>
      </c>
      <c r="R206" s="238" t="s">
        <v>369</v>
      </c>
      <c r="S206" s="238">
        <v>5</v>
      </c>
      <c r="T206" s="238">
        <v>0</v>
      </c>
      <c r="U206" s="238">
        <v>1</v>
      </c>
      <c r="W206" s="238">
        <v>62</v>
      </c>
      <c r="X206" s="238">
        <v>2</v>
      </c>
      <c r="Y206" s="238">
        <v>1</v>
      </c>
      <c r="Z206" s="238">
        <v>1</v>
      </c>
      <c r="AB206" s="238">
        <v>1</v>
      </c>
      <c r="AC206" s="238">
        <v>98</v>
      </c>
      <c r="AD206" s="238" t="s">
        <v>357</v>
      </c>
      <c r="AF206" s="238" t="s">
        <v>358</v>
      </c>
      <c r="AG206" s="238">
        <v>3</v>
      </c>
      <c r="AH206" s="238">
        <v>2</v>
      </c>
      <c r="AI206" s="238">
        <v>2</v>
      </c>
      <c r="AJ206" s="238">
        <v>3</v>
      </c>
      <c r="AK206" s="238">
        <v>21</v>
      </c>
      <c r="AL206" s="238">
        <v>32</v>
      </c>
      <c r="AM206" s="238" t="s">
        <v>354</v>
      </c>
      <c r="AN206" s="238">
        <v>9</v>
      </c>
      <c r="AO206" s="238">
        <v>70</v>
      </c>
      <c r="AS206" s="238">
        <v>14</v>
      </c>
      <c r="AT206" s="238">
        <v>9</v>
      </c>
      <c r="AU206" s="238">
        <v>65</v>
      </c>
      <c r="AV206" s="238">
        <v>13</v>
      </c>
      <c r="AW206" s="238">
        <v>22</v>
      </c>
      <c r="CT206" s="238">
        <v>424656.935770849</v>
      </c>
      <c r="CU206" s="238">
        <v>4957971.6171596702</v>
      </c>
      <c r="CV206" s="238">
        <v>44.771169030000003</v>
      </c>
      <c r="CW206" s="238">
        <v>-93.952161899999993</v>
      </c>
      <c r="CX206" s="238" t="s">
        <v>359</v>
      </c>
      <c r="CY206" s="238" t="s">
        <v>1729</v>
      </c>
    </row>
    <row r="207" spans="1:103" x14ac:dyDescent="0.25">
      <c r="A207" s="238">
        <v>761047</v>
      </c>
      <c r="B207" s="238">
        <v>2</v>
      </c>
      <c r="C207" s="238">
        <v>212</v>
      </c>
      <c r="D207" s="238">
        <v>129.791</v>
      </c>
      <c r="E207" s="238">
        <v>10</v>
      </c>
      <c r="G207" s="238" t="s">
        <v>1633</v>
      </c>
      <c r="H207" s="238" t="s">
        <v>354</v>
      </c>
      <c r="I207" s="238">
        <v>25</v>
      </c>
      <c r="K207" s="238">
        <v>19033644</v>
      </c>
      <c r="M207" s="238">
        <v>11</v>
      </c>
      <c r="N207" s="238">
        <v>9</v>
      </c>
      <c r="O207" s="238">
        <v>2019</v>
      </c>
      <c r="P207" s="238" t="s">
        <v>364</v>
      </c>
      <c r="Q207" s="238">
        <v>13</v>
      </c>
      <c r="S207" s="238">
        <v>5</v>
      </c>
      <c r="T207" s="238">
        <v>0</v>
      </c>
      <c r="U207" s="238">
        <v>1</v>
      </c>
      <c r="W207" s="238">
        <v>61</v>
      </c>
      <c r="X207" s="238">
        <v>2</v>
      </c>
      <c r="Y207" s="238">
        <v>1</v>
      </c>
      <c r="Z207" s="238">
        <v>2</v>
      </c>
      <c r="AB207" s="238">
        <v>1</v>
      </c>
      <c r="AC207" s="238">
        <v>98</v>
      </c>
      <c r="AD207" s="238" t="s">
        <v>357</v>
      </c>
      <c r="AF207" s="238" t="s">
        <v>358</v>
      </c>
      <c r="AG207" s="238">
        <v>3</v>
      </c>
      <c r="AH207" s="238">
        <v>2</v>
      </c>
      <c r="AI207" s="238">
        <v>4</v>
      </c>
      <c r="AJ207" s="238">
        <v>3</v>
      </c>
      <c r="AK207" s="238">
        <v>21</v>
      </c>
      <c r="AL207" s="238">
        <v>42</v>
      </c>
      <c r="AM207" s="238" t="s">
        <v>363</v>
      </c>
      <c r="AN207" s="238">
        <v>5</v>
      </c>
      <c r="AO207" s="238">
        <v>1</v>
      </c>
      <c r="AS207" s="238">
        <v>14</v>
      </c>
      <c r="AT207" s="238">
        <v>9</v>
      </c>
      <c r="AU207" s="238">
        <v>65</v>
      </c>
      <c r="AV207" s="238">
        <v>13</v>
      </c>
      <c r="AW207" s="238">
        <v>22</v>
      </c>
      <c r="CT207" s="238">
        <v>424727.84974600002</v>
      </c>
      <c r="CU207" s="238">
        <v>4957995.0299700601</v>
      </c>
      <c r="CV207" s="238">
        <v>44.771387240000003</v>
      </c>
      <c r="CW207" s="238">
        <v>-93.951269289999999</v>
      </c>
      <c r="CX207" s="238" t="s">
        <v>359</v>
      </c>
      <c r="CY207" s="238" t="s">
        <v>1730</v>
      </c>
    </row>
    <row r="208" spans="1:103" x14ac:dyDescent="0.25">
      <c r="A208" s="238">
        <v>11024230</v>
      </c>
      <c r="B208" s="238">
        <v>2</v>
      </c>
      <c r="C208" s="238">
        <v>212</v>
      </c>
      <c r="D208" s="238">
        <v>129.89099999999999</v>
      </c>
      <c r="E208" s="238">
        <v>10</v>
      </c>
      <c r="G208" s="238" t="s">
        <v>1633</v>
      </c>
      <c r="H208" s="238" t="s">
        <v>354</v>
      </c>
      <c r="I208" s="238">
        <v>25</v>
      </c>
      <c r="K208" s="238">
        <v>15040934</v>
      </c>
      <c r="L208" s="238">
        <v>153540052</v>
      </c>
      <c r="M208" s="238">
        <v>12</v>
      </c>
      <c r="N208" s="238">
        <v>20</v>
      </c>
      <c r="O208" s="238">
        <v>2015</v>
      </c>
      <c r="P208" s="238" t="s">
        <v>366</v>
      </c>
      <c r="Q208" s="238">
        <v>9</v>
      </c>
      <c r="R208" s="238" t="s">
        <v>369</v>
      </c>
      <c r="S208" s="238">
        <v>5</v>
      </c>
      <c r="T208" s="238">
        <v>0</v>
      </c>
      <c r="U208" s="238">
        <v>1</v>
      </c>
      <c r="V208" s="238">
        <v>7</v>
      </c>
      <c r="W208" s="238">
        <v>54</v>
      </c>
      <c r="X208" s="238">
        <v>2</v>
      </c>
      <c r="Y208" s="238">
        <v>1</v>
      </c>
      <c r="Z208" s="238">
        <v>2</v>
      </c>
      <c r="AB208" s="238">
        <v>5</v>
      </c>
      <c r="AC208" s="238">
        <v>98</v>
      </c>
      <c r="AD208" s="238" t="s">
        <v>389</v>
      </c>
      <c r="AE208" s="238" t="s">
        <v>1692</v>
      </c>
      <c r="AF208" s="238" t="s">
        <v>358</v>
      </c>
      <c r="AG208" s="238">
        <v>3</v>
      </c>
      <c r="AH208" s="238">
        <v>2</v>
      </c>
      <c r="AI208" s="238">
        <v>2</v>
      </c>
      <c r="AJ208" s="238">
        <v>3</v>
      </c>
      <c r="AK208" s="238">
        <v>21</v>
      </c>
      <c r="AL208" s="238">
        <v>22</v>
      </c>
      <c r="AM208" s="238" t="s">
        <v>363</v>
      </c>
      <c r="AN208" s="238">
        <v>5</v>
      </c>
      <c r="AS208" s="238">
        <v>1</v>
      </c>
      <c r="AT208" s="238">
        <v>98</v>
      </c>
      <c r="AU208" s="238">
        <v>65</v>
      </c>
      <c r="AV208" s="238">
        <v>10</v>
      </c>
      <c r="AW208" s="238">
        <v>20</v>
      </c>
      <c r="CT208" s="238">
        <v>424881</v>
      </c>
      <c r="CU208" s="238">
        <v>4958041</v>
      </c>
      <c r="CV208" s="238">
        <v>44.771813100000003</v>
      </c>
      <c r="CW208" s="238">
        <v>-93.949342000000001</v>
      </c>
      <c r="CX208" s="238" t="s">
        <v>359</v>
      </c>
      <c r="CY208" s="238" t="s">
        <v>1731</v>
      </c>
    </row>
    <row r="209" spans="1:103" x14ac:dyDescent="0.25">
      <c r="A209" s="238">
        <v>10775369</v>
      </c>
      <c r="B209" s="238">
        <v>2</v>
      </c>
      <c r="C209" s="238">
        <v>212</v>
      </c>
      <c r="D209" s="238">
        <v>129.89400000000001</v>
      </c>
      <c r="E209" s="238">
        <v>10</v>
      </c>
      <c r="G209" s="238" t="s">
        <v>1633</v>
      </c>
      <c r="H209" s="238" t="s">
        <v>354</v>
      </c>
      <c r="I209" s="238">
        <v>25</v>
      </c>
      <c r="K209" s="238">
        <v>12004700</v>
      </c>
      <c r="L209" s="238">
        <v>120520335</v>
      </c>
      <c r="M209" s="238">
        <v>2</v>
      </c>
      <c r="N209" s="238">
        <v>21</v>
      </c>
      <c r="O209" s="238">
        <v>2012</v>
      </c>
      <c r="P209" s="238" t="s">
        <v>368</v>
      </c>
      <c r="Q209" s="238">
        <v>20</v>
      </c>
      <c r="S209" s="238">
        <v>5</v>
      </c>
      <c r="T209" s="238">
        <v>0</v>
      </c>
      <c r="U209" s="238">
        <v>1</v>
      </c>
      <c r="V209" s="238">
        <v>7</v>
      </c>
      <c r="W209" s="238">
        <v>45</v>
      </c>
      <c r="X209" s="238">
        <v>2</v>
      </c>
      <c r="Y209" s="238">
        <v>7</v>
      </c>
      <c r="Z209" s="238">
        <v>5</v>
      </c>
      <c r="AA209" s="238">
        <v>4</v>
      </c>
      <c r="AB209" s="238">
        <v>4</v>
      </c>
      <c r="AC209" s="238">
        <v>98</v>
      </c>
      <c r="AD209" s="238" t="s">
        <v>371</v>
      </c>
      <c r="AE209" s="238" t="s">
        <v>1732</v>
      </c>
      <c r="AF209" s="238" t="s">
        <v>358</v>
      </c>
      <c r="AG209" s="238">
        <v>3</v>
      </c>
      <c r="AH209" s="238">
        <v>2</v>
      </c>
      <c r="AI209" s="238">
        <v>2</v>
      </c>
      <c r="AJ209" s="238">
        <v>4</v>
      </c>
      <c r="AK209" s="238">
        <v>21</v>
      </c>
      <c r="AL209" s="238">
        <v>35</v>
      </c>
      <c r="AM209" s="238" t="s">
        <v>354</v>
      </c>
      <c r="AN209" s="238">
        <v>5</v>
      </c>
      <c r="AS209" s="238">
        <v>3</v>
      </c>
      <c r="AT209" s="238">
        <v>98</v>
      </c>
      <c r="AU209" s="238">
        <v>65</v>
      </c>
      <c r="AV209" s="238">
        <v>10</v>
      </c>
      <c r="AW209" s="238">
        <v>20</v>
      </c>
      <c r="CT209" s="238">
        <v>424885</v>
      </c>
      <c r="CU209" s="238">
        <v>4958041</v>
      </c>
      <c r="CV209" s="238">
        <v>44.771820699999999</v>
      </c>
      <c r="CW209" s="238">
        <v>-93.949290099999999</v>
      </c>
      <c r="CX209" s="238" t="s">
        <v>359</v>
      </c>
      <c r="CY209" s="238" t="s">
        <v>1733</v>
      </c>
    </row>
    <row r="210" spans="1:103" x14ac:dyDescent="0.25">
      <c r="A210" s="238">
        <v>762739</v>
      </c>
      <c r="B210" s="238">
        <v>2</v>
      </c>
      <c r="C210" s="238">
        <v>212</v>
      </c>
      <c r="D210" s="238">
        <v>129.97200000000001</v>
      </c>
      <c r="E210" s="238">
        <v>10</v>
      </c>
      <c r="G210" s="238" t="s">
        <v>1633</v>
      </c>
      <c r="H210" s="238" t="s">
        <v>354</v>
      </c>
      <c r="I210" s="238">
        <v>25</v>
      </c>
      <c r="K210" s="238">
        <v>19034154</v>
      </c>
      <c r="M210" s="238">
        <v>11</v>
      </c>
      <c r="N210" s="238">
        <v>14</v>
      </c>
      <c r="O210" s="238">
        <v>2019</v>
      </c>
      <c r="P210" s="238" t="s">
        <v>384</v>
      </c>
      <c r="Q210" s="238">
        <v>20</v>
      </c>
      <c r="R210" s="238" t="s">
        <v>356</v>
      </c>
      <c r="S210" s="238">
        <v>5</v>
      </c>
      <c r="T210" s="238">
        <v>0</v>
      </c>
      <c r="U210" s="238">
        <v>1</v>
      </c>
      <c r="W210" s="238">
        <v>16</v>
      </c>
      <c r="X210" s="238">
        <v>2</v>
      </c>
      <c r="Y210" s="238">
        <v>5</v>
      </c>
      <c r="Z210" s="238">
        <v>1</v>
      </c>
      <c r="AB210" s="238">
        <v>1</v>
      </c>
      <c r="AC210" s="238">
        <v>98</v>
      </c>
      <c r="AD210" s="238" t="s">
        <v>357</v>
      </c>
      <c r="AF210" s="238" t="s">
        <v>405</v>
      </c>
      <c r="AG210" s="238">
        <v>4</v>
      </c>
      <c r="AH210" s="238">
        <v>2</v>
      </c>
      <c r="AI210" s="238">
        <v>2</v>
      </c>
      <c r="AJ210" s="238">
        <v>4</v>
      </c>
      <c r="AK210" s="238">
        <v>21</v>
      </c>
      <c r="AL210" s="238">
        <v>47</v>
      </c>
      <c r="AM210" s="238" t="s">
        <v>354</v>
      </c>
      <c r="AN210" s="238">
        <v>5</v>
      </c>
      <c r="AO210" s="238">
        <v>1</v>
      </c>
      <c r="AS210" s="238">
        <v>15</v>
      </c>
      <c r="AT210" s="238">
        <v>9</v>
      </c>
      <c r="AU210" s="238">
        <v>65</v>
      </c>
      <c r="AV210" s="238">
        <v>11</v>
      </c>
      <c r="AW210" s="238">
        <v>23</v>
      </c>
      <c r="CT210" s="238">
        <v>425017.23803869198</v>
      </c>
      <c r="CU210" s="238">
        <v>4958079.6708557904</v>
      </c>
      <c r="CV210" s="238">
        <v>44.7721795</v>
      </c>
      <c r="CW210" s="238">
        <v>-93.947625040000005</v>
      </c>
      <c r="CX210" s="238" t="s">
        <v>359</v>
      </c>
      <c r="CY210" s="238" t="s">
        <v>1734</v>
      </c>
    </row>
    <row r="211" spans="1:103" x14ac:dyDescent="0.25">
      <c r="A211" s="238">
        <v>513823</v>
      </c>
      <c r="B211" s="238">
        <v>2</v>
      </c>
      <c r="C211" s="238">
        <v>212</v>
      </c>
      <c r="D211" s="238">
        <v>130.001</v>
      </c>
      <c r="E211" s="238">
        <v>10</v>
      </c>
      <c r="G211" s="238" t="s">
        <v>1633</v>
      </c>
      <c r="H211" s="238" t="s">
        <v>354</v>
      </c>
      <c r="I211" s="238">
        <v>25</v>
      </c>
      <c r="K211" s="238">
        <v>17035778</v>
      </c>
      <c r="M211" s="238">
        <v>11</v>
      </c>
      <c r="N211" s="238">
        <v>2</v>
      </c>
      <c r="O211" s="238">
        <v>2017</v>
      </c>
      <c r="P211" s="238" t="s">
        <v>384</v>
      </c>
      <c r="Q211" s="238">
        <v>19</v>
      </c>
      <c r="R211" s="238" t="s">
        <v>356</v>
      </c>
      <c r="S211" s="238">
        <v>5</v>
      </c>
      <c r="T211" s="238">
        <v>0</v>
      </c>
      <c r="U211" s="238">
        <v>1</v>
      </c>
      <c r="W211" s="238">
        <v>16</v>
      </c>
      <c r="X211" s="238">
        <v>2</v>
      </c>
      <c r="Y211" s="238">
        <v>6</v>
      </c>
      <c r="Z211" s="238">
        <v>1</v>
      </c>
      <c r="AB211" s="238">
        <v>1</v>
      </c>
      <c r="AC211" s="238">
        <v>98</v>
      </c>
      <c r="AD211" s="238" t="s">
        <v>357</v>
      </c>
      <c r="AF211" s="238" t="s">
        <v>405</v>
      </c>
      <c r="AG211" s="238">
        <v>4</v>
      </c>
      <c r="AH211" s="238">
        <v>2</v>
      </c>
      <c r="AI211" s="238">
        <v>2</v>
      </c>
      <c r="AJ211" s="238">
        <v>4</v>
      </c>
      <c r="AK211" s="238">
        <v>21</v>
      </c>
      <c r="AL211" s="238">
        <v>62</v>
      </c>
      <c r="AM211" s="238" t="s">
        <v>354</v>
      </c>
      <c r="AN211" s="238">
        <v>5</v>
      </c>
      <c r="AO211" s="238">
        <v>1</v>
      </c>
      <c r="AS211" s="238">
        <v>14</v>
      </c>
      <c r="AT211" s="238">
        <v>9</v>
      </c>
      <c r="AU211" s="238">
        <v>65</v>
      </c>
      <c r="AV211" s="238">
        <v>11</v>
      </c>
      <c r="AW211" s="238">
        <v>21</v>
      </c>
      <c r="CT211" s="238">
        <v>425028.91272345401</v>
      </c>
      <c r="CU211" s="238">
        <v>4958073.3197279302</v>
      </c>
      <c r="CV211" s="238">
        <v>44.772123550000003</v>
      </c>
      <c r="CW211" s="238">
        <v>-93.94747658</v>
      </c>
      <c r="CX211" s="238" t="s">
        <v>359</v>
      </c>
      <c r="CY211" s="238" t="s">
        <v>1735</v>
      </c>
    </row>
    <row r="212" spans="1:103" x14ac:dyDescent="0.25">
      <c r="A212" s="238">
        <v>848192</v>
      </c>
      <c r="B212" s="238">
        <v>2</v>
      </c>
      <c r="C212" s="238">
        <v>212</v>
      </c>
      <c r="D212" s="238">
        <v>130.00399999999999</v>
      </c>
      <c r="E212" s="238">
        <v>10</v>
      </c>
      <c r="G212" s="238" t="s">
        <v>1633</v>
      </c>
      <c r="H212" s="238" t="s">
        <v>354</v>
      </c>
      <c r="I212" s="238">
        <v>25</v>
      </c>
      <c r="K212" s="238">
        <v>20031468</v>
      </c>
      <c r="L212" s="238">
        <v>202950065</v>
      </c>
      <c r="M212" s="238">
        <v>10</v>
      </c>
      <c r="N212" s="238">
        <v>21</v>
      </c>
      <c r="O212" s="238">
        <v>2020</v>
      </c>
      <c r="P212" s="238" t="s">
        <v>355</v>
      </c>
      <c r="Q212" s="238">
        <v>9</v>
      </c>
      <c r="R212" s="238" t="s">
        <v>369</v>
      </c>
      <c r="S212" s="238">
        <v>5</v>
      </c>
      <c r="T212" s="238">
        <v>0</v>
      </c>
      <c r="U212" s="238">
        <v>1</v>
      </c>
      <c r="W212" s="238">
        <v>61</v>
      </c>
      <c r="X212" s="238">
        <v>2</v>
      </c>
      <c r="Y212" s="238">
        <v>1</v>
      </c>
      <c r="Z212" s="238">
        <v>4</v>
      </c>
      <c r="AB212" s="238">
        <v>4</v>
      </c>
      <c r="AC212" s="238">
        <v>98</v>
      </c>
      <c r="AD212" s="238" t="s">
        <v>357</v>
      </c>
      <c r="AF212" s="238" t="s">
        <v>358</v>
      </c>
      <c r="AG212" s="238">
        <v>3</v>
      </c>
      <c r="AH212" s="238">
        <v>2</v>
      </c>
      <c r="AI212" s="238">
        <v>3</v>
      </c>
      <c r="AJ212" s="238">
        <v>3</v>
      </c>
      <c r="AK212" s="238">
        <v>21</v>
      </c>
      <c r="AL212" s="238">
        <v>31</v>
      </c>
      <c r="AM212" s="238" t="s">
        <v>354</v>
      </c>
      <c r="AN212" s="238">
        <v>5</v>
      </c>
      <c r="AO212" s="238">
        <v>71</v>
      </c>
      <c r="AS212" s="238">
        <v>12</v>
      </c>
      <c r="AT212" s="238">
        <v>98</v>
      </c>
      <c r="AU212" s="238">
        <v>50</v>
      </c>
      <c r="AV212" s="238">
        <v>13</v>
      </c>
      <c r="AW212" s="238">
        <v>24</v>
      </c>
      <c r="CT212" s="238">
        <v>425062.65907756798</v>
      </c>
      <c r="CU212" s="238">
        <v>4958048.0534723299</v>
      </c>
      <c r="CV212" s="238">
        <v>44.771899670000003</v>
      </c>
      <c r="CW212" s="238">
        <v>-93.947046439999994</v>
      </c>
      <c r="CX212" s="238" t="s">
        <v>359</v>
      </c>
      <c r="CY212" s="238" t="s">
        <v>1736</v>
      </c>
    </row>
    <row r="213" spans="1:103" x14ac:dyDescent="0.25">
      <c r="A213" s="238">
        <v>703251</v>
      </c>
      <c r="B213" s="238">
        <v>2</v>
      </c>
      <c r="C213" s="238">
        <v>212</v>
      </c>
      <c r="D213" s="238">
        <v>130.08600000000001</v>
      </c>
      <c r="E213" s="238">
        <v>10</v>
      </c>
      <c r="G213" s="238" t="s">
        <v>1633</v>
      </c>
      <c r="H213" s="238" t="s">
        <v>354</v>
      </c>
      <c r="I213" s="238">
        <v>25</v>
      </c>
      <c r="K213" s="238">
        <v>19010176</v>
      </c>
      <c r="M213" s="238">
        <v>4</v>
      </c>
      <c r="N213" s="238">
        <v>11</v>
      </c>
      <c r="O213" s="238">
        <v>2019</v>
      </c>
      <c r="P213" s="238" t="s">
        <v>384</v>
      </c>
      <c r="Q213" s="238">
        <v>18</v>
      </c>
      <c r="R213" s="238" t="s">
        <v>356</v>
      </c>
      <c r="S213" s="238">
        <v>5</v>
      </c>
      <c r="T213" s="238">
        <v>0</v>
      </c>
      <c r="U213" s="238">
        <v>1</v>
      </c>
      <c r="W213" s="238">
        <v>69</v>
      </c>
      <c r="X213" s="238">
        <v>2</v>
      </c>
      <c r="Y213" s="238">
        <v>1</v>
      </c>
      <c r="Z213" s="238">
        <v>3</v>
      </c>
      <c r="AB213" s="238">
        <v>4</v>
      </c>
      <c r="AC213" s="238">
        <v>98</v>
      </c>
      <c r="AD213" s="238" t="s">
        <v>357</v>
      </c>
      <c r="AF213" s="238" t="s">
        <v>405</v>
      </c>
      <c r="AG213" s="238">
        <v>3</v>
      </c>
      <c r="AH213" s="238">
        <v>2</v>
      </c>
      <c r="AI213" s="238">
        <v>2</v>
      </c>
      <c r="AJ213" s="238">
        <v>4</v>
      </c>
      <c r="AK213" s="238">
        <v>21</v>
      </c>
      <c r="AL213" s="238">
        <v>19</v>
      </c>
      <c r="AM213" s="238" t="s">
        <v>363</v>
      </c>
      <c r="AN213" s="238">
        <v>5</v>
      </c>
      <c r="AO213" s="238">
        <v>75</v>
      </c>
      <c r="AS213" s="238">
        <v>14</v>
      </c>
      <c r="AT213" s="238">
        <v>9</v>
      </c>
      <c r="AU213" s="238">
        <v>65</v>
      </c>
      <c r="AV213" s="238">
        <v>11</v>
      </c>
      <c r="AW213" s="238">
        <v>21</v>
      </c>
      <c r="CT213" s="238">
        <v>425201.30102151801</v>
      </c>
      <c r="CU213" s="238">
        <v>4958079.5396786798</v>
      </c>
      <c r="CV213" s="238">
        <v>44.772197589999998</v>
      </c>
      <c r="CW213" s="238">
        <v>-93.945299169999998</v>
      </c>
      <c r="CX213" s="238" t="s">
        <v>359</v>
      </c>
      <c r="CY213" s="238" t="s">
        <v>1737</v>
      </c>
    </row>
    <row r="214" spans="1:103" x14ac:dyDescent="0.25">
      <c r="A214" s="238">
        <v>868412</v>
      </c>
      <c r="B214" s="238">
        <v>2</v>
      </c>
      <c r="C214" s="238">
        <v>212</v>
      </c>
      <c r="D214" s="238">
        <v>130.08799999999999</v>
      </c>
      <c r="E214" s="238">
        <v>10</v>
      </c>
      <c r="G214" s="238" t="s">
        <v>1633</v>
      </c>
      <c r="H214" s="238" t="s">
        <v>354</v>
      </c>
      <c r="I214" s="238">
        <v>25</v>
      </c>
      <c r="K214" s="238">
        <v>20037096</v>
      </c>
      <c r="L214" s="238">
        <v>203510026</v>
      </c>
      <c r="M214" s="238">
        <v>12</v>
      </c>
      <c r="N214" s="238">
        <v>16</v>
      </c>
      <c r="O214" s="238">
        <v>2020</v>
      </c>
      <c r="P214" s="238" t="s">
        <v>355</v>
      </c>
      <c r="Q214" s="238">
        <v>11</v>
      </c>
      <c r="R214" s="238" t="s">
        <v>369</v>
      </c>
      <c r="S214" s="238">
        <v>5</v>
      </c>
      <c r="T214" s="238">
        <v>0</v>
      </c>
      <c r="U214" s="238">
        <v>2</v>
      </c>
      <c r="V214" s="238">
        <v>10</v>
      </c>
      <c r="W214" s="238">
        <v>10</v>
      </c>
      <c r="X214" s="238">
        <v>2</v>
      </c>
      <c r="Y214" s="238">
        <v>1</v>
      </c>
      <c r="Z214" s="238">
        <v>1</v>
      </c>
      <c r="AB214" s="238">
        <v>1</v>
      </c>
      <c r="AC214" s="238">
        <v>98</v>
      </c>
      <c r="AD214" s="238" t="s">
        <v>357</v>
      </c>
      <c r="AF214" s="238" t="s">
        <v>405</v>
      </c>
      <c r="AG214" s="238">
        <v>5</v>
      </c>
      <c r="AH214" s="238">
        <v>2</v>
      </c>
      <c r="AI214" s="238">
        <v>2</v>
      </c>
      <c r="AJ214" s="238">
        <v>3</v>
      </c>
      <c r="AK214" s="238">
        <v>21</v>
      </c>
      <c r="AL214" s="238">
        <v>71</v>
      </c>
      <c r="AM214" s="238" t="s">
        <v>363</v>
      </c>
      <c r="AN214" s="238">
        <v>5</v>
      </c>
      <c r="AO214" s="238">
        <v>1</v>
      </c>
      <c r="AS214" s="238">
        <v>11</v>
      </c>
      <c r="AT214" s="238">
        <v>9</v>
      </c>
      <c r="AV214" s="238">
        <v>11</v>
      </c>
      <c r="AW214" s="238">
        <v>21</v>
      </c>
      <c r="AX214" s="238">
        <v>2</v>
      </c>
      <c r="AY214" s="238">
        <v>2</v>
      </c>
      <c r="AZ214" s="238">
        <v>3</v>
      </c>
      <c r="BA214" s="238">
        <v>31</v>
      </c>
      <c r="BB214" s="238">
        <v>15</v>
      </c>
      <c r="BC214" s="238" t="s">
        <v>363</v>
      </c>
      <c r="BD214" s="238">
        <v>5</v>
      </c>
      <c r="BE214" s="238">
        <v>10</v>
      </c>
      <c r="BI214" s="238">
        <v>11</v>
      </c>
      <c r="BJ214" s="238">
        <v>9</v>
      </c>
      <c r="BL214" s="238">
        <v>11</v>
      </c>
      <c r="BM214" s="238">
        <v>21</v>
      </c>
      <c r="CT214" s="238">
        <v>425204.93995686999</v>
      </c>
      <c r="CU214" s="238">
        <v>4958062.5916982098</v>
      </c>
      <c r="CV214" s="238">
        <v>44.772045419999998</v>
      </c>
      <c r="CW214" s="238">
        <v>-93.945250700000003</v>
      </c>
      <c r="CX214" s="238" t="s">
        <v>359</v>
      </c>
      <c r="CY214" s="238" t="s">
        <v>1738</v>
      </c>
    </row>
    <row r="215" spans="1:103" x14ac:dyDescent="0.25">
      <c r="A215" s="238">
        <v>662687</v>
      </c>
      <c r="B215" s="238">
        <v>2</v>
      </c>
      <c r="C215" s="238">
        <v>212</v>
      </c>
      <c r="D215" s="238">
        <v>130.154</v>
      </c>
      <c r="E215" s="238">
        <v>10</v>
      </c>
      <c r="G215" s="238" t="s">
        <v>1633</v>
      </c>
      <c r="H215" s="238" t="s">
        <v>354</v>
      </c>
      <c r="I215" s="238">
        <v>25</v>
      </c>
      <c r="K215" s="238">
        <v>18036543</v>
      </c>
      <c r="M215" s="238">
        <v>11</v>
      </c>
      <c r="N215" s="238">
        <v>24</v>
      </c>
      <c r="O215" s="238">
        <v>2018</v>
      </c>
      <c r="P215" s="238" t="s">
        <v>364</v>
      </c>
      <c r="Q215" s="238">
        <v>19</v>
      </c>
      <c r="R215" s="238" t="s">
        <v>369</v>
      </c>
      <c r="S215" s="238">
        <v>5</v>
      </c>
      <c r="T215" s="238">
        <v>0</v>
      </c>
      <c r="U215" s="238">
        <v>1</v>
      </c>
      <c r="W215" s="238">
        <v>16</v>
      </c>
      <c r="X215" s="238">
        <v>2</v>
      </c>
      <c r="Y215" s="238">
        <v>6</v>
      </c>
      <c r="Z215" s="238">
        <v>1</v>
      </c>
      <c r="AB215" s="238">
        <v>1</v>
      </c>
      <c r="AC215" s="238">
        <v>98</v>
      </c>
      <c r="AD215" s="238" t="s">
        <v>357</v>
      </c>
      <c r="AF215" s="238" t="s">
        <v>358</v>
      </c>
      <c r="AG215" s="238">
        <v>4</v>
      </c>
      <c r="AH215" s="238">
        <v>2</v>
      </c>
      <c r="AI215" s="238">
        <v>2</v>
      </c>
      <c r="AJ215" s="238">
        <v>3</v>
      </c>
      <c r="AK215" s="238">
        <v>21</v>
      </c>
      <c r="AL215" s="238">
        <v>36</v>
      </c>
      <c r="AM215" s="238" t="s">
        <v>354</v>
      </c>
      <c r="AN215" s="238">
        <v>5</v>
      </c>
      <c r="AO215" s="238">
        <v>1</v>
      </c>
      <c r="AS215" s="238">
        <v>14</v>
      </c>
      <c r="AT215" s="238">
        <v>9</v>
      </c>
      <c r="AU215" s="238">
        <v>65</v>
      </c>
      <c r="AV215" s="238">
        <v>11</v>
      </c>
      <c r="AW215" s="238">
        <v>21</v>
      </c>
      <c r="CT215" s="238">
        <v>425304.02587016398</v>
      </c>
      <c r="CU215" s="238">
        <v>4958044.5701483097</v>
      </c>
      <c r="CV215" s="238">
        <v>44.771893570000003</v>
      </c>
      <c r="CW215" s="238">
        <v>-93.943995990000005</v>
      </c>
      <c r="CX215" s="238" t="s">
        <v>359</v>
      </c>
      <c r="CY215" s="238" t="s">
        <v>1739</v>
      </c>
    </row>
    <row r="216" spans="1:103" x14ac:dyDescent="0.25">
      <c r="A216" s="238">
        <v>365097</v>
      </c>
      <c r="B216" s="238">
        <v>2</v>
      </c>
      <c r="C216" s="238">
        <v>212</v>
      </c>
      <c r="D216" s="238">
        <v>130.18299999999999</v>
      </c>
      <c r="E216" s="238">
        <v>10</v>
      </c>
      <c r="G216" s="238" t="s">
        <v>1633</v>
      </c>
      <c r="H216" s="238" t="s">
        <v>354</v>
      </c>
      <c r="I216" s="238">
        <v>25</v>
      </c>
      <c r="K216" s="238">
        <v>16507169</v>
      </c>
      <c r="M216" s="238">
        <v>7</v>
      </c>
      <c r="N216" s="238">
        <v>2</v>
      </c>
      <c r="O216" s="238">
        <v>2016</v>
      </c>
      <c r="P216" s="238" t="s">
        <v>364</v>
      </c>
      <c r="Q216" s="238">
        <v>21</v>
      </c>
      <c r="R216" s="238" t="s">
        <v>369</v>
      </c>
      <c r="S216" s="238">
        <v>3</v>
      </c>
      <c r="T216" s="238">
        <v>0</v>
      </c>
      <c r="U216" s="238">
        <v>1</v>
      </c>
      <c r="W216" s="238">
        <v>62</v>
      </c>
      <c r="X216" s="238">
        <v>2</v>
      </c>
      <c r="Y216" s="238">
        <v>4</v>
      </c>
      <c r="Z216" s="238">
        <v>1</v>
      </c>
      <c r="AB216" s="238">
        <v>1</v>
      </c>
      <c r="AC216" s="238">
        <v>98</v>
      </c>
      <c r="AD216" s="238" t="s">
        <v>357</v>
      </c>
      <c r="AF216" s="238" t="s">
        <v>358</v>
      </c>
      <c r="AG216" s="238">
        <v>3</v>
      </c>
      <c r="AH216" s="238">
        <v>2</v>
      </c>
      <c r="AI216" s="238">
        <v>2</v>
      </c>
      <c r="AJ216" s="238">
        <v>3</v>
      </c>
      <c r="AK216" s="238">
        <v>21</v>
      </c>
      <c r="AL216" s="238">
        <v>24</v>
      </c>
      <c r="AM216" s="238" t="s">
        <v>354</v>
      </c>
      <c r="AN216" s="238">
        <v>9</v>
      </c>
      <c r="AO216" s="238">
        <v>62</v>
      </c>
      <c r="AP216" s="238">
        <v>90</v>
      </c>
      <c r="AS216" s="238">
        <v>15</v>
      </c>
      <c r="AT216" s="238">
        <v>9</v>
      </c>
      <c r="AU216" s="238">
        <v>65</v>
      </c>
      <c r="AV216" s="238">
        <v>11</v>
      </c>
      <c r="AW216" s="238">
        <v>21</v>
      </c>
      <c r="CT216" s="238">
        <v>425351.37583608599</v>
      </c>
      <c r="CU216" s="238">
        <v>4958042.0032173404</v>
      </c>
      <c r="CV216" s="238">
        <v>44.77187541</v>
      </c>
      <c r="CW216" s="238">
        <v>-93.943397289999993</v>
      </c>
      <c r="CX216" s="238" t="s">
        <v>359</v>
      </c>
      <c r="CY216" s="238" t="s">
        <v>1740</v>
      </c>
    </row>
    <row r="217" spans="1:103" x14ac:dyDescent="0.25">
      <c r="A217" s="238">
        <v>10775370</v>
      </c>
      <c r="B217" s="238">
        <v>2</v>
      </c>
      <c r="C217" s="238">
        <v>212</v>
      </c>
      <c r="D217" s="238">
        <v>130.19999999999999</v>
      </c>
      <c r="E217" s="238">
        <v>10</v>
      </c>
      <c r="G217" s="238" t="s">
        <v>1633</v>
      </c>
      <c r="H217" s="238" t="s">
        <v>354</v>
      </c>
      <c r="I217" s="238">
        <v>25</v>
      </c>
      <c r="K217" s="238">
        <v>12004691</v>
      </c>
      <c r="L217" s="238">
        <v>120520339</v>
      </c>
      <c r="M217" s="238">
        <v>2</v>
      </c>
      <c r="N217" s="238">
        <v>20</v>
      </c>
      <c r="O217" s="238">
        <v>2012</v>
      </c>
      <c r="P217" s="238" t="s">
        <v>361</v>
      </c>
      <c r="Q217" s="238">
        <v>18</v>
      </c>
      <c r="R217" s="238" t="s">
        <v>369</v>
      </c>
      <c r="S217" s="238">
        <v>5</v>
      </c>
      <c r="T217" s="238">
        <v>0</v>
      </c>
      <c r="U217" s="238">
        <v>1</v>
      </c>
      <c r="V217" s="238">
        <v>90</v>
      </c>
      <c r="W217" s="238">
        <v>54</v>
      </c>
      <c r="X217" s="238">
        <v>2</v>
      </c>
      <c r="Y217" s="238">
        <v>6</v>
      </c>
      <c r="Z217" s="238">
        <v>2</v>
      </c>
      <c r="AA217" s="238">
        <v>4</v>
      </c>
      <c r="AB217" s="238">
        <v>5</v>
      </c>
      <c r="AC217" s="238">
        <v>98</v>
      </c>
      <c r="AD217" s="238" t="s">
        <v>374</v>
      </c>
      <c r="AE217" s="238" t="s">
        <v>1741</v>
      </c>
      <c r="AF217" s="238" t="s">
        <v>358</v>
      </c>
      <c r="AG217" s="238">
        <v>3</v>
      </c>
      <c r="AH217" s="238">
        <v>2</v>
      </c>
      <c r="AI217" s="238">
        <v>2</v>
      </c>
      <c r="AJ217" s="238">
        <v>3</v>
      </c>
      <c r="AK217" s="238">
        <v>21</v>
      </c>
      <c r="AL217" s="238">
        <v>30</v>
      </c>
      <c r="AM217" s="238" t="s">
        <v>354</v>
      </c>
      <c r="AN217" s="238">
        <v>5</v>
      </c>
      <c r="AS217" s="238">
        <v>3</v>
      </c>
      <c r="AT217" s="238">
        <v>98</v>
      </c>
      <c r="AU217" s="238">
        <v>65</v>
      </c>
      <c r="AV217" s="238">
        <v>10</v>
      </c>
      <c r="AW217" s="238">
        <v>22</v>
      </c>
      <c r="CT217" s="238">
        <v>425378</v>
      </c>
      <c r="CU217" s="238">
        <v>4958041</v>
      </c>
      <c r="CV217" s="238">
        <v>44.771867299999997</v>
      </c>
      <c r="CW217" s="238">
        <v>-93.943066799999997</v>
      </c>
      <c r="CX217" s="238" t="s">
        <v>359</v>
      </c>
      <c r="CY217" s="238" t="s">
        <v>1742</v>
      </c>
    </row>
    <row r="218" spans="1:103" x14ac:dyDescent="0.25">
      <c r="A218" s="238">
        <v>10782727</v>
      </c>
      <c r="B218" s="238">
        <v>2</v>
      </c>
      <c r="C218" s="238">
        <v>212</v>
      </c>
      <c r="D218" s="238">
        <v>130.19999999999999</v>
      </c>
      <c r="E218" s="238">
        <v>10</v>
      </c>
      <c r="G218" s="238" t="s">
        <v>1633</v>
      </c>
      <c r="H218" s="238" t="s">
        <v>354</v>
      </c>
      <c r="I218" s="238">
        <v>25</v>
      </c>
      <c r="K218" s="238">
        <v>12038187</v>
      </c>
      <c r="L218" s="238">
        <v>123630027</v>
      </c>
      <c r="M218" s="238">
        <v>12</v>
      </c>
      <c r="N218" s="238">
        <v>28</v>
      </c>
      <c r="O218" s="238">
        <v>2012</v>
      </c>
      <c r="P218" s="238" t="s">
        <v>362</v>
      </c>
      <c r="Q218" s="238">
        <v>2</v>
      </c>
      <c r="R218" s="238" t="s">
        <v>369</v>
      </c>
      <c r="S218" s="238">
        <v>5</v>
      </c>
      <c r="T218" s="238">
        <v>0</v>
      </c>
      <c r="U218" s="238">
        <v>1</v>
      </c>
      <c r="V218" s="238">
        <v>4</v>
      </c>
      <c r="W218" s="238">
        <v>32</v>
      </c>
      <c r="X218" s="238">
        <v>4</v>
      </c>
      <c r="Y218" s="238">
        <v>4</v>
      </c>
      <c r="Z218" s="238">
        <v>2</v>
      </c>
      <c r="AA218" s="238">
        <v>90</v>
      </c>
      <c r="AB218" s="238">
        <v>3</v>
      </c>
      <c r="AC218" s="238">
        <v>98</v>
      </c>
      <c r="AD218" s="238">
        <v>212</v>
      </c>
      <c r="AE218" s="238" t="s">
        <v>1743</v>
      </c>
      <c r="AF218" s="238" t="s">
        <v>358</v>
      </c>
      <c r="AG218" s="238">
        <v>3</v>
      </c>
      <c r="AH218" s="238">
        <v>2</v>
      </c>
      <c r="AI218" s="238">
        <v>2</v>
      </c>
      <c r="AJ218" s="238">
        <v>3</v>
      </c>
      <c r="AK218" s="238">
        <v>21</v>
      </c>
      <c r="AL218" s="238">
        <v>33</v>
      </c>
      <c r="AM218" s="238" t="s">
        <v>354</v>
      </c>
      <c r="AN218" s="238">
        <v>5</v>
      </c>
      <c r="AO218" s="238">
        <v>3</v>
      </c>
      <c r="AS218" s="238">
        <v>4</v>
      </c>
      <c r="AT218" s="238">
        <v>98</v>
      </c>
      <c r="AU218" s="238">
        <v>65</v>
      </c>
      <c r="AV218" s="238">
        <v>10</v>
      </c>
      <c r="AW218" s="238">
        <v>20</v>
      </c>
      <c r="CT218" s="238">
        <v>425378</v>
      </c>
      <c r="CU218" s="238">
        <v>4958041</v>
      </c>
      <c r="CV218" s="238">
        <v>44.771867299999997</v>
      </c>
      <c r="CW218" s="238">
        <v>-93.943066799999997</v>
      </c>
      <c r="CX218" s="238" t="s">
        <v>359</v>
      </c>
      <c r="CY218" s="238" t="s">
        <v>1744</v>
      </c>
    </row>
    <row r="219" spans="1:103" x14ac:dyDescent="0.25">
      <c r="A219" s="238">
        <v>10938527</v>
      </c>
      <c r="B219" s="238">
        <v>2</v>
      </c>
      <c r="C219" s="238">
        <v>212</v>
      </c>
      <c r="D219" s="238">
        <v>130.19999999999999</v>
      </c>
      <c r="E219" s="238">
        <v>10</v>
      </c>
      <c r="G219" s="238" t="s">
        <v>1633</v>
      </c>
      <c r="H219" s="238" t="s">
        <v>354</v>
      </c>
      <c r="I219" s="238">
        <v>25</v>
      </c>
      <c r="K219" s="238">
        <v>14036185</v>
      </c>
      <c r="L219" s="238">
        <v>143110143</v>
      </c>
      <c r="M219" s="238">
        <v>11</v>
      </c>
      <c r="N219" s="238">
        <v>7</v>
      </c>
      <c r="O219" s="238">
        <v>2014</v>
      </c>
      <c r="P219" s="238" t="s">
        <v>362</v>
      </c>
      <c r="Q219" s="238">
        <v>17</v>
      </c>
      <c r="R219" s="238" t="s">
        <v>369</v>
      </c>
      <c r="S219" s="238">
        <v>5</v>
      </c>
      <c r="T219" s="238">
        <v>0</v>
      </c>
      <c r="U219" s="238">
        <v>1</v>
      </c>
      <c r="V219" s="238">
        <v>98</v>
      </c>
      <c r="W219" s="238">
        <v>16</v>
      </c>
      <c r="X219" s="238">
        <v>10</v>
      </c>
      <c r="Y219" s="238">
        <v>6</v>
      </c>
      <c r="Z219" s="238">
        <v>1</v>
      </c>
      <c r="AB219" s="238">
        <v>1</v>
      </c>
      <c r="AC219" s="238">
        <v>98</v>
      </c>
      <c r="AD219" s="238" t="s">
        <v>374</v>
      </c>
      <c r="AE219" s="238" t="s">
        <v>1745</v>
      </c>
      <c r="AF219" s="238" t="s">
        <v>358</v>
      </c>
      <c r="AG219" s="238">
        <v>4</v>
      </c>
      <c r="AH219" s="238">
        <v>2</v>
      </c>
      <c r="AI219" s="238">
        <v>4</v>
      </c>
      <c r="AJ219" s="238">
        <v>3</v>
      </c>
      <c r="AK219" s="238">
        <v>21</v>
      </c>
      <c r="AL219" s="238">
        <v>26</v>
      </c>
      <c r="AM219" s="238" t="s">
        <v>363</v>
      </c>
      <c r="AN219" s="238">
        <v>5</v>
      </c>
      <c r="AO219" s="238">
        <v>1</v>
      </c>
      <c r="AS219" s="238">
        <v>3</v>
      </c>
      <c r="AT219" s="238">
        <v>98</v>
      </c>
      <c r="AU219" s="238">
        <v>65</v>
      </c>
      <c r="AV219" s="238">
        <v>11</v>
      </c>
      <c r="AW219" s="238">
        <v>21</v>
      </c>
      <c r="CT219" s="238">
        <v>425378</v>
      </c>
      <c r="CU219" s="238">
        <v>4958041</v>
      </c>
      <c r="CV219" s="238">
        <v>44.771867299999997</v>
      </c>
      <c r="CW219" s="238">
        <v>-93.943066799999997</v>
      </c>
      <c r="CX219" s="238" t="s">
        <v>359</v>
      </c>
      <c r="CY219" s="238" t="s">
        <v>1746</v>
      </c>
    </row>
    <row r="220" spans="1:103" x14ac:dyDescent="0.25">
      <c r="A220" s="238">
        <v>11018544</v>
      </c>
      <c r="B220" s="238">
        <v>2</v>
      </c>
      <c r="C220" s="238">
        <v>212</v>
      </c>
      <c r="D220" s="238">
        <v>130.20099999999999</v>
      </c>
      <c r="E220" s="238">
        <v>10</v>
      </c>
      <c r="G220" s="238" t="s">
        <v>1633</v>
      </c>
      <c r="H220" s="238" t="s">
        <v>354</v>
      </c>
      <c r="I220" s="238">
        <v>25</v>
      </c>
      <c r="K220" s="238">
        <v>15009962</v>
      </c>
      <c r="L220" s="238">
        <v>150920086</v>
      </c>
      <c r="M220" s="238">
        <v>4</v>
      </c>
      <c r="N220" s="238">
        <v>2</v>
      </c>
      <c r="O220" s="238">
        <v>2015</v>
      </c>
      <c r="P220" s="238" t="s">
        <v>384</v>
      </c>
      <c r="Q220" s="238">
        <v>11</v>
      </c>
      <c r="R220" s="238" t="s">
        <v>356</v>
      </c>
      <c r="S220" s="238">
        <v>5</v>
      </c>
      <c r="T220" s="238">
        <v>0</v>
      </c>
      <c r="U220" s="238">
        <v>2</v>
      </c>
      <c r="V220" s="238">
        <v>10</v>
      </c>
      <c r="W220" s="238">
        <v>7</v>
      </c>
      <c r="X220" s="238">
        <v>4</v>
      </c>
      <c r="Y220" s="238">
        <v>1</v>
      </c>
      <c r="Z220" s="238">
        <v>1</v>
      </c>
      <c r="AB220" s="238">
        <v>1</v>
      </c>
      <c r="AC220" s="238">
        <v>98</v>
      </c>
      <c r="AD220" s="238" t="s">
        <v>374</v>
      </c>
      <c r="AE220" s="238" t="s">
        <v>1745</v>
      </c>
      <c r="AF220" s="238" t="s">
        <v>358</v>
      </c>
      <c r="AG220" s="238">
        <v>5</v>
      </c>
      <c r="AH220" s="238">
        <v>2</v>
      </c>
      <c r="AI220" s="238">
        <v>4</v>
      </c>
      <c r="AJ220" s="238">
        <v>4</v>
      </c>
      <c r="AK220" s="238">
        <v>28</v>
      </c>
      <c r="AL220" s="238">
        <v>77</v>
      </c>
      <c r="AM220" s="238" t="s">
        <v>354</v>
      </c>
      <c r="AN220" s="238">
        <v>5</v>
      </c>
      <c r="AO220" s="238">
        <v>9</v>
      </c>
      <c r="AS220" s="238">
        <v>4</v>
      </c>
      <c r="AT220" s="238">
        <v>22</v>
      </c>
      <c r="AU220" s="238">
        <v>65</v>
      </c>
      <c r="AV220" s="238">
        <v>11</v>
      </c>
      <c r="AW220" s="238">
        <v>21</v>
      </c>
      <c r="AX220" s="238">
        <v>2</v>
      </c>
      <c r="AY220" s="238">
        <v>1</v>
      </c>
      <c r="AZ220" s="238">
        <v>4</v>
      </c>
      <c r="BA220" s="238">
        <v>27</v>
      </c>
      <c r="BB220" s="238">
        <v>43</v>
      </c>
      <c r="BC220" s="238" t="s">
        <v>354</v>
      </c>
      <c r="BD220" s="238">
        <v>5</v>
      </c>
      <c r="BE220" s="238">
        <v>1</v>
      </c>
      <c r="BI220" s="238">
        <v>4</v>
      </c>
      <c r="BJ220" s="238">
        <v>22</v>
      </c>
      <c r="BK220" s="238">
        <v>65</v>
      </c>
      <c r="BL220" s="238">
        <v>11</v>
      </c>
      <c r="BM220" s="238">
        <v>21</v>
      </c>
      <c r="CT220" s="238">
        <v>425379</v>
      </c>
      <c r="CU220" s="238">
        <v>4958041</v>
      </c>
      <c r="CV220" s="238">
        <v>44.771866799999998</v>
      </c>
      <c r="CW220" s="238">
        <v>-93.943042300000002</v>
      </c>
      <c r="CX220" s="238" t="s">
        <v>359</v>
      </c>
      <c r="CY220" s="238" t="s">
        <v>1747</v>
      </c>
    </row>
    <row r="221" spans="1:103" x14ac:dyDescent="0.25">
      <c r="A221" s="238">
        <v>779399</v>
      </c>
      <c r="B221" s="238">
        <v>2</v>
      </c>
      <c r="C221" s="238">
        <v>212</v>
      </c>
      <c r="D221" s="238">
        <v>130.36099999999999</v>
      </c>
      <c r="E221" s="238">
        <v>10</v>
      </c>
      <c r="G221" s="238" t="s">
        <v>1633</v>
      </c>
      <c r="H221" s="238" t="s">
        <v>354</v>
      </c>
      <c r="I221" s="238">
        <v>25</v>
      </c>
      <c r="K221" s="238">
        <v>20001264</v>
      </c>
      <c r="L221" s="238">
        <v>200140117</v>
      </c>
      <c r="M221" s="238">
        <v>1</v>
      </c>
      <c r="N221" s="238">
        <v>14</v>
      </c>
      <c r="O221" s="238">
        <v>2020</v>
      </c>
      <c r="P221" s="238" t="s">
        <v>368</v>
      </c>
      <c r="Q221" s="238">
        <v>13</v>
      </c>
      <c r="R221" s="238" t="s">
        <v>369</v>
      </c>
      <c r="S221" s="238">
        <v>5</v>
      </c>
      <c r="T221" s="238">
        <v>0</v>
      </c>
      <c r="U221" s="238">
        <v>2</v>
      </c>
      <c r="V221" s="238">
        <v>12</v>
      </c>
      <c r="W221" s="238">
        <v>10</v>
      </c>
      <c r="X221" s="238">
        <v>2</v>
      </c>
      <c r="Y221" s="238">
        <v>1</v>
      </c>
      <c r="Z221" s="238">
        <v>1</v>
      </c>
      <c r="AB221" s="238">
        <v>1</v>
      </c>
      <c r="AC221" s="238">
        <v>98</v>
      </c>
      <c r="AD221" s="238" t="s">
        <v>357</v>
      </c>
      <c r="AF221" s="238" t="s">
        <v>358</v>
      </c>
      <c r="AG221" s="238">
        <v>7</v>
      </c>
      <c r="AH221" s="238">
        <v>2</v>
      </c>
      <c r="AI221" s="238">
        <v>3</v>
      </c>
      <c r="AJ221" s="238">
        <v>3</v>
      </c>
      <c r="AK221" s="238">
        <v>21</v>
      </c>
      <c r="AL221" s="238">
        <v>29</v>
      </c>
      <c r="AM221" s="238" t="s">
        <v>354</v>
      </c>
      <c r="AN221" s="238">
        <v>5</v>
      </c>
      <c r="AO221" s="238">
        <v>70</v>
      </c>
      <c r="AS221" s="238">
        <v>14</v>
      </c>
      <c r="AT221" s="238">
        <v>9</v>
      </c>
      <c r="AU221" s="238">
        <v>65</v>
      </c>
      <c r="AV221" s="238">
        <v>11</v>
      </c>
      <c r="AW221" s="238">
        <v>21</v>
      </c>
      <c r="AX221" s="238">
        <v>2</v>
      </c>
      <c r="AY221" s="238">
        <v>50</v>
      </c>
      <c r="AZ221" s="238">
        <v>3</v>
      </c>
      <c r="BA221" s="238">
        <v>21</v>
      </c>
      <c r="BB221" s="238">
        <v>62</v>
      </c>
      <c r="BC221" s="238" t="s">
        <v>354</v>
      </c>
      <c r="BD221" s="238">
        <v>5</v>
      </c>
      <c r="BE221" s="238">
        <v>1</v>
      </c>
      <c r="BI221" s="238">
        <v>14</v>
      </c>
      <c r="BJ221" s="238">
        <v>9</v>
      </c>
      <c r="BK221" s="238">
        <v>65</v>
      </c>
      <c r="BL221" s="238">
        <v>11</v>
      </c>
      <c r="BM221" s="238">
        <v>21</v>
      </c>
      <c r="CT221" s="238">
        <v>425636.954397553</v>
      </c>
      <c r="CU221" s="238">
        <v>4958030.88394487</v>
      </c>
      <c r="CV221" s="238">
        <v>44.77180508</v>
      </c>
      <c r="CW221" s="238">
        <v>-93.93978706</v>
      </c>
      <c r="CX221" s="238" t="s">
        <v>359</v>
      </c>
      <c r="CY221" s="238" t="s">
        <v>1748</v>
      </c>
    </row>
    <row r="222" spans="1:103" x14ac:dyDescent="0.25">
      <c r="A222" s="238">
        <v>10780094</v>
      </c>
      <c r="B222" s="238">
        <v>2</v>
      </c>
      <c r="C222" s="238">
        <v>212</v>
      </c>
      <c r="D222" s="238">
        <v>130.38499999999999</v>
      </c>
      <c r="E222" s="238">
        <v>10</v>
      </c>
      <c r="F222" s="238" t="s">
        <v>380</v>
      </c>
      <c r="H222" s="238" t="s">
        <v>354</v>
      </c>
      <c r="I222" s="238">
        <v>25</v>
      </c>
      <c r="K222" s="238">
        <v>12027408</v>
      </c>
      <c r="L222" s="238">
        <v>122570124</v>
      </c>
      <c r="M222" s="238">
        <v>9</v>
      </c>
      <c r="N222" s="238">
        <v>13</v>
      </c>
      <c r="O222" s="238">
        <v>2012</v>
      </c>
      <c r="P222" s="238" t="s">
        <v>384</v>
      </c>
      <c r="Q222" s="238">
        <v>6</v>
      </c>
      <c r="S222" s="238">
        <v>5</v>
      </c>
      <c r="T222" s="238">
        <v>0</v>
      </c>
      <c r="U222" s="238">
        <v>1</v>
      </c>
      <c r="V222" s="238">
        <v>8</v>
      </c>
      <c r="W222" s="238">
        <v>16</v>
      </c>
      <c r="X222" s="238">
        <v>2</v>
      </c>
      <c r="Y222" s="238">
        <v>6</v>
      </c>
      <c r="Z222" s="238">
        <v>2</v>
      </c>
      <c r="AA222" s="238">
        <v>2</v>
      </c>
      <c r="AB222" s="238">
        <v>1</v>
      </c>
      <c r="AC222" s="238">
        <v>98</v>
      </c>
      <c r="AD222" s="238" t="s">
        <v>404</v>
      </c>
      <c r="AE222" s="238" t="s">
        <v>1749</v>
      </c>
      <c r="AF222" s="238" t="s">
        <v>358</v>
      </c>
      <c r="AG222" s="238">
        <v>4</v>
      </c>
      <c r="AH222" s="238">
        <v>2</v>
      </c>
      <c r="AI222" s="238">
        <v>1</v>
      </c>
      <c r="AJ222" s="238">
        <v>3</v>
      </c>
      <c r="AK222" s="238">
        <v>21</v>
      </c>
      <c r="AL222" s="238">
        <v>51</v>
      </c>
      <c r="AM222" s="238" t="s">
        <v>354</v>
      </c>
      <c r="AN222" s="238">
        <v>5</v>
      </c>
      <c r="AO222" s="238">
        <v>1</v>
      </c>
      <c r="AP222" s="238">
        <v>1</v>
      </c>
      <c r="AS222" s="238">
        <v>3</v>
      </c>
      <c r="AT222" s="238">
        <v>98</v>
      </c>
      <c r="AU222" s="238">
        <v>65</v>
      </c>
      <c r="AV222" s="238">
        <v>11</v>
      </c>
      <c r="AW222" s="238">
        <v>20</v>
      </c>
      <c r="CT222" s="238">
        <v>425675</v>
      </c>
      <c r="CU222" s="238">
        <v>4958030</v>
      </c>
      <c r="CV222" s="238">
        <v>44.771798599999997</v>
      </c>
      <c r="CW222" s="238">
        <v>-93.939300200000005</v>
      </c>
      <c r="CX222" s="238" t="s">
        <v>359</v>
      </c>
      <c r="CY222" s="238" t="s">
        <v>1750</v>
      </c>
    </row>
    <row r="223" spans="1:103" x14ac:dyDescent="0.25">
      <c r="A223" s="238">
        <v>766389</v>
      </c>
      <c r="B223" s="238">
        <v>2</v>
      </c>
      <c r="C223" s="238">
        <v>212</v>
      </c>
      <c r="D223" s="238">
        <v>130.393</v>
      </c>
      <c r="E223" s="238">
        <v>10</v>
      </c>
      <c r="G223" s="238" t="s">
        <v>1633</v>
      </c>
      <c r="H223" s="238" t="s">
        <v>354</v>
      </c>
      <c r="I223" s="238">
        <v>25</v>
      </c>
      <c r="K223" s="238">
        <v>19035782</v>
      </c>
      <c r="M223" s="238">
        <v>11</v>
      </c>
      <c r="N223" s="238">
        <v>29</v>
      </c>
      <c r="O223" s="238">
        <v>2019</v>
      </c>
      <c r="P223" s="238" t="s">
        <v>362</v>
      </c>
      <c r="Q223" s="238">
        <v>23</v>
      </c>
      <c r="R223" s="238" t="s">
        <v>356</v>
      </c>
      <c r="S223" s="238">
        <v>3</v>
      </c>
      <c r="T223" s="238">
        <v>0</v>
      </c>
      <c r="U223" s="238">
        <v>1</v>
      </c>
      <c r="W223" s="238">
        <v>83</v>
      </c>
      <c r="X223" s="238">
        <v>2</v>
      </c>
      <c r="Y223" s="238">
        <v>6</v>
      </c>
      <c r="Z223" s="238">
        <v>4</v>
      </c>
      <c r="AB223" s="238">
        <v>3</v>
      </c>
      <c r="AC223" s="238">
        <v>98</v>
      </c>
      <c r="AD223" s="238" t="s">
        <v>357</v>
      </c>
      <c r="AF223" s="238" t="s">
        <v>405</v>
      </c>
      <c r="AG223" s="238">
        <v>3</v>
      </c>
      <c r="AH223" s="238">
        <v>2</v>
      </c>
      <c r="AI223" s="238">
        <v>2</v>
      </c>
      <c r="AJ223" s="238">
        <v>4</v>
      </c>
      <c r="AK223" s="238">
        <v>21</v>
      </c>
      <c r="AL223" s="238">
        <v>42</v>
      </c>
      <c r="AM223" s="238" t="s">
        <v>354</v>
      </c>
      <c r="AN223" s="238">
        <v>5</v>
      </c>
      <c r="AO223" s="238">
        <v>62</v>
      </c>
      <c r="AS223" s="238">
        <v>14</v>
      </c>
      <c r="AT223" s="238">
        <v>9</v>
      </c>
      <c r="AU223" s="238">
        <v>65</v>
      </c>
      <c r="AV223" s="238">
        <v>11</v>
      </c>
      <c r="AW223" s="238">
        <v>21</v>
      </c>
      <c r="CT223" s="238">
        <v>425696.34391622402</v>
      </c>
      <c r="CU223" s="238">
        <v>4958070.9172326</v>
      </c>
      <c r="CV223" s="238">
        <v>44.772171589999999</v>
      </c>
      <c r="CW223" s="238">
        <v>-93.939042439999994</v>
      </c>
      <c r="CX223" s="238" t="s">
        <v>359</v>
      </c>
      <c r="CY223" s="238" t="s">
        <v>1751</v>
      </c>
    </row>
    <row r="224" spans="1:103" x14ac:dyDescent="0.25">
      <c r="A224" s="238">
        <v>679977</v>
      </c>
      <c r="B224" s="238">
        <v>2</v>
      </c>
      <c r="C224" s="238">
        <v>212</v>
      </c>
      <c r="D224" s="238">
        <v>130.44300000000001</v>
      </c>
      <c r="E224" s="238">
        <v>10</v>
      </c>
      <c r="F224" s="238" t="s">
        <v>380</v>
      </c>
      <c r="H224" s="238" t="s">
        <v>354</v>
      </c>
      <c r="I224" s="238">
        <v>25</v>
      </c>
      <c r="K224" s="238">
        <v>19501233</v>
      </c>
      <c r="M224" s="238">
        <v>1</v>
      </c>
      <c r="N224" s="238">
        <v>27</v>
      </c>
      <c r="O224" s="238">
        <v>2019</v>
      </c>
      <c r="P224" s="238" t="s">
        <v>366</v>
      </c>
      <c r="Q224" s="238">
        <v>21</v>
      </c>
      <c r="R224" s="238" t="s">
        <v>369</v>
      </c>
      <c r="S224" s="238">
        <v>5</v>
      </c>
      <c r="T224" s="238">
        <v>0</v>
      </c>
      <c r="U224" s="238">
        <v>2</v>
      </c>
      <c r="V224" s="238">
        <v>10</v>
      </c>
      <c r="W224" s="238">
        <v>10</v>
      </c>
      <c r="X224" s="238">
        <v>2</v>
      </c>
      <c r="Y224" s="238">
        <v>6</v>
      </c>
      <c r="Z224" s="238">
        <v>4</v>
      </c>
      <c r="AB224" s="238">
        <v>3</v>
      </c>
      <c r="AC224" s="238">
        <v>98</v>
      </c>
      <c r="AD224" s="238" t="s">
        <v>1752</v>
      </c>
      <c r="AF224" s="238" t="s">
        <v>358</v>
      </c>
      <c r="AG224" s="238">
        <v>5</v>
      </c>
      <c r="AH224" s="238">
        <v>2</v>
      </c>
      <c r="AI224" s="238">
        <v>49</v>
      </c>
      <c r="AJ224" s="238">
        <v>3</v>
      </c>
      <c r="AK224" s="238">
        <v>21</v>
      </c>
      <c r="AL224" s="238">
        <v>46</v>
      </c>
      <c r="AM224" s="238" t="s">
        <v>354</v>
      </c>
      <c r="AN224" s="238">
        <v>5</v>
      </c>
      <c r="AO224" s="238">
        <v>1</v>
      </c>
      <c r="AS224" s="238">
        <v>14</v>
      </c>
      <c r="AT224" s="238">
        <v>9</v>
      </c>
      <c r="AU224" s="238">
        <v>60</v>
      </c>
      <c r="AV224" s="238">
        <v>11</v>
      </c>
      <c r="AW224" s="238">
        <v>21</v>
      </c>
      <c r="AX224" s="238">
        <v>1</v>
      </c>
      <c r="AZ224" s="238">
        <v>3</v>
      </c>
      <c r="BA224" s="238">
        <v>21</v>
      </c>
      <c r="BI224" s="238">
        <v>14</v>
      </c>
      <c r="BJ224" s="238">
        <v>9</v>
      </c>
      <c r="BK224" s="238">
        <v>60</v>
      </c>
      <c r="BL224" s="238">
        <v>11</v>
      </c>
      <c r="BM224" s="238">
        <v>21</v>
      </c>
      <c r="CT224" s="238">
        <v>425768.36000338802</v>
      </c>
      <c r="CU224" s="238">
        <v>4958027.1865210403</v>
      </c>
      <c r="CV224" s="238">
        <v>44.771785450000003</v>
      </c>
      <c r="CW224" s="238">
        <v>-93.938126060000002</v>
      </c>
      <c r="CX224" s="238" t="s">
        <v>359</v>
      </c>
      <c r="CY224" s="238" t="s">
        <v>1753</v>
      </c>
    </row>
    <row r="225" spans="1:103" x14ac:dyDescent="0.25">
      <c r="A225" s="238">
        <v>11024412</v>
      </c>
      <c r="B225" s="238">
        <v>2</v>
      </c>
      <c r="C225" s="238">
        <v>212</v>
      </c>
      <c r="D225" s="238">
        <v>130.447</v>
      </c>
      <c r="E225" s="238">
        <v>10</v>
      </c>
      <c r="F225" s="238" t="s">
        <v>380</v>
      </c>
      <c r="H225" s="238" t="s">
        <v>354</v>
      </c>
      <c r="I225" s="238">
        <v>25</v>
      </c>
      <c r="K225" s="238">
        <v>15041649</v>
      </c>
      <c r="L225" s="238">
        <v>153600114</v>
      </c>
      <c r="M225" s="238">
        <v>12</v>
      </c>
      <c r="N225" s="238">
        <v>26</v>
      </c>
      <c r="O225" s="238">
        <v>2015</v>
      </c>
      <c r="P225" s="238" t="s">
        <v>364</v>
      </c>
      <c r="Q225" s="238">
        <v>13</v>
      </c>
      <c r="R225" s="238" t="s">
        <v>356</v>
      </c>
      <c r="S225" s="238">
        <v>5</v>
      </c>
      <c r="T225" s="238">
        <v>0</v>
      </c>
      <c r="U225" s="238">
        <v>1</v>
      </c>
      <c r="V225" s="238">
        <v>90</v>
      </c>
      <c r="W225" s="238">
        <v>54</v>
      </c>
      <c r="X225" s="238">
        <v>2</v>
      </c>
      <c r="Y225" s="238">
        <v>1</v>
      </c>
      <c r="Z225" s="238">
        <v>4</v>
      </c>
      <c r="AB225" s="238">
        <v>3</v>
      </c>
      <c r="AC225" s="238">
        <v>98</v>
      </c>
      <c r="AD225" s="238" t="s">
        <v>1754</v>
      </c>
      <c r="AE225" s="238" t="s">
        <v>1745</v>
      </c>
      <c r="AF225" s="238" t="s">
        <v>358</v>
      </c>
      <c r="AG225" s="238">
        <v>3</v>
      </c>
      <c r="AH225" s="238">
        <v>2</v>
      </c>
      <c r="AI225" s="238">
        <v>2</v>
      </c>
      <c r="AJ225" s="238">
        <v>4</v>
      </c>
      <c r="AK225" s="238">
        <v>21</v>
      </c>
      <c r="AL225" s="238">
        <v>16</v>
      </c>
      <c r="AM225" s="238" t="s">
        <v>363</v>
      </c>
      <c r="AN225" s="238">
        <v>5</v>
      </c>
      <c r="AS225" s="238">
        <v>3</v>
      </c>
      <c r="AT225" s="238">
        <v>98</v>
      </c>
      <c r="AU225" s="238">
        <v>65</v>
      </c>
      <c r="AV225" s="238">
        <v>10</v>
      </c>
      <c r="AW225" s="238">
        <v>21</v>
      </c>
      <c r="CT225" s="238">
        <v>425775</v>
      </c>
      <c r="CU225" s="238">
        <v>4958026</v>
      </c>
      <c r="CV225" s="238">
        <v>44.771775599999998</v>
      </c>
      <c r="CW225" s="238">
        <v>-93.938039399999994</v>
      </c>
      <c r="CX225" s="238" t="s">
        <v>359</v>
      </c>
      <c r="CY225" s="238" t="s">
        <v>1755</v>
      </c>
    </row>
    <row r="226" spans="1:103" x14ac:dyDescent="0.25">
      <c r="A226" s="238">
        <v>660770</v>
      </c>
      <c r="B226" s="238">
        <v>2</v>
      </c>
      <c r="C226" s="238">
        <v>212</v>
      </c>
      <c r="D226" s="238">
        <v>130.56100000000001</v>
      </c>
      <c r="E226" s="238">
        <v>10</v>
      </c>
      <c r="G226" s="238" t="s">
        <v>1633</v>
      </c>
      <c r="H226" s="238" t="s">
        <v>354</v>
      </c>
      <c r="I226" s="238">
        <v>25</v>
      </c>
      <c r="K226" s="238">
        <v>18035745</v>
      </c>
      <c r="M226" s="238">
        <v>11</v>
      </c>
      <c r="N226" s="238">
        <v>16</v>
      </c>
      <c r="O226" s="238">
        <v>2018</v>
      </c>
      <c r="P226" s="238" t="s">
        <v>362</v>
      </c>
      <c r="Q226" s="238">
        <v>18</v>
      </c>
      <c r="R226" s="238" t="s">
        <v>356</v>
      </c>
      <c r="S226" s="238">
        <v>5</v>
      </c>
      <c r="T226" s="238">
        <v>0</v>
      </c>
      <c r="U226" s="238">
        <v>1</v>
      </c>
      <c r="W226" s="238">
        <v>83</v>
      </c>
      <c r="X226" s="238">
        <v>2</v>
      </c>
      <c r="Y226" s="238">
        <v>4</v>
      </c>
      <c r="Z226" s="238">
        <v>4</v>
      </c>
      <c r="AB226" s="238">
        <v>3</v>
      </c>
      <c r="AC226" s="238">
        <v>98</v>
      </c>
      <c r="AD226" s="238" t="s">
        <v>357</v>
      </c>
      <c r="AF226" s="238" t="s">
        <v>405</v>
      </c>
      <c r="AG226" s="238">
        <v>3</v>
      </c>
      <c r="AH226" s="238">
        <v>2</v>
      </c>
      <c r="AI226" s="238">
        <v>3</v>
      </c>
      <c r="AJ226" s="238">
        <v>4</v>
      </c>
      <c r="AK226" s="238">
        <v>21</v>
      </c>
      <c r="AL226" s="238">
        <v>17</v>
      </c>
      <c r="AM226" s="238" t="s">
        <v>354</v>
      </c>
      <c r="AN226" s="238">
        <v>5</v>
      </c>
      <c r="AO226" s="238">
        <v>1</v>
      </c>
      <c r="AS226" s="238">
        <v>14</v>
      </c>
      <c r="AT226" s="238">
        <v>9</v>
      </c>
      <c r="AU226" s="238">
        <v>65</v>
      </c>
      <c r="AV226" s="238">
        <v>13</v>
      </c>
      <c r="AW226" s="238">
        <v>21</v>
      </c>
      <c r="CT226" s="238">
        <v>425946.944267229</v>
      </c>
      <c r="CU226" s="238">
        <v>4958052.6983506</v>
      </c>
      <c r="CV226" s="238">
        <v>44.7720336</v>
      </c>
      <c r="CW226" s="238">
        <v>-93.935873150000006</v>
      </c>
      <c r="CX226" s="238" t="s">
        <v>359</v>
      </c>
      <c r="CY226" s="238" t="s">
        <v>1756</v>
      </c>
    </row>
    <row r="227" spans="1:103" x14ac:dyDescent="0.25">
      <c r="A227" s="238">
        <v>11021296</v>
      </c>
      <c r="B227" s="238">
        <v>2</v>
      </c>
      <c r="C227" s="238">
        <v>212</v>
      </c>
      <c r="D227" s="238">
        <v>130.58600000000001</v>
      </c>
      <c r="E227" s="238">
        <v>10</v>
      </c>
      <c r="F227" s="238" t="s">
        <v>380</v>
      </c>
      <c r="H227" s="238" t="s">
        <v>354</v>
      </c>
      <c r="I227" s="238">
        <v>25</v>
      </c>
      <c r="L227" s="238">
        <v>152320043</v>
      </c>
      <c r="M227" s="238">
        <v>7</v>
      </c>
      <c r="N227" s="238">
        <v>25</v>
      </c>
      <c r="O227" s="238">
        <v>2015</v>
      </c>
      <c r="P227" s="238" t="s">
        <v>364</v>
      </c>
      <c r="Q227" s="238">
        <v>15</v>
      </c>
      <c r="S227" s="238">
        <v>5</v>
      </c>
      <c r="T227" s="238">
        <v>0</v>
      </c>
      <c r="U227" s="238">
        <v>2</v>
      </c>
      <c r="V227" s="238">
        <v>10</v>
      </c>
      <c r="W227" s="238">
        <v>10</v>
      </c>
      <c r="Y227" s="238">
        <v>1</v>
      </c>
      <c r="Z227" s="238">
        <v>1</v>
      </c>
      <c r="AB227" s="238">
        <v>1</v>
      </c>
      <c r="AC227" s="238">
        <v>98</v>
      </c>
      <c r="AF227" s="238" t="s">
        <v>358</v>
      </c>
      <c r="AG227" s="238">
        <v>5</v>
      </c>
      <c r="AH227" s="238">
        <v>2</v>
      </c>
      <c r="AI227" s="238">
        <v>2</v>
      </c>
      <c r="AJ227" s="238">
        <v>4</v>
      </c>
      <c r="AK227" s="238">
        <v>28</v>
      </c>
      <c r="AL227" s="238">
        <v>58</v>
      </c>
      <c r="AM227" s="238" t="s">
        <v>354</v>
      </c>
      <c r="AT227" s="238">
        <v>98</v>
      </c>
      <c r="AU227" s="238">
        <v>55</v>
      </c>
      <c r="AX227" s="238">
        <v>2</v>
      </c>
      <c r="AY227" s="238">
        <v>3</v>
      </c>
      <c r="AZ227" s="238">
        <v>4</v>
      </c>
      <c r="BA227" s="238">
        <v>21</v>
      </c>
      <c r="BB227" s="238">
        <v>35</v>
      </c>
      <c r="BC227" s="238" t="s">
        <v>363</v>
      </c>
      <c r="BJ227" s="238">
        <v>98</v>
      </c>
      <c r="BK227" s="238">
        <v>55</v>
      </c>
      <c r="CT227" s="238">
        <v>425999</v>
      </c>
      <c r="CU227" s="238">
        <v>4958023</v>
      </c>
      <c r="CV227" s="238">
        <v>44.771775400000003</v>
      </c>
      <c r="CW227" s="238">
        <v>-93.935214900000005</v>
      </c>
      <c r="CX227" s="238" t="s">
        <v>359</v>
      </c>
    </row>
    <row r="228" spans="1:103" x14ac:dyDescent="0.25">
      <c r="A228" s="238">
        <v>10775541</v>
      </c>
      <c r="B228" s="238">
        <v>2</v>
      </c>
      <c r="C228" s="238">
        <v>212</v>
      </c>
      <c r="D228" s="238">
        <v>130.614</v>
      </c>
      <c r="E228" s="238">
        <v>10</v>
      </c>
      <c r="F228" s="238" t="s">
        <v>380</v>
      </c>
      <c r="H228" s="238" t="s">
        <v>354</v>
      </c>
      <c r="I228" s="238">
        <v>25</v>
      </c>
      <c r="K228" s="238">
        <v>12005094</v>
      </c>
      <c r="L228" s="238">
        <v>120550093</v>
      </c>
      <c r="M228" s="238">
        <v>2</v>
      </c>
      <c r="N228" s="238">
        <v>24</v>
      </c>
      <c r="O228" s="238">
        <v>2012</v>
      </c>
      <c r="P228" s="238" t="s">
        <v>362</v>
      </c>
      <c r="Q228" s="238">
        <v>2</v>
      </c>
      <c r="S228" s="238">
        <v>5</v>
      </c>
      <c r="T228" s="238">
        <v>0</v>
      </c>
      <c r="U228" s="238">
        <v>1</v>
      </c>
      <c r="V228" s="238">
        <v>7</v>
      </c>
      <c r="W228" s="238">
        <v>32</v>
      </c>
      <c r="X228" s="238">
        <v>2</v>
      </c>
      <c r="Y228" s="238">
        <v>6</v>
      </c>
      <c r="Z228" s="238">
        <v>4</v>
      </c>
      <c r="AB228" s="238">
        <v>5</v>
      </c>
      <c r="AC228" s="238">
        <v>98</v>
      </c>
      <c r="AD228" s="238">
        <v>212</v>
      </c>
      <c r="AE228" s="238">
        <v>33</v>
      </c>
      <c r="AF228" s="238" t="s">
        <v>358</v>
      </c>
      <c r="AG228" s="238">
        <v>3</v>
      </c>
      <c r="AH228" s="238">
        <v>2</v>
      </c>
      <c r="AI228" s="238">
        <v>2</v>
      </c>
      <c r="AJ228" s="238">
        <v>4</v>
      </c>
      <c r="AK228" s="238">
        <v>21</v>
      </c>
      <c r="AL228" s="238">
        <v>45</v>
      </c>
      <c r="AM228" s="238" t="s">
        <v>363</v>
      </c>
      <c r="AN228" s="238">
        <v>5</v>
      </c>
      <c r="AS228" s="238">
        <v>3</v>
      </c>
      <c r="AT228" s="238">
        <v>98</v>
      </c>
      <c r="AU228" s="238">
        <v>65</v>
      </c>
      <c r="AV228" s="238">
        <v>11</v>
      </c>
      <c r="AW228" s="238">
        <v>21</v>
      </c>
      <c r="CT228" s="238">
        <v>426043</v>
      </c>
      <c r="CU228" s="238">
        <v>4958024</v>
      </c>
      <c r="CV228" s="238">
        <v>44.7717849</v>
      </c>
      <c r="CW228" s="238">
        <v>-93.934653499999996</v>
      </c>
      <c r="CX228" s="238" t="s">
        <v>359</v>
      </c>
      <c r="CY228" s="238" t="s">
        <v>1757</v>
      </c>
    </row>
    <row r="229" spans="1:103" x14ac:dyDescent="0.25">
      <c r="A229" s="238">
        <v>489013</v>
      </c>
      <c r="B229" s="238">
        <v>2</v>
      </c>
      <c r="C229" s="238">
        <v>212</v>
      </c>
      <c r="D229" s="238">
        <v>130.619</v>
      </c>
      <c r="E229" s="238">
        <v>10</v>
      </c>
      <c r="G229" s="238" t="s">
        <v>1633</v>
      </c>
      <c r="H229" s="238" t="s">
        <v>354</v>
      </c>
      <c r="I229" s="238">
        <v>25</v>
      </c>
      <c r="K229" s="238">
        <v>17508121</v>
      </c>
      <c r="M229" s="238">
        <v>7</v>
      </c>
      <c r="N229" s="238">
        <v>22</v>
      </c>
      <c r="O229" s="238">
        <v>2017</v>
      </c>
      <c r="P229" s="238" t="s">
        <v>364</v>
      </c>
      <c r="Q229" s="238">
        <v>18</v>
      </c>
      <c r="R229" s="238" t="s">
        <v>356</v>
      </c>
      <c r="S229" s="238">
        <v>2</v>
      </c>
      <c r="T229" s="238">
        <v>0</v>
      </c>
      <c r="U229" s="238">
        <v>2</v>
      </c>
      <c r="V229" s="238">
        <v>12</v>
      </c>
      <c r="W229" s="238">
        <v>10</v>
      </c>
      <c r="X229" s="238">
        <v>27</v>
      </c>
      <c r="Y229" s="238">
        <v>1</v>
      </c>
      <c r="Z229" s="238">
        <v>1</v>
      </c>
      <c r="AB229" s="238">
        <v>1</v>
      </c>
      <c r="AC229" s="238">
        <v>98</v>
      </c>
      <c r="AD229" s="238" t="s">
        <v>357</v>
      </c>
      <c r="AF229" s="238" t="s">
        <v>405</v>
      </c>
      <c r="AG229" s="238">
        <v>7</v>
      </c>
      <c r="AH229" s="238">
        <v>2</v>
      </c>
      <c r="AI229" s="238">
        <v>31</v>
      </c>
      <c r="AJ229" s="238">
        <v>4</v>
      </c>
      <c r="AK229" s="238">
        <v>32</v>
      </c>
      <c r="AL229" s="238">
        <v>59</v>
      </c>
      <c r="AM229" s="238" t="s">
        <v>354</v>
      </c>
      <c r="AN229" s="238">
        <v>5</v>
      </c>
      <c r="AO229" s="238">
        <v>70</v>
      </c>
      <c r="AS229" s="238">
        <v>14</v>
      </c>
      <c r="AT229" s="238">
        <v>22</v>
      </c>
      <c r="AV229" s="238">
        <v>13</v>
      </c>
      <c r="AW229" s="238">
        <v>21</v>
      </c>
      <c r="AX229" s="238">
        <v>2</v>
      </c>
      <c r="AY229" s="238">
        <v>3</v>
      </c>
      <c r="AZ229" s="238">
        <v>4</v>
      </c>
      <c r="BA229" s="238">
        <v>21</v>
      </c>
      <c r="BB229" s="238">
        <v>62</v>
      </c>
      <c r="BC229" s="238" t="s">
        <v>354</v>
      </c>
      <c r="BD229" s="238">
        <v>5</v>
      </c>
      <c r="BE229" s="238">
        <v>1</v>
      </c>
      <c r="BI229" s="238">
        <v>14</v>
      </c>
      <c r="BJ229" s="238">
        <v>22</v>
      </c>
      <c r="BK229" s="238">
        <v>50</v>
      </c>
      <c r="BL229" s="238">
        <v>13</v>
      </c>
      <c r="BM229" s="238">
        <v>21</v>
      </c>
      <c r="CT229" s="238">
        <v>426022.36051138898</v>
      </c>
      <c r="CU229" s="238">
        <v>4958061.0532554397</v>
      </c>
      <c r="CV229" s="238">
        <v>44.772116609999998</v>
      </c>
      <c r="CW229" s="238">
        <v>-93.93492139</v>
      </c>
      <c r="CX229" s="238" t="s">
        <v>359</v>
      </c>
      <c r="CY229" s="238" t="s">
        <v>1758</v>
      </c>
    </row>
    <row r="230" spans="1:103" x14ac:dyDescent="0.25">
      <c r="A230" s="238">
        <v>360608</v>
      </c>
      <c r="B230" s="238">
        <v>2</v>
      </c>
      <c r="C230" s="238">
        <v>212</v>
      </c>
      <c r="D230" s="238">
        <v>130.66800000000001</v>
      </c>
      <c r="E230" s="238">
        <v>10</v>
      </c>
      <c r="F230" s="238" t="s">
        <v>380</v>
      </c>
      <c r="H230" s="238" t="s">
        <v>354</v>
      </c>
      <c r="I230" s="238">
        <v>25</v>
      </c>
      <c r="K230" s="238">
        <v>16507061</v>
      </c>
      <c r="M230" s="238">
        <v>6</v>
      </c>
      <c r="N230" s="238">
        <v>30</v>
      </c>
      <c r="O230" s="238">
        <v>2016</v>
      </c>
      <c r="P230" s="238" t="s">
        <v>384</v>
      </c>
      <c r="Q230" s="238">
        <v>13</v>
      </c>
      <c r="R230" s="238" t="s">
        <v>369</v>
      </c>
      <c r="S230" s="238">
        <v>5</v>
      </c>
      <c r="T230" s="238">
        <v>0</v>
      </c>
      <c r="U230" s="238">
        <v>2</v>
      </c>
      <c r="V230" s="238">
        <v>5</v>
      </c>
      <c r="W230" s="238">
        <v>10</v>
      </c>
      <c r="X230" s="238">
        <v>3</v>
      </c>
      <c r="Y230" s="238">
        <v>1</v>
      </c>
      <c r="Z230" s="238">
        <v>2</v>
      </c>
      <c r="AB230" s="238">
        <v>1</v>
      </c>
      <c r="AC230" s="238">
        <v>98</v>
      </c>
      <c r="AD230" s="238" t="s">
        <v>357</v>
      </c>
      <c r="AF230" s="238" t="s">
        <v>358</v>
      </c>
      <c r="AG230" s="238">
        <v>10</v>
      </c>
      <c r="AH230" s="238">
        <v>2</v>
      </c>
      <c r="AI230" s="238">
        <v>2</v>
      </c>
      <c r="AJ230" s="238">
        <v>3</v>
      </c>
      <c r="AK230" s="238">
        <v>21</v>
      </c>
      <c r="AL230" s="238">
        <v>24</v>
      </c>
      <c r="AM230" s="238" t="s">
        <v>354</v>
      </c>
      <c r="AN230" s="238">
        <v>5</v>
      </c>
      <c r="AO230" s="238">
        <v>63</v>
      </c>
      <c r="AS230" s="238">
        <v>14</v>
      </c>
      <c r="AT230" s="238">
        <v>20</v>
      </c>
      <c r="AU230" s="238">
        <v>55</v>
      </c>
      <c r="AV230" s="238">
        <v>11</v>
      </c>
      <c r="AW230" s="238">
        <v>21</v>
      </c>
      <c r="AX230" s="238">
        <v>2</v>
      </c>
      <c r="AY230" s="238">
        <v>2</v>
      </c>
      <c r="AZ230" s="238">
        <v>2</v>
      </c>
      <c r="BA230" s="238">
        <v>21</v>
      </c>
      <c r="BB230" s="238">
        <v>22</v>
      </c>
      <c r="BC230" s="238" t="s">
        <v>363</v>
      </c>
      <c r="BD230" s="238">
        <v>5</v>
      </c>
      <c r="BE230" s="238">
        <v>1</v>
      </c>
      <c r="BI230" s="238">
        <v>14</v>
      </c>
      <c r="BJ230" s="238">
        <v>20</v>
      </c>
      <c r="BK230" s="238">
        <v>30</v>
      </c>
      <c r="BL230" s="238">
        <v>11</v>
      </c>
      <c r="BM230" s="238">
        <v>21</v>
      </c>
      <c r="CT230" s="238">
        <v>426132.42739818897</v>
      </c>
      <c r="CU230" s="238">
        <v>4958018.7198374402</v>
      </c>
      <c r="CV230" s="238">
        <v>44.77174694</v>
      </c>
      <c r="CW230" s="238">
        <v>-93.933524430000006</v>
      </c>
      <c r="CX230" s="238" t="s">
        <v>359</v>
      </c>
      <c r="CY230" s="238" t="s">
        <v>1759</v>
      </c>
    </row>
    <row r="231" spans="1:103" x14ac:dyDescent="0.25">
      <c r="A231" s="238">
        <v>588302</v>
      </c>
      <c r="B231" s="238">
        <v>2</v>
      </c>
      <c r="C231" s="238">
        <v>212</v>
      </c>
      <c r="D231" s="238">
        <v>130.79499999999999</v>
      </c>
      <c r="E231" s="238">
        <v>10</v>
      </c>
      <c r="F231" s="238" t="s">
        <v>380</v>
      </c>
      <c r="H231" s="238" t="s">
        <v>354</v>
      </c>
      <c r="I231" s="238">
        <v>25</v>
      </c>
      <c r="K231" s="238">
        <v>18009766</v>
      </c>
      <c r="M231" s="238">
        <v>4</v>
      </c>
      <c r="N231" s="238">
        <v>4</v>
      </c>
      <c r="O231" s="238">
        <v>2018</v>
      </c>
      <c r="P231" s="238" t="s">
        <v>355</v>
      </c>
      <c r="Q231" s="238">
        <v>8</v>
      </c>
      <c r="R231" s="238" t="s">
        <v>369</v>
      </c>
      <c r="S231" s="238">
        <v>5</v>
      </c>
      <c r="T231" s="238">
        <v>0</v>
      </c>
      <c r="U231" s="238">
        <v>1</v>
      </c>
      <c r="W231" s="238">
        <v>32</v>
      </c>
      <c r="X231" s="238">
        <v>2</v>
      </c>
      <c r="Y231" s="238">
        <v>1</v>
      </c>
      <c r="Z231" s="238">
        <v>4</v>
      </c>
      <c r="AB231" s="238">
        <v>5</v>
      </c>
      <c r="AC231" s="238">
        <v>98</v>
      </c>
      <c r="AD231" s="238" t="s">
        <v>357</v>
      </c>
      <c r="AF231" s="238" t="s">
        <v>358</v>
      </c>
      <c r="AG231" s="238">
        <v>3</v>
      </c>
      <c r="AH231" s="238">
        <v>2</v>
      </c>
      <c r="AI231" s="238">
        <v>4</v>
      </c>
      <c r="AJ231" s="238">
        <v>3</v>
      </c>
      <c r="AK231" s="238">
        <v>26</v>
      </c>
      <c r="AL231" s="238">
        <v>28</v>
      </c>
      <c r="AM231" s="238" t="s">
        <v>363</v>
      </c>
      <c r="AN231" s="238">
        <v>5</v>
      </c>
      <c r="AO231" s="238">
        <v>71</v>
      </c>
      <c r="AS231" s="238">
        <v>14</v>
      </c>
      <c r="AT231" s="238">
        <v>98</v>
      </c>
      <c r="AU231" s="238">
        <v>50</v>
      </c>
      <c r="AV231" s="238">
        <v>11</v>
      </c>
      <c r="AW231" s="238">
        <v>21</v>
      </c>
      <c r="CT231" s="238">
        <v>426332.614812596</v>
      </c>
      <c r="CU231" s="238">
        <v>4958048.8316746904</v>
      </c>
      <c r="CV231" s="238">
        <v>44.772038629999997</v>
      </c>
      <c r="CW231" s="238">
        <v>-93.930999180000001</v>
      </c>
      <c r="CX231" s="238" t="s">
        <v>359</v>
      </c>
      <c r="CY231" s="238" t="s">
        <v>1760</v>
      </c>
    </row>
    <row r="232" spans="1:103" x14ac:dyDescent="0.25">
      <c r="A232" s="238">
        <v>10714921</v>
      </c>
      <c r="B232" s="238">
        <v>2</v>
      </c>
      <c r="C232" s="238">
        <v>212</v>
      </c>
      <c r="D232" s="238">
        <v>130.79900000000001</v>
      </c>
      <c r="E232" s="238">
        <v>10</v>
      </c>
      <c r="F232" s="238" t="s">
        <v>380</v>
      </c>
      <c r="H232" s="238" t="s">
        <v>354</v>
      </c>
      <c r="I232" s="238">
        <v>25</v>
      </c>
      <c r="L232" s="238">
        <v>113410134</v>
      </c>
      <c r="M232" s="238">
        <v>11</v>
      </c>
      <c r="N232" s="238">
        <v>4</v>
      </c>
      <c r="O232" s="238">
        <v>2011</v>
      </c>
      <c r="P232" s="238" t="s">
        <v>362</v>
      </c>
      <c r="Q232" s="238">
        <v>6</v>
      </c>
      <c r="S232" s="238">
        <v>5</v>
      </c>
      <c r="T232" s="238">
        <v>0</v>
      </c>
      <c r="U232" s="238">
        <v>1</v>
      </c>
      <c r="V232" s="238">
        <v>8</v>
      </c>
      <c r="W232" s="238">
        <v>16</v>
      </c>
      <c r="Y232" s="238">
        <v>2</v>
      </c>
      <c r="Z232" s="238">
        <v>1</v>
      </c>
      <c r="AB232" s="238">
        <v>1</v>
      </c>
      <c r="AC232" s="238">
        <v>98</v>
      </c>
      <c r="AF232" s="238" t="s">
        <v>358</v>
      </c>
      <c r="AG232" s="238">
        <v>4</v>
      </c>
      <c r="AH232" s="238">
        <v>2</v>
      </c>
      <c r="AI232" s="238">
        <v>1</v>
      </c>
      <c r="AK232" s="238">
        <v>21</v>
      </c>
      <c r="AL232" s="238">
        <v>54</v>
      </c>
      <c r="AM232" s="238" t="s">
        <v>363</v>
      </c>
      <c r="AT232" s="238">
        <v>98</v>
      </c>
      <c r="AU232" s="238">
        <v>55</v>
      </c>
      <c r="CT232" s="238">
        <v>426339</v>
      </c>
      <c r="CU232" s="238">
        <v>4958051</v>
      </c>
      <c r="CV232" s="238">
        <v>44.7720597</v>
      </c>
      <c r="CW232" s="238">
        <v>-93.930920900000004</v>
      </c>
      <c r="CX232" s="238" t="s">
        <v>359</v>
      </c>
    </row>
    <row r="233" spans="1:103" x14ac:dyDescent="0.25">
      <c r="A233" s="238">
        <v>354763</v>
      </c>
      <c r="B233" s="238">
        <v>2</v>
      </c>
      <c r="C233" s="238">
        <v>212</v>
      </c>
      <c r="D233" s="238">
        <v>130.84899999999999</v>
      </c>
      <c r="E233" s="238">
        <v>10</v>
      </c>
      <c r="F233" s="238" t="s">
        <v>380</v>
      </c>
      <c r="H233" s="238" t="s">
        <v>354</v>
      </c>
      <c r="I233" s="238">
        <v>25</v>
      </c>
      <c r="K233" s="238">
        <v>16506036</v>
      </c>
      <c r="M233" s="238">
        <v>6</v>
      </c>
      <c r="N233" s="238">
        <v>6</v>
      </c>
      <c r="O233" s="238">
        <v>2016</v>
      </c>
      <c r="P233" s="238" t="s">
        <v>361</v>
      </c>
      <c r="Q233" s="238">
        <v>10</v>
      </c>
      <c r="R233" s="238" t="s">
        <v>369</v>
      </c>
      <c r="S233" s="238">
        <v>4</v>
      </c>
      <c r="T233" s="238">
        <v>0</v>
      </c>
      <c r="U233" s="238">
        <v>2</v>
      </c>
      <c r="V233" s="238">
        <v>12</v>
      </c>
      <c r="W233" s="238">
        <v>10</v>
      </c>
      <c r="X233" s="238">
        <v>2</v>
      </c>
      <c r="Y233" s="238">
        <v>1</v>
      </c>
      <c r="Z233" s="238">
        <v>1</v>
      </c>
      <c r="AB233" s="238">
        <v>1</v>
      </c>
      <c r="AC233" s="238">
        <v>98</v>
      </c>
      <c r="AD233" s="238" t="s">
        <v>357</v>
      </c>
      <c r="AF233" s="238" t="s">
        <v>358</v>
      </c>
      <c r="AG233" s="238">
        <v>7</v>
      </c>
      <c r="AH233" s="238">
        <v>2</v>
      </c>
      <c r="AI233" s="238">
        <v>2</v>
      </c>
      <c r="AJ233" s="238">
        <v>3</v>
      </c>
      <c r="AK233" s="238">
        <v>34</v>
      </c>
      <c r="AL233" s="238">
        <v>68</v>
      </c>
      <c r="AM233" s="238" t="s">
        <v>354</v>
      </c>
      <c r="AN233" s="238">
        <v>5</v>
      </c>
      <c r="AO233" s="238">
        <v>1</v>
      </c>
      <c r="AS233" s="238">
        <v>14</v>
      </c>
      <c r="AT233" s="238">
        <v>20</v>
      </c>
      <c r="AU233" s="238">
        <v>55</v>
      </c>
      <c r="AV233" s="238">
        <v>11</v>
      </c>
      <c r="AW233" s="238">
        <v>21</v>
      </c>
      <c r="AX233" s="238">
        <v>2</v>
      </c>
      <c r="AY233" s="238">
        <v>3</v>
      </c>
      <c r="AZ233" s="238">
        <v>3</v>
      </c>
      <c r="BA233" s="238">
        <v>21</v>
      </c>
      <c r="BB233" s="238">
        <v>46</v>
      </c>
      <c r="BC233" s="238" t="s">
        <v>354</v>
      </c>
      <c r="BD233" s="238">
        <v>5</v>
      </c>
      <c r="BE233" s="238">
        <v>4</v>
      </c>
      <c r="BI233" s="238">
        <v>14</v>
      </c>
      <c r="BJ233" s="238">
        <v>20</v>
      </c>
      <c r="BK233" s="238">
        <v>55</v>
      </c>
      <c r="BL233" s="238">
        <v>11</v>
      </c>
      <c r="BM233" s="238">
        <v>21</v>
      </c>
      <c r="CT233" s="238">
        <v>426422.41131149</v>
      </c>
      <c r="CU233" s="238">
        <v>4958050.4699009396</v>
      </c>
      <c r="CV233" s="238">
        <v>44.77206262</v>
      </c>
      <c r="CW233" s="238">
        <v>-93.929864730000006</v>
      </c>
      <c r="CX233" s="238" t="s">
        <v>359</v>
      </c>
      <c r="CY233" s="238" t="s">
        <v>1761</v>
      </c>
    </row>
    <row r="234" spans="1:103" x14ac:dyDescent="0.25">
      <c r="A234" s="238">
        <v>699564</v>
      </c>
      <c r="B234" s="238">
        <v>2</v>
      </c>
      <c r="C234" s="238">
        <v>212</v>
      </c>
      <c r="D234" s="238">
        <v>130.85</v>
      </c>
      <c r="E234" s="238">
        <v>10</v>
      </c>
      <c r="F234" s="238" t="s">
        <v>380</v>
      </c>
      <c r="H234" s="238" t="s">
        <v>354</v>
      </c>
      <c r="I234" s="238">
        <v>25</v>
      </c>
      <c r="K234" s="238">
        <v>19503900</v>
      </c>
      <c r="M234" s="238">
        <v>3</v>
      </c>
      <c r="N234" s="238">
        <v>10</v>
      </c>
      <c r="O234" s="238">
        <v>2019</v>
      </c>
      <c r="P234" s="238" t="s">
        <v>366</v>
      </c>
      <c r="Q234" s="238">
        <v>21</v>
      </c>
      <c r="R234" s="238" t="s">
        <v>356</v>
      </c>
      <c r="S234" s="238">
        <v>5</v>
      </c>
      <c r="T234" s="238">
        <v>0</v>
      </c>
      <c r="U234" s="238">
        <v>3</v>
      </c>
      <c r="W234" s="238">
        <v>75</v>
      </c>
      <c r="X234" s="238">
        <v>10</v>
      </c>
      <c r="Y234" s="238">
        <v>4</v>
      </c>
      <c r="Z234" s="238">
        <v>2</v>
      </c>
      <c r="AB234" s="238">
        <v>1</v>
      </c>
      <c r="AC234" s="238">
        <v>98</v>
      </c>
      <c r="AD234" s="238" t="s">
        <v>357</v>
      </c>
      <c r="AF234" s="238" t="s">
        <v>358</v>
      </c>
      <c r="AG234" s="238">
        <v>90</v>
      </c>
      <c r="AH234" s="238">
        <v>1</v>
      </c>
      <c r="AJ234" s="238">
        <v>99</v>
      </c>
      <c r="AK234" s="238">
        <v>21</v>
      </c>
      <c r="AL234" s="238">
        <v>0</v>
      </c>
      <c r="AS234" s="238">
        <v>12</v>
      </c>
      <c r="AT234" s="238">
        <v>20</v>
      </c>
      <c r="AU234" s="238">
        <v>55</v>
      </c>
      <c r="AV234" s="238">
        <v>11</v>
      </c>
      <c r="AW234" s="238">
        <v>21</v>
      </c>
      <c r="AX234" s="238">
        <v>2</v>
      </c>
      <c r="AY234" s="238">
        <v>49</v>
      </c>
      <c r="AZ234" s="238">
        <v>4</v>
      </c>
      <c r="BA234" s="238">
        <v>21</v>
      </c>
      <c r="BB234" s="238">
        <v>61</v>
      </c>
      <c r="BC234" s="238" t="s">
        <v>363</v>
      </c>
      <c r="BD234" s="238">
        <v>5</v>
      </c>
      <c r="BE234" s="238">
        <v>1</v>
      </c>
      <c r="BI234" s="238">
        <v>12</v>
      </c>
      <c r="BJ234" s="238">
        <v>20</v>
      </c>
      <c r="BK234" s="238">
        <v>55</v>
      </c>
      <c r="BL234" s="238">
        <v>11</v>
      </c>
      <c r="BM234" s="238">
        <v>21</v>
      </c>
      <c r="BN234" s="238">
        <v>3</v>
      </c>
      <c r="BO234" s="238">
        <v>2</v>
      </c>
      <c r="BP234" s="238">
        <v>99</v>
      </c>
      <c r="BQ234" s="238">
        <v>20</v>
      </c>
      <c r="BY234" s="238">
        <v>99</v>
      </c>
      <c r="BZ234" s="238">
        <v>99</v>
      </c>
      <c r="CA234" s="238">
        <v>30</v>
      </c>
      <c r="CB234" s="238">
        <v>11</v>
      </c>
      <c r="CC234" s="238">
        <v>21</v>
      </c>
      <c r="CT234" s="238">
        <v>426420.29464058997</v>
      </c>
      <c r="CU234" s="238">
        <v>4958073.7532808399</v>
      </c>
      <c r="CV234" s="238">
        <v>44.772271979999999</v>
      </c>
      <c r="CW234" s="238">
        <v>-93.929894840000003</v>
      </c>
      <c r="CX234" s="238" t="s">
        <v>359</v>
      </c>
      <c r="CY234" s="238" t="s">
        <v>1762</v>
      </c>
    </row>
    <row r="235" spans="1:103" x14ac:dyDescent="0.25">
      <c r="A235" s="238">
        <v>588263</v>
      </c>
      <c r="B235" s="238">
        <v>2</v>
      </c>
      <c r="C235" s="238">
        <v>212</v>
      </c>
      <c r="D235" s="238">
        <v>130.85300000000001</v>
      </c>
      <c r="E235" s="238">
        <v>10</v>
      </c>
      <c r="G235" s="238" t="s">
        <v>1633</v>
      </c>
      <c r="H235" s="238" t="s">
        <v>354</v>
      </c>
      <c r="I235" s="238">
        <v>25</v>
      </c>
      <c r="K235" s="238">
        <v>18009765</v>
      </c>
      <c r="M235" s="238">
        <v>4</v>
      </c>
      <c r="N235" s="238">
        <v>4</v>
      </c>
      <c r="O235" s="238">
        <v>2018</v>
      </c>
      <c r="P235" s="238" t="s">
        <v>355</v>
      </c>
      <c r="Q235" s="238">
        <v>8</v>
      </c>
      <c r="R235" s="238" t="s">
        <v>356</v>
      </c>
      <c r="S235" s="238">
        <v>5</v>
      </c>
      <c r="T235" s="238">
        <v>0</v>
      </c>
      <c r="U235" s="238">
        <v>1</v>
      </c>
      <c r="W235" s="238">
        <v>32</v>
      </c>
      <c r="X235" s="238">
        <v>2</v>
      </c>
      <c r="Y235" s="238">
        <v>1</v>
      </c>
      <c r="Z235" s="238">
        <v>4</v>
      </c>
      <c r="AB235" s="238">
        <v>5</v>
      </c>
      <c r="AC235" s="238">
        <v>98</v>
      </c>
      <c r="AD235" s="238" t="s">
        <v>357</v>
      </c>
      <c r="AF235" s="238" t="s">
        <v>405</v>
      </c>
      <c r="AG235" s="238">
        <v>3</v>
      </c>
      <c r="AH235" s="238">
        <v>2</v>
      </c>
      <c r="AI235" s="238">
        <v>6</v>
      </c>
      <c r="AJ235" s="238">
        <v>4</v>
      </c>
      <c r="AK235" s="238">
        <v>21</v>
      </c>
      <c r="AL235" s="238">
        <v>26</v>
      </c>
      <c r="AM235" s="238" t="s">
        <v>354</v>
      </c>
      <c r="AN235" s="238">
        <v>5</v>
      </c>
      <c r="AO235" s="238">
        <v>71</v>
      </c>
      <c r="AS235" s="238">
        <v>14</v>
      </c>
      <c r="AT235" s="238">
        <v>98</v>
      </c>
      <c r="AU235" s="238">
        <v>50</v>
      </c>
      <c r="AV235" s="238">
        <v>11</v>
      </c>
      <c r="AW235" s="238">
        <v>21</v>
      </c>
      <c r="CT235" s="238">
        <v>426416.16192246502</v>
      </c>
      <c r="CU235" s="238">
        <v>4958090.9779071603</v>
      </c>
      <c r="CV235" s="238">
        <v>44.772426590000002</v>
      </c>
      <c r="CW235" s="238">
        <v>-93.929949550000003</v>
      </c>
      <c r="CX235" s="238" t="s">
        <v>391</v>
      </c>
      <c r="CY235" s="238" t="s">
        <v>1763</v>
      </c>
    </row>
    <row r="236" spans="1:103" x14ac:dyDescent="0.25">
      <c r="A236" s="238">
        <v>416332</v>
      </c>
      <c r="B236" s="238">
        <v>2</v>
      </c>
      <c r="C236" s="238">
        <v>212</v>
      </c>
      <c r="D236" s="238">
        <v>130.85599999999999</v>
      </c>
      <c r="E236" s="238">
        <v>10</v>
      </c>
      <c r="G236" s="238" t="s">
        <v>1633</v>
      </c>
      <c r="H236" s="238" t="s">
        <v>354</v>
      </c>
      <c r="I236" s="238">
        <v>25</v>
      </c>
      <c r="K236" s="238">
        <v>17001851</v>
      </c>
      <c r="M236" s="238">
        <v>1</v>
      </c>
      <c r="N236" s="238">
        <v>18</v>
      </c>
      <c r="O236" s="238">
        <v>2017</v>
      </c>
      <c r="P236" s="238" t="s">
        <v>355</v>
      </c>
      <c r="Q236" s="238">
        <v>6</v>
      </c>
      <c r="R236" s="238" t="s">
        <v>369</v>
      </c>
      <c r="S236" s="238">
        <v>5</v>
      </c>
      <c r="T236" s="238">
        <v>0</v>
      </c>
      <c r="U236" s="238">
        <v>2</v>
      </c>
      <c r="V236" s="238">
        <v>12</v>
      </c>
      <c r="W236" s="238">
        <v>10</v>
      </c>
      <c r="X236" s="238">
        <v>3</v>
      </c>
      <c r="Y236" s="238">
        <v>4</v>
      </c>
      <c r="Z236" s="238">
        <v>1</v>
      </c>
      <c r="AB236" s="238">
        <v>2</v>
      </c>
      <c r="AC236" s="238">
        <v>98</v>
      </c>
      <c r="AD236" s="238" t="s">
        <v>357</v>
      </c>
      <c r="AF236" s="238" t="s">
        <v>358</v>
      </c>
      <c r="AG236" s="238">
        <v>7</v>
      </c>
      <c r="AH236" s="238">
        <v>2</v>
      </c>
      <c r="AI236" s="238">
        <v>49</v>
      </c>
      <c r="AJ236" s="238">
        <v>3</v>
      </c>
      <c r="AK236" s="238">
        <v>24</v>
      </c>
      <c r="AL236" s="238">
        <v>34</v>
      </c>
      <c r="AM236" s="238" t="s">
        <v>354</v>
      </c>
      <c r="AN236" s="238">
        <v>5</v>
      </c>
      <c r="AO236" s="238">
        <v>74</v>
      </c>
      <c r="AS236" s="238">
        <v>14</v>
      </c>
      <c r="AT236" s="238">
        <v>20</v>
      </c>
      <c r="AU236" s="238">
        <v>50</v>
      </c>
      <c r="AV236" s="238">
        <v>11</v>
      </c>
      <c r="AW236" s="238">
        <v>21</v>
      </c>
      <c r="AX236" s="238">
        <v>2</v>
      </c>
      <c r="AY236" s="238">
        <v>4</v>
      </c>
      <c r="AZ236" s="238">
        <v>3</v>
      </c>
      <c r="BA236" s="238">
        <v>24</v>
      </c>
      <c r="BB236" s="238">
        <v>53</v>
      </c>
      <c r="BC236" s="238" t="s">
        <v>363</v>
      </c>
      <c r="BD236" s="238">
        <v>5</v>
      </c>
      <c r="BE236" s="238">
        <v>1</v>
      </c>
      <c r="BI236" s="238">
        <v>14</v>
      </c>
      <c r="BJ236" s="238">
        <v>20</v>
      </c>
      <c r="BK236" s="238">
        <v>50</v>
      </c>
      <c r="BL236" s="238">
        <v>11</v>
      </c>
      <c r="BM236" s="238">
        <v>21</v>
      </c>
      <c r="CT236" s="238">
        <v>426430.88854055601</v>
      </c>
      <c r="CU236" s="238">
        <v>4958071.8222861504</v>
      </c>
      <c r="CV236" s="238">
        <v>44.772255690000001</v>
      </c>
      <c r="CW236" s="238">
        <v>-93.929760700000003</v>
      </c>
      <c r="CX236" s="238" t="s">
        <v>391</v>
      </c>
      <c r="CY236" s="238" t="s">
        <v>1764</v>
      </c>
    </row>
    <row r="237" spans="1:103" x14ac:dyDescent="0.25">
      <c r="A237" s="238">
        <v>675181</v>
      </c>
      <c r="B237" s="238">
        <v>2</v>
      </c>
      <c r="C237" s="238">
        <v>212</v>
      </c>
      <c r="D237" s="238">
        <v>130.86500000000001</v>
      </c>
      <c r="E237" s="238">
        <v>10</v>
      </c>
      <c r="F237" s="238" t="s">
        <v>380</v>
      </c>
      <c r="H237" s="238" t="s">
        <v>354</v>
      </c>
      <c r="I237" s="238">
        <v>25</v>
      </c>
      <c r="K237" s="238">
        <v>19000675</v>
      </c>
      <c r="M237" s="238">
        <v>1</v>
      </c>
      <c r="N237" s="238">
        <v>8</v>
      </c>
      <c r="O237" s="238">
        <v>2019</v>
      </c>
      <c r="P237" s="238" t="s">
        <v>368</v>
      </c>
      <c r="Q237" s="238">
        <v>15</v>
      </c>
      <c r="R237" s="238" t="s">
        <v>369</v>
      </c>
      <c r="S237" s="238">
        <v>5</v>
      </c>
      <c r="T237" s="238">
        <v>0</v>
      </c>
      <c r="U237" s="238">
        <v>2</v>
      </c>
      <c r="V237" s="238">
        <v>12</v>
      </c>
      <c r="W237" s="238">
        <v>10</v>
      </c>
      <c r="X237" s="238">
        <v>3</v>
      </c>
      <c r="Y237" s="238">
        <v>1</v>
      </c>
      <c r="Z237" s="238">
        <v>1</v>
      </c>
      <c r="AB237" s="238">
        <v>1</v>
      </c>
      <c r="AC237" s="238">
        <v>98</v>
      </c>
      <c r="AD237" s="238" t="s">
        <v>357</v>
      </c>
      <c r="AF237" s="238" t="s">
        <v>358</v>
      </c>
      <c r="AG237" s="238">
        <v>7</v>
      </c>
      <c r="AH237" s="238">
        <v>2</v>
      </c>
      <c r="AI237" s="238">
        <v>2</v>
      </c>
      <c r="AJ237" s="238">
        <v>3</v>
      </c>
      <c r="AK237" s="238">
        <v>34</v>
      </c>
      <c r="AL237" s="238">
        <v>22</v>
      </c>
      <c r="AM237" s="238" t="s">
        <v>363</v>
      </c>
      <c r="AN237" s="238">
        <v>5</v>
      </c>
      <c r="AO237" s="238">
        <v>1</v>
      </c>
      <c r="AS237" s="238">
        <v>15</v>
      </c>
      <c r="AT237" s="238">
        <v>20</v>
      </c>
      <c r="AU237" s="238">
        <v>50</v>
      </c>
      <c r="AV237" s="238">
        <v>11</v>
      </c>
      <c r="AW237" s="238">
        <v>21</v>
      </c>
      <c r="AX237" s="238">
        <v>2</v>
      </c>
      <c r="AY237" s="238">
        <v>49</v>
      </c>
      <c r="AZ237" s="238">
        <v>3</v>
      </c>
      <c r="BA237" s="238">
        <v>26</v>
      </c>
      <c r="BB237" s="238">
        <v>37</v>
      </c>
      <c r="BC237" s="238" t="s">
        <v>354</v>
      </c>
      <c r="BD237" s="238">
        <v>5</v>
      </c>
      <c r="BE237" s="238">
        <v>74</v>
      </c>
      <c r="BI237" s="238">
        <v>15</v>
      </c>
      <c r="BJ237" s="238">
        <v>20</v>
      </c>
      <c r="BK237" s="238">
        <v>50</v>
      </c>
      <c r="BL237" s="238">
        <v>11</v>
      </c>
      <c r="BM237" s="238">
        <v>21</v>
      </c>
      <c r="CT237" s="238">
        <v>426445.78942759102</v>
      </c>
      <c r="CU237" s="238">
        <v>4958062.9641122697</v>
      </c>
      <c r="CV237" s="238">
        <v>44.772177489999997</v>
      </c>
      <c r="CW237" s="238">
        <v>-93.929571129999999</v>
      </c>
      <c r="CX237" s="238" t="s">
        <v>359</v>
      </c>
      <c r="CY237" s="238" t="s">
        <v>1765</v>
      </c>
    </row>
    <row r="238" spans="1:103" x14ac:dyDescent="0.25">
      <c r="A238" s="238">
        <v>362331</v>
      </c>
      <c r="B238" s="238">
        <v>2</v>
      </c>
      <c r="C238" s="238">
        <v>212</v>
      </c>
      <c r="D238" s="238">
        <v>130.86600000000001</v>
      </c>
      <c r="E238" s="238">
        <v>10</v>
      </c>
      <c r="F238" s="238" t="s">
        <v>380</v>
      </c>
      <c r="H238" s="238" t="s">
        <v>354</v>
      </c>
      <c r="I238" s="238">
        <v>25</v>
      </c>
      <c r="K238" s="238">
        <v>16022561</v>
      </c>
      <c r="M238" s="238">
        <v>7</v>
      </c>
      <c r="N238" s="238">
        <v>7</v>
      </c>
      <c r="O238" s="238">
        <v>2016</v>
      </c>
      <c r="P238" s="238" t="s">
        <v>384</v>
      </c>
      <c r="Q238" s="238">
        <v>15</v>
      </c>
      <c r="R238" s="238" t="s">
        <v>369</v>
      </c>
      <c r="S238" s="238">
        <v>5</v>
      </c>
      <c r="T238" s="238">
        <v>0</v>
      </c>
      <c r="U238" s="238">
        <v>2</v>
      </c>
      <c r="V238" s="238">
        <v>12</v>
      </c>
      <c r="W238" s="238">
        <v>10</v>
      </c>
      <c r="X238" s="238">
        <v>3</v>
      </c>
      <c r="Y238" s="238">
        <v>1</v>
      </c>
      <c r="Z238" s="238">
        <v>1</v>
      </c>
      <c r="AB238" s="238">
        <v>1</v>
      </c>
      <c r="AC238" s="238">
        <v>98</v>
      </c>
      <c r="AD238" s="238" t="s">
        <v>357</v>
      </c>
      <c r="AF238" s="238" t="s">
        <v>358</v>
      </c>
      <c r="AG238" s="238">
        <v>7</v>
      </c>
      <c r="AH238" s="238">
        <v>2</v>
      </c>
      <c r="AI238" s="238">
        <v>3</v>
      </c>
      <c r="AJ238" s="238">
        <v>3</v>
      </c>
      <c r="AK238" s="238">
        <v>26</v>
      </c>
      <c r="AL238" s="238">
        <v>48</v>
      </c>
      <c r="AM238" s="238" t="s">
        <v>363</v>
      </c>
      <c r="AN238" s="238">
        <v>5</v>
      </c>
      <c r="AO238" s="238">
        <v>4</v>
      </c>
      <c r="AS238" s="238">
        <v>14</v>
      </c>
      <c r="AT238" s="238">
        <v>20</v>
      </c>
      <c r="AU238" s="238">
        <v>50</v>
      </c>
      <c r="AV238" s="238">
        <v>11</v>
      </c>
      <c r="AW238" s="238">
        <v>21</v>
      </c>
      <c r="AX238" s="238">
        <v>2</v>
      </c>
      <c r="AY238" s="238">
        <v>4</v>
      </c>
      <c r="AZ238" s="238">
        <v>3</v>
      </c>
      <c r="BA238" s="238">
        <v>26</v>
      </c>
      <c r="BB238" s="238">
        <v>75</v>
      </c>
      <c r="BC238" s="238" t="s">
        <v>363</v>
      </c>
      <c r="BD238" s="238">
        <v>5</v>
      </c>
      <c r="BE238" s="238">
        <v>1</v>
      </c>
      <c r="BI238" s="238">
        <v>14</v>
      </c>
      <c r="BJ238" s="238">
        <v>20</v>
      </c>
      <c r="BL238" s="238">
        <v>11</v>
      </c>
      <c r="BM238" s="238">
        <v>21</v>
      </c>
      <c r="CT238" s="238">
        <v>426448.13179832301</v>
      </c>
      <c r="CU238" s="238">
        <v>4958062.4968030499</v>
      </c>
      <c r="CV238" s="238">
        <v>44.772173520000003</v>
      </c>
      <c r="CW238" s="238">
        <v>-93.929541459999996</v>
      </c>
      <c r="CX238" s="238" t="s">
        <v>359</v>
      </c>
      <c r="CY238" s="238" t="s">
        <v>1766</v>
      </c>
    </row>
    <row r="239" spans="1:103" x14ac:dyDescent="0.25">
      <c r="A239" s="238">
        <v>452641</v>
      </c>
      <c r="B239" s="238">
        <v>2</v>
      </c>
      <c r="C239" s="238">
        <v>212</v>
      </c>
      <c r="D239" s="238">
        <v>130.86699999999999</v>
      </c>
      <c r="E239" s="238">
        <v>10</v>
      </c>
      <c r="F239" s="238" t="s">
        <v>380</v>
      </c>
      <c r="H239" s="238" t="s">
        <v>354</v>
      </c>
      <c r="I239" s="238">
        <v>25</v>
      </c>
      <c r="K239" s="238">
        <v>17505212</v>
      </c>
      <c r="M239" s="238">
        <v>5</v>
      </c>
      <c r="N239" s="238">
        <v>14</v>
      </c>
      <c r="O239" s="238">
        <v>2017</v>
      </c>
      <c r="P239" s="238" t="s">
        <v>366</v>
      </c>
      <c r="Q239" s="238">
        <v>15</v>
      </c>
      <c r="R239" s="238" t="s">
        <v>356</v>
      </c>
      <c r="S239" s="238">
        <v>4</v>
      </c>
      <c r="T239" s="238">
        <v>0</v>
      </c>
      <c r="U239" s="238">
        <v>2</v>
      </c>
      <c r="V239" s="238">
        <v>5</v>
      </c>
      <c r="W239" s="238">
        <v>10</v>
      </c>
      <c r="X239" s="238">
        <v>3</v>
      </c>
      <c r="Y239" s="238">
        <v>1</v>
      </c>
      <c r="Z239" s="238">
        <v>1</v>
      </c>
      <c r="AB239" s="238">
        <v>1</v>
      </c>
      <c r="AC239" s="238">
        <v>98</v>
      </c>
      <c r="AD239" s="238" t="s">
        <v>357</v>
      </c>
      <c r="AF239" s="238" t="s">
        <v>358</v>
      </c>
      <c r="AG239" s="238">
        <v>10</v>
      </c>
      <c r="AH239" s="238">
        <v>2</v>
      </c>
      <c r="AI239" s="238">
        <v>4</v>
      </c>
      <c r="AJ239" s="238">
        <v>4</v>
      </c>
      <c r="AK239" s="238">
        <v>24</v>
      </c>
      <c r="AL239" s="238">
        <v>86</v>
      </c>
      <c r="AM239" s="238" t="s">
        <v>354</v>
      </c>
      <c r="AN239" s="238">
        <v>5</v>
      </c>
      <c r="AO239" s="238">
        <v>63</v>
      </c>
      <c r="AS239" s="238">
        <v>14</v>
      </c>
      <c r="AT239" s="238">
        <v>20</v>
      </c>
      <c r="AU239" s="238">
        <v>50</v>
      </c>
      <c r="AV239" s="238">
        <v>11</v>
      </c>
      <c r="AW239" s="238">
        <v>21</v>
      </c>
      <c r="AX239" s="238">
        <v>2</v>
      </c>
      <c r="AY239" s="238">
        <v>4</v>
      </c>
      <c r="AZ239" s="238">
        <v>4</v>
      </c>
      <c r="BA239" s="238">
        <v>21</v>
      </c>
      <c r="BB239" s="238">
        <v>33</v>
      </c>
      <c r="BC239" s="238" t="s">
        <v>363</v>
      </c>
      <c r="BD239" s="238">
        <v>5</v>
      </c>
      <c r="BE239" s="238">
        <v>1</v>
      </c>
      <c r="BI239" s="238">
        <v>14</v>
      </c>
      <c r="BJ239" s="238">
        <v>20</v>
      </c>
      <c r="BK239" s="238">
        <v>50</v>
      </c>
      <c r="BL239" s="238">
        <v>11</v>
      </c>
      <c r="BM239" s="238">
        <v>21</v>
      </c>
      <c r="CT239" s="238">
        <v>426449.92803319002</v>
      </c>
      <c r="CU239" s="238">
        <v>4958065.2865972398</v>
      </c>
      <c r="CV239" s="238">
        <v>44.77219882</v>
      </c>
      <c r="CW239" s="238">
        <v>-93.929519170000006</v>
      </c>
      <c r="CX239" s="238" t="s">
        <v>359</v>
      </c>
      <c r="CY239" s="238" t="s">
        <v>1767</v>
      </c>
    </row>
    <row r="240" spans="1:103" x14ac:dyDescent="0.25">
      <c r="A240" s="238">
        <v>536801</v>
      </c>
      <c r="B240" s="238">
        <v>2</v>
      </c>
      <c r="C240" s="238">
        <v>212</v>
      </c>
      <c r="D240" s="238">
        <v>130.86799999999999</v>
      </c>
      <c r="E240" s="238">
        <v>10</v>
      </c>
      <c r="F240" s="238" t="s">
        <v>380</v>
      </c>
      <c r="H240" s="238" t="s">
        <v>354</v>
      </c>
      <c r="I240" s="238">
        <v>25</v>
      </c>
      <c r="K240" s="238">
        <v>18001480</v>
      </c>
      <c r="M240" s="238">
        <v>1</v>
      </c>
      <c r="N240" s="238">
        <v>15</v>
      </c>
      <c r="O240" s="238">
        <v>2018</v>
      </c>
      <c r="P240" s="238" t="s">
        <v>361</v>
      </c>
      <c r="Q240" s="238">
        <v>5</v>
      </c>
      <c r="R240" s="238" t="s">
        <v>369</v>
      </c>
      <c r="S240" s="238">
        <v>5</v>
      </c>
      <c r="T240" s="238">
        <v>0</v>
      </c>
      <c r="U240" s="238">
        <v>2</v>
      </c>
      <c r="V240" s="238">
        <v>12</v>
      </c>
      <c r="W240" s="238">
        <v>10</v>
      </c>
      <c r="X240" s="238">
        <v>3</v>
      </c>
      <c r="Y240" s="238">
        <v>4</v>
      </c>
      <c r="Z240" s="238">
        <v>4</v>
      </c>
      <c r="AA240" s="238">
        <v>7</v>
      </c>
      <c r="AB240" s="238">
        <v>3</v>
      </c>
      <c r="AC240" s="238">
        <v>98</v>
      </c>
      <c r="AD240" s="238" t="s">
        <v>357</v>
      </c>
      <c r="AF240" s="238" t="s">
        <v>358</v>
      </c>
      <c r="AG240" s="238">
        <v>7</v>
      </c>
      <c r="AH240" s="238">
        <v>2</v>
      </c>
      <c r="AI240" s="238">
        <v>2</v>
      </c>
      <c r="AJ240" s="238">
        <v>3</v>
      </c>
      <c r="AK240" s="238">
        <v>26</v>
      </c>
      <c r="AL240" s="238">
        <v>42</v>
      </c>
      <c r="AM240" s="238" t="s">
        <v>354</v>
      </c>
      <c r="AN240" s="238">
        <v>5</v>
      </c>
      <c r="AO240" s="238">
        <v>4</v>
      </c>
      <c r="AS240" s="238">
        <v>14</v>
      </c>
      <c r="AT240" s="238">
        <v>20</v>
      </c>
      <c r="AU240" s="238">
        <v>50</v>
      </c>
      <c r="AV240" s="238">
        <v>11</v>
      </c>
      <c r="AW240" s="238">
        <v>21</v>
      </c>
      <c r="AX240" s="238">
        <v>2</v>
      </c>
      <c r="AY240" s="238">
        <v>4</v>
      </c>
      <c r="AZ240" s="238">
        <v>3</v>
      </c>
      <c r="BA240" s="238">
        <v>24</v>
      </c>
      <c r="BB240" s="238">
        <v>60</v>
      </c>
      <c r="BC240" s="238" t="s">
        <v>354</v>
      </c>
      <c r="BD240" s="238">
        <v>5</v>
      </c>
      <c r="BE240" s="238">
        <v>1</v>
      </c>
      <c r="BI240" s="238">
        <v>14</v>
      </c>
      <c r="BJ240" s="238">
        <v>20</v>
      </c>
      <c r="BK240" s="238">
        <v>50</v>
      </c>
      <c r="BL240" s="238">
        <v>11</v>
      </c>
      <c r="BM240" s="238">
        <v>21</v>
      </c>
      <c r="CT240" s="238">
        <v>426451.19518797402</v>
      </c>
      <c r="CU240" s="238">
        <v>4958062.6108735399</v>
      </c>
      <c r="CV240" s="238">
        <v>44.77217486</v>
      </c>
      <c r="CW240" s="238">
        <v>-93.929502769999999</v>
      </c>
      <c r="CX240" s="238" t="s">
        <v>359</v>
      </c>
      <c r="CY240" s="238" t="s">
        <v>1768</v>
      </c>
    </row>
    <row r="241" spans="1:103" x14ac:dyDescent="0.25">
      <c r="A241" s="238">
        <v>10698464</v>
      </c>
      <c r="B241" s="238">
        <v>2</v>
      </c>
      <c r="C241" s="238">
        <v>212</v>
      </c>
      <c r="D241" s="238">
        <v>130.87</v>
      </c>
      <c r="E241" s="238">
        <v>10</v>
      </c>
      <c r="F241" s="238" t="s">
        <v>380</v>
      </c>
      <c r="H241" s="238" t="s">
        <v>354</v>
      </c>
      <c r="I241" s="238">
        <v>25</v>
      </c>
      <c r="K241" s="238">
        <v>11502283</v>
      </c>
      <c r="L241" s="238">
        <v>110480227</v>
      </c>
      <c r="M241" s="238">
        <v>2</v>
      </c>
      <c r="N241" s="238">
        <v>17</v>
      </c>
      <c r="O241" s="238">
        <v>2011</v>
      </c>
      <c r="P241" s="238" t="s">
        <v>384</v>
      </c>
      <c r="Q241" s="238">
        <v>9</v>
      </c>
      <c r="R241" s="238" t="s">
        <v>369</v>
      </c>
      <c r="S241" s="238">
        <v>3</v>
      </c>
      <c r="T241" s="238">
        <v>0</v>
      </c>
      <c r="U241" s="238">
        <v>2</v>
      </c>
      <c r="V241" s="238">
        <v>5</v>
      </c>
      <c r="W241" s="238">
        <v>10</v>
      </c>
      <c r="X241" s="238">
        <v>3</v>
      </c>
      <c r="Y241" s="238">
        <v>1</v>
      </c>
      <c r="Z241" s="238">
        <v>2</v>
      </c>
      <c r="AA241" s="238">
        <v>6</v>
      </c>
      <c r="AB241" s="238">
        <v>90</v>
      </c>
      <c r="AC241" s="238">
        <v>98</v>
      </c>
      <c r="AD241" s="238" t="s">
        <v>376</v>
      </c>
      <c r="AE241" s="238" t="s">
        <v>876</v>
      </c>
      <c r="AF241" s="238" t="s">
        <v>358</v>
      </c>
      <c r="AG241" s="238">
        <v>10</v>
      </c>
      <c r="AH241" s="238">
        <v>2</v>
      </c>
      <c r="AI241" s="238">
        <v>41</v>
      </c>
      <c r="AJ241" s="238">
        <v>2</v>
      </c>
      <c r="AK241" s="238">
        <v>21</v>
      </c>
      <c r="AL241" s="238">
        <v>26</v>
      </c>
      <c r="AM241" s="238" t="s">
        <v>354</v>
      </c>
      <c r="AN241" s="238">
        <v>99</v>
      </c>
      <c r="AS241" s="238">
        <v>7</v>
      </c>
      <c r="AT241" s="238">
        <v>20</v>
      </c>
      <c r="AU241" s="238">
        <v>50</v>
      </c>
      <c r="AV241" s="238">
        <v>11</v>
      </c>
      <c r="AW241" s="238">
        <v>21</v>
      </c>
      <c r="AX241" s="238">
        <v>2</v>
      </c>
      <c r="AY241" s="238">
        <v>44</v>
      </c>
      <c r="AZ241" s="238">
        <v>3</v>
      </c>
      <c r="BA241" s="238">
        <v>21</v>
      </c>
      <c r="BB241" s="238">
        <v>68</v>
      </c>
      <c r="BC241" s="238" t="s">
        <v>354</v>
      </c>
      <c r="BD241" s="238">
        <v>99</v>
      </c>
      <c r="BI241" s="238">
        <v>7</v>
      </c>
      <c r="BJ241" s="238">
        <v>20</v>
      </c>
      <c r="BK241" s="238">
        <v>50</v>
      </c>
      <c r="BL241" s="238">
        <v>11</v>
      </c>
      <c r="BM241" s="238">
        <v>21</v>
      </c>
      <c r="CT241" s="238">
        <v>426454</v>
      </c>
      <c r="CU241" s="238">
        <v>4958063</v>
      </c>
      <c r="CV241" s="238">
        <v>44.772183099999999</v>
      </c>
      <c r="CW241" s="238">
        <v>-93.929473400000006</v>
      </c>
      <c r="CX241" s="238" t="s">
        <v>359</v>
      </c>
      <c r="CY241" s="238" t="s">
        <v>1769</v>
      </c>
    </row>
    <row r="242" spans="1:103" x14ac:dyDescent="0.25">
      <c r="A242" s="238">
        <v>10700638</v>
      </c>
      <c r="B242" s="238">
        <v>2</v>
      </c>
      <c r="C242" s="238">
        <v>212</v>
      </c>
      <c r="D242" s="238">
        <v>130.87</v>
      </c>
      <c r="E242" s="238">
        <v>10</v>
      </c>
      <c r="F242" s="238" t="s">
        <v>380</v>
      </c>
      <c r="H242" s="238" t="s">
        <v>354</v>
      </c>
      <c r="I242" s="238">
        <v>25</v>
      </c>
      <c r="K242" s="238">
        <v>11010712</v>
      </c>
      <c r="L242" s="238">
        <v>111010135</v>
      </c>
      <c r="M242" s="238">
        <v>4</v>
      </c>
      <c r="N242" s="238">
        <v>11</v>
      </c>
      <c r="O242" s="238">
        <v>2011</v>
      </c>
      <c r="P242" s="238" t="s">
        <v>361</v>
      </c>
      <c r="Q242" s="238">
        <v>17</v>
      </c>
      <c r="R242" s="238" t="s">
        <v>356</v>
      </c>
      <c r="S242" s="238">
        <v>5</v>
      </c>
      <c r="T242" s="238">
        <v>0</v>
      </c>
      <c r="U242" s="238">
        <v>2</v>
      </c>
      <c r="V242" s="238">
        <v>6</v>
      </c>
      <c r="W242" s="238">
        <v>10</v>
      </c>
      <c r="X242" s="238">
        <v>10</v>
      </c>
      <c r="Y242" s="238">
        <v>1</v>
      </c>
      <c r="Z242" s="238">
        <v>1</v>
      </c>
      <c r="AB242" s="238">
        <v>1</v>
      </c>
      <c r="AC242" s="238">
        <v>98</v>
      </c>
      <c r="AD242" s="238" t="s">
        <v>1723</v>
      </c>
      <c r="AE242" s="238" t="s">
        <v>953</v>
      </c>
      <c r="AF242" s="238" t="s">
        <v>358</v>
      </c>
      <c r="AG242" s="238">
        <v>90</v>
      </c>
      <c r="AH242" s="238">
        <v>2</v>
      </c>
      <c r="AI242" s="238">
        <v>3</v>
      </c>
      <c r="AJ242" s="238">
        <v>4</v>
      </c>
      <c r="AK242" s="238">
        <v>21</v>
      </c>
      <c r="AL242" s="238">
        <v>56</v>
      </c>
      <c r="AM242" s="238" t="s">
        <v>354</v>
      </c>
      <c r="AN242" s="238">
        <v>5</v>
      </c>
      <c r="AO242" s="238">
        <v>1</v>
      </c>
      <c r="AS242" s="238">
        <v>3</v>
      </c>
      <c r="AT242" s="238">
        <v>2</v>
      </c>
      <c r="AU242" s="238">
        <v>65</v>
      </c>
      <c r="AV242" s="238">
        <v>11</v>
      </c>
      <c r="AW242" s="238">
        <v>21</v>
      </c>
      <c r="AX242" s="238">
        <v>2</v>
      </c>
      <c r="AY242" s="238">
        <v>2</v>
      </c>
      <c r="AZ242" s="238">
        <v>1</v>
      </c>
      <c r="BA242" s="238">
        <v>24</v>
      </c>
      <c r="BB242" s="238">
        <v>18</v>
      </c>
      <c r="BC242" s="238" t="s">
        <v>354</v>
      </c>
      <c r="BD242" s="238">
        <v>5</v>
      </c>
      <c r="BE242" s="238">
        <v>15</v>
      </c>
      <c r="BI242" s="238">
        <v>3</v>
      </c>
      <c r="BJ242" s="238">
        <v>2</v>
      </c>
      <c r="BK242" s="238">
        <v>65</v>
      </c>
      <c r="BL242" s="238">
        <v>11</v>
      </c>
      <c r="BM242" s="238">
        <v>21</v>
      </c>
      <c r="CT242" s="238">
        <v>426454</v>
      </c>
      <c r="CU242" s="238">
        <v>4958063</v>
      </c>
      <c r="CV242" s="238">
        <v>44.772183099999999</v>
      </c>
      <c r="CW242" s="238">
        <v>-93.929473400000006</v>
      </c>
      <c r="CX242" s="238" t="s">
        <v>359</v>
      </c>
      <c r="CY242" s="238" t="s">
        <v>1770</v>
      </c>
    </row>
    <row r="243" spans="1:103" x14ac:dyDescent="0.25">
      <c r="A243" s="238">
        <v>10700778</v>
      </c>
      <c r="B243" s="238">
        <v>2</v>
      </c>
      <c r="C243" s="238">
        <v>212</v>
      </c>
      <c r="D243" s="238">
        <v>130.87</v>
      </c>
      <c r="E243" s="238">
        <v>10</v>
      </c>
      <c r="F243" s="238" t="s">
        <v>380</v>
      </c>
      <c r="H243" s="238" t="s">
        <v>354</v>
      </c>
      <c r="I243" s="238">
        <v>25</v>
      </c>
      <c r="K243" s="238">
        <v>11504388</v>
      </c>
      <c r="L243" s="238">
        <v>111110202</v>
      </c>
      <c r="M243" s="238">
        <v>4</v>
      </c>
      <c r="N243" s="238">
        <v>18</v>
      </c>
      <c r="O243" s="238">
        <v>2011</v>
      </c>
      <c r="P243" s="238" t="s">
        <v>361</v>
      </c>
      <c r="Q243" s="238">
        <v>13</v>
      </c>
      <c r="S243" s="238">
        <v>5</v>
      </c>
      <c r="T243" s="238">
        <v>0</v>
      </c>
      <c r="U243" s="238">
        <v>2</v>
      </c>
      <c r="V243" s="238">
        <v>5</v>
      </c>
      <c r="W243" s="238">
        <v>10</v>
      </c>
      <c r="X243" s="238">
        <v>3</v>
      </c>
      <c r="Y243" s="238">
        <v>1</v>
      </c>
      <c r="Z243" s="238">
        <v>2</v>
      </c>
      <c r="AB243" s="238">
        <v>1</v>
      </c>
      <c r="AC243" s="238">
        <v>98</v>
      </c>
      <c r="AD243" s="238" t="s">
        <v>1771</v>
      </c>
      <c r="AE243" s="238" t="s">
        <v>1593</v>
      </c>
      <c r="AF243" s="238" t="s">
        <v>358</v>
      </c>
      <c r="AG243" s="238">
        <v>10</v>
      </c>
      <c r="AH243" s="238">
        <v>2</v>
      </c>
      <c r="AI243" s="238">
        <v>2</v>
      </c>
      <c r="AJ243" s="238">
        <v>4</v>
      </c>
      <c r="AK243" s="238">
        <v>21</v>
      </c>
      <c r="AL243" s="238">
        <v>72</v>
      </c>
      <c r="AM243" s="238" t="s">
        <v>354</v>
      </c>
      <c r="AN243" s="238">
        <v>5</v>
      </c>
      <c r="AO243" s="238">
        <v>15</v>
      </c>
      <c r="AP243" s="238">
        <v>2</v>
      </c>
      <c r="AS243" s="238">
        <v>3</v>
      </c>
      <c r="AT243" s="238">
        <v>20</v>
      </c>
      <c r="AU243" s="238">
        <v>50</v>
      </c>
      <c r="AV243" s="238">
        <v>11</v>
      </c>
      <c r="AW243" s="238">
        <v>21</v>
      </c>
      <c r="AX243" s="238">
        <v>2</v>
      </c>
      <c r="AY243" s="238">
        <v>2</v>
      </c>
      <c r="AZ243" s="238">
        <v>5</v>
      </c>
      <c r="BA243" s="238">
        <v>24</v>
      </c>
      <c r="BB243" s="238">
        <v>49</v>
      </c>
      <c r="BC243" s="238" t="s">
        <v>354</v>
      </c>
      <c r="BD243" s="238">
        <v>5</v>
      </c>
      <c r="BE243" s="238">
        <v>1</v>
      </c>
      <c r="BI243" s="238">
        <v>3</v>
      </c>
      <c r="BJ243" s="238">
        <v>20</v>
      </c>
      <c r="BK243" s="238">
        <v>50</v>
      </c>
      <c r="BL243" s="238">
        <v>11</v>
      </c>
      <c r="BM243" s="238">
        <v>21</v>
      </c>
      <c r="CT243" s="238">
        <v>426454</v>
      </c>
      <c r="CU243" s="238">
        <v>4958063</v>
      </c>
      <c r="CV243" s="238">
        <v>44.772183099999999</v>
      </c>
      <c r="CW243" s="238">
        <v>-93.929473400000006</v>
      </c>
      <c r="CX243" s="238" t="s">
        <v>359</v>
      </c>
      <c r="CY243" s="238" t="s">
        <v>1772</v>
      </c>
    </row>
    <row r="244" spans="1:103" x14ac:dyDescent="0.25">
      <c r="A244" s="238">
        <v>10701889</v>
      </c>
      <c r="B244" s="238">
        <v>2</v>
      </c>
      <c r="C244" s="238">
        <v>212</v>
      </c>
      <c r="D244" s="238">
        <v>130.87</v>
      </c>
      <c r="E244" s="238">
        <v>10</v>
      </c>
      <c r="F244" s="238" t="s">
        <v>380</v>
      </c>
      <c r="H244" s="238" t="s">
        <v>354</v>
      </c>
      <c r="I244" s="238">
        <v>25</v>
      </c>
      <c r="K244" s="238">
        <v>11019765</v>
      </c>
      <c r="L244" s="238">
        <v>111780121</v>
      </c>
      <c r="M244" s="238">
        <v>6</v>
      </c>
      <c r="N244" s="238">
        <v>27</v>
      </c>
      <c r="O244" s="238">
        <v>2011</v>
      </c>
      <c r="P244" s="238" t="s">
        <v>361</v>
      </c>
      <c r="Q244" s="238">
        <v>9</v>
      </c>
      <c r="S244" s="238">
        <v>4</v>
      </c>
      <c r="T244" s="238">
        <v>0</v>
      </c>
      <c r="U244" s="238">
        <v>2</v>
      </c>
      <c r="V244" s="238">
        <v>5</v>
      </c>
      <c r="W244" s="238">
        <v>10</v>
      </c>
      <c r="X244" s="238">
        <v>10</v>
      </c>
      <c r="Y244" s="238">
        <v>1</v>
      </c>
      <c r="Z244" s="238">
        <v>1</v>
      </c>
      <c r="AB244" s="238">
        <v>1</v>
      </c>
      <c r="AC244" s="238">
        <v>98</v>
      </c>
      <c r="AD244" s="238" t="s">
        <v>1773</v>
      </c>
      <c r="AE244" s="238" t="s">
        <v>1774</v>
      </c>
      <c r="AF244" s="238" t="s">
        <v>358</v>
      </c>
      <c r="AG244" s="238">
        <v>10</v>
      </c>
      <c r="AH244" s="238">
        <v>2</v>
      </c>
      <c r="AI244" s="238">
        <v>1</v>
      </c>
      <c r="AJ244" s="238">
        <v>1</v>
      </c>
      <c r="AK244" s="238">
        <v>21</v>
      </c>
      <c r="AL244" s="238">
        <v>38</v>
      </c>
      <c r="AM244" s="238" t="s">
        <v>354</v>
      </c>
      <c r="AN244" s="238">
        <v>5</v>
      </c>
      <c r="AO244" s="238">
        <v>2</v>
      </c>
      <c r="AS244" s="238">
        <v>4</v>
      </c>
      <c r="AT244" s="238">
        <v>2</v>
      </c>
      <c r="AU244" s="238">
        <v>55</v>
      </c>
      <c r="AV244" s="238">
        <v>11</v>
      </c>
      <c r="AW244" s="238">
        <v>21</v>
      </c>
      <c r="AX244" s="238">
        <v>2</v>
      </c>
      <c r="AY244" s="238">
        <v>2</v>
      </c>
      <c r="AZ244" s="238">
        <v>4</v>
      </c>
      <c r="BA244" s="238">
        <v>21</v>
      </c>
      <c r="BB244" s="238">
        <v>35</v>
      </c>
      <c r="BC244" s="238" t="s">
        <v>363</v>
      </c>
      <c r="BD244" s="238">
        <v>5</v>
      </c>
      <c r="BE244" s="238">
        <v>1</v>
      </c>
      <c r="BI244" s="238">
        <v>4</v>
      </c>
      <c r="BJ244" s="238">
        <v>2</v>
      </c>
      <c r="BK244" s="238">
        <v>55</v>
      </c>
      <c r="BL244" s="238">
        <v>11</v>
      </c>
      <c r="BM244" s="238">
        <v>21</v>
      </c>
      <c r="CT244" s="238">
        <v>426454</v>
      </c>
      <c r="CU244" s="238">
        <v>4958063</v>
      </c>
      <c r="CV244" s="238">
        <v>44.772183099999999</v>
      </c>
      <c r="CW244" s="238">
        <v>-93.929473400000006</v>
      </c>
      <c r="CX244" s="238" t="s">
        <v>359</v>
      </c>
      <c r="CY244" s="238" t="s">
        <v>1775</v>
      </c>
    </row>
    <row r="245" spans="1:103" x14ac:dyDescent="0.25">
      <c r="A245" s="238">
        <v>10702516</v>
      </c>
      <c r="B245" s="238">
        <v>2</v>
      </c>
      <c r="C245" s="238">
        <v>212</v>
      </c>
      <c r="D245" s="238">
        <v>130.87</v>
      </c>
      <c r="E245" s="238">
        <v>10</v>
      </c>
      <c r="F245" s="238" t="s">
        <v>380</v>
      </c>
      <c r="H245" s="238" t="s">
        <v>354</v>
      </c>
      <c r="I245" s="238">
        <v>25</v>
      </c>
      <c r="K245" s="238">
        <v>11024329</v>
      </c>
      <c r="L245" s="238">
        <v>112130179</v>
      </c>
      <c r="M245" s="238">
        <v>8</v>
      </c>
      <c r="N245" s="238">
        <v>1</v>
      </c>
      <c r="O245" s="238">
        <v>2011</v>
      </c>
      <c r="P245" s="238" t="s">
        <v>361</v>
      </c>
      <c r="Q245" s="238">
        <v>12</v>
      </c>
      <c r="R245" s="238" t="s">
        <v>356</v>
      </c>
      <c r="S245" s="238">
        <v>5</v>
      </c>
      <c r="T245" s="238">
        <v>0</v>
      </c>
      <c r="U245" s="238">
        <v>2</v>
      </c>
      <c r="V245" s="238">
        <v>3</v>
      </c>
      <c r="W245" s="238">
        <v>10</v>
      </c>
      <c r="X245" s="238">
        <v>3</v>
      </c>
      <c r="Y245" s="238">
        <v>1</v>
      </c>
      <c r="Z245" s="238">
        <v>2</v>
      </c>
      <c r="AA245" s="238">
        <v>3</v>
      </c>
      <c r="AB245" s="238">
        <v>2</v>
      </c>
      <c r="AC245" s="238">
        <v>98</v>
      </c>
      <c r="AD245" s="238" t="s">
        <v>374</v>
      </c>
      <c r="AE245" s="238" t="s">
        <v>869</v>
      </c>
      <c r="AF245" s="238" t="s">
        <v>358</v>
      </c>
      <c r="AG245" s="238">
        <v>9</v>
      </c>
      <c r="AH245" s="238">
        <v>2</v>
      </c>
      <c r="AI245" s="238">
        <v>2</v>
      </c>
      <c r="AJ245" s="238">
        <v>3</v>
      </c>
      <c r="AK245" s="238">
        <v>22</v>
      </c>
      <c r="AL245" s="238">
        <v>44</v>
      </c>
      <c r="AM245" s="238" t="s">
        <v>363</v>
      </c>
      <c r="AN245" s="238">
        <v>5</v>
      </c>
      <c r="AO245" s="238">
        <v>8</v>
      </c>
      <c r="AS245" s="238">
        <v>3</v>
      </c>
      <c r="AT245" s="238">
        <v>20</v>
      </c>
      <c r="AU245" s="238">
        <v>50</v>
      </c>
      <c r="AV245" s="238">
        <v>11</v>
      </c>
      <c r="AW245" s="238">
        <v>21</v>
      </c>
      <c r="AX245" s="238">
        <v>2</v>
      </c>
      <c r="AY245" s="238">
        <v>4</v>
      </c>
      <c r="AZ245" s="238">
        <v>6</v>
      </c>
      <c r="BA245" s="238">
        <v>24</v>
      </c>
      <c r="BB245" s="238">
        <v>23</v>
      </c>
      <c r="BC245" s="238" t="s">
        <v>354</v>
      </c>
      <c r="BD245" s="238">
        <v>5</v>
      </c>
      <c r="BE245" s="238">
        <v>1</v>
      </c>
      <c r="BI245" s="238">
        <v>3</v>
      </c>
      <c r="BJ245" s="238">
        <v>20</v>
      </c>
      <c r="BK245" s="238">
        <v>50</v>
      </c>
      <c r="BL245" s="238">
        <v>11</v>
      </c>
      <c r="BM245" s="238">
        <v>21</v>
      </c>
      <c r="CT245" s="238">
        <v>426454</v>
      </c>
      <c r="CU245" s="238">
        <v>4958063</v>
      </c>
      <c r="CV245" s="238">
        <v>44.772183099999999</v>
      </c>
      <c r="CW245" s="238">
        <v>-93.929473400000006</v>
      </c>
      <c r="CX245" s="238" t="s">
        <v>359</v>
      </c>
      <c r="CY245" s="238" t="s">
        <v>1776</v>
      </c>
    </row>
    <row r="246" spans="1:103" x14ac:dyDescent="0.25">
      <c r="A246" s="238">
        <v>10702673</v>
      </c>
      <c r="B246" s="238">
        <v>2</v>
      </c>
      <c r="C246" s="238">
        <v>212</v>
      </c>
      <c r="D246" s="238">
        <v>130.87</v>
      </c>
      <c r="E246" s="238">
        <v>10</v>
      </c>
      <c r="F246" s="238" t="s">
        <v>380</v>
      </c>
      <c r="H246" s="238" t="s">
        <v>354</v>
      </c>
      <c r="I246" s="238">
        <v>25</v>
      </c>
      <c r="K246" s="238">
        <v>11025122</v>
      </c>
      <c r="L246" s="238">
        <v>112210064</v>
      </c>
      <c r="M246" s="238">
        <v>8</v>
      </c>
      <c r="N246" s="238">
        <v>8</v>
      </c>
      <c r="O246" s="238">
        <v>2011</v>
      </c>
      <c r="P246" s="238" t="s">
        <v>361</v>
      </c>
      <c r="Q246" s="238">
        <v>9</v>
      </c>
      <c r="S246" s="238">
        <v>4</v>
      </c>
      <c r="T246" s="238">
        <v>0</v>
      </c>
      <c r="U246" s="238">
        <v>2</v>
      </c>
      <c r="V246" s="238">
        <v>8</v>
      </c>
      <c r="W246" s="238">
        <v>10</v>
      </c>
      <c r="X246" s="238">
        <v>10</v>
      </c>
      <c r="Y246" s="238">
        <v>1</v>
      </c>
      <c r="Z246" s="238">
        <v>2</v>
      </c>
      <c r="AB246" s="238">
        <v>1</v>
      </c>
      <c r="AC246" s="238">
        <v>98</v>
      </c>
      <c r="AD246" s="238">
        <v>25</v>
      </c>
      <c r="AE246" s="238">
        <v>212</v>
      </c>
      <c r="AF246" s="238" t="s">
        <v>358</v>
      </c>
      <c r="AG246" s="238">
        <v>8</v>
      </c>
      <c r="AH246" s="238">
        <v>2</v>
      </c>
      <c r="AI246" s="238">
        <v>4</v>
      </c>
      <c r="AJ246" s="238">
        <v>2</v>
      </c>
      <c r="AK246" s="238">
        <v>24</v>
      </c>
      <c r="AL246" s="238">
        <v>31</v>
      </c>
      <c r="AM246" s="238" t="s">
        <v>354</v>
      </c>
      <c r="AN246" s="238">
        <v>10</v>
      </c>
      <c r="AO246" s="238">
        <v>2</v>
      </c>
      <c r="AP246" s="238">
        <v>18</v>
      </c>
      <c r="AS246" s="238">
        <v>4</v>
      </c>
      <c r="AT246" s="238">
        <v>22</v>
      </c>
      <c r="AU246" s="238">
        <v>65</v>
      </c>
      <c r="AV246" s="238">
        <v>11</v>
      </c>
      <c r="AW246" s="238">
        <v>21</v>
      </c>
      <c r="AX246" s="238">
        <v>2</v>
      </c>
      <c r="AY246" s="238">
        <v>2</v>
      </c>
      <c r="AZ246" s="238">
        <v>3</v>
      </c>
      <c r="BA246" s="238">
        <v>21</v>
      </c>
      <c r="BB246" s="238">
        <v>26</v>
      </c>
      <c r="BC246" s="238" t="s">
        <v>363</v>
      </c>
      <c r="BD246" s="238">
        <v>5</v>
      </c>
      <c r="BE246" s="238">
        <v>1</v>
      </c>
      <c r="BI246" s="238">
        <v>4</v>
      </c>
      <c r="BJ246" s="238">
        <v>22</v>
      </c>
      <c r="BK246" s="238">
        <v>65</v>
      </c>
      <c r="BL246" s="238">
        <v>11</v>
      </c>
      <c r="BM246" s="238">
        <v>21</v>
      </c>
      <c r="CT246" s="238">
        <v>426454</v>
      </c>
      <c r="CU246" s="238">
        <v>4958063</v>
      </c>
      <c r="CV246" s="238">
        <v>44.772183099999999</v>
      </c>
      <c r="CW246" s="238">
        <v>-93.929473400000006</v>
      </c>
      <c r="CX246" s="238" t="s">
        <v>359</v>
      </c>
      <c r="CY246" s="238" t="s">
        <v>1777</v>
      </c>
    </row>
    <row r="247" spans="1:103" x14ac:dyDescent="0.25">
      <c r="A247" s="238">
        <v>10704194</v>
      </c>
      <c r="B247" s="238">
        <v>2</v>
      </c>
      <c r="C247" s="238">
        <v>212</v>
      </c>
      <c r="D247" s="238">
        <v>130.87</v>
      </c>
      <c r="E247" s="238">
        <v>10</v>
      </c>
      <c r="F247" s="238" t="s">
        <v>380</v>
      </c>
      <c r="H247" s="238" t="s">
        <v>354</v>
      </c>
      <c r="I247" s="238">
        <v>25</v>
      </c>
      <c r="K247" s="238">
        <v>11034286</v>
      </c>
      <c r="L247" s="238">
        <v>113000231</v>
      </c>
      <c r="M247" s="238">
        <v>10</v>
      </c>
      <c r="N247" s="238">
        <v>25</v>
      </c>
      <c r="O247" s="238">
        <v>2011</v>
      </c>
      <c r="P247" s="238" t="s">
        <v>368</v>
      </c>
      <c r="Q247" s="238">
        <v>5</v>
      </c>
      <c r="R247" s="238" t="s">
        <v>369</v>
      </c>
      <c r="S247" s="238">
        <v>5</v>
      </c>
      <c r="T247" s="238">
        <v>0</v>
      </c>
      <c r="U247" s="238">
        <v>2</v>
      </c>
      <c r="V247" s="238">
        <v>5</v>
      </c>
      <c r="W247" s="238">
        <v>10</v>
      </c>
      <c r="X247" s="238">
        <v>6</v>
      </c>
      <c r="Y247" s="238">
        <v>4</v>
      </c>
      <c r="Z247" s="238">
        <v>2</v>
      </c>
      <c r="AB247" s="238">
        <v>1</v>
      </c>
      <c r="AC247" s="238">
        <v>98</v>
      </c>
      <c r="AD247" s="238">
        <v>212</v>
      </c>
      <c r="AE247" s="238">
        <v>33</v>
      </c>
      <c r="AF247" s="238" t="s">
        <v>358</v>
      </c>
      <c r="AG247" s="238">
        <v>10</v>
      </c>
      <c r="AH247" s="238">
        <v>0</v>
      </c>
      <c r="AI247" s="238">
        <v>2</v>
      </c>
      <c r="AJ247" s="238">
        <v>3</v>
      </c>
      <c r="AL247" s="238">
        <v>59</v>
      </c>
      <c r="AM247" s="238" t="s">
        <v>354</v>
      </c>
      <c r="AN247" s="238">
        <v>5</v>
      </c>
      <c r="AO247" s="238">
        <v>4</v>
      </c>
      <c r="AQ247" s="238">
        <v>2</v>
      </c>
      <c r="AS247" s="238">
        <v>3</v>
      </c>
      <c r="AT247" s="238">
        <v>20</v>
      </c>
      <c r="AU247" s="238">
        <v>50</v>
      </c>
      <c r="AV247" s="238">
        <v>11</v>
      </c>
      <c r="AW247" s="238">
        <v>21</v>
      </c>
      <c r="AX247" s="238">
        <v>2</v>
      </c>
      <c r="AY247" s="238">
        <v>2</v>
      </c>
      <c r="AZ247" s="238">
        <v>1</v>
      </c>
      <c r="BA247" s="238">
        <v>21</v>
      </c>
      <c r="BB247" s="238">
        <v>61</v>
      </c>
      <c r="BC247" s="238" t="s">
        <v>363</v>
      </c>
      <c r="BD247" s="238">
        <v>5</v>
      </c>
      <c r="BE247" s="238">
        <v>1</v>
      </c>
      <c r="BI247" s="238">
        <v>3</v>
      </c>
      <c r="BJ247" s="238">
        <v>20</v>
      </c>
      <c r="BK247" s="238">
        <v>50</v>
      </c>
      <c r="BL247" s="238">
        <v>11</v>
      </c>
      <c r="BM247" s="238">
        <v>21</v>
      </c>
      <c r="CT247" s="238">
        <v>426454</v>
      </c>
      <c r="CU247" s="238">
        <v>4958063</v>
      </c>
      <c r="CV247" s="238">
        <v>44.772183099999999</v>
      </c>
      <c r="CW247" s="238">
        <v>-93.929473400000006</v>
      </c>
      <c r="CX247" s="238" t="s">
        <v>359</v>
      </c>
      <c r="CY247" s="238" t="s">
        <v>1778</v>
      </c>
    </row>
    <row r="248" spans="1:103" x14ac:dyDescent="0.25">
      <c r="A248" s="238">
        <v>10776961</v>
      </c>
      <c r="B248" s="238">
        <v>2</v>
      </c>
      <c r="C248" s="238">
        <v>212</v>
      </c>
      <c r="D248" s="238">
        <v>130.87</v>
      </c>
      <c r="E248" s="238">
        <v>10</v>
      </c>
      <c r="F248" s="238" t="s">
        <v>380</v>
      </c>
      <c r="H248" s="238" t="s">
        <v>354</v>
      </c>
      <c r="I248" s="238">
        <v>25</v>
      </c>
      <c r="K248" s="238">
        <v>12503520</v>
      </c>
      <c r="L248" s="238">
        <v>121030184</v>
      </c>
      <c r="M248" s="238">
        <v>4</v>
      </c>
      <c r="N248" s="238">
        <v>11</v>
      </c>
      <c r="O248" s="238">
        <v>2012</v>
      </c>
      <c r="P248" s="238" t="s">
        <v>355</v>
      </c>
      <c r="Q248" s="238">
        <v>7</v>
      </c>
      <c r="R248" s="238" t="s">
        <v>356</v>
      </c>
      <c r="S248" s="238">
        <v>4</v>
      </c>
      <c r="T248" s="238">
        <v>0</v>
      </c>
      <c r="U248" s="238">
        <v>2</v>
      </c>
      <c r="V248" s="238">
        <v>5</v>
      </c>
      <c r="W248" s="238">
        <v>10</v>
      </c>
      <c r="X248" s="238">
        <v>3</v>
      </c>
      <c r="Y248" s="238">
        <v>1</v>
      </c>
      <c r="Z248" s="238">
        <v>1</v>
      </c>
      <c r="AB248" s="238">
        <v>1</v>
      </c>
      <c r="AC248" s="238">
        <v>98</v>
      </c>
      <c r="AD248" s="238" t="s">
        <v>376</v>
      </c>
      <c r="AE248" s="238">
        <v>33</v>
      </c>
      <c r="AF248" s="238" t="s">
        <v>358</v>
      </c>
      <c r="AG248" s="238">
        <v>10</v>
      </c>
      <c r="AH248" s="238">
        <v>2</v>
      </c>
      <c r="AI248" s="238">
        <v>2</v>
      </c>
      <c r="AJ248" s="238">
        <v>5</v>
      </c>
      <c r="AK248" s="238">
        <v>24</v>
      </c>
      <c r="AL248" s="238">
        <v>84</v>
      </c>
      <c r="AM248" s="238" t="s">
        <v>354</v>
      </c>
      <c r="AN248" s="238">
        <v>5</v>
      </c>
      <c r="AO248" s="238">
        <v>2</v>
      </c>
      <c r="AS248" s="238">
        <v>3</v>
      </c>
      <c r="AT248" s="238">
        <v>20</v>
      </c>
      <c r="AU248" s="238">
        <v>50</v>
      </c>
      <c r="AV248" s="238">
        <v>11</v>
      </c>
      <c r="AW248" s="238">
        <v>21</v>
      </c>
      <c r="AX248" s="238">
        <v>2</v>
      </c>
      <c r="AY248" s="238">
        <v>1</v>
      </c>
      <c r="AZ248" s="238">
        <v>4</v>
      </c>
      <c r="BA248" s="238">
        <v>21</v>
      </c>
      <c r="BB248" s="238">
        <v>53</v>
      </c>
      <c r="BC248" s="238" t="s">
        <v>354</v>
      </c>
      <c r="BD248" s="238">
        <v>5</v>
      </c>
      <c r="BE248" s="238">
        <v>1</v>
      </c>
      <c r="BI248" s="238">
        <v>3</v>
      </c>
      <c r="BJ248" s="238">
        <v>20</v>
      </c>
      <c r="BK248" s="238">
        <v>50</v>
      </c>
      <c r="BL248" s="238">
        <v>11</v>
      </c>
      <c r="BM248" s="238">
        <v>21</v>
      </c>
      <c r="CT248" s="238">
        <v>426454</v>
      </c>
      <c r="CU248" s="238">
        <v>4958063</v>
      </c>
      <c r="CV248" s="238">
        <v>44.772183099999999</v>
      </c>
      <c r="CW248" s="238">
        <v>-93.929473400000006</v>
      </c>
      <c r="CX248" s="238" t="s">
        <v>359</v>
      </c>
      <c r="CY248" s="238" t="s">
        <v>1779</v>
      </c>
    </row>
    <row r="249" spans="1:103" x14ac:dyDescent="0.25">
      <c r="A249" s="238">
        <v>10780156</v>
      </c>
      <c r="B249" s="238">
        <v>2</v>
      </c>
      <c r="C249" s="238">
        <v>212</v>
      </c>
      <c r="D249" s="238">
        <v>130.87</v>
      </c>
      <c r="E249" s="238">
        <v>10</v>
      </c>
      <c r="F249" s="238" t="s">
        <v>380</v>
      </c>
      <c r="H249" s="238" t="s">
        <v>354</v>
      </c>
      <c r="I249" s="238">
        <v>25</v>
      </c>
      <c r="K249" s="238">
        <v>12508776</v>
      </c>
      <c r="L249" s="238">
        <v>122600158</v>
      </c>
      <c r="M249" s="238">
        <v>9</v>
      </c>
      <c r="N249" s="238">
        <v>10</v>
      </c>
      <c r="O249" s="238">
        <v>2012</v>
      </c>
      <c r="P249" s="238" t="s">
        <v>361</v>
      </c>
      <c r="Q249" s="238">
        <v>17</v>
      </c>
      <c r="R249" s="238" t="s">
        <v>369</v>
      </c>
      <c r="S249" s="238">
        <v>5</v>
      </c>
      <c r="T249" s="238">
        <v>0</v>
      </c>
      <c r="U249" s="238">
        <v>1</v>
      </c>
      <c r="V249" s="238">
        <v>4</v>
      </c>
      <c r="W249" s="238">
        <v>32</v>
      </c>
      <c r="X249" s="238">
        <v>2</v>
      </c>
      <c r="Y249" s="238">
        <v>1</v>
      </c>
      <c r="Z249" s="238">
        <v>1</v>
      </c>
      <c r="AB249" s="238">
        <v>1</v>
      </c>
      <c r="AC249" s="238">
        <v>98</v>
      </c>
      <c r="AD249" s="238">
        <v>212</v>
      </c>
      <c r="AE249" s="238">
        <v>33</v>
      </c>
      <c r="AF249" s="238" t="s">
        <v>358</v>
      </c>
      <c r="AG249" s="238">
        <v>3</v>
      </c>
      <c r="AH249" s="238">
        <v>2</v>
      </c>
      <c r="AI249" s="238">
        <v>2</v>
      </c>
      <c r="AJ249" s="238">
        <v>3</v>
      </c>
      <c r="AK249" s="238">
        <v>21</v>
      </c>
      <c r="AL249" s="238">
        <v>52</v>
      </c>
      <c r="AM249" s="238" t="s">
        <v>354</v>
      </c>
      <c r="AN249" s="238">
        <v>5</v>
      </c>
      <c r="AO249" s="238">
        <v>15</v>
      </c>
      <c r="AS249" s="238">
        <v>2</v>
      </c>
      <c r="AT249" s="238">
        <v>98</v>
      </c>
      <c r="AU249" s="238">
        <v>55</v>
      </c>
      <c r="AV249" s="238">
        <v>11</v>
      </c>
      <c r="AW249" s="238">
        <v>21</v>
      </c>
      <c r="CT249" s="238">
        <v>426454</v>
      </c>
      <c r="CU249" s="238">
        <v>4958063</v>
      </c>
      <c r="CV249" s="238">
        <v>44.772183099999999</v>
      </c>
      <c r="CW249" s="238">
        <v>-93.929473400000006</v>
      </c>
      <c r="CX249" s="238" t="s">
        <v>359</v>
      </c>
      <c r="CY249" s="238" t="s">
        <v>1780</v>
      </c>
    </row>
    <row r="250" spans="1:103" x14ac:dyDescent="0.25">
      <c r="A250" s="238">
        <v>10849216</v>
      </c>
      <c r="B250" s="238">
        <v>2</v>
      </c>
      <c r="C250" s="238">
        <v>212</v>
      </c>
      <c r="D250" s="238">
        <v>130.87</v>
      </c>
      <c r="E250" s="238">
        <v>10</v>
      </c>
      <c r="F250" s="238" t="s">
        <v>380</v>
      </c>
      <c r="H250" s="238" t="s">
        <v>354</v>
      </c>
      <c r="I250" s="238">
        <v>25</v>
      </c>
      <c r="K250" s="238">
        <v>13004553</v>
      </c>
      <c r="L250" s="238">
        <v>130450154</v>
      </c>
      <c r="M250" s="238">
        <v>2</v>
      </c>
      <c r="N250" s="238">
        <v>14</v>
      </c>
      <c r="O250" s="238">
        <v>2013</v>
      </c>
      <c r="P250" s="238" t="s">
        <v>384</v>
      </c>
      <c r="Q250" s="238">
        <v>6</v>
      </c>
      <c r="S250" s="238">
        <v>5</v>
      </c>
      <c r="T250" s="238">
        <v>0</v>
      </c>
      <c r="U250" s="238">
        <v>2</v>
      </c>
      <c r="V250" s="238">
        <v>5</v>
      </c>
      <c r="W250" s="238">
        <v>10</v>
      </c>
      <c r="X250" s="238">
        <v>3</v>
      </c>
      <c r="Y250" s="238">
        <v>4</v>
      </c>
      <c r="Z250" s="238">
        <v>2</v>
      </c>
      <c r="AB250" s="238">
        <v>5</v>
      </c>
      <c r="AC250" s="238">
        <v>98</v>
      </c>
      <c r="AD250" s="238" t="s">
        <v>383</v>
      </c>
      <c r="AE250" s="238" t="s">
        <v>869</v>
      </c>
      <c r="AF250" s="238" t="s">
        <v>358</v>
      </c>
      <c r="AG250" s="238">
        <v>10</v>
      </c>
      <c r="AH250" s="238">
        <v>2</v>
      </c>
      <c r="AI250" s="238">
        <v>2</v>
      </c>
      <c r="AJ250" s="238">
        <v>3</v>
      </c>
      <c r="AK250" s="238">
        <v>21</v>
      </c>
      <c r="AL250" s="238">
        <v>30</v>
      </c>
      <c r="AM250" s="238" t="s">
        <v>363</v>
      </c>
      <c r="AN250" s="238">
        <v>5</v>
      </c>
      <c r="AS250" s="238">
        <v>3</v>
      </c>
      <c r="AT250" s="238">
        <v>20</v>
      </c>
      <c r="AU250" s="238">
        <v>50</v>
      </c>
      <c r="AV250" s="238">
        <v>11</v>
      </c>
      <c r="AW250" s="238">
        <v>21</v>
      </c>
      <c r="AX250" s="238">
        <v>2</v>
      </c>
      <c r="AY250" s="238">
        <v>1</v>
      </c>
      <c r="AZ250" s="238">
        <v>1</v>
      </c>
      <c r="BA250" s="238">
        <v>21</v>
      </c>
      <c r="BB250" s="238">
        <v>48</v>
      </c>
      <c r="BC250" s="238" t="s">
        <v>354</v>
      </c>
      <c r="BD250" s="238">
        <v>5</v>
      </c>
      <c r="BE250" s="238">
        <v>1</v>
      </c>
      <c r="BI250" s="238">
        <v>3</v>
      </c>
      <c r="BJ250" s="238">
        <v>20</v>
      </c>
      <c r="BK250" s="238">
        <v>50</v>
      </c>
      <c r="BL250" s="238">
        <v>11</v>
      </c>
      <c r="BM250" s="238">
        <v>21</v>
      </c>
      <c r="CT250" s="238">
        <v>426454</v>
      </c>
      <c r="CU250" s="238">
        <v>4958063</v>
      </c>
      <c r="CV250" s="238">
        <v>44.772183099999999</v>
      </c>
      <c r="CW250" s="238">
        <v>-93.929473400000006</v>
      </c>
      <c r="CX250" s="238" t="s">
        <v>359</v>
      </c>
      <c r="CY250" s="238" t="s">
        <v>1781</v>
      </c>
    </row>
    <row r="251" spans="1:103" x14ac:dyDescent="0.25">
      <c r="A251" s="238">
        <v>10851775</v>
      </c>
      <c r="B251" s="238">
        <v>2</v>
      </c>
      <c r="C251" s="238">
        <v>212</v>
      </c>
      <c r="D251" s="238">
        <v>130.87</v>
      </c>
      <c r="E251" s="238">
        <v>10</v>
      </c>
      <c r="F251" s="238" t="s">
        <v>380</v>
      </c>
      <c r="H251" s="238" t="s">
        <v>354</v>
      </c>
      <c r="I251" s="238">
        <v>25</v>
      </c>
      <c r="K251" s="238">
        <v>13013842</v>
      </c>
      <c r="L251" s="238">
        <v>131340073</v>
      </c>
      <c r="M251" s="238">
        <v>5</v>
      </c>
      <c r="N251" s="238">
        <v>13</v>
      </c>
      <c r="O251" s="238">
        <v>2013</v>
      </c>
      <c r="P251" s="238" t="s">
        <v>361</v>
      </c>
      <c r="Q251" s="238">
        <v>14</v>
      </c>
      <c r="R251" s="238" t="s">
        <v>369</v>
      </c>
      <c r="S251" s="238">
        <v>4</v>
      </c>
      <c r="T251" s="238">
        <v>0</v>
      </c>
      <c r="U251" s="238">
        <v>2</v>
      </c>
      <c r="V251" s="238">
        <v>1</v>
      </c>
      <c r="W251" s="238">
        <v>10</v>
      </c>
      <c r="X251" s="238">
        <v>3</v>
      </c>
      <c r="Y251" s="238">
        <v>1</v>
      </c>
      <c r="Z251" s="238">
        <v>1</v>
      </c>
      <c r="AB251" s="238">
        <v>1</v>
      </c>
      <c r="AC251" s="238">
        <v>98</v>
      </c>
      <c r="AD251" s="238" t="s">
        <v>374</v>
      </c>
      <c r="AE251" s="238" t="s">
        <v>880</v>
      </c>
      <c r="AF251" s="238" t="s">
        <v>358</v>
      </c>
      <c r="AG251" s="238">
        <v>7</v>
      </c>
      <c r="AH251" s="238">
        <v>2</v>
      </c>
      <c r="AI251" s="238">
        <v>2</v>
      </c>
      <c r="AJ251" s="238">
        <v>3</v>
      </c>
      <c r="AK251" s="238">
        <v>21</v>
      </c>
      <c r="AL251" s="238">
        <v>77</v>
      </c>
      <c r="AM251" s="238" t="s">
        <v>363</v>
      </c>
      <c r="AN251" s="238">
        <v>5</v>
      </c>
      <c r="AO251" s="238">
        <v>21</v>
      </c>
      <c r="AS251" s="238">
        <v>3</v>
      </c>
      <c r="AT251" s="238">
        <v>20</v>
      </c>
      <c r="AU251" s="238">
        <v>50</v>
      </c>
      <c r="AV251" s="238">
        <v>11</v>
      </c>
      <c r="AW251" s="238">
        <v>21</v>
      </c>
      <c r="AX251" s="238">
        <v>2</v>
      </c>
      <c r="AY251" s="238">
        <v>3</v>
      </c>
      <c r="AZ251" s="238">
        <v>3</v>
      </c>
      <c r="BA251" s="238">
        <v>8</v>
      </c>
      <c r="BB251" s="238">
        <v>47</v>
      </c>
      <c r="BC251" s="238" t="s">
        <v>354</v>
      </c>
      <c r="BD251" s="238">
        <v>5</v>
      </c>
      <c r="BE251" s="238">
        <v>1</v>
      </c>
      <c r="BI251" s="238">
        <v>3</v>
      </c>
      <c r="BJ251" s="238">
        <v>20</v>
      </c>
      <c r="BK251" s="238">
        <v>50</v>
      </c>
      <c r="BL251" s="238">
        <v>11</v>
      </c>
      <c r="BM251" s="238">
        <v>21</v>
      </c>
      <c r="CT251" s="238">
        <v>426454</v>
      </c>
      <c r="CU251" s="238">
        <v>4958063</v>
      </c>
      <c r="CV251" s="238">
        <v>44.772183099999999</v>
      </c>
      <c r="CW251" s="238">
        <v>-93.929473400000006</v>
      </c>
      <c r="CX251" s="238" t="s">
        <v>359</v>
      </c>
      <c r="CY251" s="238" t="s">
        <v>1782</v>
      </c>
    </row>
    <row r="252" spans="1:103" x14ac:dyDescent="0.25">
      <c r="A252" s="238">
        <v>10853239</v>
      </c>
      <c r="B252" s="238">
        <v>2</v>
      </c>
      <c r="C252" s="238">
        <v>212</v>
      </c>
      <c r="D252" s="238">
        <v>130.87</v>
      </c>
      <c r="E252" s="238">
        <v>10</v>
      </c>
      <c r="F252" s="238" t="s">
        <v>380</v>
      </c>
      <c r="H252" s="238" t="s">
        <v>354</v>
      </c>
      <c r="I252" s="238">
        <v>25</v>
      </c>
      <c r="K252" s="238">
        <v>13023117</v>
      </c>
      <c r="L252" s="238">
        <v>132130143</v>
      </c>
      <c r="M252" s="238">
        <v>7</v>
      </c>
      <c r="N252" s="238">
        <v>31</v>
      </c>
      <c r="O252" s="238">
        <v>2013</v>
      </c>
      <c r="P252" s="238" t="s">
        <v>355</v>
      </c>
      <c r="Q252" s="238">
        <v>12</v>
      </c>
      <c r="S252" s="238">
        <v>4</v>
      </c>
      <c r="T252" s="238">
        <v>0</v>
      </c>
      <c r="U252" s="238">
        <v>2</v>
      </c>
      <c r="V252" s="238">
        <v>5</v>
      </c>
      <c r="W252" s="238">
        <v>10</v>
      </c>
      <c r="X252" s="238">
        <v>3</v>
      </c>
      <c r="Y252" s="238">
        <v>1</v>
      </c>
      <c r="Z252" s="238">
        <v>1</v>
      </c>
      <c r="AA252" s="238">
        <v>1</v>
      </c>
      <c r="AB252" s="238">
        <v>1</v>
      </c>
      <c r="AC252" s="238">
        <v>98</v>
      </c>
      <c r="AD252" s="238" t="s">
        <v>404</v>
      </c>
      <c r="AE252" s="238" t="s">
        <v>1783</v>
      </c>
      <c r="AF252" s="238" t="s">
        <v>358</v>
      </c>
      <c r="AG252" s="238">
        <v>10</v>
      </c>
      <c r="AH252" s="238">
        <v>2</v>
      </c>
      <c r="AI252" s="238">
        <v>2</v>
      </c>
      <c r="AJ252" s="238">
        <v>3</v>
      </c>
      <c r="AK252" s="238">
        <v>21</v>
      </c>
      <c r="AL252" s="238">
        <v>80</v>
      </c>
      <c r="AM252" s="238" t="s">
        <v>354</v>
      </c>
      <c r="AN252" s="238">
        <v>5</v>
      </c>
      <c r="AO252" s="238">
        <v>1</v>
      </c>
      <c r="AP252" s="238">
        <v>1</v>
      </c>
      <c r="AS252" s="238">
        <v>3</v>
      </c>
      <c r="AT252" s="238">
        <v>2</v>
      </c>
      <c r="AU252" s="238">
        <v>65</v>
      </c>
      <c r="AV252" s="238">
        <v>11</v>
      </c>
      <c r="AW252" s="238">
        <v>21</v>
      </c>
      <c r="AX252" s="238">
        <v>2</v>
      </c>
      <c r="AY252" s="238">
        <v>44</v>
      </c>
      <c r="AZ252" s="238">
        <v>2</v>
      </c>
      <c r="BA252" s="238">
        <v>24</v>
      </c>
      <c r="BB252" s="238">
        <v>81</v>
      </c>
      <c r="BC252" s="238" t="s">
        <v>354</v>
      </c>
      <c r="BD252" s="238">
        <v>5</v>
      </c>
      <c r="BE252" s="238">
        <v>2</v>
      </c>
      <c r="BF252" s="238">
        <v>15</v>
      </c>
      <c r="BI252" s="238">
        <v>3</v>
      </c>
      <c r="BJ252" s="238">
        <v>2</v>
      </c>
      <c r="BK252" s="238">
        <v>65</v>
      </c>
      <c r="BL252" s="238">
        <v>11</v>
      </c>
      <c r="BM252" s="238">
        <v>21</v>
      </c>
      <c r="CT252" s="238">
        <v>426454</v>
      </c>
      <c r="CU252" s="238">
        <v>4958063</v>
      </c>
      <c r="CV252" s="238">
        <v>44.772183099999999</v>
      </c>
      <c r="CW252" s="238">
        <v>-93.929473400000006</v>
      </c>
      <c r="CX252" s="238" t="s">
        <v>359</v>
      </c>
      <c r="CY252" s="238" t="s">
        <v>1784</v>
      </c>
    </row>
    <row r="253" spans="1:103" x14ac:dyDescent="0.25">
      <c r="A253" s="238">
        <v>10855931</v>
      </c>
      <c r="B253" s="238">
        <v>2</v>
      </c>
      <c r="C253" s="238">
        <v>212</v>
      </c>
      <c r="D253" s="238">
        <v>130.87</v>
      </c>
      <c r="E253" s="238">
        <v>10</v>
      </c>
      <c r="F253" s="238" t="s">
        <v>380</v>
      </c>
      <c r="H253" s="238" t="s">
        <v>354</v>
      </c>
      <c r="I253" s="238">
        <v>25</v>
      </c>
      <c r="K253" s="238">
        <v>13512521</v>
      </c>
      <c r="L253" s="238">
        <v>133400529</v>
      </c>
      <c r="M253" s="238">
        <v>12</v>
      </c>
      <c r="N253" s="238">
        <v>5</v>
      </c>
      <c r="O253" s="238">
        <v>2013</v>
      </c>
      <c r="P253" s="238" t="s">
        <v>384</v>
      </c>
      <c r="Q253" s="238">
        <v>18</v>
      </c>
      <c r="R253" s="238" t="s">
        <v>369</v>
      </c>
      <c r="S253" s="238">
        <v>5</v>
      </c>
      <c r="T253" s="238">
        <v>0</v>
      </c>
      <c r="U253" s="238">
        <v>2</v>
      </c>
      <c r="V253" s="238">
        <v>1</v>
      </c>
      <c r="W253" s="238">
        <v>10</v>
      </c>
      <c r="X253" s="238">
        <v>3</v>
      </c>
      <c r="Y253" s="238">
        <v>4</v>
      </c>
      <c r="Z253" s="238">
        <v>1</v>
      </c>
      <c r="AB253" s="238">
        <v>5</v>
      </c>
      <c r="AC253" s="238">
        <v>98</v>
      </c>
      <c r="AD253" s="238" t="s">
        <v>376</v>
      </c>
      <c r="AE253" s="238" t="s">
        <v>1785</v>
      </c>
      <c r="AF253" s="238" t="s">
        <v>358</v>
      </c>
      <c r="AG253" s="238">
        <v>7</v>
      </c>
      <c r="AH253" s="238">
        <v>2</v>
      </c>
      <c r="AI253" s="238">
        <v>2</v>
      </c>
      <c r="AJ253" s="238">
        <v>2</v>
      </c>
      <c r="AK253" s="238">
        <v>21</v>
      </c>
      <c r="AL253" s="238">
        <v>17</v>
      </c>
      <c r="AM253" s="238" t="s">
        <v>354</v>
      </c>
      <c r="AN253" s="238">
        <v>5</v>
      </c>
      <c r="AO253" s="238">
        <v>3</v>
      </c>
      <c r="AS253" s="238">
        <v>3</v>
      </c>
      <c r="AT253" s="238">
        <v>20</v>
      </c>
      <c r="AU253" s="238">
        <v>55</v>
      </c>
      <c r="AV253" s="238">
        <v>11</v>
      </c>
      <c r="AW253" s="238">
        <v>21</v>
      </c>
      <c r="AX253" s="238">
        <v>2</v>
      </c>
      <c r="AY253" s="238">
        <v>3</v>
      </c>
      <c r="AZ253" s="238">
        <v>4</v>
      </c>
      <c r="BA253" s="238">
        <v>21</v>
      </c>
      <c r="BB253" s="238">
        <v>46</v>
      </c>
      <c r="BC253" s="238" t="s">
        <v>354</v>
      </c>
      <c r="BD253" s="238">
        <v>5</v>
      </c>
      <c r="BE253" s="238">
        <v>1</v>
      </c>
      <c r="BI253" s="238">
        <v>3</v>
      </c>
      <c r="BJ253" s="238">
        <v>20</v>
      </c>
      <c r="BK253" s="238">
        <v>55</v>
      </c>
      <c r="BL253" s="238">
        <v>11</v>
      </c>
      <c r="BM253" s="238">
        <v>21</v>
      </c>
      <c r="CT253" s="238">
        <v>426454</v>
      </c>
      <c r="CU253" s="238">
        <v>4958063</v>
      </c>
      <c r="CV253" s="238">
        <v>44.772183099999999</v>
      </c>
      <c r="CW253" s="238">
        <v>-93.929473400000006</v>
      </c>
      <c r="CX253" s="238" t="s">
        <v>359</v>
      </c>
      <c r="CY253" s="238" t="s">
        <v>1786</v>
      </c>
    </row>
    <row r="254" spans="1:103" x14ac:dyDescent="0.25">
      <c r="A254" s="238">
        <v>10934345</v>
      </c>
      <c r="B254" s="238">
        <v>2</v>
      </c>
      <c r="C254" s="238">
        <v>212</v>
      </c>
      <c r="D254" s="238">
        <v>130.87</v>
      </c>
      <c r="E254" s="238">
        <v>10</v>
      </c>
      <c r="F254" s="238" t="s">
        <v>380</v>
      </c>
      <c r="H254" s="238" t="s">
        <v>354</v>
      </c>
      <c r="I254" s="238">
        <v>25</v>
      </c>
      <c r="K254" s="238">
        <v>14503450</v>
      </c>
      <c r="L254" s="238">
        <v>140850199</v>
      </c>
      <c r="M254" s="238">
        <v>3</v>
      </c>
      <c r="N254" s="238">
        <v>16</v>
      </c>
      <c r="O254" s="238">
        <v>2014</v>
      </c>
      <c r="P254" s="238" t="s">
        <v>366</v>
      </c>
      <c r="Q254" s="238">
        <v>19</v>
      </c>
      <c r="R254" s="238" t="s">
        <v>356</v>
      </c>
      <c r="S254" s="238">
        <v>5</v>
      </c>
      <c r="T254" s="238">
        <v>0</v>
      </c>
      <c r="U254" s="238">
        <v>2</v>
      </c>
      <c r="V254" s="238">
        <v>1</v>
      </c>
      <c r="W254" s="238">
        <v>10</v>
      </c>
      <c r="X254" s="238">
        <v>3</v>
      </c>
      <c r="Y254" s="238">
        <v>4</v>
      </c>
      <c r="Z254" s="238">
        <v>1</v>
      </c>
      <c r="AB254" s="238">
        <v>1</v>
      </c>
      <c r="AC254" s="238">
        <v>98</v>
      </c>
      <c r="AD254" s="238" t="s">
        <v>371</v>
      </c>
      <c r="AE254" s="238" t="s">
        <v>1787</v>
      </c>
      <c r="AF254" s="238" t="s">
        <v>358</v>
      </c>
      <c r="AG254" s="238">
        <v>7</v>
      </c>
      <c r="AH254" s="238">
        <v>2</v>
      </c>
      <c r="AI254" s="238">
        <v>1</v>
      </c>
      <c r="AJ254" s="238">
        <v>4</v>
      </c>
      <c r="AK254" s="238">
        <v>21</v>
      </c>
      <c r="AL254" s="238">
        <v>31</v>
      </c>
      <c r="AM254" s="238" t="s">
        <v>354</v>
      </c>
      <c r="AN254" s="238">
        <v>5</v>
      </c>
      <c r="AO254" s="238">
        <v>15</v>
      </c>
      <c r="AS254" s="238">
        <v>3</v>
      </c>
      <c r="AT254" s="238">
        <v>20</v>
      </c>
      <c r="AU254" s="238">
        <v>50</v>
      </c>
      <c r="AV254" s="238">
        <v>11</v>
      </c>
      <c r="AW254" s="238">
        <v>21</v>
      </c>
      <c r="AX254" s="238">
        <v>2</v>
      </c>
      <c r="AY254" s="238">
        <v>2</v>
      </c>
      <c r="AZ254" s="238">
        <v>4</v>
      </c>
      <c r="BA254" s="238">
        <v>8</v>
      </c>
      <c r="BB254" s="238">
        <v>27</v>
      </c>
      <c r="BC254" s="238" t="s">
        <v>363</v>
      </c>
      <c r="BD254" s="238">
        <v>5</v>
      </c>
      <c r="BE254" s="238">
        <v>1</v>
      </c>
      <c r="BI254" s="238">
        <v>3</v>
      </c>
      <c r="BJ254" s="238">
        <v>20</v>
      </c>
      <c r="BK254" s="238">
        <v>50</v>
      </c>
      <c r="BL254" s="238">
        <v>11</v>
      </c>
      <c r="BM254" s="238">
        <v>21</v>
      </c>
      <c r="CT254" s="238">
        <v>426454</v>
      </c>
      <c r="CU254" s="238">
        <v>4958063</v>
      </c>
      <c r="CV254" s="238">
        <v>44.772183099999999</v>
      </c>
      <c r="CW254" s="238">
        <v>-93.929473400000006</v>
      </c>
      <c r="CX254" s="238" t="s">
        <v>359</v>
      </c>
      <c r="CY254" s="238" t="s">
        <v>1788</v>
      </c>
    </row>
    <row r="255" spans="1:103" x14ac:dyDescent="0.25">
      <c r="A255" s="238">
        <v>10936935</v>
      </c>
      <c r="B255" s="238">
        <v>2</v>
      </c>
      <c r="C255" s="238">
        <v>212</v>
      </c>
      <c r="D255" s="238">
        <v>130.87</v>
      </c>
      <c r="E255" s="238">
        <v>10</v>
      </c>
      <c r="F255" s="238" t="s">
        <v>380</v>
      </c>
      <c r="H255" s="238" t="s">
        <v>354</v>
      </c>
      <c r="I255" s="238">
        <v>25</v>
      </c>
      <c r="K255" s="238">
        <v>14026154</v>
      </c>
      <c r="L255" s="238">
        <v>142360057</v>
      </c>
      <c r="M255" s="238">
        <v>8</v>
      </c>
      <c r="N255" s="238">
        <v>14</v>
      </c>
      <c r="O255" s="238">
        <v>2014</v>
      </c>
      <c r="P255" s="238" t="s">
        <v>384</v>
      </c>
      <c r="Q255" s="238">
        <v>15</v>
      </c>
      <c r="R255" s="238" t="s">
        <v>356</v>
      </c>
      <c r="S255" s="238">
        <v>5</v>
      </c>
      <c r="T255" s="238">
        <v>0</v>
      </c>
      <c r="U255" s="238">
        <v>2</v>
      </c>
      <c r="V255" s="238">
        <v>10</v>
      </c>
      <c r="W255" s="238">
        <v>10</v>
      </c>
      <c r="X255" s="238">
        <v>25</v>
      </c>
      <c r="Y255" s="238">
        <v>1</v>
      </c>
      <c r="Z255" s="238">
        <v>3</v>
      </c>
      <c r="AB255" s="238">
        <v>2</v>
      </c>
      <c r="AC255" s="238">
        <v>98</v>
      </c>
      <c r="AD255" s="238" t="s">
        <v>1754</v>
      </c>
      <c r="AE255" s="238" t="s">
        <v>1789</v>
      </c>
      <c r="AF255" s="238" t="s">
        <v>358</v>
      </c>
      <c r="AG255" s="238">
        <v>5</v>
      </c>
      <c r="AH255" s="238">
        <v>2</v>
      </c>
      <c r="AI255" s="238">
        <v>2</v>
      </c>
      <c r="AJ255" s="238">
        <v>4</v>
      </c>
      <c r="AK255" s="238">
        <v>10</v>
      </c>
      <c r="AL255" s="238">
        <v>45</v>
      </c>
      <c r="AM255" s="238" t="s">
        <v>354</v>
      </c>
      <c r="AN255" s="238">
        <v>5</v>
      </c>
      <c r="AS255" s="238">
        <v>3</v>
      </c>
      <c r="AT255" s="238">
        <v>98</v>
      </c>
      <c r="AU255" s="238">
        <v>55</v>
      </c>
      <c r="AV255" s="238">
        <v>10</v>
      </c>
      <c r="AW255" s="238">
        <v>21</v>
      </c>
      <c r="AX255" s="238">
        <v>2</v>
      </c>
      <c r="AY255" s="238">
        <v>2</v>
      </c>
      <c r="AZ255" s="238">
        <v>4</v>
      </c>
      <c r="BA255" s="238">
        <v>21</v>
      </c>
      <c r="BB255" s="238">
        <v>81</v>
      </c>
      <c r="BC255" s="238" t="s">
        <v>363</v>
      </c>
      <c r="BD255" s="238">
        <v>5</v>
      </c>
      <c r="BE255" s="238">
        <v>1</v>
      </c>
      <c r="BI255" s="238">
        <v>3</v>
      </c>
      <c r="BJ255" s="238">
        <v>98</v>
      </c>
      <c r="BK255" s="238">
        <v>55</v>
      </c>
      <c r="BL255" s="238">
        <v>10</v>
      </c>
      <c r="BM255" s="238">
        <v>21</v>
      </c>
      <c r="CT255" s="238">
        <v>426454</v>
      </c>
      <c r="CU255" s="238">
        <v>4958063</v>
      </c>
      <c r="CV255" s="238">
        <v>44.772183099999999</v>
      </c>
      <c r="CW255" s="238">
        <v>-93.929473400000006</v>
      </c>
      <c r="CX255" s="238" t="s">
        <v>359</v>
      </c>
      <c r="CY255" s="238" t="s">
        <v>1790</v>
      </c>
    </row>
    <row r="256" spans="1:103" x14ac:dyDescent="0.25">
      <c r="A256" s="238">
        <v>10939453</v>
      </c>
      <c r="B256" s="238">
        <v>2</v>
      </c>
      <c r="C256" s="238">
        <v>212</v>
      </c>
      <c r="D256" s="238">
        <v>130.87</v>
      </c>
      <c r="E256" s="238">
        <v>10</v>
      </c>
      <c r="F256" s="238" t="s">
        <v>380</v>
      </c>
      <c r="H256" s="238" t="s">
        <v>354</v>
      </c>
      <c r="I256" s="238">
        <v>25</v>
      </c>
      <c r="K256" s="238">
        <v>14513231</v>
      </c>
      <c r="L256" s="238">
        <v>143440230</v>
      </c>
      <c r="M256" s="238">
        <v>12</v>
      </c>
      <c r="N256" s="238">
        <v>9</v>
      </c>
      <c r="O256" s="238">
        <v>2014</v>
      </c>
      <c r="P256" s="238" t="s">
        <v>368</v>
      </c>
      <c r="Q256" s="238">
        <v>2</v>
      </c>
      <c r="R256" s="238" t="s">
        <v>369</v>
      </c>
      <c r="S256" s="238">
        <v>5</v>
      </c>
      <c r="T256" s="238">
        <v>0</v>
      </c>
      <c r="U256" s="238">
        <v>1</v>
      </c>
      <c r="V256" s="238">
        <v>5</v>
      </c>
      <c r="W256" s="238">
        <v>30</v>
      </c>
      <c r="X256" s="238">
        <v>3</v>
      </c>
      <c r="Y256" s="238">
        <v>5</v>
      </c>
      <c r="Z256" s="238">
        <v>2</v>
      </c>
      <c r="AB256" s="238">
        <v>1</v>
      </c>
      <c r="AC256" s="238">
        <v>98</v>
      </c>
      <c r="AD256" s="238" t="s">
        <v>376</v>
      </c>
      <c r="AE256" s="238" t="s">
        <v>1785</v>
      </c>
      <c r="AF256" s="238" t="s">
        <v>358</v>
      </c>
      <c r="AG256" s="238">
        <v>3</v>
      </c>
      <c r="AH256" s="238">
        <v>2</v>
      </c>
      <c r="AI256" s="238">
        <v>44</v>
      </c>
      <c r="AJ256" s="238">
        <v>3</v>
      </c>
      <c r="AK256" s="238">
        <v>21</v>
      </c>
      <c r="AL256" s="238">
        <v>36</v>
      </c>
      <c r="AM256" s="238" t="s">
        <v>354</v>
      </c>
      <c r="AN256" s="238">
        <v>5</v>
      </c>
      <c r="AS256" s="238">
        <v>3</v>
      </c>
      <c r="AT256" s="238">
        <v>20</v>
      </c>
      <c r="AU256" s="238">
        <v>50</v>
      </c>
      <c r="AV256" s="238">
        <v>11</v>
      </c>
      <c r="AW256" s="238">
        <v>21</v>
      </c>
      <c r="CT256" s="238">
        <v>426454</v>
      </c>
      <c r="CU256" s="238">
        <v>4958063</v>
      </c>
      <c r="CV256" s="238">
        <v>44.772183099999999</v>
      </c>
      <c r="CW256" s="238">
        <v>-93.929473400000006</v>
      </c>
      <c r="CX256" s="238" t="s">
        <v>359</v>
      </c>
      <c r="CY256" s="238" t="e">
        <v>#NAME?</v>
      </c>
    </row>
    <row r="257" spans="1:103" x14ac:dyDescent="0.25">
      <c r="A257" s="238">
        <v>11017432</v>
      </c>
      <c r="B257" s="238">
        <v>2</v>
      </c>
      <c r="C257" s="238">
        <v>212</v>
      </c>
      <c r="D257" s="238">
        <v>130.87</v>
      </c>
      <c r="E257" s="238">
        <v>10</v>
      </c>
      <c r="F257" s="238" t="s">
        <v>380</v>
      </c>
      <c r="H257" s="238" t="s">
        <v>354</v>
      </c>
      <c r="I257" s="238">
        <v>25</v>
      </c>
      <c r="K257" s="238">
        <v>15003342</v>
      </c>
      <c r="L257" s="238">
        <v>150390039</v>
      </c>
      <c r="M257" s="238">
        <v>2</v>
      </c>
      <c r="N257" s="238">
        <v>3</v>
      </c>
      <c r="O257" s="238">
        <v>2015</v>
      </c>
      <c r="P257" s="238" t="s">
        <v>368</v>
      </c>
      <c r="Q257" s="238">
        <v>15</v>
      </c>
      <c r="R257" s="238" t="s">
        <v>369</v>
      </c>
      <c r="S257" s="238">
        <v>5</v>
      </c>
      <c r="T257" s="238">
        <v>0</v>
      </c>
      <c r="U257" s="238">
        <v>2</v>
      </c>
      <c r="V257" s="238">
        <v>1</v>
      </c>
      <c r="W257" s="238">
        <v>10</v>
      </c>
      <c r="X257" s="238">
        <v>3</v>
      </c>
      <c r="Y257" s="238">
        <v>1</v>
      </c>
      <c r="Z257" s="238">
        <v>4</v>
      </c>
      <c r="AA257" s="238">
        <v>2</v>
      </c>
      <c r="AB257" s="238">
        <v>5</v>
      </c>
      <c r="AC257" s="238">
        <v>98</v>
      </c>
      <c r="AD257" s="238" t="s">
        <v>1791</v>
      </c>
      <c r="AE257" s="238" t="s">
        <v>1792</v>
      </c>
      <c r="AF257" s="238" t="s">
        <v>358</v>
      </c>
      <c r="AG257" s="238">
        <v>7</v>
      </c>
      <c r="AH257" s="238">
        <v>2</v>
      </c>
      <c r="AI257" s="238">
        <v>4</v>
      </c>
      <c r="AJ257" s="238">
        <v>3</v>
      </c>
      <c r="AK257" s="238">
        <v>21</v>
      </c>
      <c r="AL257" s="238">
        <v>56</v>
      </c>
      <c r="AM257" s="238" t="s">
        <v>363</v>
      </c>
      <c r="AN257" s="238">
        <v>5</v>
      </c>
      <c r="AS257" s="238">
        <v>3</v>
      </c>
      <c r="AT257" s="238">
        <v>20</v>
      </c>
      <c r="AU257" s="238">
        <v>50</v>
      </c>
      <c r="AV257" s="238">
        <v>11</v>
      </c>
      <c r="AW257" s="238">
        <v>21</v>
      </c>
      <c r="AX257" s="238">
        <v>2</v>
      </c>
      <c r="AY257" s="238">
        <v>4</v>
      </c>
      <c r="AZ257" s="238">
        <v>3</v>
      </c>
      <c r="BA257" s="238">
        <v>8</v>
      </c>
      <c r="BB257" s="238">
        <v>52</v>
      </c>
      <c r="BC257" s="238" t="s">
        <v>363</v>
      </c>
      <c r="BD257" s="238">
        <v>5</v>
      </c>
      <c r="BI257" s="238">
        <v>3</v>
      </c>
      <c r="BJ257" s="238">
        <v>20</v>
      </c>
      <c r="BK257" s="238">
        <v>50</v>
      </c>
      <c r="BL257" s="238">
        <v>11</v>
      </c>
      <c r="BM257" s="238">
        <v>21</v>
      </c>
      <c r="CT257" s="238">
        <v>426454</v>
      </c>
      <c r="CU257" s="238">
        <v>4958063</v>
      </c>
      <c r="CV257" s="238">
        <v>44.772183099999999</v>
      </c>
      <c r="CW257" s="238">
        <v>-93.929473400000006</v>
      </c>
      <c r="CX257" s="238" t="s">
        <v>359</v>
      </c>
      <c r="CY257" s="238" t="s">
        <v>1793</v>
      </c>
    </row>
    <row r="258" spans="1:103" x14ac:dyDescent="0.25">
      <c r="A258" s="238">
        <v>380671</v>
      </c>
      <c r="B258" s="238">
        <v>2</v>
      </c>
      <c r="C258" s="238">
        <v>212</v>
      </c>
      <c r="D258" s="238">
        <v>130.874</v>
      </c>
      <c r="E258" s="238">
        <v>10</v>
      </c>
      <c r="G258" s="238" t="s">
        <v>1633</v>
      </c>
      <c r="H258" s="238" t="s">
        <v>354</v>
      </c>
      <c r="I258" s="238">
        <v>25</v>
      </c>
      <c r="K258" s="238">
        <v>16032022</v>
      </c>
      <c r="M258" s="238">
        <v>9</v>
      </c>
      <c r="N258" s="238">
        <v>21</v>
      </c>
      <c r="O258" s="238">
        <v>2016</v>
      </c>
      <c r="P258" s="238" t="s">
        <v>355</v>
      </c>
      <c r="Q258" s="238">
        <v>9</v>
      </c>
      <c r="R258" s="238" t="s">
        <v>369</v>
      </c>
      <c r="S258" s="238">
        <v>5</v>
      </c>
      <c r="T258" s="238">
        <v>0</v>
      </c>
      <c r="U258" s="238">
        <v>2</v>
      </c>
      <c r="V258" s="238">
        <v>12</v>
      </c>
      <c r="W258" s="238">
        <v>10</v>
      </c>
      <c r="X258" s="238">
        <v>3</v>
      </c>
      <c r="Y258" s="238">
        <v>1</v>
      </c>
      <c r="Z258" s="238">
        <v>2</v>
      </c>
      <c r="AB258" s="238">
        <v>1</v>
      </c>
      <c r="AC258" s="238">
        <v>98</v>
      </c>
      <c r="AD258" s="238" t="s">
        <v>357</v>
      </c>
      <c r="AF258" s="238" t="s">
        <v>405</v>
      </c>
      <c r="AG258" s="238">
        <v>7</v>
      </c>
      <c r="AH258" s="238">
        <v>2</v>
      </c>
      <c r="AI258" s="238">
        <v>2</v>
      </c>
      <c r="AJ258" s="238">
        <v>3</v>
      </c>
      <c r="AK258" s="238">
        <v>34</v>
      </c>
      <c r="AL258" s="238">
        <v>54</v>
      </c>
      <c r="AM258" s="238" t="s">
        <v>354</v>
      </c>
      <c r="AN258" s="238">
        <v>5</v>
      </c>
      <c r="AO258" s="238">
        <v>1</v>
      </c>
      <c r="AS258" s="238">
        <v>14</v>
      </c>
      <c r="AT258" s="238">
        <v>20</v>
      </c>
      <c r="AU258" s="238">
        <v>50</v>
      </c>
      <c r="AV258" s="238">
        <v>11</v>
      </c>
      <c r="AW258" s="238">
        <v>21</v>
      </c>
      <c r="AX258" s="238">
        <v>2</v>
      </c>
      <c r="AY258" s="238">
        <v>2</v>
      </c>
      <c r="AZ258" s="238">
        <v>3</v>
      </c>
      <c r="BA258" s="238">
        <v>26</v>
      </c>
      <c r="BB258" s="238">
        <v>37</v>
      </c>
      <c r="BC258" s="238" t="s">
        <v>363</v>
      </c>
      <c r="BD258" s="238">
        <v>5</v>
      </c>
      <c r="BE258" s="238">
        <v>70</v>
      </c>
      <c r="BI258" s="238">
        <v>14</v>
      </c>
      <c r="BJ258" s="238">
        <v>20</v>
      </c>
      <c r="BK258" s="238">
        <v>50</v>
      </c>
      <c r="BL258" s="238">
        <v>11</v>
      </c>
      <c r="BM258" s="238">
        <v>21</v>
      </c>
      <c r="CT258" s="238">
        <v>426428.70451312303</v>
      </c>
      <c r="CU258" s="238">
        <v>4958098.7574870298</v>
      </c>
      <c r="CV258" s="238">
        <v>44.772497909999998</v>
      </c>
      <c r="CW258" s="238">
        <v>-93.929792190000001</v>
      </c>
      <c r="CX258" s="238" t="s">
        <v>359</v>
      </c>
      <c r="CY258" s="238" t="s">
        <v>1794</v>
      </c>
    </row>
    <row r="259" spans="1:103" x14ac:dyDescent="0.25">
      <c r="A259" s="238">
        <v>445946</v>
      </c>
      <c r="B259" s="238">
        <v>2</v>
      </c>
      <c r="C259" s="238">
        <v>212</v>
      </c>
      <c r="D259" s="238">
        <v>130.88</v>
      </c>
      <c r="E259" s="238">
        <v>10</v>
      </c>
      <c r="G259" s="238" t="s">
        <v>1633</v>
      </c>
      <c r="H259" s="238" t="s">
        <v>354</v>
      </c>
      <c r="I259" s="238">
        <v>25</v>
      </c>
      <c r="K259" s="238">
        <v>17503718</v>
      </c>
      <c r="M259" s="238">
        <v>4</v>
      </c>
      <c r="N259" s="238">
        <v>7</v>
      </c>
      <c r="O259" s="238">
        <v>2017</v>
      </c>
      <c r="P259" s="238" t="s">
        <v>362</v>
      </c>
      <c r="Q259" s="238">
        <v>12</v>
      </c>
      <c r="S259" s="238">
        <v>5</v>
      </c>
      <c r="T259" s="238">
        <v>0</v>
      </c>
      <c r="U259" s="238">
        <v>1</v>
      </c>
      <c r="W259" s="238">
        <v>28</v>
      </c>
      <c r="X259" s="238">
        <v>3</v>
      </c>
      <c r="Y259" s="238">
        <v>1</v>
      </c>
      <c r="Z259" s="238">
        <v>1</v>
      </c>
      <c r="AB259" s="238">
        <v>1</v>
      </c>
      <c r="AC259" s="238">
        <v>98</v>
      </c>
      <c r="AD259" s="238" t="s">
        <v>357</v>
      </c>
      <c r="AF259" s="238" t="s">
        <v>405</v>
      </c>
      <c r="AG259" s="238">
        <v>3</v>
      </c>
      <c r="AH259" s="238">
        <v>2</v>
      </c>
      <c r="AI259" s="238">
        <v>49</v>
      </c>
      <c r="AJ259" s="238">
        <v>3</v>
      </c>
      <c r="AK259" s="238">
        <v>24</v>
      </c>
      <c r="AL259" s="238">
        <v>39</v>
      </c>
      <c r="AM259" s="238" t="s">
        <v>354</v>
      </c>
      <c r="AN259" s="238">
        <v>5</v>
      </c>
      <c r="AO259" s="238">
        <v>68</v>
      </c>
      <c r="AS259" s="238">
        <v>14</v>
      </c>
      <c r="AT259" s="238">
        <v>20</v>
      </c>
      <c r="AV259" s="238">
        <v>11</v>
      </c>
      <c r="AW259" s="238">
        <v>21</v>
      </c>
      <c r="CT259" s="238">
        <v>426439.34467869002</v>
      </c>
      <c r="CU259" s="238">
        <v>4958094.9199898401</v>
      </c>
      <c r="CV259" s="238">
        <v>44.772464460000002</v>
      </c>
      <c r="CW259" s="238">
        <v>-93.929657180000007</v>
      </c>
      <c r="CX259" s="238" t="s">
        <v>391</v>
      </c>
      <c r="CY259" s="238" t="s">
        <v>1795</v>
      </c>
    </row>
    <row r="260" spans="1:103" x14ac:dyDescent="0.25">
      <c r="A260" s="238">
        <v>537515</v>
      </c>
      <c r="B260" s="238">
        <v>2</v>
      </c>
      <c r="C260" s="238">
        <v>212</v>
      </c>
      <c r="D260" s="238">
        <v>130.88300000000001</v>
      </c>
      <c r="E260" s="238">
        <v>10</v>
      </c>
      <c r="G260" s="238" t="s">
        <v>1633</v>
      </c>
      <c r="H260" s="238" t="s">
        <v>354</v>
      </c>
      <c r="I260" s="238">
        <v>25</v>
      </c>
      <c r="K260" s="238">
        <v>18001481</v>
      </c>
      <c r="M260" s="238">
        <v>1</v>
      </c>
      <c r="N260" s="238">
        <v>15</v>
      </c>
      <c r="O260" s="238">
        <v>2018</v>
      </c>
      <c r="P260" s="238" t="s">
        <v>361</v>
      </c>
      <c r="Q260" s="238">
        <v>5</v>
      </c>
      <c r="R260" s="238" t="s">
        <v>419</v>
      </c>
      <c r="S260" s="238">
        <v>5</v>
      </c>
      <c r="T260" s="238">
        <v>0</v>
      </c>
      <c r="U260" s="238">
        <v>2</v>
      </c>
      <c r="V260" s="238">
        <v>13</v>
      </c>
      <c r="W260" s="238">
        <v>10</v>
      </c>
      <c r="X260" s="238">
        <v>3</v>
      </c>
      <c r="Y260" s="238">
        <v>4</v>
      </c>
      <c r="Z260" s="238">
        <v>4</v>
      </c>
      <c r="AB260" s="238">
        <v>3</v>
      </c>
      <c r="AC260" s="238">
        <v>98</v>
      </c>
      <c r="AD260" s="238" t="s">
        <v>357</v>
      </c>
      <c r="AF260" s="238" t="s">
        <v>405</v>
      </c>
      <c r="AG260" s="238">
        <v>7</v>
      </c>
      <c r="AH260" s="238">
        <v>2</v>
      </c>
      <c r="AI260" s="238">
        <v>5</v>
      </c>
      <c r="AJ260" s="238">
        <v>1</v>
      </c>
      <c r="AK260" s="238">
        <v>24</v>
      </c>
      <c r="AL260" s="238">
        <v>49</v>
      </c>
      <c r="AM260" s="238" t="s">
        <v>363</v>
      </c>
      <c r="AN260" s="238">
        <v>5</v>
      </c>
      <c r="AO260" s="238">
        <v>63</v>
      </c>
      <c r="AS260" s="238">
        <v>14</v>
      </c>
      <c r="AT260" s="238">
        <v>20</v>
      </c>
      <c r="AU260" s="238">
        <v>55</v>
      </c>
      <c r="AV260" s="238">
        <v>11</v>
      </c>
      <c r="AW260" s="238">
        <v>21</v>
      </c>
      <c r="AX260" s="238">
        <v>2</v>
      </c>
      <c r="AY260" s="238">
        <v>49</v>
      </c>
      <c r="AZ260" s="238">
        <v>1</v>
      </c>
      <c r="BA260" s="238">
        <v>21</v>
      </c>
      <c r="BB260" s="238">
        <v>45</v>
      </c>
      <c r="BC260" s="238" t="s">
        <v>354</v>
      </c>
      <c r="BD260" s="238">
        <v>5</v>
      </c>
      <c r="BE260" s="238">
        <v>1</v>
      </c>
      <c r="BI260" s="238">
        <v>14</v>
      </c>
      <c r="BJ260" s="238">
        <v>20</v>
      </c>
      <c r="BK260" s="238">
        <v>55</v>
      </c>
      <c r="BL260" s="238">
        <v>11</v>
      </c>
      <c r="BM260" s="238">
        <v>21</v>
      </c>
      <c r="CT260" s="238">
        <v>426444.84517527302</v>
      </c>
      <c r="CU260" s="238">
        <v>4958091.1806419203</v>
      </c>
      <c r="CV260" s="238">
        <v>44.77243137</v>
      </c>
      <c r="CW260" s="238">
        <v>-93.929587130000002</v>
      </c>
      <c r="CX260" s="238" t="s">
        <v>359</v>
      </c>
      <c r="CY260" s="238" t="s">
        <v>1796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503442</v>
      </c>
      <c r="B2" s="238">
        <v>3</v>
      </c>
      <c r="C2" s="238">
        <v>22</v>
      </c>
      <c r="D2" s="238">
        <v>107.43300000000001</v>
      </c>
      <c r="E2" s="238">
        <v>43</v>
      </c>
      <c r="F2" s="238" t="s">
        <v>1475</v>
      </c>
      <c r="H2" s="238">
        <v>8</v>
      </c>
      <c r="I2" s="238">
        <v>22</v>
      </c>
      <c r="K2" s="238">
        <v>17004368</v>
      </c>
      <c r="M2" s="238">
        <v>9</v>
      </c>
      <c r="N2" s="238">
        <v>22</v>
      </c>
      <c r="O2" s="238">
        <v>2017</v>
      </c>
      <c r="P2" s="238" t="s">
        <v>362</v>
      </c>
      <c r="Q2" s="238">
        <v>18</v>
      </c>
      <c r="S2" s="238">
        <v>5</v>
      </c>
      <c r="T2" s="238">
        <v>0</v>
      </c>
      <c r="U2" s="238">
        <v>2</v>
      </c>
      <c r="V2" s="238">
        <v>12</v>
      </c>
      <c r="W2" s="238">
        <v>10</v>
      </c>
      <c r="X2" s="238">
        <v>4</v>
      </c>
      <c r="Y2" s="238">
        <v>1</v>
      </c>
      <c r="Z2" s="238">
        <v>1</v>
      </c>
      <c r="AB2" s="238">
        <v>1</v>
      </c>
      <c r="AC2" s="238">
        <v>98</v>
      </c>
      <c r="AD2" s="238" t="s">
        <v>1797</v>
      </c>
      <c r="AF2" s="238" t="s">
        <v>1798</v>
      </c>
      <c r="AG2" s="238">
        <v>7</v>
      </c>
      <c r="AH2" s="238">
        <v>2</v>
      </c>
      <c r="AI2" s="238">
        <v>2</v>
      </c>
      <c r="AJ2" s="238">
        <v>3</v>
      </c>
      <c r="AK2" s="238">
        <v>21</v>
      </c>
      <c r="AL2" s="238">
        <v>28</v>
      </c>
      <c r="AM2" s="238" t="s">
        <v>363</v>
      </c>
      <c r="AN2" s="238">
        <v>5</v>
      </c>
      <c r="AO2" s="238">
        <v>1</v>
      </c>
      <c r="AS2" s="238">
        <v>12</v>
      </c>
      <c r="AT2" s="238">
        <v>9</v>
      </c>
      <c r="AU2" s="238">
        <v>30</v>
      </c>
      <c r="AV2" s="238">
        <v>11</v>
      </c>
      <c r="AW2" s="238">
        <v>21</v>
      </c>
      <c r="AX2" s="238">
        <v>2</v>
      </c>
      <c r="AY2" s="238">
        <v>4</v>
      </c>
      <c r="AZ2" s="238">
        <v>3</v>
      </c>
      <c r="BA2" s="238">
        <v>24</v>
      </c>
      <c r="BB2" s="238">
        <v>70</v>
      </c>
      <c r="BC2" s="238" t="s">
        <v>363</v>
      </c>
      <c r="BD2" s="238">
        <v>5</v>
      </c>
      <c r="BE2" s="238">
        <v>1</v>
      </c>
      <c r="BI2" s="238">
        <v>12</v>
      </c>
      <c r="BJ2" s="238">
        <v>9</v>
      </c>
      <c r="BK2" s="238">
        <v>30</v>
      </c>
      <c r="BL2" s="238">
        <v>11</v>
      </c>
      <c r="BM2" s="238">
        <v>21</v>
      </c>
      <c r="CT2" s="238">
        <v>407901.66233333503</v>
      </c>
      <c r="CU2" s="238">
        <v>4958273.8534485605</v>
      </c>
      <c r="CV2" s="238">
        <v>44.7719278</v>
      </c>
      <c r="CW2" s="238">
        <v>-94.163924750000007</v>
      </c>
      <c r="CX2" s="238" t="s">
        <v>359</v>
      </c>
      <c r="CY2" s="238" t="s">
        <v>1799</v>
      </c>
    </row>
    <row r="3" spans="1:103" x14ac:dyDescent="0.25">
      <c r="A3" s="238">
        <v>339468</v>
      </c>
      <c r="B3" s="238">
        <v>3</v>
      </c>
      <c r="C3" s="238">
        <v>22</v>
      </c>
      <c r="D3" s="238">
        <v>107.45399999999999</v>
      </c>
      <c r="E3" s="238">
        <v>43</v>
      </c>
      <c r="F3" s="238" t="s">
        <v>1475</v>
      </c>
      <c r="H3" s="238">
        <v>8</v>
      </c>
      <c r="I3" s="238">
        <v>22</v>
      </c>
      <c r="K3" s="238">
        <v>16001392</v>
      </c>
      <c r="M3" s="238">
        <v>4</v>
      </c>
      <c r="N3" s="238">
        <v>1</v>
      </c>
      <c r="O3" s="238">
        <v>2016</v>
      </c>
      <c r="P3" s="238" t="s">
        <v>362</v>
      </c>
      <c r="Q3" s="238">
        <v>7</v>
      </c>
      <c r="S3" s="238">
        <v>5</v>
      </c>
      <c r="T3" s="238">
        <v>0</v>
      </c>
      <c r="U3" s="238">
        <v>2</v>
      </c>
      <c r="V3" s="238">
        <v>12</v>
      </c>
      <c r="W3" s="238">
        <v>10</v>
      </c>
      <c r="X3" s="238">
        <v>2</v>
      </c>
      <c r="Y3" s="238">
        <v>1</v>
      </c>
      <c r="Z3" s="238">
        <v>2</v>
      </c>
      <c r="AB3" s="238">
        <v>1</v>
      </c>
      <c r="AC3" s="238">
        <v>98</v>
      </c>
      <c r="AD3" s="238" t="s">
        <v>1797</v>
      </c>
      <c r="AF3" s="238" t="s">
        <v>1798</v>
      </c>
      <c r="AG3" s="238">
        <v>7</v>
      </c>
      <c r="AH3" s="238">
        <v>2</v>
      </c>
      <c r="AI3" s="238">
        <v>2</v>
      </c>
      <c r="AJ3" s="238">
        <v>4</v>
      </c>
      <c r="AK3" s="238">
        <v>21</v>
      </c>
      <c r="AL3" s="238">
        <v>49</v>
      </c>
      <c r="AM3" s="238" t="s">
        <v>354</v>
      </c>
      <c r="AN3" s="238">
        <v>5</v>
      </c>
      <c r="AO3" s="238">
        <v>1</v>
      </c>
      <c r="AS3" s="238">
        <v>12</v>
      </c>
      <c r="AT3" s="238">
        <v>9</v>
      </c>
      <c r="AU3" s="238">
        <v>30</v>
      </c>
      <c r="AV3" s="238">
        <v>13</v>
      </c>
      <c r="AW3" s="238">
        <v>21</v>
      </c>
      <c r="AX3" s="238">
        <v>2</v>
      </c>
      <c r="AY3" s="238">
        <v>2</v>
      </c>
      <c r="AZ3" s="238">
        <v>4</v>
      </c>
      <c r="BA3" s="238">
        <v>21</v>
      </c>
      <c r="BB3" s="238">
        <v>52</v>
      </c>
      <c r="BC3" s="238" t="s">
        <v>354</v>
      </c>
      <c r="BD3" s="238">
        <v>5</v>
      </c>
      <c r="BE3" s="238">
        <v>74</v>
      </c>
      <c r="BI3" s="238">
        <v>12</v>
      </c>
      <c r="BJ3" s="238">
        <v>9</v>
      </c>
      <c r="BK3" s="238">
        <v>30</v>
      </c>
      <c r="BL3" s="238">
        <v>13</v>
      </c>
      <c r="BM3" s="238">
        <v>21</v>
      </c>
      <c r="CT3" s="238">
        <v>407868.56270480901</v>
      </c>
      <c r="CU3" s="238">
        <v>4958281.7852800097</v>
      </c>
      <c r="CV3" s="238">
        <v>44.771994919999997</v>
      </c>
      <c r="CW3" s="238">
        <v>-94.164344409999998</v>
      </c>
      <c r="CX3" s="238" t="s">
        <v>359</v>
      </c>
      <c r="CY3" s="238" t="s">
        <v>1800</v>
      </c>
    </row>
    <row r="4" spans="1:103" x14ac:dyDescent="0.25">
      <c r="A4" s="238">
        <v>724543</v>
      </c>
      <c r="B4" s="238">
        <v>3</v>
      </c>
      <c r="C4" s="238">
        <v>22</v>
      </c>
      <c r="D4" s="238">
        <v>107.59399999999999</v>
      </c>
      <c r="E4" s="238">
        <v>43</v>
      </c>
      <c r="F4" s="238" t="s">
        <v>1475</v>
      </c>
      <c r="H4" s="238">
        <v>8</v>
      </c>
      <c r="I4" s="238">
        <v>22</v>
      </c>
      <c r="K4" s="238">
        <v>19201541</v>
      </c>
      <c r="M4" s="238">
        <v>6</v>
      </c>
      <c r="N4" s="238">
        <v>3</v>
      </c>
      <c r="O4" s="238">
        <v>2019</v>
      </c>
      <c r="P4" s="238" t="s">
        <v>361</v>
      </c>
      <c r="Q4" s="238">
        <v>8</v>
      </c>
      <c r="R4" s="238" t="s">
        <v>369</v>
      </c>
      <c r="S4" s="238">
        <v>5</v>
      </c>
      <c r="T4" s="238">
        <v>0</v>
      </c>
      <c r="U4" s="238">
        <v>2</v>
      </c>
      <c r="V4" s="238">
        <v>12</v>
      </c>
      <c r="W4" s="238">
        <v>10</v>
      </c>
      <c r="X4" s="238">
        <v>2</v>
      </c>
      <c r="Y4" s="238">
        <v>1</v>
      </c>
      <c r="Z4" s="238">
        <v>2</v>
      </c>
      <c r="AB4" s="238">
        <v>1</v>
      </c>
      <c r="AC4" s="238">
        <v>98</v>
      </c>
      <c r="AD4" s="238" t="s">
        <v>1797</v>
      </c>
      <c r="AF4" s="238" t="s">
        <v>1798</v>
      </c>
      <c r="AG4" s="238">
        <v>7</v>
      </c>
      <c r="AH4" s="238">
        <v>2</v>
      </c>
      <c r="AI4" s="238">
        <v>4</v>
      </c>
      <c r="AJ4" s="238">
        <v>3</v>
      </c>
      <c r="AK4" s="238">
        <v>21</v>
      </c>
      <c r="AL4" s="238">
        <v>33</v>
      </c>
      <c r="AM4" s="238" t="s">
        <v>363</v>
      </c>
      <c r="AN4" s="238">
        <v>5</v>
      </c>
      <c r="AO4" s="238">
        <v>74</v>
      </c>
      <c r="AS4" s="238">
        <v>12</v>
      </c>
      <c r="AT4" s="238">
        <v>9</v>
      </c>
      <c r="AU4" s="238">
        <v>30</v>
      </c>
      <c r="AV4" s="238">
        <v>11</v>
      </c>
      <c r="AW4" s="238">
        <v>21</v>
      </c>
      <c r="AX4" s="238">
        <v>2</v>
      </c>
      <c r="AY4" s="238">
        <v>2</v>
      </c>
      <c r="AZ4" s="238">
        <v>3</v>
      </c>
      <c r="BA4" s="238">
        <v>34</v>
      </c>
      <c r="BB4" s="238">
        <v>22</v>
      </c>
      <c r="BC4" s="238" t="s">
        <v>354</v>
      </c>
      <c r="BD4" s="238">
        <v>5</v>
      </c>
      <c r="BE4" s="238">
        <v>90</v>
      </c>
      <c r="BI4" s="238">
        <v>12</v>
      </c>
      <c r="BJ4" s="238">
        <v>9</v>
      </c>
      <c r="BK4" s="238">
        <v>30</v>
      </c>
      <c r="BL4" s="238">
        <v>11</v>
      </c>
      <c r="BM4" s="238">
        <v>21</v>
      </c>
      <c r="CT4" s="238">
        <v>407668.70713741501</v>
      </c>
      <c r="CU4" s="238">
        <v>4958270.6036745403</v>
      </c>
      <c r="CV4" s="238">
        <v>44.771868509999997</v>
      </c>
      <c r="CW4" s="238">
        <v>-94.166867600000003</v>
      </c>
      <c r="CX4" s="238" t="s">
        <v>359</v>
      </c>
      <c r="CY4" s="238" t="s">
        <v>1801</v>
      </c>
    </row>
    <row r="5" spans="1:103" x14ac:dyDescent="0.25">
      <c r="A5" s="238">
        <v>665007</v>
      </c>
      <c r="B5" s="238">
        <v>3</v>
      </c>
      <c r="C5" s="238">
        <v>22</v>
      </c>
      <c r="D5" s="238">
        <v>107.959</v>
      </c>
      <c r="E5" s="238">
        <v>43</v>
      </c>
      <c r="F5" s="238" t="s">
        <v>1475</v>
      </c>
      <c r="H5" s="238">
        <v>8</v>
      </c>
      <c r="I5" s="238">
        <v>22</v>
      </c>
      <c r="K5" s="238">
        <v>18202964</v>
      </c>
      <c r="M5" s="238">
        <v>12</v>
      </c>
      <c r="N5" s="238">
        <v>2</v>
      </c>
      <c r="O5" s="238">
        <v>2018</v>
      </c>
      <c r="P5" s="238" t="s">
        <v>366</v>
      </c>
      <c r="Q5" s="238">
        <v>10</v>
      </c>
      <c r="R5" s="238" t="s">
        <v>419</v>
      </c>
      <c r="S5" s="238">
        <v>5</v>
      </c>
      <c r="T5" s="238">
        <v>0</v>
      </c>
      <c r="U5" s="238">
        <v>1</v>
      </c>
      <c r="W5" s="238">
        <v>48</v>
      </c>
      <c r="X5" s="238">
        <v>2</v>
      </c>
      <c r="Y5" s="238">
        <v>1</v>
      </c>
      <c r="Z5" s="238">
        <v>2</v>
      </c>
      <c r="AB5" s="238">
        <v>5</v>
      </c>
      <c r="AC5" s="238">
        <v>98</v>
      </c>
      <c r="AD5" s="238">
        <v>22</v>
      </c>
      <c r="AF5" s="238" t="s">
        <v>1798</v>
      </c>
      <c r="AG5" s="238">
        <v>3</v>
      </c>
      <c r="AH5" s="238">
        <v>2</v>
      </c>
      <c r="AI5" s="238">
        <v>2</v>
      </c>
      <c r="AJ5" s="238">
        <v>1</v>
      </c>
      <c r="AK5" s="238">
        <v>21</v>
      </c>
      <c r="AL5" s="238">
        <v>26</v>
      </c>
      <c r="AM5" s="238" t="s">
        <v>354</v>
      </c>
      <c r="AN5" s="238">
        <v>5</v>
      </c>
      <c r="AO5" s="238">
        <v>68</v>
      </c>
      <c r="AP5" s="238">
        <v>72</v>
      </c>
      <c r="AS5" s="238">
        <v>12</v>
      </c>
      <c r="AT5" s="238">
        <v>9</v>
      </c>
      <c r="AU5" s="238">
        <v>60</v>
      </c>
      <c r="AV5" s="238">
        <v>12</v>
      </c>
      <c r="AW5" s="238">
        <v>21</v>
      </c>
      <c r="CT5" s="238">
        <v>407082.389298113</v>
      </c>
      <c r="CU5" s="238">
        <v>4958340.4538142402</v>
      </c>
      <c r="CV5" s="238">
        <v>44.772421250000001</v>
      </c>
      <c r="CW5" s="238">
        <v>-94.174288579999995</v>
      </c>
      <c r="CX5" s="238" t="s">
        <v>359</v>
      </c>
      <c r="CY5" s="238" t="s">
        <v>1802</v>
      </c>
    </row>
    <row r="6" spans="1:103" x14ac:dyDescent="0.25">
      <c r="A6" s="238">
        <v>10904919</v>
      </c>
      <c r="B6" s="238">
        <v>3</v>
      </c>
      <c r="C6" s="238">
        <v>22</v>
      </c>
      <c r="D6" s="238">
        <v>108.042</v>
      </c>
      <c r="E6" s="238">
        <v>43</v>
      </c>
      <c r="F6" s="238" t="s">
        <v>1475</v>
      </c>
      <c r="H6" s="238">
        <v>8</v>
      </c>
      <c r="I6" s="238">
        <v>22</v>
      </c>
      <c r="K6" s="238">
        <v>13201202</v>
      </c>
      <c r="L6" s="238">
        <v>133040165</v>
      </c>
      <c r="M6" s="238">
        <v>10</v>
      </c>
      <c r="N6" s="238">
        <v>1</v>
      </c>
      <c r="O6" s="238">
        <v>2013</v>
      </c>
      <c r="P6" s="238" t="s">
        <v>368</v>
      </c>
      <c r="Q6" s="238">
        <v>15</v>
      </c>
      <c r="S6" s="238">
        <v>5</v>
      </c>
      <c r="T6" s="238">
        <v>0</v>
      </c>
      <c r="U6" s="238">
        <v>2</v>
      </c>
      <c r="V6" s="238">
        <v>1</v>
      </c>
      <c r="W6" s="238">
        <v>10</v>
      </c>
      <c r="X6" s="238">
        <v>2</v>
      </c>
      <c r="Y6" s="238">
        <v>1</v>
      </c>
      <c r="Z6" s="238">
        <v>1</v>
      </c>
      <c r="AB6" s="238">
        <v>1</v>
      </c>
      <c r="AC6" s="238">
        <v>98</v>
      </c>
      <c r="AD6" s="238" t="s">
        <v>1803</v>
      </c>
      <c r="AE6" s="238">
        <v>109</v>
      </c>
      <c r="AF6" s="238" t="s">
        <v>1798</v>
      </c>
      <c r="AG6" s="238">
        <v>7</v>
      </c>
      <c r="AH6" s="238">
        <v>2</v>
      </c>
      <c r="AI6" s="238">
        <v>4</v>
      </c>
      <c r="AJ6" s="238">
        <v>6</v>
      </c>
      <c r="AK6" s="238">
        <v>21</v>
      </c>
      <c r="AL6" s="238">
        <v>19</v>
      </c>
      <c r="AM6" s="238" t="s">
        <v>354</v>
      </c>
      <c r="AN6" s="238">
        <v>5</v>
      </c>
      <c r="AO6" s="238">
        <v>15</v>
      </c>
      <c r="AS6" s="238">
        <v>7</v>
      </c>
      <c r="AT6" s="238">
        <v>98</v>
      </c>
      <c r="AU6" s="238">
        <v>55</v>
      </c>
      <c r="AV6" s="238">
        <v>11</v>
      </c>
      <c r="AW6" s="238">
        <v>21</v>
      </c>
      <c r="AX6" s="238">
        <v>2</v>
      </c>
      <c r="AY6" s="238">
        <v>3</v>
      </c>
      <c r="AZ6" s="238">
        <v>6</v>
      </c>
      <c r="BA6" s="238">
        <v>8</v>
      </c>
      <c r="BB6" s="238">
        <v>22</v>
      </c>
      <c r="BC6" s="238" t="s">
        <v>354</v>
      </c>
      <c r="BD6" s="238">
        <v>5</v>
      </c>
      <c r="BE6" s="238">
        <v>1</v>
      </c>
      <c r="BI6" s="238">
        <v>7</v>
      </c>
      <c r="BJ6" s="238">
        <v>98</v>
      </c>
      <c r="BK6" s="238">
        <v>55</v>
      </c>
      <c r="BL6" s="238">
        <v>11</v>
      </c>
      <c r="BM6" s="238">
        <v>21</v>
      </c>
      <c r="CT6" s="238">
        <v>406965</v>
      </c>
      <c r="CU6" s="238">
        <v>4958403</v>
      </c>
      <c r="CV6" s="238">
        <v>44.772972799999998</v>
      </c>
      <c r="CW6" s="238">
        <v>-94.175777400000001</v>
      </c>
      <c r="CX6" s="238" t="s">
        <v>359</v>
      </c>
      <c r="CY6" s="238" t="s">
        <v>1804</v>
      </c>
    </row>
    <row r="7" spans="1:103" x14ac:dyDescent="0.25">
      <c r="A7" s="238">
        <v>11045497</v>
      </c>
      <c r="B7" s="238">
        <v>3</v>
      </c>
      <c r="C7" s="238">
        <v>22</v>
      </c>
      <c r="D7" s="238">
        <v>108.324</v>
      </c>
      <c r="E7" s="238">
        <v>43</v>
      </c>
      <c r="G7" s="238" t="s">
        <v>423</v>
      </c>
      <c r="H7" s="238">
        <v>8</v>
      </c>
      <c r="I7" s="238">
        <v>22</v>
      </c>
      <c r="K7" s="238">
        <v>15200186</v>
      </c>
      <c r="L7" s="238">
        <v>150330203</v>
      </c>
      <c r="M7" s="238">
        <v>1</v>
      </c>
      <c r="N7" s="238">
        <v>29</v>
      </c>
      <c r="O7" s="238">
        <v>2015</v>
      </c>
      <c r="P7" s="238" t="s">
        <v>384</v>
      </c>
      <c r="Q7" s="238">
        <v>15</v>
      </c>
      <c r="S7" s="238">
        <v>4</v>
      </c>
      <c r="T7" s="238">
        <v>0</v>
      </c>
      <c r="U7" s="238">
        <v>2</v>
      </c>
      <c r="V7" s="238">
        <v>5</v>
      </c>
      <c r="W7" s="238">
        <v>10</v>
      </c>
      <c r="X7" s="238">
        <v>4</v>
      </c>
      <c r="Y7" s="238">
        <v>1</v>
      </c>
      <c r="Z7" s="238">
        <v>1</v>
      </c>
      <c r="AB7" s="238">
        <v>1</v>
      </c>
      <c r="AC7" s="238">
        <v>98</v>
      </c>
      <c r="AD7" s="238" t="s">
        <v>498</v>
      </c>
      <c r="AE7" s="238" t="s">
        <v>1805</v>
      </c>
      <c r="AF7" s="238" t="s">
        <v>1798</v>
      </c>
      <c r="AG7" s="238">
        <v>10</v>
      </c>
      <c r="AH7" s="238">
        <v>2</v>
      </c>
      <c r="AI7" s="238">
        <v>2</v>
      </c>
      <c r="AJ7" s="238">
        <v>1</v>
      </c>
      <c r="AK7" s="238">
        <v>24</v>
      </c>
      <c r="AL7" s="238">
        <v>20</v>
      </c>
      <c r="AM7" s="238" t="s">
        <v>354</v>
      </c>
      <c r="AN7" s="238">
        <v>5</v>
      </c>
      <c r="AO7" s="238">
        <v>2</v>
      </c>
      <c r="AS7" s="238">
        <v>7</v>
      </c>
      <c r="AT7" s="238">
        <v>98</v>
      </c>
      <c r="AU7" s="238">
        <v>55</v>
      </c>
      <c r="AV7" s="238">
        <v>11</v>
      </c>
      <c r="AW7" s="238">
        <v>21</v>
      </c>
      <c r="AX7" s="238">
        <v>2</v>
      </c>
      <c r="AY7" s="238">
        <v>2</v>
      </c>
      <c r="AZ7" s="238">
        <v>2</v>
      </c>
      <c r="BA7" s="238">
        <v>21</v>
      </c>
      <c r="BB7" s="238">
        <v>19</v>
      </c>
      <c r="BC7" s="238" t="s">
        <v>363</v>
      </c>
      <c r="BD7" s="238">
        <v>5</v>
      </c>
      <c r="BE7" s="238">
        <v>1</v>
      </c>
      <c r="BI7" s="238">
        <v>7</v>
      </c>
      <c r="BJ7" s="238">
        <v>98</v>
      </c>
      <c r="BK7" s="238">
        <v>55</v>
      </c>
      <c r="BL7" s="238">
        <v>11</v>
      </c>
      <c r="BM7" s="238">
        <v>21</v>
      </c>
      <c r="CT7" s="238">
        <v>406625</v>
      </c>
      <c r="CU7" s="238">
        <v>4958703</v>
      </c>
      <c r="CV7" s="238">
        <v>44.775623500000002</v>
      </c>
      <c r="CW7" s="238">
        <v>-94.180136000000005</v>
      </c>
      <c r="CX7" s="238" t="s">
        <v>359</v>
      </c>
      <c r="CY7" s="238" t="s">
        <v>1806</v>
      </c>
    </row>
    <row r="8" spans="1:103" x14ac:dyDescent="0.25">
      <c r="A8" s="238">
        <v>779793</v>
      </c>
      <c r="B8" s="238">
        <v>3</v>
      </c>
      <c r="C8" s="238">
        <v>22</v>
      </c>
      <c r="D8" s="238">
        <v>108.39100000000001</v>
      </c>
      <c r="E8" s="238">
        <v>43</v>
      </c>
      <c r="G8" s="238" t="s">
        <v>1475</v>
      </c>
      <c r="H8" s="238">
        <v>8</v>
      </c>
      <c r="I8" s="238">
        <v>22</v>
      </c>
      <c r="K8" s="238">
        <v>20200126</v>
      </c>
      <c r="L8" s="238">
        <v>200150164</v>
      </c>
      <c r="M8" s="238">
        <v>1</v>
      </c>
      <c r="N8" s="238">
        <v>15</v>
      </c>
      <c r="O8" s="238">
        <v>2020</v>
      </c>
      <c r="P8" s="238" t="s">
        <v>355</v>
      </c>
      <c r="Q8" s="238">
        <v>7</v>
      </c>
      <c r="R8" s="238">
        <v>98</v>
      </c>
      <c r="S8" s="238">
        <v>3</v>
      </c>
      <c r="T8" s="238">
        <v>0</v>
      </c>
      <c r="U8" s="238">
        <v>2</v>
      </c>
      <c r="V8" s="238">
        <v>12</v>
      </c>
      <c r="W8" s="238">
        <v>10</v>
      </c>
      <c r="X8" s="238">
        <v>16</v>
      </c>
      <c r="Y8" s="238">
        <v>2</v>
      </c>
      <c r="Z8" s="238">
        <v>2</v>
      </c>
      <c r="AB8" s="238">
        <v>2</v>
      </c>
      <c r="AC8" s="238">
        <v>98</v>
      </c>
      <c r="AD8" s="238">
        <v>22</v>
      </c>
      <c r="AF8" s="238" t="s">
        <v>1798</v>
      </c>
      <c r="AG8" s="238">
        <v>7</v>
      </c>
      <c r="AH8" s="238">
        <v>2</v>
      </c>
      <c r="AI8" s="238">
        <v>4</v>
      </c>
      <c r="AJ8" s="238">
        <v>1</v>
      </c>
      <c r="AK8" s="238">
        <v>21</v>
      </c>
      <c r="AL8" s="238">
        <v>28</v>
      </c>
      <c r="AM8" s="238" t="s">
        <v>354</v>
      </c>
      <c r="AN8" s="238">
        <v>9</v>
      </c>
      <c r="AO8" s="238">
        <v>4</v>
      </c>
      <c r="AS8" s="238">
        <v>12</v>
      </c>
      <c r="AT8" s="238">
        <v>98</v>
      </c>
      <c r="AU8" s="238">
        <v>60</v>
      </c>
      <c r="AV8" s="238">
        <v>11</v>
      </c>
      <c r="AW8" s="238">
        <v>21</v>
      </c>
      <c r="AX8" s="238">
        <v>2</v>
      </c>
      <c r="AY8" s="238">
        <v>4</v>
      </c>
      <c r="AZ8" s="238">
        <v>1</v>
      </c>
      <c r="BA8" s="238">
        <v>26</v>
      </c>
      <c r="BB8" s="238">
        <v>57</v>
      </c>
      <c r="BC8" s="238" t="s">
        <v>363</v>
      </c>
      <c r="BD8" s="238">
        <v>5</v>
      </c>
      <c r="BE8" s="238">
        <v>1</v>
      </c>
      <c r="BI8" s="238">
        <v>12</v>
      </c>
      <c r="BJ8" s="238">
        <v>98</v>
      </c>
      <c r="BK8" s="238">
        <v>60</v>
      </c>
      <c r="BL8" s="238">
        <v>11</v>
      </c>
      <c r="BM8" s="238">
        <v>21</v>
      </c>
      <c r="CT8" s="238">
        <v>406557.45491491101</v>
      </c>
      <c r="CU8" s="238">
        <v>4958763.7879942404</v>
      </c>
      <c r="CV8" s="238">
        <v>44.776163009999998</v>
      </c>
      <c r="CW8" s="238">
        <v>-94.180998939999995</v>
      </c>
      <c r="CX8" s="238" t="s">
        <v>359</v>
      </c>
      <c r="CY8" s="238" t="s">
        <v>1807</v>
      </c>
    </row>
    <row r="9" spans="1:103" x14ac:dyDescent="0.25">
      <c r="A9" s="238">
        <v>743583</v>
      </c>
      <c r="B9" s="238">
        <v>3</v>
      </c>
      <c r="C9" s="238">
        <v>22</v>
      </c>
      <c r="D9" s="238">
        <v>108.44499999999999</v>
      </c>
      <c r="E9" s="238">
        <v>43</v>
      </c>
      <c r="G9" s="238" t="s">
        <v>1475</v>
      </c>
      <c r="H9" s="238">
        <v>8</v>
      </c>
      <c r="I9" s="238">
        <v>22</v>
      </c>
      <c r="K9" s="238">
        <v>19202168</v>
      </c>
      <c r="M9" s="238">
        <v>8</v>
      </c>
      <c r="N9" s="238">
        <v>23</v>
      </c>
      <c r="O9" s="238">
        <v>2019</v>
      </c>
      <c r="P9" s="238" t="s">
        <v>362</v>
      </c>
      <c r="Q9" s="238">
        <v>9</v>
      </c>
      <c r="R9" s="238" t="s">
        <v>419</v>
      </c>
      <c r="S9" s="238">
        <v>5</v>
      </c>
      <c r="T9" s="238">
        <v>0</v>
      </c>
      <c r="U9" s="238">
        <v>2</v>
      </c>
      <c r="V9" s="238">
        <v>10</v>
      </c>
      <c r="W9" s="238">
        <v>10</v>
      </c>
      <c r="X9" s="238">
        <v>16</v>
      </c>
      <c r="Y9" s="238">
        <v>1</v>
      </c>
      <c r="Z9" s="238">
        <v>1</v>
      </c>
      <c r="AB9" s="238">
        <v>1</v>
      </c>
      <c r="AC9" s="238">
        <v>98</v>
      </c>
      <c r="AD9" s="238">
        <v>22</v>
      </c>
      <c r="AF9" s="238" t="s">
        <v>1798</v>
      </c>
      <c r="AG9" s="238">
        <v>5</v>
      </c>
      <c r="AH9" s="238">
        <v>2</v>
      </c>
      <c r="AI9" s="238">
        <v>2</v>
      </c>
      <c r="AJ9" s="238">
        <v>1</v>
      </c>
      <c r="AK9" s="238">
        <v>29</v>
      </c>
      <c r="AL9" s="238">
        <v>86</v>
      </c>
      <c r="AM9" s="238" t="s">
        <v>363</v>
      </c>
      <c r="AN9" s="238">
        <v>5</v>
      </c>
      <c r="AO9" s="238">
        <v>66</v>
      </c>
      <c r="AP9" s="238">
        <v>7</v>
      </c>
      <c r="AS9" s="238">
        <v>12</v>
      </c>
      <c r="AT9" s="238">
        <v>9</v>
      </c>
      <c r="AU9" s="238">
        <v>60</v>
      </c>
      <c r="AV9" s="238">
        <v>11</v>
      </c>
      <c r="AW9" s="238">
        <v>21</v>
      </c>
      <c r="AX9" s="238">
        <v>2</v>
      </c>
      <c r="AY9" s="238">
        <v>49</v>
      </c>
      <c r="AZ9" s="238">
        <v>1</v>
      </c>
      <c r="BA9" s="238">
        <v>24</v>
      </c>
      <c r="BB9" s="238">
        <v>65</v>
      </c>
      <c r="BC9" s="238" t="s">
        <v>354</v>
      </c>
      <c r="BD9" s="238">
        <v>5</v>
      </c>
      <c r="BE9" s="238">
        <v>1</v>
      </c>
      <c r="BI9" s="238">
        <v>12</v>
      </c>
      <c r="BJ9" s="238">
        <v>9</v>
      </c>
      <c r="BK9" s="238">
        <v>60</v>
      </c>
      <c r="BL9" s="238">
        <v>11</v>
      </c>
      <c r="BM9" s="238">
        <v>21</v>
      </c>
      <c r="CT9" s="238">
        <v>406485.48810431</v>
      </c>
      <c r="CU9" s="238">
        <v>4958823.0547794402</v>
      </c>
      <c r="CV9" s="238">
        <v>44.776687019999997</v>
      </c>
      <c r="CW9" s="238">
        <v>-94.181919210000004</v>
      </c>
      <c r="CX9" s="238" t="s">
        <v>359</v>
      </c>
      <c r="CY9" s="238" t="s">
        <v>1808</v>
      </c>
    </row>
    <row r="10" spans="1:103" x14ac:dyDescent="0.25">
      <c r="A10" s="238">
        <v>798948</v>
      </c>
      <c r="B10" s="238">
        <v>3</v>
      </c>
      <c r="C10" s="238">
        <v>22</v>
      </c>
      <c r="D10" s="238">
        <v>108.50700000000001</v>
      </c>
      <c r="E10" s="238">
        <v>43</v>
      </c>
      <c r="G10" s="238" t="s">
        <v>1475</v>
      </c>
      <c r="H10" s="238">
        <v>8</v>
      </c>
      <c r="I10" s="238">
        <v>22</v>
      </c>
      <c r="K10" s="238">
        <v>20000749</v>
      </c>
      <c r="L10" s="238">
        <v>200490302</v>
      </c>
      <c r="M10" s="238">
        <v>2</v>
      </c>
      <c r="N10" s="238">
        <v>18</v>
      </c>
      <c r="O10" s="238">
        <v>2020</v>
      </c>
      <c r="P10" s="238" t="s">
        <v>368</v>
      </c>
      <c r="Q10" s="238">
        <v>9</v>
      </c>
      <c r="S10" s="238">
        <v>5</v>
      </c>
      <c r="T10" s="238">
        <v>0</v>
      </c>
      <c r="U10" s="238">
        <v>2</v>
      </c>
      <c r="V10" s="238">
        <v>10</v>
      </c>
      <c r="W10" s="238">
        <v>10</v>
      </c>
      <c r="X10" s="238">
        <v>2</v>
      </c>
      <c r="Y10" s="238">
        <v>1</v>
      </c>
      <c r="Z10" s="238">
        <v>1</v>
      </c>
      <c r="AB10" s="238">
        <v>5</v>
      </c>
      <c r="AC10" s="238">
        <v>98</v>
      </c>
      <c r="AD10" s="238">
        <v>22</v>
      </c>
      <c r="AF10" s="238" t="s">
        <v>1798</v>
      </c>
      <c r="AG10" s="238">
        <v>5</v>
      </c>
      <c r="AH10" s="238">
        <v>2</v>
      </c>
      <c r="AI10" s="238">
        <v>4</v>
      </c>
      <c r="AJ10" s="238">
        <v>2</v>
      </c>
      <c r="AK10" s="238">
        <v>26</v>
      </c>
      <c r="AL10" s="238">
        <v>37</v>
      </c>
      <c r="AM10" s="238" t="s">
        <v>363</v>
      </c>
      <c r="AN10" s="238">
        <v>5</v>
      </c>
      <c r="AO10" s="238">
        <v>1</v>
      </c>
      <c r="AS10" s="238">
        <v>12</v>
      </c>
      <c r="AT10" s="238">
        <v>9</v>
      </c>
      <c r="AU10" s="238">
        <v>60</v>
      </c>
      <c r="AV10" s="238">
        <v>11</v>
      </c>
      <c r="AW10" s="238">
        <v>21</v>
      </c>
      <c r="AX10" s="238">
        <v>2</v>
      </c>
      <c r="AY10" s="238">
        <v>2</v>
      </c>
      <c r="AZ10" s="238">
        <v>2</v>
      </c>
      <c r="BA10" s="238">
        <v>21</v>
      </c>
      <c r="BB10" s="238">
        <v>24</v>
      </c>
      <c r="BC10" s="238" t="s">
        <v>354</v>
      </c>
      <c r="BD10" s="238">
        <v>5</v>
      </c>
      <c r="BE10" s="238">
        <v>99</v>
      </c>
      <c r="BI10" s="238">
        <v>12</v>
      </c>
      <c r="BJ10" s="238">
        <v>9</v>
      </c>
      <c r="BK10" s="238">
        <v>60</v>
      </c>
      <c r="BL10" s="238">
        <v>11</v>
      </c>
      <c r="BM10" s="238">
        <v>21</v>
      </c>
      <c r="CT10" s="238">
        <v>406414.42936344497</v>
      </c>
      <c r="CU10" s="238">
        <v>4958886.1126203602</v>
      </c>
      <c r="CV10" s="238">
        <v>44.777245270000002</v>
      </c>
      <c r="CW10" s="238">
        <v>-94.182828700000002</v>
      </c>
      <c r="CX10" s="238" t="s">
        <v>359</v>
      </c>
      <c r="CY10" s="238" t="s">
        <v>1809</v>
      </c>
    </row>
    <row r="11" spans="1:103" x14ac:dyDescent="0.25">
      <c r="A11" s="238">
        <v>513067</v>
      </c>
      <c r="B11" s="238">
        <v>3</v>
      </c>
      <c r="C11" s="238">
        <v>22</v>
      </c>
      <c r="D11" s="238">
        <v>108.623</v>
      </c>
      <c r="E11" s="238">
        <v>43</v>
      </c>
      <c r="G11" s="238" t="s">
        <v>1475</v>
      </c>
      <c r="H11" s="238">
        <v>8</v>
      </c>
      <c r="I11" s="238">
        <v>22</v>
      </c>
      <c r="K11" s="238">
        <v>17202804</v>
      </c>
      <c r="M11" s="238">
        <v>10</v>
      </c>
      <c r="N11" s="238">
        <v>31</v>
      </c>
      <c r="O11" s="238">
        <v>2017</v>
      </c>
      <c r="P11" s="238" t="s">
        <v>368</v>
      </c>
      <c r="Q11" s="238">
        <v>7</v>
      </c>
      <c r="R11" s="238">
        <v>98</v>
      </c>
      <c r="S11" s="238">
        <v>5</v>
      </c>
      <c r="T11" s="238">
        <v>0</v>
      </c>
      <c r="U11" s="238">
        <v>1</v>
      </c>
      <c r="W11" s="238">
        <v>48</v>
      </c>
      <c r="X11" s="238">
        <v>16</v>
      </c>
      <c r="Y11" s="238">
        <v>2</v>
      </c>
      <c r="Z11" s="238">
        <v>1</v>
      </c>
      <c r="AB11" s="238">
        <v>1</v>
      </c>
      <c r="AC11" s="238">
        <v>98</v>
      </c>
      <c r="AD11" s="238">
        <v>22</v>
      </c>
      <c r="AF11" s="238" t="s">
        <v>1798</v>
      </c>
      <c r="AG11" s="238">
        <v>3</v>
      </c>
      <c r="AH11" s="238">
        <v>2</v>
      </c>
      <c r="AI11" s="238">
        <v>2</v>
      </c>
      <c r="AJ11" s="238">
        <v>1</v>
      </c>
      <c r="AK11" s="238">
        <v>24</v>
      </c>
      <c r="AL11" s="238">
        <v>22</v>
      </c>
      <c r="AM11" s="238" t="s">
        <v>354</v>
      </c>
      <c r="AN11" s="238">
        <v>5</v>
      </c>
      <c r="AO11" s="238">
        <v>90</v>
      </c>
      <c r="AS11" s="238">
        <v>12</v>
      </c>
      <c r="AT11" s="238">
        <v>9</v>
      </c>
      <c r="AU11" s="238">
        <v>60</v>
      </c>
      <c r="AV11" s="238">
        <v>11</v>
      </c>
      <c r="AW11" s="238">
        <v>21</v>
      </c>
      <c r="CT11" s="238">
        <v>406256.88764710899</v>
      </c>
      <c r="CU11" s="238">
        <v>4959034.7218694398</v>
      </c>
      <c r="CV11" s="238">
        <v>44.778562170000001</v>
      </c>
      <c r="CW11" s="238">
        <v>-94.184846809999996</v>
      </c>
      <c r="CX11" s="238" t="s">
        <v>359</v>
      </c>
      <c r="CY11" s="238" t="s">
        <v>1810</v>
      </c>
    </row>
    <row r="12" spans="1:103" x14ac:dyDescent="0.25">
      <c r="A12" s="238">
        <v>10963981</v>
      </c>
      <c r="B12" s="238">
        <v>3</v>
      </c>
      <c r="C12" s="238">
        <v>22</v>
      </c>
      <c r="D12" s="238">
        <v>108.642</v>
      </c>
      <c r="E12" s="238">
        <v>43</v>
      </c>
      <c r="G12" s="238" t="s">
        <v>423</v>
      </c>
      <c r="H12" s="238">
        <v>8</v>
      </c>
      <c r="I12" s="238">
        <v>22</v>
      </c>
      <c r="K12" s="238">
        <v>14001079</v>
      </c>
      <c r="L12" s="238">
        <v>140390045</v>
      </c>
      <c r="M12" s="238">
        <v>2</v>
      </c>
      <c r="N12" s="238">
        <v>8</v>
      </c>
      <c r="O12" s="238">
        <v>2014</v>
      </c>
      <c r="P12" s="238" t="s">
        <v>364</v>
      </c>
      <c r="Q12" s="238">
        <v>6</v>
      </c>
      <c r="S12" s="238">
        <v>5</v>
      </c>
      <c r="T12" s="238">
        <v>0</v>
      </c>
      <c r="U12" s="238">
        <v>1</v>
      </c>
      <c r="V12" s="238">
        <v>4</v>
      </c>
      <c r="W12" s="238">
        <v>45</v>
      </c>
      <c r="X12" s="238">
        <v>2</v>
      </c>
      <c r="Y12" s="238">
        <v>6</v>
      </c>
      <c r="Z12" s="238">
        <v>2</v>
      </c>
      <c r="AB12" s="238">
        <v>1</v>
      </c>
      <c r="AC12" s="238">
        <v>98</v>
      </c>
      <c r="AD12" s="238" t="s">
        <v>574</v>
      </c>
      <c r="AE12" s="238" t="s">
        <v>1811</v>
      </c>
      <c r="AF12" s="238" t="s">
        <v>1798</v>
      </c>
      <c r="AG12" s="238">
        <v>3</v>
      </c>
      <c r="AH12" s="238">
        <v>2</v>
      </c>
      <c r="AI12" s="238">
        <v>2</v>
      </c>
      <c r="AJ12" s="238">
        <v>2</v>
      </c>
      <c r="AK12" s="238">
        <v>21</v>
      </c>
      <c r="AL12" s="238">
        <v>21</v>
      </c>
      <c r="AM12" s="238" t="s">
        <v>354</v>
      </c>
      <c r="AN12" s="238">
        <v>2</v>
      </c>
      <c r="AO12" s="238">
        <v>18</v>
      </c>
      <c r="AS12" s="238">
        <v>7</v>
      </c>
      <c r="AT12" s="238">
        <v>98</v>
      </c>
      <c r="AU12" s="238">
        <v>55</v>
      </c>
      <c r="AV12" s="238">
        <v>11</v>
      </c>
      <c r="AW12" s="238">
        <v>21</v>
      </c>
      <c r="CT12" s="238">
        <v>406247</v>
      </c>
      <c r="CU12" s="238">
        <v>4959046</v>
      </c>
      <c r="CV12" s="238">
        <v>44.7786641</v>
      </c>
      <c r="CW12" s="238">
        <v>-94.184971399999995</v>
      </c>
      <c r="CX12" s="238" t="s">
        <v>359</v>
      </c>
      <c r="CY12" s="238" t="s">
        <v>1812</v>
      </c>
    </row>
    <row r="13" spans="1:103" x14ac:dyDescent="0.25">
      <c r="A13" s="238">
        <v>10972624</v>
      </c>
      <c r="B13" s="238">
        <v>3</v>
      </c>
      <c r="C13" s="238">
        <v>22</v>
      </c>
      <c r="D13" s="238">
        <v>108.652</v>
      </c>
      <c r="E13" s="238">
        <v>43</v>
      </c>
      <c r="G13" s="238" t="s">
        <v>423</v>
      </c>
      <c r="H13" s="238">
        <v>8</v>
      </c>
      <c r="I13" s="238">
        <v>22</v>
      </c>
      <c r="K13" s="238">
        <v>14200571</v>
      </c>
      <c r="L13" s="238">
        <v>141060257</v>
      </c>
      <c r="M13" s="238">
        <v>4</v>
      </c>
      <c r="N13" s="238">
        <v>10</v>
      </c>
      <c r="O13" s="238">
        <v>2014</v>
      </c>
      <c r="P13" s="238" t="s">
        <v>384</v>
      </c>
      <c r="Q13" s="238">
        <v>15</v>
      </c>
      <c r="S13" s="238">
        <v>5</v>
      </c>
      <c r="T13" s="238">
        <v>0</v>
      </c>
      <c r="U13" s="238">
        <v>2</v>
      </c>
      <c r="V13" s="238">
        <v>90</v>
      </c>
      <c r="W13" s="238">
        <v>10</v>
      </c>
      <c r="X13" s="238">
        <v>4</v>
      </c>
      <c r="Y13" s="238">
        <v>1</v>
      </c>
      <c r="Z13" s="238">
        <v>2</v>
      </c>
      <c r="AB13" s="238">
        <v>1</v>
      </c>
      <c r="AC13" s="238">
        <v>98</v>
      </c>
      <c r="AD13" s="238" t="s">
        <v>498</v>
      </c>
      <c r="AE13" s="238" t="s">
        <v>1813</v>
      </c>
      <c r="AF13" s="238" t="s">
        <v>1798</v>
      </c>
      <c r="AG13" s="238">
        <v>90</v>
      </c>
      <c r="AH13" s="238">
        <v>2</v>
      </c>
      <c r="AI13" s="238">
        <v>2</v>
      </c>
      <c r="AJ13" s="238">
        <v>8</v>
      </c>
      <c r="AK13" s="238">
        <v>33</v>
      </c>
      <c r="AL13" s="238">
        <v>70</v>
      </c>
      <c r="AM13" s="238" t="s">
        <v>354</v>
      </c>
      <c r="AN13" s="238">
        <v>5</v>
      </c>
      <c r="AO13" s="238">
        <v>11</v>
      </c>
      <c r="AP13" s="238">
        <v>9</v>
      </c>
      <c r="AS13" s="238">
        <v>7</v>
      </c>
      <c r="AT13" s="238">
        <v>2</v>
      </c>
      <c r="AU13" s="238">
        <v>55</v>
      </c>
      <c r="AV13" s="238">
        <v>11</v>
      </c>
      <c r="AW13" s="238">
        <v>21</v>
      </c>
      <c r="AX13" s="238">
        <v>2</v>
      </c>
      <c r="AY13" s="238">
        <v>3</v>
      </c>
      <c r="AZ13" s="238">
        <v>6</v>
      </c>
      <c r="BA13" s="238">
        <v>7</v>
      </c>
      <c r="BB13" s="238">
        <v>21</v>
      </c>
      <c r="BC13" s="238" t="s">
        <v>354</v>
      </c>
      <c r="BD13" s="238">
        <v>5</v>
      </c>
      <c r="BE13" s="238">
        <v>16</v>
      </c>
      <c r="BI13" s="238">
        <v>7</v>
      </c>
      <c r="BJ13" s="238">
        <v>2</v>
      </c>
      <c r="BK13" s="238">
        <v>55</v>
      </c>
      <c r="BL13" s="238">
        <v>11</v>
      </c>
      <c r="BM13" s="238">
        <v>21</v>
      </c>
      <c r="CT13" s="238">
        <v>406235</v>
      </c>
      <c r="CU13" s="238">
        <v>4959057</v>
      </c>
      <c r="CV13" s="238">
        <v>44.7787614</v>
      </c>
      <c r="CW13" s="238">
        <v>-94.185124299999998</v>
      </c>
      <c r="CX13" s="238" t="s">
        <v>359</v>
      </c>
      <c r="CY13" s="238" t="s">
        <v>1814</v>
      </c>
    </row>
    <row r="14" spans="1:103" x14ac:dyDescent="0.25">
      <c r="A14" s="238">
        <v>820699</v>
      </c>
      <c r="B14" s="238">
        <v>3</v>
      </c>
      <c r="C14" s="238">
        <v>22</v>
      </c>
      <c r="D14" s="238">
        <v>108.82</v>
      </c>
      <c r="E14" s="238">
        <v>43</v>
      </c>
      <c r="G14" s="238" t="s">
        <v>1475</v>
      </c>
      <c r="H14" s="238">
        <v>8</v>
      </c>
      <c r="I14" s="238">
        <v>22</v>
      </c>
      <c r="K14" s="238">
        <v>20201595</v>
      </c>
      <c r="L14" s="238">
        <v>202020071</v>
      </c>
      <c r="M14" s="238">
        <v>7</v>
      </c>
      <c r="N14" s="238">
        <v>20</v>
      </c>
      <c r="O14" s="238">
        <v>2020</v>
      </c>
      <c r="P14" s="238" t="s">
        <v>361</v>
      </c>
      <c r="Q14" s="238">
        <v>17</v>
      </c>
      <c r="R14" s="238" t="s">
        <v>196</v>
      </c>
      <c r="S14" s="238">
        <v>5</v>
      </c>
      <c r="T14" s="238">
        <v>0</v>
      </c>
      <c r="U14" s="238">
        <v>2</v>
      </c>
      <c r="V14" s="238">
        <v>12</v>
      </c>
      <c r="W14" s="238">
        <v>10</v>
      </c>
      <c r="X14" s="238">
        <v>2</v>
      </c>
      <c r="Y14" s="238">
        <v>1</v>
      </c>
      <c r="Z14" s="238">
        <v>1</v>
      </c>
      <c r="AB14" s="238">
        <v>1</v>
      </c>
      <c r="AC14" s="238">
        <v>98</v>
      </c>
      <c r="AD14" s="238" t="s">
        <v>1803</v>
      </c>
      <c r="AF14" s="238" t="s">
        <v>1798</v>
      </c>
      <c r="AG14" s="238">
        <v>7</v>
      </c>
      <c r="AH14" s="238">
        <v>2</v>
      </c>
      <c r="AI14" s="238">
        <v>2</v>
      </c>
      <c r="AJ14" s="238">
        <v>2</v>
      </c>
      <c r="AK14" s="238">
        <v>21</v>
      </c>
      <c r="AL14" s="238">
        <v>27</v>
      </c>
      <c r="AM14" s="238" t="s">
        <v>354</v>
      </c>
      <c r="AN14" s="238">
        <v>5</v>
      </c>
      <c r="AO14" s="238">
        <v>4</v>
      </c>
      <c r="AS14" s="238">
        <v>12</v>
      </c>
      <c r="AT14" s="238">
        <v>9</v>
      </c>
      <c r="AU14" s="238">
        <v>60</v>
      </c>
      <c r="AV14" s="238">
        <v>11</v>
      </c>
      <c r="AW14" s="238">
        <v>21</v>
      </c>
      <c r="AX14" s="238">
        <v>2</v>
      </c>
      <c r="AY14" s="238">
        <v>3</v>
      </c>
      <c r="AZ14" s="238">
        <v>2</v>
      </c>
      <c r="BA14" s="238">
        <v>26</v>
      </c>
      <c r="BB14" s="238">
        <v>48</v>
      </c>
      <c r="BC14" s="238" t="s">
        <v>354</v>
      </c>
      <c r="BD14" s="238">
        <v>5</v>
      </c>
      <c r="BE14" s="238">
        <v>1</v>
      </c>
      <c r="BI14" s="238">
        <v>12</v>
      </c>
      <c r="BJ14" s="238">
        <v>9</v>
      </c>
      <c r="BK14" s="238">
        <v>60</v>
      </c>
      <c r="BL14" s="238">
        <v>11</v>
      </c>
      <c r="BM14" s="238">
        <v>21</v>
      </c>
      <c r="CT14" s="238">
        <v>406053.68724070903</v>
      </c>
      <c r="CU14" s="238">
        <v>4959237.9222758403</v>
      </c>
      <c r="CV14" s="238">
        <v>44.780364370000001</v>
      </c>
      <c r="CW14" s="238">
        <v>-94.187452059999998</v>
      </c>
      <c r="CX14" s="238" t="s">
        <v>359</v>
      </c>
      <c r="CY14" s="238" t="s">
        <v>1815</v>
      </c>
    </row>
    <row r="15" spans="1:103" x14ac:dyDescent="0.25">
      <c r="A15" s="238">
        <v>10738495</v>
      </c>
      <c r="B15" s="238">
        <v>3</v>
      </c>
      <c r="C15" s="238">
        <v>22</v>
      </c>
      <c r="D15" s="238">
        <v>109.11499999999999</v>
      </c>
      <c r="E15" s="238">
        <v>43</v>
      </c>
      <c r="G15" s="238" t="s">
        <v>423</v>
      </c>
      <c r="H15" s="238">
        <v>8</v>
      </c>
      <c r="I15" s="238">
        <v>22</v>
      </c>
      <c r="K15" s="238">
        <v>11200923</v>
      </c>
      <c r="L15" s="238">
        <v>112050016</v>
      </c>
      <c r="M15" s="238">
        <v>7</v>
      </c>
      <c r="N15" s="238">
        <v>3</v>
      </c>
      <c r="O15" s="238">
        <v>2011</v>
      </c>
      <c r="P15" s="238" t="s">
        <v>366</v>
      </c>
      <c r="Q15" s="238">
        <v>13</v>
      </c>
      <c r="S15" s="238">
        <v>3</v>
      </c>
      <c r="T15" s="238">
        <v>0</v>
      </c>
      <c r="U15" s="238">
        <v>1</v>
      </c>
      <c r="V15" s="238">
        <v>7</v>
      </c>
      <c r="W15" s="238">
        <v>45</v>
      </c>
      <c r="X15" s="238">
        <v>4</v>
      </c>
      <c r="Y15" s="238">
        <v>1</v>
      </c>
      <c r="Z15" s="238">
        <v>1</v>
      </c>
      <c r="AB15" s="238">
        <v>1</v>
      </c>
      <c r="AC15" s="238">
        <v>98</v>
      </c>
      <c r="AD15" s="238" t="s">
        <v>498</v>
      </c>
      <c r="AE15" s="238" t="s">
        <v>1813</v>
      </c>
      <c r="AF15" s="238" t="s">
        <v>1798</v>
      </c>
      <c r="AG15" s="238">
        <v>3</v>
      </c>
      <c r="AH15" s="238">
        <v>2</v>
      </c>
      <c r="AI15" s="238">
        <v>31</v>
      </c>
      <c r="AJ15" s="238">
        <v>1</v>
      </c>
      <c r="AK15" s="238">
        <v>21</v>
      </c>
      <c r="AL15" s="238">
        <v>59</v>
      </c>
      <c r="AM15" s="238" t="s">
        <v>354</v>
      </c>
      <c r="AN15" s="238">
        <v>5</v>
      </c>
      <c r="AO15" s="238">
        <v>72</v>
      </c>
      <c r="AS15" s="238">
        <v>7</v>
      </c>
      <c r="AT15" s="238">
        <v>98</v>
      </c>
      <c r="AU15" s="238">
        <v>55</v>
      </c>
      <c r="AV15" s="238">
        <v>11</v>
      </c>
      <c r="AW15" s="238">
        <v>21</v>
      </c>
      <c r="CT15" s="238">
        <v>405682</v>
      </c>
      <c r="CU15" s="238">
        <v>4959557</v>
      </c>
      <c r="CV15" s="238">
        <v>44.783186899999997</v>
      </c>
      <c r="CW15" s="238">
        <v>-94.192211900000004</v>
      </c>
      <c r="CX15" s="238" t="s">
        <v>359</v>
      </c>
      <c r="CY15" s="238" t="s">
        <v>1816</v>
      </c>
    </row>
    <row r="16" spans="1:103" x14ac:dyDescent="0.25">
      <c r="A16" s="238">
        <v>10745539</v>
      </c>
      <c r="B16" s="238">
        <v>3</v>
      </c>
      <c r="C16" s="238">
        <v>22</v>
      </c>
      <c r="D16" s="238">
        <v>109.11499999999999</v>
      </c>
      <c r="E16" s="238">
        <v>43</v>
      </c>
      <c r="G16" s="238" t="s">
        <v>423</v>
      </c>
      <c r="H16" s="238">
        <v>8</v>
      </c>
      <c r="I16" s="238">
        <v>22</v>
      </c>
      <c r="K16" s="238" t="s">
        <v>1817</v>
      </c>
      <c r="L16" s="238">
        <v>112670177</v>
      </c>
      <c r="M16" s="238">
        <v>9</v>
      </c>
      <c r="N16" s="238">
        <v>24</v>
      </c>
      <c r="O16" s="238">
        <v>2011</v>
      </c>
      <c r="P16" s="238" t="s">
        <v>364</v>
      </c>
      <c r="Q16" s="238">
        <v>21</v>
      </c>
      <c r="S16" s="238">
        <v>5</v>
      </c>
      <c r="T16" s="238">
        <v>0</v>
      </c>
      <c r="U16" s="238">
        <v>1</v>
      </c>
      <c r="V16" s="238">
        <v>4</v>
      </c>
      <c r="W16" s="238">
        <v>67</v>
      </c>
      <c r="X16" s="238">
        <v>4</v>
      </c>
      <c r="Y16" s="238">
        <v>6</v>
      </c>
      <c r="Z16" s="238">
        <v>1</v>
      </c>
      <c r="AB16" s="238">
        <v>1</v>
      </c>
      <c r="AC16" s="238">
        <v>98</v>
      </c>
      <c r="AD16" s="238" t="s">
        <v>574</v>
      </c>
      <c r="AE16" s="238" t="s">
        <v>1818</v>
      </c>
      <c r="AF16" s="238" t="s">
        <v>1798</v>
      </c>
      <c r="AG16" s="238">
        <v>3</v>
      </c>
      <c r="AH16" s="238">
        <v>2</v>
      </c>
      <c r="AI16" s="238">
        <v>2</v>
      </c>
      <c r="AJ16" s="238">
        <v>1</v>
      </c>
      <c r="AK16" s="238">
        <v>21</v>
      </c>
      <c r="AL16" s="238">
        <v>19</v>
      </c>
      <c r="AM16" s="238" t="s">
        <v>363</v>
      </c>
      <c r="AN16" s="238">
        <v>5</v>
      </c>
      <c r="AO16" s="238">
        <v>72</v>
      </c>
      <c r="AS16" s="238">
        <v>7</v>
      </c>
      <c r="AT16" s="238">
        <v>2</v>
      </c>
      <c r="AU16" s="238">
        <v>55</v>
      </c>
      <c r="AV16" s="238">
        <v>11</v>
      </c>
      <c r="AW16" s="238">
        <v>21</v>
      </c>
      <c r="CT16" s="238">
        <v>405682</v>
      </c>
      <c r="CU16" s="238">
        <v>4959557</v>
      </c>
      <c r="CV16" s="238">
        <v>44.783186899999997</v>
      </c>
      <c r="CW16" s="238">
        <v>-94.192211900000004</v>
      </c>
      <c r="CX16" s="238" t="s">
        <v>359</v>
      </c>
      <c r="CY16" s="238" t="s">
        <v>1819</v>
      </c>
    </row>
    <row r="17" spans="1:103" x14ac:dyDescent="0.25">
      <c r="A17" s="238">
        <v>524358</v>
      </c>
      <c r="B17" s="238">
        <v>3</v>
      </c>
      <c r="C17" s="238">
        <v>22</v>
      </c>
      <c r="D17" s="238">
        <v>109.11799999999999</v>
      </c>
      <c r="E17" s="238">
        <v>43</v>
      </c>
      <c r="G17" s="238" t="s">
        <v>1475</v>
      </c>
      <c r="H17" s="238">
        <v>8</v>
      </c>
      <c r="I17" s="238">
        <v>22</v>
      </c>
      <c r="K17" s="238">
        <v>17203180</v>
      </c>
      <c r="M17" s="238">
        <v>12</v>
      </c>
      <c r="N17" s="238">
        <v>8</v>
      </c>
      <c r="O17" s="238">
        <v>2017</v>
      </c>
      <c r="P17" s="238" t="s">
        <v>362</v>
      </c>
      <c r="Q17" s="238">
        <v>15</v>
      </c>
      <c r="R17" s="238" t="s">
        <v>196</v>
      </c>
      <c r="S17" s="238">
        <v>5</v>
      </c>
      <c r="T17" s="238">
        <v>0</v>
      </c>
      <c r="U17" s="238">
        <v>2</v>
      </c>
      <c r="V17" s="238">
        <v>5</v>
      </c>
      <c r="W17" s="238">
        <v>10</v>
      </c>
      <c r="X17" s="238">
        <v>16</v>
      </c>
      <c r="Y17" s="238">
        <v>3</v>
      </c>
      <c r="Z17" s="238">
        <v>2</v>
      </c>
      <c r="AB17" s="238">
        <v>1</v>
      </c>
      <c r="AC17" s="238">
        <v>98</v>
      </c>
      <c r="AD17" s="238" t="s">
        <v>1803</v>
      </c>
      <c r="AF17" s="238" t="s">
        <v>1798</v>
      </c>
      <c r="AG17" s="238">
        <v>10</v>
      </c>
      <c r="AH17" s="238">
        <v>2</v>
      </c>
      <c r="AI17" s="238">
        <v>2</v>
      </c>
      <c r="AJ17" s="238">
        <v>3</v>
      </c>
      <c r="AK17" s="238">
        <v>24</v>
      </c>
      <c r="AL17" s="238">
        <v>56</v>
      </c>
      <c r="AM17" s="238" t="s">
        <v>363</v>
      </c>
      <c r="AN17" s="238">
        <v>5</v>
      </c>
      <c r="AO17" s="238">
        <v>2</v>
      </c>
      <c r="AS17" s="238">
        <v>12</v>
      </c>
      <c r="AT17" s="238">
        <v>23</v>
      </c>
      <c r="AU17" s="238">
        <v>30</v>
      </c>
      <c r="AV17" s="238">
        <v>11</v>
      </c>
      <c r="AW17" s="238">
        <v>21</v>
      </c>
      <c r="AX17" s="238">
        <v>2</v>
      </c>
      <c r="AY17" s="238">
        <v>4</v>
      </c>
      <c r="AZ17" s="238">
        <v>2</v>
      </c>
      <c r="BA17" s="238">
        <v>21</v>
      </c>
      <c r="BB17" s="238">
        <v>18</v>
      </c>
      <c r="BC17" s="238" t="s">
        <v>363</v>
      </c>
      <c r="BD17" s="238">
        <v>5</v>
      </c>
      <c r="BE17" s="238">
        <v>1</v>
      </c>
      <c r="BI17" s="238">
        <v>12</v>
      </c>
      <c r="BJ17" s="238">
        <v>9</v>
      </c>
      <c r="BK17" s="238">
        <v>60</v>
      </c>
      <c r="BL17" s="238">
        <v>11</v>
      </c>
      <c r="BM17" s="238">
        <v>21</v>
      </c>
      <c r="CT17" s="238">
        <v>405668.45313690702</v>
      </c>
      <c r="CU17" s="238">
        <v>4959572.3562780498</v>
      </c>
      <c r="CV17" s="238">
        <v>44.78332365</v>
      </c>
      <c r="CW17" s="238">
        <v>-94.192382210000005</v>
      </c>
      <c r="CX17" s="238" t="s">
        <v>359</v>
      </c>
      <c r="CY17" s="238" t="s">
        <v>1820</v>
      </c>
    </row>
    <row r="18" spans="1:103" x14ac:dyDescent="0.25">
      <c r="A18" s="238">
        <v>11049940</v>
      </c>
      <c r="B18" s="238">
        <v>3</v>
      </c>
      <c r="C18" s="238">
        <v>22</v>
      </c>
      <c r="D18" s="238">
        <v>109.137</v>
      </c>
      <c r="E18" s="238">
        <v>43</v>
      </c>
      <c r="G18" s="238" t="s">
        <v>423</v>
      </c>
      <c r="H18" s="238">
        <v>8</v>
      </c>
      <c r="I18" s="238">
        <v>22</v>
      </c>
      <c r="K18" s="238">
        <v>15200602</v>
      </c>
      <c r="L18" s="238">
        <v>150990155</v>
      </c>
      <c r="M18" s="238">
        <v>4</v>
      </c>
      <c r="N18" s="238">
        <v>8</v>
      </c>
      <c r="O18" s="238">
        <v>2015</v>
      </c>
      <c r="P18" s="238" t="s">
        <v>355</v>
      </c>
      <c r="Q18" s="238">
        <v>5</v>
      </c>
      <c r="S18" s="238">
        <v>4</v>
      </c>
      <c r="T18" s="238">
        <v>0</v>
      </c>
      <c r="U18" s="238">
        <v>2</v>
      </c>
      <c r="V18" s="238">
        <v>1</v>
      </c>
      <c r="W18" s="238">
        <v>10</v>
      </c>
      <c r="X18" s="238">
        <v>2</v>
      </c>
      <c r="Y18" s="238">
        <v>6</v>
      </c>
      <c r="Z18" s="238">
        <v>2</v>
      </c>
      <c r="AB18" s="238">
        <v>1</v>
      </c>
      <c r="AC18" s="238">
        <v>98</v>
      </c>
      <c r="AD18" s="238" t="s">
        <v>1821</v>
      </c>
      <c r="AE18" s="238" t="s">
        <v>498</v>
      </c>
      <c r="AF18" s="238" t="s">
        <v>1798</v>
      </c>
      <c r="AG18" s="238">
        <v>7</v>
      </c>
      <c r="AH18" s="238">
        <v>2</v>
      </c>
      <c r="AI18" s="238">
        <v>4</v>
      </c>
      <c r="AJ18" s="238">
        <v>6</v>
      </c>
      <c r="AK18" s="238">
        <v>21</v>
      </c>
      <c r="AL18" s="238">
        <v>57</v>
      </c>
      <c r="AM18" s="238" t="s">
        <v>363</v>
      </c>
      <c r="AN18" s="238">
        <v>5</v>
      </c>
      <c r="AO18" s="238">
        <v>5</v>
      </c>
      <c r="AP18" s="238">
        <v>15</v>
      </c>
      <c r="AS18" s="238">
        <v>7</v>
      </c>
      <c r="AT18" s="238">
        <v>98</v>
      </c>
      <c r="AU18" s="238">
        <v>55</v>
      </c>
      <c r="AV18" s="238">
        <v>11</v>
      </c>
      <c r="AW18" s="238">
        <v>21</v>
      </c>
      <c r="AX18" s="238">
        <v>2</v>
      </c>
      <c r="AY18" s="238">
        <v>4</v>
      </c>
      <c r="AZ18" s="238">
        <v>6</v>
      </c>
      <c r="BA18" s="238">
        <v>27</v>
      </c>
      <c r="BB18" s="238">
        <v>38</v>
      </c>
      <c r="BC18" s="238" t="s">
        <v>354</v>
      </c>
      <c r="BD18" s="238">
        <v>5</v>
      </c>
      <c r="BE18" s="238">
        <v>1</v>
      </c>
      <c r="BI18" s="238">
        <v>7</v>
      </c>
      <c r="BJ18" s="238">
        <v>98</v>
      </c>
      <c r="BK18" s="238">
        <v>55</v>
      </c>
      <c r="BL18" s="238">
        <v>11</v>
      </c>
      <c r="BM18" s="238">
        <v>21</v>
      </c>
      <c r="CT18" s="238">
        <v>405656</v>
      </c>
      <c r="CU18" s="238">
        <v>4959581</v>
      </c>
      <c r="CV18" s="238">
        <v>44.7833963</v>
      </c>
      <c r="CW18" s="238">
        <v>-94.192539999999994</v>
      </c>
      <c r="CX18" s="238" t="s">
        <v>359</v>
      </c>
      <c r="CY18" s="238" t="s">
        <v>1822</v>
      </c>
    </row>
    <row r="19" spans="1:103" x14ac:dyDescent="0.25">
      <c r="A19" s="238">
        <v>10893204</v>
      </c>
      <c r="B19" s="238">
        <v>3</v>
      </c>
      <c r="C19" s="238">
        <v>22</v>
      </c>
      <c r="D19" s="238">
        <v>109.157</v>
      </c>
      <c r="E19" s="238">
        <v>43</v>
      </c>
      <c r="G19" s="238" t="s">
        <v>423</v>
      </c>
      <c r="H19" s="238">
        <v>8</v>
      </c>
      <c r="I19" s="238">
        <v>22</v>
      </c>
      <c r="K19" s="238">
        <v>13200803</v>
      </c>
      <c r="L19" s="238">
        <v>131790188</v>
      </c>
      <c r="M19" s="238">
        <v>6</v>
      </c>
      <c r="N19" s="238">
        <v>26</v>
      </c>
      <c r="O19" s="238">
        <v>2013</v>
      </c>
      <c r="P19" s="238" t="s">
        <v>355</v>
      </c>
      <c r="Q19" s="238">
        <v>23</v>
      </c>
      <c r="R19" s="238" t="s">
        <v>196</v>
      </c>
      <c r="S19" s="238">
        <v>3</v>
      </c>
      <c r="T19" s="238">
        <v>0</v>
      </c>
      <c r="U19" s="238">
        <v>1</v>
      </c>
      <c r="V19" s="238">
        <v>90</v>
      </c>
      <c r="W19" s="238">
        <v>4</v>
      </c>
      <c r="X19" s="238">
        <v>2</v>
      </c>
      <c r="Y19" s="238">
        <v>6</v>
      </c>
      <c r="Z19" s="238">
        <v>1</v>
      </c>
      <c r="AB19" s="238">
        <v>1</v>
      </c>
      <c r="AC19" s="238">
        <v>98</v>
      </c>
      <c r="AD19" s="238" t="s">
        <v>498</v>
      </c>
      <c r="AE19" s="238" t="s">
        <v>1823</v>
      </c>
      <c r="AF19" s="238" t="s">
        <v>1798</v>
      </c>
      <c r="AG19" s="238">
        <v>4</v>
      </c>
      <c r="AH19" s="238">
        <v>2</v>
      </c>
      <c r="AI19" s="238">
        <v>2</v>
      </c>
      <c r="AJ19" s="238">
        <v>8</v>
      </c>
      <c r="AK19" s="238">
        <v>21</v>
      </c>
      <c r="AL19" s="238">
        <v>18</v>
      </c>
      <c r="AM19" s="238" t="s">
        <v>363</v>
      </c>
      <c r="AN19" s="238">
        <v>5</v>
      </c>
      <c r="AO19" s="238">
        <v>1</v>
      </c>
      <c r="AS19" s="238">
        <v>7</v>
      </c>
      <c r="AT19" s="238">
        <v>98</v>
      </c>
      <c r="AU19" s="238">
        <v>55</v>
      </c>
      <c r="AV19" s="238">
        <v>11</v>
      </c>
      <c r="AW19" s="238">
        <v>21</v>
      </c>
      <c r="CT19" s="238">
        <v>405632</v>
      </c>
      <c r="CU19" s="238">
        <v>4959603</v>
      </c>
      <c r="CV19" s="238">
        <v>44.783596699999997</v>
      </c>
      <c r="CW19" s="238">
        <v>-94.192853799999995</v>
      </c>
      <c r="CX19" s="238" t="s">
        <v>359</v>
      </c>
      <c r="CY19" s="238" t="s">
        <v>1824</v>
      </c>
    </row>
    <row r="20" spans="1:103" x14ac:dyDescent="0.25">
      <c r="A20" s="238">
        <v>10888562</v>
      </c>
      <c r="B20" s="238">
        <v>3</v>
      </c>
      <c r="C20" s="238">
        <v>22</v>
      </c>
      <c r="D20" s="238">
        <v>109.381</v>
      </c>
      <c r="E20" s="238">
        <v>43</v>
      </c>
      <c r="G20" s="238" t="s">
        <v>423</v>
      </c>
      <c r="H20" s="238">
        <v>8</v>
      </c>
      <c r="I20" s="238">
        <v>22</v>
      </c>
      <c r="K20" s="238">
        <v>13200473</v>
      </c>
      <c r="L20" s="238">
        <v>131050170</v>
      </c>
      <c r="M20" s="238">
        <v>4</v>
      </c>
      <c r="N20" s="238">
        <v>9</v>
      </c>
      <c r="O20" s="238">
        <v>2013</v>
      </c>
      <c r="P20" s="238" t="s">
        <v>368</v>
      </c>
      <c r="Q20" s="238">
        <v>11</v>
      </c>
      <c r="R20" s="238" t="s">
        <v>196</v>
      </c>
      <c r="S20" s="238">
        <v>5</v>
      </c>
      <c r="T20" s="238">
        <v>0</v>
      </c>
      <c r="U20" s="238">
        <v>2</v>
      </c>
      <c r="V20" s="238">
        <v>5</v>
      </c>
      <c r="W20" s="238">
        <v>10</v>
      </c>
      <c r="X20" s="238">
        <v>2</v>
      </c>
      <c r="Y20" s="238">
        <v>1</v>
      </c>
      <c r="Z20" s="238">
        <v>5</v>
      </c>
      <c r="AB20" s="238">
        <v>4</v>
      </c>
      <c r="AC20" s="238">
        <v>98</v>
      </c>
      <c r="AD20" s="238" t="s">
        <v>498</v>
      </c>
      <c r="AE20" s="238" t="s">
        <v>1825</v>
      </c>
      <c r="AF20" s="238" t="s">
        <v>1798</v>
      </c>
      <c r="AG20" s="238">
        <v>10</v>
      </c>
      <c r="AH20" s="238">
        <v>2</v>
      </c>
      <c r="AI20" s="238">
        <v>1</v>
      </c>
      <c r="AJ20" s="238">
        <v>1</v>
      </c>
      <c r="AK20" s="238">
        <v>21</v>
      </c>
      <c r="AL20" s="238">
        <v>23</v>
      </c>
      <c r="AM20" s="238" t="s">
        <v>354</v>
      </c>
      <c r="AN20" s="238">
        <v>5</v>
      </c>
      <c r="AO20" s="238">
        <v>3</v>
      </c>
      <c r="AS20" s="238">
        <v>7</v>
      </c>
      <c r="AT20" s="238">
        <v>98</v>
      </c>
      <c r="AU20" s="238">
        <v>55</v>
      </c>
      <c r="AV20" s="238">
        <v>11</v>
      </c>
      <c r="AW20" s="238">
        <v>21</v>
      </c>
      <c r="AX20" s="238">
        <v>2</v>
      </c>
      <c r="AY20" s="238">
        <v>44</v>
      </c>
      <c r="AZ20" s="238">
        <v>2</v>
      </c>
      <c r="BA20" s="238">
        <v>21</v>
      </c>
      <c r="BB20" s="238">
        <v>51</v>
      </c>
      <c r="BC20" s="238" t="s">
        <v>354</v>
      </c>
      <c r="BD20" s="238">
        <v>5</v>
      </c>
      <c r="BE20" s="238">
        <v>1</v>
      </c>
      <c r="BI20" s="238">
        <v>7</v>
      </c>
      <c r="BJ20" s="238">
        <v>98</v>
      </c>
      <c r="BK20" s="238">
        <v>55</v>
      </c>
      <c r="BL20" s="238">
        <v>11</v>
      </c>
      <c r="BM20" s="238">
        <v>21</v>
      </c>
      <c r="CT20" s="238">
        <v>405363</v>
      </c>
      <c r="CU20" s="238">
        <v>4959844</v>
      </c>
      <c r="CV20" s="238">
        <v>44.785727999999999</v>
      </c>
      <c r="CW20" s="238">
        <v>-94.196286999999998</v>
      </c>
      <c r="CX20" s="238" t="s">
        <v>359</v>
      </c>
      <c r="CY20" s="238" t="s">
        <v>1826</v>
      </c>
    </row>
    <row r="21" spans="1:103" x14ac:dyDescent="0.25">
      <c r="A21" s="238">
        <v>800966</v>
      </c>
      <c r="B21" s="238">
        <v>3</v>
      </c>
      <c r="C21" s="238">
        <v>22</v>
      </c>
      <c r="D21" s="238">
        <v>109.438</v>
      </c>
      <c r="E21" s="238">
        <v>43</v>
      </c>
      <c r="G21" s="238" t="s">
        <v>1475</v>
      </c>
      <c r="H21" s="238">
        <v>8</v>
      </c>
      <c r="I21" s="238">
        <v>22</v>
      </c>
      <c r="K21" s="238">
        <v>20001833</v>
      </c>
      <c r="L21" s="238">
        <v>200570116</v>
      </c>
      <c r="M21" s="238">
        <v>2</v>
      </c>
      <c r="N21" s="238">
        <v>26</v>
      </c>
      <c r="O21" s="238">
        <v>2020</v>
      </c>
      <c r="P21" s="238" t="s">
        <v>355</v>
      </c>
      <c r="Q21" s="238">
        <v>16</v>
      </c>
      <c r="R21" s="238">
        <v>98</v>
      </c>
      <c r="S21" s="238">
        <v>4</v>
      </c>
      <c r="T21" s="238">
        <v>0</v>
      </c>
      <c r="U21" s="238">
        <v>2</v>
      </c>
      <c r="V21" s="238">
        <v>12</v>
      </c>
      <c r="W21" s="238">
        <v>10</v>
      </c>
      <c r="X21" s="238">
        <v>2</v>
      </c>
      <c r="Y21" s="238">
        <v>1</v>
      </c>
      <c r="Z21" s="238">
        <v>2</v>
      </c>
      <c r="AB21" s="238">
        <v>1</v>
      </c>
      <c r="AC21" s="238">
        <v>98</v>
      </c>
      <c r="AD21" s="238" t="s">
        <v>1803</v>
      </c>
      <c r="AF21" s="238" t="s">
        <v>1798</v>
      </c>
      <c r="AG21" s="238">
        <v>7</v>
      </c>
      <c r="AH21" s="238">
        <v>2</v>
      </c>
      <c r="AI21" s="238">
        <v>4</v>
      </c>
      <c r="AJ21" s="238">
        <v>2</v>
      </c>
      <c r="AK21" s="238">
        <v>21</v>
      </c>
      <c r="AL21" s="238">
        <v>52</v>
      </c>
      <c r="AM21" s="238" t="s">
        <v>363</v>
      </c>
      <c r="AN21" s="238">
        <v>5</v>
      </c>
      <c r="AO21" s="238">
        <v>1</v>
      </c>
      <c r="AS21" s="238">
        <v>12</v>
      </c>
      <c r="AT21" s="238">
        <v>9</v>
      </c>
      <c r="AU21" s="238">
        <v>60</v>
      </c>
      <c r="AV21" s="238">
        <v>11</v>
      </c>
      <c r="AW21" s="238">
        <v>21</v>
      </c>
      <c r="AX21" s="238">
        <v>2</v>
      </c>
      <c r="AY21" s="238">
        <v>4</v>
      </c>
      <c r="AZ21" s="238">
        <v>2</v>
      </c>
      <c r="BA21" s="238">
        <v>21</v>
      </c>
      <c r="BB21" s="238">
        <v>32</v>
      </c>
      <c r="BC21" s="238" t="s">
        <v>354</v>
      </c>
      <c r="BD21" s="238">
        <v>5</v>
      </c>
      <c r="BE21" s="238">
        <v>74</v>
      </c>
      <c r="BF21" s="238">
        <v>4</v>
      </c>
      <c r="BI21" s="238">
        <v>12</v>
      </c>
      <c r="BJ21" s="238">
        <v>9</v>
      </c>
      <c r="BK21" s="238">
        <v>60</v>
      </c>
      <c r="BL21" s="238">
        <v>11</v>
      </c>
      <c r="BM21" s="238">
        <v>21</v>
      </c>
      <c r="CT21" s="238">
        <v>405306.828604949</v>
      </c>
      <c r="CU21" s="238">
        <v>4959894.1981300795</v>
      </c>
      <c r="CV21" s="238">
        <v>44.78617251</v>
      </c>
      <c r="CW21" s="238">
        <v>-94.197012139999998</v>
      </c>
      <c r="CX21" s="238" t="s">
        <v>359</v>
      </c>
      <c r="CY21" s="238" t="s">
        <v>1827</v>
      </c>
    </row>
    <row r="22" spans="1:103" x14ac:dyDescent="0.25">
      <c r="A22" s="238">
        <v>631139</v>
      </c>
      <c r="B22" s="238">
        <v>3</v>
      </c>
      <c r="C22" s="238">
        <v>22</v>
      </c>
      <c r="D22" s="238">
        <v>109.52800000000001</v>
      </c>
      <c r="E22" s="238">
        <v>43</v>
      </c>
      <c r="G22" s="238" t="s">
        <v>1475</v>
      </c>
      <c r="H22" s="238">
        <v>8</v>
      </c>
      <c r="I22" s="238">
        <v>22</v>
      </c>
      <c r="K22" s="238">
        <v>18202103</v>
      </c>
      <c r="M22" s="238">
        <v>8</v>
      </c>
      <c r="N22" s="238">
        <v>28</v>
      </c>
      <c r="O22" s="238">
        <v>2018</v>
      </c>
      <c r="P22" s="238" t="s">
        <v>368</v>
      </c>
      <c r="Q22" s="238">
        <v>8</v>
      </c>
      <c r="R22" s="238" t="s">
        <v>196</v>
      </c>
      <c r="S22" s="238">
        <v>3</v>
      </c>
      <c r="T22" s="238">
        <v>0</v>
      </c>
      <c r="U22" s="238">
        <v>2</v>
      </c>
      <c r="V22" s="238">
        <v>5</v>
      </c>
      <c r="W22" s="238">
        <v>10</v>
      </c>
      <c r="X22" s="238">
        <v>2</v>
      </c>
      <c r="Y22" s="238">
        <v>1</v>
      </c>
      <c r="Z22" s="238">
        <v>2</v>
      </c>
      <c r="AA22" s="238">
        <v>3</v>
      </c>
      <c r="AB22" s="238">
        <v>2</v>
      </c>
      <c r="AC22" s="238">
        <v>98</v>
      </c>
      <c r="AD22" s="238" t="s">
        <v>1803</v>
      </c>
      <c r="AF22" s="238" t="s">
        <v>1798</v>
      </c>
      <c r="AG22" s="238">
        <v>10</v>
      </c>
      <c r="AH22" s="238">
        <v>2</v>
      </c>
      <c r="AI22" s="238">
        <v>3</v>
      </c>
      <c r="AJ22" s="238">
        <v>1</v>
      </c>
      <c r="AK22" s="238">
        <v>25</v>
      </c>
      <c r="AL22" s="238">
        <v>18</v>
      </c>
      <c r="AM22" s="238" t="s">
        <v>354</v>
      </c>
      <c r="AN22" s="238">
        <v>5</v>
      </c>
      <c r="AO22" s="238">
        <v>10</v>
      </c>
      <c r="AS22" s="238">
        <v>12</v>
      </c>
      <c r="AT22" s="238">
        <v>9</v>
      </c>
      <c r="AU22" s="238">
        <v>55</v>
      </c>
      <c r="AV22" s="238">
        <v>11</v>
      </c>
      <c r="AW22" s="238">
        <v>21</v>
      </c>
      <c r="AX22" s="238">
        <v>2</v>
      </c>
      <c r="AY22" s="238">
        <v>2</v>
      </c>
      <c r="AZ22" s="238">
        <v>1</v>
      </c>
      <c r="BA22" s="238">
        <v>21</v>
      </c>
      <c r="BB22" s="238">
        <v>35</v>
      </c>
      <c r="BC22" s="238" t="s">
        <v>363</v>
      </c>
      <c r="BD22" s="238">
        <v>5</v>
      </c>
      <c r="BE22" s="238">
        <v>1</v>
      </c>
      <c r="BI22" s="238">
        <v>12</v>
      </c>
      <c r="BJ22" s="238">
        <v>9</v>
      </c>
      <c r="BK22" s="238">
        <v>55</v>
      </c>
      <c r="BL22" s="238">
        <v>11</v>
      </c>
      <c r="BM22" s="238">
        <v>21</v>
      </c>
      <c r="CT22" s="238">
        <v>405185.85217170499</v>
      </c>
      <c r="CU22" s="238">
        <v>4959999.92379985</v>
      </c>
      <c r="CV22" s="238">
        <v>44.78710804</v>
      </c>
      <c r="CW22" s="238">
        <v>-94.198560749999999</v>
      </c>
      <c r="CX22" s="238" t="s">
        <v>359</v>
      </c>
      <c r="CY22" s="238" t="s">
        <v>1828</v>
      </c>
    </row>
    <row r="23" spans="1:103" x14ac:dyDescent="0.25">
      <c r="A23" s="238">
        <v>750473</v>
      </c>
      <c r="B23" s="238">
        <v>3</v>
      </c>
      <c r="C23" s="238">
        <v>22</v>
      </c>
      <c r="D23" s="238">
        <v>109.783</v>
      </c>
      <c r="E23" s="238">
        <v>43</v>
      </c>
      <c r="G23" s="238" t="s">
        <v>1475</v>
      </c>
      <c r="H23" s="238">
        <v>8</v>
      </c>
      <c r="I23" s="238">
        <v>22</v>
      </c>
      <c r="K23" s="238">
        <v>19202515</v>
      </c>
      <c r="M23" s="238">
        <v>9</v>
      </c>
      <c r="N23" s="238">
        <v>27</v>
      </c>
      <c r="O23" s="238">
        <v>2019</v>
      </c>
      <c r="P23" s="238" t="s">
        <v>362</v>
      </c>
      <c r="Q23" s="238">
        <v>15</v>
      </c>
      <c r="R23" s="238">
        <v>98</v>
      </c>
      <c r="S23" s="238">
        <v>5</v>
      </c>
      <c r="T23" s="238">
        <v>0</v>
      </c>
      <c r="U23" s="238">
        <v>2</v>
      </c>
      <c r="V23" s="238">
        <v>10</v>
      </c>
      <c r="W23" s="238">
        <v>10</v>
      </c>
      <c r="X23" s="238">
        <v>2</v>
      </c>
      <c r="Y23" s="238">
        <v>1</v>
      </c>
      <c r="Z23" s="238">
        <v>2</v>
      </c>
      <c r="AB23" s="238">
        <v>1</v>
      </c>
      <c r="AC23" s="238">
        <v>98</v>
      </c>
      <c r="AD23" s="238" t="s">
        <v>1803</v>
      </c>
      <c r="AF23" s="238" t="s">
        <v>1798</v>
      </c>
      <c r="AG23" s="238">
        <v>5</v>
      </c>
      <c r="AH23" s="238">
        <v>2</v>
      </c>
      <c r="AI23" s="238">
        <v>2</v>
      </c>
      <c r="AJ23" s="238">
        <v>2</v>
      </c>
      <c r="AK23" s="238">
        <v>20</v>
      </c>
      <c r="AL23" s="238">
        <v>49</v>
      </c>
      <c r="AM23" s="238" t="s">
        <v>363</v>
      </c>
      <c r="AN23" s="238">
        <v>5</v>
      </c>
      <c r="AO23" s="238">
        <v>2</v>
      </c>
      <c r="AS23" s="238">
        <v>12</v>
      </c>
      <c r="AT23" s="238">
        <v>98</v>
      </c>
      <c r="AU23" s="238">
        <v>60</v>
      </c>
      <c r="AV23" s="238">
        <v>11</v>
      </c>
      <c r="AW23" s="238">
        <v>21</v>
      </c>
      <c r="AX23" s="238">
        <v>2</v>
      </c>
      <c r="AY23" s="238">
        <v>2</v>
      </c>
      <c r="AZ23" s="238">
        <v>2</v>
      </c>
      <c r="BA23" s="238">
        <v>21</v>
      </c>
      <c r="BB23" s="238">
        <v>32</v>
      </c>
      <c r="BC23" s="238" t="s">
        <v>363</v>
      </c>
      <c r="BD23" s="238">
        <v>5</v>
      </c>
      <c r="BE23" s="238">
        <v>1</v>
      </c>
      <c r="BI23" s="238">
        <v>12</v>
      </c>
      <c r="BJ23" s="238">
        <v>98</v>
      </c>
      <c r="BK23" s="238">
        <v>60</v>
      </c>
      <c r="BL23" s="238">
        <v>11</v>
      </c>
      <c r="BM23" s="238">
        <v>21</v>
      </c>
      <c r="CT23" s="238">
        <v>404885.28490390303</v>
      </c>
      <c r="CU23" s="238">
        <v>4960253.9243078502</v>
      </c>
      <c r="CV23" s="238">
        <v>44.789354179999997</v>
      </c>
      <c r="CW23" s="238">
        <v>-94.202406909999993</v>
      </c>
      <c r="CX23" s="238" t="s">
        <v>359</v>
      </c>
      <c r="CY23" s="238" t="s">
        <v>1829</v>
      </c>
    </row>
    <row r="24" spans="1:103" x14ac:dyDescent="0.25">
      <c r="A24" s="238">
        <v>10736596</v>
      </c>
      <c r="B24" s="238">
        <v>3</v>
      </c>
      <c r="C24" s="238">
        <v>22</v>
      </c>
      <c r="D24" s="238">
        <v>109.827</v>
      </c>
      <c r="E24" s="238">
        <v>43</v>
      </c>
      <c r="G24" s="238" t="s">
        <v>423</v>
      </c>
      <c r="H24" s="238">
        <v>8</v>
      </c>
      <c r="I24" s="238">
        <v>22</v>
      </c>
      <c r="K24" s="238">
        <v>11200856</v>
      </c>
      <c r="L24" s="238">
        <v>111700141</v>
      </c>
      <c r="M24" s="238">
        <v>6</v>
      </c>
      <c r="N24" s="238">
        <v>17</v>
      </c>
      <c r="O24" s="238">
        <v>2011</v>
      </c>
      <c r="P24" s="238" t="s">
        <v>362</v>
      </c>
      <c r="Q24" s="238">
        <v>19</v>
      </c>
      <c r="S24" s="238">
        <v>3</v>
      </c>
      <c r="T24" s="238">
        <v>0</v>
      </c>
      <c r="U24" s="238">
        <v>2</v>
      </c>
      <c r="V24" s="238">
        <v>11</v>
      </c>
      <c r="W24" s="238">
        <v>10</v>
      </c>
      <c r="X24" s="238">
        <v>2</v>
      </c>
      <c r="Y24" s="238">
        <v>1</v>
      </c>
      <c r="Z24" s="238">
        <v>1</v>
      </c>
      <c r="AB24" s="238">
        <v>1</v>
      </c>
      <c r="AC24" s="238">
        <v>98</v>
      </c>
      <c r="AD24" s="238" t="s">
        <v>498</v>
      </c>
      <c r="AE24" s="238" t="s">
        <v>1830</v>
      </c>
      <c r="AF24" s="238" t="s">
        <v>1798</v>
      </c>
      <c r="AG24" s="238">
        <v>6</v>
      </c>
      <c r="AH24" s="238">
        <v>2</v>
      </c>
      <c r="AI24" s="238">
        <v>3</v>
      </c>
      <c r="AJ24" s="238">
        <v>2</v>
      </c>
      <c r="AK24" s="238">
        <v>21</v>
      </c>
      <c r="AL24" s="238">
        <v>19</v>
      </c>
      <c r="AM24" s="238" t="s">
        <v>354</v>
      </c>
      <c r="AN24" s="238">
        <v>5</v>
      </c>
      <c r="AO24" s="238">
        <v>4</v>
      </c>
      <c r="AP24" s="238">
        <v>15</v>
      </c>
      <c r="AS24" s="238">
        <v>7</v>
      </c>
      <c r="AT24" s="238">
        <v>5</v>
      </c>
      <c r="AU24" s="238">
        <v>55</v>
      </c>
      <c r="AV24" s="238">
        <v>10</v>
      </c>
      <c r="AW24" s="238">
        <v>21</v>
      </c>
      <c r="AX24" s="238">
        <v>2</v>
      </c>
      <c r="AY24" s="238">
        <v>1</v>
      </c>
      <c r="AZ24" s="238">
        <v>1</v>
      </c>
      <c r="BA24" s="238">
        <v>21</v>
      </c>
      <c r="BB24" s="238">
        <v>60</v>
      </c>
      <c r="BC24" s="238" t="s">
        <v>363</v>
      </c>
      <c r="BD24" s="238">
        <v>5</v>
      </c>
      <c r="BE24" s="238">
        <v>1</v>
      </c>
      <c r="BI24" s="238">
        <v>7</v>
      </c>
      <c r="BJ24" s="238">
        <v>5</v>
      </c>
      <c r="BK24" s="238">
        <v>55</v>
      </c>
      <c r="BL24" s="238">
        <v>10</v>
      </c>
      <c r="BM24" s="238">
        <v>21</v>
      </c>
      <c r="CT24" s="238">
        <v>404815</v>
      </c>
      <c r="CU24" s="238">
        <v>4960305</v>
      </c>
      <c r="CV24" s="238">
        <v>44.789803999999997</v>
      </c>
      <c r="CW24" s="238">
        <v>-94.203302800000003</v>
      </c>
      <c r="CX24" s="238" t="s">
        <v>359</v>
      </c>
      <c r="CY24" s="238" t="s">
        <v>1831</v>
      </c>
    </row>
    <row r="25" spans="1:103" x14ac:dyDescent="0.25">
      <c r="A25" s="238">
        <v>382768</v>
      </c>
      <c r="B25" s="238">
        <v>3</v>
      </c>
      <c r="C25" s="238">
        <v>22</v>
      </c>
      <c r="D25" s="238">
        <v>109.855</v>
      </c>
      <c r="E25" s="238">
        <v>43</v>
      </c>
      <c r="G25" s="238" t="s">
        <v>1475</v>
      </c>
      <c r="H25" s="238">
        <v>8</v>
      </c>
      <c r="I25" s="238">
        <v>22</v>
      </c>
      <c r="K25" s="238">
        <v>16201941</v>
      </c>
      <c r="M25" s="238">
        <v>9</v>
      </c>
      <c r="N25" s="238">
        <v>24</v>
      </c>
      <c r="O25" s="238">
        <v>2016</v>
      </c>
      <c r="P25" s="238" t="s">
        <v>364</v>
      </c>
      <c r="Q25" s="238">
        <v>15</v>
      </c>
      <c r="R25" s="238" t="s">
        <v>196</v>
      </c>
      <c r="S25" s="238">
        <v>5</v>
      </c>
      <c r="T25" s="238">
        <v>0</v>
      </c>
      <c r="U25" s="238">
        <v>2</v>
      </c>
      <c r="V25" s="238">
        <v>10</v>
      </c>
      <c r="W25" s="238">
        <v>10</v>
      </c>
      <c r="X25" s="238">
        <v>16</v>
      </c>
      <c r="Y25" s="238">
        <v>1</v>
      </c>
      <c r="Z25" s="238">
        <v>2</v>
      </c>
      <c r="AB25" s="238">
        <v>1</v>
      </c>
      <c r="AC25" s="238">
        <v>98</v>
      </c>
      <c r="AD25" s="238" t="s">
        <v>1803</v>
      </c>
      <c r="AF25" s="238" t="s">
        <v>1798</v>
      </c>
      <c r="AG25" s="238">
        <v>5</v>
      </c>
      <c r="AH25" s="238">
        <v>2</v>
      </c>
      <c r="AI25" s="238">
        <v>3</v>
      </c>
      <c r="AJ25" s="238">
        <v>1</v>
      </c>
      <c r="AK25" s="238">
        <v>27</v>
      </c>
      <c r="AL25" s="238">
        <v>19</v>
      </c>
      <c r="AM25" s="238" t="s">
        <v>354</v>
      </c>
      <c r="AN25" s="238">
        <v>5</v>
      </c>
      <c r="AO25" s="238">
        <v>74</v>
      </c>
      <c r="AP25" s="238">
        <v>7</v>
      </c>
      <c r="AS25" s="238">
        <v>12</v>
      </c>
      <c r="AT25" s="238">
        <v>23</v>
      </c>
      <c r="AU25" s="238">
        <v>60</v>
      </c>
      <c r="AV25" s="238">
        <v>12</v>
      </c>
      <c r="AW25" s="238">
        <v>21</v>
      </c>
      <c r="AX25" s="238">
        <v>2</v>
      </c>
      <c r="AY25" s="238">
        <v>2</v>
      </c>
      <c r="AZ25" s="238">
        <v>1</v>
      </c>
      <c r="BA25" s="238">
        <v>24</v>
      </c>
      <c r="BB25" s="238">
        <v>50</v>
      </c>
      <c r="BC25" s="238" t="s">
        <v>363</v>
      </c>
      <c r="BD25" s="238">
        <v>5</v>
      </c>
      <c r="BE25" s="238">
        <v>1</v>
      </c>
      <c r="BI25" s="238">
        <v>12</v>
      </c>
      <c r="BJ25" s="238">
        <v>23</v>
      </c>
      <c r="BK25" s="238">
        <v>60</v>
      </c>
      <c r="BL25" s="238">
        <v>12</v>
      </c>
      <c r="BM25" s="238">
        <v>21</v>
      </c>
      <c r="CT25" s="238">
        <v>404762.517991703</v>
      </c>
      <c r="CU25" s="238">
        <v>4960334.3578020502</v>
      </c>
      <c r="CV25" s="238">
        <v>44.79006175</v>
      </c>
      <c r="CW25" s="238">
        <v>-94.203973590000004</v>
      </c>
      <c r="CX25" s="238" t="s">
        <v>359</v>
      </c>
      <c r="CY25" s="238" t="s">
        <v>1832</v>
      </c>
    </row>
    <row r="26" spans="1:103" x14ac:dyDescent="0.25">
      <c r="A26" s="238">
        <v>468959</v>
      </c>
      <c r="B26" s="238">
        <v>3</v>
      </c>
      <c r="C26" s="238">
        <v>22</v>
      </c>
      <c r="D26" s="238">
        <v>109.855</v>
      </c>
      <c r="E26" s="238">
        <v>43</v>
      </c>
      <c r="G26" s="238" t="s">
        <v>1475</v>
      </c>
      <c r="H26" s="238">
        <v>8</v>
      </c>
      <c r="I26" s="238">
        <v>22</v>
      </c>
      <c r="K26" s="238">
        <v>17201544</v>
      </c>
      <c r="M26" s="238">
        <v>6</v>
      </c>
      <c r="N26" s="238">
        <v>10</v>
      </c>
      <c r="O26" s="238">
        <v>2017</v>
      </c>
      <c r="P26" s="238" t="s">
        <v>364</v>
      </c>
      <c r="Q26" s="238">
        <v>15</v>
      </c>
      <c r="R26" s="238" t="s">
        <v>356</v>
      </c>
      <c r="S26" s="238">
        <v>5</v>
      </c>
      <c r="T26" s="238">
        <v>0</v>
      </c>
      <c r="U26" s="238">
        <v>2</v>
      </c>
      <c r="V26" s="238">
        <v>5</v>
      </c>
      <c r="W26" s="238">
        <v>10</v>
      </c>
      <c r="X26" s="238">
        <v>4</v>
      </c>
      <c r="Y26" s="238">
        <v>1</v>
      </c>
      <c r="Z26" s="238">
        <v>2</v>
      </c>
      <c r="AA26" s="238">
        <v>7</v>
      </c>
      <c r="AB26" s="238">
        <v>1</v>
      </c>
      <c r="AC26" s="238">
        <v>98</v>
      </c>
      <c r="AD26" s="238" t="s">
        <v>1803</v>
      </c>
      <c r="AF26" s="238" t="s">
        <v>1798</v>
      </c>
      <c r="AG26" s="238">
        <v>9</v>
      </c>
      <c r="AH26" s="238">
        <v>2</v>
      </c>
      <c r="AI26" s="238">
        <v>2</v>
      </c>
      <c r="AJ26" s="238">
        <v>3</v>
      </c>
      <c r="AK26" s="238">
        <v>24</v>
      </c>
      <c r="AL26" s="238">
        <v>16</v>
      </c>
      <c r="AM26" s="238" t="s">
        <v>363</v>
      </c>
      <c r="AN26" s="238">
        <v>5</v>
      </c>
      <c r="AO26" s="238">
        <v>2</v>
      </c>
      <c r="AP26" s="238">
        <v>68</v>
      </c>
      <c r="AS26" s="238">
        <v>12</v>
      </c>
      <c r="AT26" s="238">
        <v>9</v>
      </c>
      <c r="AU26" s="238">
        <v>60</v>
      </c>
      <c r="AV26" s="238">
        <v>13</v>
      </c>
      <c r="AW26" s="238">
        <v>21</v>
      </c>
      <c r="AX26" s="238">
        <v>2</v>
      </c>
      <c r="AY26" s="238">
        <v>2</v>
      </c>
      <c r="AZ26" s="238">
        <v>4</v>
      </c>
      <c r="BA26" s="238">
        <v>27</v>
      </c>
      <c r="BB26" s="238">
        <v>61</v>
      </c>
      <c r="BC26" s="238" t="s">
        <v>363</v>
      </c>
      <c r="BD26" s="238">
        <v>5</v>
      </c>
      <c r="BE26" s="238">
        <v>68</v>
      </c>
      <c r="BI26" s="238">
        <v>12</v>
      </c>
      <c r="BJ26" s="238">
        <v>9</v>
      </c>
      <c r="BK26" s="238">
        <v>60</v>
      </c>
      <c r="BL26" s="238">
        <v>12</v>
      </c>
      <c r="BM26" s="238">
        <v>21</v>
      </c>
      <c r="CT26" s="238">
        <v>404764.63466260303</v>
      </c>
      <c r="CU26" s="238">
        <v>4960338.5911438502</v>
      </c>
      <c r="CV26" s="238">
        <v>44.79010014</v>
      </c>
      <c r="CW26" s="238">
        <v>-94.203947630000002</v>
      </c>
      <c r="CX26" s="238" t="s">
        <v>359</v>
      </c>
      <c r="CY26" s="238" t="s">
        <v>1833</v>
      </c>
    </row>
    <row r="27" spans="1:103" x14ac:dyDescent="0.25">
      <c r="A27" s="238">
        <v>10815756</v>
      </c>
      <c r="B27" s="238">
        <v>3</v>
      </c>
      <c r="C27" s="238">
        <v>22</v>
      </c>
      <c r="D27" s="238">
        <v>109.874</v>
      </c>
      <c r="E27" s="238">
        <v>43</v>
      </c>
      <c r="G27" s="238" t="s">
        <v>423</v>
      </c>
      <c r="H27" s="238">
        <v>8</v>
      </c>
      <c r="I27" s="238">
        <v>22</v>
      </c>
      <c r="K27" s="238">
        <v>12200370</v>
      </c>
      <c r="L27" s="238">
        <v>121100138</v>
      </c>
      <c r="M27" s="238">
        <v>4</v>
      </c>
      <c r="N27" s="238">
        <v>11</v>
      </c>
      <c r="O27" s="238">
        <v>2012</v>
      </c>
      <c r="P27" s="238" t="s">
        <v>355</v>
      </c>
      <c r="Q27" s="238">
        <v>8</v>
      </c>
      <c r="S27" s="238">
        <v>4</v>
      </c>
      <c r="T27" s="238">
        <v>0</v>
      </c>
      <c r="U27" s="238">
        <v>2</v>
      </c>
      <c r="V27" s="238">
        <v>5</v>
      </c>
      <c r="W27" s="238">
        <v>10</v>
      </c>
      <c r="X27" s="238">
        <v>4</v>
      </c>
      <c r="Y27" s="238">
        <v>1</v>
      </c>
      <c r="Z27" s="238">
        <v>1</v>
      </c>
      <c r="AB27" s="238">
        <v>1</v>
      </c>
      <c r="AC27" s="238">
        <v>98</v>
      </c>
      <c r="AD27" s="238" t="s">
        <v>498</v>
      </c>
      <c r="AE27" s="238" t="s">
        <v>1834</v>
      </c>
      <c r="AF27" s="238" t="s">
        <v>1798</v>
      </c>
      <c r="AG27" s="238">
        <v>10</v>
      </c>
      <c r="AH27" s="238">
        <v>2</v>
      </c>
      <c r="AI27" s="238">
        <v>3</v>
      </c>
      <c r="AJ27" s="238">
        <v>2</v>
      </c>
      <c r="AK27" s="238">
        <v>24</v>
      </c>
      <c r="AL27" s="238">
        <v>30</v>
      </c>
      <c r="AM27" s="238" t="s">
        <v>354</v>
      </c>
      <c r="AN27" s="238">
        <v>5</v>
      </c>
      <c r="AO27" s="238">
        <v>2</v>
      </c>
      <c r="AS27" s="238">
        <v>7</v>
      </c>
      <c r="AT27" s="238">
        <v>2</v>
      </c>
      <c r="AU27" s="238">
        <v>55</v>
      </c>
      <c r="AV27" s="238">
        <v>10</v>
      </c>
      <c r="AW27" s="238">
        <v>21</v>
      </c>
      <c r="AX27" s="238">
        <v>2</v>
      </c>
      <c r="AY27" s="238">
        <v>40</v>
      </c>
      <c r="AZ27" s="238">
        <v>1</v>
      </c>
      <c r="BA27" s="238">
        <v>21</v>
      </c>
      <c r="BB27" s="238">
        <v>51</v>
      </c>
      <c r="BC27" s="238" t="s">
        <v>354</v>
      </c>
      <c r="BD27" s="238">
        <v>5</v>
      </c>
      <c r="BE27" s="238">
        <v>1</v>
      </c>
      <c r="BI27" s="238">
        <v>7</v>
      </c>
      <c r="BJ27" s="238">
        <v>2</v>
      </c>
      <c r="BK27" s="238">
        <v>55</v>
      </c>
      <c r="BL27" s="238">
        <v>10</v>
      </c>
      <c r="BM27" s="238">
        <v>21</v>
      </c>
      <c r="CT27" s="238">
        <v>404751</v>
      </c>
      <c r="CU27" s="238">
        <v>4960345</v>
      </c>
      <c r="CV27" s="238">
        <v>44.790153599999996</v>
      </c>
      <c r="CW27" s="238">
        <v>-94.204120200000006</v>
      </c>
      <c r="CX27" s="238" t="s">
        <v>359</v>
      </c>
      <c r="CY27" s="238" t="s">
        <v>1835</v>
      </c>
    </row>
    <row r="28" spans="1:103" x14ac:dyDescent="0.25">
      <c r="A28" s="238">
        <v>703668</v>
      </c>
      <c r="B28" s="238">
        <v>3</v>
      </c>
      <c r="C28" s="238">
        <v>22</v>
      </c>
      <c r="D28" s="238">
        <v>109.876</v>
      </c>
      <c r="E28" s="238">
        <v>43</v>
      </c>
      <c r="G28" s="238" t="s">
        <v>1475</v>
      </c>
      <c r="H28" s="238">
        <v>8</v>
      </c>
      <c r="I28" s="238">
        <v>22</v>
      </c>
      <c r="K28" s="238">
        <v>19201121</v>
      </c>
      <c r="M28" s="238">
        <v>4</v>
      </c>
      <c r="N28" s="238">
        <v>10</v>
      </c>
      <c r="O28" s="238">
        <v>2019</v>
      </c>
      <c r="P28" s="238" t="s">
        <v>355</v>
      </c>
      <c r="Q28" s="238">
        <v>14</v>
      </c>
      <c r="R28" s="238">
        <v>98</v>
      </c>
      <c r="S28" s="238">
        <v>5</v>
      </c>
      <c r="T28" s="238">
        <v>0</v>
      </c>
      <c r="U28" s="238">
        <v>2</v>
      </c>
      <c r="V28" s="238">
        <v>5</v>
      </c>
      <c r="W28" s="238">
        <v>10</v>
      </c>
      <c r="X28" s="238">
        <v>2</v>
      </c>
      <c r="Y28" s="238">
        <v>1</v>
      </c>
      <c r="Z28" s="238">
        <v>4</v>
      </c>
      <c r="AB28" s="238">
        <v>4</v>
      </c>
      <c r="AC28" s="238">
        <v>98</v>
      </c>
      <c r="AD28" s="238" t="s">
        <v>1803</v>
      </c>
      <c r="AF28" s="238" t="s">
        <v>1798</v>
      </c>
      <c r="AG28" s="238">
        <v>10</v>
      </c>
      <c r="AH28" s="238">
        <v>2</v>
      </c>
      <c r="AI28" s="238">
        <v>4</v>
      </c>
      <c r="AJ28" s="238">
        <v>2</v>
      </c>
      <c r="AK28" s="238">
        <v>21</v>
      </c>
      <c r="AL28" s="238">
        <v>31</v>
      </c>
      <c r="AM28" s="238" t="s">
        <v>354</v>
      </c>
      <c r="AN28" s="238">
        <v>5</v>
      </c>
      <c r="AO28" s="238">
        <v>90</v>
      </c>
      <c r="AS28" s="238">
        <v>12</v>
      </c>
      <c r="AT28" s="238">
        <v>9</v>
      </c>
      <c r="AU28" s="238">
        <v>60</v>
      </c>
      <c r="AV28" s="238">
        <v>13</v>
      </c>
      <c r="AW28" s="238">
        <v>21</v>
      </c>
      <c r="AX28" s="238">
        <v>2</v>
      </c>
      <c r="AY28" s="238">
        <v>4</v>
      </c>
      <c r="AZ28" s="238">
        <v>2</v>
      </c>
      <c r="BA28" s="238">
        <v>90</v>
      </c>
      <c r="BB28" s="238">
        <v>44</v>
      </c>
      <c r="BC28" s="238" t="s">
        <v>354</v>
      </c>
      <c r="BD28" s="238">
        <v>5</v>
      </c>
      <c r="BE28" s="238">
        <v>1</v>
      </c>
      <c r="BI28" s="238">
        <v>12</v>
      </c>
      <c r="BJ28" s="238">
        <v>9</v>
      </c>
      <c r="BK28" s="238">
        <v>60</v>
      </c>
      <c r="BL28" s="238">
        <v>13</v>
      </c>
      <c r="BM28" s="238">
        <v>21</v>
      </c>
      <c r="CT28" s="238">
        <v>404745.58462450298</v>
      </c>
      <c r="CU28" s="238">
        <v>4960338.5911438502</v>
      </c>
      <c r="CV28" s="238">
        <v>44.790097600000003</v>
      </c>
      <c r="CW28" s="238">
        <v>-94.20418841</v>
      </c>
      <c r="CX28" s="238" t="s">
        <v>359</v>
      </c>
      <c r="CY28" s="238" t="s">
        <v>1836</v>
      </c>
    </row>
    <row r="29" spans="1:103" x14ac:dyDescent="0.25">
      <c r="A29" s="238">
        <v>585135</v>
      </c>
      <c r="B29" s="238">
        <v>3</v>
      </c>
      <c r="C29" s="238">
        <v>22</v>
      </c>
      <c r="D29" s="238">
        <v>109.883</v>
      </c>
      <c r="E29" s="238">
        <v>43</v>
      </c>
      <c r="G29" s="238" t="s">
        <v>1475</v>
      </c>
      <c r="H29" s="238">
        <v>8</v>
      </c>
      <c r="I29" s="238">
        <v>22</v>
      </c>
      <c r="K29" s="238">
        <v>18200787</v>
      </c>
      <c r="M29" s="238">
        <v>3</v>
      </c>
      <c r="N29" s="238">
        <v>23</v>
      </c>
      <c r="O29" s="238">
        <v>2018</v>
      </c>
      <c r="P29" s="238" t="s">
        <v>362</v>
      </c>
      <c r="Q29" s="238">
        <v>8</v>
      </c>
      <c r="R29" s="238" t="s">
        <v>196</v>
      </c>
      <c r="S29" s="238">
        <v>5</v>
      </c>
      <c r="T29" s="238">
        <v>0</v>
      </c>
      <c r="U29" s="238">
        <v>2</v>
      </c>
      <c r="V29" s="238">
        <v>12</v>
      </c>
      <c r="W29" s="238">
        <v>10</v>
      </c>
      <c r="X29" s="238">
        <v>4</v>
      </c>
      <c r="Y29" s="238">
        <v>1</v>
      </c>
      <c r="Z29" s="238">
        <v>2</v>
      </c>
      <c r="AB29" s="238">
        <v>1</v>
      </c>
      <c r="AC29" s="238">
        <v>98</v>
      </c>
      <c r="AD29" s="238" t="s">
        <v>1803</v>
      </c>
      <c r="AF29" s="238" t="s">
        <v>1798</v>
      </c>
      <c r="AG29" s="238">
        <v>7</v>
      </c>
      <c r="AH29" s="238">
        <v>2</v>
      </c>
      <c r="AI29" s="238">
        <v>2</v>
      </c>
      <c r="AJ29" s="238">
        <v>2</v>
      </c>
      <c r="AK29" s="238">
        <v>27</v>
      </c>
      <c r="AL29" s="238">
        <v>22</v>
      </c>
      <c r="AM29" s="238" t="s">
        <v>354</v>
      </c>
      <c r="AN29" s="238">
        <v>5</v>
      </c>
      <c r="AO29" s="238">
        <v>70</v>
      </c>
      <c r="AS29" s="238">
        <v>12</v>
      </c>
      <c r="AT29" s="238">
        <v>98</v>
      </c>
      <c r="AU29" s="238">
        <v>60</v>
      </c>
      <c r="AV29" s="238">
        <v>13</v>
      </c>
      <c r="AW29" s="238">
        <v>21</v>
      </c>
      <c r="AX29" s="238">
        <v>2</v>
      </c>
      <c r="AY29" s="238">
        <v>4</v>
      </c>
      <c r="AZ29" s="238">
        <v>2</v>
      </c>
      <c r="BA29" s="238">
        <v>24</v>
      </c>
      <c r="BB29" s="238">
        <v>50</v>
      </c>
      <c r="BC29" s="238" t="s">
        <v>363</v>
      </c>
      <c r="BD29" s="238">
        <v>5</v>
      </c>
      <c r="BE29" s="238">
        <v>1</v>
      </c>
      <c r="BI29" s="238">
        <v>12</v>
      </c>
      <c r="BJ29" s="238">
        <v>98</v>
      </c>
      <c r="BK29" s="238">
        <v>60</v>
      </c>
      <c r="BL29" s="238">
        <v>13</v>
      </c>
      <c r="BM29" s="238">
        <v>21</v>
      </c>
      <c r="CT29" s="238">
        <v>404741.35128270299</v>
      </c>
      <c r="CU29" s="238">
        <v>4960359.7578528496</v>
      </c>
      <c r="CV29" s="238">
        <v>44.790287540000001</v>
      </c>
      <c r="CW29" s="238">
        <v>-94.204245869999994</v>
      </c>
      <c r="CX29" s="238" t="s">
        <v>359</v>
      </c>
      <c r="CY29" s="238" t="s">
        <v>1837</v>
      </c>
    </row>
    <row r="30" spans="1:103" x14ac:dyDescent="0.25">
      <c r="A30" s="238">
        <v>757028</v>
      </c>
      <c r="B30" s="238">
        <v>3</v>
      </c>
      <c r="C30" s="238">
        <v>22</v>
      </c>
      <c r="D30" s="238">
        <v>109.883</v>
      </c>
      <c r="E30" s="238">
        <v>43</v>
      </c>
      <c r="G30" s="238" t="s">
        <v>1475</v>
      </c>
      <c r="H30" s="238">
        <v>8</v>
      </c>
      <c r="I30" s="238">
        <v>22</v>
      </c>
      <c r="K30" s="238">
        <v>19202715</v>
      </c>
      <c r="M30" s="238">
        <v>10</v>
      </c>
      <c r="N30" s="238">
        <v>22</v>
      </c>
      <c r="O30" s="238">
        <v>2019</v>
      </c>
      <c r="P30" s="238" t="s">
        <v>368</v>
      </c>
      <c r="Q30" s="238">
        <v>16</v>
      </c>
      <c r="R30" s="238">
        <v>98</v>
      </c>
      <c r="S30" s="238">
        <v>5</v>
      </c>
      <c r="T30" s="238">
        <v>0</v>
      </c>
      <c r="U30" s="238">
        <v>2</v>
      </c>
      <c r="V30" s="238">
        <v>5</v>
      </c>
      <c r="W30" s="238">
        <v>10</v>
      </c>
      <c r="X30" s="238">
        <v>4</v>
      </c>
      <c r="Y30" s="238">
        <v>1</v>
      </c>
      <c r="Z30" s="238">
        <v>2</v>
      </c>
      <c r="AB30" s="238">
        <v>1</v>
      </c>
      <c r="AC30" s="238">
        <v>98</v>
      </c>
      <c r="AD30" s="238" t="s">
        <v>1803</v>
      </c>
      <c r="AE30" s="238" t="s">
        <v>1838</v>
      </c>
      <c r="AF30" s="238" t="s">
        <v>1798</v>
      </c>
      <c r="AG30" s="238">
        <v>10</v>
      </c>
      <c r="AH30" s="238">
        <v>2</v>
      </c>
      <c r="AI30" s="238">
        <v>2</v>
      </c>
      <c r="AJ30" s="238">
        <v>1</v>
      </c>
      <c r="AK30" s="238">
        <v>21</v>
      </c>
      <c r="AL30" s="238">
        <v>27</v>
      </c>
      <c r="AM30" s="238" t="s">
        <v>354</v>
      </c>
      <c r="AN30" s="238">
        <v>5</v>
      </c>
      <c r="AO30" s="238">
        <v>1</v>
      </c>
      <c r="AS30" s="238">
        <v>12</v>
      </c>
      <c r="AT30" s="238">
        <v>9</v>
      </c>
      <c r="AU30" s="238">
        <v>60</v>
      </c>
      <c r="AV30" s="238">
        <v>12</v>
      </c>
      <c r="AW30" s="238">
        <v>21</v>
      </c>
      <c r="AX30" s="238">
        <v>2</v>
      </c>
      <c r="AY30" s="238">
        <v>3</v>
      </c>
      <c r="AZ30" s="238">
        <v>3</v>
      </c>
      <c r="BA30" s="238">
        <v>21</v>
      </c>
      <c r="BB30" s="238">
        <v>32</v>
      </c>
      <c r="BC30" s="238" t="s">
        <v>354</v>
      </c>
      <c r="BD30" s="238">
        <v>5</v>
      </c>
      <c r="BE30" s="238">
        <v>2</v>
      </c>
      <c r="BI30" s="238">
        <v>12</v>
      </c>
      <c r="BJ30" s="238">
        <v>9</v>
      </c>
      <c r="BK30" s="238">
        <v>55</v>
      </c>
      <c r="BL30" s="238">
        <v>13</v>
      </c>
      <c r="BM30" s="238">
        <v>21</v>
      </c>
      <c r="CT30" s="238">
        <v>404749.81796630297</v>
      </c>
      <c r="CU30" s="238">
        <v>4960342.8244856503</v>
      </c>
      <c r="CV30" s="238">
        <v>44.790136259999997</v>
      </c>
      <c r="CW30" s="238">
        <v>-94.204135690000001</v>
      </c>
      <c r="CX30" s="238" t="s">
        <v>359</v>
      </c>
      <c r="CY30" s="238" t="s">
        <v>1839</v>
      </c>
    </row>
    <row r="31" spans="1:103" x14ac:dyDescent="0.25">
      <c r="A31" s="238">
        <v>363797</v>
      </c>
      <c r="B31" s="238">
        <v>3</v>
      </c>
      <c r="C31" s="238">
        <v>22</v>
      </c>
      <c r="D31" s="238">
        <v>109.90600000000001</v>
      </c>
      <c r="E31" s="238">
        <v>43</v>
      </c>
      <c r="G31" s="238" t="s">
        <v>1475</v>
      </c>
      <c r="H31" s="238">
        <v>8</v>
      </c>
      <c r="I31" s="238">
        <v>22</v>
      </c>
      <c r="K31" s="238">
        <v>16201367</v>
      </c>
      <c r="M31" s="238">
        <v>7</v>
      </c>
      <c r="N31" s="238">
        <v>14</v>
      </c>
      <c r="O31" s="238">
        <v>2016</v>
      </c>
      <c r="P31" s="238" t="s">
        <v>384</v>
      </c>
      <c r="Q31" s="238">
        <v>13</v>
      </c>
      <c r="R31" s="238" t="s">
        <v>369</v>
      </c>
      <c r="S31" s="238">
        <v>3</v>
      </c>
      <c r="T31" s="238">
        <v>0</v>
      </c>
      <c r="U31" s="238">
        <v>2</v>
      </c>
      <c r="V31" s="238">
        <v>12</v>
      </c>
      <c r="W31" s="238">
        <v>10</v>
      </c>
      <c r="X31" s="238">
        <v>4</v>
      </c>
      <c r="Y31" s="238">
        <v>1</v>
      </c>
      <c r="Z31" s="238">
        <v>2</v>
      </c>
      <c r="AB31" s="238">
        <v>1</v>
      </c>
      <c r="AC31" s="238">
        <v>98</v>
      </c>
      <c r="AD31" s="238" t="s">
        <v>1803</v>
      </c>
      <c r="AF31" s="238" t="s">
        <v>1798</v>
      </c>
      <c r="AG31" s="238">
        <v>7</v>
      </c>
      <c r="AH31" s="238">
        <v>2</v>
      </c>
      <c r="AI31" s="238">
        <v>5</v>
      </c>
      <c r="AJ31" s="238">
        <v>3</v>
      </c>
      <c r="AK31" s="238">
        <v>21</v>
      </c>
      <c r="AL31" s="238">
        <v>18</v>
      </c>
      <c r="AM31" s="238" t="s">
        <v>363</v>
      </c>
      <c r="AN31" s="238">
        <v>5</v>
      </c>
      <c r="AO31" s="238">
        <v>74</v>
      </c>
      <c r="AS31" s="238">
        <v>12</v>
      </c>
      <c r="AT31" s="238">
        <v>9</v>
      </c>
      <c r="AU31" s="238">
        <v>60</v>
      </c>
      <c r="AV31" s="238">
        <v>11</v>
      </c>
      <c r="AW31" s="238">
        <v>21</v>
      </c>
      <c r="AX31" s="238">
        <v>2</v>
      </c>
      <c r="AY31" s="238">
        <v>4</v>
      </c>
      <c r="AZ31" s="238">
        <v>3</v>
      </c>
      <c r="BA31" s="238">
        <v>34</v>
      </c>
      <c r="BB31" s="238">
        <v>73</v>
      </c>
      <c r="BC31" s="238" t="s">
        <v>363</v>
      </c>
      <c r="BD31" s="238">
        <v>5</v>
      </c>
      <c r="BE31" s="238">
        <v>1</v>
      </c>
      <c r="BI31" s="238">
        <v>12</v>
      </c>
      <c r="BJ31" s="238">
        <v>9</v>
      </c>
      <c r="BK31" s="238">
        <v>60</v>
      </c>
      <c r="BL31" s="238">
        <v>11</v>
      </c>
      <c r="BM31" s="238">
        <v>21</v>
      </c>
      <c r="CT31" s="238">
        <v>404686.317839303</v>
      </c>
      <c r="CU31" s="238">
        <v>4960359.7578528496</v>
      </c>
      <c r="CV31" s="238">
        <v>44.790280199999998</v>
      </c>
      <c r="CW31" s="238">
        <v>-94.204941439999999</v>
      </c>
      <c r="CX31" s="238" t="s">
        <v>359</v>
      </c>
      <c r="CY31" s="238" t="s">
        <v>1840</v>
      </c>
    </row>
    <row r="32" spans="1:103" x14ac:dyDescent="0.25">
      <c r="A32" s="238">
        <v>593560</v>
      </c>
      <c r="B32" s="238">
        <v>3</v>
      </c>
      <c r="C32" s="238">
        <v>22</v>
      </c>
      <c r="D32" s="238">
        <v>110.05</v>
      </c>
      <c r="E32" s="238">
        <v>43</v>
      </c>
      <c r="F32" s="238" t="s">
        <v>1475</v>
      </c>
      <c r="H32" s="238">
        <v>8</v>
      </c>
      <c r="I32" s="238">
        <v>22</v>
      </c>
      <c r="K32" s="238">
        <v>18200973</v>
      </c>
      <c r="M32" s="238">
        <v>4</v>
      </c>
      <c r="N32" s="238">
        <v>11</v>
      </c>
      <c r="O32" s="238">
        <v>2018</v>
      </c>
      <c r="P32" s="238" t="s">
        <v>355</v>
      </c>
      <c r="Q32" s="238">
        <v>23</v>
      </c>
      <c r="R32" s="238" t="s">
        <v>196</v>
      </c>
      <c r="S32" s="238">
        <v>3</v>
      </c>
      <c r="T32" s="238">
        <v>0</v>
      </c>
      <c r="U32" s="238">
        <v>2</v>
      </c>
      <c r="V32" s="238">
        <v>11</v>
      </c>
      <c r="W32" s="238">
        <v>10</v>
      </c>
      <c r="X32" s="238">
        <v>2</v>
      </c>
      <c r="Y32" s="238">
        <v>5</v>
      </c>
      <c r="Z32" s="238">
        <v>1</v>
      </c>
      <c r="AB32" s="238">
        <v>1</v>
      </c>
      <c r="AC32" s="238">
        <v>98</v>
      </c>
      <c r="AD32" s="238" t="s">
        <v>1803</v>
      </c>
      <c r="AF32" s="238" t="s">
        <v>1798</v>
      </c>
      <c r="AG32" s="238">
        <v>6</v>
      </c>
      <c r="AH32" s="238">
        <v>2</v>
      </c>
      <c r="AI32" s="238">
        <v>2</v>
      </c>
      <c r="AJ32" s="238">
        <v>1</v>
      </c>
      <c r="AK32" s="238">
        <v>32</v>
      </c>
      <c r="AL32" s="238">
        <v>39</v>
      </c>
      <c r="AM32" s="238" t="s">
        <v>354</v>
      </c>
      <c r="AN32" s="238">
        <v>5</v>
      </c>
      <c r="AO32" s="238">
        <v>68</v>
      </c>
      <c r="AS32" s="238">
        <v>12</v>
      </c>
      <c r="AT32" s="238">
        <v>9</v>
      </c>
      <c r="AU32" s="238">
        <v>60</v>
      </c>
      <c r="AV32" s="238">
        <v>12</v>
      </c>
      <c r="AW32" s="238">
        <v>21</v>
      </c>
      <c r="AX32" s="238">
        <v>2</v>
      </c>
      <c r="AY32" s="238">
        <v>49</v>
      </c>
      <c r="AZ32" s="238">
        <v>2</v>
      </c>
      <c r="BA32" s="238">
        <v>21</v>
      </c>
      <c r="BB32" s="238">
        <v>42</v>
      </c>
      <c r="BC32" s="238" t="s">
        <v>354</v>
      </c>
      <c r="BD32" s="238">
        <v>5</v>
      </c>
      <c r="BE32" s="238">
        <v>1</v>
      </c>
      <c r="BI32" s="238">
        <v>12</v>
      </c>
      <c r="BJ32" s="238">
        <v>9</v>
      </c>
      <c r="BK32" s="238">
        <v>60</v>
      </c>
      <c r="BL32" s="238">
        <v>11</v>
      </c>
      <c r="BM32" s="238">
        <v>21</v>
      </c>
      <c r="CT32" s="238">
        <v>404474.650749302</v>
      </c>
      <c r="CU32" s="238">
        <v>4960389.3912454499</v>
      </c>
      <c r="CV32" s="238">
        <v>44.790518650000003</v>
      </c>
      <c r="CW32" s="238">
        <v>-94.207622279999995</v>
      </c>
      <c r="CX32" s="238" t="s">
        <v>359</v>
      </c>
      <c r="CY32" s="238" t="s">
        <v>1841</v>
      </c>
    </row>
    <row r="33" spans="1:103" x14ac:dyDescent="0.25">
      <c r="A33" s="238">
        <v>10832371</v>
      </c>
      <c r="B33" s="238">
        <v>3</v>
      </c>
      <c r="C33" s="238">
        <v>22</v>
      </c>
      <c r="D33" s="238">
        <v>110.298</v>
      </c>
      <c r="E33" s="238">
        <v>43</v>
      </c>
      <c r="G33" s="238" t="s">
        <v>423</v>
      </c>
      <c r="H33" s="238">
        <v>8</v>
      </c>
      <c r="I33" s="238">
        <v>22</v>
      </c>
      <c r="K33" s="238">
        <v>12012492</v>
      </c>
      <c r="L33" s="238">
        <v>123150024</v>
      </c>
      <c r="M33" s="238">
        <v>11</v>
      </c>
      <c r="N33" s="238">
        <v>9</v>
      </c>
      <c r="O33" s="238">
        <v>2012</v>
      </c>
      <c r="P33" s="238" t="s">
        <v>362</v>
      </c>
      <c r="Q33" s="238">
        <v>7</v>
      </c>
      <c r="S33" s="238">
        <v>5</v>
      </c>
      <c r="T33" s="238">
        <v>0</v>
      </c>
      <c r="U33" s="238">
        <v>1</v>
      </c>
      <c r="V33" s="238">
        <v>4</v>
      </c>
      <c r="W33" s="238">
        <v>45</v>
      </c>
      <c r="X33" s="238">
        <v>4</v>
      </c>
      <c r="Y33" s="238">
        <v>1</v>
      </c>
      <c r="Z33" s="238">
        <v>1</v>
      </c>
      <c r="AA33" s="238">
        <v>1</v>
      </c>
      <c r="AB33" s="238">
        <v>1</v>
      </c>
      <c r="AC33" s="238">
        <v>98</v>
      </c>
      <c r="AD33" s="238" t="s">
        <v>1803</v>
      </c>
      <c r="AE33" s="238" t="s">
        <v>1842</v>
      </c>
      <c r="AF33" s="238" t="s">
        <v>1798</v>
      </c>
      <c r="AG33" s="238">
        <v>3</v>
      </c>
      <c r="AH33" s="238">
        <v>2</v>
      </c>
      <c r="AI33" s="238">
        <v>2</v>
      </c>
      <c r="AJ33" s="238">
        <v>8</v>
      </c>
      <c r="AK33" s="238">
        <v>21</v>
      </c>
      <c r="AL33" s="238">
        <v>39</v>
      </c>
      <c r="AM33" s="238" t="s">
        <v>363</v>
      </c>
      <c r="AN33" s="238">
        <v>5</v>
      </c>
      <c r="AO33" s="238">
        <v>1</v>
      </c>
      <c r="AP33" s="238">
        <v>1</v>
      </c>
      <c r="AS33" s="238">
        <v>7</v>
      </c>
      <c r="AT33" s="238">
        <v>2</v>
      </c>
      <c r="AU33" s="238">
        <v>55</v>
      </c>
      <c r="AV33" s="238">
        <v>10</v>
      </c>
      <c r="AW33" s="238">
        <v>21</v>
      </c>
      <c r="CT33" s="238">
        <v>404081</v>
      </c>
      <c r="CU33" s="238">
        <v>4960452</v>
      </c>
      <c r="CV33" s="238">
        <v>44.791029399999999</v>
      </c>
      <c r="CW33" s="238">
        <v>-94.212614599999995</v>
      </c>
      <c r="CX33" s="238" t="s">
        <v>359</v>
      </c>
      <c r="CY33" s="238" t="s">
        <v>1843</v>
      </c>
    </row>
    <row r="34" spans="1:103" x14ac:dyDescent="0.25">
      <c r="A34" s="238">
        <v>10755233</v>
      </c>
      <c r="B34" s="238">
        <v>3</v>
      </c>
      <c r="C34" s="238">
        <v>22</v>
      </c>
      <c r="D34" s="238">
        <v>110.548</v>
      </c>
      <c r="E34" s="238">
        <v>43</v>
      </c>
      <c r="G34" s="238" t="s">
        <v>423</v>
      </c>
      <c r="H34" s="238">
        <v>8</v>
      </c>
      <c r="I34" s="238">
        <v>22</v>
      </c>
      <c r="K34" s="238" t="s">
        <v>1844</v>
      </c>
      <c r="L34" s="238">
        <v>113370011</v>
      </c>
      <c r="M34" s="238">
        <v>12</v>
      </c>
      <c r="N34" s="238">
        <v>2</v>
      </c>
      <c r="O34" s="238">
        <v>2011</v>
      </c>
      <c r="P34" s="238" t="s">
        <v>362</v>
      </c>
      <c r="Q34" s="238">
        <v>18</v>
      </c>
      <c r="S34" s="238">
        <v>2</v>
      </c>
      <c r="T34" s="238">
        <v>0</v>
      </c>
      <c r="U34" s="238">
        <v>2</v>
      </c>
      <c r="V34" s="238">
        <v>5</v>
      </c>
      <c r="W34" s="238">
        <v>10</v>
      </c>
      <c r="X34" s="238">
        <v>3</v>
      </c>
      <c r="Y34" s="238">
        <v>6</v>
      </c>
      <c r="Z34" s="238">
        <v>1</v>
      </c>
      <c r="AA34" s="238">
        <v>1</v>
      </c>
      <c r="AB34" s="238">
        <v>1</v>
      </c>
      <c r="AC34" s="238">
        <v>98</v>
      </c>
      <c r="AD34" s="238" t="s">
        <v>1845</v>
      </c>
      <c r="AE34" s="238" t="s">
        <v>1846</v>
      </c>
      <c r="AF34" s="238" t="s">
        <v>1798</v>
      </c>
      <c r="AG34" s="238">
        <v>10</v>
      </c>
      <c r="AH34" s="238">
        <v>2</v>
      </c>
      <c r="AI34" s="238">
        <v>3</v>
      </c>
      <c r="AJ34" s="238">
        <v>3</v>
      </c>
      <c r="AK34" s="238">
        <v>21</v>
      </c>
      <c r="AL34" s="238">
        <v>60</v>
      </c>
      <c r="AM34" s="238" t="s">
        <v>354</v>
      </c>
      <c r="AN34" s="238">
        <v>5</v>
      </c>
      <c r="AO34" s="238">
        <v>1</v>
      </c>
      <c r="AS34" s="238">
        <v>7</v>
      </c>
      <c r="AT34" s="238">
        <v>2</v>
      </c>
      <c r="AU34" s="238">
        <v>55</v>
      </c>
      <c r="AV34" s="238">
        <v>11</v>
      </c>
      <c r="AW34" s="238">
        <v>21</v>
      </c>
      <c r="AX34" s="238">
        <v>2</v>
      </c>
      <c r="AY34" s="238">
        <v>4</v>
      </c>
      <c r="AZ34" s="238">
        <v>2</v>
      </c>
      <c r="BA34" s="238">
        <v>21</v>
      </c>
      <c r="BB34" s="238">
        <v>16</v>
      </c>
      <c r="BC34" s="238" t="s">
        <v>354</v>
      </c>
      <c r="BD34" s="238">
        <v>5</v>
      </c>
      <c r="BE34" s="238">
        <v>4</v>
      </c>
      <c r="BI34" s="238">
        <v>7</v>
      </c>
      <c r="BJ34" s="238">
        <v>2</v>
      </c>
      <c r="BK34" s="238">
        <v>55</v>
      </c>
      <c r="BL34" s="238">
        <v>11</v>
      </c>
      <c r="BM34" s="238">
        <v>21</v>
      </c>
      <c r="CT34" s="238">
        <v>403700</v>
      </c>
      <c r="CU34" s="238">
        <v>4960581</v>
      </c>
      <c r="CV34" s="238">
        <v>44.7921421</v>
      </c>
      <c r="CW34" s="238">
        <v>-94.217447000000007</v>
      </c>
      <c r="CX34" s="238" t="s">
        <v>359</v>
      </c>
      <c r="CY34" s="238" t="s">
        <v>1847</v>
      </c>
    </row>
    <row r="35" spans="1:103" x14ac:dyDescent="0.25">
      <c r="A35" s="238">
        <v>427927</v>
      </c>
      <c r="B35" s="238">
        <v>3</v>
      </c>
      <c r="C35" s="238">
        <v>22</v>
      </c>
      <c r="D35" s="238">
        <v>110.633</v>
      </c>
      <c r="E35" s="238">
        <v>43</v>
      </c>
      <c r="G35" s="238" t="s">
        <v>1475</v>
      </c>
      <c r="H35" s="238">
        <v>8</v>
      </c>
      <c r="I35" s="238">
        <v>22</v>
      </c>
      <c r="K35" s="238">
        <v>17200682</v>
      </c>
      <c r="M35" s="238">
        <v>3</v>
      </c>
      <c r="N35" s="238">
        <v>9</v>
      </c>
      <c r="O35" s="238">
        <v>2017</v>
      </c>
      <c r="P35" s="238" t="s">
        <v>384</v>
      </c>
      <c r="Q35" s="238">
        <v>15</v>
      </c>
      <c r="R35" s="238">
        <v>98</v>
      </c>
      <c r="S35" s="238">
        <v>5</v>
      </c>
      <c r="T35" s="238">
        <v>0</v>
      </c>
      <c r="U35" s="238">
        <v>2</v>
      </c>
      <c r="V35" s="238">
        <v>12</v>
      </c>
      <c r="W35" s="238">
        <v>10</v>
      </c>
      <c r="X35" s="238">
        <v>2</v>
      </c>
      <c r="Y35" s="238">
        <v>1</v>
      </c>
      <c r="Z35" s="238">
        <v>2</v>
      </c>
      <c r="AB35" s="238">
        <v>1</v>
      </c>
      <c r="AC35" s="238">
        <v>98</v>
      </c>
      <c r="AD35" s="238" t="s">
        <v>1803</v>
      </c>
      <c r="AF35" s="238" t="s">
        <v>1798</v>
      </c>
      <c r="AG35" s="238">
        <v>7</v>
      </c>
      <c r="AH35" s="238">
        <v>2</v>
      </c>
      <c r="AI35" s="238">
        <v>2</v>
      </c>
      <c r="AJ35" s="238">
        <v>1</v>
      </c>
      <c r="AK35" s="238">
        <v>21</v>
      </c>
      <c r="AL35" s="238">
        <v>21</v>
      </c>
      <c r="AM35" s="238" t="s">
        <v>354</v>
      </c>
      <c r="AN35" s="238">
        <v>5</v>
      </c>
      <c r="AO35" s="238">
        <v>4</v>
      </c>
      <c r="AS35" s="238">
        <v>12</v>
      </c>
      <c r="AT35" s="238">
        <v>9</v>
      </c>
      <c r="AU35" s="238">
        <v>60</v>
      </c>
      <c r="AV35" s="238">
        <v>11</v>
      </c>
      <c r="AW35" s="238">
        <v>21</v>
      </c>
      <c r="AX35" s="238">
        <v>2</v>
      </c>
      <c r="AY35" s="238">
        <v>3</v>
      </c>
      <c r="AZ35" s="238">
        <v>1</v>
      </c>
      <c r="BA35" s="238">
        <v>34</v>
      </c>
      <c r="BB35" s="238">
        <v>64</v>
      </c>
      <c r="BC35" s="238" t="s">
        <v>354</v>
      </c>
      <c r="BD35" s="238">
        <v>5</v>
      </c>
      <c r="BE35" s="238">
        <v>1</v>
      </c>
      <c r="BI35" s="238">
        <v>12</v>
      </c>
      <c r="BJ35" s="238">
        <v>9</v>
      </c>
      <c r="BK35" s="238">
        <v>60</v>
      </c>
      <c r="BL35" s="238">
        <v>11</v>
      </c>
      <c r="BM35" s="238">
        <v>21</v>
      </c>
      <c r="CT35" s="238">
        <v>403560.24892049801</v>
      </c>
      <c r="CU35" s="238">
        <v>4960643.39175345</v>
      </c>
      <c r="CV35" s="238">
        <v>44.792681899999998</v>
      </c>
      <c r="CW35" s="238">
        <v>-94.219227590000003</v>
      </c>
      <c r="CX35" s="238" t="s">
        <v>359</v>
      </c>
      <c r="CY35" s="238" t="s">
        <v>1848</v>
      </c>
    </row>
    <row r="36" spans="1:103" x14ac:dyDescent="0.25">
      <c r="A36" s="238">
        <v>590619</v>
      </c>
      <c r="B36" s="238">
        <v>3</v>
      </c>
      <c r="C36" s="238">
        <v>22</v>
      </c>
      <c r="D36" s="238">
        <v>110.714</v>
      </c>
      <c r="E36" s="238">
        <v>43</v>
      </c>
      <c r="G36" s="238" t="s">
        <v>1475</v>
      </c>
      <c r="H36" s="238">
        <v>8</v>
      </c>
      <c r="I36" s="238">
        <v>22</v>
      </c>
      <c r="K36" s="238">
        <v>18003458</v>
      </c>
      <c r="M36" s="238">
        <v>4</v>
      </c>
      <c r="N36" s="238">
        <v>8</v>
      </c>
      <c r="O36" s="238">
        <v>2018</v>
      </c>
      <c r="P36" s="238" t="s">
        <v>366</v>
      </c>
      <c r="Q36" s="238">
        <v>17</v>
      </c>
      <c r="R36" s="238" t="s">
        <v>419</v>
      </c>
      <c r="S36" s="238">
        <v>3</v>
      </c>
      <c r="T36" s="238">
        <v>0</v>
      </c>
      <c r="U36" s="238">
        <v>1</v>
      </c>
      <c r="W36" s="238">
        <v>28</v>
      </c>
      <c r="X36" s="238">
        <v>2</v>
      </c>
      <c r="Y36" s="238">
        <v>1</v>
      </c>
      <c r="Z36" s="238">
        <v>3</v>
      </c>
      <c r="AB36" s="238">
        <v>2</v>
      </c>
      <c r="AC36" s="238">
        <v>98</v>
      </c>
      <c r="AD36" s="238" t="s">
        <v>1803</v>
      </c>
      <c r="AF36" s="238" t="s">
        <v>1798</v>
      </c>
      <c r="AG36" s="238">
        <v>3</v>
      </c>
      <c r="AH36" s="238">
        <v>2</v>
      </c>
      <c r="AI36" s="238">
        <v>2</v>
      </c>
      <c r="AJ36" s="238">
        <v>1</v>
      </c>
      <c r="AK36" s="238">
        <v>21</v>
      </c>
      <c r="AL36" s="238">
        <v>29</v>
      </c>
      <c r="AM36" s="238" t="s">
        <v>363</v>
      </c>
      <c r="AN36" s="238">
        <v>5</v>
      </c>
      <c r="AO36" s="238">
        <v>70</v>
      </c>
      <c r="AS36" s="238">
        <v>12</v>
      </c>
      <c r="AT36" s="238">
        <v>98</v>
      </c>
      <c r="AU36" s="238">
        <v>60</v>
      </c>
      <c r="AV36" s="238">
        <v>11</v>
      </c>
      <c r="AW36" s="238">
        <v>21</v>
      </c>
      <c r="CT36" s="238">
        <v>403448.292405935</v>
      </c>
      <c r="CU36" s="238">
        <v>4960669.4591241404</v>
      </c>
      <c r="CV36" s="238">
        <v>44.792901389999997</v>
      </c>
      <c r="CW36" s="238">
        <v>-94.22064761</v>
      </c>
      <c r="CX36" s="238" t="s">
        <v>359</v>
      </c>
      <c r="CY36" s="238" t="s">
        <v>1849</v>
      </c>
    </row>
    <row r="37" spans="1:103" x14ac:dyDescent="0.25">
      <c r="A37" s="238">
        <v>590500</v>
      </c>
      <c r="B37" s="238">
        <v>3</v>
      </c>
      <c r="C37" s="238">
        <v>22</v>
      </c>
      <c r="D37" s="238">
        <v>111.14</v>
      </c>
      <c r="E37" s="238">
        <v>43</v>
      </c>
      <c r="G37" s="238" t="s">
        <v>1475</v>
      </c>
      <c r="H37" s="238">
        <v>8</v>
      </c>
      <c r="I37" s="238">
        <v>22</v>
      </c>
      <c r="K37" s="238">
        <v>18200986</v>
      </c>
      <c r="M37" s="238">
        <v>4</v>
      </c>
      <c r="N37" s="238">
        <v>13</v>
      </c>
      <c r="O37" s="238">
        <v>2018</v>
      </c>
      <c r="P37" s="238" t="s">
        <v>362</v>
      </c>
      <c r="Q37" s="238">
        <v>7</v>
      </c>
      <c r="S37" s="238">
        <v>5</v>
      </c>
      <c r="T37" s="238">
        <v>0</v>
      </c>
      <c r="U37" s="238">
        <v>2</v>
      </c>
      <c r="W37" s="238">
        <v>12</v>
      </c>
      <c r="X37" s="238">
        <v>2</v>
      </c>
      <c r="Y37" s="238">
        <v>1</v>
      </c>
      <c r="Z37" s="238">
        <v>2</v>
      </c>
      <c r="AB37" s="238">
        <v>2</v>
      </c>
      <c r="AC37" s="238">
        <v>98</v>
      </c>
      <c r="AD37" s="238" t="s">
        <v>1803</v>
      </c>
      <c r="AF37" s="238" t="s">
        <v>1798</v>
      </c>
      <c r="AG37" s="238">
        <v>90</v>
      </c>
      <c r="AH37" s="238">
        <v>2</v>
      </c>
      <c r="AI37" s="238">
        <v>4</v>
      </c>
      <c r="AJ37" s="238">
        <v>1</v>
      </c>
      <c r="AK37" s="238">
        <v>21</v>
      </c>
      <c r="AL37" s="238">
        <v>63</v>
      </c>
      <c r="AM37" s="238" t="s">
        <v>354</v>
      </c>
      <c r="AN37" s="238">
        <v>5</v>
      </c>
      <c r="AO37" s="238">
        <v>90</v>
      </c>
      <c r="AS37" s="238">
        <v>12</v>
      </c>
      <c r="AT37" s="238">
        <v>9</v>
      </c>
      <c r="AU37" s="238">
        <v>60</v>
      </c>
      <c r="AV37" s="238">
        <v>11</v>
      </c>
      <c r="AW37" s="238">
        <v>21</v>
      </c>
      <c r="AX37" s="238">
        <v>2</v>
      </c>
      <c r="AY37" s="238">
        <v>2</v>
      </c>
      <c r="AZ37" s="238">
        <v>2</v>
      </c>
      <c r="BA37" s="238">
        <v>21</v>
      </c>
      <c r="BB37" s="238">
        <v>33</v>
      </c>
      <c r="BC37" s="238" t="s">
        <v>363</v>
      </c>
      <c r="BD37" s="238">
        <v>5</v>
      </c>
      <c r="BE37" s="238">
        <v>1</v>
      </c>
      <c r="BI37" s="238">
        <v>12</v>
      </c>
      <c r="BJ37" s="238">
        <v>9</v>
      </c>
      <c r="BK37" s="238">
        <v>60</v>
      </c>
      <c r="BL37" s="238">
        <v>11</v>
      </c>
      <c r="BM37" s="238">
        <v>21</v>
      </c>
      <c r="CT37" s="238">
        <v>402802.48073829501</v>
      </c>
      <c r="CU37" s="238">
        <v>4960901.6256032502</v>
      </c>
      <c r="CV37" s="238">
        <v>44.794903380000001</v>
      </c>
      <c r="CW37" s="238">
        <v>-94.228854720000001</v>
      </c>
      <c r="CX37" s="238" t="s">
        <v>391</v>
      </c>
      <c r="CY37" s="238" t="s">
        <v>1850</v>
      </c>
    </row>
    <row r="38" spans="1:103" x14ac:dyDescent="0.25">
      <c r="A38" s="238">
        <v>689097</v>
      </c>
      <c r="B38" s="238">
        <v>3</v>
      </c>
      <c r="C38" s="238">
        <v>22</v>
      </c>
      <c r="D38" s="238">
        <v>111.346</v>
      </c>
      <c r="E38" s="238">
        <v>43</v>
      </c>
      <c r="G38" s="238" t="s">
        <v>1475</v>
      </c>
      <c r="H38" s="238">
        <v>8</v>
      </c>
      <c r="I38" s="238">
        <v>22</v>
      </c>
      <c r="K38" s="238">
        <v>19200568</v>
      </c>
      <c r="M38" s="238">
        <v>2</v>
      </c>
      <c r="N38" s="238">
        <v>15</v>
      </c>
      <c r="O38" s="238">
        <v>2019</v>
      </c>
      <c r="P38" s="238" t="s">
        <v>362</v>
      </c>
      <c r="Q38" s="238">
        <v>23</v>
      </c>
      <c r="R38" s="238">
        <v>98</v>
      </c>
      <c r="S38" s="238">
        <v>3</v>
      </c>
      <c r="T38" s="238">
        <v>0</v>
      </c>
      <c r="U38" s="238">
        <v>1</v>
      </c>
      <c r="W38" s="238">
        <v>83</v>
      </c>
      <c r="X38" s="238">
        <v>2</v>
      </c>
      <c r="Y38" s="238">
        <v>6</v>
      </c>
      <c r="Z38" s="238">
        <v>1</v>
      </c>
      <c r="AB38" s="238">
        <v>1</v>
      </c>
      <c r="AC38" s="238">
        <v>98</v>
      </c>
      <c r="AD38" s="238" t="s">
        <v>1803</v>
      </c>
      <c r="AF38" s="238" t="s">
        <v>1798</v>
      </c>
      <c r="AG38" s="238">
        <v>3</v>
      </c>
      <c r="AH38" s="238">
        <v>2</v>
      </c>
      <c r="AI38" s="238">
        <v>2</v>
      </c>
      <c r="AJ38" s="238">
        <v>2</v>
      </c>
      <c r="AK38" s="238">
        <v>21</v>
      </c>
      <c r="AL38" s="238">
        <v>33</v>
      </c>
      <c r="AM38" s="238" t="s">
        <v>354</v>
      </c>
      <c r="AN38" s="238">
        <v>10</v>
      </c>
      <c r="AO38" s="238">
        <v>72</v>
      </c>
      <c r="AP38" s="238">
        <v>62</v>
      </c>
      <c r="AS38" s="238">
        <v>12</v>
      </c>
      <c r="AT38" s="238">
        <v>98</v>
      </c>
      <c r="AU38" s="238">
        <v>60</v>
      </c>
      <c r="AV38" s="238">
        <v>12</v>
      </c>
      <c r="AW38" s="238">
        <v>21</v>
      </c>
      <c r="CT38" s="238">
        <v>402493.446786894</v>
      </c>
      <c r="CU38" s="238">
        <v>4961015.9258318497</v>
      </c>
      <c r="CV38" s="238">
        <v>44.79589</v>
      </c>
      <c r="CW38" s="238">
        <v>-94.232782799999995</v>
      </c>
      <c r="CX38" s="238" t="s">
        <v>359</v>
      </c>
      <c r="CY38" s="238" t="s">
        <v>1851</v>
      </c>
    </row>
    <row r="39" spans="1:103" x14ac:dyDescent="0.25">
      <c r="A39" s="238">
        <v>10972134</v>
      </c>
      <c r="B39" s="238">
        <v>3</v>
      </c>
      <c r="C39" s="238">
        <v>22</v>
      </c>
      <c r="D39" s="238">
        <v>111.364</v>
      </c>
      <c r="E39" s="238">
        <v>43</v>
      </c>
      <c r="G39" s="238" t="s">
        <v>423</v>
      </c>
      <c r="H39" s="238">
        <v>8</v>
      </c>
      <c r="I39" s="238">
        <v>22</v>
      </c>
      <c r="K39" s="238">
        <v>14200539</v>
      </c>
      <c r="L39" s="238">
        <v>140970151</v>
      </c>
      <c r="M39" s="238">
        <v>4</v>
      </c>
      <c r="N39" s="238">
        <v>3</v>
      </c>
      <c r="O39" s="238">
        <v>2014</v>
      </c>
      <c r="P39" s="238" t="s">
        <v>384</v>
      </c>
      <c r="Q39" s="238">
        <v>20</v>
      </c>
      <c r="S39" s="238">
        <v>5</v>
      </c>
      <c r="T39" s="238">
        <v>0</v>
      </c>
      <c r="U39" s="238">
        <v>2</v>
      </c>
      <c r="V39" s="238">
        <v>10</v>
      </c>
      <c r="W39" s="238">
        <v>10</v>
      </c>
      <c r="X39" s="238">
        <v>2</v>
      </c>
      <c r="Y39" s="238">
        <v>6</v>
      </c>
      <c r="Z39" s="238">
        <v>4</v>
      </c>
      <c r="AA39" s="238">
        <v>7</v>
      </c>
      <c r="AB39" s="238">
        <v>5</v>
      </c>
      <c r="AC39" s="238">
        <v>98</v>
      </c>
      <c r="AD39" s="238" t="s">
        <v>498</v>
      </c>
      <c r="AE39" s="238">
        <v>112</v>
      </c>
      <c r="AF39" s="238" t="s">
        <v>1798</v>
      </c>
      <c r="AG39" s="238">
        <v>5</v>
      </c>
      <c r="AH39" s="238">
        <v>2</v>
      </c>
      <c r="AI39" s="238">
        <v>4</v>
      </c>
      <c r="AJ39" s="238">
        <v>1</v>
      </c>
      <c r="AK39" s="238">
        <v>29</v>
      </c>
      <c r="AL39" s="238">
        <v>24</v>
      </c>
      <c r="AM39" s="238" t="s">
        <v>354</v>
      </c>
      <c r="AN39" s="238">
        <v>5</v>
      </c>
      <c r="AO39" s="238">
        <v>3</v>
      </c>
      <c r="AS39" s="238">
        <v>7</v>
      </c>
      <c r="AT39" s="238">
        <v>98</v>
      </c>
      <c r="AU39" s="238">
        <v>55</v>
      </c>
      <c r="AV39" s="238">
        <v>11</v>
      </c>
      <c r="AW39" s="238">
        <v>21</v>
      </c>
      <c r="AX39" s="238">
        <v>2</v>
      </c>
      <c r="AY39" s="238">
        <v>40</v>
      </c>
      <c r="AZ39" s="238">
        <v>1</v>
      </c>
      <c r="BA39" s="238">
        <v>21</v>
      </c>
      <c r="BB39" s="238">
        <v>42</v>
      </c>
      <c r="BC39" s="238" t="s">
        <v>354</v>
      </c>
      <c r="BD39" s="238">
        <v>5</v>
      </c>
      <c r="BE39" s="238">
        <v>1</v>
      </c>
      <c r="BI39" s="238">
        <v>7</v>
      </c>
      <c r="BJ39" s="238">
        <v>98</v>
      </c>
      <c r="BK39" s="238">
        <v>55</v>
      </c>
      <c r="BL39" s="238">
        <v>11</v>
      </c>
      <c r="BM39" s="238">
        <v>21</v>
      </c>
      <c r="CT39" s="238">
        <v>402467</v>
      </c>
      <c r="CU39" s="238">
        <v>4961027</v>
      </c>
      <c r="CV39" s="238">
        <v>44.795987699999998</v>
      </c>
      <c r="CW39" s="238">
        <v>-94.233121299999993</v>
      </c>
      <c r="CX39" s="238" t="s">
        <v>359</v>
      </c>
      <c r="CY39" s="238" t="s">
        <v>1852</v>
      </c>
    </row>
    <row r="40" spans="1:103" x14ac:dyDescent="0.25">
      <c r="A40" s="238">
        <v>10744397</v>
      </c>
      <c r="B40" s="238">
        <v>3</v>
      </c>
      <c r="C40" s="238">
        <v>22</v>
      </c>
      <c r="D40" s="238">
        <v>111.376</v>
      </c>
      <c r="E40" s="238">
        <v>43</v>
      </c>
      <c r="G40" s="238" t="s">
        <v>423</v>
      </c>
      <c r="H40" s="238">
        <v>8</v>
      </c>
      <c r="I40" s="238">
        <v>22</v>
      </c>
      <c r="K40" s="238">
        <v>11201182</v>
      </c>
      <c r="L40" s="238">
        <v>112570002</v>
      </c>
      <c r="M40" s="238">
        <v>9</v>
      </c>
      <c r="N40" s="238">
        <v>9</v>
      </c>
      <c r="O40" s="238">
        <v>2011</v>
      </c>
      <c r="P40" s="238" t="s">
        <v>362</v>
      </c>
      <c r="Q40" s="238">
        <v>18</v>
      </c>
      <c r="S40" s="238">
        <v>3</v>
      </c>
      <c r="T40" s="238">
        <v>0</v>
      </c>
      <c r="U40" s="238">
        <v>2</v>
      </c>
      <c r="V40" s="238">
        <v>1</v>
      </c>
      <c r="W40" s="238">
        <v>10</v>
      </c>
      <c r="X40" s="238">
        <v>2</v>
      </c>
      <c r="Y40" s="238">
        <v>1</v>
      </c>
      <c r="Z40" s="238">
        <v>1</v>
      </c>
      <c r="AB40" s="238">
        <v>1</v>
      </c>
      <c r="AC40" s="238">
        <v>98</v>
      </c>
      <c r="AD40" s="238" t="s">
        <v>498</v>
      </c>
      <c r="AE40" s="238" t="s">
        <v>1853</v>
      </c>
      <c r="AF40" s="238" t="s">
        <v>1798</v>
      </c>
      <c r="AG40" s="238">
        <v>7</v>
      </c>
      <c r="AH40" s="238">
        <v>2</v>
      </c>
      <c r="AI40" s="238">
        <v>2</v>
      </c>
      <c r="AJ40" s="238">
        <v>2</v>
      </c>
      <c r="AK40" s="238">
        <v>26</v>
      </c>
      <c r="AL40" s="238">
        <v>52</v>
      </c>
      <c r="AM40" s="238" t="s">
        <v>363</v>
      </c>
      <c r="AN40" s="238">
        <v>5</v>
      </c>
      <c r="AS40" s="238">
        <v>7</v>
      </c>
      <c r="AT40" s="238">
        <v>98</v>
      </c>
      <c r="AU40" s="238">
        <v>55</v>
      </c>
      <c r="AV40" s="238">
        <v>11</v>
      </c>
      <c r="AW40" s="238">
        <v>21</v>
      </c>
      <c r="AX40" s="238">
        <v>2</v>
      </c>
      <c r="AY40" s="238">
        <v>31</v>
      </c>
      <c r="AZ40" s="238">
        <v>2</v>
      </c>
      <c r="BA40" s="238">
        <v>21</v>
      </c>
      <c r="BB40" s="238">
        <v>28</v>
      </c>
      <c r="BC40" s="238" t="s">
        <v>354</v>
      </c>
      <c r="BD40" s="238">
        <v>5</v>
      </c>
      <c r="BE40" s="238">
        <v>5</v>
      </c>
      <c r="BF40" s="238">
        <v>15</v>
      </c>
      <c r="BI40" s="238">
        <v>7</v>
      </c>
      <c r="BJ40" s="238">
        <v>98</v>
      </c>
      <c r="BK40" s="238">
        <v>55</v>
      </c>
      <c r="BL40" s="238">
        <v>11</v>
      </c>
      <c r="BM40" s="238">
        <v>21</v>
      </c>
      <c r="CT40" s="238">
        <v>402449</v>
      </c>
      <c r="CU40" s="238">
        <v>4961038</v>
      </c>
      <c r="CV40" s="238">
        <v>44.796078700000002</v>
      </c>
      <c r="CW40" s="238">
        <v>-94.233343700000006</v>
      </c>
      <c r="CX40" s="238" t="s">
        <v>359</v>
      </c>
      <c r="CY40" s="238" t="s">
        <v>1854</v>
      </c>
    </row>
    <row r="41" spans="1:103" x14ac:dyDescent="0.25">
      <c r="A41" s="238">
        <v>10965137</v>
      </c>
      <c r="B41" s="238">
        <v>3</v>
      </c>
      <c r="C41" s="238">
        <v>22</v>
      </c>
      <c r="D41" s="238">
        <v>111.44499999999999</v>
      </c>
      <c r="E41" s="238">
        <v>43</v>
      </c>
      <c r="G41" s="238" t="s">
        <v>423</v>
      </c>
      <c r="H41" s="238">
        <v>8</v>
      </c>
      <c r="I41" s="238">
        <v>22</v>
      </c>
      <c r="K41" s="238">
        <v>14200236</v>
      </c>
      <c r="L41" s="238">
        <v>140500304</v>
      </c>
      <c r="M41" s="238">
        <v>2</v>
      </c>
      <c r="N41" s="238">
        <v>13</v>
      </c>
      <c r="O41" s="238">
        <v>2014</v>
      </c>
      <c r="P41" s="238" t="s">
        <v>384</v>
      </c>
      <c r="Q41" s="238">
        <v>8</v>
      </c>
      <c r="S41" s="238">
        <v>2</v>
      </c>
      <c r="T41" s="238">
        <v>0</v>
      </c>
      <c r="U41" s="238">
        <v>3</v>
      </c>
      <c r="V41" s="238">
        <v>90</v>
      </c>
      <c r="W41" s="238">
        <v>10</v>
      </c>
      <c r="X41" s="238">
        <v>2</v>
      </c>
      <c r="Y41" s="238">
        <v>1</v>
      </c>
      <c r="Z41" s="238">
        <v>7</v>
      </c>
      <c r="AA41" s="238">
        <v>8</v>
      </c>
      <c r="AB41" s="238">
        <v>5</v>
      </c>
      <c r="AC41" s="238">
        <v>98</v>
      </c>
      <c r="AD41" s="238" t="s">
        <v>498</v>
      </c>
      <c r="AE41" s="238">
        <v>112</v>
      </c>
      <c r="AF41" s="238" t="s">
        <v>1798</v>
      </c>
      <c r="AG41" s="238">
        <v>90</v>
      </c>
      <c r="AH41" s="238">
        <v>2</v>
      </c>
      <c r="AI41" s="238">
        <v>2</v>
      </c>
      <c r="AJ41" s="238">
        <v>8</v>
      </c>
      <c r="AK41" s="238">
        <v>27</v>
      </c>
      <c r="AL41" s="238">
        <v>21</v>
      </c>
      <c r="AM41" s="238" t="s">
        <v>363</v>
      </c>
      <c r="AN41" s="238">
        <v>5</v>
      </c>
      <c r="AO41" s="238">
        <v>15</v>
      </c>
      <c r="AP41" s="238">
        <v>3</v>
      </c>
      <c r="AS41" s="238">
        <v>7</v>
      </c>
      <c r="AT41" s="238">
        <v>98</v>
      </c>
      <c r="AU41" s="238">
        <v>55</v>
      </c>
      <c r="AV41" s="238">
        <v>11</v>
      </c>
      <c r="AW41" s="238">
        <v>21</v>
      </c>
      <c r="AX41" s="238">
        <v>2</v>
      </c>
      <c r="AY41" s="238">
        <v>2</v>
      </c>
      <c r="AZ41" s="238">
        <v>6</v>
      </c>
      <c r="BA41" s="238">
        <v>27</v>
      </c>
      <c r="BB41" s="238">
        <v>57</v>
      </c>
      <c r="BC41" s="238" t="s">
        <v>363</v>
      </c>
      <c r="BD41" s="238">
        <v>5</v>
      </c>
      <c r="BE41" s="238">
        <v>1</v>
      </c>
      <c r="BI41" s="238">
        <v>7</v>
      </c>
      <c r="BJ41" s="238">
        <v>98</v>
      </c>
      <c r="BK41" s="238">
        <v>55</v>
      </c>
      <c r="BL41" s="238">
        <v>11</v>
      </c>
      <c r="BM41" s="238">
        <v>21</v>
      </c>
      <c r="BN41" s="238">
        <v>2</v>
      </c>
      <c r="BO41" s="238">
        <v>2</v>
      </c>
      <c r="BP41" s="238">
        <v>5</v>
      </c>
      <c r="BQ41" s="238">
        <v>26</v>
      </c>
      <c r="BR41" s="238">
        <v>22</v>
      </c>
      <c r="BS41" s="238" t="s">
        <v>363</v>
      </c>
      <c r="BT41" s="238">
        <v>5</v>
      </c>
      <c r="BU41" s="238">
        <v>1</v>
      </c>
      <c r="BY41" s="238">
        <v>7</v>
      </c>
      <c r="BZ41" s="238">
        <v>98</v>
      </c>
      <c r="CA41" s="238">
        <v>55</v>
      </c>
      <c r="CB41" s="238">
        <v>11</v>
      </c>
      <c r="CC41" s="238">
        <v>21</v>
      </c>
      <c r="CT41" s="238">
        <v>402361</v>
      </c>
      <c r="CU41" s="238">
        <v>4961104</v>
      </c>
      <c r="CV41" s="238">
        <v>44.796667200000002</v>
      </c>
      <c r="CW41" s="238">
        <v>-94.234476099999995</v>
      </c>
      <c r="CX41" s="238" t="s">
        <v>359</v>
      </c>
      <c r="CY41" s="238" t="s">
        <v>1855</v>
      </c>
    </row>
    <row r="42" spans="1:103" x14ac:dyDescent="0.25">
      <c r="A42" s="238">
        <v>10925876</v>
      </c>
      <c r="B42" s="238">
        <v>3</v>
      </c>
      <c r="C42" s="238">
        <v>22</v>
      </c>
      <c r="D42" s="238">
        <v>111.477</v>
      </c>
      <c r="E42" s="238">
        <v>43</v>
      </c>
      <c r="G42" s="238" t="s">
        <v>423</v>
      </c>
      <c r="H42" s="238">
        <v>8</v>
      </c>
      <c r="I42" s="238">
        <v>22</v>
      </c>
      <c r="L42" s="238">
        <v>140020055</v>
      </c>
      <c r="M42" s="238">
        <v>11</v>
      </c>
      <c r="N42" s="238">
        <v>30</v>
      </c>
      <c r="O42" s="238">
        <v>2013</v>
      </c>
      <c r="P42" s="238" t="s">
        <v>364</v>
      </c>
      <c r="Q42" s="238">
        <v>20</v>
      </c>
      <c r="S42" s="238">
        <v>5</v>
      </c>
      <c r="T42" s="238">
        <v>0</v>
      </c>
      <c r="U42" s="238">
        <v>1</v>
      </c>
      <c r="V42" s="238">
        <v>98</v>
      </c>
      <c r="W42" s="238">
        <v>16</v>
      </c>
      <c r="Y42" s="238">
        <v>5</v>
      </c>
      <c r="Z42" s="238">
        <v>2</v>
      </c>
      <c r="AB42" s="238">
        <v>1</v>
      </c>
      <c r="AC42" s="238">
        <v>98</v>
      </c>
      <c r="AF42" s="238" t="s">
        <v>1798</v>
      </c>
      <c r="AG42" s="238">
        <v>4</v>
      </c>
      <c r="AH42" s="238">
        <v>2</v>
      </c>
      <c r="AI42" s="238">
        <v>1</v>
      </c>
      <c r="AJ42" s="238">
        <v>1</v>
      </c>
      <c r="AK42" s="238">
        <v>21</v>
      </c>
      <c r="AL42" s="238">
        <v>37</v>
      </c>
      <c r="AM42" s="238" t="s">
        <v>354</v>
      </c>
      <c r="AT42" s="238">
        <v>98</v>
      </c>
      <c r="AU42" s="238">
        <v>55</v>
      </c>
      <c r="CT42" s="238">
        <v>402322</v>
      </c>
      <c r="CU42" s="238">
        <v>4961138</v>
      </c>
      <c r="CV42" s="238">
        <v>44.796961000000003</v>
      </c>
      <c r="CW42" s="238">
        <v>-94.234974100000002</v>
      </c>
      <c r="CX42" s="238" t="s">
        <v>359</v>
      </c>
    </row>
    <row r="43" spans="1:103" x14ac:dyDescent="0.25">
      <c r="A43" s="238">
        <v>668415</v>
      </c>
      <c r="B43" s="238">
        <v>3</v>
      </c>
      <c r="C43" s="238">
        <v>22</v>
      </c>
      <c r="D43" s="238">
        <v>111.491</v>
      </c>
      <c r="E43" s="238">
        <v>43</v>
      </c>
      <c r="G43" s="238" t="s">
        <v>1475</v>
      </c>
      <c r="H43" s="238">
        <v>8</v>
      </c>
      <c r="I43" s="238">
        <v>22</v>
      </c>
      <c r="K43" s="238">
        <v>18203074</v>
      </c>
      <c r="M43" s="238">
        <v>12</v>
      </c>
      <c r="N43" s="238">
        <v>14</v>
      </c>
      <c r="O43" s="238">
        <v>2018</v>
      </c>
      <c r="P43" s="238" t="s">
        <v>362</v>
      </c>
      <c r="Q43" s="238">
        <v>15</v>
      </c>
      <c r="R43" s="238">
        <v>98</v>
      </c>
      <c r="S43" s="238">
        <v>5</v>
      </c>
      <c r="T43" s="238">
        <v>0</v>
      </c>
      <c r="U43" s="238">
        <v>2</v>
      </c>
      <c r="V43" s="238">
        <v>12</v>
      </c>
      <c r="W43" s="238">
        <v>10</v>
      </c>
      <c r="X43" s="238">
        <v>3</v>
      </c>
      <c r="Y43" s="238">
        <v>1</v>
      </c>
      <c r="Z43" s="238">
        <v>1</v>
      </c>
      <c r="AB43" s="238">
        <v>1</v>
      </c>
      <c r="AC43" s="238">
        <v>98</v>
      </c>
      <c r="AD43" s="238" t="s">
        <v>1803</v>
      </c>
      <c r="AF43" s="238" t="s">
        <v>1798</v>
      </c>
      <c r="AG43" s="238">
        <v>7</v>
      </c>
      <c r="AH43" s="238">
        <v>2</v>
      </c>
      <c r="AI43" s="238">
        <v>4</v>
      </c>
      <c r="AJ43" s="238">
        <v>1</v>
      </c>
      <c r="AK43" s="238">
        <v>21</v>
      </c>
      <c r="AL43" s="238">
        <v>29</v>
      </c>
      <c r="AM43" s="238" t="s">
        <v>363</v>
      </c>
      <c r="AN43" s="238">
        <v>5</v>
      </c>
      <c r="AO43" s="238">
        <v>1</v>
      </c>
      <c r="AS43" s="238">
        <v>12</v>
      </c>
      <c r="AT43" s="238">
        <v>98</v>
      </c>
      <c r="AU43" s="238">
        <v>60</v>
      </c>
      <c r="AV43" s="238">
        <v>11</v>
      </c>
      <c r="AW43" s="238">
        <v>21</v>
      </c>
      <c r="AX43" s="238">
        <v>2</v>
      </c>
      <c r="AY43" s="238">
        <v>2</v>
      </c>
      <c r="AZ43" s="238">
        <v>1</v>
      </c>
      <c r="BA43" s="238">
        <v>24</v>
      </c>
      <c r="BB43" s="238">
        <v>18</v>
      </c>
      <c r="BC43" s="238" t="s">
        <v>354</v>
      </c>
      <c r="BD43" s="238">
        <v>5</v>
      </c>
      <c r="BE43" s="238">
        <v>1</v>
      </c>
      <c r="BI43" s="238">
        <v>12</v>
      </c>
      <c r="BJ43" s="238">
        <v>98</v>
      </c>
      <c r="BK43" s="238">
        <v>60</v>
      </c>
      <c r="BL43" s="238">
        <v>11</v>
      </c>
      <c r="BM43" s="238">
        <v>21</v>
      </c>
      <c r="CT43" s="238">
        <v>402302.94640589302</v>
      </c>
      <c r="CU43" s="238">
        <v>4961151.3927694503</v>
      </c>
      <c r="CV43" s="238">
        <v>44.797083200000003</v>
      </c>
      <c r="CW43" s="238">
        <v>-94.23521676</v>
      </c>
      <c r="CX43" s="238" t="s">
        <v>359</v>
      </c>
      <c r="CY43" s="238" t="s">
        <v>1856</v>
      </c>
    </row>
    <row r="44" spans="1:103" x14ac:dyDescent="0.25">
      <c r="A44" s="238">
        <v>10926977</v>
      </c>
      <c r="B44" s="238">
        <v>3</v>
      </c>
      <c r="C44" s="238">
        <v>22</v>
      </c>
      <c r="D44" s="238">
        <v>111.49299999999999</v>
      </c>
      <c r="E44" s="238">
        <v>43</v>
      </c>
      <c r="G44" s="238" t="s">
        <v>423</v>
      </c>
      <c r="H44" s="238">
        <v>8</v>
      </c>
      <c r="I44" s="238">
        <v>22</v>
      </c>
      <c r="K44" s="238">
        <v>13201468</v>
      </c>
      <c r="L44" s="238">
        <v>140920157</v>
      </c>
      <c r="M44" s="238">
        <v>11</v>
      </c>
      <c r="N44" s="238">
        <v>30</v>
      </c>
      <c r="O44" s="238">
        <v>2013</v>
      </c>
      <c r="P44" s="238" t="s">
        <v>364</v>
      </c>
      <c r="Q44" s="238">
        <v>20</v>
      </c>
      <c r="R44" s="238" t="s">
        <v>196</v>
      </c>
      <c r="S44" s="238">
        <v>5</v>
      </c>
      <c r="T44" s="238">
        <v>0</v>
      </c>
      <c r="U44" s="238">
        <v>1</v>
      </c>
      <c r="V44" s="238">
        <v>8</v>
      </c>
      <c r="W44" s="238">
        <v>16</v>
      </c>
      <c r="X44" s="238">
        <v>2</v>
      </c>
      <c r="Y44" s="238">
        <v>6</v>
      </c>
      <c r="Z44" s="238">
        <v>1</v>
      </c>
      <c r="AB44" s="238">
        <v>1</v>
      </c>
      <c r="AC44" s="238">
        <v>98</v>
      </c>
      <c r="AD44" s="238" t="s">
        <v>498</v>
      </c>
      <c r="AE44" s="238" t="s">
        <v>1857</v>
      </c>
      <c r="AF44" s="238" t="s">
        <v>1798</v>
      </c>
      <c r="AG44" s="238">
        <v>4</v>
      </c>
      <c r="AH44" s="238">
        <v>2</v>
      </c>
      <c r="AI44" s="238">
        <v>2</v>
      </c>
      <c r="AJ44" s="238">
        <v>1</v>
      </c>
      <c r="AK44" s="238">
        <v>21</v>
      </c>
      <c r="AL44" s="238">
        <v>31</v>
      </c>
      <c r="AM44" s="238" t="s">
        <v>354</v>
      </c>
      <c r="AN44" s="238">
        <v>5</v>
      </c>
      <c r="AO44" s="238">
        <v>1</v>
      </c>
      <c r="AS44" s="238">
        <v>7</v>
      </c>
      <c r="AT44" s="238">
        <v>98</v>
      </c>
      <c r="AU44" s="238">
        <v>55</v>
      </c>
      <c r="AV44" s="238">
        <v>10</v>
      </c>
      <c r="AW44" s="238">
        <v>21</v>
      </c>
      <c r="CT44" s="238">
        <v>402303</v>
      </c>
      <c r="CU44" s="238">
        <v>4961155</v>
      </c>
      <c r="CV44" s="238">
        <v>44.797115099999999</v>
      </c>
      <c r="CW44" s="238">
        <v>-94.235213799999997</v>
      </c>
      <c r="CX44" s="238" t="s">
        <v>359</v>
      </c>
      <c r="CY44" s="238" t="s">
        <v>1858</v>
      </c>
    </row>
    <row r="45" spans="1:103" x14ac:dyDescent="0.25">
      <c r="A45" s="238">
        <v>10899755</v>
      </c>
      <c r="B45" s="238">
        <v>3</v>
      </c>
      <c r="C45" s="238">
        <v>22</v>
      </c>
      <c r="D45" s="238">
        <v>111.544</v>
      </c>
      <c r="E45" s="238">
        <v>43</v>
      </c>
      <c r="G45" s="238" t="s">
        <v>423</v>
      </c>
      <c r="H45" s="238">
        <v>8</v>
      </c>
      <c r="I45" s="238">
        <v>22</v>
      </c>
      <c r="K45" s="238">
        <v>13201162</v>
      </c>
      <c r="L45" s="238">
        <v>132630187</v>
      </c>
      <c r="M45" s="238">
        <v>9</v>
      </c>
      <c r="N45" s="238">
        <v>20</v>
      </c>
      <c r="O45" s="238">
        <v>2013</v>
      </c>
      <c r="P45" s="238" t="s">
        <v>362</v>
      </c>
      <c r="Q45" s="238">
        <v>7</v>
      </c>
      <c r="R45" s="238" t="s">
        <v>196</v>
      </c>
      <c r="S45" s="238">
        <v>5</v>
      </c>
      <c r="T45" s="238">
        <v>0</v>
      </c>
      <c r="U45" s="238">
        <v>2</v>
      </c>
      <c r="V45" s="238">
        <v>1</v>
      </c>
      <c r="W45" s="238">
        <v>10</v>
      </c>
      <c r="X45" s="238">
        <v>2</v>
      </c>
      <c r="Y45" s="238">
        <v>1</v>
      </c>
      <c r="Z45" s="238">
        <v>2</v>
      </c>
      <c r="AB45" s="238">
        <v>1</v>
      </c>
      <c r="AC45" s="238">
        <v>98</v>
      </c>
      <c r="AD45" s="238">
        <v>22</v>
      </c>
      <c r="AE45" s="238" t="s">
        <v>1857</v>
      </c>
      <c r="AF45" s="238" t="s">
        <v>1798</v>
      </c>
      <c r="AG45" s="238">
        <v>7</v>
      </c>
      <c r="AH45" s="238">
        <v>2</v>
      </c>
      <c r="AI45" s="238">
        <v>2</v>
      </c>
      <c r="AJ45" s="238">
        <v>2</v>
      </c>
      <c r="AK45" s="238">
        <v>21</v>
      </c>
      <c r="AL45" s="238">
        <v>26</v>
      </c>
      <c r="AM45" s="238" t="s">
        <v>363</v>
      </c>
      <c r="AN45" s="238">
        <v>5</v>
      </c>
      <c r="AO45" s="238">
        <v>5</v>
      </c>
      <c r="AP45" s="238">
        <v>3</v>
      </c>
      <c r="AS45" s="238">
        <v>7</v>
      </c>
      <c r="AT45" s="238">
        <v>98</v>
      </c>
      <c r="AU45" s="238">
        <v>55</v>
      </c>
      <c r="AV45" s="238">
        <v>11</v>
      </c>
      <c r="AW45" s="238">
        <v>21</v>
      </c>
      <c r="AX45" s="238">
        <v>2</v>
      </c>
      <c r="AY45" s="238">
        <v>2</v>
      </c>
      <c r="AZ45" s="238">
        <v>2</v>
      </c>
      <c r="BA45" s="238">
        <v>21</v>
      </c>
      <c r="BB45" s="238">
        <v>30</v>
      </c>
      <c r="BC45" s="238" t="s">
        <v>354</v>
      </c>
      <c r="BD45" s="238">
        <v>5</v>
      </c>
      <c r="BE45" s="238">
        <v>1</v>
      </c>
      <c r="BI45" s="238">
        <v>7</v>
      </c>
      <c r="BJ45" s="238">
        <v>98</v>
      </c>
      <c r="BK45" s="238">
        <v>55</v>
      </c>
      <c r="BL45" s="238">
        <v>11</v>
      </c>
      <c r="BM45" s="238">
        <v>21</v>
      </c>
      <c r="CT45" s="238">
        <v>402242</v>
      </c>
      <c r="CU45" s="238">
        <v>4961212</v>
      </c>
      <c r="CV45" s="238">
        <v>44.797616099999999</v>
      </c>
      <c r="CW45" s="238">
        <v>-94.235992999999993</v>
      </c>
      <c r="CX45" s="238" t="s">
        <v>359</v>
      </c>
      <c r="CY45" s="238" t="s">
        <v>1859</v>
      </c>
    </row>
    <row r="46" spans="1:103" x14ac:dyDescent="0.25">
      <c r="A46" s="238">
        <v>871792</v>
      </c>
      <c r="B46" s="238">
        <v>3</v>
      </c>
      <c r="C46" s="238">
        <v>22</v>
      </c>
      <c r="D46" s="238">
        <v>111.596</v>
      </c>
      <c r="E46" s="238">
        <v>43</v>
      </c>
      <c r="G46" s="238" t="s">
        <v>1475</v>
      </c>
      <c r="H46" s="238">
        <v>8</v>
      </c>
      <c r="I46" s="238">
        <v>22</v>
      </c>
      <c r="K46" s="238">
        <v>20202996</v>
      </c>
      <c r="L46" s="238">
        <v>203650134</v>
      </c>
      <c r="M46" s="238">
        <v>12</v>
      </c>
      <c r="N46" s="238">
        <v>30</v>
      </c>
      <c r="O46" s="238">
        <v>2020</v>
      </c>
      <c r="P46" s="238" t="s">
        <v>355</v>
      </c>
      <c r="Q46" s="238">
        <v>6</v>
      </c>
      <c r="R46" s="238" t="s">
        <v>419</v>
      </c>
      <c r="S46" s="238">
        <v>5</v>
      </c>
      <c r="T46" s="238">
        <v>0</v>
      </c>
      <c r="U46" s="238">
        <v>2</v>
      </c>
      <c r="V46" s="238">
        <v>10</v>
      </c>
      <c r="W46" s="238">
        <v>10</v>
      </c>
      <c r="X46" s="238">
        <v>2</v>
      </c>
      <c r="Y46" s="238">
        <v>6</v>
      </c>
      <c r="Z46" s="238">
        <v>7</v>
      </c>
      <c r="AB46" s="238">
        <v>3</v>
      </c>
      <c r="AC46" s="238">
        <v>98</v>
      </c>
      <c r="AD46" s="238" t="s">
        <v>1803</v>
      </c>
      <c r="AF46" s="238" t="s">
        <v>1798</v>
      </c>
      <c r="AG46" s="238">
        <v>5</v>
      </c>
      <c r="AH46" s="238">
        <v>2</v>
      </c>
      <c r="AI46" s="238">
        <v>3</v>
      </c>
      <c r="AJ46" s="238">
        <v>1</v>
      </c>
      <c r="AK46" s="238">
        <v>29</v>
      </c>
      <c r="AL46" s="238">
        <v>52</v>
      </c>
      <c r="AM46" s="238" t="s">
        <v>354</v>
      </c>
      <c r="AN46" s="238">
        <v>5</v>
      </c>
      <c r="AO46" s="238">
        <v>68</v>
      </c>
      <c r="AS46" s="238">
        <v>12</v>
      </c>
      <c r="AT46" s="238">
        <v>9</v>
      </c>
      <c r="AU46" s="238">
        <v>60</v>
      </c>
      <c r="AV46" s="238">
        <v>11</v>
      </c>
      <c r="AW46" s="238">
        <v>21</v>
      </c>
      <c r="AX46" s="238">
        <v>2</v>
      </c>
      <c r="AY46" s="238">
        <v>4</v>
      </c>
      <c r="AZ46" s="238">
        <v>1</v>
      </c>
      <c r="BA46" s="238">
        <v>21</v>
      </c>
      <c r="BB46" s="238">
        <v>46</v>
      </c>
      <c r="BC46" s="238" t="s">
        <v>363</v>
      </c>
      <c r="BD46" s="238">
        <v>5</v>
      </c>
      <c r="BE46" s="238">
        <v>1</v>
      </c>
      <c r="BI46" s="238">
        <v>12</v>
      </c>
      <c r="BJ46" s="238">
        <v>9</v>
      </c>
      <c r="BK46" s="238">
        <v>60</v>
      </c>
      <c r="BL46" s="238">
        <v>11</v>
      </c>
      <c r="BM46" s="238">
        <v>21</v>
      </c>
      <c r="CT46" s="238">
        <v>402205.579544493</v>
      </c>
      <c r="CU46" s="238">
        <v>4961269.9263398498</v>
      </c>
      <c r="CV46" s="238">
        <v>44.798136700000001</v>
      </c>
      <c r="CW46" s="238">
        <v>-94.236470310000001</v>
      </c>
      <c r="CX46" s="238" t="s">
        <v>359</v>
      </c>
      <c r="CY46" s="238" t="s">
        <v>1860</v>
      </c>
    </row>
    <row r="47" spans="1:103" x14ac:dyDescent="0.25">
      <c r="A47" s="238">
        <v>626055</v>
      </c>
      <c r="B47" s="238">
        <v>3</v>
      </c>
      <c r="C47" s="238">
        <v>22</v>
      </c>
      <c r="D47" s="238">
        <v>111.59699999999999</v>
      </c>
      <c r="E47" s="238">
        <v>43</v>
      </c>
      <c r="G47" s="238" t="s">
        <v>1475</v>
      </c>
      <c r="H47" s="238">
        <v>8</v>
      </c>
      <c r="I47" s="238">
        <v>22</v>
      </c>
      <c r="K47" s="238">
        <v>18201939</v>
      </c>
      <c r="M47" s="238">
        <v>8</v>
      </c>
      <c r="N47" s="238">
        <v>7</v>
      </c>
      <c r="O47" s="238">
        <v>2018</v>
      </c>
      <c r="P47" s="238" t="s">
        <v>368</v>
      </c>
      <c r="Q47" s="238">
        <v>7</v>
      </c>
      <c r="R47" s="238" t="s">
        <v>196</v>
      </c>
      <c r="S47" s="238">
        <v>5</v>
      </c>
      <c r="T47" s="238">
        <v>0</v>
      </c>
      <c r="U47" s="238">
        <v>2</v>
      </c>
      <c r="V47" s="238">
        <v>5</v>
      </c>
      <c r="W47" s="238">
        <v>10</v>
      </c>
      <c r="X47" s="238">
        <v>3</v>
      </c>
      <c r="Y47" s="238">
        <v>1</v>
      </c>
      <c r="Z47" s="238">
        <v>3</v>
      </c>
      <c r="AB47" s="238">
        <v>2</v>
      </c>
      <c r="AC47" s="238">
        <v>98</v>
      </c>
      <c r="AD47" s="238" t="s">
        <v>1803</v>
      </c>
      <c r="AF47" s="238" t="s">
        <v>1798</v>
      </c>
      <c r="AG47" s="238">
        <v>10</v>
      </c>
      <c r="AH47" s="238">
        <v>2</v>
      </c>
      <c r="AI47" s="238">
        <v>2</v>
      </c>
      <c r="AJ47" s="238">
        <v>3</v>
      </c>
      <c r="AK47" s="238">
        <v>21</v>
      </c>
      <c r="AL47" s="238">
        <v>36</v>
      </c>
      <c r="AM47" s="238" t="s">
        <v>354</v>
      </c>
      <c r="AN47" s="238">
        <v>5</v>
      </c>
      <c r="AO47" s="238">
        <v>64</v>
      </c>
      <c r="AS47" s="238">
        <v>12</v>
      </c>
      <c r="AT47" s="238">
        <v>23</v>
      </c>
      <c r="AU47" s="238">
        <v>55</v>
      </c>
      <c r="AV47" s="238">
        <v>11</v>
      </c>
      <c r="AW47" s="238">
        <v>21</v>
      </c>
      <c r="AX47" s="238">
        <v>2</v>
      </c>
      <c r="AY47" s="238">
        <v>49</v>
      </c>
      <c r="AZ47" s="238">
        <v>2</v>
      </c>
      <c r="BA47" s="238">
        <v>21</v>
      </c>
      <c r="BB47" s="238">
        <v>58</v>
      </c>
      <c r="BC47" s="238" t="s">
        <v>354</v>
      </c>
      <c r="BD47" s="238">
        <v>5</v>
      </c>
      <c r="BE47" s="238">
        <v>1</v>
      </c>
      <c r="BI47" s="238">
        <v>12</v>
      </c>
      <c r="BJ47" s="238">
        <v>9</v>
      </c>
      <c r="BK47" s="238">
        <v>60</v>
      </c>
      <c r="BL47" s="238">
        <v>11</v>
      </c>
      <c r="BM47" s="238">
        <v>21</v>
      </c>
      <c r="CT47" s="238">
        <v>402184.41283549299</v>
      </c>
      <c r="CU47" s="238">
        <v>4961274.1596816499</v>
      </c>
      <c r="CV47" s="238">
        <v>44.798171910000001</v>
      </c>
      <c r="CW47" s="238">
        <v>-94.236738680000002</v>
      </c>
      <c r="CX47" s="238" t="s">
        <v>391</v>
      </c>
      <c r="CY47" s="238" t="s">
        <v>1861</v>
      </c>
    </row>
    <row r="48" spans="1:103" x14ac:dyDescent="0.25">
      <c r="A48" s="238">
        <v>10960308</v>
      </c>
      <c r="B48" s="238">
        <v>3</v>
      </c>
      <c r="C48" s="238">
        <v>22</v>
      </c>
      <c r="D48" s="238">
        <v>111.67400000000001</v>
      </c>
      <c r="E48" s="238">
        <v>43</v>
      </c>
      <c r="G48" s="238" t="s">
        <v>423</v>
      </c>
      <c r="H48" s="238">
        <v>8</v>
      </c>
      <c r="I48" s="238">
        <v>22</v>
      </c>
      <c r="K48" s="238" t="s">
        <v>1862</v>
      </c>
      <c r="L48" s="238">
        <v>140030232</v>
      </c>
      <c r="M48" s="238">
        <v>1</v>
      </c>
      <c r="N48" s="238">
        <v>3</v>
      </c>
      <c r="O48" s="238">
        <v>2014</v>
      </c>
      <c r="P48" s="238" t="s">
        <v>362</v>
      </c>
      <c r="Q48" s="238">
        <v>16</v>
      </c>
      <c r="S48" s="238">
        <v>4</v>
      </c>
      <c r="T48" s="238">
        <v>0</v>
      </c>
      <c r="U48" s="238">
        <v>1</v>
      </c>
      <c r="V48" s="238">
        <v>7</v>
      </c>
      <c r="W48" s="238">
        <v>83</v>
      </c>
      <c r="X48" s="238">
        <v>2</v>
      </c>
      <c r="Y48" s="238">
        <v>1</v>
      </c>
      <c r="Z48" s="238">
        <v>7</v>
      </c>
      <c r="AA48" s="238">
        <v>5</v>
      </c>
      <c r="AB48" s="238">
        <v>5</v>
      </c>
      <c r="AC48" s="238">
        <v>98</v>
      </c>
      <c r="AD48" s="238" t="s">
        <v>1863</v>
      </c>
      <c r="AE48" s="238" t="s">
        <v>1853</v>
      </c>
      <c r="AF48" s="238" t="s">
        <v>1798</v>
      </c>
      <c r="AG48" s="238">
        <v>3</v>
      </c>
      <c r="AH48" s="238">
        <v>2</v>
      </c>
      <c r="AI48" s="238">
        <v>4</v>
      </c>
      <c r="AJ48" s="238">
        <v>1</v>
      </c>
      <c r="AK48" s="238">
        <v>29</v>
      </c>
      <c r="AL48" s="238">
        <v>26</v>
      </c>
      <c r="AM48" s="238" t="s">
        <v>363</v>
      </c>
      <c r="AN48" s="238">
        <v>5</v>
      </c>
      <c r="AO48" s="238">
        <v>7</v>
      </c>
      <c r="AS48" s="238">
        <v>7</v>
      </c>
      <c r="AT48" s="238">
        <v>98</v>
      </c>
      <c r="AU48" s="238">
        <v>55</v>
      </c>
      <c r="AV48" s="238">
        <v>11</v>
      </c>
      <c r="AW48" s="238">
        <v>21</v>
      </c>
      <c r="CT48" s="238">
        <v>402088</v>
      </c>
      <c r="CU48" s="238">
        <v>4961352</v>
      </c>
      <c r="CV48" s="238">
        <v>44.798855600000003</v>
      </c>
      <c r="CW48" s="238">
        <v>-94.237966599999993</v>
      </c>
      <c r="CX48" s="238" t="s">
        <v>359</v>
      </c>
      <c r="CY48" s="238" t="s">
        <v>1864</v>
      </c>
    </row>
    <row r="49" spans="1:103" x14ac:dyDescent="0.25">
      <c r="A49" s="238">
        <v>393326</v>
      </c>
      <c r="B49" s="238">
        <v>3</v>
      </c>
      <c r="C49" s="238">
        <v>22</v>
      </c>
      <c r="D49" s="238">
        <v>111.80200000000001</v>
      </c>
      <c r="E49" s="238">
        <v>43</v>
      </c>
      <c r="G49" s="238" t="s">
        <v>1475</v>
      </c>
      <c r="H49" s="238">
        <v>8</v>
      </c>
      <c r="I49" s="238">
        <v>22</v>
      </c>
      <c r="K49" s="238">
        <v>16010507</v>
      </c>
      <c r="M49" s="238">
        <v>11</v>
      </c>
      <c r="N49" s="238">
        <v>9</v>
      </c>
      <c r="O49" s="238">
        <v>2016</v>
      </c>
      <c r="P49" s="238" t="s">
        <v>355</v>
      </c>
      <c r="Q49" s="238">
        <v>5</v>
      </c>
      <c r="S49" s="238">
        <v>5</v>
      </c>
      <c r="T49" s="238">
        <v>0</v>
      </c>
      <c r="U49" s="238">
        <v>2</v>
      </c>
      <c r="W49" s="238">
        <v>17</v>
      </c>
      <c r="X49" s="238">
        <v>2</v>
      </c>
      <c r="Y49" s="238">
        <v>6</v>
      </c>
      <c r="Z49" s="238">
        <v>1</v>
      </c>
      <c r="AB49" s="238">
        <v>1</v>
      </c>
      <c r="AC49" s="238">
        <v>98</v>
      </c>
      <c r="AD49" s="238" t="s">
        <v>1803</v>
      </c>
      <c r="AF49" s="238" t="s">
        <v>1798</v>
      </c>
      <c r="AG49" s="238">
        <v>90</v>
      </c>
      <c r="AH49" s="238">
        <v>2</v>
      </c>
      <c r="AI49" s="238">
        <v>3</v>
      </c>
      <c r="AJ49" s="238">
        <v>2</v>
      </c>
      <c r="AK49" s="238">
        <v>26</v>
      </c>
      <c r="AL49" s="238">
        <v>49</v>
      </c>
      <c r="AM49" s="238" t="s">
        <v>354</v>
      </c>
      <c r="AN49" s="238">
        <v>5</v>
      </c>
      <c r="AO49" s="238">
        <v>1</v>
      </c>
      <c r="AS49" s="238">
        <v>12</v>
      </c>
      <c r="AT49" s="238">
        <v>9</v>
      </c>
      <c r="AU49" s="238">
        <v>60</v>
      </c>
      <c r="AV49" s="238">
        <v>11</v>
      </c>
      <c r="AW49" s="238">
        <v>21</v>
      </c>
      <c r="AX49" s="238">
        <v>2</v>
      </c>
      <c r="AY49" s="238">
        <v>6</v>
      </c>
      <c r="AZ49" s="238">
        <v>2</v>
      </c>
      <c r="BA49" s="238">
        <v>26</v>
      </c>
      <c r="BB49" s="238">
        <v>39</v>
      </c>
      <c r="BC49" s="238" t="s">
        <v>354</v>
      </c>
      <c r="BD49" s="238">
        <v>5</v>
      </c>
      <c r="BE49" s="238">
        <v>1</v>
      </c>
      <c r="BI49" s="238">
        <v>12</v>
      </c>
      <c r="BJ49" s="238">
        <v>9</v>
      </c>
      <c r="BK49" s="238">
        <v>60</v>
      </c>
      <c r="BL49" s="238">
        <v>11</v>
      </c>
      <c r="BM49" s="238">
        <v>21</v>
      </c>
      <c r="CT49" s="238">
        <v>401923.89248213498</v>
      </c>
      <c r="CU49" s="238">
        <v>4961499.1250480199</v>
      </c>
      <c r="CV49" s="238">
        <v>44.800160910000002</v>
      </c>
      <c r="CW49" s="238">
        <v>-94.240075189999999</v>
      </c>
      <c r="CX49" s="238" t="s">
        <v>359</v>
      </c>
      <c r="CY49" s="238" t="s">
        <v>1865</v>
      </c>
    </row>
    <row r="50" spans="1:103" x14ac:dyDescent="0.25">
      <c r="A50" s="238">
        <v>689390</v>
      </c>
      <c r="B50" s="238">
        <v>3</v>
      </c>
      <c r="C50" s="238">
        <v>22</v>
      </c>
      <c r="D50" s="238">
        <v>111.956</v>
      </c>
      <c r="E50" s="238">
        <v>43</v>
      </c>
      <c r="G50" s="238" t="s">
        <v>1475</v>
      </c>
      <c r="H50" s="238">
        <v>8</v>
      </c>
      <c r="I50" s="238">
        <v>22</v>
      </c>
      <c r="K50" s="238">
        <v>19200596</v>
      </c>
      <c r="M50" s="238">
        <v>2</v>
      </c>
      <c r="N50" s="238">
        <v>18</v>
      </c>
      <c r="O50" s="238">
        <v>2019</v>
      </c>
      <c r="P50" s="238" t="s">
        <v>361</v>
      </c>
      <c r="Q50" s="238">
        <v>6</v>
      </c>
      <c r="R50" s="238" t="s">
        <v>196</v>
      </c>
      <c r="S50" s="238">
        <v>5</v>
      </c>
      <c r="T50" s="238">
        <v>0</v>
      </c>
      <c r="U50" s="238">
        <v>1</v>
      </c>
      <c r="W50" s="238">
        <v>83</v>
      </c>
      <c r="X50" s="238">
        <v>2</v>
      </c>
      <c r="Y50" s="238">
        <v>1</v>
      </c>
      <c r="Z50" s="238">
        <v>1</v>
      </c>
      <c r="AB50" s="238">
        <v>5</v>
      </c>
      <c r="AC50" s="238">
        <v>98</v>
      </c>
      <c r="AD50" s="238" t="s">
        <v>1803</v>
      </c>
      <c r="AF50" s="238" t="s">
        <v>1798</v>
      </c>
      <c r="AG50" s="238">
        <v>3</v>
      </c>
      <c r="AH50" s="238">
        <v>2</v>
      </c>
      <c r="AI50" s="238">
        <v>3</v>
      </c>
      <c r="AJ50" s="238">
        <v>2</v>
      </c>
      <c r="AK50" s="238">
        <v>29</v>
      </c>
      <c r="AL50" s="238">
        <v>20</v>
      </c>
      <c r="AM50" s="238" t="s">
        <v>363</v>
      </c>
      <c r="AN50" s="238">
        <v>5</v>
      </c>
      <c r="AO50" s="238">
        <v>72</v>
      </c>
      <c r="AS50" s="238">
        <v>12</v>
      </c>
      <c r="AT50" s="238">
        <v>9</v>
      </c>
      <c r="AU50" s="238">
        <v>55</v>
      </c>
      <c r="AV50" s="238">
        <v>11</v>
      </c>
      <c r="AW50" s="238">
        <v>21</v>
      </c>
      <c r="CT50" s="238">
        <v>401744.14528829098</v>
      </c>
      <c r="CU50" s="238">
        <v>4961646.6937600505</v>
      </c>
      <c r="CV50" s="238">
        <v>44.801464350000003</v>
      </c>
      <c r="CW50" s="238">
        <v>-94.242375890000005</v>
      </c>
      <c r="CX50" s="238" t="s">
        <v>359</v>
      </c>
      <c r="CY50" s="238" t="s">
        <v>1866</v>
      </c>
    </row>
    <row r="51" spans="1:103" x14ac:dyDescent="0.25">
      <c r="A51" s="238">
        <v>10925040</v>
      </c>
      <c r="B51" s="238">
        <v>3</v>
      </c>
      <c r="C51" s="238">
        <v>22</v>
      </c>
      <c r="D51" s="238">
        <v>112.303</v>
      </c>
      <c r="E51" s="238">
        <v>43</v>
      </c>
      <c r="G51" s="238" t="s">
        <v>423</v>
      </c>
      <c r="H51" s="238">
        <v>8</v>
      </c>
      <c r="I51" s="238">
        <v>22</v>
      </c>
      <c r="K51" s="238">
        <v>13201629</v>
      </c>
      <c r="L51" s="238">
        <v>133610249</v>
      </c>
      <c r="M51" s="238">
        <v>12</v>
      </c>
      <c r="N51" s="238">
        <v>19</v>
      </c>
      <c r="O51" s="238">
        <v>2013</v>
      </c>
      <c r="P51" s="238" t="s">
        <v>384</v>
      </c>
      <c r="Q51" s="238">
        <v>17</v>
      </c>
      <c r="S51" s="238">
        <v>4</v>
      </c>
      <c r="T51" s="238">
        <v>0</v>
      </c>
      <c r="U51" s="238">
        <v>2</v>
      </c>
      <c r="V51" s="238">
        <v>1</v>
      </c>
      <c r="W51" s="238">
        <v>10</v>
      </c>
      <c r="X51" s="238">
        <v>2</v>
      </c>
      <c r="Y51" s="238">
        <v>6</v>
      </c>
      <c r="Z51" s="238">
        <v>1</v>
      </c>
      <c r="AB51" s="238">
        <v>1</v>
      </c>
      <c r="AC51" s="238">
        <v>98</v>
      </c>
      <c r="AD51" s="238" t="s">
        <v>498</v>
      </c>
      <c r="AE51" s="238">
        <v>113</v>
      </c>
      <c r="AF51" s="238" t="s">
        <v>1798</v>
      </c>
      <c r="AG51" s="238">
        <v>7</v>
      </c>
      <c r="AH51" s="238">
        <v>2</v>
      </c>
      <c r="AI51" s="238">
        <v>2</v>
      </c>
      <c r="AJ51" s="238">
        <v>8</v>
      </c>
      <c r="AK51" s="238">
        <v>21</v>
      </c>
      <c r="AL51" s="238">
        <v>21</v>
      </c>
      <c r="AM51" s="238" t="s">
        <v>354</v>
      </c>
      <c r="AN51" s="238">
        <v>5</v>
      </c>
      <c r="AO51" s="238">
        <v>15</v>
      </c>
      <c r="AS51" s="238">
        <v>7</v>
      </c>
      <c r="AT51" s="238">
        <v>98</v>
      </c>
      <c r="AU51" s="238">
        <v>55</v>
      </c>
      <c r="AV51" s="238">
        <v>11</v>
      </c>
      <c r="AW51" s="238">
        <v>21</v>
      </c>
      <c r="AX51" s="238">
        <v>2</v>
      </c>
      <c r="AY51" s="238">
        <v>2</v>
      </c>
      <c r="AZ51" s="238">
        <v>8</v>
      </c>
      <c r="BA51" s="238">
        <v>26</v>
      </c>
      <c r="BB51" s="238">
        <v>60</v>
      </c>
      <c r="BC51" s="238" t="s">
        <v>363</v>
      </c>
      <c r="BD51" s="238">
        <v>5</v>
      </c>
      <c r="BE51" s="238">
        <v>1</v>
      </c>
      <c r="BI51" s="238">
        <v>7</v>
      </c>
      <c r="BJ51" s="238">
        <v>98</v>
      </c>
      <c r="BK51" s="238">
        <v>55</v>
      </c>
      <c r="BL51" s="238">
        <v>11</v>
      </c>
      <c r="BM51" s="238">
        <v>21</v>
      </c>
      <c r="CT51" s="238">
        <v>401335</v>
      </c>
      <c r="CU51" s="238">
        <v>4962028</v>
      </c>
      <c r="CV51" s="238">
        <v>44.804842499999999</v>
      </c>
      <c r="CW51" s="238">
        <v>-94.247624500000001</v>
      </c>
      <c r="CX51" s="238" t="s">
        <v>359</v>
      </c>
      <c r="CY51" s="238" t="s">
        <v>1867</v>
      </c>
    </row>
    <row r="52" spans="1:103" x14ac:dyDescent="0.25">
      <c r="A52" s="238">
        <v>10828614</v>
      </c>
      <c r="B52" s="238">
        <v>3</v>
      </c>
      <c r="C52" s="238">
        <v>22</v>
      </c>
      <c r="D52" s="238">
        <v>112.428</v>
      </c>
      <c r="E52" s="238">
        <v>43</v>
      </c>
      <c r="G52" s="238" t="s">
        <v>664</v>
      </c>
      <c r="H52" s="238">
        <v>8</v>
      </c>
      <c r="I52" s="238">
        <v>22</v>
      </c>
      <c r="K52" s="238">
        <v>12200980</v>
      </c>
      <c r="L52" s="238">
        <v>122700199</v>
      </c>
      <c r="M52" s="238">
        <v>9</v>
      </c>
      <c r="N52" s="238">
        <v>15</v>
      </c>
      <c r="O52" s="238">
        <v>2012</v>
      </c>
      <c r="P52" s="238" t="s">
        <v>364</v>
      </c>
      <c r="Q52" s="238">
        <v>23</v>
      </c>
      <c r="S52" s="238">
        <v>3</v>
      </c>
      <c r="T52" s="238">
        <v>0</v>
      </c>
      <c r="U52" s="238">
        <v>1</v>
      </c>
      <c r="V52" s="238">
        <v>10</v>
      </c>
      <c r="W52" s="238">
        <v>69</v>
      </c>
      <c r="X52" s="238">
        <v>2</v>
      </c>
      <c r="Y52" s="238">
        <v>6</v>
      </c>
      <c r="Z52" s="238">
        <v>1</v>
      </c>
      <c r="AB52" s="238">
        <v>1</v>
      </c>
      <c r="AC52" s="238">
        <v>98</v>
      </c>
      <c r="AD52" s="238" t="s">
        <v>498</v>
      </c>
      <c r="AE52" s="238">
        <v>113</v>
      </c>
      <c r="AF52" s="238" t="s">
        <v>1798</v>
      </c>
      <c r="AG52" s="238">
        <v>3</v>
      </c>
      <c r="AH52" s="238">
        <v>2</v>
      </c>
      <c r="AI52" s="238">
        <v>2</v>
      </c>
      <c r="AJ52" s="238">
        <v>6</v>
      </c>
      <c r="AK52" s="238">
        <v>21</v>
      </c>
      <c r="AL52" s="238">
        <v>17</v>
      </c>
      <c r="AM52" s="238" t="s">
        <v>363</v>
      </c>
      <c r="AN52" s="238">
        <v>5</v>
      </c>
      <c r="AO52" s="238">
        <v>15</v>
      </c>
      <c r="AP52" s="238">
        <v>16</v>
      </c>
      <c r="AS52" s="238">
        <v>7</v>
      </c>
      <c r="AT52" s="238">
        <v>98</v>
      </c>
      <c r="AU52" s="238">
        <v>55</v>
      </c>
      <c r="AV52" s="238">
        <v>11</v>
      </c>
      <c r="AW52" s="238">
        <v>21</v>
      </c>
      <c r="CT52" s="238">
        <v>401185</v>
      </c>
      <c r="CU52" s="238">
        <v>4962162</v>
      </c>
      <c r="CV52" s="238">
        <v>44.806026299999999</v>
      </c>
      <c r="CW52" s="238">
        <v>-94.249544499999999</v>
      </c>
      <c r="CX52" s="238" t="s">
        <v>359</v>
      </c>
      <c r="CY52" s="238" t="s">
        <v>1868</v>
      </c>
    </row>
    <row r="53" spans="1:103" x14ac:dyDescent="0.25">
      <c r="A53" s="238">
        <v>11049838</v>
      </c>
      <c r="B53" s="238">
        <v>3</v>
      </c>
      <c r="C53" s="238">
        <v>22</v>
      </c>
      <c r="D53" s="238">
        <v>112.479</v>
      </c>
      <c r="E53" s="238">
        <v>43</v>
      </c>
      <c r="G53" s="238" t="s">
        <v>664</v>
      </c>
      <c r="H53" s="238">
        <v>8</v>
      </c>
      <c r="I53" s="238">
        <v>22</v>
      </c>
      <c r="K53" s="238">
        <v>15200596</v>
      </c>
      <c r="L53" s="238">
        <v>150970163</v>
      </c>
      <c r="M53" s="238">
        <v>4</v>
      </c>
      <c r="N53" s="238">
        <v>6</v>
      </c>
      <c r="O53" s="238">
        <v>2015</v>
      </c>
      <c r="P53" s="238" t="s">
        <v>361</v>
      </c>
      <c r="Q53" s="238">
        <v>18</v>
      </c>
      <c r="S53" s="238">
        <v>5</v>
      </c>
      <c r="T53" s="238">
        <v>0</v>
      </c>
      <c r="U53" s="238">
        <v>1</v>
      </c>
      <c r="V53" s="238">
        <v>8</v>
      </c>
      <c r="W53" s="238">
        <v>16</v>
      </c>
      <c r="X53" s="238">
        <v>2</v>
      </c>
      <c r="Y53" s="238">
        <v>1</v>
      </c>
      <c r="Z53" s="238">
        <v>2</v>
      </c>
      <c r="AB53" s="238">
        <v>1</v>
      </c>
      <c r="AC53" s="238">
        <v>98</v>
      </c>
      <c r="AD53" s="238" t="s">
        <v>498</v>
      </c>
      <c r="AE53" s="238" t="s">
        <v>677</v>
      </c>
      <c r="AF53" s="238" t="s">
        <v>1798</v>
      </c>
      <c r="AG53" s="238">
        <v>4</v>
      </c>
      <c r="AH53" s="238">
        <v>2</v>
      </c>
      <c r="AI53" s="238">
        <v>3</v>
      </c>
      <c r="AJ53" s="238">
        <v>2</v>
      </c>
      <c r="AK53" s="238">
        <v>21</v>
      </c>
      <c r="AL53" s="238">
        <v>59</v>
      </c>
      <c r="AM53" s="238" t="s">
        <v>354</v>
      </c>
      <c r="AN53" s="238">
        <v>5</v>
      </c>
      <c r="AO53" s="238">
        <v>1</v>
      </c>
      <c r="AS53" s="238">
        <v>7</v>
      </c>
      <c r="AT53" s="238">
        <v>98</v>
      </c>
      <c r="AU53" s="238">
        <v>55</v>
      </c>
      <c r="AV53" s="238">
        <v>11</v>
      </c>
      <c r="AW53" s="238">
        <v>20</v>
      </c>
      <c r="CT53" s="238">
        <v>401124</v>
      </c>
      <c r="CU53" s="238">
        <v>4962216</v>
      </c>
      <c r="CV53" s="238">
        <v>44.8065055</v>
      </c>
      <c r="CW53" s="238">
        <v>-94.250321600000007</v>
      </c>
      <c r="CX53" s="238" t="s">
        <v>359</v>
      </c>
      <c r="CY53" s="238" t="s">
        <v>1869</v>
      </c>
    </row>
    <row r="54" spans="1:103" x14ac:dyDescent="0.25">
      <c r="A54" s="238">
        <v>10846628</v>
      </c>
      <c r="B54" s="238">
        <v>3</v>
      </c>
      <c r="C54" s="238">
        <v>22</v>
      </c>
      <c r="D54" s="238">
        <v>112.627</v>
      </c>
      <c r="E54" s="238">
        <v>43</v>
      </c>
      <c r="G54" s="238" t="s">
        <v>664</v>
      </c>
      <c r="H54" s="238">
        <v>8</v>
      </c>
      <c r="I54" s="238">
        <v>22</v>
      </c>
      <c r="K54" s="238">
        <v>12200034</v>
      </c>
      <c r="L54" s="238">
        <v>130170189</v>
      </c>
      <c r="M54" s="238">
        <v>1</v>
      </c>
      <c r="N54" s="238">
        <v>11</v>
      </c>
      <c r="O54" s="238">
        <v>2012</v>
      </c>
      <c r="P54" s="238" t="s">
        <v>355</v>
      </c>
      <c r="Q54" s="238">
        <v>14</v>
      </c>
      <c r="R54" s="238" t="s">
        <v>196</v>
      </c>
      <c r="S54" s="238">
        <v>4</v>
      </c>
      <c r="T54" s="238">
        <v>0</v>
      </c>
      <c r="U54" s="238">
        <v>1</v>
      </c>
      <c r="V54" s="238">
        <v>7</v>
      </c>
      <c r="W54" s="238">
        <v>32</v>
      </c>
      <c r="X54" s="238">
        <v>2</v>
      </c>
      <c r="Y54" s="238">
        <v>1</v>
      </c>
      <c r="Z54" s="238">
        <v>8</v>
      </c>
      <c r="AA54" s="238">
        <v>2</v>
      </c>
      <c r="AB54" s="238">
        <v>1</v>
      </c>
      <c r="AC54" s="238">
        <v>98</v>
      </c>
      <c r="AD54" s="238" t="s">
        <v>498</v>
      </c>
      <c r="AE54" s="238" t="s">
        <v>500</v>
      </c>
      <c r="AF54" s="238" t="s">
        <v>1798</v>
      </c>
      <c r="AG54" s="238">
        <v>3</v>
      </c>
      <c r="AH54" s="238">
        <v>2</v>
      </c>
      <c r="AI54" s="238">
        <v>4</v>
      </c>
      <c r="AJ54" s="238">
        <v>8</v>
      </c>
      <c r="AK54" s="238">
        <v>21</v>
      </c>
      <c r="AL54" s="238">
        <v>35</v>
      </c>
      <c r="AM54" s="238" t="s">
        <v>354</v>
      </c>
      <c r="AN54" s="238">
        <v>5</v>
      </c>
      <c r="AO54" s="238">
        <v>72</v>
      </c>
      <c r="AS54" s="238">
        <v>7</v>
      </c>
      <c r="AT54" s="238">
        <v>98</v>
      </c>
      <c r="AU54" s="238">
        <v>55</v>
      </c>
      <c r="AV54" s="238">
        <v>11</v>
      </c>
      <c r="AW54" s="238">
        <v>21</v>
      </c>
      <c r="CT54" s="238">
        <v>400946</v>
      </c>
      <c r="CU54" s="238">
        <v>4962376</v>
      </c>
      <c r="CV54" s="238">
        <v>44.807914699999998</v>
      </c>
      <c r="CW54" s="238">
        <v>-94.252607400000002</v>
      </c>
      <c r="CX54" s="238" t="s">
        <v>359</v>
      </c>
      <c r="CY54" s="238" t="s">
        <v>1870</v>
      </c>
    </row>
    <row r="55" spans="1:103" x14ac:dyDescent="0.25">
      <c r="A55" s="238">
        <v>10816161</v>
      </c>
      <c r="B55" s="238">
        <v>3</v>
      </c>
      <c r="C55" s="238">
        <v>22</v>
      </c>
      <c r="D55" s="238">
        <v>112.726</v>
      </c>
      <c r="E55" s="238">
        <v>43</v>
      </c>
      <c r="G55" s="238" t="s">
        <v>664</v>
      </c>
      <c r="H55" s="238">
        <v>8</v>
      </c>
      <c r="I55" s="238">
        <v>22</v>
      </c>
      <c r="K55" s="238">
        <v>12200405</v>
      </c>
      <c r="L55" s="238">
        <v>121150170</v>
      </c>
      <c r="M55" s="238">
        <v>4</v>
      </c>
      <c r="N55" s="238">
        <v>21</v>
      </c>
      <c r="O55" s="238">
        <v>2012</v>
      </c>
      <c r="P55" s="238" t="s">
        <v>364</v>
      </c>
      <c r="Q55" s="238">
        <v>13</v>
      </c>
      <c r="S55" s="238">
        <v>4</v>
      </c>
      <c r="T55" s="238">
        <v>0</v>
      </c>
      <c r="U55" s="238">
        <v>1</v>
      </c>
      <c r="V55" s="238">
        <v>4</v>
      </c>
      <c r="W55" s="238">
        <v>83</v>
      </c>
      <c r="X55" s="238">
        <v>10</v>
      </c>
      <c r="Y55" s="238">
        <v>1</v>
      </c>
      <c r="Z55" s="238">
        <v>2</v>
      </c>
      <c r="AA55" s="238">
        <v>3</v>
      </c>
      <c r="AB55" s="238">
        <v>2</v>
      </c>
      <c r="AC55" s="238">
        <v>98</v>
      </c>
      <c r="AD55" s="238" t="s">
        <v>498</v>
      </c>
      <c r="AE55" s="238" t="s">
        <v>677</v>
      </c>
      <c r="AF55" s="238" t="s">
        <v>1798</v>
      </c>
      <c r="AG55" s="238">
        <v>3</v>
      </c>
      <c r="AH55" s="238">
        <v>2</v>
      </c>
      <c r="AI55" s="238">
        <v>1</v>
      </c>
      <c r="AJ55" s="238">
        <v>2</v>
      </c>
      <c r="AK55" s="238">
        <v>21</v>
      </c>
      <c r="AL55" s="238">
        <v>42</v>
      </c>
      <c r="AM55" s="238" t="s">
        <v>354</v>
      </c>
      <c r="AN55" s="238">
        <v>90</v>
      </c>
      <c r="AO55" s="238">
        <v>21</v>
      </c>
      <c r="AS55" s="238">
        <v>7</v>
      </c>
      <c r="AT55" s="238">
        <v>98</v>
      </c>
      <c r="AU55" s="238">
        <v>55</v>
      </c>
      <c r="AV55" s="238">
        <v>11</v>
      </c>
      <c r="AW55" s="238">
        <v>21</v>
      </c>
      <c r="CT55" s="238">
        <v>400827</v>
      </c>
      <c r="CU55" s="238">
        <v>4962482</v>
      </c>
      <c r="CV55" s="238">
        <v>44.808856800000001</v>
      </c>
      <c r="CW55" s="238">
        <v>-94.2541358</v>
      </c>
      <c r="CX55" s="238" t="s">
        <v>359</v>
      </c>
      <c r="CY55" s="238" t="s">
        <v>1871</v>
      </c>
    </row>
    <row r="56" spans="1:103" x14ac:dyDescent="0.25">
      <c r="A56" s="238">
        <v>10880783</v>
      </c>
      <c r="B56" s="238">
        <v>3</v>
      </c>
      <c r="C56" s="238">
        <v>22</v>
      </c>
      <c r="D56" s="238">
        <v>112.726</v>
      </c>
      <c r="E56" s="238">
        <v>43</v>
      </c>
      <c r="G56" s="238" t="s">
        <v>605</v>
      </c>
      <c r="H56" s="238">
        <v>8</v>
      </c>
      <c r="I56" s="238">
        <v>22</v>
      </c>
      <c r="L56" s="238">
        <v>130510069</v>
      </c>
      <c r="M56" s="238">
        <v>1</v>
      </c>
      <c r="N56" s="238">
        <v>18</v>
      </c>
      <c r="O56" s="238">
        <v>2013</v>
      </c>
      <c r="P56" s="238" t="s">
        <v>362</v>
      </c>
      <c r="Q56" s="238">
        <v>5</v>
      </c>
      <c r="S56" s="238">
        <v>4</v>
      </c>
      <c r="T56" s="238">
        <v>0</v>
      </c>
      <c r="U56" s="238">
        <v>1</v>
      </c>
      <c r="V56" s="238">
        <v>8</v>
      </c>
      <c r="W56" s="238">
        <v>16</v>
      </c>
      <c r="Y56" s="238">
        <v>2</v>
      </c>
      <c r="Z56" s="238">
        <v>1</v>
      </c>
      <c r="AB56" s="238">
        <v>1</v>
      </c>
      <c r="AC56" s="238">
        <v>98</v>
      </c>
      <c r="AF56" s="238" t="s">
        <v>1798</v>
      </c>
      <c r="AG56" s="238">
        <v>4</v>
      </c>
      <c r="AH56" s="238">
        <v>2</v>
      </c>
      <c r="AI56" s="238">
        <v>2</v>
      </c>
      <c r="AJ56" s="238">
        <v>1</v>
      </c>
      <c r="AK56" s="238">
        <v>21</v>
      </c>
      <c r="AL56" s="238">
        <v>50</v>
      </c>
      <c r="AM56" s="238" t="s">
        <v>363</v>
      </c>
      <c r="AT56" s="238">
        <v>98</v>
      </c>
      <c r="AU56" s="238">
        <v>55</v>
      </c>
      <c r="CT56" s="238">
        <v>400827</v>
      </c>
      <c r="CU56" s="238">
        <v>4962482</v>
      </c>
      <c r="CV56" s="238">
        <v>44.808856800000001</v>
      </c>
      <c r="CW56" s="238">
        <v>-94.2541358</v>
      </c>
      <c r="CX56" s="238" t="s">
        <v>359</v>
      </c>
    </row>
    <row r="57" spans="1:103" x14ac:dyDescent="0.25">
      <c r="A57" s="238">
        <v>11046393</v>
      </c>
      <c r="B57" s="238">
        <v>3</v>
      </c>
      <c r="C57" s="238">
        <v>22</v>
      </c>
      <c r="D57" s="238">
        <v>112.726</v>
      </c>
      <c r="E57" s="238">
        <v>43</v>
      </c>
      <c r="G57" s="238" t="s">
        <v>664</v>
      </c>
      <c r="H57" s="238">
        <v>8</v>
      </c>
      <c r="I57" s="238">
        <v>22</v>
      </c>
      <c r="K57" s="238">
        <v>15200267</v>
      </c>
      <c r="L57" s="238">
        <v>150430315</v>
      </c>
      <c r="M57" s="238">
        <v>2</v>
      </c>
      <c r="N57" s="238">
        <v>10</v>
      </c>
      <c r="O57" s="238">
        <v>2015</v>
      </c>
      <c r="P57" s="238" t="s">
        <v>368</v>
      </c>
      <c r="Q57" s="238">
        <v>7</v>
      </c>
      <c r="S57" s="238">
        <v>5</v>
      </c>
      <c r="T57" s="238">
        <v>0</v>
      </c>
      <c r="U57" s="238">
        <v>1</v>
      </c>
      <c r="V57" s="238">
        <v>7</v>
      </c>
      <c r="W57" s="238">
        <v>83</v>
      </c>
      <c r="X57" s="238">
        <v>3</v>
      </c>
      <c r="Y57" s="238">
        <v>1</v>
      </c>
      <c r="Z57" s="238">
        <v>5</v>
      </c>
      <c r="AB57" s="238">
        <v>5</v>
      </c>
      <c r="AC57" s="238">
        <v>98</v>
      </c>
      <c r="AD57" s="238" t="s">
        <v>498</v>
      </c>
      <c r="AE57" s="238" t="s">
        <v>677</v>
      </c>
      <c r="AF57" s="238" t="s">
        <v>1798</v>
      </c>
      <c r="AG57" s="238">
        <v>3</v>
      </c>
      <c r="AH57" s="238">
        <v>2</v>
      </c>
      <c r="AI57" s="238">
        <v>2</v>
      </c>
      <c r="AJ57" s="238">
        <v>1</v>
      </c>
      <c r="AK57" s="238">
        <v>29</v>
      </c>
      <c r="AL57" s="238">
        <v>19</v>
      </c>
      <c r="AM57" s="238" t="s">
        <v>363</v>
      </c>
      <c r="AN57" s="238">
        <v>5</v>
      </c>
      <c r="AO57" s="238">
        <v>3</v>
      </c>
      <c r="AS57" s="238">
        <v>7</v>
      </c>
      <c r="AT57" s="238">
        <v>5</v>
      </c>
      <c r="AU57" s="238">
        <v>55</v>
      </c>
      <c r="AV57" s="238">
        <v>10</v>
      </c>
      <c r="AW57" s="238">
        <v>20</v>
      </c>
      <c r="CT57" s="238">
        <v>400827</v>
      </c>
      <c r="CU57" s="238">
        <v>4962482</v>
      </c>
      <c r="CV57" s="238">
        <v>44.808856800000001</v>
      </c>
      <c r="CW57" s="238">
        <v>-94.2541358</v>
      </c>
      <c r="CX57" s="238" t="s">
        <v>359</v>
      </c>
      <c r="CY57" s="238" t="s">
        <v>1872</v>
      </c>
    </row>
    <row r="58" spans="1:103" x14ac:dyDescent="0.25">
      <c r="A58" s="238">
        <v>863092</v>
      </c>
      <c r="B58" s="238">
        <v>3</v>
      </c>
      <c r="C58" s="238">
        <v>22</v>
      </c>
      <c r="D58" s="238">
        <v>112.74</v>
      </c>
      <c r="E58" s="238">
        <v>43</v>
      </c>
      <c r="G58" s="238" t="s">
        <v>605</v>
      </c>
      <c r="H58" s="238">
        <v>8</v>
      </c>
      <c r="I58" s="238">
        <v>22</v>
      </c>
      <c r="K58" s="238">
        <v>20202516</v>
      </c>
      <c r="L58" s="238">
        <v>203110248</v>
      </c>
      <c r="M58" s="238">
        <v>11</v>
      </c>
      <c r="N58" s="238">
        <v>6</v>
      </c>
      <c r="O58" s="238">
        <v>2020</v>
      </c>
      <c r="P58" s="238" t="s">
        <v>362</v>
      </c>
      <c r="Q58" s="238">
        <v>8</v>
      </c>
      <c r="R58" s="238" t="s">
        <v>196</v>
      </c>
      <c r="S58" s="238">
        <v>4</v>
      </c>
      <c r="T58" s="238">
        <v>0</v>
      </c>
      <c r="U58" s="238">
        <v>2</v>
      </c>
      <c r="V58" s="238">
        <v>12</v>
      </c>
      <c r="W58" s="238">
        <v>10</v>
      </c>
      <c r="X58" s="238">
        <v>10</v>
      </c>
      <c r="Y58" s="238">
        <v>1</v>
      </c>
      <c r="Z58" s="238">
        <v>1</v>
      </c>
      <c r="AB58" s="238">
        <v>1</v>
      </c>
      <c r="AC58" s="238">
        <v>98</v>
      </c>
      <c r="AD58" s="238" t="s">
        <v>1803</v>
      </c>
      <c r="AF58" s="238" t="s">
        <v>1798</v>
      </c>
      <c r="AG58" s="238">
        <v>7</v>
      </c>
      <c r="AH58" s="238">
        <v>2</v>
      </c>
      <c r="AI58" s="238">
        <v>4</v>
      </c>
      <c r="AJ58" s="238">
        <v>2</v>
      </c>
      <c r="AK58" s="238">
        <v>21</v>
      </c>
      <c r="AL58" s="238">
        <v>54</v>
      </c>
      <c r="AM58" s="238" t="s">
        <v>363</v>
      </c>
      <c r="AN58" s="238">
        <v>5</v>
      </c>
      <c r="AO58" s="238">
        <v>90</v>
      </c>
      <c r="AS58" s="238">
        <v>12</v>
      </c>
      <c r="AT58" s="238">
        <v>9</v>
      </c>
      <c r="AU58" s="238">
        <v>60</v>
      </c>
      <c r="AV58" s="238">
        <v>11</v>
      </c>
      <c r="AW58" s="238">
        <v>21</v>
      </c>
      <c r="AX58" s="238">
        <v>2</v>
      </c>
      <c r="AY58" s="238">
        <v>49</v>
      </c>
      <c r="AZ58" s="238">
        <v>2</v>
      </c>
      <c r="BA58" s="238">
        <v>24</v>
      </c>
      <c r="BB58" s="238">
        <v>60</v>
      </c>
      <c r="BC58" s="238" t="s">
        <v>354</v>
      </c>
      <c r="BD58" s="238">
        <v>5</v>
      </c>
      <c r="BE58" s="238">
        <v>65</v>
      </c>
      <c r="BF58" s="238">
        <v>68</v>
      </c>
      <c r="BI58" s="238">
        <v>12</v>
      </c>
      <c r="BJ58" s="238">
        <v>9</v>
      </c>
      <c r="BK58" s="238">
        <v>60</v>
      </c>
      <c r="BL58" s="238">
        <v>11</v>
      </c>
      <c r="BM58" s="238">
        <v>21</v>
      </c>
      <c r="CT58" s="238">
        <v>400821.276775887</v>
      </c>
      <c r="CU58" s="238">
        <v>4962484.8954364602</v>
      </c>
      <c r="CV58" s="238">
        <v>44.808880700000003</v>
      </c>
      <c r="CW58" s="238">
        <v>-94.25420561</v>
      </c>
      <c r="CX58" s="238" t="s">
        <v>359</v>
      </c>
      <c r="CY58" s="238" t="s">
        <v>1873</v>
      </c>
    </row>
    <row r="59" spans="1:103" x14ac:dyDescent="0.25">
      <c r="A59" s="238">
        <v>510023</v>
      </c>
      <c r="B59" s="238">
        <v>3</v>
      </c>
      <c r="C59" s="238">
        <v>22</v>
      </c>
      <c r="D59" s="238">
        <v>113.30200000000001</v>
      </c>
      <c r="E59" s="238">
        <v>43</v>
      </c>
      <c r="G59" s="238" t="s">
        <v>605</v>
      </c>
      <c r="H59" s="238">
        <v>8</v>
      </c>
      <c r="I59" s="238">
        <v>22</v>
      </c>
      <c r="K59" s="238">
        <v>17202695</v>
      </c>
      <c r="M59" s="238">
        <v>10</v>
      </c>
      <c r="N59" s="238">
        <v>19</v>
      </c>
      <c r="O59" s="238">
        <v>2017</v>
      </c>
      <c r="P59" s="238" t="s">
        <v>384</v>
      </c>
      <c r="Q59" s="238">
        <v>20</v>
      </c>
      <c r="R59" s="238" t="s">
        <v>196</v>
      </c>
      <c r="S59" s="238">
        <v>5</v>
      </c>
      <c r="T59" s="238">
        <v>0</v>
      </c>
      <c r="U59" s="238">
        <v>1</v>
      </c>
      <c r="W59" s="238">
        <v>16</v>
      </c>
      <c r="X59" s="238">
        <v>2</v>
      </c>
      <c r="Y59" s="238">
        <v>6</v>
      </c>
      <c r="Z59" s="238">
        <v>1</v>
      </c>
      <c r="AB59" s="238">
        <v>1</v>
      </c>
      <c r="AC59" s="238">
        <v>98</v>
      </c>
      <c r="AD59" s="238" t="s">
        <v>1803</v>
      </c>
      <c r="AF59" s="238" t="s">
        <v>1798</v>
      </c>
      <c r="AG59" s="238">
        <v>4</v>
      </c>
      <c r="AH59" s="238">
        <v>2</v>
      </c>
      <c r="AI59" s="238">
        <v>2</v>
      </c>
      <c r="AJ59" s="238">
        <v>2</v>
      </c>
      <c r="AK59" s="238">
        <v>21</v>
      </c>
      <c r="AL59" s="238">
        <v>18</v>
      </c>
      <c r="AM59" s="238" t="s">
        <v>354</v>
      </c>
      <c r="AN59" s="238">
        <v>5</v>
      </c>
      <c r="AO59" s="238">
        <v>1</v>
      </c>
      <c r="AS59" s="238">
        <v>12</v>
      </c>
      <c r="AT59" s="238">
        <v>9</v>
      </c>
      <c r="AU59" s="238">
        <v>60</v>
      </c>
      <c r="AV59" s="238">
        <v>11</v>
      </c>
      <c r="AW59" s="238">
        <v>21</v>
      </c>
      <c r="CT59" s="238">
        <v>400131.24206248502</v>
      </c>
      <c r="CU59" s="238">
        <v>4963115.66336466</v>
      </c>
      <c r="CV59" s="238">
        <v>44.814461479999999</v>
      </c>
      <c r="CW59" s="238">
        <v>-94.263053540000001</v>
      </c>
      <c r="CX59" s="238" t="s">
        <v>359</v>
      </c>
      <c r="CY59" s="238" t="s">
        <v>1874</v>
      </c>
    </row>
    <row r="60" spans="1:103" x14ac:dyDescent="0.25">
      <c r="A60" s="238">
        <v>10840151</v>
      </c>
      <c r="B60" s="238">
        <v>3</v>
      </c>
      <c r="C60" s="238">
        <v>22</v>
      </c>
      <c r="D60" s="238">
        <v>113.30500000000001</v>
      </c>
      <c r="E60" s="238">
        <v>43</v>
      </c>
      <c r="G60" s="238" t="s">
        <v>605</v>
      </c>
      <c r="H60" s="238">
        <v>8</v>
      </c>
      <c r="I60" s="238">
        <v>22</v>
      </c>
      <c r="K60" s="238">
        <v>12201352</v>
      </c>
      <c r="L60" s="238">
        <v>123460433</v>
      </c>
      <c r="M60" s="238">
        <v>12</v>
      </c>
      <c r="N60" s="238">
        <v>3</v>
      </c>
      <c r="O60" s="238">
        <v>2012</v>
      </c>
      <c r="P60" s="238" t="s">
        <v>361</v>
      </c>
      <c r="Q60" s="238">
        <v>17</v>
      </c>
      <c r="S60" s="238">
        <v>3</v>
      </c>
      <c r="T60" s="238">
        <v>0</v>
      </c>
      <c r="U60" s="238">
        <v>2</v>
      </c>
      <c r="V60" s="238">
        <v>1</v>
      </c>
      <c r="W60" s="238">
        <v>10</v>
      </c>
      <c r="X60" s="238">
        <v>2</v>
      </c>
      <c r="Y60" s="238">
        <v>6</v>
      </c>
      <c r="Z60" s="238">
        <v>2</v>
      </c>
      <c r="AB60" s="238">
        <v>1</v>
      </c>
      <c r="AC60" s="238">
        <v>98</v>
      </c>
      <c r="AD60" s="238" t="s">
        <v>498</v>
      </c>
      <c r="AE60" s="238">
        <v>114</v>
      </c>
      <c r="AF60" s="238" t="s">
        <v>1798</v>
      </c>
      <c r="AG60" s="238">
        <v>7</v>
      </c>
      <c r="AH60" s="238">
        <v>2</v>
      </c>
      <c r="AI60" s="238">
        <v>3</v>
      </c>
      <c r="AJ60" s="238">
        <v>8</v>
      </c>
      <c r="AK60" s="238">
        <v>8</v>
      </c>
      <c r="AL60" s="238">
        <v>44</v>
      </c>
      <c r="AM60" s="238" t="s">
        <v>354</v>
      </c>
      <c r="AN60" s="238">
        <v>5</v>
      </c>
      <c r="AS60" s="238">
        <v>7</v>
      </c>
      <c r="AT60" s="238">
        <v>98</v>
      </c>
      <c r="AU60" s="238">
        <v>55</v>
      </c>
      <c r="AV60" s="238">
        <v>11</v>
      </c>
      <c r="AW60" s="238">
        <v>21</v>
      </c>
      <c r="AX60" s="238">
        <v>2</v>
      </c>
      <c r="AY60" s="238">
        <v>2</v>
      </c>
      <c r="AZ60" s="238">
        <v>8</v>
      </c>
      <c r="BA60" s="238">
        <v>21</v>
      </c>
      <c r="BB60" s="238">
        <v>45</v>
      </c>
      <c r="BC60" s="238" t="s">
        <v>363</v>
      </c>
      <c r="BD60" s="238">
        <v>5</v>
      </c>
      <c r="BE60" s="238">
        <v>15</v>
      </c>
      <c r="BI60" s="238">
        <v>7</v>
      </c>
      <c r="BJ60" s="238">
        <v>98</v>
      </c>
      <c r="BK60" s="238">
        <v>55</v>
      </c>
      <c r="BL60" s="238">
        <v>11</v>
      </c>
      <c r="BM60" s="238">
        <v>21</v>
      </c>
      <c r="CT60" s="238">
        <v>400133</v>
      </c>
      <c r="CU60" s="238">
        <v>4963104</v>
      </c>
      <c r="CV60" s="238">
        <v>44.8143551</v>
      </c>
      <c r="CW60" s="238">
        <v>-94.263025200000001</v>
      </c>
      <c r="CX60" s="238" t="s">
        <v>359</v>
      </c>
      <c r="CY60" s="238" t="s">
        <v>1875</v>
      </c>
    </row>
    <row r="61" spans="1:103" x14ac:dyDescent="0.25">
      <c r="A61" s="238">
        <v>418274</v>
      </c>
      <c r="B61" s="238">
        <v>3</v>
      </c>
      <c r="C61" s="238">
        <v>22</v>
      </c>
      <c r="D61" s="238">
        <v>113.31699999999999</v>
      </c>
      <c r="E61" s="238">
        <v>43</v>
      </c>
      <c r="G61" s="238" t="s">
        <v>605</v>
      </c>
      <c r="H61" s="238">
        <v>8</v>
      </c>
      <c r="I61" s="238">
        <v>22</v>
      </c>
      <c r="K61" s="238">
        <v>17000760</v>
      </c>
      <c r="M61" s="238">
        <v>1</v>
      </c>
      <c r="N61" s="238">
        <v>25</v>
      </c>
      <c r="O61" s="238">
        <v>2017</v>
      </c>
      <c r="P61" s="238" t="s">
        <v>355</v>
      </c>
      <c r="Q61" s="238">
        <v>7</v>
      </c>
      <c r="R61" s="238" t="s">
        <v>419</v>
      </c>
      <c r="S61" s="238">
        <v>4</v>
      </c>
      <c r="T61" s="238">
        <v>0</v>
      </c>
      <c r="U61" s="238">
        <v>1</v>
      </c>
      <c r="W61" s="238">
        <v>83</v>
      </c>
      <c r="X61" s="238">
        <v>2</v>
      </c>
      <c r="Y61" s="238">
        <v>2</v>
      </c>
      <c r="Z61" s="238">
        <v>4</v>
      </c>
      <c r="AA61" s="238">
        <v>7</v>
      </c>
      <c r="AB61" s="238">
        <v>5</v>
      </c>
      <c r="AC61" s="238">
        <v>98</v>
      </c>
      <c r="AD61" s="238" t="s">
        <v>1803</v>
      </c>
      <c r="AF61" s="238" t="s">
        <v>1798</v>
      </c>
      <c r="AG61" s="238">
        <v>3</v>
      </c>
      <c r="AH61" s="238">
        <v>2</v>
      </c>
      <c r="AI61" s="238">
        <v>4</v>
      </c>
      <c r="AJ61" s="238">
        <v>1</v>
      </c>
      <c r="AK61" s="238">
        <v>21</v>
      </c>
      <c r="AL61" s="238">
        <v>20</v>
      </c>
      <c r="AM61" s="238" t="s">
        <v>354</v>
      </c>
      <c r="AN61" s="238">
        <v>5</v>
      </c>
      <c r="AO61" s="238">
        <v>1</v>
      </c>
      <c r="AS61" s="238">
        <v>12</v>
      </c>
      <c r="AT61" s="238">
        <v>9</v>
      </c>
      <c r="AV61" s="238">
        <v>13</v>
      </c>
      <c r="AW61" s="238">
        <v>21</v>
      </c>
      <c r="CT61" s="238">
        <v>400109.60839852202</v>
      </c>
      <c r="CU61" s="238">
        <v>4963129.3998451801</v>
      </c>
      <c r="CV61" s="238">
        <v>44.814582080000001</v>
      </c>
      <c r="CW61" s="238">
        <v>-94.263329780000007</v>
      </c>
      <c r="CX61" s="238" t="s">
        <v>359</v>
      </c>
      <c r="CY61" s="238" t="s">
        <v>1876</v>
      </c>
    </row>
    <row r="62" spans="1:103" x14ac:dyDescent="0.25">
      <c r="A62" s="238">
        <v>10824628</v>
      </c>
      <c r="B62" s="238">
        <v>3</v>
      </c>
      <c r="C62" s="238">
        <v>22</v>
      </c>
      <c r="D62" s="238">
        <v>113.417</v>
      </c>
      <c r="E62" s="238">
        <v>43</v>
      </c>
      <c r="G62" s="238" t="s">
        <v>605</v>
      </c>
      <c r="H62" s="238">
        <v>8</v>
      </c>
      <c r="I62" s="238">
        <v>22</v>
      </c>
      <c r="L62" s="238">
        <v>122220048</v>
      </c>
      <c r="M62" s="238">
        <v>7</v>
      </c>
      <c r="N62" s="238">
        <v>6</v>
      </c>
      <c r="O62" s="238">
        <v>2012</v>
      </c>
      <c r="P62" s="238" t="s">
        <v>362</v>
      </c>
      <c r="Q62" s="238">
        <v>15</v>
      </c>
      <c r="S62" s="238">
        <v>4</v>
      </c>
      <c r="T62" s="238">
        <v>0</v>
      </c>
      <c r="U62" s="238">
        <v>1</v>
      </c>
      <c r="V62" s="238">
        <v>8</v>
      </c>
      <c r="W62" s="238">
        <v>16</v>
      </c>
      <c r="Y62" s="238">
        <v>1</v>
      </c>
      <c r="Z62" s="238">
        <v>1</v>
      </c>
      <c r="AB62" s="238">
        <v>1</v>
      </c>
      <c r="AC62" s="238">
        <v>98</v>
      </c>
      <c r="AF62" s="238" t="s">
        <v>1798</v>
      </c>
      <c r="AG62" s="238">
        <v>4</v>
      </c>
      <c r="AH62" s="238">
        <v>2</v>
      </c>
      <c r="AI62" s="238">
        <v>2</v>
      </c>
      <c r="AJ62" s="238">
        <v>2</v>
      </c>
      <c r="AK62" s="238">
        <v>29</v>
      </c>
      <c r="AL62" s="238">
        <v>27</v>
      </c>
      <c r="AM62" s="238" t="s">
        <v>363</v>
      </c>
      <c r="AT62" s="238">
        <v>98</v>
      </c>
      <c r="AU62" s="238">
        <v>55</v>
      </c>
      <c r="CT62" s="238">
        <v>400012</v>
      </c>
      <c r="CU62" s="238">
        <v>4963236</v>
      </c>
      <c r="CV62" s="238">
        <v>44.815528800000003</v>
      </c>
      <c r="CW62" s="238">
        <v>-94.264586899999998</v>
      </c>
      <c r="CX62" s="238" t="s">
        <v>359</v>
      </c>
    </row>
    <row r="63" spans="1:103" x14ac:dyDescent="0.25">
      <c r="A63" s="238">
        <v>10822021</v>
      </c>
      <c r="B63" s="238">
        <v>3</v>
      </c>
      <c r="C63" s="238">
        <v>22</v>
      </c>
      <c r="D63" s="238">
        <v>113.498</v>
      </c>
      <c r="E63" s="238">
        <v>43</v>
      </c>
      <c r="G63" s="238" t="s">
        <v>605</v>
      </c>
      <c r="H63" s="238">
        <v>8</v>
      </c>
      <c r="I63" s="238">
        <v>22</v>
      </c>
      <c r="L63" s="238">
        <v>121910121</v>
      </c>
      <c r="M63" s="238">
        <v>6</v>
      </c>
      <c r="N63" s="238">
        <v>3</v>
      </c>
      <c r="O63" s="238">
        <v>2012</v>
      </c>
      <c r="P63" s="238" t="s">
        <v>366</v>
      </c>
      <c r="Q63" s="238">
        <v>21</v>
      </c>
      <c r="S63" s="238">
        <v>5</v>
      </c>
      <c r="T63" s="238">
        <v>0</v>
      </c>
      <c r="U63" s="238">
        <v>1</v>
      </c>
      <c r="V63" s="238">
        <v>8</v>
      </c>
      <c r="W63" s="238">
        <v>16</v>
      </c>
      <c r="Y63" s="238">
        <v>6</v>
      </c>
      <c r="Z63" s="238">
        <v>1</v>
      </c>
      <c r="AB63" s="238">
        <v>1</v>
      </c>
      <c r="AC63" s="238">
        <v>98</v>
      </c>
      <c r="AF63" s="238" t="s">
        <v>1798</v>
      </c>
      <c r="AG63" s="238">
        <v>4</v>
      </c>
      <c r="AH63" s="238">
        <v>2</v>
      </c>
      <c r="AI63" s="238">
        <v>2</v>
      </c>
      <c r="AJ63" s="238">
        <v>8</v>
      </c>
      <c r="AK63" s="238">
        <v>21</v>
      </c>
      <c r="AL63" s="238">
        <v>61</v>
      </c>
      <c r="AM63" s="238" t="s">
        <v>363</v>
      </c>
      <c r="AT63" s="238">
        <v>98</v>
      </c>
      <c r="AU63" s="238">
        <v>55</v>
      </c>
      <c r="CT63" s="238">
        <v>399933</v>
      </c>
      <c r="CU63" s="238">
        <v>4963341</v>
      </c>
      <c r="CV63" s="238">
        <v>44.816461099999998</v>
      </c>
      <c r="CW63" s="238">
        <v>-94.265600399999997</v>
      </c>
      <c r="CX63" s="238" t="s">
        <v>359</v>
      </c>
    </row>
    <row r="64" spans="1:103" x14ac:dyDescent="0.25">
      <c r="A64" s="238">
        <v>800782</v>
      </c>
      <c r="B64" s="238">
        <v>3</v>
      </c>
      <c r="C64" s="238">
        <v>22</v>
      </c>
      <c r="D64" s="238">
        <v>113.57599999999999</v>
      </c>
      <c r="E64" s="238">
        <v>43</v>
      </c>
      <c r="G64" s="238" t="s">
        <v>605</v>
      </c>
      <c r="H64" s="238">
        <v>8</v>
      </c>
      <c r="I64" s="238">
        <v>22</v>
      </c>
      <c r="K64" s="238">
        <v>20001684</v>
      </c>
      <c r="L64" s="238">
        <v>200560126</v>
      </c>
      <c r="M64" s="238">
        <v>2</v>
      </c>
      <c r="N64" s="238">
        <v>22</v>
      </c>
      <c r="O64" s="238">
        <v>2020</v>
      </c>
      <c r="P64" s="238" t="s">
        <v>364</v>
      </c>
      <c r="Q64" s="238">
        <v>0</v>
      </c>
      <c r="R64" s="238" t="s">
        <v>419</v>
      </c>
      <c r="S64" s="238">
        <v>5</v>
      </c>
      <c r="T64" s="238">
        <v>0</v>
      </c>
      <c r="U64" s="238">
        <v>1</v>
      </c>
      <c r="W64" s="238">
        <v>48</v>
      </c>
      <c r="X64" s="238">
        <v>2</v>
      </c>
      <c r="Y64" s="238">
        <v>6</v>
      </c>
      <c r="Z64" s="238">
        <v>6</v>
      </c>
      <c r="AB64" s="238">
        <v>1</v>
      </c>
      <c r="AC64" s="238">
        <v>98</v>
      </c>
      <c r="AD64" s="238" t="s">
        <v>1803</v>
      </c>
      <c r="AF64" s="238" t="s">
        <v>1798</v>
      </c>
      <c r="AG64" s="238">
        <v>3</v>
      </c>
      <c r="AH64" s="238">
        <v>2</v>
      </c>
      <c r="AI64" s="238">
        <v>2</v>
      </c>
      <c r="AJ64" s="238">
        <v>1</v>
      </c>
      <c r="AK64" s="238">
        <v>21</v>
      </c>
      <c r="AL64" s="238">
        <v>28</v>
      </c>
      <c r="AM64" s="238" t="s">
        <v>363</v>
      </c>
      <c r="AN64" s="238">
        <v>10</v>
      </c>
      <c r="AO64" s="238">
        <v>68</v>
      </c>
      <c r="AP64" s="238">
        <v>62</v>
      </c>
      <c r="AS64" s="238">
        <v>12</v>
      </c>
      <c r="AT64" s="238">
        <v>9</v>
      </c>
      <c r="AU64" s="238">
        <v>60</v>
      </c>
      <c r="AV64" s="238">
        <v>13</v>
      </c>
      <c r="AW64" s="238">
        <v>21</v>
      </c>
      <c r="CT64" s="238">
        <v>399864.49694314599</v>
      </c>
      <c r="CU64" s="238">
        <v>4963426.25564007</v>
      </c>
      <c r="CV64" s="238">
        <v>44.817219459999997</v>
      </c>
      <c r="CW64" s="238">
        <v>-94.266487470000001</v>
      </c>
      <c r="CX64" s="238" t="s">
        <v>359</v>
      </c>
      <c r="CY64" s="238" t="s">
        <v>1877</v>
      </c>
    </row>
    <row r="65" spans="1:103" x14ac:dyDescent="0.25">
      <c r="A65" s="238">
        <v>508410</v>
      </c>
      <c r="B65" s="238">
        <v>3</v>
      </c>
      <c r="C65" s="238">
        <v>22</v>
      </c>
      <c r="D65" s="238">
        <v>113.758</v>
      </c>
      <c r="E65" s="238">
        <v>43</v>
      </c>
      <c r="G65" s="238" t="s">
        <v>605</v>
      </c>
      <c r="H65" s="238">
        <v>8</v>
      </c>
      <c r="I65" s="238">
        <v>22</v>
      </c>
      <c r="K65" s="238">
        <v>17202605</v>
      </c>
      <c r="M65" s="238">
        <v>10</v>
      </c>
      <c r="N65" s="238">
        <v>10</v>
      </c>
      <c r="O65" s="238">
        <v>2017</v>
      </c>
      <c r="P65" s="238" t="s">
        <v>368</v>
      </c>
      <c r="Q65" s="238">
        <v>17</v>
      </c>
      <c r="R65" s="238">
        <v>98</v>
      </c>
      <c r="S65" s="238">
        <v>5</v>
      </c>
      <c r="T65" s="238">
        <v>0</v>
      </c>
      <c r="U65" s="238">
        <v>2</v>
      </c>
      <c r="V65" s="238">
        <v>12</v>
      </c>
      <c r="W65" s="238">
        <v>10</v>
      </c>
      <c r="X65" s="238">
        <v>3</v>
      </c>
      <c r="Y65" s="238">
        <v>1</v>
      </c>
      <c r="Z65" s="238">
        <v>2</v>
      </c>
      <c r="AB65" s="238">
        <v>1</v>
      </c>
      <c r="AC65" s="238">
        <v>98</v>
      </c>
      <c r="AD65" s="238" t="s">
        <v>1803</v>
      </c>
      <c r="AF65" s="238" t="s">
        <v>1798</v>
      </c>
      <c r="AG65" s="238">
        <v>7</v>
      </c>
      <c r="AH65" s="238">
        <v>2</v>
      </c>
      <c r="AI65" s="238">
        <v>3</v>
      </c>
      <c r="AJ65" s="238">
        <v>2</v>
      </c>
      <c r="AK65" s="238">
        <v>21</v>
      </c>
      <c r="AL65" s="238">
        <v>48</v>
      </c>
      <c r="AM65" s="238" t="s">
        <v>354</v>
      </c>
      <c r="AN65" s="238">
        <v>5</v>
      </c>
      <c r="AO65" s="238">
        <v>74</v>
      </c>
      <c r="AS65" s="238">
        <v>12</v>
      </c>
      <c r="AT65" s="238">
        <v>98</v>
      </c>
      <c r="AU65" s="238">
        <v>60</v>
      </c>
      <c r="AV65" s="238">
        <v>11</v>
      </c>
      <c r="AW65" s="238">
        <v>21</v>
      </c>
      <c r="AX65" s="238">
        <v>2</v>
      </c>
      <c r="AY65" s="238">
        <v>2</v>
      </c>
      <c r="AZ65" s="238">
        <v>2</v>
      </c>
      <c r="BA65" s="238">
        <v>34</v>
      </c>
      <c r="BB65" s="238">
        <v>18</v>
      </c>
      <c r="BC65" s="238" t="s">
        <v>354</v>
      </c>
      <c r="BD65" s="238">
        <v>5</v>
      </c>
      <c r="BE65" s="238">
        <v>1</v>
      </c>
      <c r="BI65" s="238">
        <v>12</v>
      </c>
      <c r="BJ65" s="238">
        <v>98</v>
      </c>
      <c r="BK65" s="238">
        <v>60</v>
      </c>
      <c r="BL65" s="238">
        <v>11</v>
      </c>
      <c r="BM65" s="238">
        <v>21</v>
      </c>
      <c r="CT65" s="238">
        <v>399712.14122428303</v>
      </c>
      <c r="CU65" s="238">
        <v>4963712.5645584604</v>
      </c>
      <c r="CV65" s="238">
        <v>44.819774860000003</v>
      </c>
      <c r="CW65" s="238">
        <v>-94.268470460000003</v>
      </c>
      <c r="CX65" s="238" t="s">
        <v>359</v>
      </c>
      <c r="CY65" s="238" t="s">
        <v>1878</v>
      </c>
    </row>
    <row r="66" spans="1:103" x14ac:dyDescent="0.25">
      <c r="A66" s="238">
        <v>518567</v>
      </c>
      <c r="B66" s="238">
        <v>3</v>
      </c>
      <c r="C66" s="238">
        <v>22</v>
      </c>
      <c r="D66" s="238">
        <v>113.85899999999999</v>
      </c>
      <c r="E66" s="238">
        <v>43</v>
      </c>
      <c r="G66" s="238" t="s">
        <v>605</v>
      </c>
      <c r="H66" s="238">
        <v>8</v>
      </c>
      <c r="I66" s="238">
        <v>22</v>
      </c>
      <c r="K66" s="238">
        <v>17002845</v>
      </c>
      <c r="M66" s="238">
        <v>11</v>
      </c>
      <c r="N66" s="238">
        <v>14</v>
      </c>
      <c r="O66" s="238">
        <v>2017</v>
      </c>
      <c r="P66" s="238" t="s">
        <v>368</v>
      </c>
      <c r="Q66" s="238">
        <v>1</v>
      </c>
      <c r="S66" s="238">
        <v>5</v>
      </c>
      <c r="T66" s="238">
        <v>0</v>
      </c>
      <c r="U66" s="238">
        <v>1</v>
      </c>
      <c r="W66" s="238">
        <v>16</v>
      </c>
      <c r="X66" s="238">
        <v>2</v>
      </c>
      <c r="Y66" s="238">
        <v>6</v>
      </c>
      <c r="Z66" s="238">
        <v>1</v>
      </c>
      <c r="AB66" s="238">
        <v>1</v>
      </c>
      <c r="AC66" s="238">
        <v>98</v>
      </c>
      <c r="AD66" s="238" t="s">
        <v>1803</v>
      </c>
      <c r="AF66" s="238" t="s">
        <v>1798</v>
      </c>
      <c r="AG66" s="238">
        <v>4</v>
      </c>
      <c r="AH66" s="238">
        <v>2</v>
      </c>
      <c r="AI66" s="238">
        <v>4</v>
      </c>
      <c r="AJ66" s="238">
        <v>4</v>
      </c>
      <c r="AK66" s="238">
        <v>21</v>
      </c>
      <c r="AL66" s="238">
        <v>47</v>
      </c>
      <c r="AM66" s="238" t="s">
        <v>354</v>
      </c>
      <c r="AN66" s="238">
        <v>5</v>
      </c>
      <c r="AO66" s="238">
        <v>1</v>
      </c>
      <c r="AS66" s="238">
        <v>12</v>
      </c>
      <c r="AT66" s="238">
        <v>9</v>
      </c>
      <c r="AU66" s="238">
        <v>55</v>
      </c>
      <c r="AV66" s="238">
        <v>11</v>
      </c>
      <c r="AW66" s="238">
        <v>21</v>
      </c>
      <c r="CT66" s="238">
        <v>399639.54766593</v>
      </c>
      <c r="CU66" s="238">
        <v>4963858.9127262402</v>
      </c>
      <c r="CV66" s="238">
        <v>44.821081790000001</v>
      </c>
      <c r="CW66" s="238">
        <v>-94.269417329999996</v>
      </c>
      <c r="CX66" s="238" t="s">
        <v>359</v>
      </c>
      <c r="CY66" s="238" t="s">
        <v>1879</v>
      </c>
    </row>
    <row r="67" spans="1:103" x14ac:dyDescent="0.25">
      <c r="A67" s="238">
        <v>10730947</v>
      </c>
      <c r="B67" s="238">
        <v>3</v>
      </c>
      <c r="C67" s="238">
        <v>22</v>
      </c>
      <c r="D67" s="238">
        <v>114.13</v>
      </c>
      <c r="E67" s="238">
        <v>43</v>
      </c>
      <c r="G67" s="238" t="s">
        <v>605</v>
      </c>
      <c r="H67" s="238">
        <v>8</v>
      </c>
      <c r="I67" s="238">
        <v>22</v>
      </c>
      <c r="K67" s="238">
        <v>11200406</v>
      </c>
      <c r="L67" s="238">
        <v>110660345</v>
      </c>
      <c r="M67" s="238">
        <v>2</v>
      </c>
      <c r="N67" s="238">
        <v>23</v>
      </c>
      <c r="O67" s="238">
        <v>2011</v>
      </c>
      <c r="P67" s="238" t="s">
        <v>355</v>
      </c>
      <c r="Q67" s="238">
        <v>12</v>
      </c>
      <c r="S67" s="238">
        <v>5</v>
      </c>
      <c r="T67" s="238">
        <v>0</v>
      </c>
      <c r="U67" s="238">
        <v>1</v>
      </c>
      <c r="V67" s="238">
        <v>4</v>
      </c>
      <c r="W67" s="238">
        <v>69</v>
      </c>
      <c r="X67" s="238">
        <v>2</v>
      </c>
      <c r="Y67" s="238">
        <v>1</v>
      </c>
      <c r="Z67" s="238">
        <v>1</v>
      </c>
      <c r="AB67" s="238">
        <v>1</v>
      </c>
      <c r="AC67" s="238">
        <v>98</v>
      </c>
      <c r="AD67" s="238" t="s">
        <v>498</v>
      </c>
      <c r="AE67" s="238" t="s">
        <v>1880</v>
      </c>
      <c r="AF67" s="238" t="s">
        <v>1798</v>
      </c>
      <c r="AG67" s="238">
        <v>3</v>
      </c>
      <c r="AH67" s="238">
        <v>2</v>
      </c>
      <c r="AI67" s="238">
        <v>2</v>
      </c>
      <c r="AJ67" s="238">
        <v>2</v>
      </c>
      <c r="AK67" s="238">
        <v>22</v>
      </c>
      <c r="AL67" s="238">
        <v>20</v>
      </c>
      <c r="AM67" s="238" t="s">
        <v>354</v>
      </c>
      <c r="AN67" s="238">
        <v>90</v>
      </c>
      <c r="AO67" s="238">
        <v>21</v>
      </c>
      <c r="AS67" s="238">
        <v>7</v>
      </c>
      <c r="AT67" s="238">
        <v>98</v>
      </c>
      <c r="AU67" s="238">
        <v>55</v>
      </c>
      <c r="AV67" s="238">
        <v>11</v>
      </c>
      <c r="AW67" s="238">
        <v>21</v>
      </c>
      <c r="CT67" s="238">
        <v>399443</v>
      </c>
      <c r="CU67" s="238">
        <v>4964231</v>
      </c>
      <c r="CV67" s="238">
        <v>44.824404100000002</v>
      </c>
      <c r="CW67" s="238">
        <v>-94.2719807</v>
      </c>
      <c r="CX67" s="238" t="s">
        <v>359</v>
      </c>
      <c r="CY67" s="238" t="s">
        <v>1881</v>
      </c>
    </row>
    <row r="68" spans="1:103" x14ac:dyDescent="0.25">
      <c r="A68" s="238">
        <v>783540</v>
      </c>
      <c r="B68" s="238">
        <v>3</v>
      </c>
      <c r="C68" s="238">
        <v>22</v>
      </c>
      <c r="D68" s="238">
        <v>114.254</v>
      </c>
      <c r="E68" s="238">
        <v>43</v>
      </c>
      <c r="F68" s="238" t="s">
        <v>1882</v>
      </c>
      <c r="H68" s="238">
        <v>8</v>
      </c>
      <c r="I68" s="238">
        <v>22</v>
      </c>
      <c r="K68" s="238">
        <v>20000813</v>
      </c>
      <c r="L68" s="238">
        <v>200260029</v>
      </c>
      <c r="M68" s="238">
        <v>1</v>
      </c>
      <c r="N68" s="238">
        <v>26</v>
      </c>
      <c r="O68" s="238">
        <v>2020</v>
      </c>
      <c r="P68" s="238" t="s">
        <v>366</v>
      </c>
      <c r="Q68" s="238">
        <v>12</v>
      </c>
      <c r="R68" s="238">
        <v>98</v>
      </c>
      <c r="S68" s="238">
        <v>5</v>
      </c>
      <c r="T68" s="238">
        <v>0</v>
      </c>
      <c r="U68" s="238">
        <v>2</v>
      </c>
      <c r="V68" s="238">
        <v>5</v>
      </c>
      <c r="W68" s="238">
        <v>10</v>
      </c>
      <c r="X68" s="238">
        <v>2</v>
      </c>
      <c r="Y68" s="238">
        <v>1</v>
      </c>
      <c r="Z68" s="238">
        <v>1</v>
      </c>
      <c r="AB68" s="238">
        <v>1</v>
      </c>
      <c r="AC68" s="238">
        <v>98</v>
      </c>
      <c r="AD68" s="238" t="s">
        <v>1803</v>
      </c>
      <c r="AF68" s="238" t="s">
        <v>1798</v>
      </c>
      <c r="AG68" s="238">
        <v>10</v>
      </c>
      <c r="AH68" s="238">
        <v>2</v>
      </c>
      <c r="AI68" s="238">
        <v>2</v>
      </c>
      <c r="AJ68" s="238">
        <v>3</v>
      </c>
      <c r="AK68" s="238">
        <v>31</v>
      </c>
      <c r="AL68" s="238">
        <v>24</v>
      </c>
      <c r="AM68" s="238" t="s">
        <v>363</v>
      </c>
      <c r="AN68" s="238">
        <v>5</v>
      </c>
      <c r="AO68" s="238">
        <v>2</v>
      </c>
      <c r="AS68" s="238">
        <v>12</v>
      </c>
      <c r="AT68" s="238">
        <v>9</v>
      </c>
      <c r="AU68" s="238">
        <v>30</v>
      </c>
      <c r="AV68" s="238">
        <v>11</v>
      </c>
      <c r="AW68" s="238">
        <v>21</v>
      </c>
      <c r="AX68" s="238">
        <v>2</v>
      </c>
      <c r="AY68" s="238">
        <v>2</v>
      </c>
      <c r="AZ68" s="238">
        <v>2</v>
      </c>
      <c r="BA68" s="238">
        <v>21</v>
      </c>
      <c r="BB68" s="238">
        <v>22</v>
      </c>
      <c r="BC68" s="238" t="s">
        <v>363</v>
      </c>
      <c r="BD68" s="238">
        <v>5</v>
      </c>
      <c r="BE68" s="238">
        <v>1</v>
      </c>
      <c r="BI68" s="238">
        <v>12</v>
      </c>
      <c r="BJ68" s="238">
        <v>9</v>
      </c>
      <c r="BK68" s="238">
        <v>30</v>
      </c>
      <c r="BL68" s="238">
        <v>11</v>
      </c>
      <c r="BM68" s="238">
        <v>21</v>
      </c>
      <c r="CT68" s="238">
        <v>399352.02228883002</v>
      </c>
      <c r="CU68" s="238">
        <v>4964389.91495784</v>
      </c>
      <c r="CV68" s="238">
        <v>44.825820319999998</v>
      </c>
      <c r="CW68" s="238">
        <v>-94.273158420000001</v>
      </c>
      <c r="CX68" s="238" t="s">
        <v>359</v>
      </c>
      <c r="CY68" s="238" t="s">
        <v>1883</v>
      </c>
    </row>
    <row r="69" spans="1:103" x14ac:dyDescent="0.25">
      <c r="A69" s="238">
        <v>352658</v>
      </c>
      <c r="B69" s="238">
        <v>3</v>
      </c>
      <c r="C69" s="238">
        <v>22</v>
      </c>
      <c r="D69" s="238">
        <v>114.379</v>
      </c>
      <c r="E69" s="238">
        <v>43</v>
      </c>
      <c r="F69" s="238" t="s">
        <v>1882</v>
      </c>
      <c r="H69" s="238">
        <v>8</v>
      </c>
      <c r="I69" s="238">
        <v>22</v>
      </c>
      <c r="K69" s="238">
        <v>16201044</v>
      </c>
      <c r="M69" s="238">
        <v>5</v>
      </c>
      <c r="N69" s="238">
        <v>29</v>
      </c>
      <c r="O69" s="238">
        <v>2016</v>
      </c>
      <c r="P69" s="238" t="s">
        <v>366</v>
      </c>
      <c r="Q69" s="238">
        <v>19</v>
      </c>
      <c r="R69" s="238" t="s">
        <v>196</v>
      </c>
      <c r="S69" s="238">
        <v>5</v>
      </c>
      <c r="T69" s="238">
        <v>0</v>
      </c>
      <c r="U69" s="238">
        <v>2</v>
      </c>
      <c r="V69" s="238">
        <v>12</v>
      </c>
      <c r="W69" s="238">
        <v>10</v>
      </c>
      <c r="X69" s="238">
        <v>10</v>
      </c>
      <c r="Y69" s="238">
        <v>3</v>
      </c>
      <c r="Z69" s="238">
        <v>1</v>
      </c>
      <c r="AB69" s="238">
        <v>1</v>
      </c>
      <c r="AC69" s="238">
        <v>98</v>
      </c>
      <c r="AD69" s="238" t="s">
        <v>1803</v>
      </c>
      <c r="AF69" s="238" t="s">
        <v>1798</v>
      </c>
      <c r="AG69" s="238">
        <v>7</v>
      </c>
      <c r="AH69" s="238">
        <v>2</v>
      </c>
      <c r="AI69" s="238">
        <v>2</v>
      </c>
      <c r="AJ69" s="238">
        <v>2</v>
      </c>
      <c r="AK69" s="238">
        <v>21</v>
      </c>
      <c r="AL69" s="238">
        <v>32</v>
      </c>
      <c r="AM69" s="238" t="s">
        <v>363</v>
      </c>
      <c r="AN69" s="238">
        <v>5</v>
      </c>
      <c r="AO69" s="238">
        <v>90</v>
      </c>
      <c r="AS69" s="238">
        <v>12</v>
      </c>
      <c r="AT69" s="238">
        <v>9</v>
      </c>
      <c r="AU69" s="238">
        <v>30</v>
      </c>
      <c r="AV69" s="238">
        <v>11</v>
      </c>
      <c r="AW69" s="238">
        <v>21</v>
      </c>
      <c r="AX69" s="238">
        <v>2</v>
      </c>
      <c r="AY69" s="238">
        <v>3</v>
      </c>
      <c r="AZ69" s="238">
        <v>2</v>
      </c>
      <c r="BA69" s="238">
        <v>26</v>
      </c>
      <c r="BB69" s="238">
        <v>34</v>
      </c>
      <c r="BC69" s="238" t="s">
        <v>363</v>
      </c>
      <c r="BD69" s="238">
        <v>5</v>
      </c>
      <c r="BE69" s="238">
        <v>1</v>
      </c>
      <c r="BI69" s="238">
        <v>12</v>
      </c>
      <c r="BJ69" s="238">
        <v>9</v>
      </c>
      <c r="BK69" s="238">
        <v>30</v>
      </c>
      <c r="BL69" s="238">
        <v>11</v>
      </c>
      <c r="BM69" s="238">
        <v>21</v>
      </c>
      <c r="CT69" s="238">
        <v>399233.77360088099</v>
      </c>
      <c r="CU69" s="238">
        <v>4964590.9829819696</v>
      </c>
      <c r="CV69" s="238">
        <v>44.827613239999998</v>
      </c>
      <c r="CW69" s="238">
        <v>-94.274693729999996</v>
      </c>
      <c r="CX69" s="238" t="s">
        <v>359</v>
      </c>
      <c r="CY69" s="238" t="s">
        <v>1884</v>
      </c>
    </row>
    <row r="70" spans="1:103" x14ac:dyDescent="0.25">
      <c r="A70" s="238">
        <v>810268</v>
      </c>
      <c r="B70" s="238">
        <v>3</v>
      </c>
      <c r="C70" s="238">
        <v>22</v>
      </c>
      <c r="D70" s="238">
        <v>114.395</v>
      </c>
      <c r="E70" s="238">
        <v>43</v>
      </c>
      <c r="F70" s="238" t="s">
        <v>1882</v>
      </c>
      <c r="H70" s="238">
        <v>8</v>
      </c>
      <c r="I70" s="238">
        <v>22</v>
      </c>
      <c r="K70" s="238">
        <v>20201167</v>
      </c>
      <c r="L70" s="238">
        <v>201350094</v>
      </c>
      <c r="M70" s="238">
        <v>5</v>
      </c>
      <c r="N70" s="238">
        <v>14</v>
      </c>
      <c r="O70" s="238">
        <v>2020</v>
      </c>
      <c r="P70" s="238" t="s">
        <v>384</v>
      </c>
      <c r="Q70" s="238">
        <v>5</v>
      </c>
      <c r="R70" s="238">
        <v>98</v>
      </c>
      <c r="S70" s="238">
        <v>4</v>
      </c>
      <c r="T70" s="238">
        <v>0</v>
      </c>
      <c r="U70" s="238">
        <v>2</v>
      </c>
      <c r="V70" s="238">
        <v>11</v>
      </c>
      <c r="W70" s="238">
        <v>10</v>
      </c>
      <c r="X70" s="238">
        <v>2</v>
      </c>
      <c r="Y70" s="238">
        <v>2</v>
      </c>
      <c r="Z70" s="238">
        <v>2</v>
      </c>
      <c r="AB70" s="238">
        <v>2</v>
      </c>
      <c r="AC70" s="238">
        <v>98</v>
      </c>
      <c r="AD70" s="238" t="s">
        <v>1803</v>
      </c>
      <c r="AF70" s="238" t="s">
        <v>1798</v>
      </c>
      <c r="AG70" s="238">
        <v>6</v>
      </c>
      <c r="AH70" s="238">
        <v>2</v>
      </c>
      <c r="AI70" s="238">
        <v>4</v>
      </c>
      <c r="AJ70" s="238">
        <v>2</v>
      </c>
      <c r="AK70" s="238">
        <v>21</v>
      </c>
      <c r="AL70" s="238">
        <v>25</v>
      </c>
      <c r="AM70" s="238" t="s">
        <v>354</v>
      </c>
      <c r="AN70" s="238">
        <v>9</v>
      </c>
      <c r="AO70" s="238">
        <v>70</v>
      </c>
      <c r="AS70" s="238">
        <v>12</v>
      </c>
      <c r="AT70" s="238">
        <v>98</v>
      </c>
      <c r="AU70" s="238">
        <v>30</v>
      </c>
      <c r="AV70" s="238">
        <v>11</v>
      </c>
      <c r="AW70" s="238">
        <v>21</v>
      </c>
      <c r="AX70" s="238">
        <v>2</v>
      </c>
      <c r="AY70" s="238">
        <v>49</v>
      </c>
      <c r="AZ70" s="238">
        <v>2</v>
      </c>
      <c r="BA70" s="238">
        <v>21</v>
      </c>
      <c r="BB70" s="238">
        <v>47</v>
      </c>
      <c r="BC70" s="238" t="s">
        <v>354</v>
      </c>
      <c r="BD70" s="238">
        <v>5</v>
      </c>
      <c r="BE70" s="238">
        <v>1</v>
      </c>
      <c r="BI70" s="238">
        <v>12</v>
      </c>
      <c r="BJ70" s="238">
        <v>98</v>
      </c>
      <c r="BK70" s="238">
        <v>30</v>
      </c>
      <c r="BL70" s="238">
        <v>11</v>
      </c>
      <c r="BM70" s="238">
        <v>21</v>
      </c>
      <c r="CT70" s="238">
        <v>399233.77360088099</v>
      </c>
      <c r="CU70" s="238">
        <v>4964584.6329692705</v>
      </c>
      <c r="CV70" s="238">
        <v>44.827556090000002</v>
      </c>
      <c r="CW70" s="238">
        <v>-94.274692470000005</v>
      </c>
      <c r="CX70" s="238" t="s">
        <v>359</v>
      </c>
      <c r="CY70" s="238" t="s">
        <v>1885</v>
      </c>
    </row>
    <row r="71" spans="1:103" x14ac:dyDescent="0.25">
      <c r="A71" s="238">
        <v>502531</v>
      </c>
      <c r="B71" s="238">
        <v>3</v>
      </c>
      <c r="C71" s="238">
        <v>22</v>
      </c>
      <c r="D71" s="238">
        <v>114.401</v>
      </c>
      <c r="E71" s="238">
        <v>43</v>
      </c>
      <c r="F71" s="238" t="s">
        <v>1882</v>
      </c>
      <c r="H71" s="238">
        <v>8</v>
      </c>
      <c r="I71" s="238">
        <v>22</v>
      </c>
      <c r="K71" s="238">
        <v>17202397</v>
      </c>
      <c r="M71" s="238">
        <v>9</v>
      </c>
      <c r="N71" s="238">
        <v>20</v>
      </c>
      <c r="O71" s="238">
        <v>2017</v>
      </c>
      <c r="P71" s="238" t="s">
        <v>355</v>
      </c>
      <c r="Q71" s="238">
        <v>6</v>
      </c>
      <c r="R71" s="238">
        <v>98</v>
      </c>
      <c r="S71" s="238">
        <v>5</v>
      </c>
      <c r="T71" s="238">
        <v>0</v>
      </c>
      <c r="U71" s="238">
        <v>2</v>
      </c>
      <c r="V71" s="238">
        <v>5</v>
      </c>
      <c r="W71" s="238">
        <v>10</v>
      </c>
      <c r="X71" s="238">
        <v>3</v>
      </c>
      <c r="Y71" s="238">
        <v>4</v>
      </c>
      <c r="Z71" s="238">
        <v>2</v>
      </c>
      <c r="AB71" s="238">
        <v>2</v>
      </c>
      <c r="AC71" s="238">
        <v>98</v>
      </c>
      <c r="AD71" s="238" t="s">
        <v>1803</v>
      </c>
      <c r="AE71" s="238" t="s">
        <v>632</v>
      </c>
      <c r="AF71" s="238" t="s">
        <v>1798</v>
      </c>
      <c r="AG71" s="238">
        <v>10</v>
      </c>
      <c r="AH71" s="238">
        <v>2</v>
      </c>
      <c r="AI71" s="238">
        <v>2</v>
      </c>
      <c r="AJ71" s="238">
        <v>1</v>
      </c>
      <c r="AK71" s="238">
        <v>21</v>
      </c>
      <c r="AL71" s="238">
        <v>58</v>
      </c>
      <c r="AM71" s="238" t="s">
        <v>363</v>
      </c>
      <c r="AN71" s="238">
        <v>5</v>
      </c>
      <c r="AO71" s="238">
        <v>2</v>
      </c>
      <c r="AS71" s="238">
        <v>12</v>
      </c>
      <c r="AT71" s="238">
        <v>23</v>
      </c>
      <c r="AU71" s="238">
        <v>30</v>
      </c>
      <c r="AV71" s="238">
        <v>11</v>
      </c>
      <c r="AW71" s="238">
        <v>21</v>
      </c>
      <c r="AX71" s="238">
        <v>2</v>
      </c>
      <c r="AY71" s="238">
        <v>4</v>
      </c>
      <c r="AZ71" s="238">
        <v>1</v>
      </c>
      <c r="BA71" s="238">
        <v>21</v>
      </c>
      <c r="BB71" s="238">
        <v>38</v>
      </c>
      <c r="BC71" s="238" t="s">
        <v>363</v>
      </c>
      <c r="BD71" s="238">
        <v>5</v>
      </c>
      <c r="BE71" s="238">
        <v>1</v>
      </c>
      <c r="BI71" s="238">
        <v>12</v>
      </c>
      <c r="BJ71" s="238">
        <v>9</v>
      </c>
      <c r="BK71" s="238">
        <v>30</v>
      </c>
      <c r="BL71" s="238">
        <v>11</v>
      </c>
      <c r="BM71" s="238">
        <v>21</v>
      </c>
      <c r="CT71" s="238">
        <v>399212.60689188098</v>
      </c>
      <c r="CU71" s="238">
        <v>4964618.4997036699</v>
      </c>
      <c r="CV71" s="238">
        <v>44.827857899999998</v>
      </c>
      <c r="CW71" s="238">
        <v>-94.274966890000002</v>
      </c>
      <c r="CX71" s="238" t="s">
        <v>359</v>
      </c>
      <c r="CY71" s="238" t="s">
        <v>1886</v>
      </c>
    </row>
    <row r="72" spans="1:103" x14ac:dyDescent="0.25">
      <c r="A72" s="238">
        <v>10915162</v>
      </c>
      <c r="B72" s="238">
        <v>3</v>
      </c>
      <c r="C72" s="238">
        <v>22</v>
      </c>
      <c r="D72" s="238">
        <v>114.923</v>
      </c>
      <c r="E72" s="238">
        <v>43</v>
      </c>
      <c r="G72" s="238" t="s">
        <v>605</v>
      </c>
      <c r="H72" s="238">
        <v>8</v>
      </c>
      <c r="I72" s="238">
        <v>22</v>
      </c>
      <c r="L72" s="238">
        <v>133500073</v>
      </c>
      <c r="M72" s="238">
        <v>11</v>
      </c>
      <c r="N72" s="238">
        <v>12</v>
      </c>
      <c r="O72" s="238">
        <v>2013</v>
      </c>
      <c r="P72" s="238" t="s">
        <v>368</v>
      </c>
      <c r="Q72" s="238">
        <v>17</v>
      </c>
      <c r="S72" s="238">
        <v>3</v>
      </c>
      <c r="T72" s="238">
        <v>0</v>
      </c>
      <c r="U72" s="238">
        <v>1</v>
      </c>
      <c r="V72" s="238">
        <v>98</v>
      </c>
      <c r="W72" s="238">
        <v>16</v>
      </c>
      <c r="Y72" s="238">
        <v>5</v>
      </c>
      <c r="Z72" s="238">
        <v>1</v>
      </c>
      <c r="AB72" s="238">
        <v>1</v>
      </c>
      <c r="AC72" s="238">
        <v>98</v>
      </c>
      <c r="AF72" s="238" t="s">
        <v>1798</v>
      </c>
      <c r="AG72" s="238">
        <v>4</v>
      </c>
      <c r="AH72" s="238">
        <v>2</v>
      </c>
      <c r="AI72" s="238">
        <v>3</v>
      </c>
      <c r="AJ72" s="238">
        <v>8</v>
      </c>
      <c r="AK72" s="238">
        <v>21</v>
      </c>
      <c r="AL72" s="238">
        <v>37</v>
      </c>
      <c r="AM72" s="238" t="s">
        <v>363</v>
      </c>
      <c r="AT72" s="238">
        <v>98</v>
      </c>
      <c r="AU72" s="238">
        <v>55</v>
      </c>
      <c r="CT72" s="238">
        <v>398620</v>
      </c>
      <c r="CU72" s="238">
        <v>4965191</v>
      </c>
      <c r="CV72" s="238">
        <v>44.832927300000001</v>
      </c>
      <c r="CW72" s="238">
        <v>-94.282580600000003</v>
      </c>
      <c r="CX72" s="238" t="s">
        <v>359</v>
      </c>
    </row>
    <row r="73" spans="1:103" x14ac:dyDescent="0.25">
      <c r="A73" s="238">
        <v>393669</v>
      </c>
      <c r="B73" s="238">
        <v>3</v>
      </c>
      <c r="C73" s="238">
        <v>22</v>
      </c>
      <c r="D73" s="238">
        <v>115.03400000000001</v>
      </c>
      <c r="E73" s="238">
        <v>43</v>
      </c>
      <c r="G73" s="238" t="s">
        <v>605</v>
      </c>
      <c r="H73" s="238">
        <v>8</v>
      </c>
      <c r="I73" s="238">
        <v>22</v>
      </c>
      <c r="K73" s="238">
        <v>16202369</v>
      </c>
      <c r="M73" s="238">
        <v>11</v>
      </c>
      <c r="N73" s="238">
        <v>11</v>
      </c>
      <c r="O73" s="238">
        <v>2016</v>
      </c>
      <c r="P73" s="238" t="s">
        <v>362</v>
      </c>
      <c r="Q73" s="238">
        <v>8</v>
      </c>
      <c r="R73" s="238" t="s">
        <v>196</v>
      </c>
      <c r="S73" s="238">
        <v>4</v>
      </c>
      <c r="T73" s="238">
        <v>0</v>
      </c>
      <c r="U73" s="238">
        <v>2</v>
      </c>
      <c r="V73" s="238">
        <v>12</v>
      </c>
      <c r="W73" s="238">
        <v>10</v>
      </c>
      <c r="X73" s="238">
        <v>3</v>
      </c>
      <c r="Y73" s="238">
        <v>2</v>
      </c>
      <c r="Z73" s="238">
        <v>1</v>
      </c>
      <c r="AB73" s="238">
        <v>1</v>
      </c>
      <c r="AC73" s="238">
        <v>98</v>
      </c>
      <c r="AD73" s="238" t="s">
        <v>1803</v>
      </c>
      <c r="AF73" s="238" t="s">
        <v>1798</v>
      </c>
      <c r="AG73" s="238">
        <v>7</v>
      </c>
      <c r="AH73" s="238">
        <v>2</v>
      </c>
      <c r="AI73" s="238">
        <v>2</v>
      </c>
      <c r="AJ73" s="238">
        <v>2</v>
      </c>
      <c r="AK73" s="238">
        <v>21</v>
      </c>
      <c r="AL73" s="238">
        <v>37</v>
      </c>
      <c r="AM73" s="238" t="s">
        <v>363</v>
      </c>
      <c r="AN73" s="238">
        <v>5</v>
      </c>
      <c r="AO73" s="238">
        <v>90</v>
      </c>
      <c r="AS73" s="238">
        <v>12</v>
      </c>
      <c r="AT73" s="238">
        <v>9</v>
      </c>
      <c r="AU73" s="238">
        <v>60</v>
      </c>
      <c r="AV73" s="238">
        <v>11</v>
      </c>
      <c r="AW73" s="238">
        <v>21</v>
      </c>
      <c r="AX73" s="238">
        <v>2</v>
      </c>
      <c r="AY73" s="238">
        <v>2</v>
      </c>
      <c r="AZ73" s="238">
        <v>2</v>
      </c>
      <c r="BA73" s="238">
        <v>26</v>
      </c>
      <c r="BB73" s="238">
        <v>23</v>
      </c>
      <c r="BC73" s="238" t="s">
        <v>363</v>
      </c>
      <c r="BD73" s="238">
        <v>5</v>
      </c>
      <c r="BE73" s="238">
        <v>1</v>
      </c>
      <c r="BI73" s="238">
        <v>12</v>
      </c>
      <c r="BJ73" s="238">
        <v>9</v>
      </c>
      <c r="BK73" s="238">
        <v>60</v>
      </c>
      <c r="BL73" s="238">
        <v>11</v>
      </c>
      <c r="BM73" s="238">
        <v>21</v>
      </c>
      <c r="CT73" s="238">
        <v>398480.23876047798</v>
      </c>
      <c r="CU73" s="238">
        <v>4965325.4677842697</v>
      </c>
      <c r="CV73" s="238">
        <v>44.834116770000001</v>
      </c>
      <c r="CW73" s="238">
        <v>-94.2843704</v>
      </c>
      <c r="CX73" s="238" t="s">
        <v>359</v>
      </c>
      <c r="CY73" s="238" t="s">
        <v>1887</v>
      </c>
    </row>
    <row r="74" spans="1:103" x14ac:dyDescent="0.25">
      <c r="A74" s="238">
        <v>512150</v>
      </c>
      <c r="B74" s="238">
        <v>3</v>
      </c>
      <c r="C74" s="238">
        <v>22</v>
      </c>
      <c r="D74" s="238">
        <v>115.19499999999999</v>
      </c>
      <c r="E74" s="238">
        <v>43</v>
      </c>
      <c r="G74" s="238" t="s">
        <v>605</v>
      </c>
      <c r="H74" s="238">
        <v>8</v>
      </c>
      <c r="I74" s="238">
        <v>22</v>
      </c>
      <c r="K74" s="238">
        <v>170113343</v>
      </c>
      <c r="M74" s="238">
        <v>10</v>
      </c>
      <c r="N74" s="238">
        <v>27</v>
      </c>
      <c r="O74" s="238">
        <v>2017</v>
      </c>
      <c r="P74" s="238" t="s">
        <v>362</v>
      </c>
      <c r="Q74" s="238">
        <v>21</v>
      </c>
      <c r="S74" s="238">
        <v>4</v>
      </c>
      <c r="T74" s="238">
        <v>0</v>
      </c>
      <c r="U74" s="238">
        <v>1</v>
      </c>
      <c r="W74" s="238">
        <v>16</v>
      </c>
      <c r="X74" s="238">
        <v>2</v>
      </c>
      <c r="Y74" s="238">
        <v>6</v>
      </c>
      <c r="Z74" s="238">
        <v>2</v>
      </c>
      <c r="AB74" s="238">
        <v>2</v>
      </c>
      <c r="AC74" s="238">
        <v>98</v>
      </c>
      <c r="AD74" s="238" t="s">
        <v>1803</v>
      </c>
      <c r="AF74" s="238" t="s">
        <v>1798</v>
      </c>
      <c r="AG74" s="238">
        <v>4</v>
      </c>
      <c r="AH74" s="238">
        <v>2</v>
      </c>
      <c r="AI74" s="238">
        <v>2</v>
      </c>
      <c r="AJ74" s="238">
        <v>2</v>
      </c>
      <c r="AK74" s="238">
        <v>21</v>
      </c>
      <c r="AL74" s="238">
        <v>34</v>
      </c>
      <c r="AM74" s="238" t="s">
        <v>354</v>
      </c>
      <c r="AN74" s="238">
        <v>5</v>
      </c>
      <c r="AO74" s="238">
        <v>1</v>
      </c>
      <c r="AS74" s="238">
        <v>12</v>
      </c>
      <c r="AT74" s="238">
        <v>9</v>
      </c>
      <c r="AV74" s="238">
        <v>11</v>
      </c>
      <c r="AW74" s="238">
        <v>21</v>
      </c>
      <c r="CT74" s="238">
        <v>398291.81046443997</v>
      </c>
      <c r="CU74" s="238">
        <v>4965502.77730106</v>
      </c>
      <c r="CV74" s="238">
        <v>44.83568571</v>
      </c>
      <c r="CW74" s="238">
        <v>-94.286789209999995</v>
      </c>
      <c r="CX74" s="238" t="s">
        <v>359</v>
      </c>
      <c r="CY74" s="238" t="s">
        <v>1888</v>
      </c>
    </row>
    <row r="75" spans="1:103" x14ac:dyDescent="0.25">
      <c r="A75" s="238">
        <v>10926848</v>
      </c>
      <c r="B75" s="238">
        <v>3</v>
      </c>
      <c r="C75" s="238">
        <v>22</v>
      </c>
      <c r="D75" s="238">
        <v>115.19799999999999</v>
      </c>
      <c r="E75" s="238">
        <v>43</v>
      </c>
      <c r="G75" s="238" t="s">
        <v>605</v>
      </c>
      <c r="H75" s="238">
        <v>8</v>
      </c>
      <c r="I75" s="238">
        <v>22</v>
      </c>
      <c r="L75" s="238">
        <v>140280255</v>
      </c>
      <c r="M75" s="238">
        <v>12</v>
      </c>
      <c r="N75" s="238">
        <v>26</v>
      </c>
      <c r="O75" s="238">
        <v>2013</v>
      </c>
      <c r="P75" s="238" t="s">
        <v>384</v>
      </c>
      <c r="Q75" s="238">
        <v>5</v>
      </c>
      <c r="S75" s="238">
        <v>4</v>
      </c>
      <c r="T75" s="238">
        <v>0</v>
      </c>
      <c r="U75" s="238">
        <v>1</v>
      </c>
      <c r="V75" s="238">
        <v>98</v>
      </c>
      <c r="W75" s="238">
        <v>16</v>
      </c>
      <c r="Y75" s="238">
        <v>4</v>
      </c>
      <c r="Z75" s="238">
        <v>1</v>
      </c>
      <c r="AB75" s="238">
        <v>1</v>
      </c>
      <c r="AC75" s="238">
        <v>98</v>
      </c>
      <c r="AF75" s="238" t="s">
        <v>1798</v>
      </c>
      <c r="AG75" s="238">
        <v>4</v>
      </c>
      <c r="AH75" s="238">
        <v>2</v>
      </c>
      <c r="AI75" s="238">
        <v>2</v>
      </c>
      <c r="AJ75" s="238">
        <v>6</v>
      </c>
      <c r="AK75" s="238">
        <v>21</v>
      </c>
      <c r="AL75" s="238">
        <v>32</v>
      </c>
      <c r="AM75" s="238" t="s">
        <v>363</v>
      </c>
      <c r="AT75" s="238">
        <v>98</v>
      </c>
      <c r="AU75" s="238">
        <v>55</v>
      </c>
      <c r="CT75" s="238">
        <v>398300</v>
      </c>
      <c r="CU75" s="238">
        <v>4965496</v>
      </c>
      <c r="CV75" s="238">
        <v>44.835626599999998</v>
      </c>
      <c r="CW75" s="238">
        <v>-94.286688400000003</v>
      </c>
      <c r="CX75" s="238" t="s">
        <v>359</v>
      </c>
    </row>
    <row r="76" spans="1:103" x14ac:dyDescent="0.25">
      <c r="A76" s="238">
        <v>623243</v>
      </c>
      <c r="B76" s="238">
        <v>3</v>
      </c>
      <c r="C76" s="238">
        <v>22</v>
      </c>
      <c r="D76" s="238">
        <v>115.313</v>
      </c>
      <c r="E76" s="238">
        <v>43</v>
      </c>
      <c r="G76" s="238" t="s">
        <v>605</v>
      </c>
      <c r="H76" s="238">
        <v>8</v>
      </c>
      <c r="I76" s="238">
        <v>22</v>
      </c>
      <c r="K76" s="238">
        <v>18201834</v>
      </c>
      <c r="M76" s="238">
        <v>7</v>
      </c>
      <c r="N76" s="238">
        <v>25</v>
      </c>
      <c r="O76" s="238">
        <v>2018</v>
      </c>
      <c r="P76" s="238" t="s">
        <v>355</v>
      </c>
      <c r="Q76" s="238">
        <v>5</v>
      </c>
      <c r="R76" s="238" t="s">
        <v>419</v>
      </c>
      <c r="S76" s="238">
        <v>5</v>
      </c>
      <c r="T76" s="238">
        <v>0</v>
      </c>
      <c r="U76" s="238">
        <v>1</v>
      </c>
      <c r="W76" s="238">
        <v>16</v>
      </c>
      <c r="X76" s="238">
        <v>2</v>
      </c>
      <c r="Y76" s="238">
        <v>6</v>
      </c>
      <c r="Z76" s="238">
        <v>1</v>
      </c>
      <c r="AB76" s="238">
        <v>1</v>
      </c>
      <c r="AC76" s="238">
        <v>98</v>
      </c>
      <c r="AD76" s="238" t="s">
        <v>1803</v>
      </c>
      <c r="AF76" s="238" t="s">
        <v>1798</v>
      </c>
      <c r="AG76" s="238">
        <v>4</v>
      </c>
      <c r="AH76" s="238">
        <v>2</v>
      </c>
      <c r="AI76" s="238">
        <v>2</v>
      </c>
      <c r="AJ76" s="238">
        <v>1</v>
      </c>
      <c r="AK76" s="238">
        <v>21</v>
      </c>
      <c r="AL76" s="238">
        <v>25</v>
      </c>
      <c r="AM76" s="238" t="s">
        <v>363</v>
      </c>
      <c r="AN76" s="238">
        <v>5</v>
      </c>
      <c r="AO76" s="238">
        <v>1</v>
      </c>
      <c r="AS76" s="238">
        <v>12</v>
      </c>
      <c r="AT76" s="238">
        <v>9</v>
      </c>
      <c r="AU76" s="238">
        <v>60</v>
      </c>
      <c r="AV76" s="238">
        <v>11</v>
      </c>
      <c r="AW76" s="238">
        <v>21</v>
      </c>
      <c r="CT76" s="238">
        <v>398150.03810007701</v>
      </c>
      <c r="CU76" s="238">
        <v>4965609.1016848702</v>
      </c>
      <c r="CV76" s="238">
        <v>44.836622400000003</v>
      </c>
      <c r="CW76" s="238">
        <v>-94.288603749999993</v>
      </c>
      <c r="CX76" s="238" t="s">
        <v>359</v>
      </c>
      <c r="CY76" s="238" t="s">
        <v>1889</v>
      </c>
    </row>
    <row r="77" spans="1:103" x14ac:dyDescent="0.25">
      <c r="A77" s="238">
        <v>564985</v>
      </c>
      <c r="B77" s="238">
        <v>3</v>
      </c>
      <c r="C77" s="238">
        <v>22</v>
      </c>
      <c r="D77" s="238">
        <v>115.33</v>
      </c>
      <c r="E77" s="238">
        <v>43</v>
      </c>
      <c r="G77" s="238" t="s">
        <v>605</v>
      </c>
      <c r="H77" s="238">
        <v>8</v>
      </c>
      <c r="I77" s="238">
        <v>22</v>
      </c>
      <c r="K77" s="238">
        <v>18200400</v>
      </c>
      <c r="M77" s="238">
        <v>2</v>
      </c>
      <c r="N77" s="238">
        <v>10</v>
      </c>
      <c r="O77" s="238">
        <v>2018</v>
      </c>
      <c r="P77" s="238" t="s">
        <v>364</v>
      </c>
      <c r="Q77" s="238">
        <v>15</v>
      </c>
      <c r="R77" s="238" t="s">
        <v>196</v>
      </c>
      <c r="S77" s="238">
        <v>5</v>
      </c>
      <c r="T77" s="238">
        <v>0</v>
      </c>
      <c r="U77" s="238">
        <v>1</v>
      </c>
      <c r="W77" s="238">
        <v>62</v>
      </c>
      <c r="X77" s="238">
        <v>2</v>
      </c>
      <c r="Y77" s="238">
        <v>1</v>
      </c>
      <c r="Z77" s="238">
        <v>1</v>
      </c>
      <c r="AB77" s="238">
        <v>1</v>
      </c>
      <c r="AC77" s="238">
        <v>98</v>
      </c>
      <c r="AD77" s="238" t="s">
        <v>1803</v>
      </c>
      <c r="AF77" s="238" t="s">
        <v>1798</v>
      </c>
      <c r="AG77" s="238">
        <v>3</v>
      </c>
      <c r="AH77" s="238">
        <v>2</v>
      </c>
      <c r="AI77" s="238">
        <v>4</v>
      </c>
      <c r="AJ77" s="238">
        <v>2</v>
      </c>
      <c r="AK77" s="238">
        <v>21</v>
      </c>
      <c r="AL77" s="238">
        <v>61</v>
      </c>
      <c r="AM77" s="238" t="s">
        <v>354</v>
      </c>
      <c r="AN77" s="238">
        <v>9</v>
      </c>
      <c r="AO77" s="238">
        <v>62</v>
      </c>
      <c r="AS77" s="238">
        <v>12</v>
      </c>
      <c r="AT77" s="238">
        <v>9</v>
      </c>
      <c r="AU77" s="238">
        <v>60</v>
      </c>
      <c r="AV77" s="238">
        <v>11</v>
      </c>
      <c r="AW77" s="238">
        <v>21</v>
      </c>
      <c r="CT77" s="238">
        <v>398141.57141647697</v>
      </c>
      <c r="CU77" s="238">
        <v>4965638.7350774696</v>
      </c>
      <c r="CV77" s="238">
        <v>44.83688789</v>
      </c>
      <c r="CW77" s="238">
        <v>-94.288716789999995</v>
      </c>
      <c r="CX77" s="238" t="s">
        <v>359</v>
      </c>
      <c r="CY77" s="238" t="s">
        <v>1890</v>
      </c>
    </row>
    <row r="78" spans="1:103" x14ac:dyDescent="0.25">
      <c r="A78" s="238">
        <v>359344</v>
      </c>
      <c r="B78" s="238">
        <v>3</v>
      </c>
      <c r="C78" s="238">
        <v>22</v>
      </c>
      <c r="D78" s="238">
        <v>115.419</v>
      </c>
      <c r="E78" s="238">
        <v>43</v>
      </c>
      <c r="G78" s="238" t="s">
        <v>605</v>
      </c>
      <c r="H78" s="238">
        <v>8</v>
      </c>
      <c r="I78" s="238">
        <v>22</v>
      </c>
      <c r="K78" s="238">
        <v>16201230</v>
      </c>
      <c r="M78" s="238">
        <v>6</v>
      </c>
      <c r="N78" s="238">
        <v>26</v>
      </c>
      <c r="O78" s="238">
        <v>2016</v>
      </c>
      <c r="P78" s="238" t="s">
        <v>366</v>
      </c>
      <c r="Q78" s="238">
        <v>1</v>
      </c>
      <c r="R78" s="238" t="s">
        <v>196</v>
      </c>
      <c r="S78" s="238">
        <v>4</v>
      </c>
      <c r="T78" s="238">
        <v>0</v>
      </c>
      <c r="U78" s="238">
        <v>1</v>
      </c>
      <c r="W78" s="238">
        <v>16</v>
      </c>
      <c r="X78" s="238">
        <v>2</v>
      </c>
      <c r="Y78" s="238">
        <v>6</v>
      </c>
      <c r="Z78" s="238">
        <v>1</v>
      </c>
      <c r="AB78" s="238">
        <v>1</v>
      </c>
      <c r="AC78" s="238">
        <v>98</v>
      </c>
      <c r="AD78" s="238" t="s">
        <v>1803</v>
      </c>
      <c r="AF78" s="238" t="s">
        <v>1798</v>
      </c>
      <c r="AG78" s="238">
        <v>4</v>
      </c>
      <c r="AH78" s="238">
        <v>2</v>
      </c>
      <c r="AI78" s="238">
        <v>3</v>
      </c>
      <c r="AJ78" s="238">
        <v>2</v>
      </c>
      <c r="AK78" s="238">
        <v>21</v>
      </c>
      <c r="AL78" s="238">
        <v>39</v>
      </c>
      <c r="AM78" s="238" t="s">
        <v>354</v>
      </c>
      <c r="AN78" s="238">
        <v>5</v>
      </c>
      <c r="AO78" s="238">
        <v>1</v>
      </c>
      <c r="AS78" s="238">
        <v>12</v>
      </c>
      <c r="AT78" s="238">
        <v>9</v>
      </c>
      <c r="AU78" s="238">
        <v>60</v>
      </c>
      <c r="AV78" s="238">
        <v>11</v>
      </c>
      <c r="AW78" s="238">
        <v>21</v>
      </c>
      <c r="CT78" s="238">
        <v>398027.271187876</v>
      </c>
      <c r="CU78" s="238">
        <v>4965748.80196427</v>
      </c>
      <c r="CV78" s="238">
        <v>44.837862149999999</v>
      </c>
      <c r="CW78" s="238">
        <v>-94.290184670000002</v>
      </c>
      <c r="CX78" s="238" t="s">
        <v>359</v>
      </c>
      <c r="CY78" s="238" t="s">
        <v>1891</v>
      </c>
    </row>
    <row r="79" spans="1:103" x14ac:dyDescent="0.25">
      <c r="A79" s="238">
        <v>737402</v>
      </c>
      <c r="B79" s="238">
        <v>3</v>
      </c>
      <c r="C79" s="238">
        <v>22</v>
      </c>
      <c r="D79" s="238">
        <v>115.732</v>
      </c>
      <c r="E79" s="238">
        <v>43</v>
      </c>
      <c r="G79" s="238" t="s">
        <v>605</v>
      </c>
      <c r="H79" s="238">
        <v>8</v>
      </c>
      <c r="I79" s="238">
        <v>22</v>
      </c>
      <c r="K79" s="238">
        <v>19201926</v>
      </c>
      <c r="M79" s="238">
        <v>7</v>
      </c>
      <c r="N79" s="238">
        <v>28</v>
      </c>
      <c r="O79" s="238">
        <v>2019</v>
      </c>
      <c r="P79" s="238" t="s">
        <v>366</v>
      </c>
      <c r="Q79" s="238">
        <v>15</v>
      </c>
      <c r="R79" s="238" t="s">
        <v>196</v>
      </c>
      <c r="S79" s="238">
        <v>3</v>
      </c>
      <c r="T79" s="238">
        <v>0</v>
      </c>
      <c r="U79" s="238">
        <v>2</v>
      </c>
      <c r="V79" s="238">
        <v>10</v>
      </c>
      <c r="W79" s="238">
        <v>10</v>
      </c>
      <c r="X79" s="238">
        <v>2</v>
      </c>
      <c r="Y79" s="238">
        <v>1</v>
      </c>
      <c r="Z79" s="238">
        <v>3</v>
      </c>
      <c r="AA79" s="238">
        <v>8</v>
      </c>
      <c r="AB79" s="238">
        <v>2</v>
      </c>
      <c r="AC79" s="238">
        <v>98</v>
      </c>
      <c r="AD79" s="238" t="s">
        <v>1803</v>
      </c>
      <c r="AF79" s="238" t="s">
        <v>1798</v>
      </c>
      <c r="AG79" s="238">
        <v>5</v>
      </c>
      <c r="AH79" s="238">
        <v>2</v>
      </c>
      <c r="AI79" s="238">
        <v>2</v>
      </c>
      <c r="AJ79" s="238">
        <v>2</v>
      </c>
      <c r="AK79" s="238">
        <v>25</v>
      </c>
      <c r="AL79" s="238">
        <v>25</v>
      </c>
      <c r="AM79" s="238" t="s">
        <v>354</v>
      </c>
      <c r="AN79" s="238">
        <v>5</v>
      </c>
      <c r="AO79" s="238">
        <v>70</v>
      </c>
      <c r="AP79" s="238">
        <v>10</v>
      </c>
      <c r="AS79" s="238">
        <v>12</v>
      </c>
      <c r="AT79" s="238">
        <v>98</v>
      </c>
      <c r="AU79" s="238">
        <v>60</v>
      </c>
      <c r="AV79" s="238">
        <v>11</v>
      </c>
      <c r="AW79" s="238">
        <v>21</v>
      </c>
      <c r="AX79" s="238">
        <v>2</v>
      </c>
      <c r="AY79" s="238">
        <v>49</v>
      </c>
      <c r="AZ79" s="238">
        <v>2</v>
      </c>
      <c r="BA79" s="238">
        <v>27</v>
      </c>
      <c r="BB79" s="238">
        <v>60</v>
      </c>
      <c r="BC79" s="238" t="s">
        <v>354</v>
      </c>
      <c r="BD79" s="238">
        <v>5</v>
      </c>
      <c r="BE79" s="238">
        <v>1</v>
      </c>
      <c r="BI79" s="238">
        <v>12</v>
      </c>
      <c r="BJ79" s="238">
        <v>98</v>
      </c>
      <c r="BK79" s="238">
        <v>60</v>
      </c>
      <c r="BL79" s="238">
        <v>11</v>
      </c>
      <c r="BM79" s="238">
        <v>21</v>
      </c>
      <c r="CT79" s="238">
        <v>397654.73710947501</v>
      </c>
      <c r="CU79" s="238">
        <v>4966045.1358902697</v>
      </c>
      <c r="CV79" s="238">
        <v>44.840475779999998</v>
      </c>
      <c r="CW79" s="238">
        <v>-94.29495661</v>
      </c>
      <c r="CX79" s="238" t="s">
        <v>359</v>
      </c>
      <c r="CY79" s="238" t="s">
        <v>1892</v>
      </c>
    </row>
    <row r="80" spans="1:103" x14ac:dyDescent="0.25">
      <c r="A80" s="238">
        <v>10893114</v>
      </c>
      <c r="B80" s="238">
        <v>3</v>
      </c>
      <c r="C80" s="238">
        <v>22</v>
      </c>
      <c r="D80" s="238">
        <v>115.77500000000001</v>
      </c>
      <c r="E80" s="238">
        <v>43</v>
      </c>
      <c r="G80" s="238" t="s">
        <v>605</v>
      </c>
      <c r="H80" s="238">
        <v>8</v>
      </c>
      <c r="I80" s="238">
        <v>22</v>
      </c>
      <c r="K80" s="238">
        <v>13200785</v>
      </c>
      <c r="L80" s="238">
        <v>131780209</v>
      </c>
      <c r="M80" s="238">
        <v>6</v>
      </c>
      <c r="N80" s="238">
        <v>21</v>
      </c>
      <c r="O80" s="238">
        <v>2013</v>
      </c>
      <c r="P80" s="238" t="s">
        <v>362</v>
      </c>
      <c r="Q80" s="238">
        <v>16</v>
      </c>
      <c r="S80" s="238">
        <v>4</v>
      </c>
      <c r="T80" s="238">
        <v>0</v>
      </c>
      <c r="U80" s="238">
        <v>2</v>
      </c>
      <c r="V80" s="238">
        <v>1</v>
      </c>
      <c r="W80" s="238">
        <v>10</v>
      </c>
      <c r="X80" s="238">
        <v>4</v>
      </c>
      <c r="Y80" s="238">
        <v>1</v>
      </c>
      <c r="Z80" s="238">
        <v>2</v>
      </c>
      <c r="AB80" s="238">
        <v>1</v>
      </c>
      <c r="AC80" s="238">
        <v>98</v>
      </c>
      <c r="AD80" s="238" t="s">
        <v>498</v>
      </c>
      <c r="AE80" s="238" t="s">
        <v>1893</v>
      </c>
      <c r="AF80" s="238" t="s">
        <v>1798</v>
      </c>
      <c r="AG80" s="238">
        <v>7</v>
      </c>
      <c r="AH80" s="238">
        <v>2</v>
      </c>
      <c r="AI80" s="238">
        <v>4</v>
      </c>
      <c r="AJ80" s="238">
        <v>6</v>
      </c>
      <c r="AK80" s="238">
        <v>24</v>
      </c>
      <c r="AL80" s="238">
        <v>48</v>
      </c>
      <c r="AM80" s="238" t="s">
        <v>363</v>
      </c>
      <c r="AN80" s="238">
        <v>5</v>
      </c>
      <c r="AO80" s="238">
        <v>1</v>
      </c>
      <c r="AS80" s="238">
        <v>7</v>
      </c>
      <c r="AT80" s="238">
        <v>1</v>
      </c>
      <c r="AU80" s="238">
        <v>55</v>
      </c>
      <c r="AV80" s="238">
        <v>11</v>
      </c>
      <c r="AW80" s="238">
        <v>21</v>
      </c>
      <c r="AX80" s="238">
        <v>2</v>
      </c>
      <c r="AY80" s="238">
        <v>2</v>
      </c>
      <c r="AZ80" s="238">
        <v>6</v>
      </c>
      <c r="BA80" s="238">
        <v>21</v>
      </c>
      <c r="BB80" s="238">
        <v>23</v>
      </c>
      <c r="BC80" s="238" t="s">
        <v>354</v>
      </c>
      <c r="BD80" s="238">
        <v>5</v>
      </c>
      <c r="BE80" s="238">
        <v>15</v>
      </c>
      <c r="BI80" s="238">
        <v>7</v>
      </c>
      <c r="BJ80" s="238">
        <v>1</v>
      </c>
      <c r="BK80" s="238">
        <v>55</v>
      </c>
      <c r="BL80" s="238">
        <v>11</v>
      </c>
      <c r="BM80" s="238">
        <v>21</v>
      </c>
      <c r="CT80" s="238">
        <v>397582</v>
      </c>
      <c r="CU80" s="238">
        <v>4966082</v>
      </c>
      <c r="CV80" s="238">
        <v>44.840796500000003</v>
      </c>
      <c r="CW80" s="238">
        <v>-94.295879200000002</v>
      </c>
      <c r="CX80" s="238" t="s">
        <v>359</v>
      </c>
      <c r="CY80" s="238" t="s">
        <v>1894</v>
      </c>
    </row>
    <row r="81" spans="1:103" x14ac:dyDescent="0.25">
      <c r="A81" s="238">
        <v>664907</v>
      </c>
      <c r="B81" s="238">
        <v>3</v>
      </c>
      <c r="C81" s="238">
        <v>22</v>
      </c>
      <c r="D81" s="238">
        <v>115.77500000000001</v>
      </c>
      <c r="E81" s="238">
        <v>43</v>
      </c>
      <c r="G81" s="238" t="s">
        <v>605</v>
      </c>
      <c r="H81" s="238">
        <v>8</v>
      </c>
      <c r="I81" s="238">
        <v>22</v>
      </c>
      <c r="K81" s="238">
        <v>18202951</v>
      </c>
      <c r="M81" s="238">
        <v>12</v>
      </c>
      <c r="N81" s="238">
        <v>1</v>
      </c>
      <c r="O81" s="238">
        <v>2018</v>
      </c>
      <c r="P81" s="238" t="s">
        <v>364</v>
      </c>
      <c r="Q81" s="238">
        <v>15</v>
      </c>
      <c r="R81" s="238" t="s">
        <v>196</v>
      </c>
      <c r="S81" s="238">
        <v>5</v>
      </c>
      <c r="T81" s="238">
        <v>0</v>
      </c>
      <c r="U81" s="238">
        <v>1</v>
      </c>
      <c r="W81" s="238">
        <v>28</v>
      </c>
      <c r="X81" s="238">
        <v>4</v>
      </c>
      <c r="Y81" s="238">
        <v>1</v>
      </c>
      <c r="Z81" s="238">
        <v>4</v>
      </c>
      <c r="AB81" s="238">
        <v>3</v>
      </c>
      <c r="AC81" s="238">
        <v>98</v>
      </c>
      <c r="AD81" s="238" t="s">
        <v>1803</v>
      </c>
      <c r="AF81" s="238" t="s">
        <v>1798</v>
      </c>
      <c r="AG81" s="238">
        <v>3</v>
      </c>
      <c r="AH81" s="238">
        <v>2</v>
      </c>
      <c r="AI81" s="238">
        <v>2</v>
      </c>
      <c r="AJ81" s="238">
        <v>2</v>
      </c>
      <c r="AK81" s="238">
        <v>24</v>
      </c>
      <c r="AL81" s="238">
        <v>24</v>
      </c>
      <c r="AM81" s="238" t="s">
        <v>354</v>
      </c>
      <c r="AN81" s="238">
        <v>5</v>
      </c>
      <c r="AO81" s="238">
        <v>62</v>
      </c>
      <c r="AS81" s="238">
        <v>12</v>
      </c>
      <c r="AT81" s="238">
        <v>9</v>
      </c>
      <c r="AU81" s="238">
        <v>60</v>
      </c>
      <c r="AV81" s="238">
        <v>11</v>
      </c>
      <c r="AW81" s="238">
        <v>21</v>
      </c>
      <c r="CT81" s="238">
        <v>397574.30361527402</v>
      </c>
      <c r="CU81" s="238">
        <v>4966070.5359410699</v>
      </c>
      <c r="CV81" s="238">
        <v>44.840692840000003</v>
      </c>
      <c r="CW81" s="238">
        <v>-94.295979180000003</v>
      </c>
      <c r="CX81" s="238" t="s">
        <v>359</v>
      </c>
      <c r="CY81" s="238" t="s">
        <v>1895</v>
      </c>
    </row>
    <row r="82" spans="1:103" x14ac:dyDescent="0.25">
      <c r="A82" s="238">
        <v>584597</v>
      </c>
      <c r="B82" s="238">
        <v>3</v>
      </c>
      <c r="C82" s="238">
        <v>22</v>
      </c>
      <c r="D82" s="238">
        <v>115.77800000000001</v>
      </c>
      <c r="E82" s="238">
        <v>43</v>
      </c>
      <c r="G82" s="238" t="s">
        <v>605</v>
      </c>
      <c r="H82" s="238">
        <v>8</v>
      </c>
      <c r="I82" s="238">
        <v>22</v>
      </c>
      <c r="K82" s="238">
        <v>18200771</v>
      </c>
      <c r="M82" s="238">
        <v>3</v>
      </c>
      <c r="N82" s="238">
        <v>20</v>
      </c>
      <c r="O82" s="238">
        <v>2018</v>
      </c>
      <c r="P82" s="238" t="s">
        <v>368</v>
      </c>
      <c r="Q82" s="238">
        <v>15</v>
      </c>
      <c r="R82" s="238" t="s">
        <v>196</v>
      </c>
      <c r="S82" s="238">
        <v>5</v>
      </c>
      <c r="T82" s="238">
        <v>0</v>
      </c>
      <c r="U82" s="238">
        <v>1</v>
      </c>
      <c r="W82" s="238">
        <v>28</v>
      </c>
      <c r="X82" s="238">
        <v>4</v>
      </c>
      <c r="Y82" s="238">
        <v>1</v>
      </c>
      <c r="Z82" s="238">
        <v>4</v>
      </c>
      <c r="AA82" s="238">
        <v>2</v>
      </c>
      <c r="AB82" s="238">
        <v>2</v>
      </c>
      <c r="AC82" s="238">
        <v>98</v>
      </c>
      <c r="AD82" s="238" t="s">
        <v>1803</v>
      </c>
      <c r="AF82" s="238" t="s">
        <v>1798</v>
      </c>
      <c r="AG82" s="238">
        <v>3</v>
      </c>
      <c r="AH82" s="238">
        <v>2</v>
      </c>
      <c r="AI82" s="238">
        <v>2</v>
      </c>
      <c r="AJ82" s="238">
        <v>2</v>
      </c>
      <c r="AK82" s="238">
        <v>21</v>
      </c>
      <c r="AL82" s="238">
        <v>21</v>
      </c>
      <c r="AM82" s="238" t="s">
        <v>363</v>
      </c>
      <c r="AN82" s="238">
        <v>5</v>
      </c>
      <c r="AO82" s="238">
        <v>1</v>
      </c>
      <c r="AS82" s="238">
        <v>12</v>
      </c>
      <c r="AT82" s="238">
        <v>9</v>
      </c>
      <c r="AU82" s="238">
        <v>60</v>
      </c>
      <c r="AV82" s="238">
        <v>11</v>
      </c>
      <c r="AW82" s="238">
        <v>21</v>
      </c>
      <c r="CT82" s="238">
        <v>397574.30361527501</v>
      </c>
      <c r="CU82" s="238">
        <v>4966079.00262467</v>
      </c>
      <c r="CV82" s="238">
        <v>44.840769039999998</v>
      </c>
      <c r="CW82" s="238">
        <v>-94.295980889999996</v>
      </c>
      <c r="CX82" s="238" t="s">
        <v>359</v>
      </c>
      <c r="CY82" s="238" t="s">
        <v>1896</v>
      </c>
    </row>
    <row r="83" spans="1:103" x14ac:dyDescent="0.25">
      <c r="A83" s="238">
        <v>781085</v>
      </c>
      <c r="B83" s="238">
        <v>3</v>
      </c>
      <c r="C83" s="238">
        <v>22</v>
      </c>
      <c r="D83" s="238">
        <v>116.324</v>
      </c>
      <c r="E83" s="238">
        <v>43</v>
      </c>
      <c r="G83" s="238" t="s">
        <v>605</v>
      </c>
      <c r="H83" s="238">
        <v>8</v>
      </c>
      <c r="I83" s="238">
        <v>22</v>
      </c>
      <c r="K83" s="238">
        <v>20200180</v>
      </c>
      <c r="L83" s="238">
        <v>200190097</v>
      </c>
      <c r="M83" s="238">
        <v>1</v>
      </c>
      <c r="N83" s="238">
        <v>19</v>
      </c>
      <c r="O83" s="238">
        <v>2020</v>
      </c>
      <c r="P83" s="238" t="s">
        <v>366</v>
      </c>
      <c r="Q83" s="238">
        <v>13</v>
      </c>
      <c r="R83" s="238" t="s">
        <v>196</v>
      </c>
      <c r="S83" s="238">
        <v>5</v>
      </c>
      <c r="T83" s="238">
        <v>0</v>
      </c>
      <c r="U83" s="238">
        <v>1</v>
      </c>
      <c r="W83" s="238">
        <v>83</v>
      </c>
      <c r="X83" s="238">
        <v>2</v>
      </c>
      <c r="Y83" s="238">
        <v>1</v>
      </c>
      <c r="Z83" s="238">
        <v>4</v>
      </c>
      <c r="AB83" s="238">
        <v>5</v>
      </c>
      <c r="AC83" s="238">
        <v>98</v>
      </c>
      <c r="AD83" s="238" t="s">
        <v>1803</v>
      </c>
      <c r="AF83" s="238" t="s">
        <v>1798</v>
      </c>
      <c r="AG83" s="238">
        <v>3</v>
      </c>
      <c r="AH83" s="238">
        <v>2</v>
      </c>
      <c r="AI83" s="238">
        <v>3</v>
      </c>
      <c r="AJ83" s="238">
        <v>2</v>
      </c>
      <c r="AK83" s="238">
        <v>21</v>
      </c>
      <c r="AL83" s="238">
        <v>20</v>
      </c>
      <c r="AM83" s="238" t="s">
        <v>354</v>
      </c>
      <c r="AN83" s="238">
        <v>5</v>
      </c>
      <c r="AO83" s="238">
        <v>68</v>
      </c>
      <c r="AS83" s="238">
        <v>12</v>
      </c>
      <c r="AT83" s="238">
        <v>9</v>
      </c>
      <c r="AU83" s="238">
        <v>60</v>
      </c>
      <c r="AV83" s="238">
        <v>11</v>
      </c>
      <c r="AW83" s="238">
        <v>21</v>
      </c>
      <c r="CT83" s="238">
        <v>396841.93548387202</v>
      </c>
      <c r="CU83" s="238">
        <v>4966536.2035390697</v>
      </c>
      <c r="CV83" s="238">
        <v>44.844778249999997</v>
      </c>
      <c r="CW83" s="238">
        <v>-94.305338000000006</v>
      </c>
      <c r="CX83" s="238" t="s">
        <v>359</v>
      </c>
      <c r="CY83" s="238" t="s">
        <v>1897</v>
      </c>
    </row>
    <row r="84" spans="1:103" x14ac:dyDescent="0.25">
      <c r="A84" s="238">
        <v>11094543</v>
      </c>
      <c r="B84" s="238">
        <v>3</v>
      </c>
      <c r="C84" s="238">
        <v>22</v>
      </c>
      <c r="D84" s="238">
        <v>116.506</v>
      </c>
      <c r="E84" s="238">
        <v>43</v>
      </c>
      <c r="G84" s="238" t="s">
        <v>605</v>
      </c>
      <c r="H84" s="238">
        <v>8</v>
      </c>
      <c r="I84" s="238">
        <v>22</v>
      </c>
      <c r="L84" s="238">
        <v>160210049</v>
      </c>
      <c r="M84" s="238">
        <v>12</v>
      </c>
      <c r="N84" s="238">
        <v>20</v>
      </c>
      <c r="O84" s="238">
        <v>2015</v>
      </c>
      <c r="P84" s="238" t="s">
        <v>366</v>
      </c>
      <c r="Q84" s="238">
        <v>18</v>
      </c>
      <c r="S84" s="238">
        <v>5</v>
      </c>
      <c r="T84" s="238">
        <v>0</v>
      </c>
      <c r="U84" s="238">
        <v>1</v>
      </c>
      <c r="V84" s="238">
        <v>8</v>
      </c>
      <c r="W84" s="238">
        <v>16</v>
      </c>
      <c r="Y84" s="238">
        <v>6</v>
      </c>
      <c r="Z84" s="238">
        <v>2</v>
      </c>
      <c r="AB84" s="238">
        <v>1</v>
      </c>
      <c r="AC84" s="238">
        <v>98</v>
      </c>
      <c r="AF84" s="238" t="s">
        <v>1798</v>
      </c>
      <c r="AG84" s="238">
        <v>4</v>
      </c>
      <c r="AH84" s="238">
        <v>2</v>
      </c>
      <c r="AI84" s="238">
        <v>2</v>
      </c>
      <c r="AJ84" s="238">
        <v>6</v>
      </c>
      <c r="AK84" s="238">
        <v>21</v>
      </c>
      <c r="AL84" s="238">
        <v>71</v>
      </c>
      <c r="AM84" s="238" t="s">
        <v>363</v>
      </c>
      <c r="AT84" s="238">
        <v>98</v>
      </c>
      <c r="AU84" s="238">
        <v>60</v>
      </c>
      <c r="CT84" s="238">
        <v>396595</v>
      </c>
      <c r="CU84" s="238">
        <v>4966721</v>
      </c>
      <c r="CV84" s="238">
        <v>44.846409399999999</v>
      </c>
      <c r="CW84" s="238">
        <v>-94.308503099999996</v>
      </c>
      <c r="CX84" s="238" t="s">
        <v>359</v>
      </c>
    </row>
    <row r="85" spans="1:103" x14ac:dyDescent="0.25">
      <c r="A85" s="238">
        <v>10892694</v>
      </c>
      <c r="B85" s="238">
        <v>3</v>
      </c>
      <c r="C85" s="238">
        <v>22</v>
      </c>
      <c r="D85" s="238">
        <v>116.79300000000001</v>
      </c>
      <c r="E85" s="238">
        <v>43</v>
      </c>
      <c r="G85" s="238" t="s">
        <v>605</v>
      </c>
      <c r="H85" s="238">
        <v>8</v>
      </c>
      <c r="I85" s="238">
        <v>22</v>
      </c>
      <c r="K85" s="238">
        <v>13200768</v>
      </c>
      <c r="L85" s="238">
        <v>131720165</v>
      </c>
      <c r="M85" s="238">
        <v>6</v>
      </c>
      <c r="N85" s="238">
        <v>18</v>
      </c>
      <c r="O85" s="238">
        <v>2013</v>
      </c>
      <c r="P85" s="238" t="s">
        <v>368</v>
      </c>
      <c r="Q85" s="238">
        <v>17</v>
      </c>
      <c r="S85" s="238">
        <v>5</v>
      </c>
      <c r="T85" s="238">
        <v>0</v>
      </c>
      <c r="U85" s="238">
        <v>3</v>
      </c>
      <c r="V85" s="238">
        <v>1</v>
      </c>
      <c r="W85" s="238">
        <v>10</v>
      </c>
      <c r="X85" s="238">
        <v>3</v>
      </c>
      <c r="Y85" s="238">
        <v>1</v>
      </c>
      <c r="Z85" s="238">
        <v>1</v>
      </c>
      <c r="AB85" s="238">
        <v>1</v>
      </c>
      <c r="AC85" s="238">
        <v>98</v>
      </c>
      <c r="AD85" s="238" t="s">
        <v>498</v>
      </c>
      <c r="AE85" s="238" t="s">
        <v>1898</v>
      </c>
      <c r="AF85" s="238" t="s">
        <v>1798</v>
      </c>
      <c r="AG85" s="238">
        <v>7</v>
      </c>
      <c r="AH85" s="238">
        <v>2</v>
      </c>
      <c r="AI85" s="238">
        <v>3</v>
      </c>
      <c r="AJ85" s="238">
        <v>1</v>
      </c>
      <c r="AK85" s="238">
        <v>21</v>
      </c>
      <c r="AL85" s="238">
        <v>53</v>
      </c>
      <c r="AM85" s="238" t="s">
        <v>354</v>
      </c>
      <c r="AN85" s="238">
        <v>5</v>
      </c>
      <c r="AS85" s="238">
        <v>7</v>
      </c>
      <c r="AT85" s="238">
        <v>98</v>
      </c>
      <c r="AU85" s="238">
        <v>55</v>
      </c>
      <c r="AV85" s="238">
        <v>11</v>
      </c>
      <c r="AW85" s="238">
        <v>20</v>
      </c>
      <c r="AX85" s="238">
        <v>2</v>
      </c>
      <c r="AY85" s="238">
        <v>4</v>
      </c>
      <c r="AZ85" s="238">
        <v>1</v>
      </c>
      <c r="BA85" s="238">
        <v>21</v>
      </c>
      <c r="BB85" s="238">
        <v>27</v>
      </c>
      <c r="BC85" s="238" t="s">
        <v>354</v>
      </c>
      <c r="BD85" s="238">
        <v>5</v>
      </c>
      <c r="BI85" s="238">
        <v>7</v>
      </c>
      <c r="BJ85" s="238">
        <v>98</v>
      </c>
      <c r="BK85" s="238">
        <v>55</v>
      </c>
      <c r="BL85" s="238">
        <v>11</v>
      </c>
      <c r="BM85" s="238">
        <v>20</v>
      </c>
      <c r="BN85" s="238">
        <v>2</v>
      </c>
      <c r="BO85" s="238">
        <v>2</v>
      </c>
      <c r="BP85" s="238">
        <v>1</v>
      </c>
      <c r="BQ85" s="238">
        <v>21</v>
      </c>
      <c r="BR85" s="238">
        <v>38</v>
      </c>
      <c r="BS85" s="238" t="s">
        <v>354</v>
      </c>
      <c r="BT85" s="238">
        <v>5</v>
      </c>
      <c r="BY85" s="238">
        <v>7</v>
      </c>
      <c r="BZ85" s="238">
        <v>98</v>
      </c>
      <c r="CA85" s="238">
        <v>55</v>
      </c>
      <c r="CB85" s="238">
        <v>11</v>
      </c>
      <c r="CC85" s="238">
        <v>20</v>
      </c>
      <c r="CT85" s="238">
        <v>396205</v>
      </c>
      <c r="CU85" s="238">
        <v>4966970</v>
      </c>
      <c r="CV85" s="238">
        <v>44.848587999999999</v>
      </c>
      <c r="CW85" s="238">
        <v>-94.313489399999995</v>
      </c>
      <c r="CX85" s="238" t="s">
        <v>359</v>
      </c>
      <c r="CY85" s="238" t="s">
        <v>1899</v>
      </c>
    </row>
    <row r="86" spans="1:103" x14ac:dyDescent="0.25">
      <c r="A86" s="238">
        <v>675805</v>
      </c>
      <c r="B86" s="238">
        <v>3</v>
      </c>
      <c r="C86" s="238">
        <v>22</v>
      </c>
      <c r="D86" s="238">
        <v>116.798</v>
      </c>
      <c r="E86" s="238">
        <v>43</v>
      </c>
      <c r="G86" s="238" t="s">
        <v>605</v>
      </c>
      <c r="H86" s="238">
        <v>8</v>
      </c>
      <c r="I86" s="238">
        <v>22</v>
      </c>
      <c r="K86" s="238">
        <v>19200102</v>
      </c>
      <c r="M86" s="238">
        <v>1</v>
      </c>
      <c r="N86" s="238">
        <v>13</v>
      </c>
      <c r="O86" s="238">
        <v>2019</v>
      </c>
      <c r="P86" s="238" t="s">
        <v>366</v>
      </c>
      <c r="Q86" s="238">
        <v>14</v>
      </c>
      <c r="R86" s="238" t="s">
        <v>419</v>
      </c>
      <c r="S86" s="238">
        <v>5</v>
      </c>
      <c r="T86" s="238">
        <v>0</v>
      </c>
      <c r="U86" s="238">
        <v>2</v>
      </c>
      <c r="V86" s="238">
        <v>5</v>
      </c>
      <c r="W86" s="238">
        <v>10</v>
      </c>
      <c r="X86" s="238">
        <v>3</v>
      </c>
      <c r="Y86" s="238">
        <v>1</v>
      </c>
      <c r="Z86" s="238">
        <v>2</v>
      </c>
      <c r="AB86" s="238">
        <v>1</v>
      </c>
      <c r="AC86" s="238">
        <v>98</v>
      </c>
      <c r="AD86" s="238" t="s">
        <v>1803</v>
      </c>
      <c r="AF86" s="238" t="s">
        <v>1798</v>
      </c>
      <c r="AG86" s="238">
        <v>10</v>
      </c>
      <c r="AH86" s="238">
        <v>2</v>
      </c>
      <c r="AI86" s="238">
        <v>2</v>
      </c>
      <c r="AJ86" s="238">
        <v>1</v>
      </c>
      <c r="AK86" s="238">
        <v>21</v>
      </c>
      <c r="AL86" s="238">
        <v>54</v>
      </c>
      <c r="AM86" s="238" t="s">
        <v>363</v>
      </c>
      <c r="AN86" s="238">
        <v>5</v>
      </c>
      <c r="AO86" s="238">
        <v>1</v>
      </c>
      <c r="AS86" s="238">
        <v>12</v>
      </c>
      <c r="AT86" s="238">
        <v>9</v>
      </c>
      <c r="AU86" s="238">
        <v>60</v>
      </c>
      <c r="AV86" s="238">
        <v>11</v>
      </c>
      <c r="AW86" s="238">
        <v>21</v>
      </c>
      <c r="AX86" s="238">
        <v>2</v>
      </c>
      <c r="AY86" s="238">
        <v>48</v>
      </c>
      <c r="AZ86" s="238">
        <v>4</v>
      </c>
      <c r="BA86" s="238">
        <v>21</v>
      </c>
      <c r="BB86" s="238">
        <v>23</v>
      </c>
      <c r="BC86" s="238" t="s">
        <v>354</v>
      </c>
      <c r="BD86" s="238">
        <v>5</v>
      </c>
      <c r="BE86" s="238">
        <v>2</v>
      </c>
      <c r="BI86" s="238">
        <v>12</v>
      </c>
      <c r="BJ86" s="238">
        <v>23</v>
      </c>
      <c r="BL86" s="238">
        <v>11</v>
      </c>
      <c r="BM86" s="238">
        <v>21</v>
      </c>
      <c r="CT86" s="238">
        <v>396200.58420116903</v>
      </c>
      <c r="CU86" s="238">
        <v>4966978.5877571702</v>
      </c>
      <c r="CV86" s="238">
        <v>44.84866658</v>
      </c>
      <c r="CW86" s="238">
        <v>-94.313541880000002</v>
      </c>
      <c r="CX86" s="238" t="s">
        <v>359</v>
      </c>
      <c r="CY86" s="238" t="s">
        <v>1900</v>
      </c>
    </row>
    <row r="87" spans="1:103" x14ac:dyDescent="0.25">
      <c r="A87" s="238">
        <v>11058839</v>
      </c>
      <c r="B87" s="238">
        <v>3</v>
      </c>
      <c r="C87" s="238">
        <v>22</v>
      </c>
      <c r="D87" s="238">
        <v>116.92400000000001</v>
      </c>
      <c r="E87" s="238">
        <v>43</v>
      </c>
      <c r="G87" s="238" t="s">
        <v>605</v>
      </c>
      <c r="H87" s="238">
        <v>8</v>
      </c>
      <c r="I87" s="238">
        <v>22</v>
      </c>
      <c r="K87" s="238">
        <v>15200833</v>
      </c>
      <c r="L87" s="238">
        <v>151660200</v>
      </c>
      <c r="M87" s="238">
        <v>5</v>
      </c>
      <c r="N87" s="238">
        <v>23</v>
      </c>
      <c r="O87" s="238">
        <v>2015</v>
      </c>
      <c r="P87" s="238" t="s">
        <v>364</v>
      </c>
      <c r="Q87" s="238">
        <v>18</v>
      </c>
      <c r="S87" s="238">
        <v>4</v>
      </c>
      <c r="T87" s="238">
        <v>0</v>
      </c>
      <c r="U87" s="238">
        <v>2</v>
      </c>
      <c r="V87" s="238">
        <v>1</v>
      </c>
      <c r="W87" s="238">
        <v>10</v>
      </c>
      <c r="X87" s="238">
        <v>4</v>
      </c>
      <c r="Y87" s="238">
        <v>1</v>
      </c>
      <c r="Z87" s="238">
        <v>2</v>
      </c>
      <c r="AB87" s="238">
        <v>1</v>
      </c>
      <c r="AC87" s="238">
        <v>98</v>
      </c>
      <c r="AD87" s="238" t="s">
        <v>498</v>
      </c>
      <c r="AE87" s="238" t="s">
        <v>1901</v>
      </c>
      <c r="AF87" s="238" t="s">
        <v>1798</v>
      </c>
      <c r="AG87" s="238">
        <v>7</v>
      </c>
      <c r="AH87" s="238">
        <v>2</v>
      </c>
      <c r="AI87" s="238">
        <v>2</v>
      </c>
      <c r="AJ87" s="238">
        <v>1</v>
      </c>
      <c r="AK87" s="238">
        <v>90</v>
      </c>
      <c r="AL87" s="238">
        <v>40</v>
      </c>
      <c r="AM87" s="238" t="s">
        <v>354</v>
      </c>
      <c r="AN87" s="238">
        <v>99</v>
      </c>
      <c r="AQ87" s="238">
        <v>90</v>
      </c>
      <c r="AS87" s="238">
        <v>7</v>
      </c>
      <c r="AT87" s="238">
        <v>2</v>
      </c>
      <c r="AU87" s="238">
        <v>55</v>
      </c>
      <c r="AV87" s="238">
        <v>11</v>
      </c>
      <c r="AW87" s="238">
        <v>21</v>
      </c>
      <c r="AX87" s="238">
        <v>2</v>
      </c>
      <c r="AY87" s="238">
        <v>3</v>
      </c>
      <c r="AZ87" s="238">
        <v>1</v>
      </c>
      <c r="BA87" s="238">
        <v>29</v>
      </c>
      <c r="BB87" s="238">
        <v>32</v>
      </c>
      <c r="BC87" s="238" t="s">
        <v>354</v>
      </c>
      <c r="BD87" s="238">
        <v>5</v>
      </c>
      <c r="BI87" s="238">
        <v>7</v>
      </c>
      <c r="BJ87" s="238">
        <v>2</v>
      </c>
      <c r="BK87" s="238">
        <v>55</v>
      </c>
      <c r="BL87" s="238">
        <v>11</v>
      </c>
      <c r="BM87" s="238">
        <v>21</v>
      </c>
      <c r="CT87" s="238">
        <v>396029</v>
      </c>
      <c r="CU87" s="238">
        <v>4967084</v>
      </c>
      <c r="CV87" s="238">
        <v>44.849591199999999</v>
      </c>
      <c r="CW87" s="238">
        <v>-94.315740099999999</v>
      </c>
      <c r="CX87" s="238" t="s">
        <v>359</v>
      </c>
      <c r="CY87" s="238" t="s">
        <v>1902</v>
      </c>
    </row>
    <row r="88" spans="1:103" x14ac:dyDescent="0.25">
      <c r="A88" s="238">
        <v>719801</v>
      </c>
      <c r="B88" s="238">
        <v>3</v>
      </c>
      <c r="C88" s="238">
        <v>22</v>
      </c>
      <c r="D88" s="238">
        <v>116.947</v>
      </c>
      <c r="E88" s="238">
        <v>43</v>
      </c>
      <c r="G88" s="238" t="s">
        <v>605</v>
      </c>
      <c r="H88" s="238">
        <v>8</v>
      </c>
      <c r="I88" s="238">
        <v>22</v>
      </c>
      <c r="K88" s="238">
        <v>19201378</v>
      </c>
      <c r="M88" s="238">
        <v>5</v>
      </c>
      <c r="N88" s="238">
        <v>12</v>
      </c>
      <c r="O88" s="238">
        <v>2019</v>
      </c>
      <c r="P88" s="238" t="s">
        <v>366</v>
      </c>
      <c r="Q88" s="238">
        <v>22</v>
      </c>
      <c r="R88" s="238">
        <v>98</v>
      </c>
      <c r="S88" s="238">
        <v>5</v>
      </c>
      <c r="T88" s="238">
        <v>0</v>
      </c>
      <c r="U88" s="238">
        <v>1</v>
      </c>
      <c r="W88" s="238">
        <v>48</v>
      </c>
      <c r="X88" s="238">
        <v>3</v>
      </c>
      <c r="Y88" s="238">
        <v>6</v>
      </c>
      <c r="Z88" s="238">
        <v>1</v>
      </c>
      <c r="AB88" s="238">
        <v>1</v>
      </c>
      <c r="AC88" s="238">
        <v>98</v>
      </c>
      <c r="AD88" s="238" t="s">
        <v>1803</v>
      </c>
      <c r="AF88" s="238" t="s">
        <v>1798</v>
      </c>
      <c r="AG88" s="238">
        <v>3</v>
      </c>
      <c r="AH88" s="238">
        <v>2</v>
      </c>
      <c r="AI88" s="238">
        <v>49</v>
      </c>
      <c r="AJ88" s="238">
        <v>2</v>
      </c>
      <c r="AK88" s="238">
        <v>21</v>
      </c>
      <c r="AL88" s="238">
        <v>57</v>
      </c>
      <c r="AM88" s="238" t="s">
        <v>354</v>
      </c>
      <c r="AN88" s="238">
        <v>5</v>
      </c>
      <c r="AO88" s="238">
        <v>90</v>
      </c>
      <c r="AS88" s="238">
        <v>12</v>
      </c>
      <c r="AT88" s="238">
        <v>98</v>
      </c>
      <c r="AU88" s="238">
        <v>60</v>
      </c>
      <c r="AV88" s="238">
        <v>11</v>
      </c>
      <c r="AW88" s="238">
        <v>21</v>
      </c>
      <c r="CT88" s="238">
        <v>396003.73380746797</v>
      </c>
      <c r="CU88" s="238">
        <v>4967095.0046566799</v>
      </c>
      <c r="CV88" s="238">
        <v>44.849685630000003</v>
      </c>
      <c r="CW88" s="238">
        <v>-94.316056149999994</v>
      </c>
      <c r="CX88" s="238" t="s">
        <v>359</v>
      </c>
      <c r="CY88" s="238" t="s">
        <v>1903</v>
      </c>
    </row>
    <row r="89" spans="1:103" x14ac:dyDescent="0.25">
      <c r="A89" s="238">
        <v>868733</v>
      </c>
      <c r="B89" s="238">
        <v>3</v>
      </c>
      <c r="C89" s="238">
        <v>22</v>
      </c>
      <c r="D89" s="238">
        <v>116.952</v>
      </c>
      <c r="E89" s="238">
        <v>43</v>
      </c>
      <c r="G89" s="238" t="s">
        <v>605</v>
      </c>
      <c r="H89" s="238">
        <v>8</v>
      </c>
      <c r="I89" s="238">
        <v>22</v>
      </c>
      <c r="K89" s="238">
        <v>20202836</v>
      </c>
      <c r="L89" s="238">
        <v>203510135</v>
      </c>
      <c r="M89" s="238">
        <v>12</v>
      </c>
      <c r="N89" s="238">
        <v>16</v>
      </c>
      <c r="O89" s="238">
        <v>2020</v>
      </c>
      <c r="P89" s="238" t="s">
        <v>355</v>
      </c>
      <c r="Q89" s="238">
        <v>8</v>
      </c>
      <c r="R89" s="238" t="s">
        <v>196</v>
      </c>
      <c r="S89" s="238">
        <v>0</v>
      </c>
      <c r="T89" s="238">
        <v>0</v>
      </c>
      <c r="U89" s="238">
        <v>1</v>
      </c>
      <c r="W89" s="238">
        <v>83</v>
      </c>
      <c r="X89" s="238">
        <v>2</v>
      </c>
      <c r="Y89" s="238">
        <v>1</v>
      </c>
      <c r="Z89" s="238">
        <v>1</v>
      </c>
      <c r="AB89" s="238">
        <v>1</v>
      </c>
      <c r="AC89" s="238">
        <v>98</v>
      </c>
      <c r="AD89" s="238" t="s">
        <v>1803</v>
      </c>
      <c r="AF89" s="238" t="s">
        <v>1798</v>
      </c>
      <c r="AG89" s="238">
        <v>3</v>
      </c>
      <c r="AH89" s="238">
        <v>2</v>
      </c>
      <c r="AI89" s="238">
        <v>4</v>
      </c>
      <c r="AJ89" s="238">
        <v>2</v>
      </c>
      <c r="AK89" s="238">
        <v>21</v>
      </c>
      <c r="AL89" s="238">
        <v>21</v>
      </c>
      <c r="AM89" s="238" t="s">
        <v>354</v>
      </c>
      <c r="AN89" s="238">
        <v>11</v>
      </c>
      <c r="AO89" s="238">
        <v>74</v>
      </c>
      <c r="AP89" s="238">
        <v>62</v>
      </c>
      <c r="AS89" s="238">
        <v>12</v>
      </c>
      <c r="AT89" s="238">
        <v>9</v>
      </c>
      <c r="AU89" s="238">
        <v>60</v>
      </c>
      <c r="AV89" s="238">
        <v>12</v>
      </c>
      <c r="AW89" s="238">
        <v>21</v>
      </c>
      <c r="CT89" s="238">
        <v>395999.50046566798</v>
      </c>
      <c r="CU89" s="238">
        <v>4967095.0046566799</v>
      </c>
      <c r="CV89" s="238">
        <v>44.849685010000002</v>
      </c>
      <c r="CW89" s="238">
        <v>-94.316109710000006</v>
      </c>
      <c r="CX89" s="238" t="s">
        <v>359</v>
      </c>
      <c r="CY89" s="238" t="s">
        <v>1904</v>
      </c>
    </row>
    <row r="90" spans="1:103" x14ac:dyDescent="0.25">
      <c r="A90" s="238">
        <v>10972951</v>
      </c>
      <c r="B90" s="238">
        <v>3</v>
      </c>
      <c r="C90" s="238">
        <v>22</v>
      </c>
      <c r="D90" s="238">
        <v>117.307</v>
      </c>
      <c r="E90" s="238">
        <v>43</v>
      </c>
      <c r="G90" s="238" t="s">
        <v>605</v>
      </c>
      <c r="H90" s="238">
        <v>8</v>
      </c>
      <c r="I90" s="238">
        <v>22</v>
      </c>
      <c r="K90" s="238">
        <v>14200619</v>
      </c>
      <c r="L90" s="238">
        <v>141120169</v>
      </c>
      <c r="M90" s="238">
        <v>4</v>
      </c>
      <c r="N90" s="238">
        <v>21</v>
      </c>
      <c r="O90" s="238">
        <v>2014</v>
      </c>
      <c r="P90" s="238" t="s">
        <v>361</v>
      </c>
      <c r="Q90" s="238">
        <v>18</v>
      </c>
      <c r="R90" s="238" t="s">
        <v>419</v>
      </c>
      <c r="S90" s="238">
        <v>5</v>
      </c>
      <c r="T90" s="238">
        <v>0</v>
      </c>
      <c r="U90" s="238">
        <v>1</v>
      </c>
      <c r="V90" s="238">
        <v>4</v>
      </c>
      <c r="W90" s="238">
        <v>32</v>
      </c>
      <c r="X90" s="238">
        <v>2</v>
      </c>
      <c r="Y90" s="238">
        <v>1</v>
      </c>
      <c r="Z90" s="238">
        <v>8</v>
      </c>
      <c r="AB90" s="238">
        <v>1</v>
      </c>
      <c r="AC90" s="238">
        <v>98</v>
      </c>
      <c r="AD90" s="238" t="s">
        <v>498</v>
      </c>
      <c r="AE90" s="238">
        <v>118</v>
      </c>
      <c r="AF90" s="238" t="s">
        <v>1798</v>
      </c>
      <c r="AG90" s="238">
        <v>3</v>
      </c>
      <c r="AH90" s="238">
        <v>2</v>
      </c>
      <c r="AI90" s="238">
        <v>2</v>
      </c>
      <c r="AJ90" s="238">
        <v>1</v>
      </c>
      <c r="AK90" s="238">
        <v>21</v>
      </c>
      <c r="AL90" s="238">
        <v>16</v>
      </c>
      <c r="AM90" s="238" t="s">
        <v>354</v>
      </c>
      <c r="AN90" s="238">
        <v>5</v>
      </c>
      <c r="AS90" s="238">
        <v>7</v>
      </c>
      <c r="AT90" s="238">
        <v>5</v>
      </c>
      <c r="AU90" s="238">
        <v>55</v>
      </c>
      <c r="AV90" s="238">
        <v>11</v>
      </c>
      <c r="AW90" s="238">
        <v>21</v>
      </c>
      <c r="CT90" s="238">
        <v>395582</v>
      </c>
      <c r="CU90" s="238">
        <v>4967508</v>
      </c>
      <c r="CV90" s="238">
        <v>44.8533416</v>
      </c>
      <c r="CW90" s="238">
        <v>-94.321471399999993</v>
      </c>
      <c r="CX90" s="238" t="s">
        <v>359</v>
      </c>
      <c r="CY90" s="238" t="s">
        <v>1905</v>
      </c>
    </row>
    <row r="91" spans="1:103" x14ac:dyDescent="0.25">
      <c r="A91" s="238">
        <v>421796</v>
      </c>
      <c r="B91" s="238">
        <v>3</v>
      </c>
      <c r="C91" s="238">
        <v>22</v>
      </c>
      <c r="D91" s="238">
        <v>117.595</v>
      </c>
      <c r="E91" s="238">
        <v>43</v>
      </c>
      <c r="G91" s="238" t="s">
        <v>605</v>
      </c>
      <c r="H91" s="238">
        <v>8</v>
      </c>
      <c r="I91" s="238">
        <v>22</v>
      </c>
      <c r="K91" s="238">
        <v>16202780</v>
      </c>
      <c r="M91" s="238">
        <v>12</v>
      </c>
      <c r="N91" s="238">
        <v>17</v>
      </c>
      <c r="O91" s="238">
        <v>2016</v>
      </c>
      <c r="P91" s="238" t="s">
        <v>364</v>
      </c>
      <c r="Q91" s="238">
        <v>6</v>
      </c>
      <c r="R91" s="238" t="s">
        <v>196</v>
      </c>
      <c r="S91" s="238">
        <v>5</v>
      </c>
      <c r="T91" s="238">
        <v>0</v>
      </c>
      <c r="U91" s="238">
        <v>1</v>
      </c>
      <c r="W91" s="238">
        <v>30</v>
      </c>
      <c r="X91" s="238">
        <v>2</v>
      </c>
      <c r="Y91" s="238">
        <v>6</v>
      </c>
      <c r="Z91" s="238">
        <v>7</v>
      </c>
      <c r="AB91" s="238">
        <v>3</v>
      </c>
      <c r="AC91" s="238">
        <v>98</v>
      </c>
      <c r="AD91" s="238" t="s">
        <v>1803</v>
      </c>
      <c r="AF91" s="238" t="s">
        <v>1798</v>
      </c>
      <c r="AG91" s="238">
        <v>3</v>
      </c>
      <c r="AH91" s="238">
        <v>2</v>
      </c>
      <c r="AI91" s="238">
        <v>2</v>
      </c>
      <c r="AJ91" s="238">
        <v>2</v>
      </c>
      <c r="AK91" s="238">
        <v>21</v>
      </c>
      <c r="AL91" s="238">
        <v>27</v>
      </c>
      <c r="AM91" s="238" t="s">
        <v>363</v>
      </c>
      <c r="AN91" s="238">
        <v>5</v>
      </c>
      <c r="AO91" s="238">
        <v>1</v>
      </c>
      <c r="AS91" s="238">
        <v>12</v>
      </c>
      <c r="AT91" s="238">
        <v>9</v>
      </c>
      <c r="AU91" s="238">
        <v>60</v>
      </c>
      <c r="AV91" s="238">
        <v>12</v>
      </c>
      <c r="AW91" s="238">
        <v>21</v>
      </c>
      <c r="CT91" s="238">
        <v>395233.265599865</v>
      </c>
      <c r="CU91" s="238">
        <v>4967835.8394716801</v>
      </c>
      <c r="CV91" s="238">
        <v>44.856240200000002</v>
      </c>
      <c r="CW91" s="238">
        <v>-94.32595671</v>
      </c>
      <c r="CX91" s="238" t="s">
        <v>359</v>
      </c>
      <c r="CY91" s="238" t="s">
        <v>1906</v>
      </c>
    </row>
    <row r="92" spans="1:103" x14ac:dyDescent="0.25">
      <c r="A92" s="238">
        <v>542089</v>
      </c>
      <c r="B92" s="238">
        <v>3</v>
      </c>
      <c r="C92" s="238">
        <v>22</v>
      </c>
      <c r="D92" s="238">
        <v>117.864</v>
      </c>
      <c r="E92" s="238">
        <v>43</v>
      </c>
      <c r="G92" s="238" t="s">
        <v>605</v>
      </c>
      <c r="H92" s="238">
        <v>8</v>
      </c>
      <c r="I92" s="238">
        <v>22</v>
      </c>
      <c r="K92" s="238">
        <v>18200311</v>
      </c>
      <c r="M92" s="238">
        <v>1</v>
      </c>
      <c r="N92" s="238">
        <v>31</v>
      </c>
      <c r="O92" s="238">
        <v>2018</v>
      </c>
      <c r="P92" s="238" t="s">
        <v>355</v>
      </c>
      <c r="Q92" s="238">
        <v>23</v>
      </c>
      <c r="R92" s="238" t="s">
        <v>419</v>
      </c>
      <c r="S92" s="238">
        <v>5</v>
      </c>
      <c r="T92" s="238">
        <v>0</v>
      </c>
      <c r="U92" s="238">
        <v>1</v>
      </c>
      <c r="W92" s="238">
        <v>32</v>
      </c>
      <c r="X92" s="238">
        <v>90</v>
      </c>
      <c r="Y92" s="238">
        <v>6</v>
      </c>
      <c r="Z92" s="238">
        <v>4</v>
      </c>
      <c r="AB92" s="238">
        <v>3</v>
      </c>
      <c r="AC92" s="238">
        <v>98</v>
      </c>
      <c r="AD92" s="238" t="s">
        <v>1803</v>
      </c>
      <c r="AF92" s="238" t="s">
        <v>1907</v>
      </c>
      <c r="AG92" s="238">
        <v>3</v>
      </c>
      <c r="AH92" s="238">
        <v>2</v>
      </c>
      <c r="AI92" s="238">
        <v>2</v>
      </c>
      <c r="AJ92" s="238">
        <v>1</v>
      </c>
      <c r="AK92" s="238">
        <v>21</v>
      </c>
      <c r="AL92" s="238">
        <v>31</v>
      </c>
      <c r="AM92" s="238" t="s">
        <v>354</v>
      </c>
      <c r="AN92" s="238">
        <v>99</v>
      </c>
      <c r="AO92" s="238">
        <v>90</v>
      </c>
      <c r="AS92" s="238">
        <v>90</v>
      </c>
      <c r="AT92" s="238">
        <v>24</v>
      </c>
      <c r="AU92" s="238">
        <v>60</v>
      </c>
      <c r="AV92" s="238">
        <v>11</v>
      </c>
      <c r="AW92" s="238">
        <v>21</v>
      </c>
      <c r="CT92" s="238">
        <v>394924.23164846399</v>
      </c>
      <c r="CU92" s="238">
        <v>4968221.0735754799</v>
      </c>
      <c r="CV92" s="238">
        <v>44.859661719999998</v>
      </c>
      <c r="CW92" s="238">
        <v>-94.329946699999994</v>
      </c>
      <c r="CX92" s="238" t="s">
        <v>359</v>
      </c>
      <c r="CY92" s="238" t="s">
        <v>1908</v>
      </c>
    </row>
    <row r="93" spans="1:103" x14ac:dyDescent="0.25">
      <c r="A93" s="238">
        <v>10729182</v>
      </c>
      <c r="B93" s="238">
        <v>3</v>
      </c>
      <c r="C93" s="238">
        <v>22</v>
      </c>
      <c r="D93" s="238">
        <v>118.224</v>
      </c>
      <c r="E93" s="238">
        <v>43</v>
      </c>
      <c r="G93" s="238" t="s">
        <v>605</v>
      </c>
      <c r="H93" s="238">
        <v>8</v>
      </c>
      <c r="I93" s="238">
        <v>22</v>
      </c>
      <c r="K93" s="238">
        <v>11200261</v>
      </c>
      <c r="L93" s="238">
        <v>110450238</v>
      </c>
      <c r="M93" s="238">
        <v>2</v>
      </c>
      <c r="N93" s="238">
        <v>1</v>
      </c>
      <c r="O93" s="238">
        <v>2011</v>
      </c>
      <c r="P93" s="238" t="s">
        <v>368</v>
      </c>
      <c r="Q93" s="238">
        <v>16</v>
      </c>
      <c r="S93" s="238">
        <v>5</v>
      </c>
      <c r="T93" s="238">
        <v>0</v>
      </c>
      <c r="U93" s="238">
        <v>2</v>
      </c>
      <c r="V93" s="238">
        <v>1</v>
      </c>
      <c r="W93" s="238">
        <v>10</v>
      </c>
      <c r="X93" s="238">
        <v>3</v>
      </c>
      <c r="Y93" s="238">
        <v>1</v>
      </c>
      <c r="Z93" s="238">
        <v>2</v>
      </c>
      <c r="AB93" s="238">
        <v>5</v>
      </c>
      <c r="AC93" s="238">
        <v>98</v>
      </c>
      <c r="AD93" s="238" t="s">
        <v>498</v>
      </c>
      <c r="AE93" s="238" t="s">
        <v>1909</v>
      </c>
      <c r="AF93" s="238" t="s">
        <v>1798</v>
      </c>
      <c r="AG93" s="238">
        <v>7</v>
      </c>
      <c r="AH93" s="238">
        <v>2</v>
      </c>
      <c r="AI93" s="238">
        <v>2</v>
      </c>
      <c r="AJ93" s="238">
        <v>3</v>
      </c>
      <c r="AK93" s="238">
        <v>23</v>
      </c>
      <c r="AL93" s="238">
        <v>23</v>
      </c>
      <c r="AM93" s="238" t="s">
        <v>363</v>
      </c>
      <c r="AN93" s="238">
        <v>5</v>
      </c>
      <c r="AO93" s="238">
        <v>1</v>
      </c>
      <c r="AS93" s="238">
        <v>7</v>
      </c>
      <c r="AT93" s="238">
        <v>2</v>
      </c>
      <c r="AU93" s="238">
        <v>55</v>
      </c>
      <c r="AV93" s="238">
        <v>11</v>
      </c>
      <c r="AW93" s="238">
        <v>21</v>
      </c>
      <c r="AX93" s="238">
        <v>2</v>
      </c>
      <c r="AY93" s="238">
        <v>2</v>
      </c>
      <c r="AZ93" s="238">
        <v>3</v>
      </c>
      <c r="BA93" s="238">
        <v>23</v>
      </c>
      <c r="BB93" s="238">
        <v>22</v>
      </c>
      <c r="BC93" s="238" t="s">
        <v>354</v>
      </c>
      <c r="BD93" s="238">
        <v>5</v>
      </c>
      <c r="BI93" s="238">
        <v>7</v>
      </c>
      <c r="BJ93" s="238">
        <v>2</v>
      </c>
      <c r="BK93" s="238">
        <v>55</v>
      </c>
      <c r="BL93" s="238">
        <v>11</v>
      </c>
      <c r="BM93" s="238">
        <v>21</v>
      </c>
      <c r="CT93" s="238">
        <v>394700</v>
      </c>
      <c r="CU93" s="238">
        <v>4968673</v>
      </c>
      <c r="CV93" s="238">
        <v>44.863694899999999</v>
      </c>
      <c r="CW93" s="238">
        <v>-94.332877300000007</v>
      </c>
      <c r="CX93" s="238" t="s">
        <v>359</v>
      </c>
      <c r="CY93" s="238" t="s">
        <v>1910</v>
      </c>
    </row>
    <row r="94" spans="1:103" x14ac:dyDescent="0.25">
      <c r="A94" s="238">
        <v>760361</v>
      </c>
      <c r="B94" s="238">
        <v>3</v>
      </c>
      <c r="C94" s="238">
        <v>22</v>
      </c>
      <c r="D94" s="238">
        <v>118.238</v>
      </c>
      <c r="E94" s="238">
        <v>43</v>
      </c>
      <c r="G94" s="238" t="s">
        <v>605</v>
      </c>
      <c r="H94" s="238">
        <v>8</v>
      </c>
      <c r="I94" s="238">
        <v>22</v>
      </c>
      <c r="K94" s="238">
        <v>19202863</v>
      </c>
      <c r="M94" s="238">
        <v>11</v>
      </c>
      <c r="N94" s="238">
        <v>6</v>
      </c>
      <c r="O94" s="238">
        <v>2019</v>
      </c>
      <c r="P94" s="238" t="s">
        <v>355</v>
      </c>
      <c r="Q94" s="238">
        <v>16</v>
      </c>
      <c r="R94" s="238" t="s">
        <v>196</v>
      </c>
      <c r="S94" s="238">
        <v>5</v>
      </c>
      <c r="T94" s="238">
        <v>0</v>
      </c>
      <c r="U94" s="238">
        <v>2</v>
      </c>
      <c r="V94" s="238">
        <v>5</v>
      </c>
      <c r="W94" s="238">
        <v>10</v>
      </c>
      <c r="X94" s="238">
        <v>3</v>
      </c>
      <c r="Y94" s="238">
        <v>1</v>
      </c>
      <c r="Z94" s="238">
        <v>1</v>
      </c>
      <c r="AB94" s="238">
        <v>1</v>
      </c>
      <c r="AC94" s="238">
        <v>98</v>
      </c>
      <c r="AD94" s="238" t="s">
        <v>1803</v>
      </c>
      <c r="AE94" s="238" t="s">
        <v>1911</v>
      </c>
      <c r="AF94" s="238" t="s">
        <v>1907</v>
      </c>
      <c r="AG94" s="238">
        <v>10</v>
      </c>
      <c r="AH94" s="238">
        <v>2</v>
      </c>
      <c r="AI94" s="238">
        <v>3</v>
      </c>
      <c r="AJ94" s="238">
        <v>2</v>
      </c>
      <c r="AK94" s="238">
        <v>21</v>
      </c>
      <c r="AL94" s="238">
        <v>22</v>
      </c>
      <c r="AM94" s="238" t="s">
        <v>354</v>
      </c>
      <c r="AN94" s="238">
        <v>5</v>
      </c>
      <c r="AO94" s="238">
        <v>1</v>
      </c>
      <c r="AS94" s="238">
        <v>15</v>
      </c>
      <c r="AT94" s="238">
        <v>9</v>
      </c>
      <c r="AU94" s="238">
        <v>60</v>
      </c>
      <c r="AV94" s="238">
        <v>11</v>
      </c>
      <c r="AW94" s="238">
        <v>21</v>
      </c>
      <c r="AX94" s="238">
        <v>2</v>
      </c>
      <c r="AY94" s="238">
        <v>2</v>
      </c>
      <c r="AZ94" s="238">
        <v>2</v>
      </c>
      <c r="BA94" s="238">
        <v>23</v>
      </c>
      <c r="BB94" s="238">
        <v>86</v>
      </c>
      <c r="BC94" s="238" t="s">
        <v>363</v>
      </c>
      <c r="BD94" s="238">
        <v>5</v>
      </c>
      <c r="BE94" s="238">
        <v>2</v>
      </c>
      <c r="BI94" s="238">
        <v>15</v>
      </c>
      <c r="BJ94" s="238">
        <v>23</v>
      </c>
      <c r="BK94" s="238">
        <v>60</v>
      </c>
      <c r="BL94" s="238">
        <v>11</v>
      </c>
      <c r="BM94" s="238">
        <v>21</v>
      </c>
      <c r="CT94" s="238">
        <v>394649.06443146197</v>
      </c>
      <c r="CU94" s="238">
        <v>4968716.37456608</v>
      </c>
      <c r="CV94" s="238">
        <v>44.864078679999999</v>
      </c>
      <c r="CW94" s="238">
        <v>-94.333531469999997</v>
      </c>
      <c r="CX94" s="238" t="s">
        <v>359</v>
      </c>
      <c r="CY94" s="238" t="s">
        <v>1912</v>
      </c>
    </row>
    <row r="95" spans="1:103" x14ac:dyDescent="0.25">
      <c r="A95" s="238">
        <v>446195</v>
      </c>
      <c r="B95" s="238">
        <v>3</v>
      </c>
      <c r="C95" s="238">
        <v>22</v>
      </c>
      <c r="D95" s="238">
        <v>118.252</v>
      </c>
      <c r="E95" s="238">
        <v>43</v>
      </c>
      <c r="G95" s="238" t="s">
        <v>605</v>
      </c>
      <c r="H95" s="238">
        <v>8</v>
      </c>
      <c r="I95" s="238">
        <v>22</v>
      </c>
      <c r="K95" s="238">
        <v>17201074</v>
      </c>
      <c r="M95" s="238">
        <v>4</v>
      </c>
      <c r="N95" s="238">
        <v>19</v>
      </c>
      <c r="O95" s="238">
        <v>2017</v>
      </c>
      <c r="P95" s="238" t="s">
        <v>355</v>
      </c>
      <c r="Q95" s="238">
        <v>13</v>
      </c>
      <c r="R95" s="238" t="s">
        <v>369</v>
      </c>
      <c r="S95" s="238">
        <v>5</v>
      </c>
      <c r="T95" s="238">
        <v>0</v>
      </c>
      <c r="U95" s="238">
        <v>2</v>
      </c>
      <c r="V95" s="238">
        <v>12</v>
      </c>
      <c r="W95" s="238">
        <v>10</v>
      </c>
      <c r="X95" s="238">
        <v>3</v>
      </c>
      <c r="Y95" s="238">
        <v>1</v>
      </c>
      <c r="Z95" s="238">
        <v>2</v>
      </c>
      <c r="AB95" s="238">
        <v>1</v>
      </c>
      <c r="AC95" s="238">
        <v>98</v>
      </c>
      <c r="AD95" s="238" t="s">
        <v>1803</v>
      </c>
      <c r="AF95" s="238" t="s">
        <v>1907</v>
      </c>
      <c r="AG95" s="238">
        <v>7</v>
      </c>
      <c r="AH95" s="238">
        <v>2</v>
      </c>
      <c r="AI95" s="238">
        <v>2</v>
      </c>
      <c r="AJ95" s="238">
        <v>3</v>
      </c>
      <c r="AK95" s="238">
        <v>23</v>
      </c>
      <c r="AL95" s="238">
        <v>59</v>
      </c>
      <c r="AM95" s="238" t="s">
        <v>354</v>
      </c>
      <c r="AN95" s="238">
        <v>5</v>
      </c>
      <c r="AO95" s="238">
        <v>1</v>
      </c>
      <c r="AS95" s="238">
        <v>12</v>
      </c>
      <c r="AT95" s="238">
        <v>23</v>
      </c>
      <c r="AU95" s="238">
        <v>55</v>
      </c>
      <c r="AV95" s="238">
        <v>11</v>
      </c>
      <c r="AW95" s="238">
        <v>21</v>
      </c>
      <c r="AX95" s="238">
        <v>2</v>
      </c>
      <c r="AY95" s="238">
        <v>4</v>
      </c>
      <c r="AZ95" s="238">
        <v>3</v>
      </c>
      <c r="BA95" s="238">
        <v>21</v>
      </c>
      <c r="BB95" s="238">
        <v>55</v>
      </c>
      <c r="BC95" s="238" t="s">
        <v>363</v>
      </c>
      <c r="BD95" s="238">
        <v>5</v>
      </c>
      <c r="BE95" s="238">
        <v>4</v>
      </c>
      <c r="BI95" s="238">
        <v>12</v>
      </c>
      <c r="BJ95" s="238">
        <v>23</v>
      </c>
      <c r="BK95" s="238">
        <v>55</v>
      </c>
      <c r="BL95" s="238">
        <v>11</v>
      </c>
      <c r="BM95" s="238">
        <v>21</v>
      </c>
      <c r="CT95" s="238">
        <v>394619.43103886303</v>
      </c>
      <c r="CU95" s="238">
        <v>4968762.9413258797</v>
      </c>
      <c r="CV95" s="238">
        <v>44.864493379999999</v>
      </c>
      <c r="CW95" s="238">
        <v>-94.333916149999993</v>
      </c>
      <c r="CX95" s="238" t="s">
        <v>359</v>
      </c>
      <c r="CY95" s="238" t="s">
        <v>1913</v>
      </c>
    </row>
    <row r="96" spans="1:103" x14ac:dyDescent="0.25">
      <c r="A96" s="238">
        <v>816994</v>
      </c>
      <c r="B96" s="238">
        <v>3</v>
      </c>
      <c r="C96" s="238">
        <v>22</v>
      </c>
      <c r="D96" s="238">
        <v>118.25700000000001</v>
      </c>
      <c r="E96" s="238">
        <v>43</v>
      </c>
      <c r="G96" s="238" t="s">
        <v>605</v>
      </c>
      <c r="H96" s="238">
        <v>8</v>
      </c>
      <c r="I96" s="238">
        <v>22</v>
      </c>
      <c r="K96" s="238">
        <v>20201440</v>
      </c>
      <c r="L96" s="238">
        <v>201800121</v>
      </c>
      <c r="M96" s="238">
        <v>6</v>
      </c>
      <c r="N96" s="238">
        <v>28</v>
      </c>
      <c r="O96" s="238">
        <v>2020</v>
      </c>
      <c r="P96" s="238" t="s">
        <v>366</v>
      </c>
      <c r="Q96" s="238">
        <v>9</v>
      </c>
      <c r="R96" s="238" t="s">
        <v>356</v>
      </c>
      <c r="S96" s="238">
        <v>3</v>
      </c>
      <c r="T96" s="238">
        <v>0</v>
      </c>
      <c r="U96" s="238">
        <v>3</v>
      </c>
      <c r="V96" s="238">
        <v>5</v>
      </c>
      <c r="W96" s="238">
        <v>10</v>
      </c>
      <c r="X96" s="238">
        <v>3</v>
      </c>
      <c r="Y96" s="238">
        <v>1</v>
      </c>
      <c r="Z96" s="238">
        <v>2</v>
      </c>
      <c r="AB96" s="238">
        <v>1</v>
      </c>
      <c r="AC96" s="238">
        <v>98</v>
      </c>
      <c r="AD96" s="238" t="s">
        <v>1803</v>
      </c>
      <c r="AE96" s="238" t="s">
        <v>1911</v>
      </c>
      <c r="AF96" s="238" t="s">
        <v>1907</v>
      </c>
      <c r="AG96" s="238">
        <v>10</v>
      </c>
      <c r="AH96" s="238">
        <v>2</v>
      </c>
      <c r="AI96" s="238">
        <v>2</v>
      </c>
      <c r="AJ96" s="238">
        <v>2</v>
      </c>
      <c r="AK96" s="238">
        <v>21</v>
      </c>
      <c r="AL96" s="238">
        <v>27</v>
      </c>
      <c r="AM96" s="238" t="s">
        <v>354</v>
      </c>
      <c r="AN96" s="238">
        <v>5</v>
      </c>
      <c r="AO96" s="238">
        <v>1</v>
      </c>
      <c r="AS96" s="238">
        <v>14</v>
      </c>
      <c r="AT96" s="238">
        <v>9</v>
      </c>
      <c r="AU96" s="238">
        <v>60</v>
      </c>
      <c r="AV96" s="238">
        <v>11</v>
      </c>
      <c r="AW96" s="238">
        <v>21</v>
      </c>
      <c r="AX96" s="238">
        <v>2</v>
      </c>
      <c r="AY96" s="238">
        <v>3</v>
      </c>
      <c r="AZ96" s="238">
        <v>4</v>
      </c>
      <c r="BA96" s="238">
        <v>21</v>
      </c>
      <c r="BB96" s="238">
        <v>33</v>
      </c>
      <c r="BC96" s="238" t="s">
        <v>354</v>
      </c>
      <c r="BD96" s="238">
        <v>5</v>
      </c>
      <c r="BE96" s="238">
        <v>65</v>
      </c>
      <c r="BI96" s="238">
        <v>14</v>
      </c>
      <c r="BJ96" s="238">
        <v>22</v>
      </c>
      <c r="BK96" s="238">
        <v>55</v>
      </c>
      <c r="BL96" s="238">
        <v>11</v>
      </c>
      <c r="BM96" s="238">
        <v>21</v>
      </c>
      <c r="BN96" s="238">
        <v>2</v>
      </c>
      <c r="BO96" s="238">
        <v>2</v>
      </c>
      <c r="BP96" s="238">
        <v>3</v>
      </c>
      <c r="BQ96" s="238">
        <v>34</v>
      </c>
      <c r="BR96" s="238">
        <v>44</v>
      </c>
      <c r="BS96" s="238" t="s">
        <v>354</v>
      </c>
      <c r="BT96" s="238">
        <v>5</v>
      </c>
      <c r="BU96" s="238">
        <v>1</v>
      </c>
      <c r="BY96" s="238">
        <v>12</v>
      </c>
      <c r="BZ96" s="238">
        <v>23</v>
      </c>
      <c r="CA96" s="238">
        <v>55</v>
      </c>
      <c r="CB96" s="238">
        <v>11</v>
      </c>
      <c r="CC96" s="238">
        <v>21</v>
      </c>
      <c r="CT96" s="238">
        <v>394636.364406062</v>
      </c>
      <c r="CU96" s="238">
        <v>4968743.8912877804</v>
      </c>
      <c r="CV96" s="238">
        <v>44.864324439999997</v>
      </c>
      <c r="CW96" s="238">
        <v>-94.333697900000004</v>
      </c>
      <c r="CX96" s="238" t="s">
        <v>359</v>
      </c>
      <c r="CY96" s="238" t="s">
        <v>1914</v>
      </c>
    </row>
    <row r="97" spans="1:103" x14ac:dyDescent="0.25">
      <c r="A97" s="238">
        <v>10806505</v>
      </c>
      <c r="B97" s="238">
        <v>3</v>
      </c>
      <c r="C97" s="238">
        <v>22</v>
      </c>
      <c r="D97" s="238">
        <v>118.26</v>
      </c>
      <c r="E97" s="238">
        <v>43</v>
      </c>
      <c r="G97" s="238" t="s">
        <v>605</v>
      </c>
      <c r="H97" s="238">
        <v>8</v>
      </c>
      <c r="I97" s="238">
        <v>22</v>
      </c>
      <c r="K97" s="238">
        <v>12200105</v>
      </c>
      <c r="L97" s="238">
        <v>120410195</v>
      </c>
      <c r="M97" s="238">
        <v>1</v>
      </c>
      <c r="N97" s="238">
        <v>23</v>
      </c>
      <c r="O97" s="238">
        <v>2012</v>
      </c>
      <c r="P97" s="238" t="s">
        <v>361</v>
      </c>
      <c r="Q97" s="238">
        <v>10</v>
      </c>
      <c r="S97" s="238">
        <v>5</v>
      </c>
      <c r="T97" s="238">
        <v>0</v>
      </c>
      <c r="U97" s="238">
        <v>2</v>
      </c>
      <c r="V97" s="238">
        <v>10</v>
      </c>
      <c r="W97" s="238">
        <v>10</v>
      </c>
      <c r="X97" s="238">
        <v>2</v>
      </c>
      <c r="Y97" s="238">
        <v>1</v>
      </c>
      <c r="Z97" s="238">
        <v>2</v>
      </c>
      <c r="AB97" s="238">
        <v>5</v>
      </c>
      <c r="AC97" s="238">
        <v>98</v>
      </c>
      <c r="AD97" s="238" t="s">
        <v>1915</v>
      </c>
      <c r="AE97" s="238" t="s">
        <v>1916</v>
      </c>
      <c r="AF97" s="238" t="s">
        <v>1798</v>
      </c>
      <c r="AG97" s="238">
        <v>5</v>
      </c>
      <c r="AH97" s="238">
        <v>2</v>
      </c>
      <c r="AI97" s="238">
        <v>2</v>
      </c>
      <c r="AJ97" s="238">
        <v>1</v>
      </c>
      <c r="AK97" s="238">
        <v>24</v>
      </c>
      <c r="AL97" s="238">
        <v>21</v>
      </c>
      <c r="AM97" s="238" t="s">
        <v>363</v>
      </c>
      <c r="AN97" s="238">
        <v>5</v>
      </c>
      <c r="AO97" s="238">
        <v>3</v>
      </c>
      <c r="AS97" s="238">
        <v>3</v>
      </c>
      <c r="AT97" s="238">
        <v>98</v>
      </c>
      <c r="AU97" s="238">
        <v>55</v>
      </c>
      <c r="AV97" s="238">
        <v>11</v>
      </c>
      <c r="AW97" s="238">
        <v>21</v>
      </c>
      <c r="AX97" s="238">
        <v>2</v>
      </c>
      <c r="AY97" s="238">
        <v>2</v>
      </c>
      <c r="AZ97" s="238">
        <v>1</v>
      </c>
      <c r="BA97" s="238">
        <v>21</v>
      </c>
      <c r="BB97" s="238">
        <v>38</v>
      </c>
      <c r="BC97" s="238" t="s">
        <v>354</v>
      </c>
      <c r="BD97" s="238">
        <v>5</v>
      </c>
      <c r="BE97" s="238">
        <v>1</v>
      </c>
      <c r="BI97" s="238">
        <v>3</v>
      </c>
      <c r="BJ97" s="238">
        <v>98</v>
      </c>
      <c r="BK97" s="238">
        <v>55</v>
      </c>
      <c r="BL97" s="238">
        <v>11</v>
      </c>
      <c r="BM97" s="238">
        <v>21</v>
      </c>
      <c r="CT97" s="238">
        <v>394677</v>
      </c>
      <c r="CU97" s="238">
        <v>4968725</v>
      </c>
      <c r="CV97" s="238">
        <v>44.864162399999998</v>
      </c>
      <c r="CW97" s="238">
        <v>-94.333177500000005</v>
      </c>
      <c r="CX97" s="238" t="s">
        <v>359</v>
      </c>
      <c r="CY97" s="238" t="s">
        <v>1917</v>
      </c>
    </row>
    <row r="98" spans="1:103" x14ac:dyDescent="0.25">
      <c r="A98" s="238">
        <v>10729963</v>
      </c>
      <c r="B98" s="238">
        <v>3</v>
      </c>
      <c r="C98" s="238">
        <v>22</v>
      </c>
      <c r="D98" s="238">
        <v>118.279</v>
      </c>
      <c r="E98" s="238">
        <v>43</v>
      </c>
      <c r="G98" s="238" t="s">
        <v>605</v>
      </c>
      <c r="H98" s="238">
        <v>8</v>
      </c>
      <c r="I98" s="238">
        <v>22</v>
      </c>
      <c r="K98" s="238">
        <v>209226</v>
      </c>
      <c r="L98" s="238">
        <v>110550001</v>
      </c>
      <c r="M98" s="238">
        <v>2</v>
      </c>
      <c r="N98" s="238">
        <v>23</v>
      </c>
      <c r="O98" s="238">
        <v>2011</v>
      </c>
      <c r="P98" s="238" t="s">
        <v>355</v>
      </c>
      <c r="Q98" s="238">
        <v>17</v>
      </c>
      <c r="R98" s="238" t="s">
        <v>196</v>
      </c>
      <c r="S98" s="238">
        <v>5</v>
      </c>
      <c r="T98" s="238">
        <v>0</v>
      </c>
      <c r="U98" s="238">
        <v>2</v>
      </c>
      <c r="V98" s="238">
        <v>3</v>
      </c>
      <c r="W98" s="238">
        <v>10</v>
      </c>
      <c r="X98" s="238">
        <v>3</v>
      </c>
      <c r="Y98" s="238">
        <v>1</v>
      </c>
      <c r="Z98" s="238">
        <v>2</v>
      </c>
      <c r="AB98" s="238">
        <v>2</v>
      </c>
      <c r="AC98" s="238">
        <v>98</v>
      </c>
      <c r="AD98" s="238" t="s">
        <v>1863</v>
      </c>
      <c r="AE98" s="238" t="s">
        <v>1918</v>
      </c>
      <c r="AF98" s="238" t="s">
        <v>1798</v>
      </c>
      <c r="AG98" s="238">
        <v>9</v>
      </c>
      <c r="AH98" s="238">
        <v>2</v>
      </c>
      <c r="AI98" s="238">
        <v>2</v>
      </c>
      <c r="AJ98" s="238">
        <v>2</v>
      </c>
      <c r="AK98" s="238">
        <v>21</v>
      </c>
      <c r="AL98" s="238">
        <v>40</v>
      </c>
      <c r="AM98" s="238" t="s">
        <v>363</v>
      </c>
      <c r="AN98" s="238">
        <v>5</v>
      </c>
      <c r="AO98" s="238">
        <v>1</v>
      </c>
      <c r="AP98" s="238">
        <v>1</v>
      </c>
      <c r="AS98" s="238">
        <v>7</v>
      </c>
      <c r="AT98" s="238">
        <v>22</v>
      </c>
      <c r="AU98" s="238">
        <v>55</v>
      </c>
      <c r="AV98" s="238">
        <v>11</v>
      </c>
      <c r="AW98" s="238">
        <v>21</v>
      </c>
      <c r="AX98" s="238">
        <v>2</v>
      </c>
      <c r="AY98" s="238">
        <v>2</v>
      </c>
      <c r="AZ98" s="238">
        <v>4</v>
      </c>
      <c r="BA98" s="238">
        <v>24</v>
      </c>
      <c r="BB98" s="238">
        <v>17</v>
      </c>
      <c r="BC98" s="238" t="s">
        <v>354</v>
      </c>
      <c r="BD98" s="238">
        <v>5</v>
      </c>
      <c r="BE98" s="238">
        <v>2</v>
      </c>
      <c r="BI98" s="238">
        <v>7</v>
      </c>
      <c r="BJ98" s="238">
        <v>22</v>
      </c>
      <c r="BK98" s="238">
        <v>55</v>
      </c>
      <c r="BL98" s="238">
        <v>11</v>
      </c>
      <c r="BM98" s="238">
        <v>21</v>
      </c>
      <c r="CT98" s="238">
        <v>394664</v>
      </c>
      <c r="CU98" s="238">
        <v>4968754</v>
      </c>
      <c r="CV98" s="238">
        <v>44.864415000000001</v>
      </c>
      <c r="CW98" s="238">
        <v>-94.333347000000003</v>
      </c>
      <c r="CX98" s="238" t="s">
        <v>359</v>
      </c>
      <c r="CY98" s="238" t="s">
        <v>1919</v>
      </c>
    </row>
    <row r="99" spans="1:103" x14ac:dyDescent="0.25">
      <c r="A99" s="238">
        <v>10813465</v>
      </c>
      <c r="B99" s="238">
        <v>3</v>
      </c>
      <c r="C99" s="238">
        <v>22</v>
      </c>
      <c r="D99" s="238">
        <v>118.279</v>
      </c>
      <c r="E99" s="238">
        <v>43</v>
      </c>
      <c r="G99" s="238" t="s">
        <v>605</v>
      </c>
      <c r="H99" s="238">
        <v>8</v>
      </c>
      <c r="I99" s="238">
        <v>22</v>
      </c>
      <c r="L99" s="238">
        <v>120740041</v>
      </c>
      <c r="M99" s="238">
        <v>2</v>
      </c>
      <c r="N99" s="238">
        <v>9</v>
      </c>
      <c r="O99" s="238">
        <v>2012</v>
      </c>
      <c r="P99" s="238" t="s">
        <v>384</v>
      </c>
      <c r="Q99" s="238">
        <v>17</v>
      </c>
      <c r="S99" s="238">
        <v>5</v>
      </c>
      <c r="T99" s="238">
        <v>0</v>
      </c>
      <c r="U99" s="238">
        <v>2</v>
      </c>
      <c r="V99" s="238">
        <v>1</v>
      </c>
      <c r="W99" s="238">
        <v>10</v>
      </c>
      <c r="Y99" s="238">
        <v>1</v>
      </c>
      <c r="Z99" s="238">
        <v>1</v>
      </c>
      <c r="AB99" s="238">
        <v>1</v>
      </c>
      <c r="AC99" s="238">
        <v>98</v>
      </c>
      <c r="AF99" s="238" t="s">
        <v>1798</v>
      </c>
      <c r="AG99" s="238">
        <v>7</v>
      </c>
      <c r="AH99" s="238">
        <v>2</v>
      </c>
      <c r="AI99" s="238">
        <v>3</v>
      </c>
      <c r="AJ99" s="238">
        <v>3</v>
      </c>
      <c r="AK99" s="238">
        <v>23</v>
      </c>
      <c r="AL99" s="238">
        <v>20</v>
      </c>
      <c r="AM99" s="238" t="s">
        <v>354</v>
      </c>
      <c r="AT99" s="238">
        <v>2</v>
      </c>
      <c r="AX99" s="238">
        <v>2</v>
      </c>
      <c r="AY99" s="238">
        <v>2</v>
      </c>
      <c r="AZ99" s="238">
        <v>3</v>
      </c>
      <c r="BA99" s="238">
        <v>23</v>
      </c>
      <c r="BB99" s="238">
        <v>20</v>
      </c>
      <c r="BC99" s="238" t="s">
        <v>363</v>
      </c>
      <c r="BJ99" s="238">
        <v>2</v>
      </c>
      <c r="CT99" s="238">
        <v>394664</v>
      </c>
      <c r="CU99" s="238">
        <v>4968754</v>
      </c>
      <c r="CV99" s="238">
        <v>44.864415000000001</v>
      </c>
      <c r="CW99" s="238">
        <v>-94.333347000000003</v>
      </c>
      <c r="CX99" s="238" t="s">
        <v>359</v>
      </c>
    </row>
    <row r="100" spans="1:103" x14ac:dyDescent="0.25">
      <c r="A100" s="238">
        <v>10824032</v>
      </c>
      <c r="B100" s="238">
        <v>3</v>
      </c>
      <c r="C100" s="238">
        <v>22</v>
      </c>
      <c r="D100" s="238">
        <v>118.279</v>
      </c>
      <c r="E100" s="238">
        <v>43</v>
      </c>
      <c r="G100" s="238" t="s">
        <v>605</v>
      </c>
      <c r="H100" s="238">
        <v>8</v>
      </c>
      <c r="I100" s="238">
        <v>22</v>
      </c>
      <c r="K100" s="238">
        <v>12200175</v>
      </c>
      <c r="L100" s="238">
        <v>122140171</v>
      </c>
      <c r="M100" s="238">
        <v>2</v>
      </c>
      <c r="N100" s="238">
        <v>9</v>
      </c>
      <c r="O100" s="238">
        <v>2012</v>
      </c>
      <c r="P100" s="238" t="s">
        <v>384</v>
      </c>
      <c r="Q100" s="238">
        <v>16</v>
      </c>
      <c r="S100" s="238">
        <v>4</v>
      </c>
      <c r="T100" s="238">
        <v>0</v>
      </c>
      <c r="U100" s="238">
        <v>2</v>
      </c>
      <c r="V100" s="238">
        <v>1</v>
      </c>
      <c r="W100" s="238">
        <v>10</v>
      </c>
      <c r="X100" s="238">
        <v>3</v>
      </c>
      <c r="Y100" s="238">
        <v>1</v>
      </c>
      <c r="Z100" s="238">
        <v>1</v>
      </c>
      <c r="AB100" s="238">
        <v>1</v>
      </c>
      <c r="AC100" s="238">
        <v>98</v>
      </c>
      <c r="AD100" s="238" t="s">
        <v>498</v>
      </c>
      <c r="AE100" s="238">
        <v>115</v>
      </c>
      <c r="AF100" s="238" t="s">
        <v>1798</v>
      </c>
      <c r="AG100" s="238">
        <v>7</v>
      </c>
      <c r="AH100" s="238">
        <v>2</v>
      </c>
      <c r="AI100" s="238">
        <v>3</v>
      </c>
      <c r="AJ100" s="238">
        <v>4</v>
      </c>
      <c r="AK100" s="238">
        <v>23</v>
      </c>
      <c r="AL100" s="238">
        <v>20</v>
      </c>
      <c r="AM100" s="238" t="s">
        <v>354</v>
      </c>
      <c r="AN100" s="238">
        <v>5</v>
      </c>
      <c r="AO100" s="238">
        <v>15</v>
      </c>
      <c r="AS100" s="238">
        <v>7</v>
      </c>
      <c r="AT100" s="238">
        <v>2</v>
      </c>
      <c r="AU100" s="238">
        <v>55</v>
      </c>
      <c r="AV100" s="238">
        <v>11</v>
      </c>
      <c r="AW100" s="238">
        <v>21</v>
      </c>
      <c r="AX100" s="238">
        <v>2</v>
      </c>
      <c r="AY100" s="238">
        <v>2</v>
      </c>
      <c r="AZ100" s="238">
        <v>4</v>
      </c>
      <c r="BA100" s="238">
        <v>23</v>
      </c>
      <c r="BB100" s="238">
        <v>20</v>
      </c>
      <c r="BC100" s="238" t="s">
        <v>363</v>
      </c>
      <c r="BD100" s="238">
        <v>5</v>
      </c>
      <c r="BE100" s="238">
        <v>1</v>
      </c>
      <c r="BI100" s="238">
        <v>7</v>
      </c>
      <c r="BJ100" s="238">
        <v>2</v>
      </c>
      <c r="BK100" s="238">
        <v>55</v>
      </c>
      <c r="BL100" s="238">
        <v>11</v>
      </c>
      <c r="BM100" s="238">
        <v>21</v>
      </c>
      <c r="CT100" s="238">
        <v>394664</v>
      </c>
      <c r="CU100" s="238">
        <v>4968754</v>
      </c>
      <c r="CV100" s="238">
        <v>44.864415000000001</v>
      </c>
      <c r="CW100" s="238">
        <v>-94.333347000000003</v>
      </c>
      <c r="CX100" s="238" t="s">
        <v>359</v>
      </c>
      <c r="CY100" s="238" t="s">
        <v>1920</v>
      </c>
    </row>
    <row r="101" spans="1:103" x14ac:dyDescent="0.25">
      <c r="A101" s="238">
        <v>10813746</v>
      </c>
      <c r="B101" s="238">
        <v>3</v>
      </c>
      <c r="C101" s="238">
        <v>22</v>
      </c>
      <c r="D101" s="238">
        <v>118.279</v>
      </c>
      <c r="E101" s="238">
        <v>43</v>
      </c>
      <c r="G101" s="238" t="s">
        <v>605</v>
      </c>
      <c r="H101" s="238">
        <v>8</v>
      </c>
      <c r="I101" s="238">
        <v>22</v>
      </c>
      <c r="K101" s="238">
        <v>12200293</v>
      </c>
      <c r="L101" s="238">
        <v>120780132</v>
      </c>
      <c r="M101" s="238">
        <v>3</v>
      </c>
      <c r="N101" s="238">
        <v>13</v>
      </c>
      <c r="O101" s="238">
        <v>2012</v>
      </c>
      <c r="P101" s="238" t="s">
        <v>368</v>
      </c>
      <c r="Q101" s="238">
        <v>14</v>
      </c>
      <c r="S101" s="238">
        <v>3</v>
      </c>
      <c r="T101" s="238">
        <v>0</v>
      </c>
      <c r="U101" s="238">
        <v>3</v>
      </c>
      <c r="V101" s="238">
        <v>5</v>
      </c>
      <c r="W101" s="238">
        <v>10</v>
      </c>
      <c r="X101" s="238">
        <v>3</v>
      </c>
      <c r="Y101" s="238">
        <v>1</v>
      </c>
      <c r="Z101" s="238">
        <v>1</v>
      </c>
      <c r="AB101" s="238">
        <v>1</v>
      </c>
      <c r="AC101" s="238">
        <v>98</v>
      </c>
      <c r="AD101" s="238" t="s">
        <v>1915</v>
      </c>
      <c r="AE101" s="238">
        <v>115</v>
      </c>
      <c r="AF101" s="238" t="s">
        <v>1798</v>
      </c>
      <c r="AG101" s="238">
        <v>10</v>
      </c>
      <c r="AH101" s="238">
        <v>2</v>
      </c>
      <c r="AI101" s="238">
        <v>1</v>
      </c>
      <c r="AJ101" s="238">
        <v>2</v>
      </c>
      <c r="AK101" s="238">
        <v>21</v>
      </c>
      <c r="AL101" s="238">
        <v>26</v>
      </c>
      <c r="AM101" s="238" t="s">
        <v>354</v>
      </c>
      <c r="AN101" s="238">
        <v>5</v>
      </c>
      <c r="AO101" s="238">
        <v>1</v>
      </c>
      <c r="AS101" s="238">
        <v>3</v>
      </c>
      <c r="AT101" s="238">
        <v>1</v>
      </c>
      <c r="AU101" s="238">
        <v>55</v>
      </c>
      <c r="AV101" s="238">
        <v>11</v>
      </c>
      <c r="AW101" s="238">
        <v>21</v>
      </c>
      <c r="AX101" s="238">
        <v>2</v>
      </c>
      <c r="AY101" s="238">
        <v>4</v>
      </c>
      <c r="AZ101" s="238">
        <v>4</v>
      </c>
      <c r="BA101" s="238">
        <v>24</v>
      </c>
      <c r="BB101" s="238">
        <v>33</v>
      </c>
      <c r="BC101" s="238" t="s">
        <v>363</v>
      </c>
      <c r="BD101" s="238">
        <v>5</v>
      </c>
      <c r="BE101" s="238">
        <v>2</v>
      </c>
      <c r="BI101" s="238">
        <v>3</v>
      </c>
      <c r="BJ101" s="238">
        <v>1</v>
      </c>
      <c r="BK101" s="238">
        <v>55</v>
      </c>
      <c r="BL101" s="238">
        <v>11</v>
      </c>
      <c r="BM101" s="238">
        <v>21</v>
      </c>
      <c r="BN101" s="238">
        <v>2</v>
      </c>
      <c r="BO101" s="238">
        <v>4</v>
      </c>
      <c r="BP101" s="238">
        <v>4</v>
      </c>
      <c r="BQ101" s="238">
        <v>23</v>
      </c>
      <c r="BR101" s="238">
        <v>56</v>
      </c>
      <c r="BS101" s="238" t="s">
        <v>363</v>
      </c>
      <c r="BT101" s="238">
        <v>5</v>
      </c>
      <c r="BU101" s="238">
        <v>1</v>
      </c>
      <c r="BY101" s="238">
        <v>3</v>
      </c>
      <c r="BZ101" s="238">
        <v>1</v>
      </c>
      <c r="CA101" s="238">
        <v>55</v>
      </c>
      <c r="CB101" s="238">
        <v>11</v>
      </c>
      <c r="CC101" s="238">
        <v>21</v>
      </c>
      <c r="CT101" s="238">
        <v>394664</v>
      </c>
      <c r="CU101" s="238">
        <v>4968754</v>
      </c>
      <c r="CV101" s="238">
        <v>44.864415000000001</v>
      </c>
      <c r="CW101" s="238">
        <v>-94.333347000000003</v>
      </c>
      <c r="CX101" s="238" t="s">
        <v>359</v>
      </c>
      <c r="CY101" s="238" t="s">
        <v>1921</v>
      </c>
    </row>
    <row r="102" spans="1:103" x14ac:dyDescent="0.25">
      <c r="A102" s="238">
        <v>10893111</v>
      </c>
      <c r="B102" s="238">
        <v>3</v>
      </c>
      <c r="C102" s="238">
        <v>22</v>
      </c>
      <c r="D102" s="238">
        <v>118.279</v>
      </c>
      <c r="E102" s="238">
        <v>43</v>
      </c>
      <c r="G102" s="238" t="s">
        <v>605</v>
      </c>
      <c r="H102" s="238">
        <v>8</v>
      </c>
      <c r="I102" s="238">
        <v>22</v>
      </c>
      <c r="K102" s="238">
        <v>13200789</v>
      </c>
      <c r="L102" s="238">
        <v>131780206</v>
      </c>
      <c r="M102" s="238">
        <v>6</v>
      </c>
      <c r="N102" s="238">
        <v>22</v>
      </c>
      <c r="O102" s="238">
        <v>2013</v>
      </c>
      <c r="P102" s="238" t="s">
        <v>364</v>
      </c>
      <c r="Q102" s="238">
        <v>18</v>
      </c>
      <c r="S102" s="238">
        <v>4</v>
      </c>
      <c r="T102" s="238">
        <v>0</v>
      </c>
      <c r="U102" s="238">
        <v>1</v>
      </c>
      <c r="V102" s="238">
        <v>5</v>
      </c>
      <c r="W102" s="238">
        <v>9</v>
      </c>
      <c r="X102" s="238">
        <v>3</v>
      </c>
      <c r="Y102" s="238">
        <v>1</v>
      </c>
      <c r="Z102" s="238">
        <v>1</v>
      </c>
      <c r="AB102" s="238">
        <v>1</v>
      </c>
      <c r="AC102" s="238">
        <v>98</v>
      </c>
      <c r="AD102" s="238">
        <v>22</v>
      </c>
      <c r="AE102" s="238">
        <v>115</v>
      </c>
      <c r="AF102" s="238" t="s">
        <v>1798</v>
      </c>
      <c r="AG102" s="238">
        <v>2</v>
      </c>
      <c r="AH102" s="238">
        <v>2</v>
      </c>
      <c r="AI102" s="238">
        <v>1</v>
      </c>
      <c r="AJ102" s="238">
        <v>4</v>
      </c>
      <c r="AK102" s="238">
        <v>21</v>
      </c>
      <c r="AL102" s="238">
        <v>68</v>
      </c>
      <c r="AM102" s="238" t="s">
        <v>354</v>
      </c>
      <c r="AN102" s="238">
        <v>5</v>
      </c>
      <c r="AO102" s="238">
        <v>2</v>
      </c>
      <c r="AS102" s="238">
        <v>7</v>
      </c>
      <c r="AT102" s="238">
        <v>2</v>
      </c>
      <c r="AU102" s="238">
        <v>55</v>
      </c>
      <c r="AV102" s="238">
        <v>11</v>
      </c>
      <c r="AW102" s="238">
        <v>21</v>
      </c>
      <c r="AX102" s="238">
        <v>6</v>
      </c>
      <c r="AY102" s="238">
        <v>62</v>
      </c>
      <c r="AZ102" s="238">
        <v>2</v>
      </c>
      <c r="BB102" s="238">
        <v>52</v>
      </c>
      <c r="BC102" s="238" t="s">
        <v>354</v>
      </c>
      <c r="BD102" s="238">
        <v>5</v>
      </c>
      <c r="BE102" s="238">
        <v>1</v>
      </c>
      <c r="BG102" s="238">
        <v>19</v>
      </c>
      <c r="BI102" s="238">
        <v>7</v>
      </c>
      <c r="BJ102" s="238">
        <v>2</v>
      </c>
      <c r="BK102" s="238">
        <v>55</v>
      </c>
      <c r="BL102" s="238">
        <v>11</v>
      </c>
      <c r="BM102" s="238">
        <v>21</v>
      </c>
      <c r="CT102" s="238">
        <v>394664</v>
      </c>
      <c r="CU102" s="238">
        <v>4968754</v>
      </c>
      <c r="CV102" s="238">
        <v>44.864415000000001</v>
      </c>
      <c r="CW102" s="238">
        <v>-94.333347000000003</v>
      </c>
      <c r="CX102" s="238" t="s">
        <v>359</v>
      </c>
      <c r="CY102" s="238" t="s">
        <v>1922</v>
      </c>
    </row>
    <row r="103" spans="1:103" x14ac:dyDescent="0.25">
      <c r="A103" s="238">
        <v>10972623</v>
      </c>
      <c r="B103" s="238">
        <v>3</v>
      </c>
      <c r="C103" s="238">
        <v>22</v>
      </c>
      <c r="D103" s="238">
        <v>118.279</v>
      </c>
      <c r="E103" s="238">
        <v>43</v>
      </c>
      <c r="G103" s="238" t="s">
        <v>605</v>
      </c>
      <c r="H103" s="238">
        <v>8</v>
      </c>
      <c r="I103" s="238">
        <v>22</v>
      </c>
      <c r="K103" s="238">
        <v>14200585</v>
      </c>
      <c r="L103" s="238">
        <v>141060256</v>
      </c>
      <c r="M103" s="238">
        <v>4</v>
      </c>
      <c r="N103" s="238">
        <v>15</v>
      </c>
      <c r="O103" s="238">
        <v>2014</v>
      </c>
      <c r="P103" s="238" t="s">
        <v>368</v>
      </c>
      <c r="Q103" s="238">
        <v>7</v>
      </c>
      <c r="R103" s="238" t="s">
        <v>419</v>
      </c>
      <c r="S103" s="238">
        <v>4</v>
      </c>
      <c r="T103" s="238">
        <v>0</v>
      </c>
      <c r="U103" s="238">
        <v>2</v>
      </c>
      <c r="V103" s="238">
        <v>5</v>
      </c>
      <c r="W103" s="238">
        <v>10</v>
      </c>
      <c r="X103" s="238">
        <v>3</v>
      </c>
      <c r="Y103" s="238">
        <v>1</v>
      </c>
      <c r="Z103" s="238">
        <v>1</v>
      </c>
      <c r="AB103" s="238">
        <v>1</v>
      </c>
      <c r="AC103" s="238">
        <v>98</v>
      </c>
      <c r="AD103" s="238">
        <v>22</v>
      </c>
      <c r="AE103" s="238" t="s">
        <v>1911</v>
      </c>
      <c r="AF103" s="238" t="s">
        <v>1798</v>
      </c>
      <c r="AG103" s="238">
        <v>10</v>
      </c>
      <c r="AH103" s="238">
        <v>2</v>
      </c>
      <c r="AI103" s="238">
        <v>3</v>
      </c>
      <c r="AJ103" s="238">
        <v>3</v>
      </c>
      <c r="AK103" s="238">
        <v>21</v>
      </c>
      <c r="AL103" s="238">
        <v>78</v>
      </c>
      <c r="AM103" s="238" t="s">
        <v>354</v>
      </c>
      <c r="AN103" s="238">
        <v>5</v>
      </c>
      <c r="AO103" s="238">
        <v>2</v>
      </c>
      <c r="AS103" s="238">
        <v>7</v>
      </c>
      <c r="AT103" s="238">
        <v>2</v>
      </c>
      <c r="AU103" s="238">
        <v>55</v>
      </c>
      <c r="AV103" s="238">
        <v>11</v>
      </c>
      <c r="AW103" s="238">
        <v>21</v>
      </c>
      <c r="AX103" s="238">
        <v>2</v>
      </c>
      <c r="AY103" s="238">
        <v>2</v>
      </c>
      <c r="AZ103" s="238">
        <v>1</v>
      </c>
      <c r="BA103" s="238">
        <v>21</v>
      </c>
      <c r="BB103" s="238">
        <v>28</v>
      </c>
      <c r="BC103" s="238" t="s">
        <v>363</v>
      </c>
      <c r="BD103" s="238">
        <v>5</v>
      </c>
      <c r="BE103" s="238">
        <v>1</v>
      </c>
      <c r="BI103" s="238">
        <v>7</v>
      </c>
      <c r="BJ103" s="238">
        <v>2</v>
      </c>
      <c r="BK103" s="238">
        <v>55</v>
      </c>
      <c r="BL103" s="238">
        <v>11</v>
      </c>
      <c r="BM103" s="238">
        <v>21</v>
      </c>
      <c r="CT103" s="238">
        <v>394664</v>
      </c>
      <c r="CU103" s="238">
        <v>4968754</v>
      </c>
      <c r="CV103" s="238">
        <v>44.864415000000001</v>
      </c>
      <c r="CW103" s="238">
        <v>-94.333347000000003</v>
      </c>
      <c r="CX103" s="238" t="s">
        <v>359</v>
      </c>
      <c r="CY103" s="238" t="s">
        <v>1923</v>
      </c>
    </row>
    <row r="104" spans="1:103" x14ac:dyDescent="0.25">
      <c r="A104" s="238">
        <v>11034953</v>
      </c>
      <c r="B104" s="238">
        <v>3</v>
      </c>
      <c r="C104" s="238">
        <v>22</v>
      </c>
      <c r="D104" s="238">
        <v>118.279</v>
      </c>
      <c r="E104" s="238">
        <v>43</v>
      </c>
      <c r="G104" s="238" t="s">
        <v>605</v>
      </c>
      <c r="H104" s="238">
        <v>8</v>
      </c>
      <c r="I104" s="238">
        <v>22</v>
      </c>
      <c r="K104" s="238">
        <v>15000153</v>
      </c>
      <c r="L104" s="238">
        <v>150060297</v>
      </c>
      <c r="M104" s="238">
        <v>1</v>
      </c>
      <c r="N104" s="238">
        <v>6</v>
      </c>
      <c r="O104" s="238">
        <v>2015</v>
      </c>
      <c r="P104" s="238" t="s">
        <v>368</v>
      </c>
      <c r="Q104" s="238">
        <v>9</v>
      </c>
      <c r="S104" s="238">
        <v>5</v>
      </c>
      <c r="T104" s="238">
        <v>0</v>
      </c>
      <c r="U104" s="238">
        <v>1</v>
      </c>
      <c r="V104" s="238">
        <v>7</v>
      </c>
      <c r="W104" s="238">
        <v>32</v>
      </c>
      <c r="X104" s="238">
        <v>3</v>
      </c>
      <c r="Y104" s="238">
        <v>1</v>
      </c>
      <c r="Z104" s="238">
        <v>1</v>
      </c>
      <c r="AA104" s="238">
        <v>7</v>
      </c>
      <c r="AB104" s="238">
        <v>5</v>
      </c>
      <c r="AC104" s="238">
        <v>98</v>
      </c>
      <c r="AD104" s="238" t="s">
        <v>1803</v>
      </c>
      <c r="AE104" s="238" t="s">
        <v>1924</v>
      </c>
      <c r="AF104" s="238" t="s">
        <v>1798</v>
      </c>
      <c r="AG104" s="238">
        <v>3</v>
      </c>
      <c r="AH104" s="238">
        <v>2</v>
      </c>
      <c r="AI104" s="238">
        <v>2</v>
      </c>
      <c r="AJ104" s="238">
        <v>8</v>
      </c>
      <c r="AK104" s="238">
        <v>24</v>
      </c>
      <c r="AL104" s="238">
        <v>78</v>
      </c>
      <c r="AM104" s="238" t="s">
        <v>363</v>
      </c>
      <c r="AN104" s="238">
        <v>5</v>
      </c>
      <c r="AO104" s="238">
        <v>1</v>
      </c>
      <c r="AP104" s="238">
        <v>1</v>
      </c>
      <c r="AS104" s="238">
        <v>3</v>
      </c>
      <c r="AT104" s="238">
        <v>22</v>
      </c>
      <c r="AU104" s="238">
        <v>55</v>
      </c>
      <c r="AV104" s="238">
        <v>11</v>
      </c>
      <c r="AW104" s="238">
        <v>21</v>
      </c>
      <c r="CT104" s="238">
        <v>394664</v>
      </c>
      <c r="CU104" s="238">
        <v>4968754</v>
      </c>
      <c r="CV104" s="238">
        <v>44.864415000000001</v>
      </c>
      <c r="CW104" s="238">
        <v>-94.333347000000003</v>
      </c>
      <c r="CX104" s="238" t="s">
        <v>359</v>
      </c>
      <c r="CY104" s="238" t="s">
        <v>1925</v>
      </c>
    </row>
    <row r="105" spans="1:103" x14ac:dyDescent="0.25">
      <c r="A105" s="238">
        <v>11065050</v>
      </c>
      <c r="B105" s="238">
        <v>3</v>
      </c>
      <c r="C105" s="238">
        <v>22</v>
      </c>
      <c r="D105" s="238">
        <v>118.279</v>
      </c>
      <c r="E105" s="238">
        <v>43</v>
      </c>
      <c r="G105" s="238" t="s">
        <v>605</v>
      </c>
      <c r="H105" s="238">
        <v>8</v>
      </c>
      <c r="I105" s="238">
        <v>22</v>
      </c>
      <c r="K105" s="238">
        <v>15010314</v>
      </c>
      <c r="L105" s="238">
        <v>152390045</v>
      </c>
      <c r="M105" s="238">
        <v>8</v>
      </c>
      <c r="N105" s="238">
        <v>26</v>
      </c>
      <c r="O105" s="238">
        <v>2015</v>
      </c>
      <c r="P105" s="238" t="s">
        <v>355</v>
      </c>
      <c r="Q105" s="238">
        <v>7</v>
      </c>
      <c r="R105" s="238" t="s">
        <v>196</v>
      </c>
      <c r="S105" s="238">
        <v>5</v>
      </c>
      <c r="T105" s="238">
        <v>0</v>
      </c>
      <c r="U105" s="238">
        <v>1</v>
      </c>
      <c r="V105" s="238">
        <v>5</v>
      </c>
      <c r="W105" s="238">
        <v>16</v>
      </c>
      <c r="X105" s="238">
        <v>2</v>
      </c>
      <c r="Y105" s="238">
        <v>1</v>
      </c>
      <c r="Z105" s="238">
        <v>1</v>
      </c>
      <c r="AB105" s="238">
        <v>1</v>
      </c>
      <c r="AC105" s="238">
        <v>98</v>
      </c>
      <c r="AD105" s="238" t="s">
        <v>1926</v>
      </c>
      <c r="AE105" s="238" t="s">
        <v>1846</v>
      </c>
      <c r="AF105" s="238" t="s">
        <v>1798</v>
      </c>
      <c r="AG105" s="238">
        <v>4</v>
      </c>
      <c r="AH105" s="238">
        <v>2</v>
      </c>
      <c r="AI105" s="238">
        <v>2</v>
      </c>
      <c r="AJ105" s="238">
        <v>1</v>
      </c>
      <c r="AK105" s="238">
        <v>21</v>
      </c>
      <c r="AL105" s="238">
        <v>55</v>
      </c>
      <c r="AM105" s="238" t="s">
        <v>354</v>
      </c>
      <c r="AN105" s="238">
        <v>5</v>
      </c>
      <c r="AO105" s="238">
        <v>1</v>
      </c>
      <c r="AS105" s="238">
        <v>7</v>
      </c>
      <c r="AT105" s="238">
        <v>98</v>
      </c>
      <c r="AU105" s="238">
        <v>55</v>
      </c>
      <c r="AV105" s="238">
        <v>11</v>
      </c>
      <c r="AW105" s="238">
        <v>21</v>
      </c>
      <c r="CT105" s="238">
        <v>394664</v>
      </c>
      <c r="CU105" s="238">
        <v>4968754</v>
      </c>
      <c r="CV105" s="238">
        <v>44.864415000000001</v>
      </c>
      <c r="CW105" s="238">
        <v>-94.333347000000003</v>
      </c>
      <c r="CX105" s="238" t="s">
        <v>359</v>
      </c>
      <c r="CY105" s="238" t="s">
        <v>1927</v>
      </c>
    </row>
    <row r="106" spans="1:103" x14ac:dyDescent="0.25">
      <c r="A106" s="238">
        <v>398686</v>
      </c>
      <c r="B106" s="238">
        <v>3</v>
      </c>
      <c r="C106" s="238">
        <v>22</v>
      </c>
      <c r="D106" s="238">
        <v>118.334</v>
      </c>
      <c r="E106" s="238">
        <v>43</v>
      </c>
      <c r="G106" s="238" t="s">
        <v>605</v>
      </c>
      <c r="H106" s="238">
        <v>8</v>
      </c>
      <c r="I106" s="238">
        <v>22</v>
      </c>
      <c r="K106" s="238">
        <v>16010966</v>
      </c>
      <c r="M106" s="238">
        <v>11</v>
      </c>
      <c r="N106" s="238">
        <v>23</v>
      </c>
      <c r="O106" s="238">
        <v>2016</v>
      </c>
      <c r="P106" s="238" t="s">
        <v>355</v>
      </c>
      <c r="Q106" s="238">
        <v>4</v>
      </c>
      <c r="R106" s="238" t="s">
        <v>196</v>
      </c>
      <c r="S106" s="238">
        <v>5</v>
      </c>
      <c r="T106" s="238">
        <v>0</v>
      </c>
      <c r="U106" s="238">
        <v>1</v>
      </c>
      <c r="W106" s="238">
        <v>32</v>
      </c>
      <c r="X106" s="238">
        <v>2</v>
      </c>
      <c r="Y106" s="238">
        <v>6</v>
      </c>
      <c r="Z106" s="238">
        <v>5</v>
      </c>
      <c r="AA106" s="238">
        <v>4</v>
      </c>
      <c r="AB106" s="238">
        <v>4</v>
      </c>
      <c r="AC106" s="238">
        <v>98</v>
      </c>
      <c r="AD106" s="238" t="s">
        <v>1803</v>
      </c>
      <c r="AF106" s="238" t="s">
        <v>1907</v>
      </c>
      <c r="AG106" s="238">
        <v>3</v>
      </c>
      <c r="AH106" s="238">
        <v>2</v>
      </c>
      <c r="AI106" s="238">
        <v>3</v>
      </c>
      <c r="AJ106" s="238">
        <v>2</v>
      </c>
      <c r="AK106" s="238">
        <v>26</v>
      </c>
      <c r="AL106" s="238">
        <v>53</v>
      </c>
      <c r="AM106" s="238" t="s">
        <v>363</v>
      </c>
      <c r="AN106" s="238">
        <v>5</v>
      </c>
      <c r="AO106" s="238">
        <v>90</v>
      </c>
      <c r="AS106" s="238">
        <v>15</v>
      </c>
      <c r="AT106" s="238">
        <v>98</v>
      </c>
      <c r="AU106" s="238">
        <v>60</v>
      </c>
      <c r="AV106" s="238">
        <v>12</v>
      </c>
      <c r="AW106" s="238">
        <v>21</v>
      </c>
      <c r="CT106" s="238">
        <v>394564.80354520498</v>
      </c>
      <c r="CU106" s="238">
        <v>4968883.8207078297</v>
      </c>
      <c r="CV106" s="238">
        <v>44.865573179999998</v>
      </c>
      <c r="CW106" s="238">
        <v>-94.334632580000005</v>
      </c>
      <c r="CX106" s="238" t="s">
        <v>359</v>
      </c>
      <c r="CY106" s="238" t="s">
        <v>1928</v>
      </c>
    </row>
    <row r="107" spans="1:103" x14ac:dyDescent="0.25">
      <c r="A107" s="238">
        <v>848309</v>
      </c>
      <c r="B107" s="238">
        <v>3</v>
      </c>
      <c r="C107" s="238">
        <v>22</v>
      </c>
      <c r="D107" s="238">
        <v>118.42400000000001</v>
      </c>
      <c r="E107" s="238">
        <v>43</v>
      </c>
      <c r="G107" s="238" t="s">
        <v>605</v>
      </c>
      <c r="H107" s="238">
        <v>8</v>
      </c>
      <c r="I107" s="238">
        <v>22</v>
      </c>
      <c r="K107" s="238">
        <v>20009578</v>
      </c>
      <c r="L107" s="238">
        <v>202940820</v>
      </c>
      <c r="M107" s="238">
        <v>10</v>
      </c>
      <c r="N107" s="238">
        <v>20</v>
      </c>
      <c r="O107" s="238">
        <v>2020</v>
      </c>
      <c r="P107" s="238" t="s">
        <v>368</v>
      </c>
      <c r="Q107" s="238">
        <v>14</v>
      </c>
      <c r="R107" s="238" t="s">
        <v>419</v>
      </c>
      <c r="S107" s="238">
        <v>5</v>
      </c>
      <c r="T107" s="238">
        <v>0</v>
      </c>
      <c r="U107" s="238">
        <v>2</v>
      </c>
      <c r="W107" s="238">
        <v>11</v>
      </c>
      <c r="X107" s="238">
        <v>2</v>
      </c>
      <c r="Y107" s="238">
        <v>1</v>
      </c>
      <c r="Z107" s="238">
        <v>4</v>
      </c>
      <c r="AB107" s="238">
        <v>3</v>
      </c>
      <c r="AC107" s="238">
        <v>98</v>
      </c>
      <c r="AD107" s="238" t="s">
        <v>1803</v>
      </c>
      <c r="AF107" s="238" t="s">
        <v>1798</v>
      </c>
      <c r="AG107" s="238">
        <v>90</v>
      </c>
      <c r="AH107" s="238">
        <v>3</v>
      </c>
      <c r="AI107" s="238">
        <v>4</v>
      </c>
      <c r="AJ107" s="238">
        <v>1</v>
      </c>
      <c r="AK107" s="238">
        <v>20</v>
      </c>
      <c r="AS107" s="238">
        <v>11</v>
      </c>
      <c r="AT107" s="238">
        <v>9</v>
      </c>
      <c r="AU107" s="238">
        <v>60</v>
      </c>
      <c r="AV107" s="238">
        <v>11</v>
      </c>
      <c r="AW107" s="238">
        <v>21</v>
      </c>
      <c r="AX107" s="238">
        <v>2</v>
      </c>
      <c r="AY107" s="238">
        <v>5</v>
      </c>
      <c r="AZ107" s="238">
        <v>1</v>
      </c>
      <c r="BA107" s="238">
        <v>21</v>
      </c>
      <c r="BB107" s="238">
        <v>58</v>
      </c>
      <c r="BC107" s="238" t="s">
        <v>363</v>
      </c>
      <c r="BD107" s="238">
        <v>5</v>
      </c>
      <c r="BE107" s="238">
        <v>1</v>
      </c>
      <c r="BI107" s="238">
        <v>11</v>
      </c>
      <c r="BJ107" s="238">
        <v>9</v>
      </c>
      <c r="BK107" s="238">
        <v>60</v>
      </c>
      <c r="BL107" s="238">
        <v>11</v>
      </c>
      <c r="BM107" s="238">
        <v>21</v>
      </c>
      <c r="CT107" s="238">
        <v>394579.56658161897</v>
      </c>
      <c r="CU107" s="238">
        <v>4968953.8943871902</v>
      </c>
      <c r="CV107" s="238">
        <v>44.866206009999999</v>
      </c>
      <c r="CW107" s="238">
        <v>-94.334460329999999</v>
      </c>
      <c r="CX107" s="238" t="s">
        <v>359</v>
      </c>
      <c r="CY107" s="238" t="s">
        <v>1929</v>
      </c>
    </row>
    <row r="108" spans="1:103" x14ac:dyDescent="0.25">
      <c r="A108" s="238">
        <v>636486</v>
      </c>
      <c r="B108" s="238">
        <v>3</v>
      </c>
      <c r="C108" s="238">
        <v>22</v>
      </c>
      <c r="D108" s="238">
        <v>118.542</v>
      </c>
      <c r="E108" s="238">
        <v>43</v>
      </c>
      <c r="G108" s="238" t="s">
        <v>605</v>
      </c>
      <c r="H108" s="238">
        <v>8</v>
      </c>
      <c r="I108" s="238">
        <v>22</v>
      </c>
      <c r="K108" s="238">
        <v>18202296</v>
      </c>
      <c r="M108" s="238">
        <v>9</v>
      </c>
      <c r="N108" s="238">
        <v>21</v>
      </c>
      <c r="O108" s="238">
        <v>2018</v>
      </c>
      <c r="P108" s="238" t="s">
        <v>362</v>
      </c>
      <c r="Q108" s="238">
        <v>12</v>
      </c>
      <c r="R108" s="238" t="s">
        <v>196</v>
      </c>
      <c r="S108" s="238">
        <v>5</v>
      </c>
      <c r="T108" s="238">
        <v>0</v>
      </c>
      <c r="U108" s="238">
        <v>2</v>
      </c>
      <c r="W108" s="238">
        <v>38</v>
      </c>
      <c r="X108" s="238">
        <v>2</v>
      </c>
      <c r="Y108" s="238">
        <v>1</v>
      </c>
      <c r="Z108" s="238">
        <v>2</v>
      </c>
      <c r="AB108" s="238">
        <v>1</v>
      </c>
      <c r="AC108" s="238">
        <v>98</v>
      </c>
      <c r="AD108" s="238" t="s">
        <v>1803</v>
      </c>
      <c r="AF108" s="238" t="s">
        <v>1907</v>
      </c>
      <c r="AG108" s="238">
        <v>90</v>
      </c>
      <c r="AH108" s="238">
        <v>2</v>
      </c>
      <c r="AI108" s="238">
        <v>49</v>
      </c>
      <c r="AJ108" s="238">
        <v>2</v>
      </c>
      <c r="AK108" s="238">
        <v>21</v>
      </c>
      <c r="AL108" s="238">
        <v>49</v>
      </c>
      <c r="AM108" s="238" t="s">
        <v>354</v>
      </c>
      <c r="AN108" s="238">
        <v>5</v>
      </c>
      <c r="AO108" s="238">
        <v>1</v>
      </c>
      <c r="AS108" s="238">
        <v>12</v>
      </c>
      <c r="AT108" s="238">
        <v>9</v>
      </c>
      <c r="AU108" s="238">
        <v>60</v>
      </c>
      <c r="AV108" s="238">
        <v>11</v>
      </c>
      <c r="AW108" s="238">
        <v>21</v>
      </c>
      <c r="AX108" s="238">
        <v>2</v>
      </c>
      <c r="AY108" s="238">
        <v>3</v>
      </c>
      <c r="AZ108" s="238">
        <v>2</v>
      </c>
      <c r="BA108" s="238">
        <v>21</v>
      </c>
      <c r="BB108" s="238">
        <v>25</v>
      </c>
      <c r="BC108" s="238" t="s">
        <v>354</v>
      </c>
      <c r="BD108" s="238">
        <v>5</v>
      </c>
      <c r="BE108" s="238">
        <v>1</v>
      </c>
      <c r="BI108" s="238">
        <v>12</v>
      </c>
      <c r="BJ108" s="238">
        <v>9</v>
      </c>
      <c r="BK108" s="238">
        <v>60</v>
      </c>
      <c r="BL108" s="238">
        <v>11</v>
      </c>
      <c r="BM108" s="238">
        <v>21</v>
      </c>
      <c r="CT108" s="238">
        <v>394505.13081026298</v>
      </c>
      <c r="CU108" s="238">
        <v>4969198.97553128</v>
      </c>
      <c r="CV108" s="238">
        <v>44.868400649999998</v>
      </c>
      <c r="CW108" s="238">
        <v>-94.335453319999999</v>
      </c>
      <c r="CX108" s="238" t="s">
        <v>391</v>
      </c>
      <c r="CY108" s="238" t="s">
        <v>1930</v>
      </c>
    </row>
    <row r="109" spans="1:103" x14ac:dyDescent="0.25">
      <c r="A109" s="238">
        <v>10744732</v>
      </c>
      <c r="B109" s="238">
        <v>3</v>
      </c>
      <c r="C109" s="238">
        <v>22</v>
      </c>
      <c r="D109" s="238">
        <v>118.79600000000001</v>
      </c>
      <c r="E109" s="238">
        <v>43</v>
      </c>
      <c r="G109" s="238" t="s">
        <v>605</v>
      </c>
      <c r="H109" s="238">
        <v>8</v>
      </c>
      <c r="I109" s="238">
        <v>22</v>
      </c>
      <c r="K109" s="238">
        <v>11603577</v>
      </c>
      <c r="L109" s="238">
        <v>112600032</v>
      </c>
      <c r="M109" s="238">
        <v>9</v>
      </c>
      <c r="N109" s="238">
        <v>6</v>
      </c>
      <c r="O109" s="238">
        <v>2011</v>
      </c>
      <c r="P109" s="238" t="s">
        <v>368</v>
      </c>
      <c r="Q109" s="238">
        <v>7</v>
      </c>
      <c r="R109" s="238" t="s">
        <v>419</v>
      </c>
      <c r="S109" s="238">
        <v>4</v>
      </c>
      <c r="T109" s="238">
        <v>0</v>
      </c>
      <c r="U109" s="238">
        <v>2</v>
      </c>
      <c r="V109" s="238">
        <v>5</v>
      </c>
      <c r="W109" s="238">
        <v>10</v>
      </c>
      <c r="X109" s="238">
        <v>3</v>
      </c>
      <c r="Y109" s="238">
        <v>1</v>
      </c>
      <c r="Z109" s="238">
        <v>1</v>
      </c>
      <c r="AB109" s="238">
        <v>1</v>
      </c>
      <c r="AC109" s="238">
        <v>98</v>
      </c>
      <c r="AD109" s="238" t="s">
        <v>498</v>
      </c>
      <c r="AE109" s="238" t="s">
        <v>1931</v>
      </c>
      <c r="AF109" s="238" t="s">
        <v>1798</v>
      </c>
      <c r="AG109" s="238">
        <v>10</v>
      </c>
      <c r="AH109" s="238">
        <v>2</v>
      </c>
      <c r="AI109" s="238">
        <v>3</v>
      </c>
      <c r="AJ109" s="238">
        <v>3</v>
      </c>
      <c r="AK109" s="238">
        <v>21</v>
      </c>
      <c r="AL109" s="238">
        <v>38</v>
      </c>
      <c r="AM109" s="238" t="s">
        <v>354</v>
      </c>
      <c r="AN109" s="238">
        <v>5</v>
      </c>
      <c r="AO109" s="238">
        <v>1</v>
      </c>
      <c r="AS109" s="238">
        <v>7</v>
      </c>
      <c r="AT109" s="238">
        <v>2</v>
      </c>
      <c r="AU109" s="238">
        <v>30</v>
      </c>
      <c r="AV109" s="238">
        <v>11</v>
      </c>
      <c r="AW109" s="238">
        <v>21</v>
      </c>
      <c r="AX109" s="238">
        <v>2</v>
      </c>
      <c r="AY109" s="238">
        <v>2</v>
      </c>
      <c r="AZ109" s="238">
        <v>1</v>
      </c>
      <c r="BA109" s="238">
        <v>21</v>
      </c>
      <c r="BB109" s="238">
        <v>52</v>
      </c>
      <c r="BC109" s="238" t="s">
        <v>363</v>
      </c>
      <c r="BD109" s="238">
        <v>5</v>
      </c>
      <c r="BE109" s="238">
        <v>2</v>
      </c>
      <c r="BI109" s="238">
        <v>7</v>
      </c>
      <c r="BJ109" s="238">
        <v>2</v>
      </c>
      <c r="BK109" s="238">
        <v>30</v>
      </c>
      <c r="BL109" s="238">
        <v>11</v>
      </c>
      <c r="BM109" s="238">
        <v>21</v>
      </c>
      <c r="CT109" s="238">
        <v>394525</v>
      </c>
      <c r="CU109" s="238">
        <v>4969558</v>
      </c>
      <c r="CV109" s="238">
        <v>44.871637399999997</v>
      </c>
      <c r="CW109" s="238">
        <v>-94.3352766</v>
      </c>
      <c r="CX109" s="238" t="s">
        <v>359</v>
      </c>
      <c r="CY109" s="238" t="s">
        <v>1932</v>
      </c>
    </row>
    <row r="110" spans="1:103" x14ac:dyDescent="0.25">
      <c r="A110" s="238">
        <v>674957</v>
      </c>
      <c r="B110" s="238">
        <v>3</v>
      </c>
      <c r="C110" s="238">
        <v>22</v>
      </c>
      <c r="D110" s="238">
        <v>119.273</v>
      </c>
      <c r="E110" s="238">
        <v>43</v>
      </c>
      <c r="G110" s="238" t="s">
        <v>605</v>
      </c>
      <c r="H110" s="238">
        <v>8</v>
      </c>
      <c r="I110" s="238">
        <v>22</v>
      </c>
      <c r="K110" s="238">
        <v>19200071</v>
      </c>
      <c r="M110" s="238">
        <v>1</v>
      </c>
      <c r="N110" s="238">
        <v>9</v>
      </c>
      <c r="O110" s="238">
        <v>2019</v>
      </c>
      <c r="P110" s="238" t="s">
        <v>355</v>
      </c>
      <c r="Q110" s="238">
        <v>13</v>
      </c>
      <c r="R110" s="238">
        <v>98</v>
      </c>
      <c r="S110" s="238">
        <v>5</v>
      </c>
      <c r="T110" s="238">
        <v>0</v>
      </c>
      <c r="U110" s="238">
        <v>2</v>
      </c>
      <c r="W110" s="238">
        <v>25</v>
      </c>
      <c r="X110" s="238">
        <v>2</v>
      </c>
      <c r="Y110" s="238">
        <v>1</v>
      </c>
      <c r="Z110" s="238">
        <v>1</v>
      </c>
      <c r="AB110" s="238">
        <v>1</v>
      </c>
      <c r="AC110" s="238">
        <v>98</v>
      </c>
      <c r="AD110" s="238" t="s">
        <v>1803</v>
      </c>
      <c r="AF110" s="238" t="s">
        <v>1798</v>
      </c>
      <c r="AG110" s="238">
        <v>90</v>
      </c>
      <c r="AH110" s="238">
        <v>1</v>
      </c>
      <c r="AJ110" s="238">
        <v>2</v>
      </c>
      <c r="AK110" s="238">
        <v>21</v>
      </c>
      <c r="AS110" s="238">
        <v>12</v>
      </c>
      <c r="AT110" s="238">
        <v>9</v>
      </c>
      <c r="AU110" s="238">
        <v>60</v>
      </c>
      <c r="AV110" s="238">
        <v>11</v>
      </c>
      <c r="AW110" s="238">
        <v>21</v>
      </c>
      <c r="AX110" s="238">
        <v>2</v>
      </c>
      <c r="AY110" s="238">
        <v>49</v>
      </c>
      <c r="AZ110" s="238">
        <v>1</v>
      </c>
      <c r="BA110" s="238">
        <v>21</v>
      </c>
      <c r="BB110" s="238">
        <v>40</v>
      </c>
      <c r="BC110" s="238" t="s">
        <v>354</v>
      </c>
      <c r="BD110" s="238">
        <v>5</v>
      </c>
      <c r="BE110" s="238">
        <v>1</v>
      </c>
      <c r="BI110" s="238">
        <v>12</v>
      </c>
      <c r="BJ110" s="238">
        <v>98</v>
      </c>
      <c r="BK110" s="238">
        <v>60</v>
      </c>
      <c r="BL110" s="238">
        <v>11</v>
      </c>
      <c r="BM110" s="238">
        <v>21</v>
      </c>
      <c r="CT110" s="238">
        <v>394627.89772246301</v>
      </c>
      <c r="CU110" s="238">
        <v>4970316.5777664902</v>
      </c>
      <c r="CV110" s="238">
        <v>44.878476880000001</v>
      </c>
      <c r="CW110" s="238">
        <v>-94.334132049999994</v>
      </c>
      <c r="CX110" s="238" t="s">
        <v>359</v>
      </c>
      <c r="CY110" s="238" t="s">
        <v>1933</v>
      </c>
    </row>
    <row r="111" spans="1:103" x14ac:dyDescent="0.25">
      <c r="A111" s="238">
        <v>10764972</v>
      </c>
      <c r="B111" s="238">
        <v>3</v>
      </c>
      <c r="C111" s="238">
        <v>22</v>
      </c>
      <c r="D111" s="238">
        <v>119.28</v>
      </c>
      <c r="E111" s="238">
        <v>43</v>
      </c>
      <c r="G111" s="238" t="s">
        <v>605</v>
      </c>
      <c r="H111" s="238">
        <v>8</v>
      </c>
      <c r="I111" s="238">
        <v>22</v>
      </c>
      <c r="L111" s="238">
        <v>120040094</v>
      </c>
      <c r="M111" s="238">
        <v>11</v>
      </c>
      <c r="N111" s="238">
        <v>28</v>
      </c>
      <c r="O111" s="238">
        <v>2011</v>
      </c>
      <c r="P111" s="238" t="s">
        <v>361</v>
      </c>
      <c r="Q111" s="238">
        <v>18</v>
      </c>
      <c r="S111" s="238">
        <v>5</v>
      </c>
      <c r="T111" s="238">
        <v>0</v>
      </c>
      <c r="U111" s="238">
        <v>1</v>
      </c>
      <c r="V111" s="238">
        <v>10</v>
      </c>
      <c r="W111" s="238">
        <v>16</v>
      </c>
      <c r="Y111" s="238">
        <v>7</v>
      </c>
      <c r="Z111" s="238">
        <v>1</v>
      </c>
      <c r="AB111" s="238">
        <v>1</v>
      </c>
      <c r="AC111" s="238">
        <v>98</v>
      </c>
      <c r="AF111" s="238" t="s">
        <v>1798</v>
      </c>
      <c r="AG111" s="238">
        <v>4</v>
      </c>
      <c r="AH111" s="238">
        <v>2</v>
      </c>
      <c r="AI111" s="238">
        <v>1</v>
      </c>
      <c r="AJ111" s="238">
        <v>6</v>
      </c>
      <c r="AK111" s="238">
        <v>21</v>
      </c>
      <c r="AL111" s="238">
        <v>69</v>
      </c>
      <c r="AM111" s="238" t="s">
        <v>354</v>
      </c>
      <c r="AT111" s="238">
        <v>98</v>
      </c>
      <c r="AU111" s="238">
        <v>55</v>
      </c>
      <c r="CT111" s="238">
        <v>394635</v>
      </c>
      <c r="CU111" s="238">
        <v>4970327</v>
      </c>
      <c r="CV111" s="238">
        <v>44.878573500000002</v>
      </c>
      <c r="CW111" s="238">
        <v>-94.334047999999996</v>
      </c>
      <c r="CX111" s="238" t="s">
        <v>359</v>
      </c>
    </row>
    <row r="112" spans="1:103" x14ac:dyDescent="0.25">
      <c r="A112" s="238">
        <v>797281</v>
      </c>
      <c r="B112" s="238">
        <v>3</v>
      </c>
      <c r="C112" s="238">
        <v>22</v>
      </c>
      <c r="D112" s="238">
        <v>119.524</v>
      </c>
      <c r="E112" s="238">
        <v>43</v>
      </c>
      <c r="G112" s="238" t="s">
        <v>605</v>
      </c>
      <c r="H112" s="238">
        <v>8</v>
      </c>
      <c r="I112" s="238">
        <v>22</v>
      </c>
      <c r="K112" s="238">
        <v>20002529</v>
      </c>
      <c r="L112" s="238">
        <v>200430121</v>
      </c>
      <c r="M112" s="238">
        <v>2</v>
      </c>
      <c r="N112" s="238">
        <v>12</v>
      </c>
      <c r="O112" s="238">
        <v>2020</v>
      </c>
      <c r="P112" s="238" t="s">
        <v>355</v>
      </c>
      <c r="Q112" s="238">
        <v>16</v>
      </c>
      <c r="R112" s="238">
        <v>98</v>
      </c>
      <c r="S112" s="238">
        <v>5</v>
      </c>
      <c r="T112" s="238">
        <v>0</v>
      </c>
      <c r="U112" s="238">
        <v>1</v>
      </c>
      <c r="W112" s="238">
        <v>83</v>
      </c>
      <c r="X112" s="238">
        <v>2</v>
      </c>
      <c r="Y112" s="238">
        <v>1</v>
      </c>
      <c r="Z112" s="238">
        <v>7</v>
      </c>
      <c r="AA112" s="238">
        <v>8</v>
      </c>
      <c r="AB112" s="238">
        <v>5</v>
      </c>
      <c r="AC112" s="238">
        <v>98</v>
      </c>
      <c r="AD112" s="238" t="s">
        <v>1803</v>
      </c>
      <c r="AF112" s="238" t="s">
        <v>1798</v>
      </c>
      <c r="AG112" s="238">
        <v>3</v>
      </c>
      <c r="AH112" s="238">
        <v>2</v>
      </c>
      <c r="AI112" s="238">
        <v>4</v>
      </c>
      <c r="AJ112" s="238">
        <v>1</v>
      </c>
      <c r="AK112" s="238">
        <v>21</v>
      </c>
      <c r="AL112" s="238">
        <v>21</v>
      </c>
      <c r="AM112" s="238" t="s">
        <v>354</v>
      </c>
      <c r="AN112" s="238">
        <v>5</v>
      </c>
      <c r="AO112" s="238">
        <v>99</v>
      </c>
      <c r="AS112" s="238">
        <v>12</v>
      </c>
      <c r="AT112" s="238">
        <v>98</v>
      </c>
      <c r="AV112" s="238">
        <v>11</v>
      </c>
      <c r="AW112" s="238">
        <v>21</v>
      </c>
      <c r="CT112" s="238">
        <v>394697.38547041302</v>
      </c>
      <c r="CU112" s="238">
        <v>4970697.7503365604</v>
      </c>
      <c r="CV112" s="238">
        <v>44.88191758</v>
      </c>
      <c r="CW112" s="238">
        <v>-94.333331729999998</v>
      </c>
      <c r="CX112" s="238" t="s">
        <v>359</v>
      </c>
      <c r="CY112" s="238" t="s">
        <v>1934</v>
      </c>
    </row>
    <row r="113" spans="1:103" x14ac:dyDescent="0.25">
      <c r="A113" s="238">
        <v>758716</v>
      </c>
      <c r="B113" s="238">
        <v>3</v>
      </c>
      <c r="C113" s="238">
        <v>22</v>
      </c>
      <c r="D113" s="238">
        <v>119.803</v>
      </c>
      <c r="E113" s="238">
        <v>43</v>
      </c>
      <c r="G113" s="238" t="s">
        <v>605</v>
      </c>
      <c r="H113" s="238">
        <v>8</v>
      </c>
      <c r="I113" s="238">
        <v>22</v>
      </c>
      <c r="K113" s="238">
        <v>19202800</v>
      </c>
      <c r="M113" s="238">
        <v>11</v>
      </c>
      <c r="N113" s="238">
        <v>1</v>
      </c>
      <c r="O113" s="238">
        <v>2019</v>
      </c>
      <c r="P113" s="238" t="s">
        <v>362</v>
      </c>
      <c r="Q113" s="238">
        <v>7</v>
      </c>
      <c r="R113" s="238">
        <v>98</v>
      </c>
      <c r="S113" s="238">
        <v>5</v>
      </c>
      <c r="T113" s="238">
        <v>0</v>
      </c>
      <c r="U113" s="238">
        <v>2</v>
      </c>
      <c r="V113" s="238">
        <v>12</v>
      </c>
      <c r="W113" s="238">
        <v>10</v>
      </c>
      <c r="X113" s="238">
        <v>2</v>
      </c>
      <c r="Y113" s="238">
        <v>2</v>
      </c>
      <c r="Z113" s="238">
        <v>2</v>
      </c>
      <c r="AB113" s="238">
        <v>1</v>
      </c>
      <c r="AC113" s="238">
        <v>98</v>
      </c>
      <c r="AD113" s="238" t="s">
        <v>1803</v>
      </c>
      <c r="AF113" s="238" t="s">
        <v>1798</v>
      </c>
      <c r="AG113" s="238">
        <v>7</v>
      </c>
      <c r="AH113" s="238">
        <v>2</v>
      </c>
      <c r="AI113" s="238">
        <v>4</v>
      </c>
      <c r="AJ113" s="238">
        <v>1</v>
      </c>
      <c r="AK113" s="238">
        <v>21</v>
      </c>
      <c r="AL113" s="238">
        <v>18</v>
      </c>
      <c r="AM113" s="238" t="s">
        <v>363</v>
      </c>
      <c r="AN113" s="238">
        <v>5</v>
      </c>
      <c r="AO113" s="238">
        <v>90</v>
      </c>
      <c r="AS113" s="238">
        <v>12</v>
      </c>
      <c r="AT113" s="238">
        <v>98</v>
      </c>
      <c r="AU113" s="238">
        <v>60</v>
      </c>
      <c r="AV113" s="238">
        <v>11</v>
      </c>
      <c r="AW113" s="238">
        <v>21</v>
      </c>
      <c r="AX113" s="238">
        <v>2</v>
      </c>
      <c r="AY113" s="238">
        <v>2</v>
      </c>
      <c r="AZ113" s="238">
        <v>1</v>
      </c>
      <c r="BA113" s="238">
        <v>21</v>
      </c>
      <c r="BB113" s="238">
        <v>30</v>
      </c>
      <c r="BC113" s="238" t="s">
        <v>354</v>
      </c>
      <c r="BD113" s="238">
        <v>5</v>
      </c>
      <c r="BE113" s="238">
        <v>1</v>
      </c>
      <c r="BI113" s="238">
        <v>12</v>
      </c>
      <c r="BJ113" s="238">
        <v>98</v>
      </c>
      <c r="BK113" s="238">
        <v>60</v>
      </c>
      <c r="BL113" s="238">
        <v>11</v>
      </c>
      <c r="BM113" s="238">
        <v>21</v>
      </c>
      <c r="CT113" s="238">
        <v>394708.33121666301</v>
      </c>
      <c r="CU113" s="238">
        <v>4971146.3127592904</v>
      </c>
      <c r="CV113" s="238">
        <v>44.885956110000002</v>
      </c>
      <c r="CW113" s="238">
        <v>-94.333286430000001</v>
      </c>
      <c r="CX113" s="238" t="s">
        <v>359</v>
      </c>
      <c r="CY113" s="238" t="s">
        <v>1935</v>
      </c>
    </row>
    <row r="114" spans="1:103" x14ac:dyDescent="0.25">
      <c r="A114" s="238">
        <v>10808691</v>
      </c>
      <c r="B114" s="238">
        <v>3</v>
      </c>
      <c r="C114" s="238">
        <v>22</v>
      </c>
      <c r="D114" s="238">
        <v>119.822</v>
      </c>
      <c r="E114" s="238">
        <v>43</v>
      </c>
      <c r="G114" s="238" t="s">
        <v>605</v>
      </c>
      <c r="H114" s="238">
        <v>8</v>
      </c>
      <c r="I114" s="238">
        <v>22</v>
      </c>
      <c r="K114" s="238">
        <v>12200244</v>
      </c>
      <c r="L114" s="238">
        <v>120670186</v>
      </c>
      <c r="M114" s="238">
        <v>2</v>
      </c>
      <c r="N114" s="238">
        <v>28</v>
      </c>
      <c r="O114" s="238">
        <v>2012</v>
      </c>
      <c r="P114" s="238" t="s">
        <v>368</v>
      </c>
      <c r="Q114" s="238">
        <v>19</v>
      </c>
      <c r="R114" s="238" t="s">
        <v>356</v>
      </c>
      <c r="S114" s="238">
        <v>4</v>
      </c>
      <c r="T114" s="238">
        <v>0</v>
      </c>
      <c r="U114" s="238">
        <v>1</v>
      </c>
      <c r="V114" s="238">
        <v>8</v>
      </c>
      <c r="W114" s="238">
        <v>69</v>
      </c>
      <c r="X114" s="238">
        <v>2</v>
      </c>
      <c r="Y114" s="238">
        <v>6</v>
      </c>
      <c r="Z114" s="238">
        <v>5</v>
      </c>
      <c r="AB114" s="238">
        <v>4</v>
      </c>
      <c r="AC114" s="238">
        <v>98</v>
      </c>
      <c r="AD114" s="238" t="s">
        <v>498</v>
      </c>
      <c r="AE114" s="238">
        <v>120</v>
      </c>
      <c r="AF114" s="238" t="s">
        <v>1798</v>
      </c>
      <c r="AG114" s="238">
        <v>3</v>
      </c>
      <c r="AH114" s="238">
        <v>2</v>
      </c>
      <c r="AI114" s="238">
        <v>2</v>
      </c>
      <c r="AJ114" s="238">
        <v>4</v>
      </c>
      <c r="AK114" s="238">
        <v>21</v>
      </c>
      <c r="AL114" s="238">
        <v>18</v>
      </c>
      <c r="AM114" s="238" t="s">
        <v>354</v>
      </c>
      <c r="AN114" s="238">
        <v>5</v>
      </c>
      <c r="AO114" s="238">
        <v>3</v>
      </c>
      <c r="AS114" s="238">
        <v>4</v>
      </c>
      <c r="AT114" s="238">
        <v>98</v>
      </c>
      <c r="AU114" s="238">
        <v>65</v>
      </c>
      <c r="AV114" s="238">
        <v>11</v>
      </c>
      <c r="AW114" s="238">
        <v>21</v>
      </c>
      <c r="CT114" s="238">
        <v>394707</v>
      </c>
      <c r="CU114" s="238">
        <v>4971193</v>
      </c>
      <c r="CV114" s="238">
        <v>44.886380500000001</v>
      </c>
      <c r="CW114" s="238">
        <v>-94.333312300000003</v>
      </c>
      <c r="CX114" s="238" t="s">
        <v>359</v>
      </c>
      <c r="CY114" s="238" t="s">
        <v>1936</v>
      </c>
    </row>
    <row r="115" spans="1:103" x14ac:dyDescent="0.25">
      <c r="A115" s="238">
        <v>10974667</v>
      </c>
      <c r="B115" s="238">
        <v>3</v>
      </c>
      <c r="C115" s="238">
        <v>22</v>
      </c>
      <c r="D115" s="238">
        <v>119.855</v>
      </c>
      <c r="E115" s="238">
        <v>43</v>
      </c>
      <c r="G115" s="238" t="s">
        <v>605</v>
      </c>
      <c r="H115" s="238">
        <v>8</v>
      </c>
      <c r="I115" s="238">
        <v>22</v>
      </c>
      <c r="K115" s="238" t="s">
        <v>1937</v>
      </c>
      <c r="L115" s="238">
        <v>141500004</v>
      </c>
      <c r="M115" s="238">
        <v>5</v>
      </c>
      <c r="N115" s="238">
        <v>24</v>
      </c>
      <c r="O115" s="238">
        <v>2014</v>
      </c>
      <c r="P115" s="238" t="s">
        <v>364</v>
      </c>
      <c r="Q115" s="238">
        <v>0</v>
      </c>
      <c r="S115" s="238">
        <v>5</v>
      </c>
      <c r="T115" s="238">
        <v>0</v>
      </c>
      <c r="U115" s="238">
        <v>1</v>
      </c>
      <c r="V115" s="238">
        <v>90</v>
      </c>
      <c r="W115" s="238">
        <v>45</v>
      </c>
      <c r="X115" s="238">
        <v>4</v>
      </c>
      <c r="Y115" s="238">
        <v>4</v>
      </c>
      <c r="Z115" s="238">
        <v>1</v>
      </c>
      <c r="AB115" s="238">
        <v>1</v>
      </c>
      <c r="AC115" s="238">
        <v>98</v>
      </c>
      <c r="AD115" s="238" t="s">
        <v>1938</v>
      </c>
      <c r="AE115" s="238" t="s">
        <v>574</v>
      </c>
      <c r="AF115" s="238" t="s">
        <v>1798</v>
      </c>
      <c r="AG115" s="238">
        <v>3</v>
      </c>
      <c r="AH115" s="238">
        <v>2</v>
      </c>
      <c r="AI115" s="238">
        <v>2</v>
      </c>
      <c r="AJ115" s="238">
        <v>3</v>
      </c>
      <c r="AK115" s="238">
        <v>21</v>
      </c>
      <c r="AL115" s="238">
        <v>34</v>
      </c>
      <c r="AM115" s="238" t="s">
        <v>354</v>
      </c>
      <c r="AN115" s="238">
        <v>9</v>
      </c>
      <c r="AO115" s="238">
        <v>15</v>
      </c>
      <c r="AS115" s="238">
        <v>7</v>
      </c>
      <c r="AT115" s="238">
        <v>2</v>
      </c>
      <c r="AU115" s="238">
        <v>45</v>
      </c>
      <c r="AV115" s="238">
        <v>11</v>
      </c>
      <c r="AW115" s="238">
        <v>21</v>
      </c>
      <c r="CT115" s="238">
        <v>394708</v>
      </c>
      <c r="CU115" s="238">
        <v>4971247</v>
      </c>
      <c r="CV115" s="238">
        <v>44.886860300000002</v>
      </c>
      <c r="CW115" s="238">
        <v>-94.333310299999994</v>
      </c>
      <c r="CX115" s="238" t="s">
        <v>359</v>
      </c>
      <c r="CY115" s="238" t="s">
        <v>1939</v>
      </c>
    </row>
    <row r="116" spans="1:103" x14ac:dyDescent="0.25">
      <c r="A116" s="238">
        <v>11044752</v>
      </c>
      <c r="B116" s="238">
        <v>3</v>
      </c>
      <c r="C116" s="238">
        <v>22</v>
      </c>
      <c r="D116" s="238">
        <v>119.855</v>
      </c>
      <c r="E116" s="238">
        <v>43</v>
      </c>
      <c r="G116" s="238" t="s">
        <v>605</v>
      </c>
      <c r="H116" s="238">
        <v>8</v>
      </c>
      <c r="I116" s="238">
        <v>22</v>
      </c>
      <c r="K116" s="238">
        <v>15200151</v>
      </c>
      <c r="L116" s="238">
        <v>150210257</v>
      </c>
      <c r="M116" s="238">
        <v>1</v>
      </c>
      <c r="N116" s="238">
        <v>21</v>
      </c>
      <c r="O116" s="238">
        <v>2015</v>
      </c>
      <c r="P116" s="238" t="s">
        <v>355</v>
      </c>
      <c r="Q116" s="238">
        <v>10</v>
      </c>
      <c r="S116" s="238">
        <v>5</v>
      </c>
      <c r="T116" s="238">
        <v>0</v>
      </c>
      <c r="U116" s="238">
        <v>2</v>
      </c>
      <c r="V116" s="238">
        <v>1</v>
      </c>
      <c r="W116" s="238">
        <v>10</v>
      </c>
      <c r="X116" s="238">
        <v>4</v>
      </c>
      <c r="Y116" s="238">
        <v>1</v>
      </c>
      <c r="Z116" s="238">
        <v>2</v>
      </c>
      <c r="AB116" s="238">
        <v>2</v>
      </c>
      <c r="AC116" s="238">
        <v>98</v>
      </c>
      <c r="AD116" s="238" t="s">
        <v>498</v>
      </c>
      <c r="AE116" s="238" t="s">
        <v>1940</v>
      </c>
      <c r="AF116" s="238" t="s">
        <v>1798</v>
      </c>
      <c r="AG116" s="238">
        <v>7</v>
      </c>
      <c r="AH116" s="238">
        <v>2</v>
      </c>
      <c r="AI116" s="238">
        <v>2</v>
      </c>
      <c r="AJ116" s="238">
        <v>1</v>
      </c>
      <c r="AK116" s="238">
        <v>21</v>
      </c>
      <c r="AL116" s="238">
        <v>19</v>
      </c>
      <c r="AM116" s="238" t="s">
        <v>363</v>
      </c>
      <c r="AN116" s="238">
        <v>5</v>
      </c>
      <c r="AO116" s="238">
        <v>15</v>
      </c>
      <c r="AS116" s="238">
        <v>7</v>
      </c>
      <c r="AT116" s="238">
        <v>2</v>
      </c>
      <c r="AU116" s="238">
        <v>55</v>
      </c>
      <c r="AV116" s="238">
        <v>11</v>
      </c>
      <c r="AW116" s="238">
        <v>21</v>
      </c>
      <c r="AX116" s="238">
        <v>2</v>
      </c>
      <c r="AY116" s="238">
        <v>4</v>
      </c>
      <c r="AZ116" s="238">
        <v>4</v>
      </c>
      <c r="BA116" s="238">
        <v>24</v>
      </c>
      <c r="BB116" s="238">
        <v>61</v>
      </c>
      <c r="BC116" s="238" t="s">
        <v>363</v>
      </c>
      <c r="BD116" s="238">
        <v>5</v>
      </c>
      <c r="BE116" s="238">
        <v>1</v>
      </c>
      <c r="BI116" s="238">
        <v>7</v>
      </c>
      <c r="BJ116" s="238">
        <v>2</v>
      </c>
      <c r="BK116" s="238">
        <v>55</v>
      </c>
      <c r="BL116" s="238">
        <v>11</v>
      </c>
      <c r="BM116" s="238">
        <v>21</v>
      </c>
      <c r="CT116" s="238">
        <v>394708</v>
      </c>
      <c r="CU116" s="238">
        <v>4971247</v>
      </c>
      <c r="CV116" s="238">
        <v>44.886860300000002</v>
      </c>
      <c r="CW116" s="238">
        <v>-94.333310299999994</v>
      </c>
      <c r="CX116" s="238" t="s">
        <v>359</v>
      </c>
      <c r="CY116" s="238" t="s">
        <v>1941</v>
      </c>
    </row>
    <row r="117" spans="1:103" x14ac:dyDescent="0.25">
      <c r="A117" s="238">
        <v>377930</v>
      </c>
      <c r="B117" s="238">
        <v>3</v>
      </c>
      <c r="C117" s="238">
        <v>22</v>
      </c>
      <c r="D117" s="238">
        <v>119.857</v>
      </c>
      <c r="E117" s="238">
        <v>43</v>
      </c>
      <c r="G117" s="238" t="s">
        <v>605</v>
      </c>
      <c r="H117" s="238">
        <v>8</v>
      </c>
      <c r="I117" s="238">
        <v>22</v>
      </c>
      <c r="K117" s="238">
        <v>16201809</v>
      </c>
      <c r="M117" s="238">
        <v>9</v>
      </c>
      <c r="N117" s="238">
        <v>9</v>
      </c>
      <c r="O117" s="238">
        <v>2016</v>
      </c>
      <c r="P117" s="238" t="s">
        <v>362</v>
      </c>
      <c r="Q117" s="238">
        <v>16</v>
      </c>
      <c r="R117" s="238" t="s">
        <v>196</v>
      </c>
      <c r="S117" s="238">
        <v>5</v>
      </c>
      <c r="T117" s="238">
        <v>0</v>
      </c>
      <c r="U117" s="238">
        <v>2</v>
      </c>
      <c r="V117" s="238">
        <v>5</v>
      </c>
      <c r="W117" s="238">
        <v>10</v>
      </c>
      <c r="X117" s="238">
        <v>4</v>
      </c>
      <c r="Y117" s="238">
        <v>1</v>
      </c>
      <c r="Z117" s="238">
        <v>1</v>
      </c>
      <c r="AB117" s="238">
        <v>1</v>
      </c>
      <c r="AC117" s="238">
        <v>98</v>
      </c>
      <c r="AD117" s="238" t="s">
        <v>1803</v>
      </c>
      <c r="AF117" s="238" t="s">
        <v>1798</v>
      </c>
      <c r="AG117" s="238">
        <v>10</v>
      </c>
      <c r="AH117" s="238">
        <v>2</v>
      </c>
      <c r="AI117" s="238">
        <v>2</v>
      </c>
      <c r="AJ117" s="238">
        <v>2</v>
      </c>
      <c r="AK117" s="238">
        <v>21</v>
      </c>
      <c r="AL117" s="238">
        <v>65</v>
      </c>
      <c r="AM117" s="238" t="s">
        <v>354</v>
      </c>
      <c r="AN117" s="238">
        <v>5</v>
      </c>
      <c r="AO117" s="238">
        <v>1</v>
      </c>
      <c r="AS117" s="238">
        <v>12</v>
      </c>
      <c r="AT117" s="238">
        <v>9</v>
      </c>
      <c r="AU117" s="238">
        <v>60</v>
      </c>
      <c r="AV117" s="238">
        <v>11</v>
      </c>
      <c r="AW117" s="238">
        <v>23</v>
      </c>
      <c r="AX117" s="238">
        <v>2</v>
      </c>
      <c r="AY117" s="238">
        <v>2</v>
      </c>
      <c r="AZ117" s="238">
        <v>3</v>
      </c>
      <c r="BA117" s="238">
        <v>24</v>
      </c>
      <c r="BB117" s="238">
        <v>32</v>
      </c>
      <c r="BC117" s="238" t="s">
        <v>354</v>
      </c>
      <c r="BD117" s="238">
        <v>5</v>
      </c>
      <c r="BE117" s="238">
        <v>2</v>
      </c>
      <c r="BI117" s="238">
        <v>12</v>
      </c>
      <c r="BJ117" s="238">
        <v>23</v>
      </c>
      <c r="BK117" s="238">
        <v>60</v>
      </c>
      <c r="BL117" s="238">
        <v>11</v>
      </c>
      <c r="BM117" s="238">
        <v>23</v>
      </c>
      <c r="CT117" s="238">
        <v>394712.564558463</v>
      </c>
      <c r="CU117" s="238">
        <v>4971264.84632969</v>
      </c>
      <c r="CV117" s="238">
        <v>44.887023499999998</v>
      </c>
      <c r="CW117" s="238">
        <v>-94.333257489999994</v>
      </c>
      <c r="CX117" s="238" t="s">
        <v>359</v>
      </c>
      <c r="CY117" s="238" t="s">
        <v>1942</v>
      </c>
    </row>
    <row r="118" spans="1:103" x14ac:dyDescent="0.25">
      <c r="A118" s="238">
        <v>658116</v>
      </c>
      <c r="B118" s="238">
        <v>3</v>
      </c>
      <c r="C118" s="238">
        <v>22</v>
      </c>
      <c r="D118" s="238">
        <v>119.869</v>
      </c>
      <c r="E118" s="238">
        <v>43</v>
      </c>
      <c r="G118" s="238" t="s">
        <v>605</v>
      </c>
      <c r="H118" s="238">
        <v>8</v>
      </c>
      <c r="I118" s="238">
        <v>22</v>
      </c>
      <c r="K118" s="238">
        <v>18202683</v>
      </c>
      <c r="M118" s="238">
        <v>11</v>
      </c>
      <c r="N118" s="238">
        <v>8</v>
      </c>
      <c r="O118" s="238">
        <v>2018</v>
      </c>
      <c r="P118" s="238" t="s">
        <v>384</v>
      </c>
      <c r="Q118" s="238">
        <v>18</v>
      </c>
      <c r="R118" s="238">
        <v>98</v>
      </c>
      <c r="S118" s="238">
        <v>4</v>
      </c>
      <c r="T118" s="238">
        <v>0</v>
      </c>
      <c r="U118" s="238">
        <v>2</v>
      </c>
      <c r="V118" s="238">
        <v>5</v>
      </c>
      <c r="W118" s="238">
        <v>10</v>
      </c>
      <c r="X118" s="238">
        <v>4</v>
      </c>
      <c r="Y118" s="238">
        <v>4</v>
      </c>
      <c r="Z118" s="238">
        <v>4</v>
      </c>
      <c r="AB118" s="238">
        <v>3</v>
      </c>
      <c r="AC118" s="238">
        <v>98</v>
      </c>
      <c r="AD118" s="238" t="s">
        <v>1803</v>
      </c>
      <c r="AF118" s="238" t="s">
        <v>1798</v>
      </c>
      <c r="AG118" s="238">
        <v>10</v>
      </c>
      <c r="AH118" s="238">
        <v>2</v>
      </c>
      <c r="AI118" s="238">
        <v>3</v>
      </c>
      <c r="AJ118" s="238">
        <v>3</v>
      </c>
      <c r="AK118" s="238">
        <v>31</v>
      </c>
      <c r="AL118" s="238">
        <v>76</v>
      </c>
      <c r="AM118" s="238" t="s">
        <v>354</v>
      </c>
      <c r="AN118" s="238">
        <v>5</v>
      </c>
      <c r="AO118" s="238">
        <v>90</v>
      </c>
      <c r="AS118" s="238">
        <v>12</v>
      </c>
      <c r="AT118" s="238">
        <v>23</v>
      </c>
      <c r="AU118" s="238">
        <v>55</v>
      </c>
      <c r="AV118" s="238">
        <v>11</v>
      </c>
      <c r="AW118" s="238">
        <v>21</v>
      </c>
      <c r="AX118" s="238">
        <v>2</v>
      </c>
      <c r="AY118" s="238">
        <v>2</v>
      </c>
      <c r="AZ118" s="238">
        <v>1</v>
      </c>
      <c r="BA118" s="238">
        <v>21</v>
      </c>
      <c r="BB118" s="238">
        <v>31</v>
      </c>
      <c r="BC118" s="238" t="s">
        <v>363</v>
      </c>
      <c r="BD118" s="238">
        <v>5</v>
      </c>
      <c r="BE118" s="238">
        <v>1</v>
      </c>
      <c r="BI118" s="238">
        <v>12</v>
      </c>
      <c r="BJ118" s="238">
        <v>9</v>
      </c>
      <c r="BK118" s="238">
        <v>60</v>
      </c>
      <c r="BL118" s="238">
        <v>11</v>
      </c>
      <c r="BM118" s="238">
        <v>21</v>
      </c>
      <c r="CT118" s="238">
        <v>394712.564558463</v>
      </c>
      <c r="CU118" s="238">
        <v>4971269.07967149</v>
      </c>
      <c r="CV118" s="238">
        <v>44.887061600000003</v>
      </c>
      <c r="CW118" s="238">
        <v>-94.333258369999996</v>
      </c>
      <c r="CX118" s="238" t="s">
        <v>359</v>
      </c>
      <c r="CY118" s="238" t="s">
        <v>1943</v>
      </c>
    </row>
    <row r="119" spans="1:103" x14ac:dyDescent="0.25">
      <c r="A119" s="238">
        <v>651994</v>
      </c>
      <c r="B119" s="238">
        <v>3</v>
      </c>
      <c r="C119" s="238">
        <v>22</v>
      </c>
      <c r="D119" s="238">
        <v>120.253</v>
      </c>
      <c r="E119" s="238">
        <v>43</v>
      </c>
      <c r="G119" s="238" t="s">
        <v>423</v>
      </c>
      <c r="H119" s="238">
        <v>8</v>
      </c>
      <c r="I119" s="238">
        <v>22</v>
      </c>
      <c r="K119" s="238">
        <v>18200630</v>
      </c>
      <c r="M119" s="238">
        <v>3</v>
      </c>
      <c r="N119" s="238">
        <v>5</v>
      </c>
      <c r="O119" s="238">
        <v>2018</v>
      </c>
      <c r="P119" s="238" t="s">
        <v>361</v>
      </c>
      <c r="Q119" s="238">
        <v>15</v>
      </c>
      <c r="R119" s="238" t="s">
        <v>419</v>
      </c>
      <c r="S119" s="238">
        <v>5</v>
      </c>
      <c r="T119" s="238">
        <v>0</v>
      </c>
      <c r="U119" s="238">
        <v>1</v>
      </c>
      <c r="W119" s="238">
        <v>28</v>
      </c>
      <c r="X119" s="238">
        <v>4</v>
      </c>
      <c r="Y119" s="238">
        <v>1</v>
      </c>
      <c r="Z119" s="238">
        <v>4</v>
      </c>
      <c r="AB119" s="238">
        <v>3</v>
      </c>
      <c r="AC119" s="238">
        <v>98</v>
      </c>
      <c r="AD119" s="238" t="s">
        <v>1803</v>
      </c>
      <c r="AF119" s="238" t="s">
        <v>1798</v>
      </c>
      <c r="AG119" s="238">
        <v>3</v>
      </c>
      <c r="AH119" s="238">
        <v>2</v>
      </c>
      <c r="AI119" s="238">
        <v>4</v>
      </c>
      <c r="AJ119" s="238">
        <v>1</v>
      </c>
      <c r="AK119" s="238">
        <v>26</v>
      </c>
      <c r="AL119" s="238">
        <v>23</v>
      </c>
      <c r="AM119" s="238" t="s">
        <v>363</v>
      </c>
      <c r="AN119" s="238">
        <v>5</v>
      </c>
      <c r="AO119" s="238">
        <v>75</v>
      </c>
      <c r="AP119" s="238">
        <v>64</v>
      </c>
      <c r="AS119" s="238">
        <v>12</v>
      </c>
      <c r="AT119" s="238">
        <v>23</v>
      </c>
      <c r="AU119" s="238">
        <v>55</v>
      </c>
      <c r="AV119" s="238">
        <v>11</v>
      </c>
      <c r="AW119" s="238">
        <v>21</v>
      </c>
      <c r="CT119" s="238">
        <v>394712.564558463</v>
      </c>
      <c r="CU119" s="238">
        <v>4971887.1475742897</v>
      </c>
      <c r="CV119" s="238">
        <v>44.892623999999998</v>
      </c>
      <c r="CW119" s="238">
        <v>-94.333386899999994</v>
      </c>
      <c r="CX119" s="238" t="s">
        <v>359</v>
      </c>
      <c r="CY119" s="238" t="s">
        <v>1944</v>
      </c>
    </row>
    <row r="120" spans="1:103" x14ac:dyDescent="0.25">
      <c r="A120" s="238">
        <v>688517</v>
      </c>
      <c r="B120" s="238">
        <v>3</v>
      </c>
      <c r="C120" s="238">
        <v>22</v>
      </c>
      <c r="D120" s="238">
        <v>120.259</v>
      </c>
      <c r="E120" s="238">
        <v>43</v>
      </c>
      <c r="F120" s="238" t="s">
        <v>423</v>
      </c>
      <c r="H120" s="238">
        <v>8</v>
      </c>
      <c r="I120" s="238">
        <v>22</v>
      </c>
      <c r="K120" s="238">
        <v>19200554</v>
      </c>
      <c r="M120" s="238">
        <v>2</v>
      </c>
      <c r="N120" s="238">
        <v>14</v>
      </c>
      <c r="O120" s="238">
        <v>2019</v>
      </c>
      <c r="P120" s="238" t="s">
        <v>384</v>
      </c>
      <c r="Q120" s="238">
        <v>13</v>
      </c>
      <c r="R120" s="238">
        <v>98</v>
      </c>
      <c r="S120" s="238">
        <v>5</v>
      </c>
      <c r="T120" s="238">
        <v>0</v>
      </c>
      <c r="U120" s="238">
        <v>2</v>
      </c>
      <c r="V120" s="238">
        <v>5</v>
      </c>
      <c r="W120" s="238">
        <v>10</v>
      </c>
      <c r="X120" s="238">
        <v>4</v>
      </c>
      <c r="Y120" s="238">
        <v>1</v>
      </c>
      <c r="Z120" s="238">
        <v>4</v>
      </c>
      <c r="AA120" s="238">
        <v>7</v>
      </c>
      <c r="AB120" s="238">
        <v>5</v>
      </c>
      <c r="AC120" s="238">
        <v>98</v>
      </c>
      <c r="AD120" s="238" t="s">
        <v>1803</v>
      </c>
      <c r="AF120" s="238" t="s">
        <v>1798</v>
      </c>
      <c r="AG120" s="238">
        <v>9</v>
      </c>
      <c r="AH120" s="238">
        <v>2</v>
      </c>
      <c r="AI120" s="238">
        <v>49</v>
      </c>
      <c r="AJ120" s="238">
        <v>2</v>
      </c>
      <c r="AK120" s="238">
        <v>23</v>
      </c>
      <c r="AL120" s="238">
        <v>37</v>
      </c>
      <c r="AM120" s="238" t="s">
        <v>354</v>
      </c>
      <c r="AN120" s="238">
        <v>5</v>
      </c>
      <c r="AO120" s="238">
        <v>68</v>
      </c>
      <c r="AS120" s="238">
        <v>12</v>
      </c>
      <c r="AT120" s="238">
        <v>9</v>
      </c>
      <c r="AU120" s="238">
        <v>60</v>
      </c>
      <c r="AV120" s="238">
        <v>11</v>
      </c>
      <c r="AW120" s="238">
        <v>21</v>
      </c>
      <c r="AX120" s="238">
        <v>2</v>
      </c>
      <c r="AY120" s="238">
        <v>49</v>
      </c>
      <c r="AZ120" s="238">
        <v>1</v>
      </c>
      <c r="BA120" s="238">
        <v>24</v>
      </c>
      <c r="BB120" s="238">
        <v>47</v>
      </c>
      <c r="BC120" s="238" t="s">
        <v>354</v>
      </c>
      <c r="BD120" s="238">
        <v>5</v>
      </c>
      <c r="BE120" s="238">
        <v>1</v>
      </c>
      <c r="BI120" s="238">
        <v>12</v>
      </c>
      <c r="BJ120" s="238">
        <v>23</v>
      </c>
      <c r="BK120" s="238">
        <v>60</v>
      </c>
      <c r="BL120" s="238">
        <v>11</v>
      </c>
      <c r="BM120" s="238">
        <v>21</v>
      </c>
      <c r="CT120" s="238">
        <v>394729.49792566302</v>
      </c>
      <c r="CU120" s="238">
        <v>4971895.6142578898</v>
      </c>
      <c r="CV120" s="238">
        <v>44.892702700000001</v>
      </c>
      <c r="CW120" s="238">
        <v>-94.333174270000001</v>
      </c>
      <c r="CX120" s="238" t="s">
        <v>359</v>
      </c>
      <c r="CY120" s="238" t="s">
        <v>1945</v>
      </c>
    </row>
    <row r="121" spans="1:103" x14ac:dyDescent="0.25">
      <c r="A121" s="238">
        <v>388180</v>
      </c>
      <c r="B121" s="238">
        <v>3</v>
      </c>
      <c r="C121" s="238">
        <v>22</v>
      </c>
      <c r="D121" s="238">
        <v>120.43600000000001</v>
      </c>
      <c r="E121" s="238">
        <v>43</v>
      </c>
      <c r="F121" s="238" t="s">
        <v>423</v>
      </c>
      <c r="H121" s="238">
        <v>8</v>
      </c>
      <c r="I121" s="238">
        <v>22</v>
      </c>
      <c r="K121" s="238">
        <v>16202147</v>
      </c>
      <c r="M121" s="238">
        <v>10</v>
      </c>
      <c r="N121" s="238">
        <v>20</v>
      </c>
      <c r="O121" s="238">
        <v>2016</v>
      </c>
      <c r="P121" s="238" t="s">
        <v>384</v>
      </c>
      <c r="Q121" s="238">
        <v>16</v>
      </c>
      <c r="R121" s="238" t="s">
        <v>419</v>
      </c>
      <c r="S121" s="238">
        <v>4</v>
      </c>
      <c r="T121" s="238">
        <v>0</v>
      </c>
      <c r="U121" s="238">
        <v>2</v>
      </c>
      <c r="V121" s="238">
        <v>12</v>
      </c>
      <c r="W121" s="238">
        <v>10</v>
      </c>
      <c r="X121" s="238">
        <v>4</v>
      </c>
      <c r="Y121" s="238">
        <v>1</v>
      </c>
      <c r="Z121" s="238">
        <v>1</v>
      </c>
      <c r="AB121" s="238">
        <v>1</v>
      </c>
      <c r="AC121" s="238">
        <v>98</v>
      </c>
      <c r="AD121" s="238" t="s">
        <v>1803</v>
      </c>
      <c r="AF121" s="238" t="s">
        <v>1798</v>
      </c>
      <c r="AG121" s="238">
        <v>7</v>
      </c>
      <c r="AH121" s="238">
        <v>2</v>
      </c>
      <c r="AI121" s="238">
        <v>2</v>
      </c>
      <c r="AJ121" s="238">
        <v>1</v>
      </c>
      <c r="AK121" s="238">
        <v>21</v>
      </c>
      <c r="AL121" s="238">
        <v>57</v>
      </c>
      <c r="AM121" s="238" t="s">
        <v>363</v>
      </c>
      <c r="AN121" s="238">
        <v>5</v>
      </c>
      <c r="AO121" s="238">
        <v>74</v>
      </c>
      <c r="AS121" s="238">
        <v>12</v>
      </c>
      <c r="AT121" s="238">
        <v>23</v>
      </c>
      <c r="AU121" s="238">
        <v>60</v>
      </c>
      <c r="AV121" s="238">
        <v>11</v>
      </c>
      <c r="AW121" s="238">
        <v>21</v>
      </c>
      <c r="AX121" s="238">
        <v>2</v>
      </c>
      <c r="AY121" s="238">
        <v>2</v>
      </c>
      <c r="AZ121" s="238">
        <v>1</v>
      </c>
      <c r="BA121" s="238">
        <v>21</v>
      </c>
      <c r="BB121" s="238">
        <v>36</v>
      </c>
      <c r="BC121" s="238" t="s">
        <v>354</v>
      </c>
      <c r="BD121" s="238">
        <v>5</v>
      </c>
      <c r="BE121" s="238">
        <v>1</v>
      </c>
      <c r="BI121" s="238">
        <v>12</v>
      </c>
      <c r="BJ121" s="238">
        <v>23</v>
      </c>
      <c r="BK121" s="238">
        <v>60</v>
      </c>
      <c r="BL121" s="238">
        <v>11</v>
      </c>
      <c r="BM121" s="238">
        <v>21</v>
      </c>
      <c r="CT121" s="238">
        <v>394733.73126746301</v>
      </c>
      <c r="CU121" s="238">
        <v>4972196.1815256998</v>
      </c>
      <c r="CV121" s="238">
        <v>44.895408330000002</v>
      </c>
      <c r="CW121" s="238">
        <v>-94.333183180000006</v>
      </c>
      <c r="CX121" s="238" t="s">
        <v>359</v>
      </c>
      <c r="CY121" s="238" t="s">
        <v>1946</v>
      </c>
    </row>
    <row r="122" spans="1:103" x14ac:dyDescent="0.25">
      <c r="A122" s="238">
        <v>648170</v>
      </c>
      <c r="B122" s="238">
        <v>3</v>
      </c>
      <c r="C122" s="238">
        <v>22</v>
      </c>
      <c r="D122" s="238">
        <v>120.477</v>
      </c>
      <c r="E122" s="238">
        <v>43</v>
      </c>
      <c r="F122" s="238" t="s">
        <v>423</v>
      </c>
      <c r="H122" s="238">
        <v>8</v>
      </c>
      <c r="I122" s="238">
        <v>22</v>
      </c>
      <c r="K122" s="238">
        <v>18202370</v>
      </c>
      <c r="M122" s="238">
        <v>9</v>
      </c>
      <c r="N122" s="238">
        <v>28</v>
      </c>
      <c r="O122" s="238">
        <v>2018</v>
      </c>
      <c r="P122" s="238" t="s">
        <v>362</v>
      </c>
      <c r="Q122" s="238">
        <v>17</v>
      </c>
      <c r="R122" s="238" t="s">
        <v>419</v>
      </c>
      <c r="S122" s="238">
        <v>4</v>
      </c>
      <c r="T122" s="238">
        <v>0</v>
      </c>
      <c r="U122" s="238">
        <v>2</v>
      </c>
      <c r="V122" s="238">
        <v>12</v>
      </c>
      <c r="W122" s="238">
        <v>10</v>
      </c>
      <c r="X122" s="238">
        <v>4</v>
      </c>
      <c r="Y122" s="238">
        <v>1</v>
      </c>
      <c r="Z122" s="238">
        <v>1</v>
      </c>
      <c r="AB122" s="238">
        <v>1</v>
      </c>
      <c r="AC122" s="238">
        <v>98</v>
      </c>
      <c r="AD122" s="238" t="s">
        <v>1803</v>
      </c>
      <c r="AF122" s="238" t="s">
        <v>1798</v>
      </c>
      <c r="AG122" s="238">
        <v>7</v>
      </c>
      <c r="AH122" s="238">
        <v>2</v>
      </c>
      <c r="AI122" s="238">
        <v>2</v>
      </c>
      <c r="AJ122" s="238">
        <v>1</v>
      </c>
      <c r="AK122" s="238">
        <v>21</v>
      </c>
      <c r="AL122" s="238">
        <v>91</v>
      </c>
      <c r="AM122" s="238" t="s">
        <v>354</v>
      </c>
      <c r="AN122" s="238">
        <v>5</v>
      </c>
      <c r="AO122" s="238">
        <v>1</v>
      </c>
      <c r="AS122" s="238">
        <v>12</v>
      </c>
      <c r="AT122" s="238">
        <v>23</v>
      </c>
      <c r="AU122" s="238">
        <v>60</v>
      </c>
      <c r="AV122" s="238">
        <v>11</v>
      </c>
      <c r="AW122" s="238">
        <v>21</v>
      </c>
      <c r="AX122" s="238">
        <v>2</v>
      </c>
      <c r="AY122" s="238">
        <v>4</v>
      </c>
      <c r="AZ122" s="238">
        <v>1</v>
      </c>
      <c r="BA122" s="238">
        <v>21</v>
      </c>
      <c r="BB122" s="238">
        <v>43</v>
      </c>
      <c r="BC122" s="238" t="s">
        <v>363</v>
      </c>
      <c r="BD122" s="238">
        <v>5</v>
      </c>
      <c r="BE122" s="238">
        <v>1</v>
      </c>
      <c r="BI122" s="238">
        <v>12</v>
      </c>
      <c r="BJ122" s="238">
        <v>23</v>
      </c>
      <c r="BK122" s="238">
        <v>60</v>
      </c>
      <c r="BL122" s="238">
        <v>11</v>
      </c>
      <c r="BM122" s="238">
        <v>21</v>
      </c>
      <c r="CT122" s="238">
        <v>394716.79790026299</v>
      </c>
      <c r="CU122" s="238">
        <v>4972246.9816273004</v>
      </c>
      <c r="CV122" s="238">
        <v>44.895863009999999</v>
      </c>
      <c r="CW122" s="238">
        <v>-94.333408149999997</v>
      </c>
      <c r="CX122" s="238" t="s">
        <v>359</v>
      </c>
      <c r="CY122" s="238" t="s">
        <v>1947</v>
      </c>
    </row>
    <row r="123" spans="1:103" x14ac:dyDescent="0.25">
      <c r="A123" s="238">
        <v>836136</v>
      </c>
      <c r="B123" s="238">
        <v>3</v>
      </c>
      <c r="C123" s="238">
        <v>22</v>
      </c>
      <c r="D123" s="238">
        <v>120.479</v>
      </c>
      <c r="E123" s="238">
        <v>43</v>
      </c>
      <c r="F123" s="238" t="s">
        <v>423</v>
      </c>
      <c r="H123" s="238">
        <v>8</v>
      </c>
      <c r="I123" s="238">
        <v>22</v>
      </c>
      <c r="K123" s="238">
        <v>20201868</v>
      </c>
      <c r="L123" s="238">
        <v>202320030</v>
      </c>
      <c r="M123" s="238">
        <v>8</v>
      </c>
      <c r="N123" s="238">
        <v>19</v>
      </c>
      <c r="O123" s="238">
        <v>2020</v>
      </c>
      <c r="P123" s="238" t="s">
        <v>355</v>
      </c>
      <c r="Q123" s="238">
        <v>10</v>
      </c>
      <c r="R123" s="238" t="s">
        <v>419</v>
      </c>
      <c r="S123" s="238">
        <v>5</v>
      </c>
      <c r="T123" s="238">
        <v>0</v>
      </c>
      <c r="U123" s="238">
        <v>2</v>
      </c>
      <c r="V123" s="238">
        <v>12</v>
      </c>
      <c r="W123" s="238">
        <v>10</v>
      </c>
      <c r="X123" s="238">
        <v>4</v>
      </c>
      <c r="Y123" s="238">
        <v>1</v>
      </c>
      <c r="Z123" s="238">
        <v>1</v>
      </c>
      <c r="AB123" s="238">
        <v>1</v>
      </c>
      <c r="AC123" s="238">
        <v>98</v>
      </c>
      <c r="AD123" s="238" t="s">
        <v>1803</v>
      </c>
      <c r="AF123" s="238" t="s">
        <v>1798</v>
      </c>
      <c r="AG123" s="238">
        <v>7</v>
      </c>
      <c r="AH123" s="238">
        <v>2</v>
      </c>
      <c r="AI123" s="238">
        <v>5</v>
      </c>
      <c r="AJ123" s="238">
        <v>1</v>
      </c>
      <c r="AK123" s="238">
        <v>21</v>
      </c>
      <c r="AL123" s="238">
        <v>29</v>
      </c>
      <c r="AM123" s="238" t="s">
        <v>363</v>
      </c>
      <c r="AN123" s="238">
        <v>5</v>
      </c>
      <c r="AO123" s="238">
        <v>90</v>
      </c>
      <c r="AS123" s="238">
        <v>12</v>
      </c>
      <c r="AT123" s="238">
        <v>23</v>
      </c>
      <c r="AU123" s="238">
        <v>60</v>
      </c>
      <c r="AV123" s="238">
        <v>11</v>
      </c>
      <c r="AW123" s="238">
        <v>21</v>
      </c>
      <c r="AX123" s="238">
        <v>2</v>
      </c>
      <c r="AY123" s="238">
        <v>49</v>
      </c>
      <c r="AZ123" s="238">
        <v>1</v>
      </c>
      <c r="BA123" s="238">
        <v>34</v>
      </c>
      <c r="BB123" s="238">
        <v>50</v>
      </c>
      <c r="BC123" s="238" t="s">
        <v>363</v>
      </c>
      <c r="BD123" s="238">
        <v>5</v>
      </c>
      <c r="BE123" s="238">
        <v>1</v>
      </c>
      <c r="BI123" s="238">
        <v>12</v>
      </c>
      <c r="BJ123" s="238">
        <v>23</v>
      </c>
      <c r="BK123" s="238">
        <v>60</v>
      </c>
      <c r="BL123" s="238">
        <v>11</v>
      </c>
      <c r="BM123" s="238">
        <v>21</v>
      </c>
      <c r="CT123" s="238">
        <v>394742.19795106299</v>
      </c>
      <c r="CU123" s="238">
        <v>4972234.2816019002</v>
      </c>
      <c r="CV123" s="238">
        <v>44.895752469999998</v>
      </c>
      <c r="CW123" s="238">
        <v>-94.333083909999999</v>
      </c>
      <c r="CX123" s="238" t="s">
        <v>359</v>
      </c>
      <c r="CY123" s="238" t="s">
        <v>1948</v>
      </c>
    </row>
    <row r="124" spans="1:103" x14ac:dyDescent="0.25">
      <c r="A124" s="238">
        <v>11035000</v>
      </c>
      <c r="B124" s="238">
        <v>3</v>
      </c>
      <c r="C124" s="238">
        <v>22</v>
      </c>
      <c r="D124" s="238">
        <v>120.49</v>
      </c>
      <c r="E124" s="238">
        <v>43</v>
      </c>
      <c r="F124" s="238" t="s">
        <v>423</v>
      </c>
      <c r="H124" s="238">
        <v>8</v>
      </c>
      <c r="I124" s="238">
        <v>22</v>
      </c>
      <c r="K124" s="238">
        <v>15200035</v>
      </c>
      <c r="L124" s="238">
        <v>150060434</v>
      </c>
      <c r="M124" s="238">
        <v>1</v>
      </c>
      <c r="N124" s="238">
        <v>6</v>
      </c>
      <c r="O124" s="238">
        <v>2015</v>
      </c>
      <c r="P124" s="238" t="s">
        <v>368</v>
      </c>
      <c r="Q124" s="238">
        <v>14</v>
      </c>
      <c r="S124" s="238">
        <v>5</v>
      </c>
      <c r="T124" s="238">
        <v>0</v>
      </c>
      <c r="U124" s="238">
        <v>2</v>
      </c>
      <c r="V124" s="238">
        <v>90</v>
      </c>
      <c r="W124" s="238">
        <v>10</v>
      </c>
      <c r="X124" s="238">
        <v>4</v>
      </c>
      <c r="Y124" s="238">
        <v>1</v>
      </c>
      <c r="Z124" s="238">
        <v>7</v>
      </c>
      <c r="AB124" s="238">
        <v>5</v>
      </c>
      <c r="AC124" s="238">
        <v>98</v>
      </c>
      <c r="AD124" s="238">
        <v>22</v>
      </c>
      <c r="AE124" s="238">
        <v>7</v>
      </c>
      <c r="AF124" s="238" t="s">
        <v>1798</v>
      </c>
      <c r="AG124" s="238">
        <v>90</v>
      </c>
      <c r="AH124" s="238">
        <v>1</v>
      </c>
      <c r="AI124" s="238">
        <v>42</v>
      </c>
      <c r="AJ124" s="238">
        <v>4</v>
      </c>
      <c r="AK124" s="238">
        <v>24</v>
      </c>
      <c r="AO124" s="238">
        <v>10</v>
      </c>
      <c r="AS124" s="238">
        <v>7</v>
      </c>
      <c r="AT124" s="238">
        <v>2</v>
      </c>
      <c r="AU124" s="238">
        <v>60</v>
      </c>
      <c r="AV124" s="238">
        <v>11</v>
      </c>
      <c r="AW124" s="238">
        <v>21</v>
      </c>
      <c r="AX124" s="238">
        <v>2</v>
      </c>
      <c r="AY124" s="238">
        <v>4</v>
      </c>
      <c r="AZ124" s="238">
        <v>2</v>
      </c>
      <c r="BA124" s="238">
        <v>23</v>
      </c>
      <c r="BB124" s="238">
        <v>30</v>
      </c>
      <c r="BC124" s="238" t="s">
        <v>354</v>
      </c>
      <c r="BD124" s="238">
        <v>5</v>
      </c>
      <c r="BE124" s="238">
        <v>1</v>
      </c>
      <c r="BI124" s="238">
        <v>7</v>
      </c>
      <c r="BJ124" s="238">
        <v>2</v>
      </c>
      <c r="BK124" s="238">
        <v>60</v>
      </c>
      <c r="BL124" s="238">
        <v>11</v>
      </c>
      <c r="BM124" s="238">
        <v>21</v>
      </c>
      <c r="CT124" s="238">
        <v>394733</v>
      </c>
      <c r="CU124" s="238">
        <v>4972267</v>
      </c>
      <c r="CV124" s="238">
        <v>44.896049400000003</v>
      </c>
      <c r="CW124" s="238">
        <v>-94.333207000000002</v>
      </c>
      <c r="CX124" s="238" t="s">
        <v>359</v>
      </c>
      <c r="CY124" s="238" t="s">
        <v>1949</v>
      </c>
    </row>
    <row r="125" spans="1:103" x14ac:dyDescent="0.25">
      <c r="A125" s="238">
        <v>508002</v>
      </c>
      <c r="B125" s="238">
        <v>3</v>
      </c>
      <c r="C125" s="238">
        <v>22</v>
      </c>
      <c r="D125" s="238">
        <v>120.497</v>
      </c>
      <c r="E125" s="238">
        <v>43</v>
      </c>
      <c r="G125" s="238" t="s">
        <v>423</v>
      </c>
      <c r="H125" s="238">
        <v>8</v>
      </c>
      <c r="I125" s="238">
        <v>22</v>
      </c>
      <c r="K125" s="238">
        <v>17202615</v>
      </c>
      <c r="M125" s="238">
        <v>10</v>
      </c>
      <c r="N125" s="238">
        <v>11</v>
      </c>
      <c r="O125" s="238">
        <v>2017</v>
      </c>
      <c r="P125" s="238" t="s">
        <v>355</v>
      </c>
      <c r="Q125" s="238">
        <v>19</v>
      </c>
      <c r="R125" s="238">
        <v>98</v>
      </c>
      <c r="S125" s="238">
        <v>5</v>
      </c>
      <c r="T125" s="238">
        <v>0</v>
      </c>
      <c r="U125" s="238">
        <v>2</v>
      </c>
      <c r="V125" s="238">
        <v>5</v>
      </c>
      <c r="W125" s="238">
        <v>10</v>
      </c>
      <c r="X125" s="238">
        <v>4</v>
      </c>
      <c r="Y125" s="238">
        <v>4</v>
      </c>
      <c r="Z125" s="238">
        <v>1</v>
      </c>
      <c r="AB125" s="238">
        <v>1</v>
      </c>
      <c r="AC125" s="238">
        <v>98</v>
      </c>
      <c r="AD125" s="238" t="s">
        <v>581</v>
      </c>
      <c r="AF125" s="238" t="s">
        <v>1798</v>
      </c>
      <c r="AG125" s="238">
        <v>10</v>
      </c>
      <c r="AH125" s="238">
        <v>2</v>
      </c>
      <c r="AI125" s="238">
        <v>2</v>
      </c>
      <c r="AJ125" s="238">
        <v>1</v>
      </c>
      <c r="AK125" s="238">
        <v>21</v>
      </c>
      <c r="AL125" s="238">
        <v>39</v>
      </c>
      <c r="AM125" s="238" t="s">
        <v>354</v>
      </c>
      <c r="AN125" s="238">
        <v>5</v>
      </c>
      <c r="AO125" s="238">
        <v>65</v>
      </c>
      <c r="AP125" s="238">
        <v>2</v>
      </c>
      <c r="AS125" s="238">
        <v>12</v>
      </c>
      <c r="AT125" s="238">
        <v>23</v>
      </c>
      <c r="AU125" s="238">
        <v>60</v>
      </c>
      <c r="AV125" s="238">
        <v>11</v>
      </c>
      <c r="AW125" s="238">
        <v>21</v>
      </c>
      <c r="AX125" s="238">
        <v>2</v>
      </c>
      <c r="AY125" s="238">
        <v>49</v>
      </c>
      <c r="AZ125" s="238">
        <v>3</v>
      </c>
      <c r="BA125" s="238">
        <v>21</v>
      </c>
      <c r="BB125" s="238">
        <v>46</v>
      </c>
      <c r="BC125" s="238" t="s">
        <v>354</v>
      </c>
      <c r="BD125" s="238">
        <v>5</v>
      </c>
      <c r="BE125" s="238">
        <v>1</v>
      </c>
      <c r="BI125" s="238">
        <v>12</v>
      </c>
      <c r="BJ125" s="238">
        <v>9</v>
      </c>
      <c r="BK125" s="238">
        <v>60</v>
      </c>
      <c r="BL125" s="238">
        <v>11</v>
      </c>
      <c r="BM125" s="238">
        <v>21</v>
      </c>
      <c r="CT125" s="238">
        <v>394721.03124206298</v>
      </c>
      <c r="CU125" s="238">
        <v>4972285.0817034999</v>
      </c>
      <c r="CV125" s="238">
        <v>44.89620652</v>
      </c>
      <c r="CW125" s="238">
        <v>-94.333362480000005</v>
      </c>
      <c r="CX125" s="238" t="s">
        <v>359</v>
      </c>
      <c r="CY125" s="238" t="s">
        <v>1950</v>
      </c>
    </row>
    <row r="126" spans="1:103" x14ac:dyDescent="0.25">
      <c r="A126" s="238">
        <v>766697</v>
      </c>
      <c r="B126" s="238">
        <v>3</v>
      </c>
      <c r="C126" s="238">
        <v>22</v>
      </c>
      <c r="D126" s="238">
        <v>120.497</v>
      </c>
      <c r="E126" s="238">
        <v>43</v>
      </c>
      <c r="G126" s="238" t="s">
        <v>423</v>
      </c>
      <c r="H126" s="238">
        <v>8</v>
      </c>
      <c r="I126" s="238">
        <v>22</v>
      </c>
      <c r="K126" s="238">
        <v>19203150</v>
      </c>
      <c r="M126" s="238">
        <v>11</v>
      </c>
      <c r="N126" s="238">
        <v>30</v>
      </c>
      <c r="O126" s="238">
        <v>2019</v>
      </c>
      <c r="P126" s="238" t="s">
        <v>364</v>
      </c>
      <c r="Q126" s="238">
        <v>18</v>
      </c>
      <c r="R126" s="238" t="s">
        <v>196</v>
      </c>
      <c r="S126" s="238">
        <v>3</v>
      </c>
      <c r="T126" s="238">
        <v>0</v>
      </c>
      <c r="U126" s="238">
        <v>2</v>
      </c>
      <c r="V126" s="238">
        <v>13</v>
      </c>
      <c r="W126" s="238">
        <v>10</v>
      </c>
      <c r="X126" s="238">
        <v>4</v>
      </c>
      <c r="Y126" s="238">
        <v>4</v>
      </c>
      <c r="Z126" s="238">
        <v>4</v>
      </c>
      <c r="AB126" s="238">
        <v>3</v>
      </c>
      <c r="AC126" s="238">
        <v>98</v>
      </c>
      <c r="AD126" s="238" t="s">
        <v>1803</v>
      </c>
      <c r="AF126" s="238" t="s">
        <v>1798</v>
      </c>
      <c r="AG126" s="238">
        <v>8</v>
      </c>
      <c r="AH126" s="238">
        <v>2</v>
      </c>
      <c r="AI126" s="238">
        <v>2</v>
      </c>
      <c r="AJ126" s="238">
        <v>4</v>
      </c>
      <c r="AK126" s="238">
        <v>21</v>
      </c>
      <c r="AL126" s="238">
        <v>20</v>
      </c>
      <c r="AM126" s="238" t="s">
        <v>363</v>
      </c>
      <c r="AN126" s="238">
        <v>5</v>
      </c>
      <c r="AO126" s="238">
        <v>2</v>
      </c>
      <c r="AS126" s="238">
        <v>12</v>
      </c>
      <c r="AT126" s="238">
        <v>9</v>
      </c>
      <c r="AU126" s="238">
        <v>60</v>
      </c>
      <c r="AV126" s="238">
        <v>11</v>
      </c>
      <c r="AW126" s="238">
        <v>21</v>
      </c>
      <c r="AX126" s="238">
        <v>2</v>
      </c>
      <c r="AY126" s="238">
        <v>2</v>
      </c>
      <c r="AZ126" s="238">
        <v>3</v>
      </c>
      <c r="BA126" s="238">
        <v>21</v>
      </c>
      <c r="BB126" s="238">
        <v>54</v>
      </c>
      <c r="BC126" s="238" t="s">
        <v>354</v>
      </c>
      <c r="BD126" s="238">
        <v>5</v>
      </c>
      <c r="BE126" s="238">
        <v>1</v>
      </c>
      <c r="BI126" s="238">
        <v>12</v>
      </c>
      <c r="BJ126" s="238">
        <v>9</v>
      </c>
      <c r="BK126" s="238">
        <v>60</v>
      </c>
      <c r="BL126" s="238">
        <v>11</v>
      </c>
      <c r="BM126" s="238">
        <v>21</v>
      </c>
      <c r="CT126" s="238">
        <v>394733.73126746301</v>
      </c>
      <c r="CU126" s="238">
        <v>4972263.9149944996</v>
      </c>
      <c r="CV126" s="238">
        <v>44.896017899999997</v>
      </c>
      <c r="CW126" s="238">
        <v>-94.333197269999999</v>
      </c>
      <c r="CX126" s="238" t="s">
        <v>359</v>
      </c>
      <c r="CY126" s="238" t="s">
        <v>1951</v>
      </c>
    </row>
    <row r="127" spans="1:103" x14ac:dyDescent="0.25">
      <c r="A127" s="238">
        <v>10750241</v>
      </c>
      <c r="B127" s="238">
        <v>3</v>
      </c>
      <c r="C127" s="238">
        <v>22</v>
      </c>
      <c r="D127" s="238">
        <v>120.499</v>
      </c>
      <c r="E127" s="238">
        <v>43</v>
      </c>
      <c r="F127" s="238" t="s">
        <v>423</v>
      </c>
      <c r="H127" s="238">
        <v>8</v>
      </c>
      <c r="I127" s="238">
        <v>22</v>
      </c>
      <c r="K127" s="238">
        <v>11201306</v>
      </c>
      <c r="L127" s="238">
        <v>112950216</v>
      </c>
      <c r="M127" s="238">
        <v>10</v>
      </c>
      <c r="N127" s="238">
        <v>16</v>
      </c>
      <c r="O127" s="238">
        <v>2011</v>
      </c>
      <c r="P127" s="238" t="s">
        <v>366</v>
      </c>
      <c r="Q127" s="238">
        <v>17</v>
      </c>
      <c r="S127" s="238">
        <v>5</v>
      </c>
      <c r="T127" s="238">
        <v>0</v>
      </c>
      <c r="U127" s="238">
        <v>2</v>
      </c>
      <c r="V127" s="238">
        <v>1</v>
      </c>
      <c r="W127" s="238">
        <v>10</v>
      </c>
      <c r="X127" s="238">
        <v>4</v>
      </c>
      <c r="Y127" s="238">
        <v>1</v>
      </c>
      <c r="Z127" s="238">
        <v>1</v>
      </c>
      <c r="AA127" s="238">
        <v>8</v>
      </c>
      <c r="AB127" s="238">
        <v>1</v>
      </c>
      <c r="AC127" s="238">
        <v>98</v>
      </c>
      <c r="AD127" s="238" t="s">
        <v>498</v>
      </c>
      <c r="AE127" s="238" t="s">
        <v>428</v>
      </c>
      <c r="AF127" s="238" t="s">
        <v>1798</v>
      </c>
      <c r="AG127" s="238">
        <v>7</v>
      </c>
      <c r="AH127" s="238">
        <v>2</v>
      </c>
      <c r="AI127" s="238">
        <v>2</v>
      </c>
      <c r="AJ127" s="238">
        <v>1</v>
      </c>
      <c r="AK127" s="238">
        <v>8</v>
      </c>
      <c r="AL127" s="238">
        <v>45</v>
      </c>
      <c r="AM127" s="238" t="s">
        <v>363</v>
      </c>
      <c r="AN127" s="238">
        <v>5</v>
      </c>
      <c r="AO127" s="238">
        <v>1</v>
      </c>
      <c r="AS127" s="238">
        <v>5</v>
      </c>
      <c r="AT127" s="238">
        <v>2</v>
      </c>
      <c r="AU127" s="238">
        <v>55</v>
      </c>
      <c r="AV127" s="238">
        <v>11</v>
      </c>
      <c r="AW127" s="238">
        <v>21</v>
      </c>
      <c r="AX127" s="238">
        <v>2</v>
      </c>
      <c r="AY127" s="238">
        <v>1</v>
      </c>
      <c r="AZ127" s="238">
        <v>1</v>
      </c>
      <c r="BA127" s="238">
        <v>26</v>
      </c>
      <c r="BB127" s="238">
        <v>59</v>
      </c>
      <c r="BC127" s="238" t="s">
        <v>363</v>
      </c>
      <c r="BD127" s="238">
        <v>5</v>
      </c>
      <c r="BE127" s="238">
        <v>15</v>
      </c>
      <c r="BI127" s="238">
        <v>5</v>
      </c>
      <c r="BJ127" s="238">
        <v>2</v>
      </c>
      <c r="BK127" s="238">
        <v>55</v>
      </c>
      <c r="BL127" s="238">
        <v>11</v>
      </c>
      <c r="BM127" s="238">
        <v>21</v>
      </c>
      <c r="CT127" s="238">
        <v>394733</v>
      </c>
      <c r="CU127" s="238">
        <v>4972282</v>
      </c>
      <c r="CV127" s="238">
        <v>44.8961787</v>
      </c>
      <c r="CW127" s="238">
        <v>-94.333205500000005</v>
      </c>
      <c r="CX127" s="238" t="s">
        <v>359</v>
      </c>
      <c r="CY127" s="238" t="s">
        <v>1952</v>
      </c>
    </row>
    <row r="128" spans="1:103" x14ac:dyDescent="0.25">
      <c r="A128" s="238">
        <v>10821147</v>
      </c>
      <c r="B128" s="238">
        <v>3</v>
      </c>
      <c r="C128" s="238">
        <v>22</v>
      </c>
      <c r="D128" s="238">
        <v>120.499</v>
      </c>
      <c r="E128" s="238">
        <v>43</v>
      </c>
      <c r="F128" s="238" t="s">
        <v>423</v>
      </c>
      <c r="H128" s="238">
        <v>8</v>
      </c>
      <c r="I128" s="238">
        <v>22</v>
      </c>
      <c r="K128" s="238">
        <v>12200583</v>
      </c>
      <c r="L128" s="238">
        <v>121790154</v>
      </c>
      <c r="M128" s="238">
        <v>6</v>
      </c>
      <c r="N128" s="238">
        <v>17</v>
      </c>
      <c r="O128" s="238">
        <v>2012</v>
      </c>
      <c r="P128" s="238" t="s">
        <v>366</v>
      </c>
      <c r="Q128" s="238">
        <v>15</v>
      </c>
      <c r="S128" s="238">
        <v>5</v>
      </c>
      <c r="T128" s="238">
        <v>0</v>
      </c>
      <c r="U128" s="238">
        <v>2</v>
      </c>
      <c r="V128" s="238">
        <v>10</v>
      </c>
      <c r="W128" s="238">
        <v>10</v>
      </c>
      <c r="X128" s="238">
        <v>4</v>
      </c>
      <c r="Y128" s="238">
        <v>1</v>
      </c>
      <c r="Z128" s="238">
        <v>2</v>
      </c>
      <c r="AA128" s="238">
        <v>3</v>
      </c>
      <c r="AB128" s="238">
        <v>2</v>
      </c>
      <c r="AC128" s="238">
        <v>98</v>
      </c>
      <c r="AD128" s="238" t="s">
        <v>498</v>
      </c>
      <c r="AE128" s="238" t="s">
        <v>428</v>
      </c>
      <c r="AF128" s="238" t="s">
        <v>1798</v>
      </c>
      <c r="AG128" s="238">
        <v>5</v>
      </c>
      <c r="AH128" s="238">
        <v>2</v>
      </c>
      <c r="AI128" s="238">
        <v>4</v>
      </c>
      <c r="AJ128" s="238">
        <v>1</v>
      </c>
      <c r="AK128" s="238">
        <v>23</v>
      </c>
      <c r="AL128" s="238">
        <v>31</v>
      </c>
      <c r="AM128" s="238" t="s">
        <v>354</v>
      </c>
      <c r="AN128" s="238">
        <v>5</v>
      </c>
      <c r="AO128" s="238">
        <v>15</v>
      </c>
      <c r="AS128" s="238">
        <v>5</v>
      </c>
      <c r="AT128" s="238">
        <v>2</v>
      </c>
      <c r="AU128" s="238">
        <v>55</v>
      </c>
      <c r="AV128" s="238">
        <v>11</v>
      </c>
      <c r="AW128" s="238">
        <v>21</v>
      </c>
      <c r="AX128" s="238">
        <v>2</v>
      </c>
      <c r="AY128" s="238">
        <v>2</v>
      </c>
      <c r="AZ128" s="238">
        <v>1</v>
      </c>
      <c r="BA128" s="238">
        <v>23</v>
      </c>
      <c r="BB128" s="238">
        <v>52</v>
      </c>
      <c r="BC128" s="238" t="s">
        <v>354</v>
      </c>
      <c r="BD128" s="238">
        <v>5</v>
      </c>
      <c r="BI128" s="238">
        <v>5</v>
      </c>
      <c r="BJ128" s="238">
        <v>2</v>
      </c>
      <c r="BK128" s="238">
        <v>55</v>
      </c>
      <c r="BL128" s="238">
        <v>11</v>
      </c>
      <c r="BM128" s="238">
        <v>21</v>
      </c>
      <c r="CT128" s="238">
        <v>394733</v>
      </c>
      <c r="CU128" s="238">
        <v>4972282</v>
      </c>
      <c r="CV128" s="238">
        <v>44.8961787</v>
      </c>
      <c r="CW128" s="238">
        <v>-94.333205500000005</v>
      </c>
      <c r="CX128" s="238" t="s">
        <v>359</v>
      </c>
      <c r="CY128" s="238" t="s">
        <v>1953</v>
      </c>
    </row>
    <row r="129" spans="1:103" x14ac:dyDescent="0.25">
      <c r="A129" s="238">
        <v>10971154</v>
      </c>
      <c r="B129" s="238">
        <v>3</v>
      </c>
      <c r="C129" s="238">
        <v>22</v>
      </c>
      <c r="D129" s="238">
        <v>120.499</v>
      </c>
      <c r="E129" s="238">
        <v>43</v>
      </c>
      <c r="F129" s="238" t="s">
        <v>423</v>
      </c>
      <c r="H129" s="238">
        <v>8</v>
      </c>
      <c r="I129" s="238">
        <v>22</v>
      </c>
      <c r="K129" s="238">
        <v>14200458</v>
      </c>
      <c r="L129" s="238">
        <v>140790143</v>
      </c>
      <c r="M129" s="238">
        <v>3</v>
      </c>
      <c r="N129" s="238">
        <v>15</v>
      </c>
      <c r="O129" s="238">
        <v>2014</v>
      </c>
      <c r="P129" s="238" t="s">
        <v>364</v>
      </c>
      <c r="Q129" s="238">
        <v>18</v>
      </c>
      <c r="S129" s="238">
        <v>5</v>
      </c>
      <c r="T129" s="238">
        <v>0</v>
      </c>
      <c r="U129" s="238">
        <v>2</v>
      </c>
      <c r="V129" s="238">
        <v>1</v>
      </c>
      <c r="W129" s="238">
        <v>10</v>
      </c>
      <c r="X129" s="238">
        <v>4</v>
      </c>
      <c r="Y129" s="238">
        <v>1</v>
      </c>
      <c r="Z129" s="238">
        <v>1</v>
      </c>
      <c r="AB129" s="238">
        <v>1</v>
      </c>
      <c r="AC129" s="238">
        <v>98</v>
      </c>
      <c r="AD129" s="238" t="s">
        <v>498</v>
      </c>
      <c r="AE129" s="238" t="s">
        <v>428</v>
      </c>
      <c r="AF129" s="238" t="s">
        <v>1798</v>
      </c>
      <c r="AG129" s="238">
        <v>7</v>
      </c>
      <c r="AH129" s="238">
        <v>2</v>
      </c>
      <c r="AI129" s="238">
        <v>2</v>
      </c>
      <c r="AJ129" s="238">
        <v>5</v>
      </c>
      <c r="AK129" s="238">
        <v>23</v>
      </c>
      <c r="AL129" s="238">
        <v>35</v>
      </c>
      <c r="AM129" s="238" t="s">
        <v>363</v>
      </c>
      <c r="AN129" s="238">
        <v>5</v>
      </c>
      <c r="AO129" s="238">
        <v>15</v>
      </c>
      <c r="AS129" s="238">
        <v>7</v>
      </c>
      <c r="AT129" s="238">
        <v>2</v>
      </c>
      <c r="AU129" s="238">
        <v>60</v>
      </c>
      <c r="AV129" s="238">
        <v>11</v>
      </c>
      <c r="AW129" s="238">
        <v>21</v>
      </c>
      <c r="AX129" s="238">
        <v>2</v>
      </c>
      <c r="AY129" s="238">
        <v>2</v>
      </c>
      <c r="AZ129" s="238">
        <v>5</v>
      </c>
      <c r="BA129" s="238">
        <v>21</v>
      </c>
      <c r="BB129" s="238">
        <v>18</v>
      </c>
      <c r="BC129" s="238" t="s">
        <v>363</v>
      </c>
      <c r="BD129" s="238">
        <v>5</v>
      </c>
      <c r="BI129" s="238">
        <v>7</v>
      </c>
      <c r="BJ129" s="238">
        <v>2</v>
      </c>
      <c r="BK129" s="238">
        <v>60</v>
      </c>
      <c r="BL129" s="238">
        <v>11</v>
      </c>
      <c r="BM129" s="238">
        <v>21</v>
      </c>
      <c r="CT129" s="238">
        <v>394733</v>
      </c>
      <c r="CU129" s="238">
        <v>4972282</v>
      </c>
      <c r="CV129" s="238">
        <v>44.8961787</v>
      </c>
      <c r="CW129" s="238">
        <v>-94.333205500000005</v>
      </c>
      <c r="CX129" s="238" t="s">
        <v>359</v>
      </c>
      <c r="CY129" s="238" t="s">
        <v>1954</v>
      </c>
    </row>
    <row r="130" spans="1:103" x14ac:dyDescent="0.25">
      <c r="A130" s="238">
        <v>10974283</v>
      </c>
      <c r="B130" s="238">
        <v>3</v>
      </c>
      <c r="C130" s="238">
        <v>22</v>
      </c>
      <c r="D130" s="238">
        <v>120.499</v>
      </c>
      <c r="E130" s="238">
        <v>43</v>
      </c>
      <c r="F130" s="238" t="s">
        <v>423</v>
      </c>
      <c r="H130" s="238">
        <v>8</v>
      </c>
      <c r="I130" s="238">
        <v>22</v>
      </c>
      <c r="K130" s="238">
        <v>14200734</v>
      </c>
      <c r="L130" s="238">
        <v>141410155</v>
      </c>
      <c r="M130" s="238">
        <v>5</v>
      </c>
      <c r="N130" s="238">
        <v>20</v>
      </c>
      <c r="O130" s="238">
        <v>2014</v>
      </c>
      <c r="P130" s="238" t="s">
        <v>368</v>
      </c>
      <c r="Q130" s="238">
        <v>5</v>
      </c>
      <c r="S130" s="238">
        <v>1</v>
      </c>
      <c r="T130" s="238">
        <v>1</v>
      </c>
      <c r="U130" s="238">
        <v>2</v>
      </c>
      <c r="V130" s="238">
        <v>5</v>
      </c>
      <c r="W130" s="238">
        <v>10</v>
      </c>
      <c r="X130" s="238">
        <v>4</v>
      </c>
      <c r="Y130" s="238">
        <v>1</v>
      </c>
      <c r="Z130" s="238">
        <v>6</v>
      </c>
      <c r="AA130" s="238">
        <v>2</v>
      </c>
      <c r="AB130" s="238">
        <v>2</v>
      </c>
      <c r="AC130" s="238">
        <v>98</v>
      </c>
      <c r="AD130" s="238" t="s">
        <v>498</v>
      </c>
      <c r="AE130" s="238" t="s">
        <v>428</v>
      </c>
      <c r="AF130" s="238" t="s">
        <v>1798</v>
      </c>
      <c r="AG130" s="238">
        <v>10</v>
      </c>
      <c r="AH130" s="238">
        <v>2</v>
      </c>
      <c r="AI130" s="238">
        <v>2</v>
      </c>
      <c r="AJ130" s="238">
        <v>1</v>
      </c>
      <c r="AK130" s="238">
        <v>21</v>
      </c>
      <c r="AL130" s="238">
        <v>29</v>
      </c>
      <c r="AM130" s="238" t="s">
        <v>354</v>
      </c>
      <c r="AN130" s="238">
        <v>5</v>
      </c>
      <c r="AO130" s="238">
        <v>4</v>
      </c>
      <c r="AS130" s="238">
        <v>7</v>
      </c>
      <c r="AT130" s="238">
        <v>2</v>
      </c>
      <c r="AU130" s="238">
        <v>60</v>
      </c>
      <c r="AV130" s="238">
        <v>11</v>
      </c>
      <c r="AW130" s="238">
        <v>21</v>
      </c>
      <c r="AX130" s="238">
        <v>2</v>
      </c>
      <c r="AY130" s="238">
        <v>4</v>
      </c>
      <c r="AZ130" s="238">
        <v>3</v>
      </c>
      <c r="BA130" s="238">
        <v>21</v>
      </c>
      <c r="BB130" s="238">
        <v>58</v>
      </c>
      <c r="BC130" s="238" t="s">
        <v>354</v>
      </c>
      <c r="BD130" s="238">
        <v>5</v>
      </c>
      <c r="BE130" s="238">
        <v>1</v>
      </c>
      <c r="BI130" s="238">
        <v>7</v>
      </c>
      <c r="BJ130" s="238">
        <v>2</v>
      </c>
      <c r="BK130" s="238">
        <v>60</v>
      </c>
      <c r="BL130" s="238">
        <v>11</v>
      </c>
      <c r="BM130" s="238">
        <v>21</v>
      </c>
      <c r="CT130" s="238">
        <v>394733</v>
      </c>
      <c r="CU130" s="238">
        <v>4972282</v>
      </c>
      <c r="CV130" s="238">
        <v>44.8961787</v>
      </c>
      <c r="CW130" s="238">
        <v>-94.333205500000005</v>
      </c>
      <c r="CX130" s="238" t="s">
        <v>359</v>
      </c>
      <c r="CY130" s="238" t="s">
        <v>1955</v>
      </c>
    </row>
    <row r="131" spans="1:103" x14ac:dyDescent="0.25">
      <c r="A131" s="238">
        <v>838850</v>
      </c>
      <c r="B131" s="238">
        <v>3</v>
      </c>
      <c r="C131" s="238">
        <v>22</v>
      </c>
      <c r="D131" s="238">
        <v>120.502</v>
      </c>
      <c r="E131" s="238">
        <v>43</v>
      </c>
      <c r="G131" s="238" t="s">
        <v>423</v>
      </c>
      <c r="H131" s="238">
        <v>8</v>
      </c>
      <c r="I131" s="238">
        <v>22</v>
      </c>
      <c r="K131" s="238">
        <v>20007782</v>
      </c>
      <c r="L131" s="238">
        <v>202470129</v>
      </c>
      <c r="M131" s="238">
        <v>9</v>
      </c>
      <c r="N131" s="238">
        <v>3</v>
      </c>
      <c r="O131" s="238">
        <v>2020</v>
      </c>
      <c r="P131" s="238" t="s">
        <v>384</v>
      </c>
      <c r="Q131" s="238">
        <v>3</v>
      </c>
      <c r="R131" s="238">
        <v>98</v>
      </c>
      <c r="S131" s="238">
        <v>5</v>
      </c>
      <c r="T131" s="238">
        <v>0</v>
      </c>
      <c r="U131" s="238">
        <v>1</v>
      </c>
      <c r="W131" s="238">
        <v>75</v>
      </c>
      <c r="X131" s="238">
        <v>4</v>
      </c>
      <c r="Y131" s="238">
        <v>4</v>
      </c>
      <c r="Z131" s="238">
        <v>2</v>
      </c>
      <c r="AB131" s="238">
        <v>1</v>
      </c>
      <c r="AC131" s="238">
        <v>98</v>
      </c>
      <c r="AD131" s="238" t="s">
        <v>1803</v>
      </c>
      <c r="AF131" s="238" t="s">
        <v>1798</v>
      </c>
      <c r="AG131" s="238">
        <v>3</v>
      </c>
      <c r="AH131" s="238">
        <v>2</v>
      </c>
      <c r="AI131" s="238">
        <v>49</v>
      </c>
      <c r="AJ131" s="238">
        <v>1</v>
      </c>
      <c r="AK131" s="238">
        <v>21</v>
      </c>
      <c r="AL131" s="238">
        <v>70</v>
      </c>
      <c r="AM131" s="238" t="s">
        <v>354</v>
      </c>
      <c r="AN131" s="238">
        <v>5</v>
      </c>
      <c r="AO131" s="238">
        <v>65</v>
      </c>
      <c r="AS131" s="238">
        <v>12</v>
      </c>
      <c r="AT131" s="238">
        <v>23</v>
      </c>
      <c r="AU131" s="238">
        <v>60</v>
      </c>
      <c r="AV131" s="238">
        <v>11</v>
      </c>
      <c r="AW131" s="238">
        <v>21</v>
      </c>
      <c r="CT131" s="238">
        <v>394735.00635964598</v>
      </c>
      <c r="CU131" s="238">
        <v>4972270.6523607997</v>
      </c>
      <c r="CV131" s="238">
        <v>44.896078729999999</v>
      </c>
      <c r="CW131" s="238">
        <v>-94.333182530000002</v>
      </c>
      <c r="CX131" s="238" t="s">
        <v>359</v>
      </c>
      <c r="CY131" s="238" t="s">
        <v>1956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653139</v>
      </c>
      <c r="B2" s="238">
        <v>2</v>
      </c>
      <c r="C2" s="238">
        <v>212</v>
      </c>
      <c r="D2" s="238">
        <v>145.75200000000001</v>
      </c>
      <c r="E2" s="238">
        <v>10</v>
      </c>
      <c r="F2" s="238" t="s">
        <v>1957</v>
      </c>
      <c r="H2" s="238" t="s">
        <v>354</v>
      </c>
      <c r="I2" s="238">
        <v>25</v>
      </c>
      <c r="K2" s="238">
        <v>18032878</v>
      </c>
      <c r="M2" s="238">
        <v>10</v>
      </c>
      <c r="N2" s="238">
        <v>19</v>
      </c>
      <c r="O2" s="238">
        <v>2018</v>
      </c>
      <c r="P2" s="238" t="s">
        <v>362</v>
      </c>
      <c r="Q2" s="238">
        <v>1</v>
      </c>
      <c r="R2" s="238" t="s">
        <v>356</v>
      </c>
      <c r="S2" s="238">
        <v>5</v>
      </c>
      <c r="T2" s="238">
        <v>0</v>
      </c>
      <c r="U2" s="238">
        <v>1</v>
      </c>
      <c r="W2" s="238">
        <v>61</v>
      </c>
      <c r="X2" s="238">
        <v>2</v>
      </c>
      <c r="Y2" s="238">
        <v>6</v>
      </c>
      <c r="Z2" s="238">
        <v>1</v>
      </c>
      <c r="AB2" s="238">
        <v>1</v>
      </c>
      <c r="AC2" s="238">
        <v>98</v>
      </c>
      <c r="AD2" s="238" t="s">
        <v>357</v>
      </c>
      <c r="AF2" s="238" t="s">
        <v>405</v>
      </c>
      <c r="AG2" s="238">
        <v>3</v>
      </c>
      <c r="AH2" s="238">
        <v>2</v>
      </c>
      <c r="AI2" s="238">
        <v>2</v>
      </c>
      <c r="AJ2" s="238">
        <v>4</v>
      </c>
      <c r="AK2" s="238">
        <v>21</v>
      </c>
      <c r="AL2" s="238">
        <v>36</v>
      </c>
      <c r="AM2" s="238" t="s">
        <v>354</v>
      </c>
      <c r="AN2" s="238">
        <v>99</v>
      </c>
      <c r="AO2" s="238">
        <v>68</v>
      </c>
      <c r="AP2" s="238">
        <v>62</v>
      </c>
      <c r="AS2" s="238">
        <v>15</v>
      </c>
      <c r="AT2" s="238">
        <v>9</v>
      </c>
      <c r="AU2" s="238">
        <v>65</v>
      </c>
      <c r="AV2" s="238">
        <v>11</v>
      </c>
      <c r="AW2" s="238">
        <v>21</v>
      </c>
      <c r="CT2" s="238">
        <v>449788.02102829103</v>
      </c>
      <c r="CU2" s="238">
        <v>4958703.6922836099</v>
      </c>
      <c r="CV2" s="238">
        <v>44.779965240000003</v>
      </c>
      <c r="CW2" s="238">
        <v>-93.634659659999997</v>
      </c>
      <c r="CX2" s="238" t="s">
        <v>359</v>
      </c>
      <c r="CY2" s="238" t="s">
        <v>1958</v>
      </c>
    </row>
    <row r="3" spans="1:103" x14ac:dyDescent="0.25">
      <c r="A3" s="238">
        <v>730045</v>
      </c>
      <c r="B3" s="238">
        <v>2</v>
      </c>
      <c r="C3" s="238">
        <v>212</v>
      </c>
      <c r="D3" s="238">
        <v>145.767</v>
      </c>
      <c r="E3" s="238">
        <v>10</v>
      </c>
      <c r="F3" s="238" t="s">
        <v>1957</v>
      </c>
      <c r="H3" s="238" t="s">
        <v>354</v>
      </c>
      <c r="I3" s="238">
        <v>25</v>
      </c>
      <c r="K3" s="238">
        <v>19508020</v>
      </c>
      <c r="M3" s="238">
        <v>6</v>
      </c>
      <c r="N3" s="238">
        <v>28</v>
      </c>
      <c r="O3" s="238">
        <v>2019</v>
      </c>
      <c r="P3" s="238" t="s">
        <v>362</v>
      </c>
      <c r="Q3" s="238">
        <v>13</v>
      </c>
      <c r="R3" s="238" t="s">
        <v>356</v>
      </c>
      <c r="S3" s="238">
        <v>3</v>
      </c>
      <c r="T3" s="238">
        <v>0</v>
      </c>
      <c r="U3" s="238">
        <v>1</v>
      </c>
      <c r="W3" s="238">
        <v>83</v>
      </c>
      <c r="X3" s="238">
        <v>2</v>
      </c>
      <c r="Y3" s="238">
        <v>1</v>
      </c>
      <c r="Z3" s="238">
        <v>2</v>
      </c>
      <c r="AB3" s="238">
        <v>1</v>
      </c>
      <c r="AC3" s="238">
        <v>98</v>
      </c>
      <c r="AD3" s="238" t="s">
        <v>357</v>
      </c>
      <c r="AF3" s="238" t="s">
        <v>405</v>
      </c>
      <c r="AG3" s="238">
        <v>3</v>
      </c>
      <c r="AH3" s="238">
        <v>2</v>
      </c>
      <c r="AI3" s="238">
        <v>3</v>
      </c>
      <c r="AJ3" s="238">
        <v>4</v>
      </c>
      <c r="AK3" s="238">
        <v>21</v>
      </c>
      <c r="AL3" s="238">
        <v>25</v>
      </c>
      <c r="AM3" s="238" t="s">
        <v>354</v>
      </c>
      <c r="AN3" s="238">
        <v>9</v>
      </c>
      <c r="AO3" s="238">
        <v>68</v>
      </c>
      <c r="AP3" s="238">
        <v>72</v>
      </c>
      <c r="AS3" s="238">
        <v>15</v>
      </c>
      <c r="AT3" s="238">
        <v>9</v>
      </c>
      <c r="AU3" s="238">
        <v>65</v>
      </c>
      <c r="AV3" s="238">
        <v>13</v>
      </c>
      <c r="AW3" s="238">
        <v>21</v>
      </c>
      <c r="CT3" s="238">
        <v>449805.27474388399</v>
      </c>
      <c r="CU3" s="238">
        <v>4958742.6212852402</v>
      </c>
      <c r="CV3" s="238">
        <v>44.780316880000001</v>
      </c>
      <c r="CW3" s="238">
        <v>-93.634445439999993</v>
      </c>
      <c r="CX3" s="238" t="s">
        <v>359</v>
      </c>
      <c r="CY3" s="238" t="s">
        <v>1959</v>
      </c>
    </row>
    <row r="4" spans="1:103" x14ac:dyDescent="0.25">
      <c r="A4" s="238">
        <v>11020758</v>
      </c>
      <c r="B4" s="238">
        <v>2</v>
      </c>
      <c r="C4" s="238">
        <v>212</v>
      </c>
      <c r="D4" s="238">
        <v>145.785</v>
      </c>
      <c r="E4" s="238">
        <v>10</v>
      </c>
      <c r="F4" s="238" t="s">
        <v>1957</v>
      </c>
      <c r="H4" s="238" t="s">
        <v>354</v>
      </c>
      <c r="I4" s="238">
        <v>25</v>
      </c>
      <c r="K4" s="238">
        <v>15006255</v>
      </c>
      <c r="L4" s="238">
        <v>152030150</v>
      </c>
      <c r="M4" s="238">
        <v>7</v>
      </c>
      <c r="N4" s="238">
        <v>11</v>
      </c>
      <c r="O4" s="238">
        <v>2015</v>
      </c>
      <c r="P4" s="238" t="s">
        <v>364</v>
      </c>
      <c r="Q4" s="238">
        <v>21</v>
      </c>
      <c r="S4" s="238">
        <v>4</v>
      </c>
      <c r="T4" s="238">
        <v>0</v>
      </c>
      <c r="U4" s="238">
        <v>1</v>
      </c>
      <c r="V4" s="238">
        <v>8</v>
      </c>
      <c r="W4" s="238">
        <v>16</v>
      </c>
      <c r="X4" s="238">
        <v>2</v>
      </c>
      <c r="Y4" s="238">
        <v>7</v>
      </c>
      <c r="Z4" s="238">
        <v>1</v>
      </c>
      <c r="AA4" s="238">
        <v>1</v>
      </c>
      <c r="AB4" s="238">
        <v>1</v>
      </c>
      <c r="AC4" s="238">
        <v>98</v>
      </c>
      <c r="AF4" s="238" t="s">
        <v>358</v>
      </c>
      <c r="AG4" s="238">
        <v>4</v>
      </c>
      <c r="AH4" s="238">
        <v>2</v>
      </c>
      <c r="AI4" s="238">
        <v>2</v>
      </c>
      <c r="AJ4" s="238">
        <v>4</v>
      </c>
      <c r="AK4" s="238">
        <v>21</v>
      </c>
      <c r="AL4" s="238">
        <v>17</v>
      </c>
      <c r="AM4" s="238" t="s">
        <v>363</v>
      </c>
      <c r="AN4" s="238">
        <v>5</v>
      </c>
      <c r="AO4" s="238">
        <v>1</v>
      </c>
      <c r="AS4" s="238">
        <v>1</v>
      </c>
      <c r="AT4" s="238">
        <v>98</v>
      </c>
      <c r="AU4" s="238">
        <v>65</v>
      </c>
      <c r="AV4" s="238">
        <v>10</v>
      </c>
      <c r="AW4" s="238">
        <v>21</v>
      </c>
      <c r="CT4" s="238">
        <v>449836</v>
      </c>
      <c r="CU4" s="238">
        <v>4958722</v>
      </c>
      <c r="CV4" s="238">
        <v>44.780137699999997</v>
      </c>
      <c r="CW4" s="238">
        <v>-93.634055799999999</v>
      </c>
      <c r="CX4" s="238" t="s">
        <v>359</v>
      </c>
    </row>
    <row r="5" spans="1:103" x14ac:dyDescent="0.25">
      <c r="A5" s="238">
        <v>533687</v>
      </c>
      <c r="B5" s="238">
        <v>2</v>
      </c>
      <c r="C5" s="238">
        <v>212</v>
      </c>
      <c r="D5" s="238">
        <v>145.80099999999999</v>
      </c>
      <c r="E5" s="238">
        <v>10</v>
      </c>
      <c r="F5" s="238" t="s">
        <v>1957</v>
      </c>
      <c r="H5" s="238" t="s">
        <v>354</v>
      </c>
      <c r="I5" s="238">
        <v>25</v>
      </c>
      <c r="K5" s="238">
        <v>18500451</v>
      </c>
      <c r="M5" s="238">
        <v>1</v>
      </c>
      <c r="N5" s="238">
        <v>8</v>
      </c>
      <c r="O5" s="238">
        <v>2018</v>
      </c>
      <c r="P5" s="238" t="s">
        <v>361</v>
      </c>
      <c r="Q5" s="238">
        <v>7</v>
      </c>
      <c r="R5" s="238" t="s">
        <v>369</v>
      </c>
      <c r="S5" s="238">
        <v>5</v>
      </c>
      <c r="T5" s="238">
        <v>0</v>
      </c>
      <c r="U5" s="238">
        <v>1</v>
      </c>
      <c r="W5" s="238">
        <v>55</v>
      </c>
      <c r="X5" s="238">
        <v>2</v>
      </c>
      <c r="Y5" s="238">
        <v>4</v>
      </c>
      <c r="Z5" s="238">
        <v>2</v>
      </c>
      <c r="AB5" s="238">
        <v>2</v>
      </c>
      <c r="AC5" s="238">
        <v>98</v>
      </c>
      <c r="AD5" s="238" t="s">
        <v>357</v>
      </c>
      <c r="AF5" s="238" t="s">
        <v>405</v>
      </c>
      <c r="AG5" s="238">
        <v>3</v>
      </c>
      <c r="AH5" s="238">
        <v>2</v>
      </c>
      <c r="AI5" s="238">
        <v>3</v>
      </c>
      <c r="AJ5" s="238">
        <v>3</v>
      </c>
      <c r="AK5" s="238">
        <v>21</v>
      </c>
      <c r="AL5" s="238">
        <v>38</v>
      </c>
      <c r="AM5" s="238" t="s">
        <v>354</v>
      </c>
      <c r="AN5" s="238">
        <v>5</v>
      </c>
      <c r="AO5" s="238">
        <v>68</v>
      </c>
      <c r="AS5" s="238">
        <v>15</v>
      </c>
      <c r="AT5" s="238">
        <v>9</v>
      </c>
      <c r="AU5" s="238">
        <v>65</v>
      </c>
      <c r="AV5" s="238">
        <v>12</v>
      </c>
      <c r="AW5" s="238">
        <v>21</v>
      </c>
      <c r="CT5" s="238">
        <v>449830.674794683</v>
      </c>
      <c r="CU5" s="238">
        <v>4958746.8546270402</v>
      </c>
      <c r="CV5" s="238">
        <v>44.780356769999997</v>
      </c>
      <c r="CW5" s="238">
        <v>-93.634124819999997</v>
      </c>
      <c r="CX5" s="238" t="s">
        <v>359</v>
      </c>
      <c r="CY5" s="238" t="s">
        <v>1960</v>
      </c>
    </row>
    <row r="6" spans="1:103" x14ac:dyDescent="0.25">
      <c r="A6" s="238">
        <v>692450</v>
      </c>
      <c r="B6" s="238">
        <v>2</v>
      </c>
      <c r="C6" s="238">
        <v>212</v>
      </c>
      <c r="D6" s="238">
        <v>145.815</v>
      </c>
      <c r="E6" s="238">
        <v>10</v>
      </c>
      <c r="F6" s="238" t="s">
        <v>1957</v>
      </c>
      <c r="H6" s="238" t="s">
        <v>354</v>
      </c>
      <c r="I6" s="238">
        <v>25</v>
      </c>
      <c r="K6" s="238">
        <v>19503285</v>
      </c>
      <c r="M6" s="238">
        <v>2</v>
      </c>
      <c r="N6" s="238">
        <v>27</v>
      </c>
      <c r="O6" s="238">
        <v>2019</v>
      </c>
      <c r="P6" s="238" t="s">
        <v>355</v>
      </c>
      <c r="Q6" s="238">
        <v>9</v>
      </c>
      <c r="R6" s="238" t="s">
        <v>369</v>
      </c>
      <c r="S6" s="238">
        <v>5</v>
      </c>
      <c r="T6" s="238">
        <v>0</v>
      </c>
      <c r="U6" s="238">
        <v>1</v>
      </c>
      <c r="W6" s="238">
        <v>55</v>
      </c>
      <c r="X6" s="238">
        <v>2</v>
      </c>
      <c r="Y6" s="238">
        <v>1</v>
      </c>
      <c r="Z6" s="238">
        <v>1</v>
      </c>
      <c r="AB6" s="238">
        <v>5</v>
      </c>
      <c r="AC6" s="238">
        <v>98</v>
      </c>
      <c r="AD6" s="238" t="s">
        <v>357</v>
      </c>
      <c r="AF6" s="238" t="s">
        <v>358</v>
      </c>
      <c r="AG6" s="238">
        <v>3</v>
      </c>
      <c r="AH6" s="238">
        <v>2</v>
      </c>
      <c r="AI6" s="238">
        <v>2</v>
      </c>
      <c r="AJ6" s="238">
        <v>3</v>
      </c>
      <c r="AK6" s="238">
        <v>21</v>
      </c>
      <c r="AL6" s="238">
        <v>28</v>
      </c>
      <c r="AM6" s="238" t="s">
        <v>363</v>
      </c>
      <c r="AN6" s="238">
        <v>5</v>
      </c>
      <c r="AO6" s="238">
        <v>70</v>
      </c>
      <c r="AS6" s="238">
        <v>15</v>
      </c>
      <c r="AT6" s="238">
        <v>9</v>
      </c>
      <c r="AU6" s="238">
        <v>65</v>
      </c>
      <c r="AV6" s="238">
        <v>12</v>
      </c>
      <c r="AW6" s="238">
        <v>21</v>
      </c>
      <c r="CT6" s="238">
        <v>449873.00821268401</v>
      </c>
      <c r="CU6" s="238">
        <v>4958755.3213106403</v>
      </c>
      <c r="CV6" s="238">
        <v>44.780435959999998</v>
      </c>
      <c r="CW6" s="238">
        <v>-93.633590609999999</v>
      </c>
      <c r="CX6" s="238" t="s">
        <v>359</v>
      </c>
      <c r="CY6" s="238" t="s">
        <v>1961</v>
      </c>
    </row>
    <row r="7" spans="1:103" x14ac:dyDescent="0.25">
      <c r="A7" s="238">
        <v>10853598</v>
      </c>
      <c r="B7" s="238">
        <v>2</v>
      </c>
      <c r="C7" s="238">
        <v>212</v>
      </c>
      <c r="D7" s="238">
        <v>145.81700000000001</v>
      </c>
      <c r="E7" s="238">
        <v>10</v>
      </c>
      <c r="F7" s="238" t="s">
        <v>1957</v>
      </c>
      <c r="H7" s="238" t="s">
        <v>354</v>
      </c>
      <c r="I7" s="238">
        <v>25</v>
      </c>
      <c r="K7" s="238">
        <v>13508499</v>
      </c>
      <c r="L7" s="238">
        <v>132330210</v>
      </c>
      <c r="M7" s="238">
        <v>8</v>
      </c>
      <c r="N7" s="238">
        <v>21</v>
      </c>
      <c r="O7" s="238">
        <v>2013</v>
      </c>
      <c r="P7" s="238" t="s">
        <v>355</v>
      </c>
      <c r="Q7" s="238">
        <v>5</v>
      </c>
      <c r="R7" s="238" t="s">
        <v>356</v>
      </c>
      <c r="S7" s="238">
        <v>5</v>
      </c>
      <c r="T7" s="238">
        <v>0</v>
      </c>
      <c r="U7" s="238">
        <v>1</v>
      </c>
      <c r="V7" s="238">
        <v>90</v>
      </c>
      <c r="W7" s="238">
        <v>69</v>
      </c>
      <c r="X7" s="238">
        <v>2</v>
      </c>
      <c r="Y7" s="238">
        <v>6</v>
      </c>
      <c r="Z7" s="238">
        <v>1</v>
      </c>
      <c r="AB7" s="238">
        <v>1</v>
      </c>
      <c r="AC7" s="238">
        <v>98</v>
      </c>
      <c r="AD7" s="238" t="s">
        <v>376</v>
      </c>
      <c r="AE7" s="238" t="s">
        <v>1962</v>
      </c>
      <c r="AF7" s="238" t="s">
        <v>358</v>
      </c>
      <c r="AG7" s="238">
        <v>3</v>
      </c>
      <c r="AH7" s="238">
        <v>2</v>
      </c>
      <c r="AI7" s="238">
        <v>2</v>
      </c>
      <c r="AJ7" s="238">
        <v>4</v>
      </c>
      <c r="AK7" s="238">
        <v>21</v>
      </c>
      <c r="AL7" s="238">
        <v>20</v>
      </c>
      <c r="AM7" s="238" t="s">
        <v>354</v>
      </c>
      <c r="AN7" s="238">
        <v>5</v>
      </c>
      <c r="AS7" s="238">
        <v>1</v>
      </c>
      <c r="AT7" s="238">
        <v>98</v>
      </c>
      <c r="AU7" s="238">
        <v>65</v>
      </c>
      <c r="AV7" s="238">
        <v>10</v>
      </c>
      <c r="AW7" s="238">
        <v>21</v>
      </c>
      <c r="CT7" s="238">
        <v>449866</v>
      </c>
      <c r="CU7" s="238">
        <v>4958764</v>
      </c>
      <c r="CV7" s="238">
        <v>44.780510900000003</v>
      </c>
      <c r="CW7" s="238">
        <v>-93.633674299999996</v>
      </c>
      <c r="CX7" s="238" t="s">
        <v>359</v>
      </c>
      <c r="CY7" s="238" t="s">
        <v>1963</v>
      </c>
    </row>
    <row r="8" spans="1:103" x14ac:dyDescent="0.25">
      <c r="A8" s="238">
        <v>450995</v>
      </c>
      <c r="B8" s="238">
        <v>2</v>
      </c>
      <c r="C8" s="238">
        <v>212</v>
      </c>
      <c r="D8" s="238">
        <v>145.89500000000001</v>
      </c>
      <c r="E8" s="238">
        <v>10</v>
      </c>
      <c r="F8" s="238" t="s">
        <v>1957</v>
      </c>
      <c r="H8" s="238" t="s">
        <v>354</v>
      </c>
      <c r="I8" s="238">
        <v>25</v>
      </c>
      <c r="K8" s="238">
        <v>17504544</v>
      </c>
      <c r="M8" s="238">
        <v>4</v>
      </c>
      <c r="N8" s="238">
        <v>28</v>
      </c>
      <c r="O8" s="238">
        <v>2017</v>
      </c>
      <c r="P8" s="238" t="s">
        <v>362</v>
      </c>
      <c r="Q8" s="238">
        <v>16</v>
      </c>
      <c r="R8" s="238" t="s">
        <v>356</v>
      </c>
      <c r="S8" s="238">
        <v>5</v>
      </c>
      <c r="T8" s="238">
        <v>0</v>
      </c>
      <c r="U8" s="238">
        <v>1</v>
      </c>
      <c r="V8" s="238">
        <v>90</v>
      </c>
      <c r="W8" s="238">
        <v>10</v>
      </c>
      <c r="X8" s="238">
        <v>2</v>
      </c>
      <c r="Y8" s="238">
        <v>1</v>
      </c>
      <c r="Z8" s="238">
        <v>1</v>
      </c>
      <c r="AB8" s="238">
        <v>1</v>
      </c>
      <c r="AC8" s="238">
        <v>98</v>
      </c>
      <c r="AD8" s="238" t="s">
        <v>357</v>
      </c>
      <c r="AF8" s="238" t="s">
        <v>405</v>
      </c>
      <c r="AG8" s="238">
        <v>4</v>
      </c>
      <c r="AH8" s="238">
        <v>2</v>
      </c>
      <c r="AI8" s="238">
        <v>2</v>
      </c>
      <c r="AJ8" s="238">
        <v>4</v>
      </c>
      <c r="AK8" s="238">
        <v>21</v>
      </c>
      <c r="AL8" s="238">
        <v>16</v>
      </c>
      <c r="AM8" s="238" t="s">
        <v>363</v>
      </c>
      <c r="AN8" s="238">
        <v>5</v>
      </c>
      <c r="AO8" s="238">
        <v>70</v>
      </c>
      <c r="AS8" s="238">
        <v>15</v>
      </c>
      <c r="AT8" s="238">
        <v>9</v>
      </c>
      <c r="AU8" s="238">
        <v>65</v>
      </c>
      <c r="AV8" s="238">
        <v>13</v>
      </c>
      <c r="AW8" s="238">
        <v>21</v>
      </c>
      <c r="CT8" s="238">
        <v>449898.40826348402</v>
      </c>
      <c r="CU8" s="238">
        <v>4958882.3215646399</v>
      </c>
      <c r="CV8" s="238">
        <v>44.781580959999999</v>
      </c>
      <c r="CW8" s="238">
        <v>-93.633282080000001</v>
      </c>
      <c r="CX8" s="238" t="s">
        <v>359</v>
      </c>
      <c r="CY8" s="238" t="s">
        <v>1964</v>
      </c>
    </row>
    <row r="9" spans="1:103" x14ac:dyDescent="0.25">
      <c r="A9" s="238">
        <v>694973</v>
      </c>
      <c r="B9" s="238">
        <v>2</v>
      </c>
      <c r="C9" s="238">
        <v>212</v>
      </c>
      <c r="D9" s="238">
        <v>145.92500000000001</v>
      </c>
      <c r="E9" s="238">
        <v>10</v>
      </c>
      <c r="F9" s="238" t="s">
        <v>1957</v>
      </c>
      <c r="H9" s="238" t="s">
        <v>354</v>
      </c>
      <c r="I9" s="238">
        <v>25</v>
      </c>
      <c r="K9" s="238">
        <v>19006342</v>
      </c>
      <c r="M9" s="238">
        <v>3</v>
      </c>
      <c r="N9" s="238">
        <v>5</v>
      </c>
      <c r="O9" s="238">
        <v>2019</v>
      </c>
      <c r="P9" s="238" t="s">
        <v>368</v>
      </c>
      <c r="Q9" s="238">
        <v>9</v>
      </c>
      <c r="R9" s="238" t="s">
        <v>369</v>
      </c>
      <c r="S9" s="238">
        <v>5</v>
      </c>
      <c r="T9" s="238">
        <v>0</v>
      </c>
      <c r="U9" s="238">
        <v>1</v>
      </c>
      <c r="W9" s="238">
        <v>48</v>
      </c>
      <c r="X9" s="238">
        <v>2</v>
      </c>
      <c r="Y9" s="238">
        <v>1</v>
      </c>
      <c r="Z9" s="238">
        <v>1</v>
      </c>
      <c r="AB9" s="238">
        <v>5</v>
      </c>
      <c r="AC9" s="238">
        <v>98</v>
      </c>
      <c r="AD9" s="238" t="s">
        <v>357</v>
      </c>
      <c r="AF9" s="238" t="s">
        <v>358</v>
      </c>
      <c r="AG9" s="238">
        <v>3</v>
      </c>
      <c r="AH9" s="238">
        <v>2</v>
      </c>
      <c r="AI9" s="238">
        <v>4</v>
      </c>
      <c r="AJ9" s="238">
        <v>3</v>
      </c>
      <c r="AK9" s="238">
        <v>21</v>
      </c>
      <c r="AL9" s="238">
        <v>22</v>
      </c>
      <c r="AM9" s="238" t="s">
        <v>363</v>
      </c>
      <c r="AN9" s="238">
        <v>5</v>
      </c>
      <c r="AO9" s="238">
        <v>1</v>
      </c>
      <c r="AS9" s="238">
        <v>15</v>
      </c>
      <c r="AT9" s="238">
        <v>9</v>
      </c>
      <c r="AU9" s="238">
        <v>65</v>
      </c>
      <c r="AV9" s="238">
        <v>12</v>
      </c>
      <c r="AW9" s="238">
        <v>21</v>
      </c>
      <c r="CT9" s="238">
        <v>449954.79274714203</v>
      </c>
      <c r="CU9" s="238">
        <v>4958913.3480192497</v>
      </c>
      <c r="CV9" s="238">
        <v>44.781864200000001</v>
      </c>
      <c r="CW9" s="238">
        <v>-93.632572469999999</v>
      </c>
      <c r="CX9" s="238" t="s">
        <v>359</v>
      </c>
      <c r="CY9" s="238" t="s">
        <v>1965</v>
      </c>
    </row>
    <row r="10" spans="1:103" x14ac:dyDescent="0.25">
      <c r="A10" s="238">
        <v>410507</v>
      </c>
      <c r="B10" s="238">
        <v>2</v>
      </c>
      <c r="C10" s="238">
        <v>212</v>
      </c>
      <c r="D10" s="238">
        <v>145.94800000000001</v>
      </c>
      <c r="E10" s="238">
        <v>10</v>
      </c>
      <c r="F10" s="238" t="s">
        <v>1957</v>
      </c>
      <c r="H10" s="238" t="s">
        <v>354</v>
      </c>
      <c r="I10" s="238">
        <v>25</v>
      </c>
      <c r="K10" s="238">
        <v>17500046</v>
      </c>
      <c r="M10" s="238">
        <v>1</v>
      </c>
      <c r="N10" s="238">
        <v>2</v>
      </c>
      <c r="O10" s="238">
        <v>2017</v>
      </c>
      <c r="P10" s="238" t="s">
        <v>361</v>
      </c>
      <c r="Q10" s="238">
        <v>15</v>
      </c>
      <c r="R10" s="238" t="s">
        <v>369</v>
      </c>
      <c r="S10" s="238">
        <v>5</v>
      </c>
      <c r="T10" s="238">
        <v>0</v>
      </c>
      <c r="U10" s="238">
        <v>1</v>
      </c>
      <c r="W10" s="238">
        <v>55</v>
      </c>
      <c r="X10" s="238">
        <v>2</v>
      </c>
      <c r="Y10" s="238">
        <v>1</v>
      </c>
      <c r="Z10" s="238">
        <v>2</v>
      </c>
      <c r="AB10" s="238">
        <v>5</v>
      </c>
      <c r="AC10" s="238">
        <v>98</v>
      </c>
      <c r="AD10" s="238" t="s">
        <v>357</v>
      </c>
      <c r="AF10" s="238" t="s">
        <v>358</v>
      </c>
      <c r="AG10" s="238">
        <v>3</v>
      </c>
      <c r="AH10" s="238">
        <v>2</v>
      </c>
      <c r="AI10" s="238">
        <v>4</v>
      </c>
      <c r="AJ10" s="238">
        <v>3</v>
      </c>
      <c r="AK10" s="238">
        <v>21</v>
      </c>
      <c r="AL10" s="238">
        <v>39</v>
      </c>
      <c r="AM10" s="238" t="s">
        <v>363</v>
      </c>
      <c r="AN10" s="238">
        <v>5</v>
      </c>
      <c r="AO10" s="238">
        <v>99</v>
      </c>
      <c r="AS10" s="238">
        <v>15</v>
      </c>
      <c r="AT10" s="238">
        <v>9</v>
      </c>
      <c r="AU10" s="238">
        <v>65</v>
      </c>
      <c r="AV10" s="238">
        <v>12</v>
      </c>
      <c r="AW10" s="238">
        <v>21</v>
      </c>
      <c r="CT10" s="238">
        <v>449957.675048684</v>
      </c>
      <c r="CU10" s="238">
        <v>4958950.0550334398</v>
      </c>
      <c r="CV10" s="238">
        <v>44.782194830000002</v>
      </c>
      <c r="CW10" s="238">
        <v>-93.632539649999998</v>
      </c>
      <c r="CX10" s="238" t="s">
        <v>359</v>
      </c>
      <c r="CY10" s="238" t="s">
        <v>1966</v>
      </c>
    </row>
    <row r="11" spans="1:103" x14ac:dyDescent="0.25">
      <c r="A11" s="238">
        <v>871446</v>
      </c>
      <c r="B11" s="238">
        <v>2</v>
      </c>
      <c r="C11" s="238">
        <v>212</v>
      </c>
      <c r="D11" s="238">
        <v>145.96</v>
      </c>
      <c r="E11" s="238">
        <v>10</v>
      </c>
      <c r="F11" s="238" t="s">
        <v>1957</v>
      </c>
      <c r="H11" s="238" t="s">
        <v>354</v>
      </c>
      <c r="I11" s="238">
        <v>25</v>
      </c>
      <c r="K11" s="238">
        <v>20511338</v>
      </c>
      <c r="L11" s="238">
        <v>203640033</v>
      </c>
      <c r="M11" s="238">
        <v>12</v>
      </c>
      <c r="N11" s="238">
        <v>29</v>
      </c>
      <c r="O11" s="238">
        <v>2020</v>
      </c>
      <c r="P11" s="238" t="s">
        <v>368</v>
      </c>
      <c r="Q11" s="238">
        <v>9</v>
      </c>
      <c r="R11" s="238" t="s">
        <v>369</v>
      </c>
      <c r="S11" s="238">
        <v>5</v>
      </c>
      <c r="T11" s="238">
        <v>0</v>
      </c>
      <c r="U11" s="238">
        <v>2</v>
      </c>
      <c r="V11" s="238">
        <v>10</v>
      </c>
      <c r="W11" s="238">
        <v>10</v>
      </c>
      <c r="X11" s="238">
        <v>2</v>
      </c>
      <c r="Y11" s="238">
        <v>1</v>
      </c>
      <c r="Z11" s="238">
        <v>2</v>
      </c>
      <c r="AB11" s="238">
        <v>2</v>
      </c>
      <c r="AC11" s="238">
        <v>98</v>
      </c>
      <c r="AD11" s="238" t="s">
        <v>1967</v>
      </c>
      <c r="AF11" s="238" t="s">
        <v>358</v>
      </c>
      <c r="AG11" s="238">
        <v>5</v>
      </c>
      <c r="AH11" s="238">
        <v>2</v>
      </c>
      <c r="AI11" s="238">
        <v>2</v>
      </c>
      <c r="AJ11" s="238">
        <v>3</v>
      </c>
      <c r="AK11" s="238">
        <v>21</v>
      </c>
      <c r="AL11" s="238">
        <v>29</v>
      </c>
      <c r="AM11" s="238" t="s">
        <v>363</v>
      </c>
      <c r="AN11" s="238">
        <v>5</v>
      </c>
      <c r="AO11" s="238">
        <v>68</v>
      </c>
      <c r="AS11" s="238">
        <v>15</v>
      </c>
      <c r="AT11" s="238">
        <v>9</v>
      </c>
      <c r="AU11" s="238">
        <v>65</v>
      </c>
      <c r="AV11" s="238">
        <v>11</v>
      </c>
      <c r="AW11" s="238">
        <v>21</v>
      </c>
      <c r="AX11" s="238">
        <v>2</v>
      </c>
      <c r="AY11" s="238">
        <v>2</v>
      </c>
      <c r="AZ11" s="238">
        <v>3</v>
      </c>
      <c r="BA11" s="238">
        <v>21</v>
      </c>
      <c r="BB11" s="238">
        <v>51</v>
      </c>
      <c r="BC11" s="238" t="s">
        <v>354</v>
      </c>
      <c r="BD11" s="238">
        <v>5</v>
      </c>
      <c r="BE11" s="238">
        <v>1</v>
      </c>
      <c r="BI11" s="238">
        <v>15</v>
      </c>
      <c r="BJ11" s="238">
        <v>9</v>
      </c>
      <c r="BK11" s="238">
        <v>65</v>
      </c>
      <c r="BL11" s="238">
        <v>11</v>
      </c>
      <c r="BM11" s="238">
        <v>21</v>
      </c>
      <c r="CT11" s="238">
        <v>449970.37507408398</v>
      </c>
      <c r="CU11" s="238">
        <v>4958966.98840064</v>
      </c>
      <c r="CV11" s="238">
        <v>44.782348149999997</v>
      </c>
      <c r="CW11" s="238">
        <v>-93.632380789999999</v>
      </c>
      <c r="CX11" s="238" t="s">
        <v>359</v>
      </c>
      <c r="CY11" s="238" t="s">
        <v>1968</v>
      </c>
    </row>
    <row r="12" spans="1:103" x14ac:dyDescent="0.25">
      <c r="A12" s="238">
        <v>843118</v>
      </c>
      <c r="B12" s="238">
        <v>2</v>
      </c>
      <c r="C12" s="238">
        <v>212</v>
      </c>
      <c r="D12" s="238">
        <v>145.999</v>
      </c>
      <c r="E12" s="238">
        <v>10</v>
      </c>
      <c r="F12" s="238" t="s">
        <v>1957</v>
      </c>
      <c r="H12" s="238" t="s">
        <v>354</v>
      </c>
      <c r="I12" s="238">
        <v>25</v>
      </c>
      <c r="K12" s="238">
        <v>20507921</v>
      </c>
      <c r="L12" s="238">
        <v>202630194</v>
      </c>
      <c r="M12" s="238">
        <v>9</v>
      </c>
      <c r="N12" s="238">
        <v>19</v>
      </c>
      <c r="O12" s="238">
        <v>2020</v>
      </c>
      <c r="P12" s="238" t="s">
        <v>364</v>
      </c>
      <c r="Q12" s="238">
        <v>1</v>
      </c>
      <c r="S12" s="238">
        <v>5</v>
      </c>
      <c r="T12" s="238">
        <v>0</v>
      </c>
      <c r="U12" s="238">
        <v>1</v>
      </c>
      <c r="W12" s="238">
        <v>55</v>
      </c>
      <c r="X12" s="238">
        <v>2</v>
      </c>
      <c r="Y12" s="238">
        <v>6</v>
      </c>
      <c r="Z12" s="238">
        <v>1</v>
      </c>
      <c r="AB12" s="238">
        <v>1</v>
      </c>
      <c r="AC12" s="238">
        <v>98</v>
      </c>
      <c r="AD12" s="238" t="s">
        <v>357</v>
      </c>
      <c r="AF12" s="238" t="s">
        <v>405</v>
      </c>
      <c r="AG12" s="238">
        <v>3</v>
      </c>
      <c r="AH12" s="238">
        <v>1</v>
      </c>
      <c r="AI12" s="238">
        <v>2</v>
      </c>
      <c r="AJ12" s="238">
        <v>4</v>
      </c>
      <c r="AK12" s="238">
        <v>32</v>
      </c>
      <c r="AS12" s="238">
        <v>15</v>
      </c>
      <c r="AT12" s="238">
        <v>9</v>
      </c>
      <c r="AU12" s="238">
        <v>65</v>
      </c>
      <c r="AV12" s="238">
        <v>13</v>
      </c>
      <c r="AW12" s="238">
        <v>21</v>
      </c>
      <c r="CT12" s="238">
        <v>449976.72508678399</v>
      </c>
      <c r="CU12" s="238">
        <v>4959068.5886038402</v>
      </c>
      <c r="CV12" s="238">
        <v>44.783263169999998</v>
      </c>
      <c r="CW12" s="238">
        <v>-93.632310520000004</v>
      </c>
      <c r="CX12" s="238" t="s">
        <v>359</v>
      </c>
      <c r="CY12" s="238" t="s">
        <v>1969</v>
      </c>
    </row>
    <row r="13" spans="1:103" x14ac:dyDescent="0.25">
      <c r="A13" s="238">
        <v>626327</v>
      </c>
      <c r="B13" s="238">
        <v>2</v>
      </c>
      <c r="C13" s="238">
        <v>212</v>
      </c>
      <c r="D13" s="238">
        <v>146.17099999999999</v>
      </c>
      <c r="E13" s="238">
        <v>10</v>
      </c>
      <c r="F13" s="238" t="s">
        <v>1957</v>
      </c>
      <c r="H13" s="238" t="s">
        <v>354</v>
      </c>
      <c r="I13" s="238">
        <v>25</v>
      </c>
      <c r="K13" s="238">
        <v>18509473</v>
      </c>
      <c r="M13" s="238">
        <v>8</v>
      </c>
      <c r="N13" s="238">
        <v>8</v>
      </c>
      <c r="O13" s="238">
        <v>2018</v>
      </c>
      <c r="P13" s="238" t="s">
        <v>355</v>
      </c>
      <c r="Q13" s="238">
        <v>7</v>
      </c>
      <c r="R13" s="238" t="s">
        <v>369</v>
      </c>
      <c r="S13" s="238">
        <v>5</v>
      </c>
      <c r="T13" s="238">
        <v>0</v>
      </c>
      <c r="U13" s="238">
        <v>1</v>
      </c>
      <c r="W13" s="238">
        <v>55</v>
      </c>
      <c r="X13" s="238">
        <v>2</v>
      </c>
      <c r="Y13" s="238">
        <v>1</v>
      </c>
      <c r="Z13" s="238">
        <v>1</v>
      </c>
      <c r="AB13" s="238">
        <v>1</v>
      </c>
      <c r="AC13" s="238">
        <v>98</v>
      </c>
      <c r="AD13" s="238" t="s">
        <v>357</v>
      </c>
      <c r="AF13" s="238" t="s">
        <v>358</v>
      </c>
      <c r="AG13" s="238">
        <v>3</v>
      </c>
      <c r="AH13" s="238">
        <v>2</v>
      </c>
      <c r="AI13" s="238">
        <v>2</v>
      </c>
      <c r="AJ13" s="238">
        <v>3</v>
      </c>
      <c r="AK13" s="238">
        <v>21</v>
      </c>
      <c r="AL13" s="238">
        <v>20</v>
      </c>
      <c r="AM13" s="238" t="s">
        <v>354</v>
      </c>
      <c r="AN13" s="238">
        <v>9</v>
      </c>
      <c r="AO13" s="238">
        <v>62</v>
      </c>
      <c r="AS13" s="238">
        <v>15</v>
      </c>
      <c r="AT13" s="238">
        <v>9</v>
      </c>
      <c r="AU13" s="238">
        <v>65</v>
      </c>
      <c r="AV13" s="238">
        <v>11</v>
      </c>
      <c r="AW13" s="238">
        <v>21</v>
      </c>
      <c r="CT13" s="238">
        <v>450025.40851748502</v>
      </c>
      <c r="CU13" s="238">
        <v>4959301.4224028401</v>
      </c>
      <c r="CV13" s="238">
        <v>44.785362480000003</v>
      </c>
      <c r="CW13" s="238">
        <v>-93.631718039999996</v>
      </c>
      <c r="CX13" s="238" t="s">
        <v>359</v>
      </c>
      <c r="CY13" s="238" t="s">
        <v>1970</v>
      </c>
    </row>
    <row r="14" spans="1:103" x14ac:dyDescent="0.25">
      <c r="A14" s="238">
        <v>770757</v>
      </c>
      <c r="B14" s="238">
        <v>2</v>
      </c>
      <c r="C14" s="238">
        <v>212</v>
      </c>
      <c r="D14" s="238">
        <v>146.23599999999999</v>
      </c>
      <c r="E14" s="238">
        <v>10</v>
      </c>
      <c r="F14" s="238" t="s">
        <v>1957</v>
      </c>
      <c r="H14" s="238" t="s">
        <v>354</v>
      </c>
      <c r="I14" s="238">
        <v>25</v>
      </c>
      <c r="K14" s="238">
        <v>19515055</v>
      </c>
      <c r="M14" s="238">
        <v>12</v>
      </c>
      <c r="N14" s="238">
        <v>10</v>
      </c>
      <c r="O14" s="238">
        <v>2019</v>
      </c>
      <c r="P14" s="238" t="s">
        <v>368</v>
      </c>
      <c r="Q14" s="238">
        <v>15</v>
      </c>
      <c r="R14" s="238" t="s">
        <v>196</v>
      </c>
      <c r="S14" s="238">
        <v>5</v>
      </c>
      <c r="T14" s="238">
        <v>0</v>
      </c>
      <c r="U14" s="238">
        <v>2</v>
      </c>
      <c r="V14" s="238">
        <v>10</v>
      </c>
      <c r="W14" s="238">
        <v>10</v>
      </c>
      <c r="X14" s="238">
        <v>2</v>
      </c>
      <c r="Y14" s="238">
        <v>1</v>
      </c>
      <c r="Z14" s="238">
        <v>1</v>
      </c>
      <c r="AB14" s="238">
        <v>1</v>
      </c>
      <c r="AC14" s="238">
        <v>98</v>
      </c>
      <c r="AD14" s="238" t="s">
        <v>357</v>
      </c>
      <c r="AF14" s="238" t="s">
        <v>405</v>
      </c>
      <c r="AG14" s="238">
        <v>5</v>
      </c>
      <c r="AH14" s="238">
        <v>2</v>
      </c>
      <c r="AI14" s="238">
        <v>2</v>
      </c>
      <c r="AJ14" s="238">
        <v>4</v>
      </c>
      <c r="AK14" s="238">
        <v>21</v>
      </c>
      <c r="AL14" s="238">
        <v>50</v>
      </c>
      <c r="AM14" s="238" t="s">
        <v>363</v>
      </c>
      <c r="AN14" s="238">
        <v>5</v>
      </c>
      <c r="AO14" s="238">
        <v>1</v>
      </c>
      <c r="AS14" s="238">
        <v>15</v>
      </c>
      <c r="AT14" s="238">
        <v>9</v>
      </c>
      <c r="AU14" s="238">
        <v>65</v>
      </c>
      <c r="AV14" s="238">
        <v>11</v>
      </c>
      <c r="AW14" s="238">
        <v>21</v>
      </c>
      <c r="AX14" s="238">
        <v>1</v>
      </c>
      <c r="AY14" s="238">
        <v>3</v>
      </c>
      <c r="AZ14" s="238">
        <v>4</v>
      </c>
      <c r="BA14" s="238">
        <v>28</v>
      </c>
      <c r="BB14" s="238">
        <v>0</v>
      </c>
      <c r="BI14" s="238">
        <v>15</v>
      </c>
      <c r="BJ14" s="238">
        <v>9</v>
      </c>
      <c r="BK14" s="238">
        <v>65</v>
      </c>
      <c r="BL14" s="238">
        <v>11</v>
      </c>
      <c r="BM14" s="238">
        <v>21</v>
      </c>
      <c r="CT14" s="238">
        <v>450000.00846668403</v>
      </c>
      <c r="CU14" s="238">
        <v>4959449.58936584</v>
      </c>
      <c r="CV14" s="238">
        <v>44.78669446</v>
      </c>
      <c r="CW14" s="238">
        <v>-93.632053650000003</v>
      </c>
      <c r="CX14" s="238" t="s">
        <v>359</v>
      </c>
      <c r="CY14" s="238" t="s">
        <v>1971</v>
      </c>
    </row>
    <row r="15" spans="1:103" x14ac:dyDescent="0.25">
      <c r="A15" s="238">
        <v>342934</v>
      </c>
      <c r="B15" s="238">
        <v>2</v>
      </c>
      <c r="C15" s="238">
        <v>212</v>
      </c>
      <c r="D15" s="238">
        <v>146.309</v>
      </c>
      <c r="E15" s="238">
        <v>10</v>
      </c>
      <c r="F15" s="238" t="s">
        <v>1957</v>
      </c>
      <c r="H15" s="238" t="s">
        <v>354</v>
      </c>
      <c r="I15" s="238">
        <v>25</v>
      </c>
      <c r="K15" s="238">
        <v>16012215</v>
      </c>
      <c r="M15" s="238">
        <v>4</v>
      </c>
      <c r="N15" s="238">
        <v>17</v>
      </c>
      <c r="O15" s="238">
        <v>2016</v>
      </c>
      <c r="P15" s="238" t="s">
        <v>366</v>
      </c>
      <c r="Q15" s="238">
        <v>19</v>
      </c>
      <c r="R15" s="238" t="s">
        <v>356</v>
      </c>
      <c r="S15" s="238">
        <v>5</v>
      </c>
      <c r="T15" s="238">
        <v>0</v>
      </c>
      <c r="U15" s="238">
        <v>1</v>
      </c>
      <c r="W15" s="238">
        <v>83</v>
      </c>
      <c r="X15" s="238">
        <v>2</v>
      </c>
      <c r="Y15" s="238">
        <v>1</v>
      </c>
      <c r="Z15" s="238">
        <v>2</v>
      </c>
      <c r="AB15" s="238">
        <v>1</v>
      </c>
      <c r="AC15" s="238">
        <v>98</v>
      </c>
      <c r="AD15" s="238" t="s">
        <v>357</v>
      </c>
      <c r="AF15" s="238" t="s">
        <v>405</v>
      </c>
      <c r="AG15" s="238">
        <v>3</v>
      </c>
      <c r="AH15" s="238">
        <v>2</v>
      </c>
      <c r="AI15" s="238">
        <v>2</v>
      </c>
      <c r="AJ15" s="238">
        <v>2</v>
      </c>
      <c r="AK15" s="238">
        <v>21</v>
      </c>
      <c r="AL15" s="238">
        <v>32</v>
      </c>
      <c r="AM15" s="238" t="s">
        <v>354</v>
      </c>
      <c r="AN15" s="238">
        <v>10</v>
      </c>
      <c r="AO15" s="238">
        <v>62</v>
      </c>
      <c r="AP15" s="238">
        <v>72</v>
      </c>
      <c r="AS15" s="238">
        <v>14</v>
      </c>
      <c r="AT15" s="238">
        <v>9</v>
      </c>
      <c r="AU15" s="238">
        <v>65</v>
      </c>
      <c r="AV15" s="238">
        <v>11</v>
      </c>
      <c r="AW15" s="238">
        <v>21</v>
      </c>
      <c r="CT15" s="238">
        <v>450012.38814369199</v>
      </c>
      <c r="CU15" s="238">
        <v>4959529.1939346101</v>
      </c>
      <c r="CV15" s="238">
        <v>44.787411900000002</v>
      </c>
      <c r="CW15" s="238">
        <v>-93.631904989999995</v>
      </c>
      <c r="CX15" s="238" t="s">
        <v>359</v>
      </c>
      <c r="CY15" s="238" t="s">
        <v>1972</v>
      </c>
    </row>
    <row r="16" spans="1:103" x14ac:dyDescent="0.25">
      <c r="A16" s="238">
        <v>11024126</v>
      </c>
      <c r="B16" s="238">
        <v>2</v>
      </c>
      <c r="C16" s="238">
        <v>212</v>
      </c>
      <c r="D16" s="238">
        <v>146.309</v>
      </c>
      <c r="E16" s="238">
        <v>10</v>
      </c>
      <c r="F16" s="238" t="s">
        <v>1957</v>
      </c>
      <c r="H16" s="238" t="s">
        <v>354</v>
      </c>
      <c r="I16" s="238">
        <v>25</v>
      </c>
      <c r="K16" s="238">
        <v>15513115</v>
      </c>
      <c r="L16" s="238">
        <v>153500331</v>
      </c>
      <c r="M16" s="238">
        <v>12</v>
      </c>
      <c r="N16" s="238">
        <v>15</v>
      </c>
      <c r="O16" s="238">
        <v>2015</v>
      </c>
      <c r="P16" s="238" t="s">
        <v>368</v>
      </c>
      <c r="Q16" s="238">
        <v>14</v>
      </c>
      <c r="R16" s="238" t="s">
        <v>356</v>
      </c>
      <c r="S16" s="238">
        <v>3</v>
      </c>
      <c r="T16" s="238">
        <v>0</v>
      </c>
      <c r="U16" s="238">
        <v>1</v>
      </c>
      <c r="V16" s="238">
        <v>7</v>
      </c>
      <c r="W16" s="238">
        <v>45</v>
      </c>
      <c r="X16" s="238">
        <v>2</v>
      </c>
      <c r="Y16" s="238">
        <v>1</v>
      </c>
      <c r="Z16" s="238">
        <v>2</v>
      </c>
      <c r="AB16" s="238">
        <v>1</v>
      </c>
      <c r="AC16" s="238">
        <v>98</v>
      </c>
      <c r="AD16" s="238" t="s">
        <v>376</v>
      </c>
      <c r="AE16" s="238" t="s">
        <v>1973</v>
      </c>
      <c r="AF16" s="238" t="s">
        <v>358</v>
      </c>
      <c r="AG16" s="238">
        <v>3</v>
      </c>
      <c r="AH16" s="238">
        <v>2</v>
      </c>
      <c r="AI16" s="238">
        <v>4</v>
      </c>
      <c r="AJ16" s="238">
        <v>4</v>
      </c>
      <c r="AK16" s="238">
        <v>21</v>
      </c>
      <c r="AL16" s="238">
        <v>51</v>
      </c>
      <c r="AM16" s="238" t="s">
        <v>363</v>
      </c>
      <c r="AN16" s="238">
        <v>9</v>
      </c>
      <c r="AO16" s="238">
        <v>21</v>
      </c>
      <c r="AS16" s="238">
        <v>3</v>
      </c>
      <c r="AT16" s="238">
        <v>98</v>
      </c>
      <c r="AU16" s="238">
        <v>65</v>
      </c>
      <c r="AV16" s="238">
        <v>11</v>
      </c>
      <c r="AW16" s="238">
        <v>21</v>
      </c>
      <c r="CT16" s="238">
        <v>450027</v>
      </c>
      <c r="CU16" s="238">
        <v>4959524</v>
      </c>
      <c r="CV16" s="238">
        <v>44.7873643</v>
      </c>
      <c r="CW16" s="238">
        <v>-93.6317217</v>
      </c>
      <c r="CX16" s="238" t="s">
        <v>359</v>
      </c>
      <c r="CY16" s="238" t="s">
        <v>1974</v>
      </c>
    </row>
    <row r="17" spans="1:103" x14ac:dyDescent="0.25">
      <c r="A17" s="238">
        <v>804655</v>
      </c>
      <c r="B17" s="238">
        <v>2</v>
      </c>
      <c r="C17" s="238">
        <v>212</v>
      </c>
      <c r="D17" s="238">
        <v>146.4</v>
      </c>
      <c r="E17" s="238">
        <v>10</v>
      </c>
      <c r="F17" s="238" t="s">
        <v>1957</v>
      </c>
      <c r="H17" s="238" t="s">
        <v>354</v>
      </c>
      <c r="I17" s="238">
        <v>25</v>
      </c>
      <c r="K17" s="238">
        <v>20502988</v>
      </c>
      <c r="L17" s="238">
        <v>200780076</v>
      </c>
      <c r="M17" s="238">
        <v>3</v>
      </c>
      <c r="N17" s="238">
        <v>18</v>
      </c>
      <c r="O17" s="238">
        <v>2020</v>
      </c>
      <c r="P17" s="238" t="s">
        <v>355</v>
      </c>
      <c r="Q17" s="238">
        <v>22</v>
      </c>
      <c r="R17" s="238" t="s">
        <v>356</v>
      </c>
      <c r="S17" s="238">
        <v>4</v>
      </c>
      <c r="T17" s="238">
        <v>0</v>
      </c>
      <c r="U17" s="238">
        <v>1</v>
      </c>
      <c r="W17" s="238">
        <v>55</v>
      </c>
      <c r="X17" s="238">
        <v>2</v>
      </c>
      <c r="Y17" s="238">
        <v>6</v>
      </c>
      <c r="Z17" s="238">
        <v>2</v>
      </c>
      <c r="AB17" s="238">
        <v>1</v>
      </c>
      <c r="AC17" s="238">
        <v>98</v>
      </c>
      <c r="AD17" s="238" t="s">
        <v>357</v>
      </c>
      <c r="AF17" s="238" t="s">
        <v>358</v>
      </c>
      <c r="AG17" s="238">
        <v>3</v>
      </c>
      <c r="AH17" s="238">
        <v>2</v>
      </c>
      <c r="AI17" s="238">
        <v>2</v>
      </c>
      <c r="AJ17" s="238">
        <v>4</v>
      </c>
      <c r="AK17" s="238">
        <v>27</v>
      </c>
      <c r="AL17" s="238">
        <v>22</v>
      </c>
      <c r="AM17" s="238" t="s">
        <v>363</v>
      </c>
      <c r="AN17" s="238">
        <v>5</v>
      </c>
      <c r="AO17" s="238">
        <v>72</v>
      </c>
      <c r="AS17" s="238">
        <v>15</v>
      </c>
      <c r="AT17" s="238">
        <v>9</v>
      </c>
      <c r="AU17" s="238">
        <v>65</v>
      </c>
      <c r="AV17" s="238">
        <v>11</v>
      </c>
      <c r="AW17" s="238">
        <v>21</v>
      </c>
      <c r="CT17" s="238">
        <v>450021.17517568503</v>
      </c>
      <c r="CU17" s="238">
        <v>4959669.72313945</v>
      </c>
      <c r="CV17" s="238">
        <v>44.78867752</v>
      </c>
      <c r="CW17" s="238">
        <v>-93.631807710000004</v>
      </c>
      <c r="CX17" s="238" t="s">
        <v>359</v>
      </c>
      <c r="CY17" s="238" t="s">
        <v>1975</v>
      </c>
    </row>
    <row r="18" spans="1:103" x14ac:dyDescent="0.25">
      <c r="A18" s="238">
        <v>533594</v>
      </c>
      <c r="B18" s="238">
        <v>2</v>
      </c>
      <c r="C18" s="238">
        <v>212</v>
      </c>
      <c r="D18" s="238">
        <v>146.46199999999999</v>
      </c>
      <c r="E18" s="238">
        <v>10</v>
      </c>
      <c r="F18" s="238" t="s">
        <v>1957</v>
      </c>
      <c r="H18" s="238" t="s">
        <v>354</v>
      </c>
      <c r="I18" s="238">
        <v>25</v>
      </c>
      <c r="K18" s="238">
        <v>18000667</v>
      </c>
      <c r="M18" s="238">
        <v>1</v>
      </c>
      <c r="N18" s="238">
        <v>7</v>
      </c>
      <c r="O18" s="238">
        <v>2018</v>
      </c>
      <c r="P18" s="238" t="s">
        <v>366</v>
      </c>
      <c r="Q18" s="238">
        <v>17</v>
      </c>
      <c r="R18" s="238" t="s">
        <v>356</v>
      </c>
      <c r="S18" s="238">
        <v>3</v>
      </c>
      <c r="T18" s="238">
        <v>0</v>
      </c>
      <c r="U18" s="238">
        <v>2</v>
      </c>
      <c r="V18" s="238">
        <v>12</v>
      </c>
      <c r="W18" s="238">
        <v>10</v>
      </c>
      <c r="X18" s="238">
        <v>2</v>
      </c>
      <c r="Y18" s="238">
        <v>3</v>
      </c>
      <c r="Z18" s="238">
        <v>2</v>
      </c>
      <c r="AB18" s="238">
        <v>1</v>
      </c>
      <c r="AC18" s="238">
        <v>98</v>
      </c>
      <c r="AD18" s="238" t="s">
        <v>357</v>
      </c>
      <c r="AF18" s="238" t="s">
        <v>405</v>
      </c>
      <c r="AG18" s="238">
        <v>7</v>
      </c>
      <c r="AH18" s="238">
        <v>2</v>
      </c>
      <c r="AI18" s="238">
        <v>4</v>
      </c>
      <c r="AJ18" s="238">
        <v>4</v>
      </c>
      <c r="AK18" s="238">
        <v>21</v>
      </c>
      <c r="AL18" s="238">
        <v>49</v>
      </c>
      <c r="AM18" s="238" t="s">
        <v>363</v>
      </c>
      <c r="AN18" s="238">
        <v>5</v>
      </c>
      <c r="AO18" s="238">
        <v>1</v>
      </c>
      <c r="AS18" s="238">
        <v>14</v>
      </c>
      <c r="AT18" s="238">
        <v>9</v>
      </c>
      <c r="AU18" s="238">
        <v>65</v>
      </c>
      <c r="AV18" s="238">
        <v>11</v>
      </c>
      <c r="AW18" s="238">
        <v>21</v>
      </c>
      <c r="AX18" s="238">
        <v>1</v>
      </c>
      <c r="AY18" s="238">
        <v>5</v>
      </c>
      <c r="AZ18" s="238">
        <v>4</v>
      </c>
      <c r="BA18" s="238">
        <v>21</v>
      </c>
      <c r="BI18" s="238">
        <v>14</v>
      </c>
      <c r="BJ18" s="238">
        <v>9</v>
      </c>
      <c r="BK18" s="238">
        <v>65</v>
      </c>
      <c r="BL18" s="238">
        <v>11</v>
      </c>
      <c r="BM18" s="238">
        <v>21</v>
      </c>
      <c r="CT18" s="238">
        <v>450006.83083604299</v>
      </c>
      <c r="CU18" s="238">
        <v>4959776.4837591499</v>
      </c>
      <c r="CV18" s="238">
        <v>44.789637550000002</v>
      </c>
      <c r="CW18" s="238">
        <v>-93.631999519999994</v>
      </c>
      <c r="CX18" s="238" t="s">
        <v>359</v>
      </c>
      <c r="CY18" s="238" t="s">
        <v>1976</v>
      </c>
    </row>
    <row r="19" spans="1:103" x14ac:dyDescent="0.25">
      <c r="A19" s="238">
        <v>513914</v>
      </c>
      <c r="B19" s="238">
        <v>2</v>
      </c>
      <c r="C19" s="238">
        <v>212</v>
      </c>
      <c r="D19" s="238">
        <v>146.53299999999999</v>
      </c>
      <c r="E19" s="238">
        <v>10</v>
      </c>
      <c r="F19" s="238" t="s">
        <v>1957</v>
      </c>
      <c r="H19" s="238" t="s">
        <v>354</v>
      </c>
      <c r="I19" s="238">
        <v>25</v>
      </c>
      <c r="K19" s="238">
        <v>17512329</v>
      </c>
      <c r="M19" s="238">
        <v>11</v>
      </c>
      <c r="N19" s="238">
        <v>3</v>
      </c>
      <c r="O19" s="238">
        <v>2017</v>
      </c>
      <c r="P19" s="238" t="s">
        <v>362</v>
      </c>
      <c r="Q19" s="238">
        <v>2</v>
      </c>
      <c r="R19" s="238" t="s">
        <v>369</v>
      </c>
      <c r="S19" s="238">
        <v>5</v>
      </c>
      <c r="T19" s="238">
        <v>0</v>
      </c>
      <c r="U19" s="238">
        <v>1</v>
      </c>
      <c r="W19" s="238">
        <v>32</v>
      </c>
      <c r="X19" s="238">
        <v>2</v>
      </c>
      <c r="Y19" s="238">
        <v>6</v>
      </c>
      <c r="Z19" s="238">
        <v>1</v>
      </c>
      <c r="AB19" s="238">
        <v>1</v>
      </c>
      <c r="AC19" s="238">
        <v>98</v>
      </c>
      <c r="AD19" s="238" t="s">
        <v>357</v>
      </c>
      <c r="AF19" s="238" t="s">
        <v>358</v>
      </c>
      <c r="AG19" s="238">
        <v>3</v>
      </c>
      <c r="AH19" s="238">
        <v>2</v>
      </c>
      <c r="AI19" s="238">
        <v>2</v>
      </c>
      <c r="AJ19" s="238">
        <v>3</v>
      </c>
      <c r="AK19" s="238">
        <v>27</v>
      </c>
      <c r="AL19" s="238">
        <v>37</v>
      </c>
      <c r="AM19" s="238" t="s">
        <v>354</v>
      </c>
      <c r="AN19" s="238">
        <v>5</v>
      </c>
      <c r="AO19" s="238">
        <v>71</v>
      </c>
      <c r="AS19" s="238">
        <v>15</v>
      </c>
      <c r="AT19" s="238">
        <v>9</v>
      </c>
      <c r="AU19" s="238">
        <v>65</v>
      </c>
      <c r="AV19" s="238">
        <v>11</v>
      </c>
      <c r="AW19" s="238">
        <v>21</v>
      </c>
      <c r="CT19" s="238">
        <v>450033.875201085</v>
      </c>
      <c r="CU19" s="238">
        <v>4959881.3902294496</v>
      </c>
      <c r="CV19" s="238">
        <v>44.790583779999999</v>
      </c>
      <c r="CW19" s="238">
        <v>-93.631667960000001</v>
      </c>
      <c r="CX19" s="238" t="s">
        <v>359</v>
      </c>
      <c r="CY19" s="238" t="s">
        <v>1977</v>
      </c>
    </row>
    <row r="20" spans="1:103" x14ac:dyDescent="0.25">
      <c r="A20" s="238">
        <v>749012</v>
      </c>
      <c r="B20" s="238">
        <v>2</v>
      </c>
      <c r="C20" s="238">
        <v>212</v>
      </c>
      <c r="D20" s="238">
        <v>146.542</v>
      </c>
      <c r="E20" s="238">
        <v>10</v>
      </c>
      <c r="F20" s="238" t="s">
        <v>1957</v>
      </c>
      <c r="H20" s="238" t="s">
        <v>354</v>
      </c>
      <c r="I20" s="238">
        <v>25</v>
      </c>
      <c r="K20" s="238">
        <v>19511494</v>
      </c>
      <c r="M20" s="238">
        <v>9</v>
      </c>
      <c r="N20" s="238">
        <v>21</v>
      </c>
      <c r="O20" s="238">
        <v>2019</v>
      </c>
      <c r="P20" s="238" t="s">
        <v>364</v>
      </c>
      <c r="Q20" s="238">
        <v>11</v>
      </c>
      <c r="R20" s="238" t="s">
        <v>369</v>
      </c>
      <c r="S20" s="238">
        <v>5</v>
      </c>
      <c r="T20" s="238">
        <v>0</v>
      </c>
      <c r="U20" s="238">
        <v>2</v>
      </c>
      <c r="V20" s="238">
        <v>12</v>
      </c>
      <c r="W20" s="238">
        <v>10</v>
      </c>
      <c r="X20" s="238">
        <v>2</v>
      </c>
      <c r="Y20" s="238">
        <v>1</v>
      </c>
      <c r="Z20" s="238">
        <v>2</v>
      </c>
      <c r="AB20" s="238">
        <v>1</v>
      </c>
      <c r="AC20" s="238">
        <v>3</v>
      </c>
      <c r="AD20" s="238" t="s">
        <v>357</v>
      </c>
      <c r="AF20" s="238" t="s">
        <v>358</v>
      </c>
      <c r="AG20" s="238">
        <v>7</v>
      </c>
      <c r="AH20" s="238">
        <v>2</v>
      </c>
      <c r="AI20" s="238">
        <v>2</v>
      </c>
      <c r="AJ20" s="238">
        <v>3</v>
      </c>
      <c r="AK20" s="238">
        <v>26</v>
      </c>
      <c r="AL20" s="238">
        <v>24</v>
      </c>
      <c r="AM20" s="238" t="s">
        <v>363</v>
      </c>
      <c r="AN20" s="238">
        <v>99</v>
      </c>
      <c r="AO20" s="238">
        <v>71</v>
      </c>
      <c r="AS20" s="238">
        <v>15</v>
      </c>
      <c r="AT20" s="238">
        <v>9</v>
      </c>
      <c r="AU20" s="238">
        <v>55</v>
      </c>
      <c r="AV20" s="238">
        <v>11</v>
      </c>
      <c r="AW20" s="238">
        <v>24</v>
      </c>
      <c r="AX20" s="238">
        <v>2</v>
      </c>
      <c r="AY20" s="238">
        <v>2</v>
      </c>
      <c r="AZ20" s="238">
        <v>3</v>
      </c>
      <c r="BA20" s="238">
        <v>26</v>
      </c>
      <c r="BB20" s="238">
        <v>26</v>
      </c>
      <c r="BC20" s="238" t="s">
        <v>363</v>
      </c>
      <c r="BD20" s="238">
        <v>5</v>
      </c>
      <c r="BE20" s="238">
        <v>4</v>
      </c>
      <c r="BI20" s="238">
        <v>15</v>
      </c>
      <c r="BJ20" s="238">
        <v>9</v>
      </c>
      <c r="BK20" s="238">
        <v>55</v>
      </c>
      <c r="BL20" s="238">
        <v>11</v>
      </c>
      <c r="BM20" s="238">
        <v>24</v>
      </c>
      <c r="CT20" s="238">
        <v>450025.40851748397</v>
      </c>
      <c r="CU20" s="238">
        <v>4959898.3235966498</v>
      </c>
      <c r="CV20" s="238">
        <v>44.790735609999999</v>
      </c>
      <c r="CW20" s="238">
        <v>-93.631776650000006</v>
      </c>
      <c r="CX20" s="238" t="s">
        <v>359</v>
      </c>
      <c r="CY20" s="238" t="s">
        <v>1978</v>
      </c>
    </row>
    <row r="21" spans="1:103" x14ac:dyDescent="0.25">
      <c r="A21" s="238">
        <v>512672</v>
      </c>
      <c r="B21" s="238">
        <v>2</v>
      </c>
      <c r="C21" s="238">
        <v>212</v>
      </c>
      <c r="D21" s="238">
        <v>146.54900000000001</v>
      </c>
      <c r="E21" s="238">
        <v>10</v>
      </c>
      <c r="F21" s="238" t="s">
        <v>1957</v>
      </c>
      <c r="H21" s="238" t="s">
        <v>354</v>
      </c>
      <c r="I21" s="238">
        <v>25</v>
      </c>
      <c r="K21" s="238">
        <v>17512060</v>
      </c>
      <c r="M21" s="238">
        <v>10</v>
      </c>
      <c r="N21" s="238">
        <v>27</v>
      </c>
      <c r="O21" s="238">
        <v>2017</v>
      </c>
      <c r="P21" s="238" t="s">
        <v>362</v>
      </c>
      <c r="Q21" s="238">
        <v>22</v>
      </c>
      <c r="R21" s="238" t="s">
        <v>356</v>
      </c>
      <c r="S21" s="238">
        <v>5</v>
      </c>
      <c r="T21" s="238">
        <v>0</v>
      </c>
      <c r="U21" s="238">
        <v>1</v>
      </c>
      <c r="W21" s="238">
        <v>56</v>
      </c>
      <c r="X21" s="238">
        <v>2</v>
      </c>
      <c r="Y21" s="238">
        <v>4</v>
      </c>
      <c r="Z21" s="238">
        <v>2</v>
      </c>
      <c r="AB21" s="238">
        <v>5</v>
      </c>
      <c r="AC21" s="238">
        <v>98</v>
      </c>
      <c r="AD21" s="238" t="s">
        <v>1979</v>
      </c>
      <c r="AF21" s="238" t="s">
        <v>405</v>
      </c>
      <c r="AG21" s="238">
        <v>3</v>
      </c>
      <c r="AH21" s="238">
        <v>2</v>
      </c>
      <c r="AI21" s="238">
        <v>4</v>
      </c>
      <c r="AJ21" s="238">
        <v>4</v>
      </c>
      <c r="AK21" s="238">
        <v>21</v>
      </c>
      <c r="AL21" s="238">
        <v>19</v>
      </c>
      <c r="AM21" s="238" t="s">
        <v>363</v>
      </c>
      <c r="AN21" s="238">
        <v>5</v>
      </c>
      <c r="AO21" s="238">
        <v>71</v>
      </c>
      <c r="AS21" s="238">
        <v>15</v>
      </c>
      <c r="AT21" s="238">
        <v>9</v>
      </c>
      <c r="AU21" s="238">
        <v>65</v>
      </c>
      <c r="AV21" s="238">
        <v>11</v>
      </c>
      <c r="AW21" s="238">
        <v>21</v>
      </c>
      <c r="CT21" s="238">
        <v>450016.94183388399</v>
      </c>
      <c r="CU21" s="238">
        <v>4959915.25696385</v>
      </c>
      <c r="CV21" s="238">
        <v>44.79088745</v>
      </c>
      <c r="CW21" s="238">
        <v>-93.631885339999997</v>
      </c>
      <c r="CX21" s="238" t="s">
        <v>359</v>
      </c>
      <c r="CY21" s="238" t="s">
        <v>1980</v>
      </c>
    </row>
    <row r="22" spans="1:103" x14ac:dyDescent="0.25">
      <c r="A22" s="238">
        <v>635182</v>
      </c>
      <c r="B22" s="238">
        <v>2</v>
      </c>
      <c r="C22" s="238">
        <v>212</v>
      </c>
      <c r="D22" s="238">
        <v>146.55000000000001</v>
      </c>
      <c r="E22" s="238">
        <v>10</v>
      </c>
      <c r="F22" s="238" t="s">
        <v>1957</v>
      </c>
      <c r="H22" s="238" t="s">
        <v>354</v>
      </c>
      <c r="I22" s="238">
        <v>25</v>
      </c>
      <c r="K22" s="238">
        <v>18510943</v>
      </c>
      <c r="M22" s="238">
        <v>9</v>
      </c>
      <c r="N22" s="238">
        <v>15</v>
      </c>
      <c r="O22" s="238">
        <v>2018</v>
      </c>
      <c r="P22" s="238" t="s">
        <v>364</v>
      </c>
      <c r="Q22" s="238">
        <v>6</v>
      </c>
      <c r="R22" s="238" t="s">
        <v>369</v>
      </c>
      <c r="S22" s="238">
        <v>3</v>
      </c>
      <c r="T22" s="238">
        <v>0</v>
      </c>
      <c r="U22" s="238">
        <v>1</v>
      </c>
      <c r="W22" s="238">
        <v>55</v>
      </c>
      <c r="X22" s="238">
        <v>2</v>
      </c>
      <c r="Y22" s="238">
        <v>1</v>
      </c>
      <c r="Z22" s="238">
        <v>1</v>
      </c>
      <c r="AB22" s="238">
        <v>1</v>
      </c>
      <c r="AC22" s="238">
        <v>98</v>
      </c>
      <c r="AD22" s="238" t="s">
        <v>357</v>
      </c>
      <c r="AF22" s="238" t="s">
        <v>358</v>
      </c>
      <c r="AG22" s="238">
        <v>3</v>
      </c>
      <c r="AH22" s="238">
        <v>2</v>
      </c>
      <c r="AI22" s="238">
        <v>2</v>
      </c>
      <c r="AJ22" s="238">
        <v>3</v>
      </c>
      <c r="AK22" s="238">
        <v>21</v>
      </c>
      <c r="AL22" s="238">
        <v>18</v>
      </c>
      <c r="AM22" s="238" t="s">
        <v>363</v>
      </c>
      <c r="AN22" s="238">
        <v>9</v>
      </c>
      <c r="AO22" s="238">
        <v>90</v>
      </c>
      <c r="AS22" s="238">
        <v>15</v>
      </c>
      <c r="AT22" s="238">
        <v>9</v>
      </c>
      <c r="AU22" s="238">
        <v>65</v>
      </c>
      <c r="AV22" s="238">
        <v>11</v>
      </c>
      <c r="AW22" s="238">
        <v>21</v>
      </c>
      <c r="CT22" s="238">
        <v>450031.75853018498</v>
      </c>
      <c r="CU22" s="238">
        <v>4959911.02362205</v>
      </c>
      <c r="CV22" s="238">
        <v>44.790850380000002</v>
      </c>
      <c r="CW22" s="238">
        <v>-93.631697630000005</v>
      </c>
      <c r="CX22" s="238" t="s">
        <v>359</v>
      </c>
      <c r="CY22" s="238" t="s">
        <v>1981</v>
      </c>
    </row>
    <row r="23" spans="1:103" x14ac:dyDescent="0.25">
      <c r="A23" s="238">
        <v>512671</v>
      </c>
      <c r="B23" s="238">
        <v>2</v>
      </c>
      <c r="C23" s="238">
        <v>212</v>
      </c>
      <c r="D23" s="238">
        <v>146.56399999999999</v>
      </c>
      <c r="E23" s="238">
        <v>10</v>
      </c>
      <c r="F23" s="238" t="s">
        <v>1957</v>
      </c>
      <c r="H23" s="238" t="s">
        <v>354</v>
      </c>
      <c r="I23" s="238">
        <v>25</v>
      </c>
      <c r="K23" s="238">
        <v>17512057</v>
      </c>
      <c r="M23" s="238">
        <v>10</v>
      </c>
      <c r="N23" s="238">
        <v>27</v>
      </c>
      <c r="O23" s="238">
        <v>2017</v>
      </c>
      <c r="P23" s="238" t="s">
        <v>362</v>
      </c>
      <c r="Q23" s="238">
        <v>22</v>
      </c>
      <c r="R23" s="238" t="s">
        <v>356</v>
      </c>
      <c r="S23" s="238">
        <v>5</v>
      </c>
      <c r="T23" s="238">
        <v>0</v>
      </c>
      <c r="U23" s="238">
        <v>1</v>
      </c>
      <c r="W23" s="238">
        <v>56</v>
      </c>
      <c r="X23" s="238">
        <v>2</v>
      </c>
      <c r="Y23" s="238">
        <v>4</v>
      </c>
      <c r="Z23" s="238">
        <v>2</v>
      </c>
      <c r="AB23" s="238">
        <v>5</v>
      </c>
      <c r="AC23" s="238">
        <v>98</v>
      </c>
      <c r="AD23" s="238" t="s">
        <v>1979</v>
      </c>
      <c r="AF23" s="238" t="s">
        <v>358</v>
      </c>
      <c r="AG23" s="238">
        <v>3</v>
      </c>
      <c r="AH23" s="238">
        <v>2</v>
      </c>
      <c r="AI23" s="238">
        <v>3</v>
      </c>
      <c r="AJ23" s="238">
        <v>4</v>
      </c>
      <c r="AK23" s="238">
        <v>21</v>
      </c>
      <c r="AL23" s="238">
        <v>38</v>
      </c>
      <c r="AM23" s="238" t="s">
        <v>354</v>
      </c>
      <c r="AN23" s="238">
        <v>5</v>
      </c>
      <c r="AO23" s="238">
        <v>71</v>
      </c>
      <c r="AS23" s="238">
        <v>15</v>
      </c>
      <c r="AT23" s="238">
        <v>9</v>
      </c>
      <c r="AU23" s="238">
        <v>65</v>
      </c>
      <c r="AV23" s="238">
        <v>11</v>
      </c>
      <c r="AW23" s="238">
        <v>21</v>
      </c>
      <c r="CT23" s="238">
        <v>450033.875201085</v>
      </c>
      <c r="CU23" s="238">
        <v>4959932.1903310502</v>
      </c>
      <c r="CV23" s="238">
        <v>44.791041059999998</v>
      </c>
      <c r="CW23" s="238">
        <v>-93.631672949999995</v>
      </c>
      <c r="CX23" s="238" t="s">
        <v>359</v>
      </c>
      <c r="CY23" s="238" t="s">
        <v>1982</v>
      </c>
    </row>
    <row r="24" spans="1:103" x14ac:dyDescent="0.25">
      <c r="A24" s="238">
        <v>512670</v>
      </c>
      <c r="B24" s="238">
        <v>2</v>
      </c>
      <c r="C24" s="238">
        <v>212</v>
      </c>
      <c r="D24" s="238">
        <v>146.58600000000001</v>
      </c>
      <c r="E24" s="238">
        <v>10</v>
      </c>
      <c r="F24" s="238" t="s">
        <v>1957</v>
      </c>
      <c r="H24" s="238" t="s">
        <v>354</v>
      </c>
      <c r="I24" s="238">
        <v>25</v>
      </c>
      <c r="K24" s="238">
        <v>17512056</v>
      </c>
      <c r="M24" s="238">
        <v>10</v>
      </c>
      <c r="N24" s="238">
        <v>27</v>
      </c>
      <c r="O24" s="238">
        <v>2017</v>
      </c>
      <c r="P24" s="238" t="s">
        <v>362</v>
      </c>
      <c r="Q24" s="238">
        <v>22</v>
      </c>
      <c r="R24" s="238" t="s">
        <v>356</v>
      </c>
      <c r="S24" s="238">
        <v>5</v>
      </c>
      <c r="T24" s="238">
        <v>0</v>
      </c>
      <c r="U24" s="238">
        <v>2</v>
      </c>
      <c r="V24" s="238">
        <v>12</v>
      </c>
      <c r="W24" s="238">
        <v>10</v>
      </c>
      <c r="X24" s="238">
        <v>2</v>
      </c>
      <c r="Y24" s="238">
        <v>4</v>
      </c>
      <c r="Z24" s="238">
        <v>2</v>
      </c>
      <c r="AB24" s="238">
        <v>5</v>
      </c>
      <c r="AC24" s="238">
        <v>98</v>
      </c>
      <c r="AD24" s="238" t="s">
        <v>1983</v>
      </c>
      <c r="AF24" s="238" t="s">
        <v>405</v>
      </c>
      <c r="AG24" s="238">
        <v>7</v>
      </c>
      <c r="AH24" s="238">
        <v>1</v>
      </c>
      <c r="AJ24" s="238">
        <v>4</v>
      </c>
      <c r="AK24" s="238">
        <v>21</v>
      </c>
      <c r="AS24" s="238">
        <v>15</v>
      </c>
      <c r="AT24" s="238">
        <v>9</v>
      </c>
      <c r="AU24" s="238">
        <v>65</v>
      </c>
      <c r="AV24" s="238">
        <v>11</v>
      </c>
      <c r="AW24" s="238">
        <v>21</v>
      </c>
      <c r="AX24" s="238">
        <v>2</v>
      </c>
      <c r="AY24" s="238">
        <v>2</v>
      </c>
      <c r="AZ24" s="238">
        <v>4</v>
      </c>
      <c r="BA24" s="238">
        <v>21</v>
      </c>
      <c r="BB24" s="238">
        <v>17</v>
      </c>
      <c r="BC24" s="238" t="s">
        <v>363</v>
      </c>
      <c r="BD24" s="238">
        <v>5</v>
      </c>
      <c r="BE24" s="238">
        <v>71</v>
      </c>
      <c r="BI24" s="238">
        <v>15</v>
      </c>
      <c r="BJ24" s="238">
        <v>9</v>
      </c>
      <c r="BK24" s="238">
        <v>65</v>
      </c>
      <c r="BL24" s="238">
        <v>11</v>
      </c>
      <c r="BM24" s="238">
        <v>21</v>
      </c>
      <c r="CT24" s="238">
        <v>450016.94183388399</v>
      </c>
      <c r="CU24" s="238">
        <v>4959974.5237490498</v>
      </c>
      <c r="CV24" s="238">
        <v>44.791420950000003</v>
      </c>
      <c r="CW24" s="238">
        <v>-93.631891159999995</v>
      </c>
      <c r="CX24" s="238" t="s">
        <v>359</v>
      </c>
      <c r="CY24" s="238" t="s">
        <v>1984</v>
      </c>
    </row>
    <row r="25" spans="1:103" x14ac:dyDescent="0.25">
      <c r="A25" s="238">
        <v>755930</v>
      </c>
      <c r="B25" s="238">
        <v>2</v>
      </c>
      <c r="C25" s="238">
        <v>212</v>
      </c>
      <c r="D25" s="238">
        <v>146.60499999999999</v>
      </c>
      <c r="E25" s="238">
        <v>10</v>
      </c>
      <c r="F25" s="238" t="s">
        <v>1957</v>
      </c>
      <c r="H25" s="238" t="s">
        <v>354</v>
      </c>
      <c r="I25" s="238">
        <v>25</v>
      </c>
      <c r="K25" s="238">
        <v>19512655</v>
      </c>
      <c r="M25" s="238">
        <v>10</v>
      </c>
      <c r="N25" s="238">
        <v>20</v>
      </c>
      <c r="O25" s="238">
        <v>2019</v>
      </c>
      <c r="P25" s="238" t="s">
        <v>366</v>
      </c>
      <c r="Q25" s="238">
        <v>5</v>
      </c>
      <c r="R25" s="238" t="s">
        <v>356</v>
      </c>
      <c r="S25" s="238">
        <v>5</v>
      </c>
      <c r="T25" s="238">
        <v>0</v>
      </c>
      <c r="U25" s="238">
        <v>1</v>
      </c>
      <c r="W25" s="238">
        <v>55</v>
      </c>
      <c r="X25" s="238">
        <v>2</v>
      </c>
      <c r="Y25" s="238">
        <v>4</v>
      </c>
      <c r="Z25" s="238">
        <v>1</v>
      </c>
      <c r="AB25" s="238">
        <v>1</v>
      </c>
      <c r="AC25" s="238">
        <v>3</v>
      </c>
      <c r="AD25" s="238" t="s">
        <v>357</v>
      </c>
      <c r="AF25" s="238" t="s">
        <v>405</v>
      </c>
      <c r="AG25" s="238">
        <v>3</v>
      </c>
      <c r="AH25" s="238">
        <v>2</v>
      </c>
      <c r="AI25" s="238">
        <v>3</v>
      </c>
      <c r="AJ25" s="238">
        <v>4</v>
      </c>
      <c r="AK25" s="238">
        <v>21</v>
      </c>
      <c r="AL25" s="238">
        <v>19</v>
      </c>
      <c r="AM25" s="238" t="s">
        <v>354</v>
      </c>
      <c r="AN25" s="238">
        <v>9</v>
      </c>
      <c r="AO25" s="238">
        <v>62</v>
      </c>
      <c r="AP25" s="238">
        <v>70</v>
      </c>
      <c r="AS25" s="238">
        <v>15</v>
      </c>
      <c r="AT25" s="238">
        <v>9</v>
      </c>
      <c r="AU25" s="238">
        <v>65</v>
      </c>
      <c r="AV25" s="238">
        <v>11</v>
      </c>
      <c r="AW25" s="238">
        <v>21</v>
      </c>
      <c r="CT25" s="238">
        <v>450016.94183388399</v>
      </c>
      <c r="CU25" s="238">
        <v>4960042.2572178496</v>
      </c>
      <c r="CV25" s="238">
        <v>44.792030670000003</v>
      </c>
      <c r="CW25" s="238">
        <v>-93.631897820000006</v>
      </c>
      <c r="CX25" s="238" t="s">
        <v>359</v>
      </c>
      <c r="CY25" s="238" t="s">
        <v>1985</v>
      </c>
    </row>
    <row r="26" spans="1:103" x14ac:dyDescent="0.25">
      <c r="A26" s="238">
        <v>664148</v>
      </c>
      <c r="B26" s="238">
        <v>2</v>
      </c>
      <c r="C26" s="238">
        <v>212</v>
      </c>
      <c r="D26" s="238">
        <v>146.65700000000001</v>
      </c>
      <c r="E26" s="238">
        <v>10</v>
      </c>
      <c r="F26" s="238" t="s">
        <v>1957</v>
      </c>
      <c r="H26" s="238" t="s">
        <v>354</v>
      </c>
      <c r="I26" s="238">
        <v>25</v>
      </c>
      <c r="K26" s="238">
        <v>18514061</v>
      </c>
      <c r="M26" s="238">
        <v>11</v>
      </c>
      <c r="N26" s="238">
        <v>28</v>
      </c>
      <c r="O26" s="238">
        <v>2018</v>
      </c>
      <c r="P26" s="238" t="s">
        <v>355</v>
      </c>
      <c r="Q26" s="238">
        <v>13</v>
      </c>
      <c r="R26" s="238" t="s">
        <v>356</v>
      </c>
      <c r="S26" s="238">
        <v>5</v>
      </c>
      <c r="T26" s="238">
        <v>0</v>
      </c>
      <c r="U26" s="238">
        <v>1</v>
      </c>
      <c r="W26" s="238">
        <v>55</v>
      </c>
      <c r="X26" s="238">
        <v>2</v>
      </c>
      <c r="Y26" s="238">
        <v>1</v>
      </c>
      <c r="Z26" s="238">
        <v>2</v>
      </c>
      <c r="AA26" s="238">
        <v>4</v>
      </c>
      <c r="AB26" s="238">
        <v>3</v>
      </c>
      <c r="AC26" s="238">
        <v>98</v>
      </c>
      <c r="AD26" s="238" t="s">
        <v>357</v>
      </c>
      <c r="AF26" s="238" t="s">
        <v>405</v>
      </c>
      <c r="AG26" s="238">
        <v>3</v>
      </c>
      <c r="AH26" s="238">
        <v>2</v>
      </c>
      <c r="AI26" s="238">
        <v>3</v>
      </c>
      <c r="AJ26" s="238">
        <v>4</v>
      </c>
      <c r="AK26" s="238">
        <v>21</v>
      </c>
      <c r="AL26" s="238">
        <v>44</v>
      </c>
      <c r="AM26" s="238" t="s">
        <v>354</v>
      </c>
      <c r="AN26" s="238">
        <v>5</v>
      </c>
      <c r="AO26" s="238">
        <v>71</v>
      </c>
      <c r="AS26" s="238">
        <v>15</v>
      </c>
      <c r="AT26" s="238">
        <v>9</v>
      </c>
      <c r="AU26" s="238">
        <v>65</v>
      </c>
      <c r="AV26" s="238">
        <v>11</v>
      </c>
      <c r="AW26" s="238">
        <v>21</v>
      </c>
      <c r="CT26" s="238">
        <v>450016.94183388399</v>
      </c>
      <c r="CU26" s="238">
        <v>4960126.9240538497</v>
      </c>
      <c r="CV26" s="238">
        <v>44.792792820000003</v>
      </c>
      <c r="CW26" s="238">
        <v>-93.631906130000004</v>
      </c>
      <c r="CX26" s="238" t="s">
        <v>359</v>
      </c>
      <c r="CY26" s="238" t="s">
        <v>1986</v>
      </c>
    </row>
    <row r="27" spans="1:103" x14ac:dyDescent="0.25">
      <c r="A27" s="238">
        <v>10856725</v>
      </c>
      <c r="B27" s="238">
        <v>2</v>
      </c>
      <c r="C27" s="238">
        <v>212</v>
      </c>
      <c r="D27" s="238">
        <v>146.767</v>
      </c>
      <c r="E27" s="238">
        <v>10</v>
      </c>
      <c r="F27" s="238" t="s">
        <v>1957</v>
      </c>
      <c r="H27" s="238" t="s">
        <v>354</v>
      </c>
      <c r="I27" s="238">
        <v>25</v>
      </c>
      <c r="K27" s="238">
        <v>13012455</v>
      </c>
      <c r="L27" s="238">
        <v>133640465</v>
      </c>
      <c r="M27" s="238">
        <v>12</v>
      </c>
      <c r="N27" s="238">
        <v>30</v>
      </c>
      <c r="O27" s="238">
        <v>2013</v>
      </c>
      <c r="P27" s="238" t="s">
        <v>361</v>
      </c>
      <c r="Q27" s="238">
        <v>22</v>
      </c>
      <c r="R27" s="238" t="s">
        <v>356</v>
      </c>
      <c r="S27" s="238">
        <v>4</v>
      </c>
      <c r="T27" s="238">
        <v>0</v>
      </c>
      <c r="U27" s="238">
        <v>1</v>
      </c>
      <c r="V27" s="238">
        <v>4</v>
      </c>
      <c r="W27" s="238">
        <v>83</v>
      </c>
      <c r="X27" s="238">
        <v>2</v>
      </c>
      <c r="Y27" s="238">
        <v>4</v>
      </c>
      <c r="Z27" s="238">
        <v>2</v>
      </c>
      <c r="AA27" s="238">
        <v>90</v>
      </c>
      <c r="AB27" s="238">
        <v>5</v>
      </c>
      <c r="AC27" s="238">
        <v>98</v>
      </c>
      <c r="AD27" s="238">
        <v>212</v>
      </c>
      <c r="AE27" s="238">
        <v>140</v>
      </c>
      <c r="AF27" s="238" t="s">
        <v>358</v>
      </c>
      <c r="AG27" s="238">
        <v>3</v>
      </c>
      <c r="AH27" s="238">
        <v>2</v>
      </c>
      <c r="AI27" s="238">
        <v>2</v>
      </c>
      <c r="AJ27" s="238">
        <v>4</v>
      </c>
      <c r="AK27" s="238">
        <v>21</v>
      </c>
      <c r="AL27" s="238">
        <v>18</v>
      </c>
      <c r="AM27" s="238" t="s">
        <v>363</v>
      </c>
      <c r="AN27" s="238">
        <v>5</v>
      </c>
      <c r="AO27" s="238">
        <v>3</v>
      </c>
      <c r="AS27" s="238">
        <v>1</v>
      </c>
      <c r="AT27" s="238">
        <v>90</v>
      </c>
      <c r="AU27" s="238">
        <v>65</v>
      </c>
      <c r="AV27" s="238">
        <v>11</v>
      </c>
      <c r="AW27" s="238">
        <v>21</v>
      </c>
      <c r="CT27" s="238">
        <v>450038</v>
      </c>
      <c r="CU27" s="238">
        <v>4960259</v>
      </c>
      <c r="CV27" s="238">
        <v>44.793985499999998</v>
      </c>
      <c r="CW27" s="238">
        <v>-93.631650500000006</v>
      </c>
      <c r="CX27" s="238" t="s">
        <v>359</v>
      </c>
      <c r="CY27" s="238" t="s">
        <v>1987</v>
      </c>
    </row>
    <row r="28" spans="1:103" x14ac:dyDescent="0.25">
      <c r="A28" s="238">
        <v>798903</v>
      </c>
      <c r="B28" s="238">
        <v>2</v>
      </c>
      <c r="C28" s="238">
        <v>212</v>
      </c>
      <c r="D28" s="238">
        <v>146.77500000000001</v>
      </c>
      <c r="E28" s="238">
        <v>10</v>
      </c>
      <c r="F28" s="238" t="s">
        <v>1957</v>
      </c>
      <c r="H28" s="238" t="s">
        <v>354</v>
      </c>
      <c r="I28" s="238">
        <v>25</v>
      </c>
      <c r="K28" s="238">
        <v>20004801</v>
      </c>
      <c r="L28" s="238">
        <v>200490256</v>
      </c>
      <c r="M28" s="238">
        <v>2</v>
      </c>
      <c r="N28" s="238">
        <v>18</v>
      </c>
      <c r="O28" s="238">
        <v>2020</v>
      </c>
      <c r="P28" s="238" t="s">
        <v>368</v>
      </c>
      <c r="Q28" s="238">
        <v>1</v>
      </c>
      <c r="R28" s="238" t="s">
        <v>356</v>
      </c>
      <c r="S28" s="238">
        <v>5</v>
      </c>
      <c r="T28" s="238">
        <v>0</v>
      </c>
      <c r="U28" s="238">
        <v>1</v>
      </c>
      <c r="W28" s="238">
        <v>55</v>
      </c>
      <c r="X28" s="238">
        <v>2</v>
      </c>
      <c r="Y28" s="238">
        <v>6</v>
      </c>
      <c r="Z28" s="238">
        <v>7</v>
      </c>
      <c r="AA28" s="238">
        <v>4</v>
      </c>
      <c r="AB28" s="238">
        <v>5</v>
      </c>
      <c r="AC28" s="238">
        <v>98</v>
      </c>
      <c r="AD28" s="238" t="s">
        <v>357</v>
      </c>
      <c r="AF28" s="238" t="s">
        <v>405</v>
      </c>
      <c r="AG28" s="238">
        <v>3</v>
      </c>
      <c r="AH28" s="238">
        <v>2</v>
      </c>
      <c r="AI28" s="238">
        <v>2</v>
      </c>
      <c r="AJ28" s="238">
        <v>4</v>
      </c>
      <c r="AK28" s="238">
        <v>21</v>
      </c>
      <c r="AL28" s="238">
        <v>21</v>
      </c>
      <c r="AM28" s="238" t="s">
        <v>363</v>
      </c>
      <c r="AN28" s="238">
        <v>5</v>
      </c>
      <c r="AO28" s="238">
        <v>75</v>
      </c>
      <c r="AS28" s="238">
        <v>15</v>
      </c>
      <c r="AT28" s="238">
        <v>9</v>
      </c>
      <c r="AU28" s="238">
        <v>65</v>
      </c>
      <c r="AV28" s="238">
        <v>11</v>
      </c>
      <c r="AW28" s="238">
        <v>21</v>
      </c>
      <c r="CT28" s="238">
        <v>450017.205281089</v>
      </c>
      <c r="CU28" s="238">
        <v>4960315.8396104705</v>
      </c>
      <c r="CV28" s="238">
        <v>44.7944934</v>
      </c>
      <c r="CW28" s="238">
        <v>-93.631921360000007</v>
      </c>
      <c r="CX28" s="238" t="s">
        <v>359</v>
      </c>
      <c r="CY28" s="238" t="s">
        <v>1988</v>
      </c>
    </row>
    <row r="29" spans="1:103" x14ac:dyDescent="0.25">
      <c r="A29" s="238">
        <v>10854459</v>
      </c>
      <c r="B29" s="238">
        <v>2</v>
      </c>
      <c r="C29" s="238">
        <v>212</v>
      </c>
      <c r="D29" s="238">
        <v>146.875</v>
      </c>
      <c r="E29" s="238">
        <v>10</v>
      </c>
      <c r="F29" s="238" t="s">
        <v>1957</v>
      </c>
      <c r="H29" s="238" t="s">
        <v>354</v>
      </c>
      <c r="I29" s="238">
        <v>25</v>
      </c>
      <c r="K29" s="238">
        <v>13509391</v>
      </c>
      <c r="L29" s="238">
        <v>132770196</v>
      </c>
      <c r="M29" s="238">
        <v>9</v>
      </c>
      <c r="N29" s="238">
        <v>14</v>
      </c>
      <c r="O29" s="238">
        <v>2013</v>
      </c>
      <c r="P29" s="238" t="s">
        <v>364</v>
      </c>
      <c r="Q29" s="238">
        <v>19</v>
      </c>
      <c r="R29" s="238" t="s">
        <v>356</v>
      </c>
      <c r="S29" s="238">
        <v>5</v>
      </c>
      <c r="T29" s="238">
        <v>0</v>
      </c>
      <c r="U29" s="238">
        <v>1</v>
      </c>
      <c r="V29" s="238">
        <v>90</v>
      </c>
      <c r="W29" s="238">
        <v>54</v>
      </c>
      <c r="X29" s="238">
        <v>2</v>
      </c>
      <c r="Y29" s="238">
        <v>4</v>
      </c>
      <c r="Z29" s="238">
        <v>3</v>
      </c>
      <c r="AB29" s="238">
        <v>2</v>
      </c>
      <c r="AC29" s="238">
        <v>98</v>
      </c>
      <c r="AD29" s="238" t="s">
        <v>376</v>
      </c>
      <c r="AE29" s="238" t="s">
        <v>1042</v>
      </c>
      <c r="AF29" s="238" t="s">
        <v>358</v>
      </c>
      <c r="AG29" s="238">
        <v>3</v>
      </c>
      <c r="AH29" s="238">
        <v>2</v>
      </c>
      <c r="AI29" s="238">
        <v>2</v>
      </c>
      <c r="AJ29" s="238">
        <v>4</v>
      </c>
      <c r="AK29" s="238">
        <v>21</v>
      </c>
      <c r="AL29" s="238">
        <v>51</v>
      </c>
      <c r="AM29" s="238" t="s">
        <v>363</v>
      </c>
      <c r="AN29" s="238">
        <v>5</v>
      </c>
      <c r="AO29" s="238">
        <v>15</v>
      </c>
      <c r="AS29" s="238">
        <v>1</v>
      </c>
      <c r="AT29" s="238">
        <v>98</v>
      </c>
      <c r="AU29" s="238">
        <v>65</v>
      </c>
      <c r="AV29" s="238">
        <v>10</v>
      </c>
      <c r="AW29" s="238">
        <v>21</v>
      </c>
      <c r="CT29" s="238">
        <v>450042</v>
      </c>
      <c r="CU29" s="238">
        <v>4960433</v>
      </c>
      <c r="CV29" s="238">
        <v>44.7955501</v>
      </c>
      <c r="CW29" s="238">
        <v>-93.631616600000001</v>
      </c>
      <c r="CX29" s="238" t="s">
        <v>359</v>
      </c>
      <c r="CY29" s="238" t="s">
        <v>1989</v>
      </c>
    </row>
    <row r="30" spans="1:103" x14ac:dyDescent="0.25">
      <c r="A30" s="238">
        <v>512155</v>
      </c>
      <c r="B30" s="238">
        <v>2</v>
      </c>
      <c r="C30" s="238">
        <v>212</v>
      </c>
      <c r="D30" s="238">
        <v>147.03700000000001</v>
      </c>
      <c r="E30" s="238">
        <v>10</v>
      </c>
      <c r="F30" s="238" t="s">
        <v>1957</v>
      </c>
      <c r="H30" s="238" t="s">
        <v>354</v>
      </c>
      <c r="I30" s="238">
        <v>25</v>
      </c>
      <c r="K30" s="238">
        <v>17011066</v>
      </c>
      <c r="M30" s="238">
        <v>10</v>
      </c>
      <c r="N30" s="238">
        <v>27</v>
      </c>
      <c r="O30" s="238">
        <v>2017</v>
      </c>
      <c r="P30" s="238" t="s">
        <v>362</v>
      </c>
      <c r="Q30" s="238">
        <v>22</v>
      </c>
      <c r="R30" s="238" t="s">
        <v>356</v>
      </c>
      <c r="S30" s="238">
        <v>4</v>
      </c>
      <c r="T30" s="238">
        <v>0</v>
      </c>
      <c r="U30" s="238">
        <v>1</v>
      </c>
      <c r="W30" s="238">
        <v>55</v>
      </c>
      <c r="X30" s="238">
        <v>2</v>
      </c>
      <c r="Y30" s="238">
        <v>6</v>
      </c>
      <c r="Z30" s="238">
        <v>4</v>
      </c>
      <c r="AA30" s="238">
        <v>5</v>
      </c>
      <c r="AB30" s="238">
        <v>5</v>
      </c>
      <c r="AC30" s="238">
        <v>98</v>
      </c>
      <c r="AD30" s="238" t="s">
        <v>357</v>
      </c>
      <c r="AF30" s="238" t="s">
        <v>405</v>
      </c>
      <c r="AG30" s="238">
        <v>3</v>
      </c>
      <c r="AH30" s="238">
        <v>2</v>
      </c>
      <c r="AI30" s="238">
        <v>4</v>
      </c>
      <c r="AJ30" s="238">
        <v>4</v>
      </c>
      <c r="AK30" s="238">
        <v>21</v>
      </c>
      <c r="AL30" s="238">
        <v>16</v>
      </c>
      <c r="AM30" s="238" t="s">
        <v>363</v>
      </c>
      <c r="AN30" s="238">
        <v>5</v>
      </c>
      <c r="AO30" s="238">
        <v>72</v>
      </c>
      <c r="AS30" s="238">
        <v>15</v>
      </c>
      <c r="AT30" s="238">
        <v>9</v>
      </c>
      <c r="AU30" s="238">
        <v>65</v>
      </c>
      <c r="AV30" s="238">
        <v>12</v>
      </c>
      <c r="AW30" s="238">
        <v>21</v>
      </c>
      <c r="CT30" s="238">
        <v>450053.39759584301</v>
      </c>
      <c r="CU30" s="238">
        <v>4960699.3522715596</v>
      </c>
      <c r="CV30" s="238">
        <v>44.79794819</v>
      </c>
      <c r="CW30" s="238">
        <v>-93.631501470000003</v>
      </c>
      <c r="CX30" s="238" t="s">
        <v>359</v>
      </c>
      <c r="CY30" s="238" t="s">
        <v>1990</v>
      </c>
    </row>
    <row r="31" spans="1:103" x14ac:dyDescent="0.25">
      <c r="A31" s="238">
        <v>10848132</v>
      </c>
      <c r="B31" s="238">
        <v>2</v>
      </c>
      <c r="C31" s="238">
        <v>212</v>
      </c>
      <c r="D31" s="238">
        <v>147.03800000000001</v>
      </c>
      <c r="E31" s="238">
        <v>10</v>
      </c>
      <c r="F31" s="238" t="s">
        <v>1957</v>
      </c>
      <c r="H31" s="238" t="s">
        <v>354</v>
      </c>
      <c r="I31" s="238">
        <v>25</v>
      </c>
      <c r="K31" s="238">
        <v>13500826</v>
      </c>
      <c r="L31" s="238">
        <v>130280308</v>
      </c>
      <c r="M31" s="238">
        <v>1</v>
      </c>
      <c r="N31" s="238">
        <v>23</v>
      </c>
      <c r="O31" s="238">
        <v>2013</v>
      </c>
      <c r="P31" s="238" t="s">
        <v>355</v>
      </c>
      <c r="Q31" s="238">
        <v>8</v>
      </c>
      <c r="R31" s="238" t="s">
        <v>369</v>
      </c>
      <c r="S31" s="238">
        <v>5</v>
      </c>
      <c r="T31" s="238">
        <v>0</v>
      </c>
      <c r="U31" s="238">
        <v>1</v>
      </c>
      <c r="V31" s="238">
        <v>7</v>
      </c>
      <c r="W31" s="238">
        <v>26</v>
      </c>
      <c r="X31" s="238">
        <v>2</v>
      </c>
      <c r="Y31" s="238">
        <v>1</v>
      </c>
      <c r="Z31" s="238">
        <v>2</v>
      </c>
      <c r="AB31" s="238">
        <v>5</v>
      </c>
      <c r="AC31" s="238">
        <v>98</v>
      </c>
      <c r="AD31" s="238" t="s">
        <v>376</v>
      </c>
      <c r="AE31" s="238" t="s">
        <v>1991</v>
      </c>
      <c r="AF31" s="238" t="s">
        <v>358</v>
      </c>
      <c r="AG31" s="238">
        <v>3</v>
      </c>
      <c r="AH31" s="238">
        <v>2</v>
      </c>
      <c r="AI31" s="238">
        <v>4</v>
      </c>
      <c r="AJ31" s="238">
        <v>3</v>
      </c>
      <c r="AK31" s="238">
        <v>21</v>
      </c>
      <c r="AL31" s="238">
        <v>51</v>
      </c>
      <c r="AM31" s="238" t="s">
        <v>354</v>
      </c>
      <c r="AN31" s="238">
        <v>5</v>
      </c>
      <c r="AS31" s="238">
        <v>1</v>
      </c>
      <c r="AT31" s="238">
        <v>98</v>
      </c>
      <c r="AU31" s="238">
        <v>65</v>
      </c>
      <c r="AV31" s="238">
        <v>11</v>
      </c>
      <c r="AW31" s="238">
        <v>21</v>
      </c>
      <c r="CT31" s="238">
        <v>450088</v>
      </c>
      <c r="CU31" s="238">
        <v>4960692</v>
      </c>
      <c r="CV31" s="238">
        <v>44.797886699999999</v>
      </c>
      <c r="CW31" s="238">
        <v>-93.631059300000004</v>
      </c>
      <c r="CX31" s="238" t="s">
        <v>359</v>
      </c>
      <c r="CY31" s="238" t="s">
        <v>1992</v>
      </c>
    </row>
    <row r="32" spans="1:103" x14ac:dyDescent="0.25">
      <c r="A32" s="238">
        <v>10855441</v>
      </c>
      <c r="B32" s="238">
        <v>2</v>
      </c>
      <c r="C32" s="238">
        <v>212</v>
      </c>
      <c r="D32" s="238">
        <v>147.05500000000001</v>
      </c>
      <c r="E32" s="238">
        <v>10</v>
      </c>
      <c r="F32" s="238" t="s">
        <v>1957</v>
      </c>
      <c r="H32" s="238" t="s">
        <v>354</v>
      </c>
      <c r="I32" s="238">
        <v>25</v>
      </c>
      <c r="K32" s="238">
        <v>13034921</v>
      </c>
      <c r="L32" s="238">
        <v>133250012</v>
      </c>
      <c r="M32" s="238">
        <v>11</v>
      </c>
      <c r="N32" s="238">
        <v>20</v>
      </c>
      <c r="O32" s="238">
        <v>2013</v>
      </c>
      <c r="P32" s="238" t="s">
        <v>355</v>
      </c>
      <c r="Q32" s="238">
        <v>18</v>
      </c>
      <c r="R32" s="238" t="s">
        <v>356</v>
      </c>
      <c r="S32" s="238">
        <v>5</v>
      </c>
      <c r="T32" s="238">
        <v>0</v>
      </c>
      <c r="U32" s="238">
        <v>1</v>
      </c>
      <c r="V32" s="238">
        <v>98</v>
      </c>
      <c r="W32" s="238">
        <v>16</v>
      </c>
      <c r="X32" s="238">
        <v>2</v>
      </c>
      <c r="Y32" s="238">
        <v>6</v>
      </c>
      <c r="Z32" s="238">
        <v>1</v>
      </c>
      <c r="AA32" s="238">
        <v>1</v>
      </c>
      <c r="AB32" s="238">
        <v>1</v>
      </c>
      <c r="AC32" s="238">
        <v>98</v>
      </c>
      <c r="AD32" s="238" t="s">
        <v>1993</v>
      </c>
      <c r="AE32" s="238" t="s">
        <v>1994</v>
      </c>
      <c r="AF32" s="238" t="s">
        <v>358</v>
      </c>
      <c r="AG32" s="238">
        <v>4</v>
      </c>
      <c r="AH32" s="238">
        <v>2</v>
      </c>
      <c r="AI32" s="238">
        <v>4</v>
      </c>
      <c r="AJ32" s="238">
        <v>4</v>
      </c>
      <c r="AK32" s="238">
        <v>21</v>
      </c>
      <c r="AL32" s="238">
        <v>52</v>
      </c>
      <c r="AM32" s="238" t="s">
        <v>363</v>
      </c>
      <c r="AN32" s="238">
        <v>5</v>
      </c>
      <c r="AO32" s="238">
        <v>1</v>
      </c>
      <c r="AP32" s="238">
        <v>1</v>
      </c>
      <c r="AS32" s="238">
        <v>1</v>
      </c>
      <c r="AT32" s="238">
        <v>98</v>
      </c>
      <c r="AU32" s="238">
        <v>65</v>
      </c>
      <c r="AV32" s="238">
        <v>11</v>
      </c>
      <c r="AW32" s="238">
        <v>21</v>
      </c>
      <c r="CT32" s="238">
        <v>450096</v>
      </c>
      <c r="CU32" s="238">
        <v>4960717</v>
      </c>
      <c r="CV32" s="238">
        <v>44.798113999999998</v>
      </c>
      <c r="CW32" s="238">
        <v>-93.630962600000004</v>
      </c>
      <c r="CX32" s="238" t="s">
        <v>359</v>
      </c>
      <c r="CY32" s="238" t="s">
        <v>1995</v>
      </c>
    </row>
    <row r="33" spans="1:103" x14ac:dyDescent="0.25">
      <c r="A33" s="238">
        <v>446210</v>
      </c>
      <c r="B33" s="238">
        <v>2</v>
      </c>
      <c r="C33" s="238">
        <v>212</v>
      </c>
      <c r="D33" s="238">
        <v>147.07499999999999</v>
      </c>
      <c r="E33" s="238">
        <v>10</v>
      </c>
      <c r="F33" s="238" t="s">
        <v>1957</v>
      </c>
      <c r="H33" s="238" t="s">
        <v>354</v>
      </c>
      <c r="I33" s="238">
        <v>25</v>
      </c>
      <c r="K33" s="238">
        <v>17504153</v>
      </c>
      <c r="M33" s="238">
        <v>4</v>
      </c>
      <c r="N33" s="238">
        <v>19</v>
      </c>
      <c r="O33" s="238">
        <v>2017</v>
      </c>
      <c r="P33" s="238" t="s">
        <v>355</v>
      </c>
      <c r="Q33" s="238">
        <v>15</v>
      </c>
      <c r="R33" s="238" t="s">
        <v>369</v>
      </c>
      <c r="S33" s="238">
        <v>5</v>
      </c>
      <c r="T33" s="238">
        <v>0</v>
      </c>
      <c r="U33" s="238">
        <v>1</v>
      </c>
      <c r="V33" s="238">
        <v>90</v>
      </c>
      <c r="W33" s="238">
        <v>10</v>
      </c>
      <c r="X33" s="238">
        <v>2</v>
      </c>
      <c r="Y33" s="238">
        <v>1</v>
      </c>
      <c r="Z33" s="238">
        <v>3</v>
      </c>
      <c r="AB33" s="238">
        <v>1</v>
      </c>
      <c r="AC33" s="238">
        <v>98</v>
      </c>
      <c r="AD33" s="238" t="s">
        <v>357</v>
      </c>
      <c r="AF33" s="238" t="s">
        <v>358</v>
      </c>
      <c r="AG33" s="238">
        <v>4</v>
      </c>
      <c r="AH33" s="238">
        <v>2</v>
      </c>
      <c r="AI33" s="238">
        <v>3</v>
      </c>
      <c r="AJ33" s="238">
        <v>3</v>
      </c>
      <c r="AK33" s="238">
        <v>21</v>
      </c>
      <c r="AL33" s="238">
        <v>19</v>
      </c>
      <c r="AM33" s="238" t="s">
        <v>354</v>
      </c>
      <c r="AN33" s="238">
        <v>5</v>
      </c>
      <c r="AO33" s="238">
        <v>75</v>
      </c>
      <c r="AS33" s="238">
        <v>15</v>
      </c>
      <c r="AT33" s="238">
        <v>9</v>
      </c>
      <c r="AU33" s="238">
        <v>65</v>
      </c>
      <c r="AV33" s="238">
        <v>13</v>
      </c>
      <c r="AW33" s="238">
        <v>21</v>
      </c>
      <c r="CT33" s="238">
        <v>450110.07535348501</v>
      </c>
      <c r="CU33" s="238">
        <v>4960744.9919566503</v>
      </c>
      <c r="CV33" s="238">
        <v>44.798362990000001</v>
      </c>
      <c r="CW33" s="238">
        <v>-93.630789379999996</v>
      </c>
      <c r="CX33" s="238" t="s">
        <v>359</v>
      </c>
      <c r="CY33" s="238" t="s">
        <v>1996</v>
      </c>
    </row>
    <row r="34" spans="1:103" x14ac:dyDescent="0.25">
      <c r="A34" s="238">
        <v>10698369</v>
      </c>
      <c r="B34" s="238">
        <v>2</v>
      </c>
      <c r="C34" s="238">
        <v>212</v>
      </c>
      <c r="D34" s="238">
        <v>147.11600000000001</v>
      </c>
      <c r="E34" s="238">
        <v>10</v>
      </c>
      <c r="F34" s="238" t="s">
        <v>1957</v>
      </c>
      <c r="H34" s="238" t="s">
        <v>354</v>
      </c>
      <c r="I34" s="238">
        <v>25</v>
      </c>
      <c r="K34" s="238">
        <v>11501995</v>
      </c>
      <c r="L34" s="238">
        <v>110460302</v>
      </c>
      <c r="M34" s="238">
        <v>2</v>
      </c>
      <c r="N34" s="238">
        <v>9</v>
      </c>
      <c r="O34" s="238">
        <v>2011</v>
      </c>
      <c r="P34" s="238" t="s">
        <v>355</v>
      </c>
      <c r="Q34" s="238">
        <v>14</v>
      </c>
      <c r="R34" s="238" t="s">
        <v>369</v>
      </c>
      <c r="S34" s="238">
        <v>3</v>
      </c>
      <c r="T34" s="238">
        <v>0</v>
      </c>
      <c r="U34" s="238">
        <v>1</v>
      </c>
      <c r="V34" s="238">
        <v>4</v>
      </c>
      <c r="W34" s="238">
        <v>83</v>
      </c>
      <c r="X34" s="238">
        <v>2</v>
      </c>
      <c r="Y34" s="238">
        <v>1</v>
      </c>
      <c r="Z34" s="238">
        <v>1</v>
      </c>
      <c r="AB34" s="238">
        <v>1</v>
      </c>
      <c r="AC34" s="238">
        <v>98</v>
      </c>
      <c r="AD34" s="238">
        <v>212</v>
      </c>
      <c r="AE34" s="238" t="s">
        <v>1997</v>
      </c>
      <c r="AF34" s="238" t="s">
        <v>358</v>
      </c>
      <c r="AG34" s="238">
        <v>3</v>
      </c>
      <c r="AH34" s="238">
        <v>2</v>
      </c>
      <c r="AI34" s="238">
        <v>3</v>
      </c>
      <c r="AJ34" s="238">
        <v>3</v>
      </c>
      <c r="AK34" s="238">
        <v>21</v>
      </c>
      <c r="AL34" s="238">
        <v>71</v>
      </c>
      <c r="AM34" s="238" t="s">
        <v>354</v>
      </c>
      <c r="AN34" s="238">
        <v>5</v>
      </c>
      <c r="AO34" s="238">
        <v>15</v>
      </c>
      <c r="AS34" s="238">
        <v>1</v>
      </c>
      <c r="AT34" s="238">
        <v>98</v>
      </c>
      <c r="AU34" s="238">
        <v>65</v>
      </c>
      <c r="AV34" s="238">
        <v>10</v>
      </c>
      <c r="AW34" s="238">
        <v>21</v>
      </c>
      <c r="CT34" s="238">
        <v>450130</v>
      </c>
      <c r="CU34" s="238">
        <v>4960809</v>
      </c>
      <c r="CV34" s="238">
        <v>44.798941800000001</v>
      </c>
      <c r="CW34" s="238">
        <v>-93.630543299999999</v>
      </c>
      <c r="CX34" s="238" t="s">
        <v>359</v>
      </c>
      <c r="CY34" s="238" t="s">
        <v>1998</v>
      </c>
    </row>
    <row r="35" spans="1:103" x14ac:dyDescent="0.25">
      <c r="A35" s="238">
        <v>692581</v>
      </c>
      <c r="B35" s="238">
        <v>2</v>
      </c>
      <c r="C35" s="238">
        <v>212</v>
      </c>
      <c r="D35" s="238">
        <v>147.22900000000001</v>
      </c>
      <c r="E35" s="238">
        <v>10</v>
      </c>
      <c r="F35" s="238" t="s">
        <v>1957</v>
      </c>
      <c r="H35" s="238" t="s">
        <v>354</v>
      </c>
      <c r="I35" s="238">
        <v>25</v>
      </c>
      <c r="K35" s="238">
        <v>19503274</v>
      </c>
      <c r="M35" s="238">
        <v>2</v>
      </c>
      <c r="N35" s="238">
        <v>27</v>
      </c>
      <c r="O35" s="238">
        <v>2019</v>
      </c>
      <c r="P35" s="238" t="s">
        <v>355</v>
      </c>
      <c r="Q35" s="238">
        <v>8</v>
      </c>
      <c r="R35" s="238" t="s">
        <v>369</v>
      </c>
      <c r="S35" s="238">
        <v>5</v>
      </c>
      <c r="T35" s="238">
        <v>0</v>
      </c>
      <c r="U35" s="238">
        <v>1</v>
      </c>
      <c r="W35" s="238">
        <v>83</v>
      </c>
      <c r="X35" s="238">
        <v>2</v>
      </c>
      <c r="Y35" s="238">
        <v>1</v>
      </c>
      <c r="Z35" s="238">
        <v>2</v>
      </c>
      <c r="AB35" s="238">
        <v>5</v>
      </c>
      <c r="AC35" s="238">
        <v>98</v>
      </c>
      <c r="AD35" s="238" t="s">
        <v>357</v>
      </c>
      <c r="AF35" s="238" t="s">
        <v>405</v>
      </c>
      <c r="AG35" s="238">
        <v>3</v>
      </c>
      <c r="AH35" s="238">
        <v>2</v>
      </c>
      <c r="AI35" s="238">
        <v>2</v>
      </c>
      <c r="AJ35" s="238">
        <v>3</v>
      </c>
      <c r="AK35" s="238">
        <v>21</v>
      </c>
      <c r="AL35" s="238">
        <v>54</v>
      </c>
      <c r="AM35" s="238" t="s">
        <v>354</v>
      </c>
      <c r="AN35" s="238">
        <v>5</v>
      </c>
      <c r="AO35" s="238">
        <v>71</v>
      </c>
      <c r="AS35" s="238">
        <v>15</v>
      </c>
      <c r="AT35" s="238">
        <v>9</v>
      </c>
      <c r="AU35" s="238">
        <v>65</v>
      </c>
      <c r="AV35" s="238">
        <v>13</v>
      </c>
      <c r="AW35" s="238">
        <v>21</v>
      </c>
      <c r="CT35" s="238">
        <v>450211.67555668502</v>
      </c>
      <c r="CU35" s="238">
        <v>4961007.4591482496</v>
      </c>
      <c r="CV35" s="238">
        <v>44.80073273</v>
      </c>
      <c r="CW35" s="238">
        <v>-93.629530560000006</v>
      </c>
      <c r="CX35" s="238" t="s">
        <v>359</v>
      </c>
      <c r="CY35" s="238" t="s">
        <v>1999</v>
      </c>
    </row>
    <row r="36" spans="1:103" x14ac:dyDescent="0.25">
      <c r="A36" s="238">
        <v>10775096</v>
      </c>
      <c r="B36" s="238">
        <v>2</v>
      </c>
      <c r="C36" s="238">
        <v>212</v>
      </c>
      <c r="D36" s="238">
        <v>147.238</v>
      </c>
      <c r="E36" s="238">
        <v>10</v>
      </c>
      <c r="F36" s="238" t="s">
        <v>1957</v>
      </c>
      <c r="H36" s="238" t="s">
        <v>354</v>
      </c>
      <c r="I36" s="238">
        <v>25</v>
      </c>
      <c r="K36" s="238">
        <v>12501624</v>
      </c>
      <c r="L36" s="238">
        <v>120450296</v>
      </c>
      <c r="M36" s="238">
        <v>2</v>
      </c>
      <c r="N36" s="238">
        <v>13</v>
      </c>
      <c r="O36" s="238">
        <v>2012</v>
      </c>
      <c r="P36" s="238" t="s">
        <v>361</v>
      </c>
      <c r="Q36" s="238">
        <v>19</v>
      </c>
      <c r="S36" s="238">
        <v>5</v>
      </c>
      <c r="T36" s="238">
        <v>0</v>
      </c>
      <c r="U36" s="238">
        <v>1</v>
      </c>
      <c r="V36" s="238">
        <v>7</v>
      </c>
      <c r="W36" s="238">
        <v>54</v>
      </c>
      <c r="X36" s="238">
        <v>2</v>
      </c>
      <c r="Y36" s="238">
        <v>6</v>
      </c>
      <c r="Z36" s="238">
        <v>2</v>
      </c>
      <c r="AA36" s="238">
        <v>4</v>
      </c>
      <c r="AB36" s="238">
        <v>3</v>
      </c>
      <c r="AC36" s="238">
        <v>98</v>
      </c>
      <c r="AD36" s="238" t="s">
        <v>376</v>
      </c>
      <c r="AE36" s="238" t="s">
        <v>2000</v>
      </c>
      <c r="AF36" s="238" t="s">
        <v>358</v>
      </c>
      <c r="AG36" s="238">
        <v>3</v>
      </c>
      <c r="AH36" s="238">
        <v>2</v>
      </c>
      <c r="AI36" s="238">
        <v>3</v>
      </c>
      <c r="AJ36" s="238">
        <v>6</v>
      </c>
      <c r="AK36" s="238">
        <v>21</v>
      </c>
      <c r="AL36" s="238">
        <v>48</v>
      </c>
      <c r="AM36" s="238" t="s">
        <v>354</v>
      </c>
      <c r="AN36" s="238">
        <v>5</v>
      </c>
      <c r="AO36" s="238">
        <v>3</v>
      </c>
      <c r="AS36" s="238">
        <v>1</v>
      </c>
      <c r="AT36" s="238">
        <v>98</v>
      </c>
      <c r="AU36" s="238">
        <v>65</v>
      </c>
      <c r="AV36" s="238">
        <v>10</v>
      </c>
      <c r="AW36" s="238">
        <v>21</v>
      </c>
      <c r="CT36" s="238">
        <v>450220</v>
      </c>
      <c r="CU36" s="238">
        <v>4960984</v>
      </c>
      <c r="CV36" s="238">
        <v>44.8005201</v>
      </c>
      <c r="CW36" s="238">
        <v>-93.629422199999993</v>
      </c>
      <c r="CX36" s="238" t="s">
        <v>359</v>
      </c>
      <c r="CY36" s="238" t="s">
        <v>2001</v>
      </c>
    </row>
    <row r="37" spans="1:103" x14ac:dyDescent="0.25">
      <c r="A37" s="238">
        <v>10855112</v>
      </c>
      <c r="B37" s="238">
        <v>2</v>
      </c>
      <c r="C37" s="238">
        <v>212</v>
      </c>
      <c r="D37" s="238">
        <v>147.24799999999999</v>
      </c>
      <c r="E37" s="238">
        <v>10</v>
      </c>
      <c r="F37" s="238" t="s">
        <v>1957</v>
      </c>
      <c r="H37" s="238" t="s">
        <v>354</v>
      </c>
      <c r="I37" s="238">
        <v>25</v>
      </c>
      <c r="K37" s="238">
        <v>13511268</v>
      </c>
      <c r="L37" s="238">
        <v>133100255</v>
      </c>
      <c r="M37" s="238">
        <v>11</v>
      </c>
      <c r="N37" s="238">
        <v>6</v>
      </c>
      <c r="O37" s="238">
        <v>2013</v>
      </c>
      <c r="P37" s="238" t="s">
        <v>355</v>
      </c>
      <c r="Q37" s="238">
        <v>6</v>
      </c>
      <c r="S37" s="238">
        <v>5</v>
      </c>
      <c r="T37" s="238">
        <v>0</v>
      </c>
      <c r="U37" s="238">
        <v>2</v>
      </c>
      <c r="V37" s="238">
        <v>1</v>
      </c>
      <c r="W37" s="238">
        <v>10</v>
      </c>
      <c r="X37" s="238">
        <v>2</v>
      </c>
      <c r="Y37" s="238">
        <v>1</v>
      </c>
      <c r="Z37" s="238">
        <v>2</v>
      </c>
      <c r="AB37" s="238">
        <v>5</v>
      </c>
      <c r="AC37" s="238">
        <v>98</v>
      </c>
      <c r="AD37" s="238" t="s">
        <v>376</v>
      </c>
      <c r="AE37" s="238" t="s">
        <v>1997</v>
      </c>
      <c r="AF37" s="238" t="s">
        <v>358</v>
      </c>
      <c r="AG37" s="238">
        <v>7</v>
      </c>
      <c r="AH37" s="238">
        <v>2</v>
      </c>
      <c r="AI37" s="238">
        <v>4</v>
      </c>
      <c r="AJ37" s="238">
        <v>1</v>
      </c>
      <c r="AK37" s="238">
        <v>21</v>
      </c>
      <c r="AL37" s="238">
        <v>35</v>
      </c>
      <c r="AM37" s="238" t="s">
        <v>363</v>
      </c>
      <c r="AN37" s="238">
        <v>5</v>
      </c>
      <c r="AO37" s="238">
        <v>5</v>
      </c>
      <c r="AS37" s="238">
        <v>1</v>
      </c>
      <c r="AT37" s="238">
        <v>98</v>
      </c>
      <c r="AU37" s="238">
        <v>65</v>
      </c>
      <c r="AV37" s="238">
        <v>11</v>
      </c>
      <c r="AW37" s="238">
        <v>21</v>
      </c>
      <c r="AX37" s="238">
        <v>2</v>
      </c>
      <c r="AY37" s="238">
        <v>4</v>
      </c>
      <c r="AZ37" s="238">
        <v>1</v>
      </c>
      <c r="BA37" s="238">
        <v>21</v>
      </c>
      <c r="BB37" s="238">
        <v>55</v>
      </c>
      <c r="BC37" s="238" t="s">
        <v>354</v>
      </c>
      <c r="BD37" s="238">
        <v>5</v>
      </c>
      <c r="BE37" s="238">
        <v>1</v>
      </c>
      <c r="BI37" s="238">
        <v>1</v>
      </c>
      <c r="BJ37" s="238">
        <v>98</v>
      </c>
      <c r="BK37" s="238">
        <v>65</v>
      </c>
      <c r="BL37" s="238">
        <v>11</v>
      </c>
      <c r="BM37" s="238">
        <v>21</v>
      </c>
      <c r="CT37" s="238">
        <v>450229</v>
      </c>
      <c r="CU37" s="238">
        <v>4960998</v>
      </c>
      <c r="CV37" s="238">
        <v>44.800653099999998</v>
      </c>
      <c r="CW37" s="238">
        <v>-93.629315800000001</v>
      </c>
      <c r="CX37" s="238" t="s">
        <v>359</v>
      </c>
      <c r="CY37" s="238" t="s">
        <v>2002</v>
      </c>
    </row>
    <row r="38" spans="1:103" x14ac:dyDescent="0.25">
      <c r="A38" s="238">
        <v>453347</v>
      </c>
      <c r="B38" s="238">
        <v>2</v>
      </c>
      <c r="C38" s="238">
        <v>212</v>
      </c>
      <c r="D38" s="238">
        <v>147.262</v>
      </c>
      <c r="E38" s="238">
        <v>10</v>
      </c>
      <c r="F38" s="238" t="s">
        <v>1957</v>
      </c>
      <c r="H38" s="238" t="s">
        <v>354</v>
      </c>
      <c r="I38" s="238">
        <v>25</v>
      </c>
      <c r="K38" s="238">
        <v>17505350</v>
      </c>
      <c r="M38" s="238">
        <v>5</v>
      </c>
      <c r="N38" s="238">
        <v>18</v>
      </c>
      <c r="O38" s="238">
        <v>2017</v>
      </c>
      <c r="P38" s="238" t="s">
        <v>384</v>
      </c>
      <c r="Q38" s="238">
        <v>6</v>
      </c>
      <c r="R38" s="238" t="s">
        <v>356</v>
      </c>
      <c r="S38" s="238">
        <v>5</v>
      </c>
      <c r="T38" s="238">
        <v>0</v>
      </c>
      <c r="U38" s="238">
        <v>1</v>
      </c>
      <c r="V38" s="238">
        <v>10</v>
      </c>
      <c r="W38" s="238">
        <v>10</v>
      </c>
      <c r="X38" s="238">
        <v>2</v>
      </c>
      <c r="Y38" s="238">
        <v>1</v>
      </c>
      <c r="Z38" s="238">
        <v>3</v>
      </c>
      <c r="AB38" s="238">
        <v>2</v>
      </c>
      <c r="AC38" s="238">
        <v>98</v>
      </c>
      <c r="AD38" s="238" t="s">
        <v>357</v>
      </c>
      <c r="AF38" s="238" t="s">
        <v>405</v>
      </c>
      <c r="AG38" s="238">
        <v>4</v>
      </c>
      <c r="AH38" s="238">
        <v>2</v>
      </c>
      <c r="AI38" s="238">
        <v>2</v>
      </c>
      <c r="AJ38" s="238">
        <v>4</v>
      </c>
      <c r="AK38" s="238">
        <v>21</v>
      </c>
      <c r="AL38" s="238">
        <v>19</v>
      </c>
      <c r="AM38" s="238" t="s">
        <v>354</v>
      </c>
      <c r="AN38" s="238">
        <v>5</v>
      </c>
      <c r="AO38" s="238">
        <v>90</v>
      </c>
      <c r="AS38" s="238">
        <v>15</v>
      </c>
      <c r="AT38" s="238">
        <v>9</v>
      </c>
      <c r="AU38" s="238">
        <v>65</v>
      </c>
      <c r="AV38" s="238">
        <v>12</v>
      </c>
      <c r="AW38" s="238">
        <v>21</v>
      </c>
      <c r="CT38" s="238">
        <v>450186.27550588502</v>
      </c>
      <c r="CU38" s="238">
        <v>4961041.32588265</v>
      </c>
      <c r="CV38" s="238">
        <v>44.801035810000002</v>
      </c>
      <c r="CW38" s="238">
        <v>-93.629855019999994</v>
      </c>
      <c r="CX38" s="238" t="s">
        <v>359</v>
      </c>
      <c r="CY38" s="238" t="s">
        <v>2003</v>
      </c>
    </row>
    <row r="39" spans="1:103" x14ac:dyDescent="0.25">
      <c r="A39" s="238">
        <v>848473</v>
      </c>
      <c r="B39" s="238">
        <v>2</v>
      </c>
      <c r="C39" s="238">
        <v>212</v>
      </c>
      <c r="D39" s="238">
        <v>147.267</v>
      </c>
      <c r="E39" s="238">
        <v>10</v>
      </c>
      <c r="F39" s="238" t="s">
        <v>1957</v>
      </c>
      <c r="H39" s="238" t="s">
        <v>354</v>
      </c>
      <c r="I39" s="238">
        <v>25</v>
      </c>
      <c r="K39" s="238">
        <v>20509063</v>
      </c>
      <c r="L39" s="238">
        <v>202950188</v>
      </c>
      <c r="M39" s="238">
        <v>10</v>
      </c>
      <c r="N39" s="238">
        <v>21</v>
      </c>
      <c r="O39" s="238">
        <v>2020</v>
      </c>
      <c r="P39" s="238" t="s">
        <v>355</v>
      </c>
      <c r="Q39" s="238">
        <v>8</v>
      </c>
      <c r="R39" s="238" t="s">
        <v>369</v>
      </c>
      <c r="S39" s="238">
        <v>4</v>
      </c>
      <c r="T39" s="238">
        <v>0</v>
      </c>
      <c r="U39" s="238">
        <v>2</v>
      </c>
      <c r="W39" s="238">
        <v>11</v>
      </c>
      <c r="X39" s="238">
        <v>2</v>
      </c>
      <c r="Y39" s="238">
        <v>1</v>
      </c>
      <c r="Z39" s="238">
        <v>2</v>
      </c>
      <c r="AB39" s="238">
        <v>2</v>
      </c>
      <c r="AC39" s="238">
        <v>98</v>
      </c>
      <c r="AD39" s="238" t="s">
        <v>2004</v>
      </c>
      <c r="AF39" s="238" t="s">
        <v>405</v>
      </c>
      <c r="AG39" s="238">
        <v>90</v>
      </c>
      <c r="AH39" s="238">
        <v>2</v>
      </c>
      <c r="AI39" s="238">
        <v>2</v>
      </c>
      <c r="AJ39" s="238">
        <v>3</v>
      </c>
      <c r="AK39" s="238">
        <v>21</v>
      </c>
      <c r="AL39" s="238">
        <v>32</v>
      </c>
      <c r="AM39" s="238" t="s">
        <v>363</v>
      </c>
      <c r="AN39" s="238">
        <v>5</v>
      </c>
      <c r="AO39" s="238">
        <v>75</v>
      </c>
      <c r="AS39" s="238">
        <v>15</v>
      </c>
      <c r="AT39" s="238">
        <v>9</v>
      </c>
      <c r="AU39" s="238">
        <v>65</v>
      </c>
      <c r="AV39" s="238">
        <v>13</v>
      </c>
      <c r="AW39" s="238">
        <v>21</v>
      </c>
      <c r="AX39" s="238">
        <v>2</v>
      </c>
      <c r="AY39" s="238">
        <v>4</v>
      </c>
      <c r="AZ39" s="238">
        <v>3</v>
      </c>
      <c r="BA39" s="238">
        <v>90</v>
      </c>
      <c r="BB39" s="238">
        <v>35</v>
      </c>
      <c r="BC39" s="238" t="s">
        <v>363</v>
      </c>
      <c r="BD39" s="238">
        <v>5</v>
      </c>
      <c r="BE39" s="238">
        <v>62</v>
      </c>
      <c r="BI39" s="238">
        <v>15</v>
      </c>
      <c r="BJ39" s="238">
        <v>9</v>
      </c>
      <c r="BK39" s="238">
        <v>65</v>
      </c>
      <c r="BL39" s="238">
        <v>13</v>
      </c>
      <c r="BM39" s="238">
        <v>21</v>
      </c>
      <c r="CT39" s="238">
        <v>450245.542291085</v>
      </c>
      <c r="CU39" s="238">
        <v>4961058.2592498502</v>
      </c>
      <c r="CV39" s="238">
        <v>44.801192370000003</v>
      </c>
      <c r="CW39" s="238">
        <v>-93.629107340000004</v>
      </c>
      <c r="CX39" s="238" t="s">
        <v>359</v>
      </c>
      <c r="CY39" s="238" t="s">
        <v>2005</v>
      </c>
    </row>
    <row r="40" spans="1:103" x14ac:dyDescent="0.25">
      <c r="A40" s="238">
        <v>759088</v>
      </c>
      <c r="B40" s="238">
        <v>2</v>
      </c>
      <c r="C40" s="238">
        <v>212</v>
      </c>
      <c r="D40" s="238">
        <v>147.28899999999999</v>
      </c>
      <c r="E40" s="238">
        <v>10</v>
      </c>
      <c r="F40" s="238" t="s">
        <v>1957</v>
      </c>
      <c r="H40" s="238" t="s">
        <v>354</v>
      </c>
      <c r="I40" s="238">
        <v>25</v>
      </c>
      <c r="K40" s="238">
        <v>19513266</v>
      </c>
      <c r="M40" s="238">
        <v>11</v>
      </c>
      <c r="N40" s="238">
        <v>2</v>
      </c>
      <c r="O40" s="238">
        <v>2019</v>
      </c>
      <c r="P40" s="238" t="s">
        <v>364</v>
      </c>
      <c r="Q40" s="238">
        <v>6</v>
      </c>
      <c r="R40" s="238" t="s">
        <v>369</v>
      </c>
      <c r="S40" s="238">
        <v>4</v>
      </c>
      <c r="T40" s="238">
        <v>0</v>
      </c>
      <c r="U40" s="238">
        <v>1</v>
      </c>
      <c r="W40" s="238">
        <v>61</v>
      </c>
      <c r="X40" s="238">
        <v>2</v>
      </c>
      <c r="Y40" s="238">
        <v>6</v>
      </c>
      <c r="Z40" s="238">
        <v>2</v>
      </c>
      <c r="AB40" s="238">
        <v>5</v>
      </c>
      <c r="AC40" s="238">
        <v>98</v>
      </c>
      <c r="AD40" s="238" t="s">
        <v>357</v>
      </c>
      <c r="AF40" s="238" t="s">
        <v>358</v>
      </c>
      <c r="AG40" s="238">
        <v>3</v>
      </c>
      <c r="AH40" s="238">
        <v>2</v>
      </c>
      <c r="AI40" s="238">
        <v>2</v>
      </c>
      <c r="AJ40" s="238">
        <v>3</v>
      </c>
      <c r="AK40" s="238">
        <v>21</v>
      </c>
      <c r="AL40" s="238">
        <v>22</v>
      </c>
      <c r="AM40" s="238" t="s">
        <v>363</v>
      </c>
      <c r="AN40" s="238">
        <v>5</v>
      </c>
      <c r="AO40" s="238">
        <v>71</v>
      </c>
      <c r="AS40" s="238">
        <v>15</v>
      </c>
      <c r="AT40" s="238">
        <v>9</v>
      </c>
      <c r="AU40" s="238">
        <v>65</v>
      </c>
      <c r="AV40" s="238">
        <v>12</v>
      </c>
      <c r="AW40" s="238">
        <v>21</v>
      </c>
      <c r="CT40" s="238">
        <v>450262.47565828502</v>
      </c>
      <c r="CU40" s="238">
        <v>4961054.0259080501</v>
      </c>
      <c r="CV40" s="238">
        <v>44.801155450000003</v>
      </c>
      <c r="CW40" s="238">
        <v>-93.628892829999998</v>
      </c>
      <c r="CX40" s="238" t="s">
        <v>359</v>
      </c>
      <c r="CY40" s="238" t="s">
        <v>2006</v>
      </c>
    </row>
    <row r="41" spans="1:103" x14ac:dyDescent="0.25">
      <c r="A41" s="238">
        <v>397002</v>
      </c>
      <c r="B41" s="238">
        <v>2</v>
      </c>
      <c r="C41" s="238">
        <v>212</v>
      </c>
      <c r="D41" s="238">
        <v>147.34100000000001</v>
      </c>
      <c r="E41" s="238">
        <v>10</v>
      </c>
      <c r="F41" s="238" t="s">
        <v>1957</v>
      </c>
      <c r="H41" s="238" t="s">
        <v>354</v>
      </c>
      <c r="I41" s="238">
        <v>25</v>
      </c>
      <c r="K41" s="238">
        <v>16011422</v>
      </c>
      <c r="M41" s="238">
        <v>11</v>
      </c>
      <c r="N41" s="238">
        <v>22</v>
      </c>
      <c r="O41" s="238">
        <v>2016</v>
      </c>
      <c r="P41" s="238" t="s">
        <v>368</v>
      </c>
      <c r="Q41" s="238">
        <v>17</v>
      </c>
      <c r="R41" s="238" t="s">
        <v>369</v>
      </c>
      <c r="S41" s="238">
        <v>5</v>
      </c>
      <c r="T41" s="238">
        <v>0</v>
      </c>
      <c r="U41" s="238">
        <v>1</v>
      </c>
      <c r="W41" s="238">
        <v>84</v>
      </c>
      <c r="X41" s="238">
        <v>2</v>
      </c>
      <c r="Y41" s="238">
        <v>4</v>
      </c>
      <c r="Z41" s="238">
        <v>5</v>
      </c>
      <c r="AA41" s="238">
        <v>3</v>
      </c>
      <c r="AB41" s="238">
        <v>5</v>
      </c>
      <c r="AC41" s="238">
        <v>98</v>
      </c>
      <c r="AD41" s="238" t="s">
        <v>357</v>
      </c>
      <c r="AF41" s="238" t="s">
        <v>358</v>
      </c>
      <c r="AG41" s="238">
        <v>3</v>
      </c>
      <c r="AH41" s="238">
        <v>2</v>
      </c>
      <c r="AI41" s="238">
        <v>3</v>
      </c>
      <c r="AJ41" s="238">
        <v>3</v>
      </c>
      <c r="AK41" s="238">
        <v>21</v>
      </c>
      <c r="AL41" s="238">
        <v>22</v>
      </c>
      <c r="AM41" s="238" t="s">
        <v>354</v>
      </c>
      <c r="AN41" s="238">
        <v>5</v>
      </c>
      <c r="AO41" s="238">
        <v>1</v>
      </c>
      <c r="AS41" s="238">
        <v>15</v>
      </c>
      <c r="AT41" s="238">
        <v>9</v>
      </c>
      <c r="AU41" s="238">
        <v>65</v>
      </c>
      <c r="AV41" s="238">
        <v>11</v>
      </c>
      <c r="AW41" s="238">
        <v>21</v>
      </c>
      <c r="CT41" s="238">
        <v>450297.87308479397</v>
      </c>
      <c r="CU41" s="238">
        <v>4961129.2480150796</v>
      </c>
      <c r="CV41" s="238">
        <v>44.80183504</v>
      </c>
      <c r="CW41" s="238">
        <v>-93.628452629999998</v>
      </c>
      <c r="CX41" s="238" t="s">
        <v>359</v>
      </c>
      <c r="CY41" s="238" t="s">
        <v>2007</v>
      </c>
    </row>
    <row r="42" spans="1:103" x14ac:dyDescent="0.25">
      <c r="A42" s="238">
        <v>869997</v>
      </c>
      <c r="B42" s="238">
        <v>2</v>
      </c>
      <c r="C42" s="238">
        <v>212</v>
      </c>
      <c r="D42" s="238">
        <v>147.346</v>
      </c>
      <c r="E42" s="238">
        <v>10</v>
      </c>
      <c r="F42" s="238" t="s">
        <v>1957</v>
      </c>
      <c r="H42" s="238" t="s">
        <v>354</v>
      </c>
      <c r="I42" s="238">
        <v>25</v>
      </c>
      <c r="K42" s="238">
        <v>20011235</v>
      </c>
      <c r="L42" s="238">
        <v>203590045</v>
      </c>
      <c r="M42" s="238">
        <v>12</v>
      </c>
      <c r="N42" s="238">
        <v>24</v>
      </c>
      <c r="O42" s="238">
        <v>2020</v>
      </c>
      <c r="P42" s="238" t="s">
        <v>384</v>
      </c>
      <c r="Q42" s="238">
        <v>10</v>
      </c>
      <c r="R42" s="238" t="s">
        <v>356</v>
      </c>
      <c r="S42" s="238">
        <v>5</v>
      </c>
      <c r="T42" s="238">
        <v>0</v>
      </c>
      <c r="U42" s="238">
        <v>1</v>
      </c>
      <c r="W42" s="238">
        <v>55</v>
      </c>
      <c r="X42" s="238">
        <v>27</v>
      </c>
      <c r="Y42" s="238">
        <v>1</v>
      </c>
      <c r="Z42" s="238">
        <v>1</v>
      </c>
      <c r="AB42" s="238">
        <v>5</v>
      </c>
      <c r="AC42" s="238">
        <v>98</v>
      </c>
      <c r="AD42" s="238" t="s">
        <v>357</v>
      </c>
      <c r="AF42" s="238" t="s">
        <v>405</v>
      </c>
      <c r="AG42" s="238">
        <v>3</v>
      </c>
      <c r="AH42" s="238">
        <v>2</v>
      </c>
      <c r="AI42" s="238">
        <v>4</v>
      </c>
      <c r="AJ42" s="238">
        <v>4</v>
      </c>
      <c r="AK42" s="238">
        <v>21</v>
      </c>
      <c r="AL42" s="238">
        <v>47</v>
      </c>
      <c r="AM42" s="238" t="s">
        <v>354</v>
      </c>
      <c r="AN42" s="238">
        <v>5</v>
      </c>
      <c r="AO42" s="238">
        <v>68</v>
      </c>
      <c r="AP42" s="238">
        <v>75</v>
      </c>
      <c r="AS42" s="238">
        <v>15</v>
      </c>
      <c r="AT42" s="238">
        <v>9</v>
      </c>
      <c r="AU42" s="238">
        <v>65</v>
      </c>
      <c r="AV42" s="238">
        <v>11</v>
      </c>
      <c r="AW42" s="238">
        <v>21</v>
      </c>
      <c r="CT42" s="238">
        <v>450310.343524875</v>
      </c>
      <c r="CU42" s="238">
        <v>4961167.1629784498</v>
      </c>
      <c r="CV42" s="238">
        <v>44.802177200000003</v>
      </c>
      <c r="CW42" s="238">
        <v>-93.628298659999999</v>
      </c>
      <c r="CX42" s="238" t="s">
        <v>359</v>
      </c>
      <c r="CY42" s="238" t="s">
        <v>2008</v>
      </c>
    </row>
    <row r="43" spans="1:103" x14ac:dyDescent="0.25">
      <c r="A43" s="238">
        <v>10854827</v>
      </c>
      <c r="B43" s="238">
        <v>2</v>
      </c>
      <c r="C43" s="238">
        <v>212</v>
      </c>
      <c r="D43" s="238">
        <v>147.35599999999999</v>
      </c>
      <c r="E43" s="238">
        <v>10</v>
      </c>
      <c r="F43" s="238" t="s">
        <v>1957</v>
      </c>
      <c r="H43" s="238" t="s">
        <v>354</v>
      </c>
      <c r="I43" s="238">
        <v>25</v>
      </c>
      <c r="K43" s="238">
        <v>13010273</v>
      </c>
      <c r="L43" s="238">
        <v>132960089</v>
      </c>
      <c r="M43" s="238">
        <v>10</v>
      </c>
      <c r="N43" s="238">
        <v>23</v>
      </c>
      <c r="O43" s="238">
        <v>2013</v>
      </c>
      <c r="P43" s="238" t="s">
        <v>355</v>
      </c>
      <c r="Q43" s="238">
        <v>11</v>
      </c>
      <c r="R43" s="238" t="s">
        <v>369</v>
      </c>
      <c r="S43" s="238">
        <v>5</v>
      </c>
      <c r="T43" s="238">
        <v>0</v>
      </c>
      <c r="U43" s="238">
        <v>2</v>
      </c>
      <c r="V43" s="238">
        <v>1</v>
      </c>
      <c r="W43" s="238">
        <v>10</v>
      </c>
      <c r="X43" s="238">
        <v>3</v>
      </c>
      <c r="Y43" s="238">
        <v>1</v>
      </c>
      <c r="Z43" s="238">
        <v>2</v>
      </c>
      <c r="AB43" s="238">
        <v>1</v>
      </c>
      <c r="AC43" s="238">
        <v>98</v>
      </c>
      <c r="AD43" s="238" t="s">
        <v>2009</v>
      </c>
      <c r="AE43" s="238" t="s">
        <v>357</v>
      </c>
      <c r="AF43" s="238" t="s">
        <v>358</v>
      </c>
      <c r="AG43" s="238">
        <v>7</v>
      </c>
      <c r="AH43" s="238">
        <v>2</v>
      </c>
      <c r="AI43" s="238">
        <v>2</v>
      </c>
      <c r="AJ43" s="238">
        <v>3</v>
      </c>
      <c r="AK43" s="238">
        <v>26</v>
      </c>
      <c r="AL43" s="238">
        <v>54</v>
      </c>
      <c r="AM43" s="238" t="s">
        <v>354</v>
      </c>
      <c r="AN43" s="238">
        <v>5</v>
      </c>
      <c r="AO43" s="238">
        <v>15</v>
      </c>
      <c r="AS43" s="238">
        <v>3</v>
      </c>
      <c r="AT43" s="238">
        <v>20</v>
      </c>
      <c r="AU43" s="238">
        <v>55</v>
      </c>
      <c r="AV43" s="238">
        <v>11</v>
      </c>
      <c r="AW43" s="238">
        <v>21</v>
      </c>
      <c r="AX43" s="238">
        <v>2</v>
      </c>
      <c r="AY43" s="238">
        <v>1</v>
      </c>
      <c r="AZ43" s="238">
        <v>3</v>
      </c>
      <c r="BA43" s="238">
        <v>26</v>
      </c>
      <c r="BB43" s="238">
        <v>49</v>
      </c>
      <c r="BC43" s="238" t="s">
        <v>354</v>
      </c>
      <c r="BD43" s="238">
        <v>5</v>
      </c>
      <c r="BE43" s="238">
        <v>1</v>
      </c>
      <c r="BI43" s="238">
        <v>3</v>
      </c>
      <c r="BJ43" s="238">
        <v>20</v>
      </c>
      <c r="BK43" s="238">
        <v>55</v>
      </c>
      <c r="BL43" s="238">
        <v>11</v>
      </c>
      <c r="BM43" s="238">
        <v>21</v>
      </c>
      <c r="CT43" s="238">
        <v>450316</v>
      </c>
      <c r="CU43" s="238">
        <v>4961149</v>
      </c>
      <c r="CV43" s="238">
        <v>44.8020116</v>
      </c>
      <c r="CW43" s="238">
        <v>-93.628228699999994</v>
      </c>
      <c r="CX43" s="238" t="s">
        <v>359</v>
      </c>
      <c r="CY43" s="238" t="s">
        <v>2010</v>
      </c>
    </row>
    <row r="44" spans="1:103" x14ac:dyDescent="0.25">
      <c r="A44" s="238">
        <v>10934194</v>
      </c>
      <c r="B44" s="238">
        <v>2</v>
      </c>
      <c r="C44" s="238">
        <v>212</v>
      </c>
      <c r="D44" s="238">
        <v>147.35599999999999</v>
      </c>
      <c r="E44" s="238">
        <v>10</v>
      </c>
      <c r="F44" s="238" t="s">
        <v>1957</v>
      </c>
      <c r="H44" s="238" t="s">
        <v>354</v>
      </c>
      <c r="I44" s="238">
        <v>25</v>
      </c>
      <c r="K44" s="238">
        <v>14503565</v>
      </c>
      <c r="L44" s="238">
        <v>140780284</v>
      </c>
      <c r="M44" s="238">
        <v>3</v>
      </c>
      <c r="N44" s="238">
        <v>19</v>
      </c>
      <c r="O44" s="238">
        <v>2014</v>
      </c>
      <c r="P44" s="238" t="s">
        <v>355</v>
      </c>
      <c r="Q44" s="238">
        <v>8</v>
      </c>
      <c r="R44" s="238" t="s">
        <v>369</v>
      </c>
      <c r="S44" s="238">
        <v>5</v>
      </c>
      <c r="T44" s="238">
        <v>0</v>
      </c>
      <c r="U44" s="238">
        <v>2</v>
      </c>
      <c r="V44" s="238">
        <v>10</v>
      </c>
      <c r="W44" s="238">
        <v>10</v>
      </c>
      <c r="X44" s="238">
        <v>25</v>
      </c>
      <c r="Y44" s="238">
        <v>1</v>
      </c>
      <c r="Z44" s="238">
        <v>2</v>
      </c>
      <c r="AB44" s="238">
        <v>4</v>
      </c>
      <c r="AC44" s="238">
        <v>98</v>
      </c>
      <c r="AD44" s="238" t="s">
        <v>376</v>
      </c>
      <c r="AE44" s="238" t="s">
        <v>2011</v>
      </c>
      <c r="AF44" s="238" t="s">
        <v>358</v>
      </c>
      <c r="AG44" s="238">
        <v>5</v>
      </c>
      <c r="AH44" s="238">
        <v>2</v>
      </c>
      <c r="AI44" s="238">
        <v>41</v>
      </c>
      <c r="AJ44" s="238">
        <v>3</v>
      </c>
      <c r="AK44" s="238">
        <v>21</v>
      </c>
      <c r="AL44" s="238">
        <v>56</v>
      </c>
      <c r="AM44" s="238" t="s">
        <v>354</v>
      </c>
      <c r="AN44" s="238">
        <v>5</v>
      </c>
      <c r="AO44" s="238">
        <v>1</v>
      </c>
      <c r="AS44" s="238">
        <v>2</v>
      </c>
      <c r="AT44" s="238">
        <v>98</v>
      </c>
      <c r="AU44" s="238">
        <v>55</v>
      </c>
      <c r="AV44" s="238">
        <v>11</v>
      </c>
      <c r="AW44" s="238">
        <v>20</v>
      </c>
      <c r="AX44" s="238">
        <v>2</v>
      </c>
      <c r="AY44" s="238">
        <v>2</v>
      </c>
      <c r="AZ44" s="238">
        <v>3</v>
      </c>
      <c r="BA44" s="238">
        <v>29</v>
      </c>
      <c r="BB44" s="238">
        <v>30</v>
      </c>
      <c r="BC44" s="238" t="s">
        <v>354</v>
      </c>
      <c r="BD44" s="238">
        <v>5</v>
      </c>
      <c r="BE44" s="238">
        <v>8</v>
      </c>
      <c r="BF44" s="238">
        <v>7</v>
      </c>
      <c r="BI44" s="238">
        <v>2</v>
      </c>
      <c r="BJ44" s="238">
        <v>98</v>
      </c>
      <c r="BK44" s="238">
        <v>55</v>
      </c>
      <c r="BL44" s="238">
        <v>11</v>
      </c>
      <c r="BM44" s="238">
        <v>20</v>
      </c>
      <c r="CT44" s="238">
        <v>450316</v>
      </c>
      <c r="CU44" s="238">
        <v>4961149</v>
      </c>
      <c r="CV44" s="238">
        <v>44.8020116</v>
      </c>
      <c r="CW44" s="238">
        <v>-93.628228699999994</v>
      </c>
      <c r="CX44" s="238" t="s">
        <v>359</v>
      </c>
      <c r="CY44" s="238" t="s">
        <v>2012</v>
      </c>
    </row>
    <row r="45" spans="1:103" x14ac:dyDescent="0.25">
      <c r="A45" s="238">
        <v>10935328</v>
      </c>
      <c r="B45" s="238">
        <v>2</v>
      </c>
      <c r="C45" s="238">
        <v>212</v>
      </c>
      <c r="D45" s="238">
        <v>147.35599999999999</v>
      </c>
      <c r="E45" s="238">
        <v>10</v>
      </c>
      <c r="F45" s="238" t="s">
        <v>1957</v>
      </c>
      <c r="H45" s="238" t="s">
        <v>354</v>
      </c>
      <c r="I45" s="238">
        <v>25</v>
      </c>
      <c r="K45" s="238">
        <v>14004534</v>
      </c>
      <c r="L45" s="238">
        <v>141460009</v>
      </c>
      <c r="M45" s="238">
        <v>5</v>
      </c>
      <c r="N45" s="238">
        <v>26</v>
      </c>
      <c r="O45" s="238">
        <v>2014</v>
      </c>
      <c r="P45" s="238" t="s">
        <v>361</v>
      </c>
      <c r="Q45" s="238">
        <v>2</v>
      </c>
      <c r="R45" s="238" t="s">
        <v>356</v>
      </c>
      <c r="S45" s="238">
        <v>5</v>
      </c>
      <c r="T45" s="238">
        <v>0</v>
      </c>
      <c r="U45" s="238">
        <v>1</v>
      </c>
      <c r="V45" s="238">
        <v>8</v>
      </c>
      <c r="W45" s="238">
        <v>16</v>
      </c>
      <c r="X45" s="238">
        <v>26</v>
      </c>
      <c r="Y45" s="238">
        <v>6</v>
      </c>
      <c r="Z45" s="238">
        <v>1</v>
      </c>
      <c r="AB45" s="238">
        <v>1</v>
      </c>
      <c r="AC45" s="238">
        <v>98</v>
      </c>
      <c r="AD45" s="238" t="s">
        <v>357</v>
      </c>
      <c r="AE45" s="238" t="s">
        <v>2013</v>
      </c>
      <c r="AF45" s="238" t="s">
        <v>358</v>
      </c>
      <c r="AG45" s="238">
        <v>4</v>
      </c>
      <c r="AH45" s="238">
        <v>2</v>
      </c>
      <c r="AI45" s="238">
        <v>4</v>
      </c>
      <c r="AJ45" s="238">
        <v>4</v>
      </c>
      <c r="AK45" s="238">
        <v>21</v>
      </c>
      <c r="AL45" s="238">
        <v>63</v>
      </c>
      <c r="AM45" s="238" t="s">
        <v>363</v>
      </c>
      <c r="AN45" s="238">
        <v>5</v>
      </c>
      <c r="AO45" s="238">
        <v>1</v>
      </c>
      <c r="AS45" s="238">
        <v>1</v>
      </c>
      <c r="AT45" s="238">
        <v>98</v>
      </c>
      <c r="AU45" s="238">
        <v>65</v>
      </c>
      <c r="AV45" s="238">
        <v>11</v>
      </c>
      <c r="AW45" s="238">
        <v>21</v>
      </c>
      <c r="CT45" s="238">
        <v>450316</v>
      </c>
      <c r="CU45" s="238">
        <v>4961149</v>
      </c>
      <c r="CV45" s="238">
        <v>44.8020116</v>
      </c>
      <c r="CW45" s="238">
        <v>-93.628228699999994</v>
      </c>
      <c r="CX45" s="238" t="s">
        <v>359</v>
      </c>
      <c r="CY45" s="238" t="s">
        <v>2014</v>
      </c>
    </row>
    <row r="46" spans="1:103" x14ac:dyDescent="0.25">
      <c r="A46" s="238">
        <v>10967414</v>
      </c>
      <c r="B46" s="238">
        <v>2</v>
      </c>
      <c r="C46" s="238">
        <v>212</v>
      </c>
      <c r="D46" s="238">
        <v>147.35599999999999</v>
      </c>
      <c r="E46" s="238">
        <v>27</v>
      </c>
      <c r="H46" s="238" t="s">
        <v>354</v>
      </c>
      <c r="I46" s="238">
        <v>25</v>
      </c>
      <c r="K46" s="238">
        <v>14506693</v>
      </c>
      <c r="L46" s="238">
        <v>141730116</v>
      </c>
      <c r="M46" s="238">
        <v>6</v>
      </c>
      <c r="N46" s="238">
        <v>20</v>
      </c>
      <c r="O46" s="238">
        <v>2014</v>
      </c>
      <c r="P46" s="238" t="s">
        <v>362</v>
      </c>
      <c r="Q46" s="238">
        <v>20</v>
      </c>
      <c r="S46" s="238">
        <v>5</v>
      </c>
      <c r="T46" s="238">
        <v>0</v>
      </c>
      <c r="U46" s="238">
        <v>2</v>
      </c>
      <c r="V46" s="238">
        <v>10</v>
      </c>
      <c r="W46" s="238">
        <v>10</v>
      </c>
      <c r="X46" s="238">
        <v>2</v>
      </c>
      <c r="Y46" s="238">
        <v>4</v>
      </c>
      <c r="Z46" s="238">
        <v>1</v>
      </c>
      <c r="AB46" s="238">
        <v>1</v>
      </c>
      <c r="AC46" s="238">
        <v>98</v>
      </c>
      <c r="AD46" s="238">
        <v>212</v>
      </c>
      <c r="AE46" s="238" t="s">
        <v>1997</v>
      </c>
      <c r="AF46" s="238" t="s">
        <v>358</v>
      </c>
      <c r="AG46" s="238">
        <v>5</v>
      </c>
      <c r="AH46" s="238">
        <v>2</v>
      </c>
      <c r="AI46" s="238">
        <v>2</v>
      </c>
      <c r="AJ46" s="238">
        <v>4</v>
      </c>
      <c r="AK46" s="238">
        <v>21</v>
      </c>
      <c r="AL46" s="238">
        <v>19</v>
      </c>
      <c r="AM46" s="238" t="s">
        <v>354</v>
      </c>
      <c r="AN46" s="238">
        <v>5</v>
      </c>
      <c r="AO46" s="238">
        <v>1</v>
      </c>
      <c r="AS46" s="238">
        <v>1</v>
      </c>
      <c r="AT46" s="238">
        <v>98</v>
      </c>
      <c r="AU46" s="238">
        <v>60</v>
      </c>
      <c r="AV46" s="238">
        <v>11</v>
      </c>
      <c r="AW46" s="238">
        <v>21</v>
      </c>
      <c r="AX46" s="238">
        <v>1</v>
      </c>
      <c r="AY46" s="238">
        <v>41</v>
      </c>
      <c r="AZ46" s="238">
        <v>4</v>
      </c>
      <c r="BA46" s="238">
        <v>28</v>
      </c>
      <c r="BD46" s="238">
        <v>99</v>
      </c>
      <c r="BE46" s="238">
        <v>8</v>
      </c>
      <c r="BI46" s="238">
        <v>1</v>
      </c>
      <c r="BJ46" s="238">
        <v>98</v>
      </c>
      <c r="BK46" s="238">
        <v>60</v>
      </c>
      <c r="BL46" s="238">
        <v>11</v>
      </c>
      <c r="BM46" s="238">
        <v>21</v>
      </c>
      <c r="CT46" s="238">
        <v>450316</v>
      </c>
      <c r="CU46" s="238">
        <v>4961149</v>
      </c>
      <c r="CV46" s="238">
        <v>44.8020116</v>
      </c>
      <c r="CW46" s="238">
        <v>-93.628228699999994</v>
      </c>
      <c r="CX46" s="238" t="s">
        <v>359</v>
      </c>
      <c r="CY46" s="238" t="s">
        <v>2015</v>
      </c>
    </row>
    <row r="47" spans="1:103" x14ac:dyDescent="0.25">
      <c r="A47" s="238">
        <v>847399</v>
      </c>
      <c r="B47" s="238">
        <v>2</v>
      </c>
      <c r="C47" s="238">
        <v>212</v>
      </c>
      <c r="D47" s="238">
        <v>147.357</v>
      </c>
      <c r="E47" s="238">
        <v>10</v>
      </c>
      <c r="F47" s="238" t="s">
        <v>1957</v>
      </c>
      <c r="H47" s="238" t="s">
        <v>354</v>
      </c>
      <c r="I47" s="238">
        <v>25</v>
      </c>
      <c r="K47" s="238">
        <v>20508941</v>
      </c>
      <c r="L47" s="238">
        <v>202940015</v>
      </c>
      <c r="M47" s="238">
        <v>10</v>
      </c>
      <c r="N47" s="238">
        <v>20</v>
      </c>
      <c r="O47" s="238">
        <v>2020</v>
      </c>
      <c r="P47" s="238" t="s">
        <v>368</v>
      </c>
      <c r="Q47" s="238">
        <v>6</v>
      </c>
      <c r="R47" s="238" t="s">
        <v>369</v>
      </c>
      <c r="S47" s="238">
        <v>5</v>
      </c>
      <c r="T47" s="238">
        <v>0</v>
      </c>
      <c r="U47" s="238">
        <v>1</v>
      </c>
      <c r="W47" s="238">
        <v>83</v>
      </c>
      <c r="X47" s="238">
        <v>2</v>
      </c>
      <c r="Y47" s="238">
        <v>4</v>
      </c>
      <c r="Z47" s="238">
        <v>2</v>
      </c>
      <c r="AB47" s="238">
        <v>5</v>
      </c>
      <c r="AC47" s="238">
        <v>98</v>
      </c>
      <c r="AD47" s="238" t="s">
        <v>357</v>
      </c>
      <c r="AF47" s="238" t="s">
        <v>358</v>
      </c>
      <c r="AG47" s="238">
        <v>3</v>
      </c>
      <c r="AH47" s="238">
        <v>2</v>
      </c>
      <c r="AI47" s="238">
        <v>4</v>
      </c>
      <c r="AJ47" s="238">
        <v>3</v>
      </c>
      <c r="AK47" s="238">
        <v>27</v>
      </c>
      <c r="AL47" s="238">
        <v>53</v>
      </c>
      <c r="AM47" s="238" t="s">
        <v>363</v>
      </c>
      <c r="AN47" s="238">
        <v>5</v>
      </c>
      <c r="AO47" s="238">
        <v>75</v>
      </c>
      <c r="AS47" s="238">
        <v>15</v>
      </c>
      <c r="AT47" s="238">
        <v>9</v>
      </c>
      <c r="AU47" s="238">
        <v>65</v>
      </c>
      <c r="AV47" s="238">
        <v>11</v>
      </c>
      <c r="AW47" s="238">
        <v>21</v>
      </c>
      <c r="CT47" s="238">
        <v>450313.27575988497</v>
      </c>
      <c r="CU47" s="238">
        <v>4961151.3927694503</v>
      </c>
      <c r="CV47" s="238">
        <v>44.802035449999998</v>
      </c>
      <c r="CW47" s="238">
        <v>-93.628260049999994</v>
      </c>
      <c r="CX47" s="238" t="s">
        <v>359</v>
      </c>
      <c r="CY47" s="238" t="s">
        <v>2016</v>
      </c>
    </row>
    <row r="48" spans="1:103" x14ac:dyDescent="0.25">
      <c r="A48" s="238">
        <v>10703856</v>
      </c>
      <c r="B48" s="238">
        <v>2</v>
      </c>
      <c r="C48" s="238">
        <v>212</v>
      </c>
      <c r="D48" s="238">
        <v>147.36500000000001</v>
      </c>
      <c r="E48" s="238">
        <v>10</v>
      </c>
      <c r="F48" s="238" t="s">
        <v>1957</v>
      </c>
      <c r="H48" s="238" t="s">
        <v>354</v>
      </c>
      <c r="I48" s="238">
        <v>25</v>
      </c>
      <c r="K48" s="238">
        <v>11010112</v>
      </c>
      <c r="L48" s="238">
        <v>112830157</v>
      </c>
      <c r="M48" s="238">
        <v>10</v>
      </c>
      <c r="N48" s="238">
        <v>10</v>
      </c>
      <c r="O48" s="238">
        <v>2011</v>
      </c>
      <c r="P48" s="238" t="s">
        <v>361</v>
      </c>
      <c r="Q48" s="238">
        <v>16</v>
      </c>
      <c r="R48" s="238" t="s">
        <v>369</v>
      </c>
      <c r="S48" s="238">
        <v>5</v>
      </c>
      <c r="T48" s="238">
        <v>0</v>
      </c>
      <c r="U48" s="238">
        <v>2</v>
      </c>
      <c r="V48" s="238">
        <v>10</v>
      </c>
      <c r="W48" s="238">
        <v>10</v>
      </c>
      <c r="X48" s="238">
        <v>2</v>
      </c>
      <c r="Y48" s="238">
        <v>1</v>
      </c>
      <c r="Z48" s="238">
        <v>2</v>
      </c>
      <c r="AA48" s="238">
        <v>2</v>
      </c>
      <c r="AB48" s="238">
        <v>1</v>
      </c>
      <c r="AC48" s="238">
        <v>98</v>
      </c>
      <c r="AD48" s="238" t="s">
        <v>1997</v>
      </c>
      <c r="AE48" s="238" t="s">
        <v>2017</v>
      </c>
      <c r="AF48" s="238" t="s">
        <v>358</v>
      </c>
      <c r="AG48" s="238">
        <v>5</v>
      </c>
      <c r="AH48" s="238">
        <v>2</v>
      </c>
      <c r="AI48" s="238">
        <v>2</v>
      </c>
      <c r="AJ48" s="238">
        <v>3</v>
      </c>
      <c r="AK48" s="238">
        <v>28</v>
      </c>
      <c r="AL48" s="238">
        <v>16</v>
      </c>
      <c r="AM48" s="238" t="s">
        <v>354</v>
      </c>
      <c r="AN48" s="238">
        <v>5</v>
      </c>
      <c r="AO48" s="238">
        <v>8</v>
      </c>
      <c r="AS48" s="238">
        <v>3</v>
      </c>
      <c r="AT48" s="238">
        <v>98</v>
      </c>
      <c r="AU48" s="238">
        <v>45</v>
      </c>
      <c r="AV48" s="238">
        <v>11</v>
      </c>
      <c r="AW48" s="238">
        <v>21</v>
      </c>
      <c r="AX48" s="238">
        <v>2</v>
      </c>
      <c r="AY48" s="238">
        <v>40</v>
      </c>
      <c r="AZ48" s="238">
        <v>3</v>
      </c>
      <c r="BA48" s="238">
        <v>21</v>
      </c>
      <c r="BB48" s="238">
        <v>32</v>
      </c>
      <c r="BC48" s="238" t="s">
        <v>354</v>
      </c>
      <c r="BD48" s="238">
        <v>5</v>
      </c>
      <c r="BE48" s="238">
        <v>1</v>
      </c>
      <c r="BI48" s="238">
        <v>3</v>
      </c>
      <c r="BJ48" s="238">
        <v>98</v>
      </c>
      <c r="BK48" s="238">
        <v>45</v>
      </c>
      <c r="BL48" s="238">
        <v>11</v>
      </c>
      <c r="BM48" s="238">
        <v>21</v>
      </c>
      <c r="CT48" s="238">
        <v>450323</v>
      </c>
      <c r="CU48" s="238">
        <v>4961161</v>
      </c>
      <c r="CV48" s="238">
        <v>44.802120799999997</v>
      </c>
      <c r="CW48" s="238">
        <v>-93.628141400000004</v>
      </c>
      <c r="CX48" s="238" t="s">
        <v>359</v>
      </c>
      <c r="CY48" s="238" t="s">
        <v>2018</v>
      </c>
    </row>
    <row r="49" spans="1:103" x14ac:dyDescent="0.25">
      <c r="A49" s="238">
        <v>10931283</v>
      </c>
      <c r="B49" s="238">
        <v>2</v>
      </c>
      <c r="C49" s="238">
        <v>212</v>
      </c>
      <c r="D49" s="238">
        <v>147.376</v>
      </c>
      <c r="E49" s="238">
        <v>10</v>
      </c>
      <c r="F49" s="238" t="s">
        <v>1957</v>
      </c>
      <c r="H49" s="238" t="s">
        <v>354</v>
      </c>
      <c r="I49" s="238">
        <v>25</v>
      </c>
      <c r="K49" s="238">
        <v>14000668</v>
      </c>
      <c r="L49" s="238">
        <v>140220061</v>
      </c>
      <c r="M49" s="238">
        <v>1</v>
      </c>
      <c r="N49" s="238">
        <v>22</v>
      </c>
      <c r="O49" s="238">
        <v>2014</v>
      </c>
      <c r="P49" s="238" t="s">
        <v>355</v>
      </c>
      <c r="Q49" s="238">
        <v>8</v>
      </c>
      <c r="R49" s="238" t="s">
        <v>369</v>
      </c>
      <c r="S49" s="238">
        <v>4</v>
      </c>
      <c r="T49" s="238">
        <v>0</v>
      </c>
      <c r="U49" s="238">
        <v>1</v>
      </c>
      <c r="V49" s="238">
        <v>4</v>
      </c>
      <c r="W49" s="238">
        <v>83</v>
      </c>
      <c r="X49" s="238">
        <v>2</v>
      </c>
      <c r="Y49" s="238">
        <v>1</v>
      </c>
      <c r="Z49" s="238">
        <v>1</v>
      </c>
      <c r="AA49" s="238">
        <v>7</v>
      </c>
      <c r="AB49" s="238">
        <v>5</v>
      </c>
      <c r="AC49" s="238">
        <v>98</v>
      </c>
      <c r="AD49" s="238" t="s">
        <v>357</v>
      </c>
      <c r="AE49" s="238" t="s">
        <v>1014</v>
      </c>
      <c r="AF49" s="238" t="s">
        <v>358</v>
      </c>
      <c r="AG49" s="238">
        <v>3</v>
      </c>
      <c r="AH49" s="238">
        <v>2</v>
      </c>
      <c r="AI49" s="238">
        <v>3</v>
      </c>
      <c r="AJ49" s="238">
        <v>3</v>
      </c>
      <c r="AK49" s="238">
        <v>21</v>
      </c>
      <c r="AL49" s="238">
        <v>50</v>
      </c>
      <c r="AM49" s="238" t="s">
        <v>363</v>
      </c>
      <c r="AN49" s="238">
        <v>5</v>
      </c>
      <c r="AO49" s="238">
        <v>3</v>
      </c>
      <c r="AS49" s="238">
        <v>1</v>
      </c>
      <c r="AT49" s="238">
        <v>98</v>
      </c>
      <c r="AU49" s="238">
        <v>65</v>
      </c>
      <c r="AV49" s="238">
        <v>10</v>
      </c>
      <c r="AW49" s="238">
        <v>21</v>
      </c>
      <c r="CT49" s="238">
        <v>450331</v>
      </c>
      <c r="CU49" s="238">
        <v>4961176</v>
      </c>
      <c r="CV49" s="238">
        <v>44.8022542</v>
      </c>
      <c r="CW49" s="238">
        <v>-93.628034600000007</v>
      </c>
      <c r="CX49" s="238" t="s">
        <v>359</v>
      </c>
      <c r="CY49" s="238" t="s">
        <v>2019</v>
      </c>
    </row>
    <row r="50" spans="1:103" x14ac:dyDescent="0.25">
      <c r="A50" s="238">
        <v>10697557</v>
      </c>
      <c r="B50" s="238">
        <v>2</v>
      </c>
      <c r="C50" s="238">
        <v>212</v>
      </c>
      <c r="D50" s="238">
        <v>147.37899999999999</v>
      </c>
      <c r="E50" s="238">
        <v>10</v>
      </c>
      <c r="F50" s="238" t="s">
        <v>1957</v>
      </c>
      <c r="H50" s="238" t="s">
        <v>354</v>
      </c>
      <c r="I50" s="238">
        <v>25</v>
      </c>
      <c r="K50" s="238">
        <v>11501614</v>
      </c>
      <c r="L50" s="238">
        <v>110320129</v>
      </c>
      <c r="M50" s="238">
        <v>1</v>
      </c>
      <c r="N50" s="238">
        <v>31</v>
      </c>
      <c r="O50" s="238">
        <v>2011</v>
      </c>
      <c r="P50" s="238" t="s">
        <v>361</v>
      </c>
      <c r="Q50" s="238">
        <v>11</v>
      </c>
      <c r="R50" s="238" t="s">
        <v>356</v>
      </c>
      <c r="S50" s="238">
        <v>5</v>
      </c>
      <c r="T50" s="238">
        <v>0</v>
      </c>
      <c r="U50" s="238">
        <v>1</v>
      </c>
      <c r="V50" s="238">
        <v>98</v>
      </c>
      <c r="W50" s="238">
        <v>76</v>
      </c>
      <c r="X50" s="238">
        <v>2</v>
      </c>
      <c r="Y50" s="238">
        <v>1</v>
      </c>
      <c r="Z50" s="238">
        <v>2</v>
      </c>
      <c r="AA50" s="238">
        <v>4</v>
      </c>
      <c r="AB50" s="238">
        <v>5</v>
      </c>
      <c r="AC50" s="238">
        <v>98</v>
      </c>
      <c r="AD50" s="238">
        <v>212</v>
      </c>
      <c r="AE50" s="238">
        <v>10</v>
      </c>
      <c r="AF50" s="238" t="s">
        <v>358</v>
      </c>
      <c r="AG50" s="238">
        <v>3</v>
      </c>
      <c r="AH50" s="238">
        <v>2</v>
      </c>
      <c r="AI50" s="238">
        <v>1</v>
      </c>
      <c r="AJ50" s="238">
        <v>4</v>
      </c>
      <c r="AK50" s="238">
        <v>21</v>
      </c>
      <c r="AL50" s="238">
        <v>33</v>
      </c>
      <c r="AM50" s="238" t="s">
        <v>363</v>
      </c>
      <c r="AN50" s="238">
        <v>5</v>
      </c>
      <c r="AO50" s="238">
        <v>3</v>
      </c>
      <c r="AS50" s="238">
        <v>1</v>
      </c>
      <c r="AT50" s="238">
        <v>98</v>
      </c>
      <c r="AU50" s="238">
        <v>65</v>
      </c>
      <c r="AV50" s="238">
        <v>11</v>
      </c>
      <c r="AW50" s="238">
        <v>21</v>
      </c>
      <c r="CT50" s="238">
        <v>450334</v>
      </c>
      <c r="CU50" s="238">
        <v>4961181</v>
      </c>
      <c r="CV50" s="238">
        <v>44.802302699999998</v>
      </c>
      <c r="CW50" s="238">
        <v>-93.627995799999994</v>
      </c>
      <c r="CX50" s="238" t="s">
        <v>359</v>
      </c>
      <c r="CY50" s="238" t="s">
        <v>2020</v>
      </c>
    </row>
    <row r="51" spans="1:103" x14ac:dyDescent="0.25">
      <c r="A51" s="238">
        <v>766533</v>
      </c>
      <c r="B51" s="238">
        <v>2</v>
      </c>
      <c r="C51" s="238">
        <v>212</v>
      </c>
      <c r="D51" s="238">
        <v>147.452</v>
      </c>
      <c r="E51" s="238">
        <v>10</v>
      </c>
      <c r="F51" s="238" t="s">
        <v>1957</v>
      </c>
      <c r="H51" s="238" t="s">
        <v>354</v>
      </c>
      <c r="I51" s="238">
        <v>25</v>
      </c>
      <c r="K51" s="238">
        <v>19514583</v>
      </c>
      <c r="M51" s="238">
        <v>11</v>
      </c>
      <c r="N51" s="238">
        <v>30</v>
      </c>
      <c r="O51" s="238">
        <v>2019</v>
      </c>
      <c r="P51" s="238" t="s">
        <v>364</v>
      </c>
      <c r="Q51" s="238">
        <v>11</v>
      </c>
      <c r="R51" s="238" t="s">
        <v>356</v>
      </c>
      <c r="S51" s="238">
        <v>5</v>
      </c>
      <c r="T51" s="238">
        <v>0</v>
      </c>
      <c r="U51" s="238">
        <v>1</v>
      </c>
      <c r="W51" s="238">
        <v>55</v>
      </c>
      <c r="X51" s="238">
        <v>2</v>
      </c>
      <c r="Y51" s="238">
        <v>1</v>
      </c>
      <c r="Z51" s="238">
        <v>5</v>
      </c>
      <c r="AB51" s="238">
        <v>4</v>
      </c>
      <c r="AC51" s="238">
        <v>98</v>
      </c>
      <c r="AD51" s="238" t="s">
        <v>357</v>
      </c>
      <c r="AF51" s="238" t="s">
        <v>405</v>
      </c>
      <c r="AG51" s="238">
        <v>3</v>
      </c>
      <c r="AH51" s="238">
        <v>2</v>
      </c>
      <c r="AI51" s="238">
        <v>4</v>
      </c>
      <c r="AJ51" s="238">
        <v>4</v>
      </c>
      <c r="AK51" s="238">
        <v>21</v>
      </c>
      <c r="AL51" s="238">
        <v>37</v>
      </c>
      <c r="AM51" s="238" t="s">
        <v>363</v>
      </c>
      <c r="AN51" s="238">
        <v>5</v>
      </c>
      <c r="AO51" s="238">
        <v>63</v>
      </c>
      <c r="AS51" s="238">
        <v>15</v>
      </c>
      <c r="AT51" s="238">
        <v>9</v>
      </c>
      <c r="AU51" s="238">
        <v>65</v>
      </c>
      <c r="AV51" s="238">
        <v>11</v>
      </c>
      <c r="AW51" s="238">
        <v>21</v>
      </c>
      <c r="CT51" s="238">
        <v>450393.70925408602</v>
      </c>
      <c r="CU51" s="238">
        <v>4961316.4930996504</v>
      </c>
      <c r="CV51" s="238">
        <v>44.803527219999999</v>
      </c>
      <c r="CW51" s="238">
        <v>-93.627259179999996</v>
      </c>
      <c r="CX51" s="238" t="s">
        <v>359</v>
      </c>
      <c r="CY51" s="238" t="s">
        <v>2021</v>
      </c>
    </row>
    <row r="52" spans="1:103" x14ac:dyDescent="0.25">
      <c r="A52" s="238">
        <v>10778252</v>
      </c>
      <c r="B52" s="238">
        <v>2</v>
      </c>
      <c r="C52" s="238">
        <v>212</v>
      </c>
      <c r="D52" s="238">
        <v>147.602</v>
      </c>
      <c r="E52" s="238">
        <v>10</v>
      </c>
      <c r="F52" s="238" t="s">
        <v>1957</v>
      </c>
      <c r="H52" s="238" t="s">
        <v>354</v>
      </c>
      <c r="I52" s="238">
        <v>25</v>
      </c>
      <c r="K52" s="238">
        <v>12505652</v>
      </c>
      <c r="L52" s="238">
        <v>121670264</v>
      </c>
      <c r="M52" s="238">
        <v>6</v>
      </c>
      <c r="N52" s="238">
        <v>13</v>
      </c>
      <c r="O52" s="238">
        <v>2012</v>
      </c>
      <c r="P52" s="238" t="s">
        <v>355</v>
      </c>
      <c r="Q52" s="238">
        <v>7</v>
      </c>
      <c r="R52" s="238" t="s">
        <v>369</v>
      </c>
      <c r="S52" s="238">
        <v>5</v>
      </c>
      <c r="T52" s="238">
        <v>0</v>
      </c>
      <c r="U52" s="238">
        <v>2</v>
      </c>
      <c r="V52" s="238">
        <v>7</v>
      </c>
      <c r="W52" s="238">
        <v>45</v>
      </c>
      <c r="X52" s="238">
        <v>2</v>
      </c>
      <c r="Y52" s="238">
        <v>1</v>
      </c>
      <c r="Z52" s="238">
        <v>2</v>
      </c>
      <c r="AB52" s="238">
        <v>1</v>
      </c>
      <c r="AC52" s="238">
        <v>98</v>
      </c>
      <c r="AD52" s="238" t="s">
        <v>376</v>
      </c>
      <c r="AE52" s="238">
        <v>41</v>
      </c>
      <c r="AF52" s="238" t="s">
        <v>358</v>
      </c>
      <c r="AG52" s="238">
        <v>90</v>
      </c>
      <c r="AH52" s="238">
        <v>2</v>
      </c>
      <c r="AI52" s="238">
        <v>2</v>
      </c>
      <c r="AJ52" s="238">
        <v>3</v>
      </c>
      <c r="AK52" s="238">
        <v>28</v>
      </c>
      <c r="AL52" s="238">
        <v>24</v>
      </c>
      <c r="AM52" s="238" t="s">
        <v>363</v>
      </c>
      <c r="AN52" s="238">
        <v>5</v>
      </c>
      <c r="AO52" s="238">
        <v>8</v>
      </c>
      <c r="AS52" s="238">
        <v>1</v>
      </c>
      <c r="AT52" s="238">
        <v>98</v>
      </c>
      <c r="AU52" s="238">
        <v>65</v>
      </c>
      <c r="AV52" s="238">
        <v>11</v>
      </c>
      <c r="AW52" s="238">
        <v>21</v>
      </c>
      <c r="AX52" s="238">
        <v>2</v>
      </c>
      <c r="AY52" s="238">
        <v>2</v>
      </c>
      <c r="AZ52" s="238">
        <v>3</v>
      </c>
      <c r="BA52" s="238">
        <v>27</v>
      </c>
      <c r="BB52" s="238">
        <v>27</v>
      </c>
      <c r="BC52" s="238" t="s">
        <v>363</v>
      </c>
      <c r="BD52" s="238">
        <v>5</v>
      </c>
      <c r="BE52" s="238">
        <v>1</v>
      </c>
      <c r="BI52" s="238">
        <v>1</v>
      </c>
      <c r="BJ52" s="238">
        <v>98</v>
      </c>
      <c r="BK52" s="238">
        <v>65</v>
      </c>
      <c r="BL52" s="238">
        <v>11</v>
      </c>
      <c r="BM52" s="238">
        <v>21</v>
      </c>
      <c r="CT52" s="238">
        <v>450514</v>
      </c>
      <c r="CU52" s="238">
        <v>4961491</v>
      </c>
      <c r="CV52" s="238">
        <v>44.8051095</v>
      </c>
      <c r="CW52" s="238">
        <v>-93.625749499999998</v>
      </c>
      <c r="CX52" s="238" t="s">
        <v>359</v>
      </c>
      <c r="CY52" s="238" t="s">
        <v>2022</v>
      </c>
    </row>
    <row r="53" spans="1:103" x14ac:dyDescent="0.25">
      <c r="A53" s="238">
        <v>10696292</v>
      </c>
      <c r="B53" s="238">
        <v>2</v>
      </c>
      <c r="C53" s="238">
        <v>212</v>
      </c>
      <c r="D53" s="238">
        <v>147.62899999999999</v>
      </c>
      <c r="E53" s="238">
        <v>10</v>
      </c>
      <c r="F53" s="238" t="s">
        <v>1957</v>
      </c>
      <c r="H53" s="238" t="s">
        <v>354</v>
      </c>
      <c r="I53" s="238">
        <v>25</v>
      </c>
      <c r="K53" s="238">
        <v>11500421</v>
      </c>
      <c r="L53" s="238">
        <v>110120514</v>
      </c>
      <c r="M53" s="238">
        <v>1</v>
      </c>
      <c r="N53" s="238">
        <v>10</v>
      </c>
      <c r="O53" s="238">
        <v>2011</v>
      </c>
      <c r="P53" s="238" t="s">
        <v>361</v>
      </c>
      <c r="Q53" s="238">
        <v>12</v>
      </c>
      <c r="R53" s="238" t="s">
        <v>369</v>
      </c>
      <c r="S53" s="238">
        <v>4</v>
      </c>
      <c r="T53" s="238">
        <v>0</v>
      </c>
      <c r="U53" s="238">
        <v>1</v>
      </c>
      <c r="V53" s="238">
        <v>4</v>
      </c>
      <c r="W53" s="238">
        <v>6</v>
      </c>
      <c r="X53" s="238">
        <v>2</v>
      </c>
      <c r="Y53" s="238">
        <v>1</v>
      </c>
      <c r="Z53" s="238">
        <v>4</v>
      </c>
      <c r="AB53" s="238">
        <v>3</v>
      </c>
      <c r="AC53" s="238">
        <v>98</v>
      </c>
      <c r="AD53" s="238">
        <v>212</v>
      </c>
      <c r="AE53" s="238" t="s">
        <v>1997</v>
      </c>
      <c r="AF53" s="238" t="s">
        <v>358</v>
      </c>
      <c r="AG53" s="238">
        <v>3</v>
      </c>
      <c r="AH53" s="238">
        <v>2</v>
      </c>
      <c r="AI53" s="238">
        <v>3</v>
      </c>
      <c r="AJ53" s="238">
        <v>3</v>
      </c>
      <c r="AK53" s="238">
        <v>21</v>
      </c>
      <c r="AL53" s="238">
        <v>36</v>
      </c>
      <c r="AM53" s="238" t="s">
        <v>354</v>
      </c>
      <c r="AN53" s="238">
        <v>5</v>
      </c>
      <c r="AO53" s="238">
        <v>3</v>
      </c>
      <c r="AS53" s="238">
        <v>1</v>
      </c>
      <c r="AT53" s="238">
        <v>98</v>
      </c>
      <c r="AU53" s="238">
        <v>65</v>
      </c>
      <c r="AV53" s="238">
        <v>10</v>
      </c>
      <c r="AW53" s="238">
        <v>21</v>
      </c>
      <c r="CT53" s="238">
        <v>450536</v>
      </c>
      <c r="CU53" s="238">
        <v>4961529</v>
      </c>
      <c r="CV53" s="238">
        <v>44.805445599999999</v>
      </c>
      <c r="CW53" s="238">
        <v>-93.625480499999995</v>
      </c>
      <c r="CX53" s="238" t="s">
        <v>359</v>
      </c>
      <c r="CY53" s="238" t="s">
        <v>2023</v>
      </c>
    </row>
    <row r="54" spans="1:103" x14ac:dyDescent="0.25">
      <c r="A54" s="238">
        <v>800897</v>
      </c>
      <c r="B54" s="238">
        <v>2</v>
      </c>
      <c r="C54" s="238">
        <v>212</v>
      </c>
      <c r="D54" s="238">
        <v>147.65600000000001</v>
      </c>
      <c r="E54" s="238">
        <v>10</v>
      </c>
      <c r="F54" s="238" t="s">
        <v>1957</v>
      </c>
      <c r="H54" s="238" t="s">
        <v>354</v>
      </c>
      <c r="I54" s="238">
        <v>25</v>
      </c>
      <c r="K54" s="238">
        <v>20001873</v>
      </c>
      <c r="L54" s="238">
        <v>200570066</v>
      </c>
      <c r="M54" s="238">
        <v>2</v>
      </c>
      <c r="N54" s="238">
        <v>26</v>
      </c>
      <c r="O54" s="238">
        <v>2020</v>
      </c>
      <c r="P54" s="238" t="s">
        <v>355</v>
      </c>
      <c r="Q54" s="238">
        <v>14</v>
      </c>
      <c r="R54" s="238">
        <v>98</v>
      </c>
      <c r="S54" s="238">
        <v>5</v>
      </c>
      <c r="T54" s="238">
        <v>0</v>
      </c>
      <c r="U54" s="238">
        <v>2</v>
      </c>
      <c r="V54" s="238">
        <v>12</v>
      </c>
      <c r="W54" s="238">
        <v>10</v>
      </c>
      <c r="X54" s="238">
        <v>3</v>
      </c>
      <c r="Y54" s="238">
        <v>1</v>
      </c>
      <c r="Z54" s="238">
        <v>1</v>
      </c>
      <c r="AB54" s="238">
        <v>1</v>
      </c>
      <c r="AC54" s="238">
        <v>98</v>
      </c>
      <c r="AD54" s="238" t="s">
        <v>357</v>
      </c>
      <c r="AE54" s="238" t="s">
        <v>1997</v>
      </c>
      <c r="AF54" s="238" t="s">
        <v>405</v>
      </c>
      <c r="AG54" s="238">
        <v>7</v>
      </c>
      <c r="AH54" s="238">
        <v>2</v>
      </c>
      <c r="AI54" s="238">
        <v>4</v>
      </c>
      <c r="AJ54" s="238">
        <v>2</v>
      </c>
      <c r="AK54" s="238">
        <v>21</v>
      </c>
      <c r="AL54" s="238">
        <v>72</v>
      </c>
      <c r="AM54" s="238" t="s">
        <v>354</v>
      </c>
      <c r="AN54" s="238">
        <v>5</v>
      </c>
      <c r="AO54" s="238">
        <v>90</v>
      </c>
      <c r="AS54" s="238">
        <v>11</v>
      </c>
      <c r="AT54" s="238">
        <v>20</v>
      </c>
      <c r="AU54" s="238">
        <v>65</v>
      </c>
      <c r="AV54" s="238">
        <v>11</v>
      </c>
      <c r="AW54" s="238">
        <v>23</v>
      </c>
      <c r="AX54" s="238">
        <v>2</v>
      </c>
      <c r="AY54" s="238">
        <v>3</v>
      </c>
      <c r="AZ54" s="238">
        <v>2</v>
      </c>
      <c r="BA54" s="238">
        <v>34</v>
      </c>
      <c r="BB54" s="238">
        <v>67</v>
      </c>
      <c r="BC54" s="238" t="s">
        <v>354</v>
      </c>
      <c r="BD54" s="238">
        <v>5</v>
      </c>
      <c r="BE54" s="238">
        <v>1</v>
      </c>
      <c r="BI54" s="238">
        <v>11</v>
      </c>
      <c r="BJ54" s="238">
        <v>20</v>
      </c>
      <c r="BK54" s="238">
        <v>65</v>
      </c>
      <c r="BL54" s="238">
        <v>11</v>
      </c>
      <c r="BM54" s="238">
        <v>23</v>
      </c>
      <c r="CT54" s="238">
        <v>450557.06797665701</v>
      </c>
      <c r="CU54" s="238">
        <v>4961600.6359655503</v>
      </c>
      <c r="CV54" s="238">
        <v>44.806096320000002</v>
      </c>
      <c r="CW54" s="238">
        <v>-93.625221300000007</v>
      </c>
      <c r="CX54" s="238" t="s">
        <v>359</v>
      </c>
      <c r="CY54" s="238" t="s">
        <v>2024</v>
      </c>
    </row>
    <row r="55" spans="1:103" x14ac:dyDescent="0.25">
      <c r="A55" s="238">
        <v>10703695</v>
      </c>
      <c r="B55" s="238">
        <v>2</v>
      </c>
      <c r="C55" s="238">
        <v>212</v>
      </c>
      <c r="D55" s="238">
        <v>147.66499999999999</v>
      </c>
      <c r="E55" s="238">
        <v>10</v>
      </c>
      <c r="F55" s="238" t="s">
        <v>1957</v>
      </c>
      <c r="H55" s="238" t="s">
        <v>354</v>
      </c>
      <c r="I55" s="238">
        <v>25</v>
      </c>
      <c r="K55" s="238">
        <v>11509666</v>
      </c>
      <c r="L55" s="238">
        <v>112760018</v>
      </c>
      <c r="M55" s="238">
        <v>10</v>
      </c>
      <c r="N55" s="238">
        <v>1</v>
      </c>
      <c r="O55" s="238">
        <v>2011</v>
      </c>
      <c r="P55" s="238" t="s">
        <v>364</v>
      </c>
      <c r="Q55" s="238">
        <v>14</v>
      </c>
      <c r="S55" s="238">
        <v>5</v>
      </c>
      <c r="T55" s="238">
        <v>0</v>
      </c>
      <c r="U55" s="238">
        <v>1</v>
      </c>
      <c r="V55" s="238">
        <v>4</v>
      </c>
      <c r="W55" s="238">
        <v>60</v>
      </c>
      <c r="X55" s="238">
        <v>2</v>
      </c>
      <c r="Y55" s="238">
        <v>1</v>
      </c>
      <c r="Z55" s="238">
        <v>1</v>
      </c>
      <c r="AB55" s="238">
        <v>1</v>
      </c>
      <c r="AC55" s="238">
        <v>98</v>
      </c>
      <c r="AD55" s="238" t="s">
        <v>376</v>
      </c>
      <c r="AE55" s="238" t="s">
        <v>2000</v>
      </c>
      <c r="AF55" s="238" t="s">
        <v>358</v>
      </c>
      <c r="AG55" s="238">
        <v>3</v>
      </c>
      <c r="AH55" s="238">
        <v>2</v>
      </c>
      <c r="AI55" s="238">
        <v>3</v>
      </c>
      <c r="AJ55" s="238">
        <v>1</v>
      </c>
      <c r="AK55" s="238">
        <v>21</v>
      </c>
      <c r="AL55" s="238">
        <v>15</v>
      </c>
      <c r="AM55" s="238" t="s">
        <v>354</v>
      </c>
      <c r="AN55" s="238">
        <v>5</v>
      </c>
      <c r="AO55" s="238">
        <v>15</v>
      </c>
      <c r="AS55" s="238">
        <v>1</v>
      </c>
      <c r="AT55" s="238">
        <v>98</v>
      </c>
      <c r="AU55" s="238">
        <v>65</v>
      </c>
      <c r="AV55" s="238">
        <v>11</v>
      </c>
      <c r="AW55" s="238">
        <v>21</v>
      </c>
      <c r="CT55" s="238">
        <v>450565</v>
      </c>
      <c r="CU55" s="238">
        <v>4961578</v>
      </c>
      <c r="CV55" s="238">
        <v>44.8058932</v>
      </c>
      <c r="CW55" s="238">
        <v>-93.625122300000001</v>
      </c>
      <c r="CX55" s="238" t="s">
        <v>359</v>
      </c>
      <c r="CY55" s="238" t="s">
        <v>2025</v>
      </c>
    </row>
    <row r="56" spans="1:103" x14ac:dyDescent="0.25">
      <c r="A56" s="238">
        <v>10704370</v>
      </c>
      <c r="B56" s="238">
        <v>2</v>
      </c>
      <c r="C56" s="238">
        <v>212</v>
      </c>
      <c r="D56" s="238">
        <v>147.66499999999999</v>
      </c>
      <c r="E56" s="238">
        <v>10</v>
      </c>
      <c r="F56" s="238" t="s">
        <v>1957</v>
      </c>
      <c r="H56" s="238" t="s">
        <v>354</v>
      </c>
      <c r="I56" s="238">
        <v>25</v>
      </c>
      <c r="K56" s="238">
        <v>11510889</v>
      </c>
      <c r="L56" s="238">
        <v>113110043</v>
      </c>
      <c r="M56" s="238">
        <v>11</v>
      </c>
      <c r="N56" s="238">
        <v>5</v>
      </c>
      <c r="O56" s="238">
        <v>2011</v>
      </c>
      <c r="P56" s="238" t="s">
        <v>364</v>
      </c>
      <c r="Q56" s="238">
        <v>6</v>
      </c>
      <c r="R56" s="238" t="s">
        <v>356</v>
      </c>
      <c r="S56" s="238">
        <v>5</v>
      </c>
      <c r="T56" s="238">
        <v>0</v>
      </c>
      <c r="U56" s="238">
        <v>1</v>
      </c>
      <c r="V56" s="238">
        <v>7</v>
      </c>
      <c r="W56" s="238">
        <v>83</v>
      </c>
      <c r="X56" s="238">
        <v>2</v>
      </c>
      <c r="Y56" s="238">
        <v>6</v>
      </c>
      <c r="Z56" s="238">
        <v>1</v>
      </c>
      <c r="AB56" s="238">
        <v>1</v>
      </c>
      <c r="AC56" s="238">
        <v>98</v>
      </c>
      <c r="AD56" s="238" t="s">
        <v>376</v>
      </c>
      <c r="AE56" s="238" t="s">
        <v>2000</v>
      </c>
      <c r="AF56" s="238" t="s">
        <v>358</v>
      </c>
      <c r="AG56" s="238">
        <v>3</v>
      </c>
      <c r="AH56" s="238">
        <v>2</v>
      </c>
      <c r="AI56" s="238">
        <v>3</v>
      </c>
      <c r="AJ56" s="238">
        <v>4</v>
      </c>
      <c r="AK56" s="238">
        <v>27</v>
      </c>
      <c r="AL56" s="238">
        <v>36</v>
      </c>
      <c r="AM56" s="238" t="s">
        <v>354</v>
      </c>
      <c r="AN56" s="238">
        <v>5</v>
      </c>
      <c r="AO56" s="238">
        <v>72</v>
      </c>
      <c r="AS56" s="238">
        <v>1</v>
      </c>
      <c r="AT56" s="238">
        <v>98</v>
      </c>
      <c r="AU56" s="238">
        <v>65</v>
      </c>
      <c r="AV56" s="238">
        <v>11</v>
      </c>
      <c r="AW56" s="238">
        <v>21</v>
      </c>
      <c r="CT56" s="238">
        <v>450565</v>
      </c>
      <c r="CU56" s="238">
        <v>4961578</v>
      </c>
      <c r="CV56" s="238">
        <v>44.8058932</v>
      </c>
      <c r="CW56" s="238">
        <v>-93.625122300000001</v>
      </c>
      <c r="CX56" s="238" t="s">
        <v>359</v>
      </c>
      <c r="CY56" s="238" t="s">
        <v>2026</v>
      </c>
    </row>
    <row r="57" spans="1:103" x14ac:dyDescent="0.25">
      <c r="A57" s="238">
        <v>10936834</v>
      </c>
      <c r="B57" s="238">
        <v>2</v>
      </c>
      <c r="C57" s="238">
        <v>212</v>
      </c>
      <c r="D57" s="238">
        <v>147.66499999999999</v>
      </c>
      <c r="E57" s="238">
        <v>10</v>
      </c>
      <c r="F57" s="238" t="s">
        <v>1957</v>
      </c>
      <c r="H57" s="238" t="s">
        <v>354</v>
      </c>
      <c r="I57" s="238">
        <v>25</v>
      </c>
      <c r="K57" s="238">
        <v>14007756</v>
      </c>
      <c r="L57" s="238">
        <v>142300107</v>
      </c>
      <c r="M57" s="238">
        <v>8</v>
      </c>
      <c r="N57" s="238">
        <v>18</v>
      </c>
      <c r="O57" s="238">
        <v>2014</v>
      </c>
      <c r="P57" s="238" t="s">
        <v>361</v>
      </c>
      <c r="Q57" s="238">
        <v>15</v>
      </c>
      <c r="S57" s="238">
        <v>5</v>
      </c>
      <c r="T57" s="238">
        <v>0</v>
      </c>
      <c r="U57" s="238">
        <v>2</v>
      </c>
      <c r="V57" s="238">
        <v>1</v>
      </c>
      <c r="W57" s="238">
        <v>10</v>
      </c>
      <c r="X57" s="238">
        <v>4</v>
      </c>
      <c r="Y57" s="238">
        <v>1</v>
      </c>
      <c r="Z57" s="238">
        <v>1</v>
      </c>
      <c r="AA57" s="238">
        <v>1</v>
      </c>
      <c r="AB57" s="238">
        <v>1</v>
      </c>
      <c r="AC57" s="238">
        <v>98</v>
      </c>
      <c r="AD57" s="238" t="s">
        <v>2027</v>
      </c>
      <c r="AE57" s="238" t="s">
        <v>2028</v>
      </c>
      <c r="AF57" s="238" t="s">
        <v>358</v>
      </c>
      <c r="AG57" s="238">
        <v>7</v>
      </c>
      <c r="AH57" s="238">
        <v>2</v>
      </c>
      <c r="AI57" s="238">
        <v>1</v>
      </c>
      <c r="AJ57" s="238">
        <v>6</v>
      </c>
      <c r="AK57" s="238">
        <v>4</v>
      </c>
      <c r="AL57" s="238">
        <v>46</v>
      </c>
      <c r="AM57" s="238" t="s">
        <v>354</v>
      </c>
      <c r="AN57" s="238">
        <v>5</v>
      </c>
      <c r="AO57" s="238">
        <v>5</v>
      </c>
      <c r="AP57" s="238">
        <v>9</v>
      </c>
      <c r="AS57" s="238">
        <v>4</v>
      </c>
      <c r="AT57" s="238">
        <v>20</v>
      </c>
      <c r="AU57" s="238">
        <v>45</v>
      </c>
      <c r="AV57" s="238">
        <v>11</v>
      </c>
      <c r="AW57" s="238">
        <v>20</v>
      </c>
      <c r="AX57" s="238">
        <v>2</v>
      </c>
      <c r="AY57" s="238">
        <v>4</v>
      </c>
      <c r="AZ57" s="238">
        <v>6</v>
      </c>
      <c r="BA57" s="238">
        <v>4</v>
      </c>
      <c r="BB57" s="238">
        <v>16</v>
      </c>
      <c r="BC57" s="238" t="s">
        <v>354</v>
      </c>
      <c r="BD57" s="238">
        <v>5</v>
      </c>
      <c r="BE57" s="238">
        <v>1</v>
      </c>
      <c r="BF57" s="238">
        <v>10</v>
      </c>
      <c r="BI57" s="238">
        <v>4</v>
      </c>
      <c r="BJ57" s="238">
        <v>20</v>
      </c>
      <c r="BK57" s="238">
        <v>45</v>
      </c>
      <c r="BL57" s="238">
        <v>11</v>
      </c>
      <c r="BM57" s="238">
        <v>20</v>
      </c>
      <c r="CT57" s="238">
        <v>450565</v>
      </c>
      <c r="CU57" s="238">
        <v>4961578</v>
      </c>
      <c r="CV57" s="238">
        <v>44.8058932</v>
      </c>
      <c r="CW57" s="238">
        <v>-93.625122300000001</v>
      </c>
      <c r="CX57" s="238" t="s">
        <v>359</v>
      </c>
      <c r="CY57" s="238" t="s">
        <v>2029</v>
      </c>
    </row>
    <row r="58" spans="1:103" x14ac:dyDescent="0.25">
      <c r="A58" s="238">
        <v>10848131</v>
      </c>
      <c r="B58" s="238">
        <v>2</v>
      </c>
      <c r="C58" s="238">
        <v>212</v>
      </c>
      <c r="D58" s="238">
        <v>147.71899999999999</v>
      </c>
      <c r="E58" s="238">
        <v>10</v>
      </c>
      <c r="F58" s="238" t="s">
        <v>1957</v>
      </c>
      <c r="H58" s="238" t="s">
        <v>354</v>
      </c>
      <c r="I58" s="238">
        <v>25</v>
      </c>
      <c r="K58" s="238">
        <v>13500821</v>
      </c>
      <c r="L58" s="238">
        <v>130280305</v>
      </c>
      <c r="M58" s="238">
        <v>1</v>
      </c>
      <c r="N58" s="238">
        <v>23</v>
      </c>
      <c r="O58" s="238">
        <v>2013</v>
      </c>
      <c r="P58" s="238" t="s">
        <v>355</v>
      </c>
      <c r="Q58" s="238">
        <v>7</v>
      </c>
      <c r="R58" s="238" t="s">
        <v>369</v>
      </c>
      <c r="S58" s="238">
        <v>5</v>
      </c>
      <c r="T58" s="238">
        <v>0</v>
      </c>
      <c r="U58" s="238">
        <v>1</v>
      </c>
      <c r="V58" s="238">
        <v>4</v>
      </c>
      <c r="W58" s="238">
        <v>53</v>
      </c>
      <c r="X58" s="238">
        <v>2</v>
      </c>
      <c r="Y58" s="238">
        <v>1</v>
      </c>
      <c r="Z58" s="238">
        <v>2</v>
      </c>
      <c r="AB58" s="238">
        <v>3</v>
      </c>
      <c r="AC58" s="238">
        <v>98</v>
      </c>
      <c r="AD58" s="238" t="s">
        <v>376</v>
      </c>
      <c r="AE58" s="238" t="s">
        <v>2030</v>
      </c>
      <c r="AF58" s="238" t="s">
        <v>358</v>
      </c>
      <c r="AG58" s="238">
        <v>3</v>
      </c>
      <c r="AH58" s="238">
        <v>2</v>
      </c>
      <c r="AI58" s="238">
        <v>4</v>
      </c>
      <c r="AJ58" s="238">
        <v>3</v>
      </c>
      <c r="AK58" s="238">
        <v>21</v>
      </c>
      <c r="AL58" s="238">
        <v>26</v>
      </c>
      <c r="AM58" s="238" t="s">
        <v>363</v>
      </c>
      <c r="AN58" s="238">
        <v>5</v>
      </c>
      <c r="AO58" s="238">
        <v>3</v>
      </c>
      <c r="AS58" s="238">
        <v>1</v>
      </c>
      <c r="AT58" s="238">
        <v>98</v>
      </c>
      <c r="AU58" s="238">
        <v>65</v>
      </c>
      <c r="AV58" s="238">
        <v>11</v>
      </c>
      <c r="AW58" s="238">
        <v>21</v>
      </c>
      <c r="CT58" s="238">
        <v>450609</v>
      </c>
      <c r="CU58" s="238">
        <v>4961653</v>
      </c>
      <c r="CV58" s="238">
        <v>44.806571900000002</v>
      </c>
      <c r="CW58" s="238">
        <v>-93.624573799999993</v>
      </c>
      <c r="CX58" s="238" t="s">
        <v>359</v>
      </c>
      <c r="CY58" s="238" t="s">
        <v>2031</v>
      </c>
    </row>
    <row r="59" spans="1:103" x14ac:dyDescent="0.25">
      <c r="A59" s="238">
        <v>10856311</v>
      </c>
      <c r="B59" s="238">
        <v>2</v>
      </c>
      <c r="C59" s="238">
        <v>212</v>
      </c>
      <c r="D59" s="238">
        <v>147.71899999999999</v>
      </c>
      <c r="E59" s="238">
        <v>10</v>
      </c>
      <c r="F59" s="238" t="s">
        <v>1957</v>
      </c>
      <c r="H59" s="238" t="s">
        <v>354</v>
      </c>
      <c r="I59" s="238">
        <v>25</v>
      </c>
      <c r="K59" s="238">
        <v>13513092</v>
      </c>
      <c r="L59" s="238">
        <v>133510520</v>
      </c>
      <c r="M59" s="238">
        <v>12</v>
      </c>
      <c r="N59" s="238">
        <v>14</v>
      </c>
      <c r="O59" s="238">
        <v>2013</v>
      </c>
      <c r="P59" s="238" t="s">
        <v>364</v>
      </c>
      <c r="Q59" s="238">
        <v>8</v>
      </c>
      <c r="R59" s="238" t="s">
        <v>356</v>
      </c>
      <c r="S59" s="238">
        <v>5</v>
      </c>
      <c r="T59" s="238">
        <v>0</v>
      </c>
      <c r="U59" s="238">
        <v>1</v>
      </c>
      <c r="V59" s="238">
        <v>7</v>
      </c>
      <c r="W59" s="238">
        <v>54</v>
      </c>
      <c r="X59" s="238">
        <v>5</v>
      </c>
      <c r="Y59" s="238">
        <v>1</v>
      </c>
      <c r="Z59" s="238">
        <v>2</v>
      </c>
      <c r="AB59" s="238">
        <v>3</v>
      </c>
      <c r="AC59" s="238">
        <v>98</v>
      </c>
      <c r="AD59" s="238" t="s">
        <v>376</v>
      </c>
      <c r="AE59" s="238" t="s">
        <v>2032</v>
      </c>
      <c r="AF59" s="238" t="s">
        <v>358</v>
      </c>
      <c r="AG59" s="238">
        <v>3</v>
      </c>
      <c r="AH59" s="238">
        <v>2</v>
      </c>
      <c r="AI59" s="238">
        <v>2</v>
      </c>
      <c r="AJ59" s="238">
        <v>4</v>
      </c>
      <c r="AK59" s="238">
        <v>21</v>
      </c>
      <c r="AL59" s="238">
        <v>45</v>
      </c>
      <c r="AM59" s="238" t="s">
        <v>363</v>
      </c>
      <c r="AN59" s="238">
        <v>5</v>
      </c>
      <c r="AO59" s="238">
        <v>3</v>
      </c>
      <c r="AP59" s="238">
        <v>15</v>
      </c>
      <c r="AS59" s="238">
        <v>1</v>
      </c>
      <c r="AT59" s="238">
        <v>98</v>
      </c>
      <c r="AU59" s="238">
        <v>65</v>
      </c>
      <c r="AV59" s="238">
        <v>11</v>
      </c>
      <c r="AW59" s="238">
        <v>21</v>
      </c>
      <c r="CT59" s="238">
        <v>450609</v>
      </c>
      <c r="CU59" s="238">
        <v>4961653</v>
      </c>
      <c r="CV59" s="238">
        <v>44.806571900000002</v>
      </c>
      <c r="CW59" s="238">
        <v>-93.624573799999993</v>
      </c>
      <c r="CX59" s="238" t="s">
        <v>359</v>
      </c>
      <c r="CY59" s="238" t="s">
        <v>2033</v>
      </c>
    </row>
    <row r="60" spans="1:103" x14ac:dyDescent="0.25">
      <c r="A60" s="238">
        <v>10936317</v>
      </c>
      <c r="B60" s="238">
        <v>2</v>
      </c>
      <c r="C60" s="238">
        <v>212</v>
      </c>
      <c r="D60" s="238">
        <v>147.71899999999999</v>
      </c>
      <c r="E60" s="238">
        <v>10</v>
      </c>
      <c r="F60" s="238" t="s">
        <v>1957</v>
      </c>
      <c r="H60" s="238" t="s">
        <v>354</v>
      </c>
      <c r="I60" s="238">
        <v>25</v>
      </c>
      <c r="K60" s="238">
        <v>14507659</v>
      </c>
      <c r="L60" s="238">
        <v>142020165</v>
      </c>
      <c r="M60" s="238">
        <v>7</v>
      </c>
      <c r="N60" s="238">
        <v>17</v>
      </c>
      <c r="O60" s="238">
        <v>2014</v>
      </c>
      <c r="P60" s="238" t="s">
        <v>384</v>
      </c>
      <c r="Q60" s="238">
        <v>23</v>
      </c>
      <c r="R60" s="238" t="s">
        <v>356</v>
      </c>
      <c r="S60" s="238">
        <v>5</v>
      </c>
      <c r="T60" s="238">
        <v>0</v>
      </c>
      <c r="U60" s="238">
        <v>2</v>
      </c>
      <c r="V60" s="238">
        <v>1</v>
      </c>
      <c r="W60" s="238">
        <v>10</v>
      </c>
      <c r="X60" s="238">
        <v>2</v>
      </c>
      <c r="Y60" s="238">
        <v>6</v>
      </c>
      <c r="Z60" s="238">
        <v>1</v>
      </c>
      <c r="AB60" s="238">
        <v>1</v>
      </c>
      <c r="AC60" s="238">
        <v>98</v>
      </c>
      <c r="AD60" s="238" t="s">
        <v>2034</v>
      </c>
      <c r="AE60" s="238" t="s">
        <v>2035</v>
      </c>
      <c r="AF60" s="238" t="s">
        <v>358</v>
      </c>
      <c r="AG60" s="238">
        <v>7</v>
      </c>
      <c r="AH60" s="238">
        <v>2</v>
      </c>
      <c r="AI60" s="238">
        <v>2</v>
      </c>
      <c r="AJ60" s="238">
        <v>4</v>
      </c>
      <c r="AK60" s="238">
        <v>28</v>
      </c>
      <c r="AL60" s="238">
        <v>32</v>
      </c>
      <c r="AM60" s="238" t="s">
        <v>354</v>
      </c>
      <c r="AN60" s="238">
        <v>5</v>
      </c>
      <c r="AO60" s="238">
        <v>7</v>
      </c>
      <c r="AP60" s="238">
        <v>8</v>
      </c>
      <c r="AS60" s="238">
        <v>1</v>
      </c>
      <c r="AT60" s="238">
        <v>98</v>
      </c>
      <c r="AU60" s="238">
        <v>65</v>
      </c>
      <c r="AV60" s="238">
        <v>11</v>
      </c>
      <c r="AW60" s="238">
        <v>21</v>
      </c>
      <c r="AX60" s="238">
        <v>2</v>
      </c>
      <c r="AY60" s="238">
        <v>3</v>
      </c>
      <c r="AZ60" s="238">
        <v>4</v>
      </c>
      <c r="BA60" s="238">
        <v>21</v>
      </c>
      <c r="BB60" s="238">
        <v>21</v>
      </c>
      <c r="BC60" s="238" t="s">
        <v>354</v>
      </c>
      <c r="BD60" s="238">
        <v>5</v>
      </c>
      <c r="BE60" s="238">
        <v>1</v>
      </c>
      <c r="BI60" s="238">
        <v>1</v>
      </c>
      <c r="BJ60" s="238">
        <v>98</v>
      </c>
      <c r="BK60" s="238">
        <v>65</v>
      </c>
      <c r="BL60" s="238">
        <v>11</v>
      </c>
      <c r="BM60" s="238">
        <v>21</v>
      </c>
      <c r="CT60" s="238">
        <v>450609</v>
      </c>
      <c r="CU60" s="238">
        <v>4961653</v>
      </c>
      <c r="CV60" s="238">
        <v>44.806571900000002</v>
      </c>
      <c r="CW60" s="238">
        <v>-93.624573799999993</v>
      </c>
      <c r="CX60" s="238" t="s">
        <v>359</v>
      </c>
      <c r="CY60" s="238" t="s">
        <v>2036</v>
      </c>
    </row>
    <row r="61" spans="1:103" x14ac:dyDescent="0.25">
      <c r="A61" s="238">
        <v>10698664</v>
      </c>
      <c r="B61" s="238">
        <v>2</v>
      </c>
      <c r="C61" s="238">
        <v>212</v>
      </c>
      <c r="D61" s="238">
        <v>147.72300000000001</v>
      </c>
      <c r="E61" s="238">
        <v>10</v>
      </c>
      <c r="F61" s="238" t="s">
        <v>1957</v>
      </c>
      <c r="H61" s="238" t="s">
        <v>354</v>
      </c>
      <c r="I61" s="238">
        <v>25</v>
      </c>
      <c r="K61" s="238">
        <v>11001737</v>
      </c>
      <c r="L61" s="238">
        <v>110530027</v>
      </c>
      <c r="M61" s="238">
        <v>2</v>
      </c>
      <c r="N61" s="238">
        <v>21</v>
      </c>
      <c r="O61" s="238">
        <v>2011</v>
      </c>
      <c r="P61" s="238" t="s">
        <v>361</v>
      </c>
      <c r="Q61" s="238">
        <v>22</v>
      </c>
      <c r="R61" s="238" t="s">
        <v>356</v>
      </c>
      <c r="S61" s="238">
        <v>5</v>
      </c>
      <c r="T61" s="238">
        <v>0</v>
      </c>
      <c r="U61" s="238">
        <v>1</v>
      </c>
      <c r="V61" s="238">
        <v>4</v>
      </c>
      <c r="W61" s="238">
        <v>83</v>
      </c>
      <c r="X61" s="238">
        <v>2</v>
      </c>
      <c r="Y61" s="238">
        <v>4</v>
      </c>
      <c r="Z61" s="238">
        <v>1</v>
      </c>
      <c r="AB61" s="238">
        <v>5</v>
      </c>
      <c r="AC61" s="238">
        <v>98</v>
      </c>
      <c r="AD61" s="238" t="s">
        <v>357</v>
      </c>
      <c r="AE61" s="238" t="s">
        <v>1027</v>
      </c>
      <c r="AF61" s="238" t="s">
        <v>358</v>
      </c>
      <c r="AG61" s="238">
        <v>3</v>
      </c>
      <c r="AH61" s="238">
        <v>2</v>
      </c>
      <c r="AI61" s="238">
        <v>3</v>
      </c>
      <c r="AJ61" s="238">
        <v>3</v>
      </c>
      <c r="AK61" s="238">
        <v>21</v>
      </c>
      <c r="AL61" s="238">
        <v>31</v>
      </c>
      <c r="AM61" s="238" t="s">
        <v>354</v>
      </c>
      <c r="AN61" s="238">
        <v>99</v>
      </c>
      <c r="AO61" s="238">
        <v>3</v>
      </c>
      <c r="AS61" s="238">
        <v>1</v>
      </c>
      <c r="AT61" s="238">
        <v>98</v>
      </c>
      <c r="AU61" s="238">
        <v>65</v>
      </c>
      <c r="AV61" s="238">
        <v>11</v>
      </c>
      <c r="AW61" s="238">
        <v>21</v>
      </c>
      <c r="CT61" s="238">
        <v>450613</v>
      </c>
      <c r="CU61" s="238">
        <v>4961659</v>
      </c>
      <c r="CV61" s="238">
        <v>44.806629800000003</v>
      </c>
      <c r="CW61" s="238">
        <v>-93.6245251</v>
      </c>
      <c r="CX61" s="238" t="s">
        <v>359</v>
      </c>
      <c r="CY61" s="238" t="s">
        <v>2037</v>
      </c>
    </row>
    <row r="62" spans="1:103" x14ac:dyDescent="0.25">
      <c r="A62" s="238">
        <v>10697227</v>
      </c>
      <c r="B62" s="238">
        <v>2</v>
      </c>
      <c r="C62" s="238">
        <v>212</v>
      </c>
      <c r="D62" s="238">
        <v>147.77699999999999</v>
      </c>
      <c r="E62" s="238">
        <v>10</v>
      </c>
      <c r="F62" s="238" t="s">
        <v>1957</v>
      </c>
      <c r="H62" s="238" t="s">
        <v>354</v>
      </c>
      <c r="I62" s="238">
        <v>25</v>
      </c>
      <c r="K62" s="238">
        <v>11501005</v>
      </c>
      <c r="L62" s="238">
        <v>110250472</v>
      </c>
      <c r="M62" s="238">
        <v>1</v>
      </c>
      <c r="N62" s="238">
        <v>19</v>
      </c>
      <c r="O62" s="238">
        <v>2011</v>
      </c>
      <c r="P62" s="238" t="s">
        <v>355</v>
      </c>
      <c r="Q62" s="238">
        <v>10</v>
      </c>
      <c r="R62" s="238" t="s">
        <v>369</v>
      </c>
      <c r="S62" s="238">
        <v>4</v>
      </c>
      <c r="T62" s="238">
        <v>0</v>
      </c>
      <c r="U62" s="238">
        <v>2</v>
      </c>
      <c r="V62" s="238">
        <v>1</v>
      </c>
      <c r="W62" s="238">
        <v>10</v>
      </c>
      <c r="X62" s="238">
        <v>2</v>
      </c>
      <c r="Y62" s="238">
        <v>1</v>
      </c>
      <c r="Z62" s="238">
        <v>1</v>
      </c>
      <c r="AB62" s="238">
        <v>2</v>
      </c>
      <c r="AC62" s="238">
        <v>98</v>
      </c>
      <c r="AD62" s="238" t="s">
        <v>2038</v>
      </c>
      <c r="AE62" s="238" t="s">
        <v>2039</v>
      </c>
      <c r="AF62" s="238" t="s">
        <v>358</v>
      </c>
      <c r="AG62" s="238">
        <v>7</v>
      </c>
      <c r="AH62" s="238">
        <v>2</v>
      </c>
      <c r="AI62" s="238">
        <v>2</v>
      </c>
      <c r="AJ62" s="238">
        <v>3</v>
      </c>
      <c r="AK62" s="238">
        <v>21</v>
      </c>
      <c r="AL62" s="238">
        <v>21</v>
      </c>
      <c r="AM62" s="238" t="s">
        <v>354</v>
      </c>
      <c r="AN62" s="238">
        <v>5</v>
      </c>
      <c r="AO62" s="238">
        <v>3</v>
      </c>
      <c r="AS62" s="238">
        <v>1</v>
      </c>
      <c r="AT62" s="238">
        <v>98</v>
      </c>
      <c r="AU62" s="238">
        <v>65</v>
      </c>
      <c r="AV62" s="238">
        <v>11</v>
      </c>
      <c r="AW62" s="238">
        <v>21</v>
      </c>
      <c r="AX62" s="238">
        <v>2</v>
      </c>
      <c r="AY62" s="238">
        <v>4</v>
      </c>
      <c r="AZ62" s="238">
        <v>3</v>
      </c>
      <c r="BA62" s="238">
        <v>26</v>
      </c>
      <c r="BB62" s="238">
        <v>70</v>
      </c>
      <c r="BC62" s="238" t="s">
        <v>354</v>
      </c>
      <c r="BD62" s="238">
        <v>5</v>
      </c>
      <c r="BE62" s="238">
        <v>1</v>
      </c>
      <c r="BI62" s="238">
        <v>1</v>
      </c>
      <c r="BJ62" s="238">
        <v>98</v>
      </c>
      <c r="BK62" s="238">
        <v>65</v>
      </c>
      <c r="BL62" s="238">
        <v>11</v>
      </c>
      <c r="BM62" s="238">
        <v>21</v>
      </c>
      <c r="CT62" s="238">
        <v>450659</v>
      </c>
      <c r="CU62" s="238">
        <v>4961732</v>
      </c>
      <c r="CV62" s="238">
        <v>44.807284899999999</v>
      </c>
      <c r="CW62" s="238">
        <v>-93.6239408</v>
      </c>
      <c r="CX62" s="238" t="s">
        <v>359</v>
      </c>
      <c r="CY62" s="238" t="s">
        <v>2040</v>
      </c>
    </row>
    <row r="63" spans="1:103" x14ac:dyDescent="0.25">
      <c r="A63" s="238">
        <v>10696301</v>
      </c>
      <c r="B63" s="238">
        <v>2</v>
      </c>
      <c r="C63" s="238">
        <v>212</v>
      </c>
      <c r="D63" s="238">
        <v>147.81399999999999</v>
      </c>
      <c r="E63" s="238">
        <v>10</v>
      </c>
      <c r="F63" s="238" t="s">
        <v>1957</v>
      </c>
      <c r="H63" s="238" t="s">
        <v>354</v>
      </c>
      <c r="I63" s="238">
        <v>25</v>
      </c>
      <c r="K63" s="238">
        <v>11500432</v>
      </c>
      <c r="L63" s="238">
        <v>110120543</v>
      </c>
      <c r="M63" s="238">
        <v>1</v>
      </c>
      <c r="N63" s="238">
        <v>10</v>
      </c>
      <c r="O63" s="238">
        <v>2011</v>
      </c>
      <c r="P63" s="238" t="s">
        <v>361</v>
      </c>
      <c r="Q63" s="238">
        <v>14</v>
      </c>
      <c r="R63" s="238" t="s">
        <v>356</v>
      </c>
      <c r="S63" s="238">
        <v>4</v>
      </c>
      <c r="T63" s="238">
        <v>0</v>
      </c>
      <c r="U63" s="238">
        <v>1</v>
      </c>
      <c r="V63" s="238">
        <v>4</v>
      </c>
      <c r="W63" s="238">
        <v>83</v>
      </c>
      <c r="X63" s="238">
        <v>2</v>
      </c>
      <c r="Y63" s="238">
        <v>1</v>
      </c>
      <c r="Z63" s="238">
        <v>2</v>
      </c>
      <c r="AB63" s="238">
        <v>3</v>
      </c>
      <c r="AC63" s="238">
        <v>98</v>
      </c>
      <c r="AD63" s="238">
        <v>212</v>
      </c>
      <c r="AE63" s="238" t="s">
        <v>2038</v>
      </c>
      <c r="AF63" s="238" t="s">
        <v>358</v>
      </c>
      <c r="AG63" s="238">
        <v>3</v>
      </c>
      <c r="AH63" s="238">
        <v>2</v>
      </c>
      <c r="AI63" s="238">
        <v>3</v>
      </c>
      <c r="AJ63" s="238">
        <v>3</v>
      </c>
      <c r="AK63" s="238">
        <v>21</v>
      </c>
      <c r="AL63" s="238">
        <v>56</v>
      </c>
      <c r="AM63" s="238" t="s">
        <v>363</v>
      </c>
      <c r="AN63" s="238">
        <v>5</v>
      </c>
      <c r="AO63" s="238">
        <v>3</v>
      </c>
      <c r="AS63" s="238">
        <v>1</v>
      </c>
      <c r="AT63" s="238">
        <v>98</v>
      </c>
      <c r="AU63" s="238">
        <v>65</v>
      </c>
      <c r="AV63" s="238">
        <v>10</v>
      </c>
      <c r="AW63" s="238">
        <v>21</v>
      </c>
      <c r="CT63" s="238">
        <v>450694</v>
      </c>
      <c r="CU63" s="238">
        <v>4961781</v>
      </c>
      <c r="CV63" s="238">
        <v>44.807727999999997</v>
      </c>
      <c r="CW63" s="238">
        <v>-93.623507599999996</v>
      </c>
      <c r="CX63" s="238" t="s">
        <v>359</v>
      </c>
      <c r="CY63" s="238" t="s">
        <v>2041</v>
      </c>
    </row>
    <row r="64" spans="1:103" x14ac:dyDescent="0.25">
      <c r="A64" s="238">
        <v>487395</v>
      </c>
      <c r="B64" s="238">
        <v>2</v>
      </c>
      <c r="C64" s="238">
        <v>212</v>
      </c>
      <c r="D64" s="238">
        <v>147.81800000000001</v>
      </c>
      <c r="E64" s="238">
        <v>10</v>
      </c>
      <c r="F64" s="238" t="s">
        <v>1957</v>
      </c>
      <c r="H64" s="238" t="s">
        <v>354</v>
      </c>
      <c r="I64" s="238">
        <v>25</v>
      </c>
      <c r="K64" s="238">
        <v>17507840</v>
      </c>
      <c r="M64" s="238">
        <v>7</v>
      </c>
      <c r="N64" s="238">
        <v>17</v>
      </c>
      <c r="O64" s="238">
        <v>2017</v>
      </c>
      <c r="P64" s="238" t="s">
        <v>361</v>
      </c>
      <c r="Q64" s="238">
        <v>7</v>
      </c>
      <c r="R64" s="238" t="s">
        <v>369</v>
      </c>
      <c r="S64" s="238">
        <v>4</v>
      </c>
      <c r="T64" s="238">
        <v>0</v>
      </c>
      <c r="U64" s="238">
        <v>1</v>
      </c>
      <c r="W64" s="238">
        <v>83</v>
      </c>
      <c r="X64" s="238">
        <v>2</v>
      </c>
      <c r="Y64" s="238">
        <v>1</v>
      </c>
      <c r="Z64" s="238">
        <v>2</v>
      </c>
      <c r="AB64" s="238">
        <v>1</v>
      </c>
      <c r="AC64" s="238">
        <v>98</v>
      </c>
      <c r="AD64" s="238" t="s">
        <v>357</v>
      </c>
      <c r="AF64" s="238" t="s">
        <v>358</v>
      </c>
      <c r="AG64" s="238">
        <v>3</v>
      </c>
      <c r="AH64" s="238">
        <v>2</v>
      </c>
      <c r="AI64" s="238">
        <v>4</v>
      </c>
      <c r="AJ64" s="238">
        <v>1</v>
      </c>
      <c r="AK64" s="238">
        <v>21</v>
      </c>
      <c r="AL64" s="238">
        <v>23</v>
      </c>
      <c r="AM64" s="238" t="s">
        <v>363</v>
      </c>
      <c r="AN64" s="238">
        <v>9</v>
      </c>
      <c r="AO64" s="238">
        <v>62</v>
      </c>
      <c r="AS64" s="238">
        <v>15</v>
      </c>
      <c r="AT64" s="238">
        <v>9</v>
      </c>
      <c r="AU64" s="238">
        <v>65</v>
      </c>
      <c r="AV64" s="238">
        <v>13</v>
      </c>
      <c r="AW64" s="238">
        <v>21</v>
      </c>
      <c r="CT64" s="238">
        <v>450694.27652188699</v>
      </c>
      <c r="CU64" s="238">
        <v>4961786.3940394502</v>
      </c>
      <c r="CV64" s="238">
        <v>44.807777940000001</v>
      </c>
      <c r="CW64" s="238">
        <v>-93.623504370000006</v>
      </c>
      <c r="CX64" s="238" t="s">
        <v>359</v>
      </c>
      <c r="CY64" s="238" t="s">
        <v>2042</v>
      </c>
    </row>
    <row r="65" spans="1:103" x14ac:dyDescent="0.25">
      <c r="A65" s="238">
        <v>420231</v>
      </c>
      <c r="B65" s="238">
        <v>2</v>
      </c>
      <c r="C65" s="238">
        <v>212</v>
      </c>
      <c r="D65" s="238">
        <v>147.9</v>
      </c>
      <c r="E65" s="238">
        <v>10</v>
      </c>
      <c r="F65" s="238" t="s">
        <v>1957</v>
      </c>
      <c r="H65" s="238" t="s">
        <v>354</v>
      </c>
      <c r="I65" s="238">
        <v>25</v>
      </c>
      <c r="K65" s="238">
        <v>17501385</v>
      </c>
      <c r="M65" s="238">
        <v>1</v>
      </c>
      <c r="N65" s="238">
        <v>30</v>
      </c>
      <c r="O65" s="238">
        <v>2017</v>
      </c>
      <c r="P65" s="238" t="s">
        <v>361</v>
      </c>
      <c r="Q65" s="238">
        <v>9</v>
      </c>
      <c r="R65" s="238" t="s">
        <v>369</v>
      </c>
      <c r="S65" s="238">
        <v>5</v>
      </c>
      <c r="T65" s="238">
        <v>0</v>
      </c>
      <c r="U65" s="238">
        <v>1</v>
      </c>
      <c r="V65" s="238">
        <v>90</v>
      </c>
      <c r="W65" s="238">
        <v>10</v>
      </c>
      <c r="X65" s="238">
        <v>2</v>
      </c>
      <c r="Y65" s="238">
        <v>1</v>
      </c>
      <c r="Z65" s="238">
        <v>4</v>
      </c>
      <c r="AB65" s="238">
        <v>5</v>
      </c>
      <c r="AC65" s="238">
        <v>98</v>
      </c>
      <c r="AD65" s="238" t="s">
        <v>357</v>
      </c>
      <c r="AF65" s="238" t="s">
        <v>358</v>
      </c>
      <c r="AG65" s="238">
        <v>4</v>
      </c>
      <c r="AH65" s="238">
        <v>2</v>
      </c>
      <c r="AI65" s="238">
        <v>3</v>
      </c>
      <c r="AJ65" s="238">
        <v>3</v>
      </c>
      <c r="AK65" s="238">
        <v>21</v>
      </c>
      <c r="AL65" s="238">
        <v>43</v>
      </c>
      <c r="AM65" s="238" t="s">
        <v>354</v>
      </c>
      <c r="AN65" s="238">
        <v>5</v>
      </c>
      <c r="AO65" s="238">
        <v>70</v>
      </c>
      <c r="AS65" s="238">
        <v>15</v>
      </c>
      <c r="AT65" s="238">
        <v>9</v>
      </c>
      <c r="AU65" s="238">
        <v>65</v>
      </c>
      <c r="AV65" s="238">
        <v>13</v>
      </c>
      <c r="AW65" s="238">
        <v>21</v>
      </c>
      <c r="CT65" s="238">
        <v>450778.94335788803</v>
      </c>
      <c r="CU65" s="238">
        <v>4961887.9942426505</v>
      </c>
      <c r="CV65" s="238">
        <v>44.80869835</v>
      </c>
      <c r="CW65" s="238">
        <v>-93.622443599999997</v>
      </c>
      <c r="CX65" s="238" t="s">
        <v>359</v>
      </c>
      <c r="CY65" s="238" t="s">
        <v>2043</v>
      </c>
    </row>
    <row r="66" spans="1:103" x14ac:dyDescent="0.25">
      <c r="A66" s="238">
        <v>10782103</v>
      </c>
      <c r="B66" s="238">
        <v>2</v>
      </c>
      <c r="C66" s="238">
        <v>212</v>
      </c>
      <c r="D66" s="238">
        <v>147.92699999999999</v>
      </c>
      <c r="E66" s="238">
        <v>10</v>
      </c>
      <c r="F66" s="238" t="s">
        <v>1957</v>
      </c>
      <c r="H66" s="238" t="s">
        <v>354</v>
      </c>
      <c r="I66" s="238">
        <v>25</v>
      </c>
      <c r="K66" s="238">
        <v>12008392</v>
      </c>
      <c r="L66" s="238">
        <v>123430110</v>
      </c>
      <c r="M66" s="238">
        <v>12</v>
      </c>
      <c r="N66" s="238">
        <v>7</v>
      </c>
      <c r="O66" s="238">
        <v>2012</v>
      </c>
      <c r="P66" s="238" t="s">
        <v>362</v>
      </c>
      <c r="Q66" s="238">
        <v>15</v>
      </c>
      <c r="R66" s="238" t="s">
        <v>356</v>
      </c>
      <c r="S66" s="238">
        <v>5</v>
      </c>
      <c r="T66" s="238">
        <v>0</v>
      </c>
      <c r="U66" s="238">
        <v>2</v>
      </c>
      <c r="V66" s="238">
        <v>10</v>
      </c>
      <c r="W66" s="238">
        <v>10</v>
      </c>
      <c r="X66" s="238">
        <v>2</v>
      </c>
      <c r="Y66" s="238">
        <v>1</v>
      </c>
      <c r="Z66" s="238">
        <v>4</v>
      </c>
      <c r="AB66" s="238">
        <v>5</v>
      </c>
      <c r="AC66" s="238">
        <v>98</v>
      </c>
      <c r="AD66" s="238" t="s">
        <v>357</v>
      </c>
      <c r="AE66" s="238" t="s">
        <v>1014</v>
      </c>
      <c r="AF66" s="238" t="s">
        <v>358</v>
      </c>
      <c r="AG66" s="238">
        <v>5</v>
      </c>
      <c r="AH66" s="238">
        <v>2</v>
      </c>
      <c r="AI66" s="238">
        <v>4</v>
      </c>
      <c r="AJ66" s="238">
        <v>4</v>
      </c>
      <c r="AK66" s="238">
        <v>21</v>
      </c>
      <c r="AL66" s="238">
        <v>16</v>
      </c>
      <c r="AM66" s="238" t="s">
        <v>363</v>
      </c>
      <c r="AN66" s="238">
        <v>5</v>
      </c>
      <c r="AS66" s="238">
        <v>1</v>
      </c>
      <c r="AT66" s="238">
        <v>98</v>
      </c>
      <c r="AU66" s="238">
        <v>65</v>
      </c>
      <c r="AV66" s="238">
        <v>11</v>
      </c>
      <c r="AW66" s="238">
        <v>21</v>
      </c>
      <c r="AX66" s="238">
        <v>2</v>
      </c>
      <c r="AY66" s="238">
        <v>2</v>
      </c>
      <c r="AZ66" s="238">
        <v>4</v>
      </c>
      <c r="BA66" s="238">
        <v>21</v>
      </c>
      <c r="BB66" s="238">
        <v>28</v>
      </c>
      <c r="BC66" s="238" t="s">
        <v>363</v>
      </c>
      <c r="BD66" s="238">
        <v>5</v>
      </c>
      <c r="BI66" s="238">
        <v>1</v>
      </c>
      <c r="BJ66" s="238">
        <v>98</v>
      </c>
      <c r="BK66" s="238">
        <v>65</v>
      </c>
      <c r="BL66" s="238">
        <v>11</v>
      </c>
      <c r="BM66" s="238">
        <v>21</v>
      </c>
      <c r="CT66" s="238">
        <v>450809</v>
      </c>
      <c r="CU66" s="238">
        <v>4961922</v>
      </c>
      <c r="CV66" s="238">
        <v>44.809002900000003</v>
      </c>
      <c r="CW66" s="238">
        <v>-93.622067900000005</v>
      </c>
      <c r="CX66" s="238" t="s">
        <v>359</v>
      </c>
      <c r="CY66" s="238" t="s">
        <v>2044</v>
      </c>
    </row>
    <row r="67" spans="1:103" x14ac:dyDescent="0.25">
      <c r="A67" s="238">
        <v>380962</v>
      </c>
      <c r="B67" s="238">
        <v>2</v>
      </c>
      <c r="C67" s="238">
        <v>212</v>
      </c>
      <c r="D67" s="238">
        <v>147.982</v>
      </c>
      <c r="E67" s="238">
        <v>10</v>
      </c>
      <c r="F67" s="238" t="s">
        <v>1957</v>
      </c>
      <c r="H67" s="238" t="s">
        <v>354</v>
      </c>
      <c r="I67" s="238">
        <v>25</v>
      </c>
      <c r="K67" s="238">
        <v>16510471</v>
      </c>
      <c r="M67" s="238">
        <v>9</v>
      </c>
      <c r="N67" s="238">
        <v>22</v>
      </c>
      <c r="O67" s="238">
        <v>2016</v>
      </c>
      <c r="P67" s="238" t="s">
        <v>384</v>
      </c>
      <c r="Q67" s="238">
        <v>8</v>
      </c>
      <c r="R67" s="238" t="s">
        <v>369</v>
      </c>
      <c r="S67" s="238">
        <v>5</v>
      </c>
      <c r="T67" s="238">
        <v>0</v>
      </c>
      <c r="U67" s="238">
        <v>2</v>
      </c>
      <c r="V67" s="238">
        <v>10</v>
      </c>
      <c r="W67" s="238">
        <v>10</v>
      </c>
      <c r="X67" s="238">
        <v>2</v>
      </c>
      <c r="Y67" s="238">
        <v>1</v>
      </c>
      <c r="Z67" s="238">
        <v>2</v>
      </c>
      <c r="AB67" s="238">
        <v>1</v>
      </c>
      <c r="AC67" s="238">
        <v>98</v>
      </c>
      <c r="AD67" s="238" t="s">
        <v>357</v>
      </c>
      <c r="AF67" s="238" t="s">
        <v>358</v>
      </c>
      <c r="AG67" s="238">
        <v>5</v>
      </c>
      <c r="AH67" s="238">
        <v>2</v>
      </c>
      <c r="AI67" s="238">
        <v>2</v>
      </c>
      <c r="AJ67" s="238">
        <v>3</v>
      </c>
      <c r="AK67" s="238">
        <v>28</v>
      </c>
      <c r="AL67" s="238">
        <v>61</v>
      </c>
      <c r="AM67" s="238" t="s">
        <v>354</v>
      </c>
      <c r="AN67" s="238">
        <v>5</v>
      </c>
      <c r="AO67" s="238">
        <v>74</v>
      </c>
      <c r="AP67" s="238">
        <v>90</v>
      </c>
      <c r="AS67" s="238">
        <v>15</v>
      </c>
      <c r="AT67" s="238">
        <v>9</v>
      </c>
      <c r="AU67" s="238">
        <v>65</v>
      </c>
      <c r="AV67" s="238">
        <v>13</v>
      </c>
      <c r="AW67" s="238">
        <v>21</v>
      </c>
      <c r="AX67" s="238">
        <v>2</v>
      </c>
      <c r="AY67" s="238">
        <v>4</v>
      </c>
      <c r="AZ67" s="238">
        <v>3</v>
      </c>
      <c r="BA67" s="238">
        <v>21</v>
      </c>
      <c r="BB67" s="238">
        <v>34</v>
      </c>
      <c r="BC67" s="238" t="s">
        <v>363</v>
      </c>
      <c r="BD67" s="238">
        <v>5</v>
      </c>
      <c r="BE67" s="238">
        <v>1</v>
      </c>
      <c r="BI67" s="238">
        <v>15</v>
      </c>
      <c r="BJ67" s="238">
        <v>9</v>
      </c>
      <c r="BK67" s="238">
        <v>65</v>
      </c>
      <c r="BL67" s="238">
        <v>13</v>
      </c>
      <c r="BM67" s="238">
        <v>21</v>
      </c>
      <c r="CT67" s="238">
        <v>450863.61019388802</v>
      </c>
      <c r="CU67" s="238">
        <v>4961989.59444586</v>
      </c>
      <c r="CV67" s="238">
        <v>44.809618759999999</v>
      </c>
      <c r="CW67" s="238">
        <v>-93.621382800000006</v>
      </c>
      <c r="CX67" s="238" t="s">
        <v>359</v>
      </c>
      <c r="CY67" s="238" t="s">
        <v>2045</v>
      </c>
    </row>
    <row r="68" spans="1:103" x14ac:dyDescent="0.25">
      <c r="A68" s="238">
        <v>10704032</v>
      </c>
      <c r="B68" s="238">
        <v>2</v>
      </c>
      <c r="C68" s="238">
        <v>212</v>
      </c>
      <c r="D68" s="238">
        <v>147.99799999999999</v>
      </c>
      <c r="E68" s="238">
        <v>10</v>
      </c>
      <c r="F68" s="238" t="s">
        <v>1957</v>
      </c>
      <c r="H68" s="238" t="s">
        <v>354</v>
      </c>
      <c r="I68" s="238">
        <v>25</v>
      </c>
      <c r="K68" s="238">
        <v>11510223</v>
      </c>
      <c r="L68" s="238">
        <v>112930019</v>
      </c>
      <c r="M68" s="238">
        <v>10</v>
      </c>
      <c r="N68" s="238">
        <v>18</v>
      </c>
      <c r="O68" s="238">
        <v>2011</v>
      </c>
      <c r="P68" s="238" t="s">
        <v>368</v>
      </c>
      <c r="Q68" s="238">
        <v>6</v>
      </c>
      <c r="R68" s="238" t="s">
        <v>356</v>
      </c>
      <c r="S68" s="238">
        <v>5</v>
      </c>
      <c r="T68" s="238">
        <v>0</v>
      </c>
      <c r="U68" s="238">
        <v>2</v>
      </c>
      <c r="V68" s="238">
        <v>90</v>
      </c>
      <c r="W68" s="238">
        <v>81</v>
      </c>
      <c r="X68" s="238">
        <v>2</v>
      </c>
      <c r="Y68" s="238">
        <v>6</v>
      </c>
      <c r="Z68" s="238">
        <v>2</v>
      </c>
      <c r="AB68" s="238">
        <v>1</v>
      </c>
      <c r="AC68" s="238">
        <v>98</v>
      </c>
      <c r="AD68" s="238" t="s">
        <v>371</v>
      </c>
      <c r="AE68" s="238" t="s">
        <v>1991</v>
      </c>
      <c r="AF68" s="238" t="s">
        <v>358</v>
      </c>
      <c r="AG68" s="238">
        <v>90</v>
      </c>
      <c r="AH68" s="238">
        <v>2</v>
      </c>
      <c r="AI68" s="238">
        <v>3</v>
      </c>
      <c r="AJ68" s="238">
        <v>4</v>
      </c>
      <c r="AK68" s="238">
        <v>21</v>
      </c>
      <c r="AL68" s="238">
        <v>28</v>
      </c>
      <c r="AM68" s="238" t="s">
        <v>354</v>
      </c>
      <c r="AN68" s="238">
        <v>5</v>
      </c>
      <c r="AS68" s="238">
        <v>1</v>
      </c>
      <c r="AT68" s="238">
        <v>98</v>
      </c>
      <c r="AU68" s="238">
        <v>65</v>
      </c>
      <c r="AV68" s="238">
        <v>11</v>
      </c>
      <c r="AW68" s="238">
        <v>21</v>
      </c>
      <c r="AX68" s="238">
        <v>2</v>
      </c>
      <c r="AY68" s="238">
        <v>41</v>
      </c>
      <c r="AZ68" s="238">
        <v>3</v>
      </c>
      <c r="BA68" s="238">
        <v>21</v>
      </c>
      <c r="BB68" s="238">
        <v>36</v>
      </c>
      <c r="BC68" s="238" t="s">
        <v>354</v>
      </c>
      <c r="BD68" s="238">
        <v>5</v>
      </c>
      <c r="BE68" s="238">
        <v>1</v>
      </c>
      <c r="BI68" s="238">
        <v>1</v>
      </c>
      <c r="BJ68" s="238">
        <v>98</v>
      </c>
      <c r="BK68" s="238">
        <v>65</v>
      </c>
      <c r="BL68" s="238">
        <v>11</v>
      </c>
      <c r="BM68" s="238">
        <v>21</v>
      </c>
      <c r="CT68" s="238">
        <v>450888</v>
      </c>
      <c r="CU68" s="238">
        <v>4962003</v>
      </c>
      <c r="CV68" s="238">
        <v>44.8097426</v>
      </c>
      <c r="CW68" s="238">
        <v>-93.621077200000002</v>
      </c>
      <c r="CX68" s="238" t="s">
        <v>359</v>
      </c>
      <c r="CY68" s="238" t="s">
        <v>2046</v>
      </c>
    </row>
    <row r="69" spans="1:103" x14ac:dyDescent="0.25">
      <c r="A69" s="238">
        <v>424772</v>
      </c>
      <c r="B69" s="238">
        <v>2</v>
      </c>
      <c r="C69" s="238">
        <v>212</v>
      </c>
      <c r="D69" s="238">
        <v>148</v>
      </c>
      <c r="E69" s="238">
        <v>10</v>
      </c>
      <c r="F69" s="238" t="s">
        <v>1957</v>
      </c>
      <c r="H69" s="238" t="s">
        <v>354</v>
      </c>
      <c r="I69" s="238">
        <v>25</v>
      </c>
      <c r="K69" s="238">
        <v>17502151</v>
      </c>
      <c r="M69" s="238">
        <v>2</v>
      </c>
      <c r="N69" s="238">
        <v>20</v>
      </c>
      <c r="O69" s="238">
        <v>2017</v>
      </c>
      <c r="P69" s="238" t="s">
        <v>361</v>
      </c>
      <c r="Q69" s="238">
        <v>5</v>
      </c>
      <c r="R69" s="238" t="s">
        <v>356</v>
      </c>
      <c r="S69" s="238">
        <v>5</v>
      </c>
      <c r="T69" s="238">
        <v>0</v>
      </c>
      <c r="U69" s="238">
        <v>1</v>
      </c>
      <c r="W69" s="238">
        <v>55</v>
      </c>
      <c r="X69" s="238">
        <v>2</v>
      </c>
      <c r="Y69" s="238">
        <v>4</v>
      </c>
      <c r="Z69" s="238">
        <v>1</v>
      </c>
      <c r="AB69" s="238">
        <v>1</v>
      </c>
      <c r="AC69" s="238">
        <v>98</v>
      </c>
      <c r="AD69" s="238" t="s">
        <v>357</v>
      </c>
      <c r="AF69" s="238" t="s">
        <v>405</v>
      </c>
      <c r="AG69" s="238">
        <v>3</v>
      </c>
      <c r="AH69" s="238">
        <v>2</v>
      </c>
      <c r="AI69" s="238">
        <v>2</v>
      </c>
      <c r="AJ69" s="238">
        <v>4</v>
      </c>
      <c r="AK69" s="238">
        <v>21</v>
      </c>
      <c r="AL69" s="238">
        <v>36</v>
      </c>
      <c r="AM69" s="238" t="s">
        <v>354</v>
      </c>
      <c r="AN69" s="238">
        <v>5</v>
      </c>
      <c r="AO69" s="238">
        <v>99</v>
      </c>
      <c r="AS69" s="238">
        <v>15</v>
      </c>
      <c r="AT69" s="238">
        <v>9</v>
      </c>
      <c r="AU69" s="238">
        <v>65</v>
      </c>
      <c r="AV69" s="238">
        <v>11</v>
      </c>
      <c r="AW69" s="238">
        <v>21</v>
      </c>
      <c r="CT69" s="238">
        <v>450838.21014308702</v>
      </c>
      <c r="CU69" s="238">
        <v>4962040.3945474597</v>
      </c>
      <c r="CV69" s="238">
        <v>44.810074299999997</v>
      </c>
      <c r="CW69" s="238">
        <v>-93.621708900000002</v>
      </c>
      <c r="CX69" s="238" t="s">
        <v>359</v>
      </c>
      <c r="CY69" s="238" t="s">
        <v>2047</v>
      </c>
    </row>
    <row r="70" spans="1:103" x14ac:dyDescent="0.25">
      <c r="A70" s="238">
        <v>431300</v>
      </c>
      <c r="B70" s="238">
        <v>2</v>
      </c>
      <c r="C70" s="238">
        <v>212</v>
      </c>
      <c r="D70" s="238">
        <v>148.06700000000001</v>
      </c>
      <c r="E70" s="238">
        <v>10</v>
      </c>
      <c r="F70" s="238" t="s">
        <v>1957</v>
      </c>
      <c r="H70" s="238" t="s">
        <v>354</v>
      </c>
      <c r="I70" s="238">
        <v>25</v>
      </c>
      <c r="K70" s="238">
        <v>17503253</v>
      </c>
      <c r="M70" s="238">
        <v>3</v>
      </c>
      <c r="N70" s="238">
        <v>24</v>
      </c>
      <c r="O70" s="238">
        <v>2017</v>
      </c>
      <c r="P70" s="238" t="s">
        <v>362</v>
      </c>
      <c r="Q70" s="238">
        <v>1</v>
      </c>
      <c r="S70" s="238">
        <v>5</v>
      </c>
      <c r="T70" s="238">
        <v>0</v>
      </c>
      <c r="U70" s="238">
        <v>1</v>
      </c>
      <c r="W70" s="238">
        <v>57</v>
      </c>
      <c r="X70" s="238">
        <v>2</v>
      </c>
      <c r="Y70" s="238">
        <v>1</v>
      </c>
      <c r="Z70" s="238">
        <v>2</v>
      </c>
      <c r="AB70" s="238">
        <v>99</v>
      </c>
      <c r="AC70" s="238">
        <v>98</v>
      </c>
      <c r="AD70" s="238" t="s">
        <v>357</v>
      </c>
      <c r="AF70" s="238" t="s">
        <v>358</v>
      </c>
      <c r="AG70" s="238">
        <v>3</v>
      </c>
      <c r="AH70" s="238">
        <v>2</v>
      </c>
      <c r="AI70" s="238">
        <v>2</v>
      </c>
      <c r="AJ70" s="238">
        <v>1</v>
      </c>
      <c r="AK70" s="238">
        <v>99</v>
      </c>
      <c r="AL70" s="238">
        <v>21</v>
      </c>
      <c r="AM70" s="238" t="s">
        <v>363</v>
      </c>
      <c r="AN70" s="238">
        <v>5</v>
      </c>
      <c r="AO70" s="238">
        <v>99</v>
      </c>
      <c r="AS70" s="238">
        <v>15</v>
      </c>
      <c r="AT70" s="238">
        <v>9</v>
      </c>
      <c r="AU70" s="238">
        <v>65</v>
      </c>
      <c r="AV70" s="238">
        <v>11</v>
      </c>
      <c r="AW70" s="238">
        <v>21</v>
      </c>
      <c r="CT70" s="238">
        <v>450965.21039708803</v>
      </c>
      <c r="CU70" s="238">
        <v>4962082.7279654602</v>
      </c>
      <c r="CV70" s="238">
        <v>44.810464099999997</v>
      </c>
      <c r="CW70" s="238">
        <v>-93.620107009999998</v>
      </c>
      <c r="CX70" s="238" t="s">
        <v>359</v>
      </c>
      <c r="CY70" s="238" t="s">
        <v>2048</v>
      </c>
    </row>
    <row r="71" spans="1:103" x14ac:dyDescent="0.25">
      <c r="A71" s="238">
        <v>539673</v>
      </c>
      <c r="B71" s="238">
        <v>2</v>
      </c>
      <c r="C71" s="238">
        <v>212</v>
      </c>
      <c r="D71" s="238">
        <v>148.10599999999999</v>
      </c>
      <c r="E71" s="238">
        <v>10</v>
      </c>
      <c r="F71" s="238" t="s">
        <v>1957</v>
      </c>
      <c r="H71" s="238" t="s">
        <v>354</v>
      </c>
      <c r="I71" s="238">
        <v>25</v>
      </c>
      <c r="K71" s="238">
        <v>18501342</v>
      </c>
      <c r="M71" s="238">
        <v>1</v>
      </c>
      <c r="N71" s="238">
        <v>22</v>
      </c>
      <c r="O71" s="238">
        <v>2018</v>
      </c>
      <c r="P71" s="238" t="s">
        <v>361</v>
      </c>
      <c r="Q71" s="238">
        <v>10</v>
      </c>
      <c r="R71" s="238" t="s">
        <v>196</v>
      </c>
      <c r="S71" s="238">
        <v>5</v>
      </c>
      <c r="T71" s="238">
        <v>0</v>
      </c>
      <c r="U71" s="238">
        <v>2</v>
      </c>
      <c r="V71" s="238">
        <v>10</v>
      </c>
      <c r="W71" s="238">
        <v>10</v>
      </c>
      <c r="X71" s="238">
        <v>2</v>
      </c>
      <c r="Y71" s="238">
        <v>1</v>
      </c>
      <c r="Z71" s="238">
        <v>4</v>
      </c>
      <c r="AB71" s="238">
        <v>3</v>
      </c>
      <c r="AC71" s="238">
        <v>98</v>
      </c>
      <c r="AD71" s="238" t="s">
        <v>357</v>
      </c>
      <c r="AF71" s="238" t="s">
        <v>405</v>
      </c>
      <c r="AG71" s="238">
        <v>5</v>
      </c>
      <c r="AH71" s="238">
        <v>2</v>
      </c>
      <c r="AI71" s="238">
        <v>2</v>
      </c>
      <c r="AJ71" s="238">
        <v>2</v>
      </c>
      <c r="AK71" s="238">
        <v>21</v>
      </c>
      <c r="AL71" s="238">
        <v>35</v>
      </c>
      <c r="AM71" s="238" t="s">
        <v>354</v>
      </c>
      <c r="AN71" s="238">
        <v>5</v>
      </c>
      <c r="AO71" s="238">
        <v>71</v>
      </c>
      <c r="AS71" s="238">
        <v>12</v>
      </c>
      <c r="AT71" s="238">
        <v>9</v>
      </c>
      <c r="AU71" s="238">
        <v>65</v>
      </c>
      <c r="AV71" s="238">
        <v>11</v>
      </c>
      <c r="AW71" s="238">
        <v>21</v>
      </c>
      <c r="AX71" s="238">
        <v>2</v>
      </c>
      <c r="AY71" s="238">
        <v>2</v>
      </c>
      <c r="AZ71" s="238">
        <v>2</v>
      </c>
      <c r="BA71" s="238">
        <v>21</v>
      </c>
      <c r="BB71" s="238">
        <v>63</v>
      </c>
      <c r="BC71" s="238" t="s">
        <v>354</v>
      </c>
      <c r="BD71" s="238">
        <v>5</v>
      </c>
      <c r="BE71" s="238">
        <v>1</v>
      </c>
      <c r="BI71" s="238">
        <v>12</v>
      </c>
      <c r="BJ71" s="238">
        <v>9</v>
      </c>
      <c r="BK71" s="238">
        <v>65</v>
      </c>
      <c r="BL71" s="238">
        <v>11</v>
      </c>
      <c r="BM71" s="238">
        <v>21</v>
      </c>
      <c r="CT71" s="238">
        <v>450986.37710608798</v>
      </c>
      <c r="CU71" s="238">
        <v>4962133.5280670598</v>
      </c>
      <c r="CV71" s="238">
        <v>44.810922840000003</v>
      </c>
      <c r="CW71" s="238">
        <v>-93.61984425</v>
      </c>
      <c r="CX71" s="238" t="s">
        <v>359</v>
      </c>
      <c r="CY71" s="238" t="s">
        <v>2049</v>
      </c>
    </row>
    <row r="72" spans="1:103" x14ac:dyDescent="0.25">
      <c r="A72" s="238">
        <v>332305</v>
      </c>
      <c r="B72" s="238">
        <v>2</v>
      </c>
      <c r="C72" s="238">
        <v>212</v>
      </c>
      <c r="D72" s="238">
        <v>148.15199999999999</v>
      </c>
      <c r="E72" s="238">
        <v>10</v>
      </c>
      <c r="F72" s="238" t="s">
        <v>1957</v>
      </c>
      <c r="H72" s="238" t="s">
        <v>354</v>
      </c>
      <c r="I72" s="238">
        <v>25</v>
      </c>
      <c r="K72" s="238">
        <v>16001772</v>
      </c>
      <c r="M72" s="238">
        <v>2</v>
      </c>
      <c r="N72" s="238">
        <v>28</v>
      </c>
      <c r="O72" s="238">
        <v>2016</v>
      </c>
      <c r="P72" s="238" t="s">
        <v>366</v>
      </c>
      <c r="Q72" s="238">
        <v>9</v>
      </c>
      <c r="R72" s="238" t="s">
        <v>356</v>
      </c>
      <c r="S72" s="238">
        <v>5</v>
      </c>
      <c r="T72" s="238">
        <v>0</v>
      </c>
      <c r="U72" s="238">
        <v>1</v>
      </c>
      <c r="W72" s="238">
        <v>61</v>
      </c>
      <c r="X72" s="238">
        <v>2</v>
      </c>
      <c r="Y72" s="238">
        <v>1</v>
      </c>
      <c r="Z72" s="238">
        <v>2</v>
      </c>
      <c r="AB72" s="238">
        <v>1</v>
      </c>
      <c r="AC72" s="238">
        <v>98</v>
      </c>
      <c r="AD72" s="238" t="s">
        <v>357</v>
      </c>
      <c r="AF72" s="238" t="s">
        <v>405</v>
      </c>
      <c r="AG72" s="238">
        <v>3</v>
      </c>
      <c r="AH72" s="238">
        <v>1</v>
      </c>
      <c r="AI72" s="238">
        <v>2</v>
      </c>
      <c r="AJ72" s="238">
        <v>4</v>
      </c>
      <c r="AK72" s="238">
        <v>21</v>
      </c>
      <c r="AL72" s="238">
        <v>33</v>
      </c>
      <c r="AM72" s="238" t="s">
        <v>354</v>
      </c>
      <c r="AN72" s="238">
        <v>9</v>
      </c>
      <c r="AO72" s="238">
        <v>68</v>
      </c>
      <c r="AP72" s="238">
        <v>70</v>
      </c>
      <c r="AS72" s="238">
        <v>15</v>
      </c>
      <c r="AT72" s="238">
        <v>9</v>
      </c>
      <c r="AU72" s="238">
        <v>65</v>
      </c>
      <c r="CT72" s="238">
        <v>451045.30511384498</v>
      </c>
      <c r="CU72" s="238">
        <v>4962178.4203511896</v>
      </c>
      <c r="CV72" s="238">
        <v>44.811330990000002</v>
      </c>
      <c r="CW72" s="238">
        <v>-93.619103390000006</v>
      </c>
      <c r="CX72" s="238" t="s">
        <v>359</v>
      </c>
      <c r="CY72" s="238" t="s">
        <v>2050</v>
      </c>
    </row>
    <row r="73" spans="1:103" x14ac:dyDescent="0.25">
      <c r="A73" s="238">
        <v>10855521</v>
      </c>
      <c r="B73" s="238">
        <v>2</v>
      </c>
      <c r="C73" s="238">
        <v>212</v>
      </c>
      <c r="D73" s="238">
        <v>148.22200000000001</v>
      </c>
      <c r="E73" s="238">
        <v>10</v>
      </c>
      <c r="F73" s="238" t="s">
        <v>1957</v>
      </c>
      <c r="H73" s="238" t="s">
        <v>354</v>
      </c>
      <c r="I73" s="238">
        <v>25</v>
      </c>
      <c r="K73" s="238">
        <v>13511884</v>
      </c>
      <c r="L73" s="238">
        <v>133290192</v>
      </c>
      <c r="M73" s="238">
        <v>11</v>
      </c>
      <c r="N73" s="238">
        <v>21</v>
      </c>
      <c r="O73" s="238">
        <v>2013</v>
      </c>
      <c r="P73" s="238" t="s">
        <v>384</v>
      </c>
      <c r="Q73" s="238">
        <v>17</v>
      </c>
      <c r="R73" s="238" t="s">
        <v>356</v>
      </c>
      <c r="S73" s="238">
        <v>5</v>
      </c>
      <c r="T73" s="238">
        <v>0</v>
      </c>
      <c r="U73" s="238">
        <v>1</v>
      </c>
      <c r="V73" s="238">
        <v>4</v>
      </c>
      <c r="W73" s="238">
        <v>41</v>
      </c>
      <c r="X73" s="238">
        <v>2</v>
      </c>
      <c r="Y73" s="238">
        <v>6</v>
      </c>
      <c r="Z73" s="238">
        <v>4</v>
      </c>
      <c r="AB73" s="238">
        <v>2</v>
      </c>
      <c r="AC73" s="238">
        <v>98</v>
      </c>
      <c r="AD73" s="238">
        <v>212</v>
      </c>
      <c r="AE73" s="238">
        <v>41</v>
      </c>
      <c r="AF73" s="238" t="s">
        <v>358</v>
      </c>
      <c r="AG73" s="238">
        <v>3</v>
      </c>
      <c r="AH73" s="238">
        <v>2</v>
      </c>
      <c r="AI73" s="238">
        <v>3</v>
      </c>
      <c r="AJ73" s="238">
        <v>4</v>
      </c>
      <c r="AK73" s="238">
        <v>21</v>
      </c>
      <c r="AL73" s="238">
        <v>40</v>
      </c>
      <c r="AM73" s="238" t="s">
        <v>354</v>
      </c>
      <c r="AN73" s="238">
        <v>5</v>
      </c>
      <c r="AO73" s="238">
        <v>3</v>
      </c>
      <c r="AS73" s="238">
        <v>1</v>
      </c>
      <c r="AT73" s="238">
        <v>98</v>
      </c>
      <c r="AU73" s="238">
        <v>65</v>
      </c>
      <c r="AV73" s="238">
        <v>11</v>
      </c>
      <c r="AW73" s="238">
        <v>21</v>
      </c>
      <c r="CT73" s="238">
        <v>451171</v>
      </c>
      <c r="CU73" s="238">
        <v>4962226</v>
      </c>
      <c r="CV73" s="238">
        <v>44.8117643</v>
      </c>
      <c r="CW73" s="238">
        <v>-93.617515299999994</v>
      </c>
      <c r="CX73" s="238" t="s">
        <v>359</v>
      </c>
      <c r="CY73" s="238" t="s">
        <v>2051</v>
      </c>
    </row>
    <row r="74" spans="1:103" x14ac:dyDescent="0.25">
      <c r="A74" s="238">
        <v>10855523</v>
      </c>
      <c r="B74" s="238">
        <v>2</v>
      </c>
      <c r="C74" s="238">
        <v>212</v>
      </c>
      <c r="D74" s="238">
        <v>148.22200000000001</v>
      </c>
      <c r="E74" s="238">
        <v>10</v>
      </c>
      <c r="F74" s="238" t="s">
        <v>1957</v>
      </c>
      <c r="H74" s="238" t="s">
        <v>354</v>
      </c>
      <c r="I74" s="238">
        <v>25</v>
      </c>
      <c r="K74" s="238">
        <v>13511878</v>
      </c>
      <c r="L74" s="238">
        <v>133290209</v>
      </c>
      <c r="M74" s="238">
        <v>11</v>
      </c>
      <c r="N74" s="238">
        <v>21</v>
      </c>
      <c r="O74" s="238">
        <v>2013</v>
      </c>
      <c r="P74" s="238" t="s">
        <v>384</v>
      </c>
      <c r="Q74" s="238">
        <v>17</v>
      </c>
      <c r="R74" s="238" t="s">
        <v>356</v>
      </c>
      <c r="S74" s="238">
        <v>4</v>
      </c>
      <c r="T74" s="238">
        <v>0</v>
      </c>
      <c r="U74" s="238">
        <v>2</v>
      </c>
      <c r="V74" s="238">
        <v>90</v>
      </c>
      <c r="W74" s="238">
        <v>10</v>
      </c>
      <c r="X74" s="238">
        <v>2</v>
      </c>
      <c r="Y74" s="238">
        <v>6</v>
      </c>
      <c r="Z74" s="238">
        <v>4</v>
      </c>
      <c r="AB74" s="238">
        <v>2</v>
      </c>
      <c r="AC74" s="238">
        <v>98</v>
      </c>
      <c r="AD74" s="238" t="s">
        <v>376</v>
      </c>
      <c r="AE74" s="238">
        <v>41</v>
      </c>
      <c r="AF74" s="238" t="s">
        <v>358</v>
      </c>
      <c r="AG74" s="238">
        <v>90</v>
      </c>
      <c r="AH74" s="238">
        <v>2</v>
      </c>
      <c r="AI74" s="238">
        <v>4</v>
      </c>
      <c r="AJ74" s="238">
        <v>4</v>
      </c>
      <c r="AK74" s="238">
        <v>21</v>
      </c>
      <c r="AL74" s="238">
        <v>20</v>
      </c>
      <c r="AM74" s="238" t="s">
        <v>363</v>
      </c>
      <c r="AN74" s="238">
        <v>5</v>
      </c>
      <c r="AO74" s="238">
        <v>3</v>
      </c>
      <c r="AS74" s="238">
        <v>1</v>
      </c>
      <c r="AT74" s="238">
        <v>98</v>
      </c>
      <c r="AU74" s="238">
        <v>65</v>
      </c>
      <c r="AV74" s="238">
        <v>11</v>
      </c>
      <c r="AW74" s="238">
        <v>21</v>
      </c>
      <c r="AX74" s="238">
        <v>2</v>
      </c>
      <c r="AY74" s="238">
        <v>4</v>
      </c>
      <c r="AZ74" s="238">
        <v>4</v>
      </c>
      <c r="BA74" s="238">
        <v>21</v>
      </c>
      <c r="BB74" s="238">
        <v>53</v>
      </c>
      <c r="BC74" s="238" t="s">
        <v>354</v>
      </c>
      <c r="BD74" s="238">
        <v>5</v>
      </c>
      <c r="BE74" s="238">
        <v>1</v>
      </c>
      <c r="BI74" s="238">
        <v>1</v>
      </c>
      <c r="BJ74" s="238">
        <v>98</v>
      </c>
      <c r="BK74" s="238">
        <v>65</v>
      </c>
      <c r="BL74" s="238">
        <v>11</v>
      </c>
      <c r="BM74" s="238">
        <v>21</v>
      </c>
      <c r="CT74" s="238">
        <v>451171</v>
      </c>
      <c r="CU74" s="238">
        <v>4962226</v>
      </c>
      <c r="CV74" s="238">
        <v>44.8117643</v>
      </c>
      <c r="CW74" s="238">
        <v>-93.617515299999994</v>
      </c>
      <c r="CX74" s="238" t="s">
        <v>359</v>
      </c>
      <c r="CY74" s="238" t="s">
        <v>2052</v>
      </c>
    </row>
    <row r="75" spans="1:103" x14ac:dyDescent="0.25">
      <c r="A75" s="238">
        <v>692325</v>
      </c>
      <c r="B75" s="238">
        <v>2</v>
      </c>
      <c r="C75" s="238">
        <v>212</v>
      </c>
      <c r="D75" s="238">
        <v>148.22900000000001</v>
      </c>
      <c r="E75" s="238">
        <v>10</v>
      </c>
      <c r="F75" s="238" t="s">
        <v>1957</v>
      </c>
      <c r="H75" s="238" t="s">
        <v>354</v>
      </c>
      <c r="I75" s="238">
        <v>25</v>
      </c>
      <c r="K75" s="238">
        <v>19503261</v>
      </c>
      <c r="M75" s="238">
        <v>2</v>
      </c>
      <c r="N75" s="238">
        <v>27</v>
      </c>
      <c r="O75" s="238">
        <v>2019</v>
      </c>
      <c r="P75" s="238" t="s">
        <v>355</v>
      </c>
      <c r="Q75" s="238">
        <v>6</v>
      </c>
      <c r="R75" s="238" t="s">
        <v>369</v>
      </c>
      <c r="S75" s="238">
        <v>5</v>
      </c>
      <c r="T75" s="238">
        <v>0</v>
      </c>
      <c r="U75" s="238">
        <v>2</v>
      </c>
      <c r="V75" s="238">
        <v>5</v>
      </c>
      <c r="W75" s="238">
        <v>10</v>
      </c>
      <c r="X75" s="238">
        <v>2</v>
      </c>
      <c r="Y75" s="238">
        <v>1</v>
      </c>
      <c r="Z75" s="238">
        <v>1</v>
      </c>
      <c r="AB75" s="238">
        <v>5</v>
      </c>
      <c r="AC75" s="238">
        <v>98</v>
      </c>
      <c r="AD75" s="238" t="s">
        <v>357</v>
      </c>
      <c r="AF75" s="238" t="s">
        <v>358</v>
      </c>
      <c r="AG75" s="238">
        <v>10</v>
      </c>
      <c r="AH75" s="238">
        <v>2</v>
      </c>
      <c r="AI75" s="238">
        <v>2</v>
      </c>
      <c r="AJ75" s="238">
        <v>3</v>
      </c>
      <c r="AK75" s="238">
        <v>21</v>
      </c>
      <c r="AL75" s="238">
        <v>23</v>
      </c>
      <c r="AM75" s="238" t="s">
        <v>363</v>
      </c>
      <c r="AN75" s="238">
        <v>5</v>
      </c>
      <c r="AO75" s="238">
        <v>70</v>
      </c>
      <c r="AS75" s="238">
        <v>15</v>
      </c>
      <c r="AT75" s="238">
        <v>9</v>
      </c>
      <c r="AU75" s="238">
        <v>65</v>
      </c>
      <c r="AV75" s="238">
        <v>11</v>
      </c>
      <c r="AW75" s="238">
        <v>21</v>
      </c>
      <c r="AX75" s="238">
        <v>2</v>
      </c>
      <c r="AY75" s="238">
        <v>5</v>
      </c>
      <c r="AZ75" s="238">
        <v>3</v>
      </c>
      <c r="BA75" s="238">
        <v>21</v>
      </c>
      <c r="BB75" s="238">
        <v>32</v>
      </c>
      <c r="BC75" s="238" t="s">
        <v>354</v>
      </c>
      <c r="BD75" s="238">
        <v>5</v>
      </c>
      <c r="BE75" s="238">
        <v>1</v>
      </c>
      <c r="BI75" s="238">
        <v>15</v>
      </c>
      <c r="BJ75" s="238">
        <v>9</v>
      </c>
      <c r="BK75" s="238">
        <v>65</v>
      </c>
      <c r="BL75" s="238">
        <v>11</v>
      </c>
      <c r="BM75" s="238">
        <v>21</v>
      </c>
      <c r="CT75" s="238">
        <v>451181.11082888901</v>
      </c>
      <c r="CU75" s="238">
        <v>4962230.89492846</v>
      </c>
      <c r="CV75" s="238">
        <v>44.81181265</v>
      </c>
      <c r="CW75" s="238">
        <v>-93.617391069999996</v>
      </c>
      <c r="CX75" s="238" t="s">
        <v>359</v>
      </c>
      <c r="CY75" s="238" t="s">
        <v>2053</v>
      </c>
    </row>
    <row r="76" spans="1:103" x14ac:dyDescent="0.25">
      <c r="A76" s="238">
        <v>605889</v>
      </c>
      <c r="B76" s="238">
        <v>2</v>
      </c>
      <c r="C76" s="238">
        <v>212</v>
      </c>
      <c r="D76" s="238">
        <v>148.27500000000001</v>
      </c>
      <c r="E76" s="238">
        <v>10</v>
      </c>
      <c r="F76" s="238" t="s">
        <v>1957</v>
      </c>
      <c r="H76" s="238" t="s">
        <v>354</v>
      </c>
      <c r="I76" s="238">
        <v>25</v>
      </c>
      <c r="K76" s="238">
        <v>18507643</v>
      </c>
      <c r="M76" s="238">
        <v>6</v>
      </c>
      <c r="N76" s="238">
        <v>21</v>
      </c>
      <c r="O76" s="238">
        <v>2018</v>
      </c>
      <c r="P76" s="238" t="s">
        <v>384</v>
      </c>
      <c r="Q76" s="238">
        <v>7</v>
      </c>
      <c r="R76" s="238" t="s">
        <v>369</v>
      </c>
      <c r="S76" s="238">
        <v>3</v>
      </c>
      <c r="T76" s="238">
        <v>0</v>
      </c>
      <c r="U76" s="238">
        <v>1</v>
      </c>
      <c r="W76" s="238">
        <v>83</v>
      </c>
      <c r="X76" s="238">
        <v>2</v>
      </c>
      <c r="Y76" s="238">
        <v>1</v>
      </c>
      <c r="Z76" s="238">
        <v>2</v>
      </c>
      <c r="AB76" s="238">
        <v>1</v>
      </c>
      <c r="AC76" s="238">
        <v>98</v>
      </c>
      <c r="AD76" s="238" t="s">
        <v>2054</v>
      </c>
      <c r="AF76" s="238" t="s">
        <v>358</v>
      </c>
      <c r="AG76" s="238">
        <v>3</v>
      </c>
      <c r="AH76" s="238">
        <v>2</v>
      </c>
      <c r="AI76" s="238">
        <v>31</v>
      </c>
      <c r="AJ76" s="238">
        <v>3</v>
      </c>
      <c r="AK76" s="238">
        <v>26</v>
      </c>
      <c r="AL76" s="238">
        <v>44</v>
      </c>
      <c r="AM76" s="238" t="s">
        <v>354</v>
      </c>
      <c r="AN76" s="238">
        <v>5</v>
      </c>
      <c r="AO76" s="238">
        <v>4</v>
      </c>
      <c r="AS76" s="238">
        <v>15</v>
      </c>
      <c r="AT76" s="238">
        <v>9</v>
      </c>
      <c r="AU76" s="238">
        <v>65</v>
      </c>
      <c r="AV76" s="238">
        <v>11</v>
      </c>
      <c r="AW76" s="238">
        <v>21</v>
      </c>
      <c r="CT76" s="238">
        <v>451244.61095588899</v>
      </c>
      <c r="CU76" s="238">
        <v>4962268.9950046604</v>
      </c>
      <c r="CV76" s="238">
        <v>44.812159950000002</v>
      </c>
      <c r="CW76" s="238">
        <v>-93.616591709999994</v>
      </c>
      <c r="CX76" s="238" t="s">
        <v>359</v>
      </c>
      <c r="CY76" s="238" t="s">
        <v>2055</v>
      </c>
    </row>
    <row r="77" spans="1:103" x14ac:dyDescent="0.25">
      <c r="A77" s="238">
        <v>10774660</v>
      </c>
      <c r="B77" s="238">
        <v>2</v>
      </c>
      <c r="C77" s="238">
        <v>212</v>
      </c>
      <c r="D77" s="238">
        <v>148.28899999999999</v>
      </c>
      <c r="E77" s="238">
        <v>10</v>
      </c>
      <c r="F77" s="238" t="s">
        <v>1957</v>
      </c>
      <c r="H77" s="238" t="s">
        <v>354</v>
      </c>
      <c r="I77" s="238">
        <v>25</v>
      </c>
      <c r="K77" s="238">
        <v>12501032</v>
      </c>
      <c r="L77" s="238">
        <v>120330201</v>
      </c>
      <c r="M77" s="238">
        <v>1</v>
      </c>
      <c r="N77" s="238">
        <v>26</v>
      </c>
      <c r="O77" s="238">
        <v>2012</v>
      </c>
      <c r="P77" s="238" t="s">
        <v>384</v>
      </c>
      <c r="Q77" s="238">
        <v>4</v>
      </c>
      <c r="S77" s="238">
        <v>5</v>
      </c>
      <c r="T77" s="238">
        <v>0</v>
      </c>
      <c r="U77" s="238">
        <v>1</v>
      </c>
      <c r="V77" s="238">
        <v>4</v>
      </c>
      <c r="W77" s="238">
        <v>54</v>
      </c>
      <c r="X77" s="238">
        <v>2</v>
      </c>
      <c r="Y77" s="238">
        <v>6</v>
      </c>
      <c r="Z77" s="238">
        <v>2</v>
      </c>
      <c r="AB77" s="238">
        <v>1</v>
      </c>
      <c r="AC77" s="238">
        <v>98</v>
      </c>
      <c r="AD77" s="238" t="s">
        <v>376</v>
      </c>
      <c r="AE77" s="238">
        <v>41</v>
      </c>
      <c r="AF77" s="238" t="s">
        <v>358</v>
      </c>
      <c r="AG77" s="238">
        <v>3</v>
      </c>
      <c r="AH77" s="238">
        <v>2</v>
      </c>
      <c r="AI77" s="238">
        <v>1</v>
      </c>
      <c r="AJ77" s="238">
        <v>3</v>
      </c>
      <c r="AK77" s="238">
        <v>21</v>
      </c>
      <c r="AN77" s="238">
        <v>99</v>
      </c>
      <c r="AS77" s="238">
        <v>1</v>
      </c>
      <c r="AT77" s="238">
        <v>98</v>
      </c>
      <c r="AU77" s="238">
        <v>65</v>
      </c>
      <c r="AV77" s="238">
        <v>11</v>
      </c>
      <c r="AW77" s="238">
        <v>21</v>
      </c>
      <c r="CT77" s="238">
        <v>451265</v>
      </c>
      <c r="CU77" s="238">
        <v>4962280</v>
      </c>
      <c r="CV77" s="238">
        <v>44.8122641</v>
      </c>
      <c r="CW77" s="238">
        <v>-93.616339999999994</v>
      </c>
      <c r="CX77" s="238" t="s">
        <v>359</v>
      </c>
      <c r="CY77" s="238" t="s">
        <v>2056</v>
      </c>
    </row>
    <row r="78" spans="1:103" x14ac:dyDescent="0.25">
      <c r="A78" s="238">
        <v>329370</v>
      </c>
      <c r="B78" s="238">
        <v>2</v>
      </c>
      <c r="C78" s="238">
        <v>212</v>
      </c>
      <c r="D78" s="238">
        <v>148.297</v>
      </c>
      <c r="E78" s="238">
        <v>10</v>
      </c>
      <c r="F78" s="238" t="s">
        <v>1957</v>
      </c>
      <c r="H78" s="238" t="s">
        <v>354</v>
      </c>
      <c r="I78" s="238">
        <v>25</v>
      </c>
      <c r="K78" s="238">
        <v>16501925</v>
      </c>
      <c r="M78" s="238">
        <v>2</v>
      </c>
      <c r="N78" s="238">
        <v>15</v>
      </c>
      <c r="O78" s="238">
        <v>2016</v>
      </c>
      <c r="P78" s="238" t="s">
        <v>361</v>
      </c>
      <c r="Q78" s="238">
        <v>17</v>
      </c>
      <c r="R78" s="238" t="s">
        <v>356</v>
      </c>
      <c r="S78" s="238">
        <v>5</v>
      </c>
      <c r="T78" s="238">
        <v>0</v>
      </c>
      <c r="U78" s="238">
        <v>2</v>
      </c>
      <c r="V78" s="238">
        <v>10</v>
      </c>
      <c r="W78" s="238">
        <v>10</v>
      </c>
      <c r="X78" s="238">
        <v>2</v>
      </c>
      <c r="Y78" s="238">
        <v>4</v>
      </c>
      <c r="Z78" s="238">
        <v>1</v>
      </c>
      <c r="AB78" s="238">
        <v>1</v>
      </c>
      <c r="AC78" s="238">
        <v>98</v>
      </c>
      <c r="AD78" s="238" t="s">
        <v>357</v>
      </c>
      <c r="AF78" s="238" t="s">
        <v>405</v>
      </c>
      <c r="AG78" s="238">
        <v>5</v>
      </c>
      <c r="AH78" s="238">
        <v>2</v>
      </c>
      <c r="AI78" s="238">
        <v>4</v>
      </c>
      <c r="AJ78" s="238">
        <v>4</v>
      </c>
      <c r="AK78" s="238">
        <v>21</v>
      </c>
      <c r="AL78" s="238">
        <v>40</v>
      </c>
      <c r="AM78" s="238" t="s">
        <v>354</v>
      </c>
      <c r="AN78" s="238">
        <v>5</v>
      </c>
      <c r="AO78" s="238">
        <v>99</v>
      </c>
      <c r="AS78" s="238">
        <v>15</v>
      </c>
      <c r="AT78" s="238">
        <v>9</v>
      </c>
      <c r="AU78" s="238">
        <v>65</v>
      </c>
      <c r="AV78" s="238">
        <v>11</v>
      </c>
      <c r="AW78" s="238">
        <v>21</v>
      </c>
      <c r="AX78" s="238">
        <v>2</v>
      </c>
      <c r="AY78" s="238">
        <v>4</v>
      </c>
      <c r="AZ78" s="238">
        <v>4</v>
      </c>
      <c r="BA78" s="238">
        <v>21</v>
      </c>
      <c r="BB78" s="238">
        <v>39</v>
      </c>
      <c r="BC78" s="238" t="s">
        <v>363</v>
      </c>
      <c r="BD78" s="238">
        <v>5</v>
      </c>
      <c r="BE78" s="238">
        <v>99</v>
      </c>
      <c r="BI78" s="238">
        <v>15</v>
      </c>
      <c r="BJ78" s="238">
        <v>9</v>
      </c>
      <c r="BK78" s="238">
        <v>65</v>
      </c>
      <c r="BL78" s="238">
        <v>11</v>
      </c>
      <c r="BM78" s="238">
        <v>21</v>
      </c>
      <c r="CT78" s="238">
        <v>451244.61095588899</v>
      </c>
      <c r="CU78" s="238">
        <v>4962302.8617390599</v>
      </c>
      <c r="CV78" s="238">
        <v>44.812464810000002</v>
      </c>
      <c r="CW78" s="238">
        <v>-93.61659496</v>
      </c>
      <c r="CX78" s="238" t="s">
        <v>359</v>
      </c>
      <c r="CY78" s="238" t="s">
        <v>2057</v>
      </c>
    </row>
    <row r="79" spans="1:103" x14ac:dyDescent="0.25">
      <c r="A79" s="238">
        <v>416930</v>
      </c>
      <c r="B79" s="238">
        <v>2</v>
      </c>
      <c r="C79" s="238">
        <v>212</v>
      </c>
      <c r="D79" s="238">
        <v>148.34899999999999</v>
      </c>
      <c r="E79" s="238">
        <v>10</v>
      </c>
      <c r="F79" s="238" t="s">
        <v>1957</v>
      </c>
      <c r="H79" s="238" t="s">
        <v>354</v>
      </c>
      <c r="I79" s="238">
        <v>25</v>
      </c>
      <c r="K79" s="238">
        <v>17000593</v>
      </c>
      <c r="M79" s="238">
        <v>1</v>
      </c>
      <c r="N79" s="238">
        <v>19</v>
      </c>
      <c r="O79" s="238">
        <v>2017</v>
      </c>
      <c r="P79" s="238" t="s">
        <v>384</v>
      </c>
      <c r="Q79" s="238">
        <v>11</v>
      </c>
      <c r="R79" s="238" t="s">
        <v>356</v>
      </c>
      <c r="S79" s="238">
        <v>4</v>
      </c>
      <c r="T79" s="238">
        <v>0</v>
      </c>
      <c r="U79" s="238">
        <v>1</v>
      </c>
      <c r="W79" s="238">
        <v>55</v>
      </c>
      <c r="X79" s="238">
        <v>2</v>
      </c>
      <c r="Y79" s="238">
        <v>1</v>
      </c>
      <c r="Z79" s="238">
        <v>1</v>
      </c>
      <c r="AB79" s="238">
        <v>1</v>
      </c>
      <c r="AC79" s="238">
        <v>98</v>
      </c>
      <c r="AD79" s="238" t="s">
        <v>357</v>
      </c>
      <c r="AF79" s="238" t="s">
        <v>405</v>
      </c>
      <c r="AG79" s="238">
        <v>3</v>
      </c>
      <c r="AH79" s="238">
        <v>2</v>
      </c>
      <c r="AI79" s="238">
        <v>2</v>
      </c>
      <c r="AJ79" s="238">
        <v>4</v>
      </c>
      <c r="AK79" s="238">
        <v>21</v>
      </c>
      <c r="AL79" s="238">
        <v>63</v>
      </c>
      <c r="AM79" s="238" t="s">
        <v>363</v>
      </c>
      <c r="AN79" s="238">
        <v>7</v>
      </c>
      <c r="AO79" s="238">
        <v>68</v>
      </c>
      <c r="AP79" s="238">
        <v>90</v>
      </c>
      <c r="AS79" s="238">
        <v>15</v>
      </c>
      <c r="AT79" s="238">
        <v>98</v>
      </c>
      <c r="AU79" s="238">
        <v>65</v>
      </c>
      <c r="AV79" s="238">
        <v>12</v>
      </c>
      <c r="AW79" s="238">
        <v>21</v>
      </c>
      <c r="CT79" s="238">
        <v>451322.50820336997</v>
      </c>
      <c r="CU79" s="238">
        <v>4962335.0915958798</v>
      </c>
      <c r="CV79" s="238">
        <v>44.812760249999997</v>
      </c>
      <c r="CW79" s="238">
        <v>-93.615612960000007</v>
      </c>
      <c r="CX79" s="238" t="s">
        <v>359</v>
      </c>
      <c r="CY79" s="238" t="s">
        <v>2058</v>
      </c>
    </row>
    <row r="80" spans="1:103" x14ac:dyDescent="0.25">
      <c r="A80" s="238">
        <v>405040</v>
      </c>
      <c r="B80" s="238">
        <v>2</v>
      </c>
      <c r="C80" s="238">
        <v>212</v>
      </c>
      <c r="D80" s="238">
        <v>148.35900000000001</v>
      </c>
      <c r="E80" s="238">
        <v>10</v>
      </c>
      <c r="F80" s="238" t="s">
        <v>1957</v>
      </c>
      <c r="H80" s="238" t="s">
        <v>354</v>
      </c>
      <c r="I80" s="238">
        <v>25</v>
      </c>
      <c r="K80" s="238">
        <v>16012168</v>
      </c>
      <c r="M80" s="238">
        <v>12</v>
      </c>
      <c r="N80" s="238">
        <v>16</v>
      </c>
      <c r="O80" s="238">
        <v>2016</v>
      </c>
      <c r="P80" s="238" t="s">
        <v>362</v>
      </c>
      <c r="Q80" s="238">
        <v>23</v>
      </c>
      <c r="R80" s="238" t="s">
        <v>356</v>
      </c>
      <c r="S80" s="238">
        <v>5</v>
      </c>
      <c r="T80" s="238">
        <v>0</v>
      </c>
      <c r="U80" s="238">
        <v>1</v>
      </c>
      <c r="W80" s="238">
        <v>55</v>
      </c>
      <c r="X80" s="238">
        <v>2</v>
      </c>
      <c r="Y80" s="238">
        <v>6</v>
      </c>
      <c r="Z80" s="238">
        <v>4</v>
      </c>
      <c r="AA80" s="238">
        <v>7</v>
      </c>
      <c r="AB80" s="238">
        <v>3</v>
      </c>
      <c r="AC80" s="238">
        <v>98</v>
      </c>
      <c r="AD80" s="238" t="s">
        <v>357</v>
      </c>
      <c r="AF80" s="238" t="s">
        <v>405</v>
      </c>
      <c r="AG80" s="238">
        <v>3</v>
      </c>
      <c r="AH80" s="238">
        <v>2</v>
      </c>
      <c r="AI80" s="238">
        <v>4</v>
      </c>
      <c r="AJ80" s="238">
        <v>4</v>
      </c>
      <c r="AK80" s="238">
        <v>21</v>
      </c>
      <c r="AL80" s="238">
        <v>16</v>
      </c>
      <c r="AM80" s="238" t="s">
        <v>354</v>
      </c>
      <c r="AN80" s="238">
        <v>5</v>
      </c>
      <c r="AO80" s="238">
        <v>90</v>
      </c>
      <c r="AS80" s="238">
        <v>15</v>
      </c>
      <c r="AT80" s="238">
        <v>98</v>
      </c>
      <c r="AU80" s="238">
        <v>65</v>
      </c>
      <c r="AV80" s="238">
        <v>12</v>
      </c>
      <c r="AW80" s="238">
        <v>21</v>
      </c>
      <c r="CT80" s="238">
        <v>451334.64414255798</v>
      </c>
      <c r="CU80" s="238">
        <v>4962343.9366816897</v>
      </c>
      <c r="CV80" s="238">
        <v>44.812840700000002</v>
      </c>
      <c r="CW80" s="238">
        <v>-93.615460330000005</v>
      </c>
      <c r="CX80" s="238" t="s">
        <v>359</v>
      </c>
      <c r="CY80" s="238" t="s">
        <v>2059</v>
      </c>
    </row>
    <row r="81" spans="1:103" x14ac:dyDescent="0.25">
      <c r="A81" s="238">
        <v>488598</v>
      </c>
      <c r="B81" s="238">
        <v>2</v>
      </c>
      <c r="C81" s="238">
        <v>212</v>
      </c>
      <c r="D81" s="238">
        <v>148.37200000000001</v>
      </c>
      <c r="E81" s="238">
        <v>10</v>
      </c>
      <c r="F81" s="238" t="s">
        <v>1957</v>
      </c>
      <c r="H81" s="238" t="s">
        <v>354</v>
      </c>
      <c r="I81" s="238">
        <v>25</v>
      </c>
      <c r="K81" s="238">
        <v>17508070</v>
      </c>
      <c r="M81" s="238">
        <v>7</v>
      </c>
      <c r="N81" s="238">
        <v>21</v>
      </c>
      <c r="O81" s="238">
        <v>2017</v>
      </c>
      <c r="P81" s="238" t="s">
        <v>362</v>
      </c>
      <c r="Q81" s="238">
        <v>15</v>
      </c>
      <c r="R81" s="238" t="s">
        <v>356</v>
      </c>
      <c r="S81" s="238">
        <v>5</v>
      </c>
      <c r="T81" s="238">
        <v>0</v>
      </c>
      <c r="U81" s="238">
        <v>1</v>
      </c>
      <c r="W81" s="238">
        <v>55</v>
      </c>
      <c r="X81" s="238">
        <v>2</v>
      </c>
      <c r="Y81" s="238">
        <v>1</v>
      </c>
      <c r="Z81" s="238">
        <v>1</v>
      </c>
      <c r="AB81" s="238">
        <v>1</v>
      </c>
      <c r="AC81" s="238">
        <v>98</v>
      </c>
      <c r="AD81" s="238" t="s">
        <v>357</v>
      </c>
      <c r="AF81" s="238" t="s">
        <v>358</v>
      </c>
      <c r="AG81" s="238">
        <v>3</v>
      </c>
      <c r="AH81" s="238">
        <v>2</v>
      </c>
      <c r="AI81" s="238">
        <v>4</v>
      </c>
      <c r="AJ81" s="238">
        <v>4</v>
      </c>
      <c r="AK81" s="238">
        <v>21</v>
      </c>
      <c r="AL81" s="238">
        <v>53</v>
      </c>
      <c r="AM81" s="238" t="s">
        <v>363</v>
      </c>
      <c r="AN81" s="238">
        <v>8</v>
      </c>
      <c r="AO81" s="238">
        <v>90</v>
      </c>
      <c r="AS81" s="238">
        <v>15</v>
      </c>
      <c r="AT81" s="238">
        <v>9</v>
      </c>
      <c r="AU81" s="238">
        <v>65</v>
      </c>
      <c r="AV81" s="238">
        <v>11</v>
      </c>
      <c r="AW81" s="238">
        <v>21</v>
      </c>
      <c r="CT81" s="238">
        <v>451380.07789348997</v>
      </c>
      <c r="CU81" s="238">
        <v>4962345.1951570604</v>
      </c>
      <c r="CV81" s="238">
        <v>44.812855120000002</v>
      </c>
      <c r="CW81" s="238">
        <v>-93.614885900000004</v>
      </c>
      <c r="CX81" s="238" t="s">
        <v>359</v>
      </c>
      <c r="CY81" s="238" t="s">
        <v>2060</v>
      </c>
    </row>
    <row r="82" spans="1:103" x14ac:dyDescent="0.25">
      <c r="A82" s="238">
        <v>600627</v>
      </c>
      <c r="B82" s="238">
        <v>2</v>
      </c>
      <c r="C82" s="238">
        <v>212</v>
      </c>
      <c r="D82" s="238">
        <v>148.446</v>
      </c>
      <c r="E82" s="238">
        <v>10</v>
      </c>
      <c r="F82" s="238" t="s">
        <v>1957</v>
      </c>
      <c r="H82" s="238" t="s">
        <v>354</v>
      </c>
      <c r="I82" s="238">
        <v>25</v>
      </c>
      <c r="K82" s="238">
        <v>18506782</v>
      </c>
      <c r="M82" s="238">
        <v>5</v>
      </c>
      <c r="N82" s="238">
        <v>29</v>
      </c>
      <c r="O82" s="238">
        <v>2018</v>
      </c>
      <c r="P82" s="238" t="s">
        <v>368</v>
      </c>
      <c r="Q82" s="238">
        <v>18</v>
      </c>
      <c r="R82" s="238" t="s">
        <v>356</v>
      </c>
      <c r="S82" s="238">
        <v>5</v>
      </c>
      <c r="T82" s="238">
        <v>0</v>
      </c>
      <c r="U82" s="238">
        <v>1</v>
      </c>
      <c r="W82" s="238">
        <v>55</v>
      </c>
      <c r="X82" s="238">
        <v>2</v>
      </c>
      <c r="Y82" s="238">
        <v>1</v>
      </c>
      <c r="Z82" s="238">
        <v>3</v>
      </c>
      <c r="AB82" s="238">
        <v>2</v>
      </c>
      <c r="AC82" s="238">
        <v>98</v>
      </c>
      <c r="AD82" s="238" t="s">
        <v>357</v>
      </c>
      <c r="AF82" s="238" t="s">
        <v>358</v>
      </c>
      <c r="AG82" s="238">
        <v>3</v>
      </c>
      <c r="AH82" s="238">
        <v>2</v>
      </c>
      <c r="AI82" s="238">
        <v>2</v>
      </c>
      <c r="AJ82" s="238">
        <v>4</v>
      </c>
      <c r="AK82" s="238">
        <v>21</v>
      </c>
      <c r="AL82" s="238">
        <v>28</v>
      </c>
      <c r="AM82" s="238" t="s">
        <v>363</v>
      </c>
      <c r="AN82" s="238">
        <v>5</v>
      </c>
      <c r="AO82" s="238">
        <v>90</v>
      </c>
      <c r="AS82" s="238">
        <v>15</v>
      </c>
      <c r="AT82" s="238">
        <v>9</v>
      </c>
      <c r="AU82" s="238">
        <v>65</v>
      </c>
      <c r="AV82" s="238">
        <v>11</v>
      </c>
      <c r="AW82" s="238">
        <v>21</v>
      </c>
      <c r="CT82" s="238">
        <v>451490.14478029002</v>
      </c>
      <c r="CU82" s="238">
        <v>4962395.9952586601</v>
      </c>
      <c r="CV82" s="238">
        <v>44.813319890000002</v>
      </c>
      <c r="CW82" s="238">
        <v>-93.613498829999997</v>
      </c>
      <c r="CX82" s="238" t="s">
        <v>359</v>
      </c>
      <c r="CY82" s="238" t="s">
        <v>2061</v>
      </c>
    </row>
    <row r="83" spans="1:103" x14ac:dyDescent="0.25">
      <c r="A83" s="238">
        <v>848316</v>
      </c>
      <c r="B83" s="238">
        <v>2</v>
      </c>
      <c r="C83" s="238">
        <v>212</v>
      </c>
      <c r="D83" s="238">
        <v>148.47900000000001</v>
      </c>
      <c r="E83" s="238">
        <v>10</v>
      </c>
      <c r="F83" s="238" t="s">
        <v>1957</v>
      </c>
      <c r="H83" s="238" t="s">
        <v>354</v>
      </c>
      <c r="I83" s="238">
        <v>25</v>
      </c>
      <c r="K83" s="238">
        <v>20508986</v>
      </c>
      <c r="L83" s="238">
        <v>202940825</v>
      </c>
      <c r="M83" s="238">
        <v>10</v>
      </c>
      <c r="N83" s="238">
        <v>20</v>
      </c>
      <c r="O83" s="238">
        <v>2020</v>
      </c>
      <c r="P83" s="238" t="s">
        <v>368</v>
      </c>
      <c r="Q83" s="238">
        <v>15</v>
      </c>
      <c r="R83" s="238" t="s">
        <v>356</v>
      </c>
      <c r="S83" s="238">
        <v>5</v>
      </c>
      <c r="T83" s="238">
        <v>0</v>
      </c>
      <c r="U83" s="238">
        <v>1</v>
      </c>
      <c r="W83" s="238">
        <v>62</v>
      </c>
      <c r="X83" s="238">
        <v>2</v>
      </c>
      <c r="Y83" s="238">
        <v>1</v>
      </c>
      <c r="Z83" s="238">
        <v>4</v>
      </c>
      <c r="AB83" s="238">
        <v>3</v>
      </c>
      <c r="AC83" s="238">
        <v>98</v>
      </c>
      <c r="AD83" s="238" t="s">
        <v>357</v>
      </c>
      <c r="AF83" s="238" t="s">
        <v>358</v>
      </c>
      <c r="AG83" s="238">
        <v>3</v>
      </c>
      <c r="AH83" s="238">
        <v>2</v>
      </c>
      <c r="AI83" s="238">
        <v>4</v>
      </c>
      <c r="AJ83" s="238">
        <v>4</v>
      </c>
      <c r="AK83" s="238">
        <v>21</v>
      </c>
      <c r="AL83" s="238">
        <v>43</v>
      </c>
      <c r="AM83" s="238" t="s">
        <v>363</v>
      </c>
      <c r="AN83" s="238">
        <v>5</v>
      </c>
      <c r="AO83" s="238">
        <v>90</v>
      </c>
      <c r="AS83" s="238">
        <v>15</v>
      </c>
      <c r="AT83" s="238">
        <v>9</v>
      </c>
      <c r="AV83" s="238">
        <v>11</v>
      </c>
      <c r="AW83" s="238">
        <v>21</v>
      </c>
      <c r="CT83" s="238">
        <v>451540.94488189003</v>
      </c>
      <c r="CU83" s="238">
        <v>4962412.9286258603</v>
      </c>
      <c r="CV83" s="238">
        <v>44.813475769999997</v>
      </c>
      <c r="CW83" s="238">
        <v>-93.612858020000004</v>
      </c>
      <c r="CX83" s="238" t="s">
        <v>359</v>
      </c>
      <c r="CY83" s="238" t="s">
        <v>2062</v>
      </c>
    </row>
    <row r="84" spans="1:103" x14ac:dyDescent="0.25">
      <c r="A84" s="238">
        <v>10854351</v>
      </c>
      <c r="B84" s="238">
        <v>2</v>
      </c>
      <c r="C84" s="238">
        <v>212</v>
      </c>
      <c r="D84" s="238">
        <v>148.488</v>
      </c>
      <c r="E84" s="238">
        <v>10</v>
      </c>
      <c r="F84" s="238" t="s">
        <v>1957</v>
      </c>
      <c r="H84" s="238" t="s">
        <v>354</v>
      </c>
      <c r="I84" s="238">
        <v>25</v>
      </c>
      <c r="K84" s="238">
        <v>13509873</v>
      </c>
      <c r="L84" s="238">
        <v>132720167</v>
      </c>
      <c r="M84" s="238">
        <v>9</v>
      </c>
      <c r="N84" s="238">
        <v>28</v>
      </c>
      <c r="O84" s="238">
        <v>2013</v>
      </c>
      <c r="P84" s="238" t="s">
        <v>364</v>
      </c>
      <c r="Q84" s="238">
        <v>22</v>
      </c>
      <c r="R84" s="238" t="s">
        <v>356</v>
      </c>
      <c r="S84" s="238">
        <v>4</v>
      </c>
      <c r="T84" s="238">
        <v>0</v>
      </c>
      <c r="U84" s="238">
        <v>2</v>
      </c>
      <c r="V84" s="238">
        <v>1</v>
      </c>
      <c r="W84" s="238">
        <v>10</v>
      </c>
      <c r="X84" s="238">
        <v>2</v>
      </c>
      <c r="Y84" s="238">
        <v>6</v>
      </c>
      <c r="Z84" s="238">
        <v>2</v>
      </c>
      <c r="AB84" s="238">
        <v>1</v>
      </c>
      <c r="AC84" s="238">
        <v>98</v>
      </c>
      <c r="AD84" s="238" t="s">
        <v>376</v>
      </c>
      <c r="AE84" s="238" t="s">
        <v>2063</v>
      </c>
      <c r="AF84" s="238" t="s">
        <v>358</v>
      </c>
      <c r="AG84" s="238">
        <v>7</v>
      </c>
      <c r="AH84" s="238">
        <v>2</v>
      </c>
      <c r="AI84" s="238">
        <v>1</v>
      </c>
      <c r="AJ84" s="238">
        <v>4</v>
      </c>
      <c r="AK84" s="238">
        <v>27</v>
      </c>
      <c r="AL84" s="238">
        <v>43</v>
      </c>
      <c r="AM84" s="238" t="s">
        <v>354</v>
      </c>
      <c r="AN84" s="238">
        <v>5</v>
      </c>
      <c r="AO84" s="238">
        <v>5</v>
      </c>
      <c r="AS84" s="238">
        <v>1</v>
      </c>
      <c r="AT84" s="238">
        <v>98</v>
      </c>
      <c r="AU84" s="238">
        <v>65</v>
      </c>
      <c r="AV84" s="238">
        <v>11</v>
      </c>
      <c r="AW84" s="238">
        <v>21</v>
      </c>
      <c r="AX84" s="238">
        <v>2</v>
      </c>
      <c r="AY84" s="238">
        <v>2</v>
      </c>
      <c r="AZ84" s="238">
        <v>4</v>
      </c>
      <c r="BA84" s="238">
        <v>27</v>
      </c>
      <c r="BB84" s="238">
        <v>52</v>
      </c>
      <c r="BC84" s="238" t="s">
        <v>363</v>
      </c>
      <c r="BD84" s="238">
        <v>5</v>
      </c>
      <c r="BE84" s="238">
        <v>1</v>
      </c>
      <c r="BI84" s="238">
        <v>1</v>
      </c>
      <c r="BJ84" s="238">
        <v>98</v>
      </c>
      <c r="BK84" s="238">
        <v>65</v>
      </c>
      <c r="BL84" s="238">
        <v>11</v>
      </c>
      <c r="BM84" s="238">
        <v>21</v>
      </c>
      <c r="CT84" s="238">
        <v>451557</v>
      </c>
      <c r="CU84" s="238">
        <v>4962407</v>
      </c>
      <c r="CV84" s="238">
        <v>44.813423899999997</v>
      </c>
      <c r="CW84" s="238">
        <v>-93.612655099999998</v>
      </c>
      <c r="CX84" s="238" t="s">
        <v>359</v>
      </c>
      <c r="CY84" s="238" t="s">
        <v>2064</v>
      </c>
    </row>
    <row r="85" spans="1:103" x14ac:dyDescent="0.25">
      <c r="A85" s="238">
        <v>10932862</v>
      </c>
      <c r="B85" s="238">
        <v>2</v>
      </c>
      <c r="C85" s="238">
        <v>212</v>
      </c>
      <c r="D85" s="238">
        <v>148.51</v>
      </c>
      <c r="E85" s="238">
        <v>10</v>
      </c>
      <c r="F85" s="238" t="s">
        <v>1957</v>
      </c>
      <c r="H85" s="238" t="s">
        <v>354</v>
      </c>
      <c r="I85" s="238">
        <v>25</v>
      </c>
      <c r="K85" s="238">
        <v>14502027</v>
      </c>
      <c r="L85" s="238">
        <v>140440315</v>
      </c>
      <c r="M85" s="238">
        <v>2</v>
      </c>
      <c r="N85" s="238">
        <v>12</v>
      </c>
      <c r="O85" s="238">
        <v>2014</v>
      </c>
      <c r="P85" s="238" t="s">
        <v>355</v>
      </c>
      <c r="Q85" s="238">
        <v>8</v>
      </c>
      <c r="R85" s="238" t="s">
        <v>369</v>
      </c>
      <c r="S85" s="238">
        <v>4</v>
      </c>
      <c r="T85" s="238">
        <v>0</v>
      </c>
      <c r="U85" s="238">
        <v>1</v>
      </c>
      <c r="V85" s="238">
        <v>4</v>
      </c>
      <c r="W85" s="238">
        <v>83</v>
      </c>
      <c r="X85" s="238">
        <v>2</v>
      </c>
      <c r="Y85" s="238">
        <v>1</v>
      </c>
      <c r="Z85" s="238">
        <v>2</v>
      </c>
      <c r="AB85" s="238">
        <v>5</v>
      </c>
      <c r="AC85" s="238">
        <v>98</v>
      </c>
      <c r="AD85" s="238" t="s">
        <v>376</v>
      </c>
      <c r="AE85" s="238" t="s">
        <v>2065</v>
      </c>
      <c r="AF85" s="238" t="s">
        <v>358</v>
      </c>
      <c r="AG85" s="238">
        <v>3</v>
      </c>
      <c r="AH85" s="238">
        <v>2</v>
      </c>
      <c r="AI85" s="238">
        <v>4</v>
      </c>
      <c r="AJ85" s="238">
        <v>3</v>
      </c>
      <c r="AK85" s="238">
        <v>21</v>
      </c>
      <c r="AL85" s="238">
        <v>34</v>
      </c>
      <c r="AM85" s="238" t="s">
        <v>363</v>
      </c>
      <c r="AN85" s="238">
        <v>5</v>
      </c>
      <c r="AO85" s="238">
        <v>3</v>
      </c>
      <c r="AS85" s="238">
        <v>1</v>
      </c>
      <c r="AT85" s="238">
        <v>98</v>
      </c>
      <c r="AU85" s="238">
        <v>65</v>
      </c>
      <c r="AV85" s="238">
        <v>10</v>
      </c>
      <c r="AW85" s="238">
        <v>21</v>
      </c>
      <c r="CT85" s="238">
        <v>451591</v>
      </c>
      <c r="CU85" s="238">
        <v>4962418</v>
      </c>
      <c r="CV85" s="238">
        <v>44.8135245</v>
      </c>
      <c r="CW85" s="238">
        <v>-93.612221700000006</v>
      </c>
      <c r="CX85" s="238" t="s">
        <v>359</v>
      </c>
      <c r="CY85" s="238" t="s">
        <v>2066</v>
      </c>
    </row>
    <row r="86" spans="1:103" x14ac:dyDescent="0.25">
      <c r="A86" s="238">
        <v>678285</v>
      </c>
      <c r="B86" s="238">
        <v>2</v>
      </c>
      <c r="C86" s="238">
        <v>212</v>
      </c>
      <c r="D86" s="238">
        <v>148.51400000000001</v>
      </c>
      <c r="E86" s="238">
        <v>10</v>
      </c>
      <c r="F86" s="238" t="s">
        <v>1957</v>
      </c>
      <c r="H86" s="238" t="s">
        <v>354</v>
      </c>
      <c r="I86" s="238">
        <v>25</v>
      </c>
      <c r="K86" s="238">
        <v>19500640</v>
      </c>
      <c r="M86" s="238">
        <v>1</v>
      </c>
      <c r="N86" s="238">
        <v>18</v>
      </c>
      <c r="O86" s="238">
        <v>2019</v>
      </c>
      <c r="P86" s="238" t="s">
        <v>362</v>
      </c>
      <c r="Q86" s="238">
        <v>16</v>
      </c>
      <c r="R86" s="238" t="s">
        <v>356</v>
      </c>
      <c r="S86" s="238">
        <v>5</v>
      </c>
      <c r="T86" s="238">
        <v>0</v>
      </c>
      <c r="U86" s="238">
        <v>1</v>
      </c>
      <c r="W86" s="238">
        <v>62</v>
      </c>
      <c r="X86" s="238">
        <v>2</v>
      </c>
      <c r="Y86" s="238">
        <v>7</v>
      </c>
      <c r="Z86" s="238">
        <v>2</v>
      </c>
      <c r="AB86" s="238">
        <v>3</v>
      </c>
      <c r="AC86" s="238">
        <v>98</v>
      </c>
      <c r="AD86" s="238" t="s">
        <v>357</v>
      </c>
      <c r="AF86" s="238" t="s">
        <v>405</v>
      </c>
      <c r="AG86" s="238">
        <v>3</v>
      </c>
      <c r="AH86" s="238">
        <v>2</v>
      </c>
      <c r="AI86" s="238">
        <v>4</v>
      </c>
      <c r="AJ86" s="238">
        <v>4</v>
      </c>
      <c r="AK86" s="238">
        <v>21</v>
      </c>
      <c r="AL86" s="238">
        <v>28</v>
      </c>
      <c r="AM86" s="238" t="s">
        <v>363</v>
      </c>
      <c r="AN86" s="238">
        <v>5</v>
      </c>
      <c r="AO86" s="238">
        <v>75</v>
      </c>
      <c r="AS86" s="238">
        <v>15</v>
      </c>
      <c r="AT86" s="238">
        <v>9</v>
      </c>
      <c r="AU86" s="238">
        <v>65</v>
      </c>
      <c r="AV86" s="238">
        <v>11</v>
      </c>
      <c r="AW86" s="238">
        <v>21</v>
      </c>
      <c r="CT86" s="238">
        <v>451600.211667091</v>
      </c>
      <c r="CU86" s="238">
        <v>4962455.2620438598</v>
      </c>
      <c r="CV86" s="238">
        <v>44.813860869999999</v>
      </c>
      <c r="CW86" s="238">
        <v>-93.612112550000006</v>
      </c>
      <c r="CX86" s="238" t="s">
        <v>359</v>
      </c>
      <c r="CY86" s="238" t="s">
        <v>2067</v>
      </c>
    </row>
    <row r="87" spans="1:103" x14ac:dyDescent="0.25">
      <c r="A87" s="238">
        <v>848392</v>
      </c>
      <c r="B87" s="238">
        <v>2</v>
      </c>
      <c r="C87" s="238">
        <v>212</v>
      </c>
      <c r="D87" s="238">
        <v>148.56299999999999</v>
      </c>
      <c r="E87" s="238">
        <v>10</v>
      </c>
      <c r="F87" s="238" t="s">
        <v>1957</v>
      </c>
      <c r="H87" s="238" t="s">
        <v>354</v>
      </c>
      <c r="I87" s="238">
        <v>25</v>
      </c>
      <c r="K87" s="238">
        <v>20509059</v>
      </c>
      <c r="L87" s="238">
        <v>202950162</v>
      </c>
      <c r="M87" s="238">
        <v>10</v>
      </c>
      <c r="N87" s="238">
        <v>21</v>
      </c>
      <c r="O87" s="238">
        <v>2020</v>
      </c>
      <c r="P87" s="238" t="s">
        <v>355</v>
      </c>
      <c r="Q87" s="238">
        <v>7</v>
      </c>
      <c r="R87" s="238" t="s">
        <v>356</v>
      </c>
      <c r="S87" s="238">
        <v>5</v>
      </c>
      <c r="T87" s="238">
        <v>0</v>
      </c>
      <c r="U87" s="238">
        <v>2</v>
      </c>
      <c r="V87" s="238">
        <v>10</v>
      </c>
      <c r="W87" s="238">
        <v>10</v>
      </c>
      <c r="X87" s="238">
        <v>2</v>
      </c>
      <c r="Y87" s="238">
        <v>1</v>
      </c>
      <c r="Z87" s="238">
        <v>2</v>
      </c>
      <c r="AB87" s="238">
        <v>2</v>
      </c>
      <c r="AC87" s="238">
        <v>98</v>
      </c>
      <c r="AD87" s="238" t="s">
        <v>2068</v>
      </c>
      <c r="AF87" s="238" t="s">
        <v>405</v>
      </c>
      <c r="AG87" s="238">
        <v>5</v>
      </c>
      <c r="AH87" s="238">
        <v>2</v>
      </c>
      <c r="AI87" s="238">
        <v>2</v>
      </c>
      <c r="AJ87" s="238">
        <v>4</v>
      </c>
      <c r="AK87" s="238">
        <v>21</v>
      </c>
      <c r="AL87" s="238">
        <v>30</v>
      </c>
      <c r="AM87" s="238" t="s">
        <v>354</v>
      </c>
      <c r="AN87" s="238">
        <v>5</v>
      </c>
      <c r="AO87" s="238">
        <v>75</v>
      </c>
      <c r="AS87" s="238">
        <v>15</v>
      </c>
      <c r="AT87" s="238">
        <v>9</v>
      </c>
      <c r="AU87" s="238">
        <v>65</v>
      </c>
      <c r="AV87" s="238">
        <v>11</v>
      </c>
      <c r="AW87" s="238">
        <v>21</v>
      </c>
      <c r="AX87" s="238">
        <v>2</v>
      </c>
      <c r="AY87" s="238">
        <v>2</v>
      </c>
      <c r="AZ87" s="238">
        <v>4</v>
      </c>
      <c r="BA87" s="238">
        <v>21</v>
      </c>
      <c r="BB87" s="238">
        <v>49</v>
      </c>
      <c r="BC87" s="238" t="s">
        <v>354</v>
      </c>
      <c r="BD87" s="238">
        <v>5</v>
      </c>
      <c r="BE87" s="238">
        <v>1</v>
      </c>
      <c r="BI87" s="238">
        <v>15</v>
      </c>
      <c r="BJ87" s="238">
        <v>9</v>
      </c>
      <c r="BK87" s="238">
        <v>65</v>
      </c>
      <c r="BL87" s="238">
        <v>11</v>
      </c>
      <c r="BM87" s="238">
        <v>21</v>
      </c>
      <c r="CT87" s="238">
        <v>451676.41181949101</v>
      </c>
      <c r="CU87" s="238">
        <v>4962472.19541106</v>
      </c>
      <c r="CV87" s="238">
        <v>44.81401846</v>
      </c>
      <c r="CW87" s="238">
        <v>-93.611150510000002</v>
      </c>
      <c r="CX87" s="238" t="s">
        <v>359</v>
      </c>
      <c r="CY87" s="238" t="s">
        <v>2069</v>
      </c>
    </row>
    <row r="88" spans="1:103" x14ac:dyDescent="0.25">
      <c r="A88" s="238">
        <v>404505</v>
      </c>
      <c r="B88" s="238">
        <v>2</v>
      </c>
      <c r="C88" s="238">
        <v>212</v>
      </c>
      <c r="D88" s="238">
        <v>148.59399999999999</v>
      </c>
      <c r="E88" s="238">
        <v>10</v>
      </c>
      <c r="F88" s="238" t="s">
        <v>1957</v>
      </c>
      <c r="H88" s="238" t="s">
        <v>354</v>
      </c>
      <c r="I88" s="238">
        <v>25</v>
      </c>
      <c r="K88" s="238">
        <v>16514511</v>
      </c>
      <c r="M88" s="238">
        <v>12</v>
      </c>
      <c r="N88" s="238">
        <v>16</v>
      </c>
      <c r="O88" s="238">
        <v>2016</v>
      </c>
      <c r="P88" s="238" t="s">
        <v>362</v>
      </c>
      <c r="Q88" s="238">
        <v>7</v>
      </c>
      <c r="R88" s="238" t="s">
        <v>356</v>
      </c>
      <c r="S88" s="238">
        <v>5</v>
      </c>
      <c r="T88" s="238">
        <v>0</v>
      </c>
      <c r="U88" s="238">
        <v>1</v>
      </c>
      <c r="W88" s="238">
        <v>55</v>
      </c>
      <c r="X88" s="238">
        <v>26</v>
      </c>
      <c r="Y88" s="238">
        <v>4</v>
      </c>
      <c r="Z88" s="238">
        <v>4</v>
      </c>
      <c r="AB88" s="238">
        <v>5</v>
      </c>
      <c r="AC88" s="238">
        <v>98</v>
      </c>
      <c r="AD88" s="238" t="s">
        <v>357</v>
      </c>
      <c r="AF88" s="238" t="s">
        <v>358</v>
      </c>
      <c r="AG88" s="238">
        <v>3</v>
      </c>
      <c r="AH88" s="238">
        <v>2</v>
      </c>
      <c r="AI88" s="238">
        <v>4</v>
      </c>
      <c r="AJ88" s="238">
        <v>4</v>
      </c>
      <c r="AK88" s="238">
        <v>21</v>
      </c>
      <c r="AL88" s="238">
        <v>49</v>
      </c>
      <c r="AM88" s="238" t="s">
        <v>363</v>
      </c>
      <c r="AN88" s="238">
        <v>5</v>
      </c>
      <c r="AO88" s="238">
        <v>72</v>
      </c>
      <c r="AP88" s="238">
        <v>62</v>
      </c>
      <c r="AS88" s="238">
        <v>15</v>
      </c>
      <c r="AT88" s="238">
        <v>9</v>
      </c>
      <c r="AU88" s="238">
        <v>65</v>
      </c>
      <c r="AV88" s="238">
        <v>11</v>
      </c>
      <c r="AW88" s="238">
        <v>21</v>
      </c>
      <c r="CT88" s="238">
        <v>451722.97857929103</v>
      </c>
      <c r="CU88" s="238">
        <v>4962442.5620184597</v>
      </c>
      <c r="CV88" s="238">
        <v>44.813754850000002</v>
      </c>
      <c r="CW88" s="238">
        <v>-93.610558800000007</v>
      </c>
      <c r="CX88" s="238" t="s">
        <v>359</v>
      </c>
      <c r="CY88" s="238" t="s">
        <v>2070</v>
      </c>
    </row>
    <row r="89" spans="1:103" x14ac:dyDescent="0.25">
      <c r="A89" s="238">
        <v>581145</v>
      </c>
      <c r="B89" s="238">
        <v>2</v>
      </c>
      <c r="C89" s="238">
        <v>212</v>
      </c>
      <c r="D89" s="238">
        <v>148.62200000000001</v>
      </c>
      <c r="E89" s="238">
        <v>10</v>
      </c>
      <c r="F89" s="238" t="s">
        <v>1957</v>
      </c>
      <c r="H89" s="238" t="s">
        <v>354</v>
      </c>
      <c r="I89" s="238">
        <v>25</v>
      </c>
      <c r="K89" s="238">
        <v>18503457</v>
      </c>
      <c r="M89" s="238">
        <v>3</v>
      </c>
      <c r="N89" s="238">
        <v>5</v>
      </c>
      <c r="O89" s="238">
        <v>2018</v>
      </c>
      <c r="P89" s="238" t="s">
        <v>361</v>
      </c>
      <c r="Q89" s="238">
        <v>9</v>
      </c>
      <c r="R89" s="238" t="s">
        <v>356</v>
      </c>
      <c r="S89" s="238">
        <v>5</v>
      </c>
      <c r="T89" s="238">
        <v>0</v>
      </c>
      <c r="U89" s="238">
        <v>1</v>
      </c>
      <c r="W89" s="238">
        <v>57</v>
      </c>
      <c r="X89" s="238">
        <v>2</v>
      </c>
      <c r="Y89" s="238">
        <v>1</v>
      </c>
      <c r="Z89" s="238">
        <v>4</v>
      </c>
      <c r="AB89" s="238">
        <v>4</v>
      </c>
      <c r="AC89" s="238">
        <v>98</v>
      </c>
      <c r="AD89" s="238" t="s">
        <v>357</v>
      </c>
      <c r="AF89" s="238" t="s">
        <v>405</v>
      </c>
      <c r="AG89" s="238">
        <v>3</v>
      </c>
      <c r="AH89" s="238">
        <v>2</v>
      </c>
      <c r="AI89" s="238">
        <v>2</v>
      </c>
      <c r="AJ89" s="238">
        <v>4</v>
      </c>
      <c r="AK89" s="238">
        <v>21</v>
      </c>
      <c r="AL89" s="238">
        <v>30</v>
      </c>
      <c r="AM89" s="238" t="s">
        <v>354</v>
      </c>
      <c r="AN89" s="238">
        <v>5</v>
      </c>
      <c r="AO89" s="238">
        <v>75</v>
      </c>
      <c r="AS89" s="238">
        <v>15</v>
      </c>
      <c r="AT89" s="238">
        <v>9</v>
      </c>
      <c r="AU89" s="238">
        <v>65</v>
      </c>
      <c r="AV89" s="238">
        <v>12</v>
      </c>
      <c r="AW89" s="238">
        <v>21</v>
      </c>
      <c r="CT89" s="238">
        <v>451752.61197189102</v>
      </c>
      <c r="CU89" s="238">
        <v>4962489.1287782602</v>
      </c>
      <c r="CV89" s="238">
        <v>44.81417604</v>
      </c>
      <c r="CW89" s="238">
        <v>-93.610188469999997</v>
      </c>
      <c r="CX89" s="238" t="s">
        <v>359</v>
      </c>
      <c r="CY89" s="238" t="s">
        <v>2071</v>
      </c>
    </row>
    <row r="90" spans="1:103" x14ac:dyDescent="0.25">
      <c r="A90" s="238">
        <v>11016920</v>
      </c>
      <c r="B90" s="238">
        <v>2</v>
      </c>
      <c r="C90" s="238">
        <v>212</v>
      </c>
      <c r="D90" s="238">
        <v>148.648</v>
      </c>
      <c r="E90" s="238">
        <v>10</v>
      </c>
      <c r="F90" s="238" t="s">
        <v>1957</v>
      </c>
      <c r="H90" s="238" t="s">
        <v>354</v>
      </c>
      <c r="I90" s="238">
        <v>25</v>
      </c>
      <c r="K90" s="238">
        <v>15002479</v>
      </c>
      <c r="L90" s="238">
        <v>150260004</v>
      </c>
      <c r="M90" s="238">
        <v>1</v>
      </c>
      <c r="N90" s="238">
        <v>25</v>
      </c>
      <c r="O90" s="238">
        <v>2015</v>
      </c>
      <c r="P90" s="238" t="s">
        <v>366</v>
      </c>
      <c r="Q90" s="238">
        <v>23</v>
      </c>
      <c r="R90" s="238" t="s">
        <v>356</v>
      </c>
      <c r="S90" s="238">
        <v>5</v>
      </c>
      <c r="T90" s="238">
        <v>0</v>
      </c>
      <c r="U90" s="238">
        <v>1</v>
      </c>
      <c r="V90" s="238">
        <v>8</v>
      </c>
      <c r="W90" s="238">
        <v>16</v>
      </c>
      <c r="X90" s="238">
        <v>2</v>
      </c>
      <c r="Y90" s="238">
        <v>4</v>
      </c>
      <c r="Z90" s="238">
        <v>1</v>
      </c>
      <c r="AB90" s="238">
        <v>1</v>
      </c>
      <c r="AC90" s="238">
        <v>98</v>
      </c>
      <c r="AD90" s="238" t="s">
        <v>1627</v>
      </c>
      <c r="AE90" s="238" t="s">
        <v>2072</v>
      </c>
      <c r="AF90" s="238" t="s">
        <v>358</v>
      </c>
      <c r="AG90" s="238">
        <v>4</v>
      </c>
      <c r="AH90" s="238">
        <v>2</v>
      </c>
      <c r="AI90" s="238">
        <v>2</v>
      </c>
      <c r="AJ90" s="238">
        <v>4</v>
      </c>
      <c r="AK90" s="238">
        <v>21</v>
      </c>
      <c r="AL90" s="238">
        <v>47</v>
      </c>
      <c r="AM90" s="238" t="s">
        <v>363</v>
      </c>
      <c r="AN90" s="238">
        <v>5</v>
      </c>
      <c r="AO90" s="238">
        <v>1</v>
      </c>
      <c r="AS90" s="238">
        <v>1</v>
      </c>
      <c r="AT90" s="238">
        <v>98</v>
      </c>
      <c r="AU90" s="238">
        <v>65</v>
      </c>
      <c r="AV90" s="238">
        <v>11</v>
      </c>
      <c r="AW90" s="238">
        <v>21</v>
      </c>
      <c r="CT90" s="238">
        <v>451807</v>
      </c>
      <c r="CU90" s="238">
        <v>4962471</v>
      </c>
      <c r="CV90" s="238">
        <v>44.814012400000003</v>
      </c>
      <c r="CW90" s="238">
        <v>-93.609498500000001</v>
      </c>
      <c r="CX90" s="238" t="s">
        <v>359</v>
      </c>
      <c r="CY90" s="238" t="s">
        <v>2073</v>
      </c>
    </row>
    <row r="91" spans="1:103" x14ac:dyDescent="0.25">
      <c r="A91" s="238">
        <v>512673</v>
      </c>
      <c r="B91" s="238">
        <v>2</v>
      </c>
      <c r="C91" s="238">
        <v>212</v>
      </c>
      <c r="D91" s="238">
        <v>148.72300000000001</v>
      </c>
      <c r="E91" s="238">
        <v>10</v>
      </c>
      <c r="F91" s="238" t="s">
        <v>1957</v>
      </c>
      <c r="H91" s="238" t="s">
        <v>354</v>
      </c>
      <c r="I91" s="238">
        <v>25</v>
      </c>
      <c r="K91" s="238">
        <v>17512064</v>
      </c>
      <c r="M91" s="238">
        <v>10</v>
      </c>
      <c r="N91" s="238">
        <v>27</v>
      </c>
      <c r="O91" s="238">
        <v>2017</v>
      </c>
      <c r="P91" s="238" t="s">
        <v>362</v>
      </c>
      <c r="Q91" s="238">
        <v>23</v>
      </c>
      <c r="R91" s="238" t="s">
        <v>356</v>
      </c>
      <c r="S91" s="238">
        <v>4</v>
      </c>
      <c r="T91" s="238">
        <v>0</v>
      </c>
      <c r="U91" s="238">
        <v>1</v>
      </c>
      <c r="W91" s="238">
        <v>55</v>
      </c>
      <c r="X91" s="238">
        <v>2</v>
      </c>
      <c r="Y91" s="238">
        <v>3</v>
      </c>
      <c r="Z91" s="238">
        <v>2</v>
      </c>
      <c r="AB91" s="238">
        <v>5</v>
      </c>
      <c r="AC91" s="238">
        <v>98</v>
      </c>
      <c r="AD91" s="238" t="s">
        <v>2074</v>
      </c>
      <c r="AF91" s="238" t="s">
        <v>405</v>
      </c>
      <c r="AG91" s="238">
        <v>3</v>
      </c>
      <c r="AH91" s="238">
        <v>2</v>
      </c>
      <c r="AI91" s="238">
        <v>3</v>
      </c>
      <c r="AJ91" s="238">
        <v>4</v>
      </c>
      <c r="AK91" s="238">
        <v>21</v>
      </c>
      <c r="AL91" s="238">
        <v>21</v>
      </c>
      <c r="AM91" s="238" t="s">
        <v>354</v>
      </c>
      <c r="AN91" s="238">
        <v>5</v>
      </c>
      <c r="AO91" s="238">
        <v>71</v>
      </c>
      <c r="AS91" s="238">
        <v>15</v>
      </c>
      <c r="AT91" s="238">
        <v>9</v>
      </c>
      <c r="AU91" s="238">
        <v>65</v>
      </c>
      <c r="AV91" s="238">
        <v>11</v>
      </c>
      <c r="AW91" s="238">
        <v>21</v>
      </c>
      <c r="CT91" s="238">
        <v>451896.54559309199</v>
      </c>
      <c r="CU91" s="238">
        <v>4962506.0621454604</v>
      </c>
      <c r="CV91" s="238">
        <v>44.81433818</v>
      </c>
      <c r="CW91" s="238">
        <v>-93.608369830000001</v>
      </c>
      <c r="CX91" s="238" t="s">
        <v>359</v>
      </c>
      <c r="CY91" s="238" t="s">
        <v>2075</v>
      </c>
    </row>
    <row r="92" spans="1:103" x14ac:dyDescent="0.25">
      <c r="A92" s="238">
        <v>837751</v>
      </c>
      <c r="B92" s="238">
        <v>2</v>
      </c>
      <c r="C92" s="238">
        <v>212</v>
      </c>
      <c r="D92" s="238">
        <v>148.72300000000001</v>
      </c>
      <c r="E92" s="238">
        <v>10</v>
      </c>
      <c r="F92" s="238" t="s">
        <v>1957</v>
      </c>
      <c r="H92" s="238" t="s">
        <v>354</v>
      </c>
      <c r="I92" s="238">
        <v>25</v>
      </c>
      <c r="K92" s="238">
        <v>20025446</v>
      </c>
      <c r="L92" s="238">
        <v>202410148</v>
      </c>
      <c r="M92" s="238">
        <v>8</v>
      </c>
      <c r="N92" s="238">
        <v>28</v>
      </c>
      <c r="O92" s="238">
        <v>2020</v>
      </c>
      <c r="P92" s="238" t="s">
        <v>362</v>
      </c>
      <c r="Q92" s="238">
        <v>21</v>
      </c>
      <c r="R92" s="238" t="s">
        <v>356</v>
      </c>
      <c r="S92" s="238">
        <v>5</v>
      </c>
      <c r="T92" s="238">
        <v>0</v>
      </c>
      <c r="U92" s="238">
        <v>2</v>
      </c>
      <c r="V92" s="238">
        <v>10</v>
      </c>
      <c r="W92" s="238">
        <v>10</v>
      </c>
      <c r="X92" s="238">
        <v>25</v>
      </c>
      <c r="Y92" s="238">
        <v>4</v>
      </c>
      <c r="Z92" s="238">
        <v>1</v>
      </c>
      <c r="AB92" s="238">
        <v>1</v>
      </c>
      <c r="AC92" s="238">
        <v>98</v>
      </c>
      <c r="AD92" s="238" t="s">
        <v>357</v>
      </c>
      <c r="AF92" s="238" t="s">
        <v>405</v>
      </c>
      <c r="AG92" s="238">
        <v>5</v>
      </c>
      <c r="AH92" s="238">
        <v>2</v>
      </c>
      <c r="AI92" s="238">
        <v>4</v>
      </c>
      <c r="AJ92" s="238">
        <v>4</v>
      </c>
      <c r="AK92" s="238">
        <v>21</v>
      </c>
      <c r="AL92" s="238">
        <v>63</v>
      </c>
      <c r="AM92" s="238" t="s">
        <v>363</v>
      </c>
      <c r="AN92" s="238">
        <v>5</v>
      </c>
      <c r="AO92" s="238">
        <v>1</v>
      </c>
      <c r="AS92" s="238">
        <v>14</v>
      </c>
      <c r="AT92" s="238">
        <v>9</v>
      </c>
      <c r="AU92" s="238">
        <v>65</v>
      </c>
      <c r="AV92" s="238">
        <v>11</v>
      </c>
      <c r="AW92" s="238">
        <v>24</v>
      </c>
      <c r="AX92" s="238">
        <v>2</v>
      </c>
      <c r="AY92" s="238">
        <v>3</v>
      </c>
      <c r="AZ92" s="238">
        <v>4</v>
      </c>
      <c r="BA92" s="238">
        <v>21</v>
      </c>
      <c r="BB92" s="238">
        <v>58</v>
      </c>
      <c r="BC92" s="238" t="s">
        <v>354</v>
      </c>
      <c r="BD92" s="238">
        <v>5</v>
      </c>
      <c r="BE92" s="238">
        <v>1</v>
      </c>
      <c r="BI92" s="238">
        <v>14</v>
      </c>
      <c r="BJ92" s="238">
        <v>9</v>
      </c>
      <c r="BK92" s="238">
        <v>65</v>
      </c>
      <c r="BL92" s="238">
        <v>11</v>
      </c>
      <c r="BM92" s="238">
        <v>24</v>
      </c>
      <c r="CT92" s="238">
        <v>451930.471286221</v>
      </c>
      <c r="CU92" s="238">
        <v>4962521.1082517803</v>
      </c>
      <c r="CV92" s="238">
        <v>44.814475899999998</v>
      </c>
      <c r="CW92" s="238">
        <v>-93.607942219999998</v>
      </c>
      <c r="CX92" s="238" t="s">
        <v>359</v>
      </c>
      <c r="CY92" s="238" t="s">
        <v>2076</v>
      </c>
    </row>
    <row r="93" spans="1:103" x14ac:dyDescent="0.25">
      <c r="A93" s="238">
        <v>455473</v>
      </c>
      <c r="B93" s="238">
        <v>2</v>
      </c>
      <c r="C93" s="238">
        <v>212</v>
      </c>
      <c r="D93" s="238">
        <v>148.72999999999999</v>
      </c>
      <c r="E93" s="238">
        <v>10</v>
      </c>
      <c r="F93" s="238" t="s">
        <v>1957</v>
      </c>
      <c r="H93" s="238" t="s">
        <v>354</v>
      </c>
      <c r="I93" s="238">
        <v>25</v>
      </c>
      <c r="K93" s="238">
        <v>17505755</v>
      </c>
      <c r="M93" s="238">
        <v>5</v>
      </c>
      <c r="N93" s="238">
        <v>28</v>
      </c>
      <c r="O93" s="238">
        <v>2017</v>
      </c>
      <c r="P93" s="238" t="s">
        <v>366</v>
      </c>
      <c r="Q93" s="238">
        <v>20</v>
      </c>
      <c r="R93" s="238" t="s">
        <v>356</v>
      </c>
      <c r="S93" s="238">
        <v>5</v>
      </c>
      <c r="T93" s="238">
        <v>0</v>
      </c>
      <c r="U93" s="238">
        <v>1</v>
      </c>
      <c r="W93" s="238">
        <v>16</v>
      </c>
      <c r="X93" s="238">
        <v>2</v>
      </c>
      <c r="Y93" s="238">
        <v>3</v>
      </c>
      <c r="Z93" s="238">
        <v>1</v>
      </c>
      <c r="AA93" s="238">
        <v>2</v>
      </c>
      <c r="AB93" s="238">
        <v>1</v>
      </c>
      <c r="AC93" s="238">
        <v>98</v>
      </c>
      <c r="AD93" s="238" t="s">
        <v>357</v>
      </c>
      <c r="AF93" s="238" t="s">
        <v>405</v>
      </c>
      <c r="AG93" s="238">
        <v>4</v>
      </c>
      <c r="AH93" s="238">
        <v>2</v>
      </c>
      <c r="AI93" s="238">
        <v>4</v>
      </c>
      <c r="AJ93" s="238">
        <v>4</v>
      </c>
      <c r="AK93" s="238">
        <v>21</v>
      </c>
      <c r="AL93" s="238">
        <v>59</v>
      </c>
      <c r="AM93" s="238" t="s">
        <v>354</v>
      </c>
      <c r="AN93" s="238">
        <v>5</v>
      </c>
      <c r="AO93" s="238">
        <v>1</v>
      </c>
      <c r="AS93" s="238">
        <v>15</v>
      </c>
      <c r="AT93" s="238">
        <v>9</v>
      </c>
      <c r="AU93" s="238">
        <v>65</v>
      </c>
      <c r="AV93" s="238">
        <v>11</v>
      </c>
      <c r="AW93" s="238">
        <v>21</v>
      </c>
      <c r="CT93" s="238">
        <v>451905.01227669202</v>
      </c>
      <c r="CU93" s="238">
        <v>4962518.7621708596</v>
      </c>
      <c r="CV93" s="238">
        <v>44.814453069999999</v>
      </c>
      <c r="CW93" s="238">
        <v>-93.608263960000002</v>
      </c>
      <c r="CX93" s="238" t="s">
        <v>359</v>
      </c>
      <c r="CY93" s="238" t="s">
        <v>2077</v>
      </c>
    </row>
    <row r="94" spans="1:103" x14ac:dyDescent="0.25">
      <c r="A94" s="238">
        <v>10782134</v>
      </c>
      <c r="B94" s="238">
        <v>2</v>
      </c>
      <c r="C94" s="238">
        <v>212</v>
      </c>
      <c r="D94" s="238">
        <v>148.73699999999999</v>
      </c>
      <c r="E94" s="238">
        <v>10</v>
      </c>
      <c r="F94" s="238" t="s">
        <v>1957</v>
      </c>
      <c r="H94" s="238" t="s">
        <v>354</v>
      </c>
      <c r="I94" s="238">
        <v>25</v>
      </c>
      <c r="K94" s="238">
        <v>12511975</v>
      </c>
      <c r="L94" s="238">
        <v>123430381</v>
      </c>
      <c r="M94" s="238">
        <v>12</v>
      </c>
      <c r="N94" s="238">
        <v>7</v>
      </c>
      <c r="O94" s="238">
        <v>2012</v>
      </c>
      <c r="P94" s="238" t="s">
        <v>362</v>
      </c>
      <c r="Q94" s="238">
        <v>23</v>
      </c>
      <c r="R94" s="238" t="s">
        <v>356</v>
      </c>
      <c r="S94" s="238">
        <v>5</v>
      </c>
      <c r="T94" s="238">
        <v>0</v>
      </c>
      <c r="U94" s="238">
        <v>1</v>
      </c>
      <c r="V94" s="238">
        <v>90</v>
      </c>
      <c r="W94" s="238">
        <v>83</v>
      </c>
      <c r="X94" s="238">
        <v>26</v>
      </c>
      <c r="Y94" s="238">
        <v>4</v>
      </c>
      <c r="Z94" s="238">
        <v>2</v>
      </c>
      <c r="AA94" s="238">
        <v>4</v>
      </c>
      <c r="AB94" s="238">
        <v>3</v>
      </c>
      <c r="AC94" s="238">
        <v>98</v>
      </c>
      <c r="AD94" s="238" t="s">
        <v>2034</v>
      </c>
      <c r="AE94" s="238" t="s">
        <v>2078</v>
      </c>
      <c r="AF94" s="238" t="s">
        <v>358</v>
      </c>
      <c r="AG94" s="238">
        <v>3</v>
      </c>
      <c r="AH94" s="238">
        <v>2</v>
      </c>
      <c r="AI94" s="238">
        <v>4</v>
      </c>
      <c r="AJ94" s="238">
        <v>4</v>
      </c>
      <c r="AK94" s="238">
        <v>21</v>
      </c>
      <c r="AL94" s="238">
        <v>63</v>
      </c>
      <c r="AM94" s="238" t="s">
        <v>363</v>
      </c>
      <c r="AN94" s="238">
        <v>5</v>
      </c>
      <c r="AO94" s="238">
        <v>3</v>
      </c>
      <c r="AS94" s="238">
        <v>2</v>
      </c>
      <c r="AT94" s="238">
        <v>98</v>
      </c>
      <c r="AU94" s="238">
        <v>65</v>
      </c>
      <c r="AV94" s="238">
        <v>10</v>
      </c>
      <c r="AW94" s="238">
        <v>21</v>
      </c>
      <c r="CT94" s="238">
        <v>451948</v>
      </c>
      <c r="CU94" s="238">
        <v>4962500</v>
      </c>
      <c r="CV94" s="238">
        <v>44.814290200000002</v>
      </c>
      <c r="CW94" s="238">
        <v>-93.607719500000002</v>
      </c>
      <c r="CX94" s="238" t="s">
        <v>359</v>
      </c>
      <c r="CY94" s="238" t="s">
        <v>2079</v>
      </c>
    </row>
    <row r="95" spans="1:103" x14ac:dyDescent="0.25">
      <c r="A95" s="238">
        <v>759030</v>
      </c>
      <c r="B95" s="238">
        <v>2</v>
      </c>
      <c r="C95" s="238">
        <v>212</v>
      </c>
      <c r="D95" s="238">
        <v>148.75200000000001</v>
      </c>
      <c r="E95" s="238">
        <v>10</v>
      </c>
      <c r="F95" s="238" t="s">
        <v>1957</v>
      </c>
      <c r="H95" s="238" t="s">
        <v>354</v>
      </c>
      <c r="I95" s="238">
        <v>25</v>
      </c>
      <c r="K95" s="238">
        <v>19010950</v>
      </c>
      <c r="M95" s="238">
        <v>11</v>
      </c>
      <c r="N95" s="238">
        <v>2</v>
      </c>
      <c r="O95" s="238">
        <v>2019</v>
      </c>
      <c r="P95" s="238" t="s">
        <v>364</v>
      </c>
      <c r="Q95" s="238">
        <v>6</v>
      </c>
      <c r="R95" s="238" t="s">
        <v>356</v>
      </c>
      <c r="S95" s="238">
        <v>5</v>
      </c>
      <c r="T95" s="238">
        <v>0</v>
      </c>
      <c r="U95" s="238">
        <v>2</v>
      </c>
      <c r="V95" s="238">
        <v>10</v>
      </c>
      <c r="W95" s="238">
        <v>10</v>
      </c>
      <c r="X95" s="238">
        <v>2</v>
      </c>
      <c r="Y95" s="238">
        <v>4</v>
      </c>
      <c r="Z95" s="238">
        <v>2</v>
      </c>
      <c r="AA95" s="238">
        <v>4</v>
      </c>
      <c r="AB95" s="238">
        <v>5</v>
      </c>
      <c r="AC95" s="238">
        <v>98</v>
      </c>
      <c r="AD95" s="238" t="s">
        <v>357</v>
      </c>
      <c r="AF95" s="238" t="s">
        <v>405</v>
      </c>
      <c r="AG95" s="238">
        <v>5</v>
      </c>
      <c r="AH95" s="238">
        <v>2</v>
      </c>
      <c r="AI95" s="238">
        <v>3</v>
      </c>
      <c r="AJ95" s="238">
        <v>4</v>
      </c>
      <c r="AK95" s="238">
        <v>21</v>
      </c>
      <c r="AL95" s="238">
        <v>29</v>
      </c>
      <c r="AM95" s="238" t="s">
        <v>354</v>
      </c>
      <c r="AN95" s="238">
        <v>5</v>
      </c>
      <c r="AO95" s="238">
        <v>72</v>
      </c>
      <c r="AS95" s="238">
        <v>15</v>
      </c>
      <c r="AT95" s="238">
        <v>9</v>
      </c>
      <c r="AU95" s="238">
        <v>65</v>
      </c>
      <c r="AV95" s="238">
        <v>11</v>
      </c>
      <c r="AW95" s="238">
        <v>21</v>
      </c>
      <c r="AX95" s="238">
        <v>2</v>
      </c>
      <c r="AY95" s="238">
        <v>4</v>
      </c>
      <c r="AZ95" s="238">
        <v>4</v>
      </c>
      <c r="BA95" s="238">
        <v>21</v>
      </c>
      <c r="BB95" s="238">
        <v>73</v>
      </c>
      <c r="BC95" s="238" t="s">
        <v>354</v>
      </c>
      <c r="BD95" s="238">
        <v>5</v>
      </c>
      <c r="BE95" s="238">
        <v>1</v>
      </c>
      <c r="BI95" s="238">
        <v>15</v>
      </c>
      <c r="BJ95" s="238">
        <v>9</v>
      </c>
      <c r="BK95" s="238">
        <v>65</v>
      </c>
      <c r="BL95" s="238">
        <v>11</v>
      </c>
      <c r="BM95" s="238">
        <v>21</v>
      </c>
      <c r="CT95" s="238">
        <v>451975.42320506298</v>
      </c>
      <c r="CU95" s="238">
        <v>4962528.9711187398</v>
      </c>
      <c r="CV95" s="238">
        <v>44.814549710000001</v>
      </c>
      <c r="CW95" s="238">
        <v>-93.607374480000004</v>
      </c>
      <c r="CX95" s="238" t="s">
        <v>359</v>
      </c>
      <c r="CY95" s="238" t="s">
        <v>2080</v>
      </c>
    </row>
    <row r="96" spans="1:103" x14ac:dyDescent="0.25">
      <c r="A96" s="238">
        <v>10778304</v>
      </c>
      <c r="B96" s="238">
        <v>2</v>
      </c>
      <c r="C96" s="238">
        <v>212</v>
      </c>
      <c r="D96" s="238">
        <v>148.75399999999999</v>
      </c>
      <c r="E96" s="238">
        <v>10</v>
      </c>
      <c r="F96" s="238" t="s">
        <v>1957</v>
      </c>
      <c r="H96" s="238" t="s">
        <v>354</v>
      </c>
      <c r="I96" s="238">
        <v>25</v>
      </c>
      <c r="K96" s="238">
        <v>12505826</v>
      </c>
      <c r="L96" s="238">
        <v>121700257</v>
      </c>
      <c r="M96" s="238">
        <v>6</v>
      </c>
      <c r="N96" s="238">
        <v>18</v>
      </c>
      <c r="O96" s="238">
        <v>2012</v>
      </c>
      <c r="P96" s="238" t="s">
        <v>361</v>
      </c>
      <c r="Q96" s="238">
        <v>12</v>
      </c>
      <c r="R96" s="238" t="s">
        <v>369</v>
      </c>
      <c r="S96" s="238">
        <v>5</v>
      </c>
      <c r="T96" s="238">
        <v>0</v>
      </c>
      <c r="U96" s="238">
        <v>2</v>
      </c>
      <c r="V96" s="238">
        <v>1</v>
      </c>
      <c r="W96" s="238">
        <v>10</v>
      </c>
      <c r="X96" s="238">
        <v>3</v>
      </c>
      <c r="Y96" s="238">
        <v>1</v>
      </c>
      <c r="Z96" s="238">
        <v>1</v>
      </c>
      <c r="AB96" s="238">
        <v>1</v>
      </c>
      <c r="AC96" s="238">
        <v>98</v>
      </c>
      <c r="AD96" s="238" t="s">
        <v>376</v>
      </c>
      <c r="AE96" s="238" t="s">
        <v>1991</v>
      </c>
      <c r="AF96" s="238" t="s">
        <v>358</v>
      </c>
      <c r="AG96" s="238">
        <v>7</v>
      </c>
      <c r="AH96" s="238">
        <v>2</v>
      </c>
      <c r="AI96" s="238">
        <v>2</v>
      </c>
      <c r="AJ96" s="238">
        <v>3</v>
      </c>
      <c r="AK96" s="238">
        <v>21</v>
      </c>
      <c r="AL96" s="238">
        <v>21</v>
      </c>
      <c r="AM96" s="238" t="s">
        <v>354</v>
      </c>
      <c r="AN96" s="238">
        <v>5</v>
      </c>
      <c r="AO96" s="238">
        <v>15</v>
      </c>
      <c r="AS96" s="238">
        <v>2</v>
      </c>
      <c r="AT96" s="238">
        <v>20</v>
      </c>
      <c r="AU96" s="238">
        <v>65</v>
      </c>
      <c r="AV96" s="238">
        <v>11</v>
      </c>
      <c r="AW96" s="238">
        <v>20</v>
      </c>
      <c r="AX96" s="238">
        <v>2</v>
      </c>
      <c r="AY96" s="238">
        <v>4</v>
      </c>
      <c r="AZ96" s="238">
        <v>3</v>
      </c>
      <c r="BA96" s="238">
        <v>21</v>
      </c>
      <c r="BB96" s="238">
        <v>35</v>
      </c>
      <c r="BC96" s="238" t="s">
        <v>354</v>
      </c>
      <c r="BD96" s="238">
        <v>5</v>
      </c>
      <c r="BE96" s="238">
        <v>1</v>
      </c>
      <c r="BI96" s="238">
        <v>2</v>
      </c>
      <c r="BJ96" s="238">
        <v>20</v>
      </c>
      <c r="BK96" s="238">
        <v>65</v>
      </c>
      <c r="BL96" s="238">
        <v>11</v>
      </c>
      <c r="BM96" s="238">
        <v>20</v>
      </c>
      <c r="CT96" s="238">
        <v>451974</v>
      </c>
      <c r="CU96" s="238">
        <v>4962506</v>
      </c>
      <c r="CV96" s="238">
        <v>44.814340700000002</v>
      </c>
      <c r="CW96" s="238">
        <v>-93.607396100000003</v>
      </c>
      <c r="CX96" s="238" t="s">
        <v>359</v>
      </c>
      <c r="CY96" s="238" t="s">
        <v>2081</v>
      </c>
    </row>
    <row r="97" spans="1:103" x14ac:dyDescent="0.25">
      <c r="A97" s="238">
        <v>690175</v>
      </c>
      <c r="B97" s="238">
        <v>2</v>
      </c>
      <c r="C97" s="238">
        <v>212</v>
      </c>
      <c r="D97" s="238">
        <v>148.83099999999999</v>
      </c>
      <c r="E97" s="238">
        <v>10</v>
      </c>
      <c r="F97" s="238" t="s">
        <v>1957</v>
      </c>
      <c r="H97" s="238" t="s">
        <v>354</v>
      </c>
      <c r="I97" s="238">
        <v>25</v>
      </c>
      <c r="K97" s="238">
        <v>19502916</v>
      </c>
      <c r="M97" s="238">
        <v>2</v>
      </c>
      <c r="N97" s="238">
        <v>20</v>
      </c>
      <c r="O97" s="238">
        <v>2019</v>
      </c>
      <c r="P97" s="238" t="s">
        <v>355</v>
      </c>
      <c r="Q97" s="238">
        <v>16</v>
      </c>
      <c r="R97" s="238" t="s">
        <v>369</v>
      </c>
      <c r="S97" s="238">
        <v>5</v>
      </c>
      <c r="T97" s="238">
        <v>0</v>
      </c>
      <c r="U97" s="238">
        <v>1</v>
      </c>
      <c r="W97" s="238">
        <v>32</v>
      </c>
      <c r="X97" s="238">
        <v>2</v>
      </c>
      <c r="Y97" s="238">
        <v>1</v>
      </c>
      <c r="Z97" s="238">
        <v>4</v>
      </c>
      <c r="AB97" s="238">
        <v>3</v>
      </c>
      <c r="AC97" s="238">
        <v>98</v>
      </c>
      <c r="AD97" s="238" t="s">
        <v>357</v>
      </c>
      <c r="AF97" s="238" t="s">
        <v>405</v>
      </c>
      <c r="AG97" s="238">
        <v>3</v>
      </c>
      <c r="AH97" s="238">
        <v>2</v>
      </c>
      <c r="AI97" s="238">
        <v>4</v>
      </c>
      <c r="AJ97" s="238">
        <v>3</v>
      </c>
      <c r="AK97" s="238">
        <v>21</v>
      </c>
      <c r="AL97" s="238">
        <v>45</v>
      </c>
      <c r="AM97" s="238" t="s">
        <v>354</v>
      </c>
      <c r="AN97" s="238">
        <v>5</v>
      </c>
      <c r="AO97" s="238">
        <v>75</v>
      </c>
      <c r="AS97" s="238">
        <v>15</v>
      </c>
      <c r="AT97" s="238">
        <v>9</v>
      </c>
      <c r="AU97" s="238">
        <v>65</v>
      </c>
      <c r="AV97" s="238">
        <v>11</v>
      </c>
      <c r="AW97" s="238">
        <v>21</v>
      </c>
      <c r="CT97" s="238">
        <v>452099.745999493</v>
      </c>
      <c r="CU97" s="238">
        <v>4962556.8622470601</v>
      </c>
      <c r="CV97" s="238">
        <v>44.81480913</v>
      </c>
      <c r="CW97" s="238">
        <v>-93.60580487</v>
      </c>
      <c r="CX97" s="238" t="s">
        <v>359</v>
      </c>
      <c r="CY97" s="238" t="s">
        <v>2082</v>
      </c>
    </row>
    <row r="98" spans="1:103" x14ac:dyDescent="0.25">
      <c r="A98" s="238">
        <v>420230</v>
      </c>
      <c r="B98" s="238">
        <v>2</v>
      </c>
      <c r="C98" s="238">
        <v>212</v>
      </c>
      <c r="D98" s="238">
        <v>148.874</v>
      </c>
      <c r="E98" s="238">
        <v>10</v>
      </c>
      <c r="F98" s="238" t="s">
        <v>1957</v>
      </c>
      <c r="H98" s="238" t="s">
        <v>354</v>
      </c>
      <c r="I98" s="238">
        <v>25</v>
      </c>
      <c r="K98" s="238">
        <v>17501380</v>
      </c>
      <c r="M98" s="238">
        <v>1</v>
      </c>
      <c r="N98" s="238">
        <v>30</v>
      </c>
      <c r="O98" s="238">
        <v>2017</v>
      </c>
      <c r="P98" s="238" t="s">
        <v>361</v>
      </c>
      <c r="Q98" s="238">
        <v>8</v>
      </c>
      <c r="R98" s="238" t="s">
        <v>369</v>
      </c>
      <c r="S98" s="238">
        <v>5</v>
      </c>
      <c r="T98" s="238">
        <v>0</v>
      </c>
      <c r="U98" s="238">
        <v>2</v>
      </c>
      <c r="V98" s="238">
        <v>12</v>
      </c>
      <c r="W98" s="238">
        <v>10</v>
      </c>
      <c r="X98" s="238">
        <v>2</v>
      </c>
      <c r="Y98" s="238">
        <v>1</v>
      </c>
      <c r="Z98" s="238">
        <v>4</v>
      </c>
      <c r="AB98" s="238">
        <v>5</v>
      </c>
      <c r="AC98" s="238">
        <v>98</v>
      </c>
      <c r="AD98" s="238" t="s">
        <v>357</v>
      </c>
      <c r="AF98" s="238" t="s">
        <v>405</v>
      </c>
      <c r="AG98" s="238">
        <v>7</v>
      </c>
      <c r="AH98" s="238">
        <v>2</v>
      </c>
      <c r="AI98" s="238">
        <v>2</v>
      </c>
      <c r="AJ98" s="238">
        <v>3</v>
      </c>
      <c r="AK98" s="238">
        <v>21</v>
      </c>
      <c r="AL98" s="238">
        <v>30</v>
      </c>
      <c r="AM98" s="238" t="s">
        <v>363</v>
      </c>
      <c r="AN98" s="238">
        <v>5</v>
      </c>
      <c r="AO98" s="238">
        <v>74</v>
      </c>
      <c r="AS98" s="238">
        <v>15</v>
      </c>
      <c r="AT98" s="238">
        <v>9</v>
      </c>
      <c r="AU98" s="238">
        <v>65</v>
      </c>
      <c r="AV98" s="238">
        <v>11</v>
      </c>
      <c r="AW98" s="238">
        <v>21</v>
      </c>
      <c r="AX98" s="238">
        <v>2</v>
      </c>
      <c r="AY98" s="238">
        <v>2</v>
      </c>
      <c r="AZ98" s="238">
        <v>3</v>
      </c>
      <c r="BA98" s="238">
        <v>34</v>
      </c>
      <c r="BB98" s="238">
        <v>47</v>
      </c>
      <c r="BC98" s="238" t="s">
        <v>354</v>
      </c>
      <c r="BD98" s="238">
        <v>5</v>
      </c>
      <c r="BE98" s="238">
        <v>1</v>
      </c>
      <c r="BI98" s="238">
        <v>15</v>
      </c>
      <c r="BJ98" s="238">
        <v>9</v>
      </c>
      <c r="BK98" s="238">
        <v>65</v>
      </c>
      <c r="BL98" s="238">
        <v>11</v>
      </c>
      <c r="BM98" s="238">
        <v>21</v>
      </c>
      <c r="CT98" s="238">
        <v>452133.61273389298</v>
      </c>
      <c r="CU98" s="238">
        <v>4962556.8622470601</v>
      </c>
      <c r="CV98" s="238">
        <v>44.814811400000004</v>
      </c>
      <c r="CW98" s="238">
        <v>-93.605376570000004</v>
      </c>
      <c r="CX98" s="238" t="s">
        <v>359</v>
      </c>
      <c r="CY98" s="238" t="s">
        <v>2083</v>
      </c>
    </row>
    <row r="99" spans="1:103" x14ac:dyDescent="0.25">
      <c r="A99" s="238">
        <v>11016315</v>
      </c>
      <c r="B99" s="238">
        <v>2</v>
      </c>
      <c r="C99" s="238">
        <v>212</v>
      </c>
      <c r="D99" s="238">
        <v>148.93199999999999</v>
      </c>
      <c r="E99" s="238">
        <v>10</v>
      </c>
      <c r="F99" s="238" t="s">
        <v>1957</v>
      </c>
      <c r="H99" s="238" t="s">
        <v>354</v>
      </c>
      <c r="I99" s="238">
        <v>25</v>
      </c>
      <c r="K99" s="238">
        <v>15500337</v>
      </c>
      <c r="L99" s="238">
        <v>150120312</v>
      </c>
      <c r="M99" s="238">
        <v>1</v>
      </c>
      <c r="N99" s="238">
        <v>7</v>
      </c>
      <c r="O99" s="238">
        <v>2015</v>
      </c>
      <c r="P99" s="238" t="s">
        <v>355</v>
      </c>
      <c r="Q99" s="238">
        <v>21</v>
      </c>
      <c r="R99" s="238" t="s">
        <v>356</v>
      </c>
      <c r="S99" s="238">
        <v>5</v>
      </c>
      <c r="T99" s="238">
        <v>0</v>
      </c>
      <c r="U99" s="238">
        <v>2</v>
      </c>
      <c r="V99" s="238">
        <v>1</v>
      </c>
      <c r="W99" s="238">
        <v>10</v>
      </c>
      <c r="X99" s="238">
        <v>2</v>
      </c>
      <c r="Y99" s="238">
        <v>4</v>
      </c>
      <c r="Z99" s="238">
        <v>1</v>
      </c>
      <c r="AB99" s="238">
        <v>1</v>
      </c>
      <c r="AC99" s="238">
        <v>98</v>
      </c>
      <c r="AD99" s="238" t="s">
        <v>2084</v>
      </c>
      <c r="AE99" s="238" t="s">
        <v>2085</v>
      </c>
      <c r="AF99" s="238" t="s">
        <v>358</v>
      </c>
      <c r="AG99" s="238">
        <v>7</v>
      </c>
      <c r="AH99" s="238">
        <v>2</v>
      </c>
      <c r="AI99" s="238">
        <v>2</v>
      </c>
      <c r="AJ99" s="238">
        <v>4</v>
      </c>
      <c r="AK99" s="238">
        <v>21</v>
      </c>
      <c r="AL99" s="238">
        <v>24</v>
      </c>
      <c r="AM99" s="238" t="s">
        <v>363</v>
      </c>
      <c r="AN99" s="238">
        <v>5</v>
      </c>
      <c r="AO99" s="238">
        <v>1</v>
      </c>
      <c r="AS99" s="238">
        <v>1</v>
      </c>
      <c r="AT99" s="238">
        <v>98</v>
      </c>
      <c r="AU99" s="238">
        <v>65</v>
      </c>
      <c r="AV99" s="238">
        <v>11</v>
      </c>
      <c r="AW99" s="238">
        <v>21</v>
      </c>
      <c r="AX99" s="238">
        <v>2</v>
      </c>
      <c r="AY99" s="238">
        <v>1</v>
      </c>
      <c r="AZ99" s="238">
        <v>4</v>
      </c>
      <c r="BA99" s="238">
        <v>21</v>
      </c>
      <c r="BB99" s="238">
        <v>21</v>
      </c>
      <c r="BC99" s="238" t="s">
        <v>354</v>
      </c>
      <c r="BD99" s="238">
        <v>5</v>
      </c>
      <c r="BE99" s="238">
        <v>15</v>
      </c>
      <c r="BI99" s="238">
        <v>1</v>
      </c>
      <c r="BJ99" s="238">
        <v>98</v>
      </c>
      <c r="BK99" s="238">
        <v>65</v>
      </c>
      <c r="BL99" s="238">
        <v>11</v>
      </c>
      <c r="BM99" s="238">
        <v>21</v>
      </c>
      <c r="CT99" s="238">
        <v>452253</v>
      </c>
      <c r="CU99" s="238">
        <v>4962574</v>
      </c>
      <c r="CV99" s="238">
        <v>44.814971200000002</v>
      </c>
      <c r="CW99" s="238">
        <v>-93.603873699999994</v>
      </c>
      <c r="CX99" s="238" t="s">
        <v>359</v>
      </c>
      <c r="CY99" s="238" t="s">
        <v>2086</v>
      </c>
    </row>
    <row r="100" spans="1:103" x14ac:dyDescent="0.25">
      <c r="A100" s="238">
        <v>848352</v>
      </c>
      <c r="B100" s="238">
        <v>2</v>
      </c>
      <c r="C100" s="238">
        <v>212</v>
      </c>
      <c r="D100" s="238">
        <v>148.93899999999999</v>
      </c>
      <c r="E100" s="238">
        <v>10</v>
      </c>
      <c r="F100" s="238" t="s">
        <v>1957</v>
      </c>
      <c r="H100" s="238" t="s">
        <v>354</v>
      </c>
      <c r="I100" s="238">
        <v>25</v>
      </c>
      <c r="K100" s="238">
        <v>20508975</v>
      </c>
      <c r="L100" s="238">
        <v>202940832</v>
      </c>
      <c r="M100" s="238">
        <v>10</v>
      </c>
      <c r="N100" s="238">
        <v>20</v>
      </c>
      <c r="O100" s="238">
        <v>2020</v>
      </c>
      <c r="P100" s="238" t="s">
        <v>368</v>
      </c>
      <c r="Q100" s="238">
        <v>14</v>
      </c>
      <c r="R100" s="238" t="s">
        <v>356</v>
      </c>
      <c r="S100" s="238">
        <v>5</v>
      </c>
      <c r="T100" s="238">
        <v>0</v>
      </c>
      <c r="U100" s="238">
        <v>2</v>
      </c>
      <c r="V100" s="238">
        <v>5</v>
      </c>
      <c r="W100" s="238">
        <v>10</v>
      </c>
      <c r="X100" s="238">
        <v>2</v>
      </c>
      <c r="Y100" s="238">
        <v>1</v>
      </c>
      <c r="Z100" s="238">
        <v>4</v>
      </c>
      <c r="AB100" s="238">
        <v>3</v>
      </c>
      <c r="AC100" s="238">
        <v>98</v>
      </c>
      <c r="AD100" s="238" t="s">
        <v>357</v>
      </c>
      <c r="AF100" s="238" t="s">
        <v>358</v>
      </c>
      <c r="AG100" s="238">
        <v>10</v>
      </c>
      <c r="AH100" s="238">
        <v>1</v>
      </c>
      <c r="AI100" s="238">
        <v>49</v>
      </c>
      <c r="AJ100" s="238">
        <v>4</v>
      </c>
      <c r="AK100" s="238">
        <v>21</v>
      </c>
      <c r="AS100" s="238">
        <v>15</v>
      </c>
      <c r="AT100" s="238">
        <v>9</v>
      </c>
      <c r="AU100" s="238">
        <v>65</v>
      </c>
      <c r="AV100" s="238">
        <v>11</v>
      </c>
      <c r="AW100" s="238">
        <v>21</v>
      </c>
      <c r="AX100" s="238">
        <v>2</v>
      </c>
      <c r="AY100" s="238">
        <v>2</v>
      </c>
      <c r="AZ100" s="238">
        <v>4</v>
      </c>
      <c r="BA100" s="238">
        <v>28</v>
      </c>
      <c r="BB100" s="238">
        <v>35</v>
      </c>
      <c r="BC100" s="238" t="s">
        <v>354</v>
      </c>
      <c r="BD100" s="238">
        <v>5</v>
      </c>
      <c r="BE100" s="238">
        <v>1</v>
      </c>
      <c r="BI100" s="238">
        <v>15</v>
      </c>
      <c r="BJ100" s="238">
        <v>9</v>
      </c>
      <c r="BK100" s="238">
        <v>65</v>
      </c>
      <c r="BL100" s="238">
        <v>11</v>
      </c>
      <c r="BM100" s="238">
        <v>21</v>
      </c>
      <c r="CT100" s="238">
        <v>452260.61298789398</v>
      </c>
      <c r="CU100" s="238">
        <v>4962582.2622978603</v>
      </c>
      <c r="CV100" s="238">
        <v>44.81504855</v>
      </c>
      <c r="CW100" s="238">
        <v>-93.603772840000005</v>
      </c>
      <c r="CX100" s="238" t="s">
        <v>359</v>
      </c>
      <c r="CY100" s="238" t="s">
        <v>2087</v>
      </c>
    </row>
    <row r="101" spans="1:103" x14ac:dyDescent="0.25">
      <c r="A101" s="238">
        <v>654847</v>
      </c>
      <c r="B101" s="238">
        <v>2</v>
      </c>
      <c r="C101" s="238">
        <v>212</v>
      </c>
      <c r="D101" s="238">
        <v>148.95699999999999</v>
      </c>
      <c r="E101" s="238">
        <v>10</v>
      </c>
      <c r="F101" s="238" t="s">
        <v>1957</v>
      </c>
      <c r="H101" s="238" t="s">
        <v>354</v>
      </c>
      <c r="I101" s="238">
        <v>25</v>
      </c>
      <c r="K101" s="238">
        <v>18512584</v>
      </c>
      <c r="M101" s="238">
        <v>10</v>
      </c>
      <c r="N101" s="238">
        <v>25</v>
      </c>
      <c r="O101" s="238">
        <v>2018</v>
      </c>
      <c r="P101" s="238" t="s">
        <v>384</v>
      </c>
      <c r="Q101" s="238">
        <v>5</v>
      </c>
      <c r="R101" s="238" t="s">
        <v>369</v>
      </c>
      <c r="S101" s="238">
        <v>4</v>
      </c>
      <c r="T101" s="238">
        <v>0</v>
      </c>
      <c r="U101" s="238">
        <v>2</v>
      </c>
      <c r="V101" s="238">
        <v>12</v>
      </c>
      <c r="W101" s="238">
        <v>10</v>
      </c>
      <c r="X101" s="238">
        <v>2</v>
      </c>
      <c r="Y101" s="238">
        <v>4</v>
      </c>
      <c r="Z101" s="238">
        <v>1</v>
      </c>
      <c r="AB101" s="238">
        <v>1</v>
      </c>
      <c r="AC101" s="238">
        <v>98</v>
      </c>
      <c r="AD101" s="238" t="s">
        <v>2088</v>
      </c>
      <c r="AF101" s="238" t="s">
        <v>358</v>
      </c>
      <c r="AG101" s="238">
        <v>7</v>
      </c>
      <c r="AH101" s="238">
        <v>2</v>
      </c>
      <c r="AI101" s="238">
        <v>2</v>
      </c>
      <c r="AJ101" s="238">
        <v>3</v>
      </c>
      <c r="AK101" s="238">
        <v>21</v>
      </c>
      <c r="AL101" s="238">
        <v>53</v>
      </c>
      <c r="AM101" s="238" t="s">
        <v>354</v>
      </c>
      <c r="AN101" s="238">
        <v>5</v>
      </c>
      <c r="AO101" s="238">
        <v>1</v>
      </c>
      <c r="AS101" s="238">
        <v>15</v>
      </c>
      <c r="AT101" s="238">
        <v>9</v>
      </c>
      <c r="AU101" s="238">
        <v>65</v>
      </c>
      <c r="AV101" s="238">
        <v>11</v>
      </c>
      <c r="AW101" s="238">
        <v>21</v>
      </c>
      <c r="AX101" s="238">
        <v>2</v>
      </c>
      <c r="AY101" s="238">
        <v>4</v>
      </c>
      <c r="AZ101" s="238">
        <v>3</v>
      </c>
      <c r="BA101" s="238">
        <v>21</v>
      </c>
      <c r="BB101" s="238">
        <v>54</v>
      </c>
      <c r="BC101" s="238" t="s">
        <v>363</v>
      </c>
      <c r="BD101" s="238">
        <v>5</v>
      </c>
      <c r="BE101" s="238">
        <v>1</v>
      </c>
      <c r="BI101" s="238">
        <v>15</v>
      </c>
      <c r="BJ101" s="238">
        <v>9</v>
      </c>
      <c r="BK101" s="238">
        <v>65</v>
      </c>
      <c r="BL101" s="238">
        <v>11</v>
      </c>
      <c r="BM101" s="238">
        <v>21</v>
      </c>
      <c r="CT101" s="238">
        <v>452290.24638049299</v>
      </c>
      <c r="CU101" s="238">
        <v>4962586.4956396604</v>
      </c>
      <c r="CV101" s="238">
        <v>44.815088629999998</v>
      </c>
      <c r="CW101" s="238">
        <v>-93.603398479999996</v>
      </c>
      <c r="CX101" s="238" t="s">
        <v>359</v>
      </c>
      <c r="CY101" s="238" t="s">
        <v>2089</v>
      </c>
    </row>
    <row r="102" spans="1:103" x14ac:dyDescent="0.25">
      <c r="A102" s="238">
        <v>584487</v>
      </c>
      <c r="B102" s="238">
        <v>2</v>
      </c>
      <c r="C102" s="238">
        <v>212</v>
      </c>
      <c r="D102" s="238">
        <v>148.977</v>
      </c>
      <c r="E102" s="238">
        <v>10</v>
      </c>
      <c r="F102" s="238" t="s">
        <v>1957</v>
      </c>
      <c r="H102" s="238" t="s">
        <v>354</v>
      </c>
      <c r="I102" s="238">
        <v>25</v>
      </c>
      <c r="K102" s="238">
        <v>18503957</v>
      </c>
      <c r="M102" s="238">
        <v>3</v>
      </c>
      <c r="N102" s="238">
        <v>20</v>
      </c>
      <c r="O102" s="238">
        <v>2018</v>
      </c>
      <c r="P102" s="238" t="s">
        <v>368</v>
      </c>
      <c r="Q102" s="238">
        <v>7</v>
      </c>
      <c r="R102" s="238" t="s">
        <v>369</v>
      </c>
      <c r="S102" s="238">
        <v>5</v>
      </c>
      <c r="T102" s="238">
        <v>0</v>
      </c>
      <c r="U102" s="238">
        <v>2</v>
      </c>
      <c r="V102" s="238">
        <v>10</v>
      </c>
      <c r="W102" s="238">
        <v>10</v>
      </c>
      <c r="X102" s="238">
        <v>2</v>
      </c>
      <c r="Y102" s="238">
        <v>1</v>
      </c>
      <c r="Z102" s="238">
        <v>2</v>
      </c>
      <c r="AA102" s="238">
        <v>4</v>
      </c>
      <c r="AB102" s="238">
        <v>3</v>
      </c>
      <c r="AC102" s="238">
        <v>98</v>
      </c>
      <c r="AD102" s="238" t="s">
        <v>357</v>
      </c>
      <c r="AF102" s="238" t="s">
        <v>405</v>
      </c>
      <c r="AG102" s="238">
        <v>5</v>
      </c>
      <c r="AH102" s="238">
        <v>2</v>
      </c>
      <c r="AI102" s="238">
        <v>3</v>
      </c>
      <c r="AJ102" s="238">
        <v>3</v>
      </c>
      <c r="AK102" s="238">
        <v>21</v>
      </c>
      <c r="AL102" s="238">
        <v>37</v>
      </c>
      <c r="AM102" s="238" t="s">
        <v>354</v>
      </c>
      <c r="AN102" s="238">
        <v>5</v>
      </c>
      <c r="AO102" s="238">
        <v>1</v>
      </c>
      <c r="AS102" s="238">
        <v>15</v>
      </c>
      <c r="AT102" s="238">
        <v>9</v>
      </c>
      <c r="AU102" s="238">
        <v>65</v>
      </c>
      <c r="AV102" s="238">
        <v>11</v>
      </c>
      <c r="AW102" s="238">
        <v>21</v>
      </c>
      <c r="AX102" s="238">
        <v>2</v>
      </c>
      <c r="AY102" s="238">
        <v>3</v>
      </c>
      <c r="AZ102" s="238">
        <v>3</v>
      </c>
      <c r="BA102" s="238">
        <v>21</v>
      </c>
      <c r="BB102" s="238">
        <v>40</v>
      </c>
      <c r="BC102" s="238" t="s">
        <v>354</v>
      </c>
      <c r="BD102" s="238">
        <v>5</v>
      </c>
      <c r="BE102" s="238">
        <v>70</v>
      </c>
      <c r="BI102" s="238">
        <v>15</v>
      </c>
      <c r="BJ102" s="238">
        <v>9</v>
      </c>
      <c r="BK102" s="238">
        <v>65</v>
      </c>
      <c r="BL102" s="238">
        <v>11</v>
      </c>
      <c r="BM102" s="238">
        <v>21</v>
      </c>
      <c r="CT102" s="238">
        <v>452311.413089493</v>
      </c>
      <c r="CU102" s="238">
        <v>4962607.6623486597</v>
      </c>
      <c r="CV102" s="238">
        <v>44.81528058</v>
      </c>
      <c r="CW102" s="238">
        <v>-93.603132779999996</v>
      </c>
      <c r="CX102" s="238" t="s">
        <v>359</v>
      </c>
      <c r="CY102" s="238" t="s">
        <v>2090</v>
      </c>
    </row>
    <row r="103" spans="1:103" x14ac:dyDescent="0.25">
      <c r="A103" s="238">
        <v>10696293</v>
      </c>
      <c r="B103" s="238">
        <v>2</v>
      </c>
      <c r="C103" s="238">
        <v>212</v>
      </c>
      <c r="D103" s="238">
        <v>148.99799999999999</v>
      </c>
      <c r="E103" s="238">
        <v>10</v>
      </c>
      <c r="F103" s="238" t="s">
        <v>1957</v>
      </c>
      <c r="H103" s="238" t="s">
        <v>354</v>
      </c>
      <c r="I103" s="238">
        <v>25</v>
      </c>
      <c r="K103" s="238">
        <v>11500420</v>
      </c>
      <c r="L103" s="238">
        <v>110120515</v>
      </c>
      <c r="M103" s="238">
        <v>1</v>
      </c>
      <c r="N103" s="238">
        <v>10</v>
      </c>
      <c r="O103" s="238">
        <v>2011</v>
      </c>
      <c r="P103" s="238" t="s">
        <v>361</v>
      </c>
      <c r="Q103" s="238">
        <v>11</v>
      </c>
      <c r="R103" s="238" t="s">
        <v>356</v>
      </c>
      <c r="S103" s="238">
        <v>5</v>
      </c>
      <c r="T103" s="238">
        <v>0</v>
      </c>
      <c r="U103" s="238">
        <v>3</v>
      </c>
      <c r="V103" s="238">
        <v>1</v>
      </c>
      <c r="W103" s="238">
        <v>10</v>
      </c>
      <c r="X103" s="238">
        <v>2</v>
      </c>
      <c r="Y103" s="238">
        <v>1</v>
      </c>
      <c r="Z103" s="238">
        <v>4</v>
      </c>
      <c r="AB103" s="238">
        <v>3</v>
      </c>
      <c r="AC103" s="238">
        <v>98</v>
      </c>
      <c r="AD103" s="238" t="s">
        <v>2038</v>
      </c>
      <c r="AE103" s="238" t="s">
        <v>2039</v>
      </c>
      <c r="AF103" s="238" t="s">
        <v>358</v>
      </c>
      <c r="AG103" s="238">
        <v>7</v>
      </c>
      <c r="AH103" s="238">
        <v>2</v>
      </c>
      <c r="AI103" s="238">
        <v>3</v>
      </c>
      <c r="AJ103" s="238">
        <v>4</v>
      </c>
      <c r="AK103" s="238">
        <v>21</v>
      </c>
      <c r="AL103" s="238">
        <v>53</v>
      </c>
      <c r="AM103" s="238" t="s">
        <v>363</v>
      </c>
      <c r="AN103" s="238">
        <v>5</v>
      </c>
      <c r="AO103" s="238">
        <v>3</v>
      </c>
      <c r="AP103" s="238">
        <v>8</v>
      </c>
      <c r="AS103" s="238">
        <v>1</v>
      </c>
      <c r="AT103" s="238">
        <v>98</v>
      </c>
      <c r="AU103" s="238">
        <v>65</v>
      </c>
      <c r="AV103" s="238">
        <v>11</v>
      </c>
      <c r="AW103" s="238">
        <v>21</v>
      </c>
      <c r="AX103" s="238">
        <v>2</v>
      </c>
      <c r="AY103" s="238">
        <v>3</v>
      </c>
      <c r="AZ103" s="238">
        <v>4</v>
      </c>
      <c r="BA103" s="238">
        <v>21</v>
      </c>
      <c r="BB103" s="238">
        <v>43</v>
      </c>
      <c r="BC103" s="238" t="s">
        <v>354</v>
      </c>
      <c r="BD103" s="238">
        <v>5</v>
      </c>
      <c r="BE103" s="238">
        <v>5</v>
      </c>
      <c r="BI103" s="238">
        <v>1</v>
      </c>
      <c r="BJ103" s="238">
        <v>98</v>
      </c>
      <c r="BK103" s="238">
        <v>65</v>
      </c>
      <c r="BL103" s="238">
        <v>11</v>
      </c>
      <c r="BM103" s="238">
        <v>21</v>
      </c>
      <c r="BN103" s="238">
        <v>2</v>
      </c>
      <c r="BO103" s="238">
        <v>44</v>
      </c>
      <c r="BP103" s="238">
        <v>4</v>
      </c>
      <c r="BQ103" s="238">
        <v>21</v>
      </c>
      <c r="BR103" s="238">
        <v>50</v>
      </c>
      <c r="BS103" s="238" t="s">
        <v>354</v>
      </c>
      <c r="BT103" s="238">
        <v>5</v>
      </c>
      <c r="BU103" s="238">
        <v>1</v>
      </c>
      <c r="BY103" s="238">
        <v>1</v>
      </c>
      <c r="BZ103" s="238">
        <v>98</v>
      </c>
      <c r="CA103" s="238">
        <v>65</v>
      </c>
      <c r="CB103" s="238">
        <v>11</v>
      </c>
      <c r="CC103" s="238">
        <v>21</v>
      </c>
      <c r="CT103" s="238">
        <v>452354</v>
      </c>
      <c r="CU103" s="238">
        <v>4962607</v>
      </c>
      <c r="CV103" s="238">
        <v>44.815275300000003</v>
      </c>
      <c r="CW103" s="238">
        <v>-93.602595500000007</v>
      </c>
      <c r="CX103" s="238" t="s">
        <v>359</v>
      </c>
      <c r="CY103" s="238" t="s">
        <v>2091</v>
      </c>
    </row>
    <row r="104" spans="1:103" x14ac:dyDescent="0.25">
      <c r="A104" s="238">
        <v>10696400</v>
      </c>
      <c r="B104" s="238">
        <v>2</v>
      </c>
      <c r="C104" s="238">
        <v>212</v>
      </c>
      <c r="D104" s="238">
        <v>148.99799999999999</v>
      </c>
      <c r="E104" s="238">
        <v>10</v>
      </c>
      <c r="F104" s="238" t="s">
        <v>1957</v>
      </c>
      <c r="H104" s="238" t="s">
        <v>354</v>
      </c>
      <c r="I104" s="238">
        <v>25</v>
      </c>
      <c r="K104" s="238">
        <v>11500570</v>
      </c>
      <c r="L104" s="238">
        <v>110130484</v>
      </c>
      <c r="M104" s="238">
        <v>1</v>
      </c>
      <c r="N104" s="238">
        <v>12</v>
      </c>
      <c r="O104" s="238">
        <v>2011</v>
      </c>
      <c r="P104" s="238" t="s">
        <v>355</v>
      </c>
      <c r="Q104" s="238">
        <v>7</v>
      </c>
      <c r="S104" s="238">
        <v>4</v>
      </c>
      <c r="T104" s="238">
        <v>0</v>
      </c>
      <c r="U104" s="238">
        <v>1</v>
      </c>
      <c r="V104" s="238">
        <v>90</v>
      </c>
      <c r="W104" s="238">
        <v>83</v>
      </c>
      <c r="X104" s="238">
        <v>2</v>
      </c>
      <c r="Y104" s="238">
        <v>2</v>
      </c>
      <c r="Z104" s="238">
        <v>1</v>
      </c>
      <c r="AB104" s="238">
        <v>2</v>
      </c>
      <c r="AC104" s="238">
        <v>98</v>
      </c>
      <c r="AD104" s="238" t="s">
        <v>2038</v>
      </c>
      <c r="AE104" s="238" t="s">
        <v>2039</v>
      </c>
      <c r="AF104" s="238" t="s">
        <v>358</v>
      </c>
      <c r="AG104" s="238">
        <v>3</v>
      </c>
      <c r="AH104" s="238">
        <v>2</v>
      </c>
      <c r="AI104" s="238">
        <v>4</v>
      </c>
      <c r="AJ104" s="238">
        <v>3</v>
      </c>
      <c r="AK104" s="238">
        <v>21</v>
      </c>
      <c r="AL104" s="238">
        <v>42</v>
      </c>
      <c r="AM104" s="238" t="s">
        <v>363</v>
      </c>
      <c r="AN104" s="238">
        <v>5</v>
      </c>
      <c r="AO104" s="238">
        <v>3</v>
      </c>
      <c r="AS104" s="238">
        <v>2</v>
      </c>
      <c r="AT104" s="238">
        <v>90</v>
      </c>
      <c r="AU104" s="238">
        <v>65</v>
      </c>
      <c r="AV104" s="238">
        <v>11</v>
      </c>
      <c r="AW104" s="238">
        <v>25</v>
      </c>
      <c r="CT104" s="238">
        <v>452354</v>
      </c>
      <c r="CU104" s="238">
        <v>4962607</v>
      </c>
      <c r="CV104" s="238">
        <v>44.815275300000003</v>
      </c>
      <c r="CW104" s="238">
        <v>-93.602595500000007</v>
      </c>
      <c r="CX104" s="238" t="s">
        <v>359</v>
      </c>
      <c r="CY104" s="238" t="s">
        <v>2092</v>
      </c>
    </row>
    <row r="105" spans="1:103" x14ac:dyDescent="0.25">
      <c r="A105" s="238">
        <v>10778340</v>
      </c>
      <c r="B105" s="238">
        <v>2</v>
      </c>
      <c r="C105" s="238">
        <v>212</v>
      </c>
      <c r="D105" s="238">
        <v>148.99799999999999</v>
      </c>
      <c r="E105" s="238">
        <v>10</v>
      </c>
      <c r="G105" s="238" t="s">
        <v>410</v>
      </c>
      <c r="H105" s="238" t="s">
        <v>354</v>
      </c>
      <c r="I105" s="238">
        <v>25</v>
      </c>
      <c r="K105" s="238">
        <v>12505880</v>
      </c>
      <c r="L105" s="238">
        <v>121720226</v>
      </c>
      <c r="M105" s="238">
        <v>6</v>
      </c>
      <c r="N105" s="238">
        <v>20</v>
      </c>
      <c r="O105" s="238">
        <v>2012</v>
      </c>
      <c r="P105" s="238" t="s">
        <v>355</v>
      </c>
      <c r="Q105" s="238">
        <v>6</v>
      </c>
      <c r="S105" s="238">
        <v>5</v>
      </c>
      <c r="T105" s="238">
        <v>0</v>
      </c>
      <c r="U105" s="238">
        <v>2</v>
      </c>
      <c r="V105" s="238">
        <v>10</v>
      </c>
      <c r="W105" s="238">
        <v>10</v>
      </c>
      <c r="X105" s="238">
        <v>2</v>
      </c>
      <c r="Y105" s="238">
        <v>1</v>
      </c>
      <c r="Z105" s="238">
        <v>1</v>
      </c>
      <c r="AB105" s="238">
        <v>1</v>
      </c>
      <c r="AC105" s="238">
        <v>98</v>
      </c>
      <c r="AD105" s="238" t="s">
        <v>2039</v>
      </c>
      <c r="AE105" s="238" t="s">
        <v>2093</v>
      </c>
      <c r="AF105" s="238" t="s">
        <v>358</v>
      </c>
      <c r="AG105" s="238">
        <v>5</v>
      </c>
      <c r="AH105" s="238">
        <v>2</v>
      </c>
      <c r="AI105" s="238">
        <v>3</v>
      </c>
      <c r="AJ105" s="238">
        <v>3</v>
      </c>
      <c r="AK105" s="238">
        <v>21</v>
      </c>
      <c r="AL105" s="238">
        <v>55</v>
      </c>
      <c r="AM105" s="238" t="s">
        <v>354</v>
      </c>
      <c r="AN105" s="238">
        <v>5</v>
      </c>
      <c r="AO105" s="238">
        <v>1</v>
      </c>
      <c r="AS105" s="238">
        <v>2</v>
      </c>
      <c r="AT105" s="238">
        <v>98</v>
      </c>
      <c r="AU105" s="238">
        <v>65</v>
      </c>
      <c r="AV105" s="238">
        <v>11</v>
      </c>
      <c r="AW105" s="238">
        <v>21</v>
      </c>
      <c r="AX105" s="238">
        <v>2</v>
      </c>
      <c r="AY105" s="238">
        <v>2</v>
      </c>
      <c r="AZ105" s="238">
        <v>3</v>
      </c>
      <c r="BA105" s="238">
        <v>21</v>
      </c>
      <c r="BB105" s="238">
        <v>36</v>
      </c>
      <c r="BC105" s="238" t="s">
        <v>354</v>
      </c>
      <c r="BD105" s="238">
        <v>5</v>
      </c>
      <c r="BE105" s="238">
        <v>7</v>
      </c>
      <c r="BI105" s="238">
        <v>2</v>
      </c>
      <c r="BJ105" s="238">
        <v>98</v>
      </c>
      <c r="BK105" s="238">
        <v>65</v>
      </c>
      <c r="BL105" s="238">
        <v>11</v>
      </c>
      <c r="BM105" s="238">
        <v>21</v>
      </c>
      <c r="CT105" s="238">
        <v>452354</v>
      </c>
      <c r="CU105" s="238">
        <v>4962607</v>
      </c>
      <c r="CV105" s="238">
        <v>44.815275300000003</v>
      </c>
      <c r="CW105" s="238">
        <v>-93.602595500000007</v>
      </c>
      <c r="CX105" s="238" t="s">
        <v>359</v>
      </c>
      <c r="CY105" s="238" t="s">
        <v>2094</v>
      </c>
    </row>
    <row r="106" spans="1:103" x14ac:dyDescent="0.25">
      <c r="A106" s="238">
        <v>10852184</v>
      </c>
      <c r="B106" s="238">
        <v>2</v>
      </c>
      <c r="C106" s="238">
        <v>212</v>
      </c>
      <c r="D106" s="238">
        <v>148.99799999999999</v>
      </c>
      <c r="E106" s="238">
        <v>10</v>
      </c>
      <c r="F106" s="238" t="s">
        <v>1957</v>
      </c>
      <c r="H106" s="238" t="s">
        <v>354</v>
      </c>
      <c r="I106" s="238">
        <v>25</v>
      </c>
      <c r="K106" s="238">
        <v>13505830</v>
      </c>
      <c r="L106" s="238">
        <v>131560231</v>
      </c>
      <c r="M106" s="238">
        <v>6</v>
      </c>
      <c r="N106" s="238">
        <v>4</v>
      </c>
      <c r="O106" s="238">
        <v>2013</v>
      </c>
      <c r="P106" s="238" t="s">
        <v>368</v>
      </c>
      <c r="Q106" s="238">
        <v>14</v>
      </c>
      <c r="R106" s="238" t="s">
        <v>369</v>
      </c>
      <c r="S106" s="238">
        <v>5</v>
      </c>
      <c r="T106" s="238">
        <v>0</v>
      </c>
      <c r="U106" s="238">
        <v>2</v>
      </c>
      <c r="V106" s="238">
        <v>10</v>
      </c>
      <c r="W106" s="238">
        <v>10</v>
      </c>
      <c r="X106" s="238">
        <v>2</v>
      </c>
      <c r="Y106" s="238">
        <v>1</v>
      </c>
      <c r="Z106" s="238">
        <v>2</v>
      </c>
      <c r="AB106" s="238">
        <v>1</v>
      </c>
      <c r="AC106" s="238">
        <v>98</v>
      </c>
      <c r="AD106" s="238" t="s">
        <v>376</v>
      </c>
      <c r="AE106" s="238" t="s">
        <v>1991</v>
      </c>
      <c r="AF106" s="238" t="s">
        <v>358</v>
      </c>
      <c r="AG106" s="238">
        <v>5</v>
      </c>
      <c r="AH106" s="238">
        <v>2</v>
      </c>
      <c r="AI106" s="238">
        <v>2</v>
      </c>
      <c r="AJ106" s="238">
        <v>3</v>
      </c>
      <c r="AK106" s="238">
        <v>28</v>
      </c>
      <c r="AL106" s="238">
        <v>17</v>
      </c>
      <c r="AM106" s="238" t="s">
        <v>354</v>
      </c>
      <c r="AN106" s="238">
        <v>5</v>
      </c>
      <c r="AO106" s="238">
        <v>15</v>
      </c>
      <c r="AP106" s="238">
        <v>2</v>
      </c>
      <c r="AS106" s="238">
        <v>1</v>
      </c>
      <c r="AT106" s="238">
        <v>98</v>
      </c>
      <c r="AU106" s="238">
        <v>65</v>
      </c>
      <c r="AV106" s="238">
        <v>11</v>
      </c>
      <c r="AW106" s="238">
        <v>21</v>
      </c>
      <c r="AX106" s="238">
        <v>2</v>
      </c>
      <c r="AY106" s="238">
        <v>40</v>
      </c>
      <c r="AZ106" s="238">
        <v>3</v>
      </c>
      <c r="BA106" s="238">
        <v>21</v>
      </c>
      <c r="BB106" s="238">
        <v>46</v>
      </c>
      <c r="BC106" s="238" t="s">
        <v>354</v>
      </c>
      <c r="BD106" s="238">
        <v>5</v>
      </c>
      <c r="BE106" s="238">
        <v>1</v>
      </c>
      <c r="BI106" s="238">
        <v>1</v>
      </c>
      <c r="BJ106" s="238">
        <v>98</v>
      </c>
      <c r="BK106" s="238">
        <v>65</v>
      </c>
      <c r="BL106" s="238">
        <v>11</v>
      </c>
      <c r="BM106" s="238">
        <v>21</v>
      </c>
      <c r="CT106" s="238">
        <v>452354</v>
      </c>
      <c r="CU106" s="238">
        <v>4962607</v>
      </c>
      <c r="CV106" s="238">
        <v>44.815275300000003</v>
      </c>
      <c r="CW106" s="238">
        <v>-93.602595500000007</v>
      </c>
      <c r="CX106" s="238" t="s">
        <v>359</v>
      </c>
      <c r="CY106" s="238" t="s">
        <v>2095</v>
      </c>
    </row>
    <row r="107" spans="1:103" x14ac:dyDescent="0.25">
      <c r="A107" s="238">
        <v>10855169</v>
      </c>
      <c r="B107" s="238">
        <v>2</v>
      </c>
      <c r="C107" s="238">
        <v>212</v>
      </c>
      <c r="D107" s="238">
        <v>148.99799999999999</v>
      </c>
      <c r="E107" s="238">
        <v>10</v>
      </c>
      <c r="F107" s="238" t="s">
        <v>1957</v>
      </c>
      <c r="H107" s="238" t="s">
        <v>354</v>
      </c>
      <c r="I107" s="238">
        <v>25</v>
      </c>
      <c r="K107" s="238">
        <v>13511361</v>
      </c>
      <c r="L107" s="238">
        <v>133120180</v>
      </c>
      <c r="M107" s="238">
        <v>11</v>
      </c>
      <c r="N107" s="238">
        <v>8</v>
      </c>
      <c r="O107" s="238">
        <v>2013</v>
      </c>
      <c r="P107" s="238" t="s">
        <v>362</v>
      </c>
      <c r="Q107" s="238">
        <v>7</v>
      </c>
      <c r="S107" s="238">
        <v>4</v>
      </c>
      <c r="T107" s="238">
        <v>0</v>
      </c>
      <c r="U107" s="238">
        <v>1</v>
      </c>
      <c r="V107" s="238">
        <v>4</v>
      </c>
      <c r="W107" s="238">
        <v>83</v>
      </c>
      <c r="X107" s="238">
        <v>2</v>
      </c>
      <c r="Y107" s="238">
        <v>1</v>
      </c>
      <c r="Z107" s="238">
        <v>2</v>
      </c>
      <c r="AB107" s="238">
        <v>1</v>
      </c>
      <c r="AC107" s="238">
        <v>98</v>
      </c>
      <c r="AD107" s="238" t="s">
        <v>376</v>
      </c>
      <c r="AE107" s="238">
        <v>41</v>
      </c>
      <c r="AF107" s="238" t="s">
        <v>358</v>
      </c>
      <c r="AG107" s="238">
        <v>3</v>
      </c>
      <c r="AH107" s="238">
        <v>2</v>
      </c>
      <c r="AI107" s="238">
        <v>41</v>
      </c>
      <c r="AJ107" s="238">
        <v>3</v>
      </c>
      <c r="AK107" s="238">
        <v>21</v>
      </c>
      <c r="AL107" s="238">
        <v>58</v>
      </c>
      <c r="AM107" s="238" t="s">
        <v>354</v>
      </c>
      <c r="AN107" s="238">
        <v>5</v>
      </c>
      <c r="AS107" s="238">
        <v>1</v>
      </c>
      <c r="AT107" s="238">
        <v>98</v>
      </c>
      <c r="AU107" s="238">
        <v>65</v>
      </c>
      <c r="AV107" s="238">
        <v>11</v>
      </c>
      <c r="AW107" s="238">
        <v>21</v>
      </c>
      <c r="CT107" s="238">
        <v>452354</v>
      </c>
      <c r="CU107" s="238">
        <v>4962607</v>
      </c>
      <c r="CV107" s="238">
        <v>44.815275300000003</v>
      </c>
      <c r="CW107" s="238">
        <v>-93.602595500000007</v>
      </c>
      <c r="CX107" s="238" t="s">
        <v>359</v>
      </c>
      <c r="CY107" s="238" t="s">
        <v>2096</v>
      </c>
    </row>
    <row r="108" spans="1:103" x14ac:dyDescent="0.25">
      <c r="A108" s="238">
        <v>10856182</v>
      </c>
      <c r="B108" s="238">
        <v>2</v>
      </c>
      <c r="C108" s="238">
        <v>212</v>
      </c>
      <c r="D108" s="238">
        <v>148.99799999999999</v>
      </c>
      <c r="E108" s="238">
        <v>10</v>
      </c>
      <c r="F108" s="238" t="s">
        <v>1957</v>
      </c>
      <c r="H108" s="238" t="s">
        <v>354</v>
      </c>
      <c r="I108" s="238">
        <v>25</v>
      </c>
      <c r="K108" s="238">
        <v>13512668</v>
      </c>
      <c r="L108" s="238">
        <v>133460396</v>
      </c>
      <c r="M108" s="238">
        <v>12</v>
      </c>
      <c r="N108" s="238">
        <v>7</v>
      </c>
      <c r="O108" s="238">
        <v>2013</v>
      </c>
      <c r="P108" s="238" t="s">
        <v>364</v>
      </c>
      <c r="Q108" s="238">
        <v>16</v>
      </c>
      <c r="R108" s="238" t="s">
        <v>356</v>
      </c>
      <c r="S108" s="238">
        <v>5</v>
      </c>
      <c r="T108" s="238">
        <v>0</v>
      </c>
      <c r="U108" s="238">
        <v>1</v>
      </c>
      <c r="V108" s="238">
        <v>90</v>
      </c>
      <c r="W108" s="238">
        <v>26</v>
      </c>
      <c r="X108" s="238">
        <v>3</v>
      </c>
      <c r="Y108" s="238">
        <v>1</v>
      </c>
      <c r="Z108" s="238">
        <v>1</v>
      </c>
      <c r="AB108" s="238">
        <v>5</v>
      </c>
      <c r="AC108" s="238">
        <v>98</v>
      </c>
      <c r="AD108" s="238" t="s">
        <v>371</v>
      </c>
      <c r="AE108" s="238" t="s">
        <v>2039</v>
      </c>
      <c r="AF108" s="238" t="s">
        <v>358</v>
      </c>
      <c r="AG108" s="238">
        <v>3</v>
      </c>
      <c r="AH108" s="238">
        <v>2</v>
      </c>
      <c r="AI108" s="238">
        <v>2</v>
      </c>
      <c r="AJ108" s="238">
        <v>4</v>
      </c>
      <c r="AK108" s="238">
        <v>21</v>
      </c>
      <c r="AL108" s="238">
        <v>20</v>
      </c>
      <c r="AM108" s="238" t="s">
        <v>363</v>
      </c>
      <c r="AN108" s="238">
        <v>5</v>
      </c>
      <c r="AO108" s="238">
        <v>3</v>
      </c>
      <c r="AS108" s="238">
        <v>2</v>
      </c>
      <c r="AT108" s="238">
        <v>20</v>
      </c>
      <c r="AU108" s="238">
        <v>65</v>
      </c>
      <c r="AV108" s="238">
        <v>11</v>
      </c>
      <c r="AW108" s="238">
        <v>21</v>
      </c>
      <c r="CT108" s="238">
        <v>452354</v>
      </c>
      <c r="CU108" s="238">
        <v>4962607</v>
      </c>
      <c r="CV108" s="238">
        <v>44.815275300000003</v>
      </c>
      <c r="CW108" s="238">
        <v>-93.602595500000007</v>
      </c>
      <c r="CX108" s="238" t="s">
        <v>359</v>
      </c>
      <c r="CY108" s="238" t="s">
        <v>2097</v>
      </c>
    </row>
    <row r="109" spans="1:103" x14ac:dyDescent="0.25">
      <c r="A109" s="238">
        <v>10856973</v>
      </c>
      <c r="B109" s="238">
        <v>2</v>
      </c>
      <c r="C109" s="238">
        <v>212</v>
      </c>
      <c r="D109" s="238">
        <v>148.99799999999999</v>
      </c>
      <c r="E109" s="238">
        <v>10</v>
      </c>
      <c r="F109" s="238" t="s">
        <v>1957</v>
      </c>
      <c r="H109" s="238" t="s">
        <v>354</v>
      </c>
      <c r="I109" s="238">
        <v>25</v>
      </c>
      <c r="L109" s="238">
        <v>140350052</v>
      </c>
      <c r="M109" s="238">
        <v>12</v>
      </c>
      <c r="N109" s="238">
        <v>31</v>
      </c>
      <c r="O109" s="238">
        <v>2013</v>
      </c>
      <c r="P109" s="238" t="s">
        <v>368</v>
      </c>
      <c r="Q109" s="238">
        <v>7</v>
      </c>
      <c r="S109" s="238">
        <v>3</v>
      </c>
      <c r="T109" s="238">
        <v>0</v>
      </c>
      <c r="U109" s="238">
        <v>5</v>
      </c>
      <c r="V109" s="238">
        <v>90</v>
      </c>
      <c r="W109" s="238">
        <v>10</v>
      </c>
      <c r="Y109" s="238">
        <v>2</v>
      </c>
      <c r="Z109" s="238">
        <v>90</v>
      </c>
      <c r="AB109" s="238">
        <v>5</v>
      </c>
      <c r="AC109" s="238">
        <v>98</v>
      </c>
      <c r="AF109" s="238" t="s">
        <v>358</v>
      </c>
      <c r="AG109" s="238">
        <v>90</v>
      </c>
      <c r="AH109" s="238">
        <v>2</v>
      </c>
      <c r="AI109" s="238">
        <v>4</v>
      </c>
      <c r="AJ109" s="238">
        <v>3</v>
      </c>
      <c r="AK109" s="238">
        <v>21</v>
      </c>
      <c r="AL109" s="238">
        <v>41</v>
      </c>
      <c r="AM109" s="238" t="s">
        <v>363</v>
      </c>
      <c r="AT109" s="238">
        <v>98</v>
      </c>
      <c r="AU109" s="238">
        <v>65</v>
      </c>
      <c r="AX109" s="238">
        <v>2</v>
      </c>
      <c r="AY109" s="238">
        <v>2</v>
      </c>
      <c r="AZ109" s="238">
        <v>3</v>
      </c>
      <c r="BA109" s="238">
        <v>21</v>
      </c>
      <c r="BB109" s="238">
        <v>47</v>
      </c>
      <c r="BC109" s="238" t="s">
        <v>363</v>
      </c>
      <c r="BJ109" s="238">
        <v>98</v>
      </c>
      <c r="BK109" s="238">
        <v>65</v>
      </c>
      <c r="BN109" s="238">
        <v>2</v>
      </c>
      <c r="BO109" s="238">
        <v>4</v>
      </c>
      <c r="BP109" s="238">
        <v>3</v>
      </c>
      <c r="BQ109" s="238">
        <v>21</v>
      </c>
      <c r="BR109" s="238">
        <v>58</v>
      </c>
      <c r="BS109" s="238" t="s">
        <v>363</v>
      </c>
      <c r="BZ109" s="238">
        <v>98</v>
      </c>
      <c r="CA109" s="238">
        <v>65</v>
      </c>
      <c r="CD109" s="238">
        <v>2</v>
      </c>
      <c r="CE109" s="238">
        <v>2</v>
      </c>
      <c r="CF109" s="238">
        <v>3</v>
      </c>
      <c r="CG109" s="238">
        <v>99</v>
      </c>
      <c r="CH109" s="238">
        <v>29</v>
      </c>
      <c r="CI109" s="238" t="s">
        <v>354</v>
      </c>
      <c r="CM109" s="238">
        <v>99</v>
      </c>
      <c r="CP109" s="238">
        <v>98</v>
      </c>
      <c r="CQ109" s="238">
        <v>65</v>
      </c>
      <c r="CT109" s="238">
        <v>452354</v>
      </c>
      <c r="CU109" s="238">
        <v>4962607</v>
      </c>
      <c r="CV109" s="238">
        <v>44.815275300000003</v>
      </c>
      <c r="CW109" s="238">
        <v>-93.602595500000007</v>
      </c>
      <c r="CX109" s="238" t="s">
        <v>359</v>
      </c>
    </row>
    <row r="110" spans="1:103" x14ac:dyDescent="0.25">
      <c r="A110" s="238">
        <v>10856987</v>
      </c>
      <c r="B110" s="238">
        <v>2</v>
      </c>
      <c r="C110" s="238">
        <v>212</v>
      </c>
      <c r="D110" s="238">
        <v>148.99799999999999</v>
      </c>
      <c r="E110" s="238">
        <v>10</v>
      </c>
      <c r="F110" s="238" t="s">
        <v>1957</v>
      </c>
      <c r="H110" s="238" t="s">
        <v>354</v>
      </c>
      <c r="I110" s="238">
        <v>25</v>
      </c>
      <c r="K110" s="238">
        <v>13514018</v>
      </c>
      <c r="L110" s="238">
        <v>140450297</v>
      </c>
      <c r="M110" s="238">
        <v>12</v>
      </c>
      <c r="N110" s="238">
        <v>31</v>
      </c>
      <c r="O110" s="238">
        <v>2013</v>
      </c>
      <c r="P110" s="238" t="s">
        <v>368</v>
      </c>
      <c r="Q110" s="238">
        <v>7</v>
      </c>
      <c r="S110" s="238">
        <v>4</v>
      </c>
      <c r="T110" s="238">
        <v>0</v>
      </c>
      <c r="U110" s="238">
        <v>5</v>
      </c>
      <c r="V110" s="238">
        <v>90</v>
      </c>
      <c r="W110" s="238">
        <v>10</v>
      </c>
      <c r="X110" s="238">
        <v>2</v>
      </c>
      <c r="Y110" s="238">
        <v>2</v>
      </c>
      <c r="Z110" s="238">
        <v>2</v>
      </c>
      <c r="AB110" s="238">
        <v>5</v>
      </c>
      <c r="AC110" s="238">
        <v>98</v>
      </c>
      <c r="AD110" s="238" t="s">
        <v>376</v>
      </c>
      <c r="AE110" s="238" t="s">
        <v>2030</v>
      </c>
      <c r="AF110" s="238" t="s">
        <v>358</v>
      </c>
      <c r="AG110" s="238">
        <v>90</v>
      </c>
      <c r="AH110" s="238">
        <v>2</v>
      </c>
      <c r="AI110" s="238">
        <v>2</v>
      </c>
      <c r="AJ110" s="238">
        <v>3</v>
      </c>
      <c r="AK110" s="238">
        <v>21</v>
      </c>
      <c r="AL110" s="238">
        <v>58</v>
      </c>
      <c r="AM110" s="238" t="s">
        <v>363</v>
      </c>
      <c r="AN110" s="238">
        <v>5</v>
      </c>
      <c r="AS110" s="238">
        <v>1</v>
      </c>
      <c r="AT110" s="238">
        <v>98</v>
      </c>
      <c r="AU110" s="238">
        <v>65</v>
      </c>
      <c r="AV110" s="238">
        <v>11</v>
      </c>
      <c r="AW110" s="238">
        <v>21</v>
      </c>
      <c r="AX110" s="238">
        <v>2</v>
      </c>
      <c r="AY110" s="238">
        <v>2</v>
      </c>
      <c r="AZ110" s="238">
        <v>3</v>
      </c>
      <c r="BA110" s="238">
        <v>21</v>
      </c>
      <c r="BB110" s="238">
        <v>47</v>
      </c>
      <c r="BC110" s="238" t="s">
        <v>363</v>
      </c>
      <c r="BD110" s="238">
        <v>5</v>
      </c>
      <c r="BI110" s="238">
        <v>1</v>
      </c>
      <c r="BJ110" s="238">
        <v>98</v>
      </c>
      <c r="BK110" s="238">
        <v>65</v>
      </c>
      <c r="BL110" s="238">
        <v>11</v>
      </c>
      <c r="BM110" s="238">
        <v>21</v>
      </c>
      <c r="BN110" s="238">
        <v>2</v>
      </c>
      <c r="BO110" s="238">
        <v>4</v>
      </c>
      <c r="BP110" s="238">
        <v>3</v>
      </c>
      <c r="BQ110" s="238">
        <v>21</v>
      </c>
      <c r="BR110" s="238">
        <v>41</v>
      </c>
      <c r="BS110" s="238" t="s">
        <v>363</v>
      </c>
      <c r="BT110" s="238">
        <v>5</v>
      </c>
      <c r="BY110" s="238">
        <v>1</v>
      </c>
      <c r="BZ110" s="238">
        <v>98</v>
      </c>
      <c r="CA110" s="238">
        <v>65</v>
      </c>
      <c r="CB110" s="238">
        <v>11</v>
      </c>
      <c r="CC110" s="238">
        <v>21</v>
      </c>
      <c r="CD110" s="238">
        <v>2</v>
      </c>
      <c r="CE110" s="238">
        <v>2</v>
      </c>
      <c r="CF110" s="238">
        <v>3</v>
      </c>
      <c r="CG110" s="238">
        <v>21</v>
      </c>
      <c r="CH110" s="238">
        <v>29</v>
      </c>
      <c r="CI110" s="238" t="s">
        <v>354</v>
      </c>
      <c r="CJ110" s="238">
        <v>5</v>
      </c>
      <c r="CO110" s="238">
        <v>1</v>
      </c>
      <c r="CP110" s="238">
        <v>98</v>
      </c>
      <c r="CQ110" s="238">
        <v>65</v>
      </c>
      <c r="CR110" s="238">
        <v>11</v>
      </c>
      <c r="CS110" s="238">
        <v>21</v>
      </c>
      <c r="CT110" s="238">
        <v>452354</v>
      </c>
      <c r="CU110" s="238">
        <v>4962607</v>
      </c>
      <c r="CV110" s="238">
        <v>44.815275300000003</v>
      </c>
      <c r="CW110" s="238">
        <v>-93.602595500000007</v>
      </c>
      <c r="CX110" s="238" t="s">
        <v>359</v>
      </c>
      <c r="CY110" s="238" t="s">
        <v>2098</v>
      </c>
    </row>
    <row r="111" spans="1:103" x14ac:dyDescent="0.25">
      <c r="A111" s="238">
        <v>10933647</v>
      </c>
      <c r="B111" s="238">
        <v>2</v>
      </c>
      <c r="C111" s="238">
        <v>212</v>
      </c>
      <c r="D111" s="238">
        <v>148.99799999999999</v>
      </c>
      <c r="E111" s="238">
        <v>10</v>
      </c>
      <c r="F111" s="238" t="s">
        <v>1957</v>
      </c>
      <c r="H111" s="238" t="s">
        <v>354</v>
      </c>
      <c r="I111" s="238">
        <v>25</v>
      </c>
      <c r="L111" s="238">
        <v>140560209</v>
      </c>
      <c r="M111" s="238">
        <v>1</v>
      </c>
      <c r="N111" s="238">
        <v>22</v>
      </c>
      <c r="O111" s="238">
        <v>2014</v>
      </c>
      <c r="P111" s="238" t="s">
        <v>355</v>
      </c>
      <c r="Q111" s="238">
        <v>10</v>
      </c>
      <c r="S111" s="238">
        <v>5</v>
      </c>
      <c r="T111" s="238">
        <v>0</v>
      </c>
      <c r="U111" s="238">
        <v>2</v>
      </c>
      <c r="V111" s="238">
        <v>1</v>
      </c>
      <c r="W111" s="238">
        <v>10</v>
      </c>
      <c r="Y111" s="238">
        <v>1</v>
      </c>
      <c r="Z111" s="238">
        <v>8</v>
      </c>
      <c r="AB111" s="238">
        <v>90</v>
      </c>
      <c r="AC111" s="238">
        <v>98</v>
      </c>
      <c r="AF111" s="238" t="s">
        <v>358</v>
      </c>
      <c r="AG111" s="238">
        <v>7</v>
      </c>
      <c r="AH111" s="238">
        <v>2</v>
      </c>
      <c r="AI111" s="238">
        <v>2</v>
      </c>
      <c r="AJ111" s="238">
        <v>3</v>
      </c>
      <c r="AK111" s="238">
        <v>21</v>
      </c>
      <c r="AL111" s="238">
        <v>26</v>
      </c>
      <c r="AM111" s="238" t="s">
        <v>354</v>
      </c>
      <c r="AT111" s="238">
        <v>98</v>
      </c>
      <c r="AU111" s="238">
        <v>65</v>
      </c>
      <c r="AX111" s="238">
        <v>2</v>
      </c>
      <c r="AY111" s="238">
        <v>4</v>
      </c>
      <c r="AZ111" s="238">
        <v>3</v>
      </c>
      <c r="BA111" s="238">
        <v>21</v>
      </c>
      <c r="BB111" s="238">
        <v>74</v>
      </c>
      <c r="BC111" s="238" t="s">
        <v>354</v>
      </c>
      <c r="BJ111" s="238">
        <v>98</v>
      </c>
      <c r="BK111" s="238">
        <v>65</v>
      </c>
      <c r="CT111" s="238">
        <v>452354</v>
      </c>
      <c r="CU111" s="238">
        <v>4962607</v>
      </c>
      <c r="CV111" s="238">
        <v>44.815275300000003</v>
      </c>
      <c r="CW111" s="238">
        <v>-93.602595500000007</v>
      </c>
      <c r="CX111" s="238" t="s">
        <v>359</v>
      </c>
    </row>
    <row r="112" spans="1:103" x14ac:dyDescent="0.25">
      <c r="A112" s="238">
        <v>10935967</v>
      </c>
      <c r="B112" s="238">
        <v>2</v>
      </c>
      <c r="C112" s="238">
        <v>212</v>
      </c>
      <c r="D112" s="238">
        <v>148.99799999999999</v>
      </c>
      <c r="E112" s="238">
        <v>10</v>
      </c>
      <c r="F112" s="238" t="s">
        <v>1957</v>
      </c>
      <c r="H112" s="238" t="s">
        <v>354</v>
      </c>
      <c r="I112" s="238">
        <v>25</v>
      </c>
      <c r="L112" s="238">
        <v>141820086</v>
      </c>
      <c r="M112" s="238">
        <v>5</v>
      </c>
      <c r="N112" s="238">
        <v>29</v>
      </c>
      <c r="O112" s="238">
        <v>2014</v>
      </c>
      <c r="P112" s="238" t="s">
        <v>384</v>
      </c>
      <c r="Q112" s="238">
        <v>7</v>
      </c>
      <c r="S112" s="238">
        <v>3</v>
      </c>
      <c r="T112" s="238">
        <v>0</v>
      </c>
      <c r="U112" s="238">
        <v>1</v>
      </c>
      <c r="V112" s="238">
        <v>6</v>
      </c>
      <c r="W112" s="238">
        <v>80</v>
      </c>
      <c r="Y112" s="238">
        <v>1</v>
      </c>
      <c r="Z112" s="238">
        <v>1</v>
      </c>
      <c r="AB112" s="238">
        <v>90</v>
      </c>
      <c r="AC112" s="238">
        <v>98</v>
      </c>
      <c r="AF112" s="238" t="s">
        <v>358</v>
      </c>
      <c r="AG112" s="238">
        <v>4</v>
      </c>
      <c r="AH112" s="238">
        <v>2</v>
      </c>
      <c r="AI112" s="238">
        <v>31</v>
      </c>
      <c r="AJ112" s="238">
        <v>1</v>
      </c>
      <c r="AK112" s="238">
        <v>23</v>
      </c>
      <c r="AL112" s="238">
        <v>27</v>
      </c>
      <c r="AM112" s="238" t="s">
        <v>354</v>
      </c>
      <c r="AT112" s="238">
        <v>98</v>
      </c>
      <c r="AU112" s="238">
        <v>63</v>
      </c>
      <c r="CT112" s="238">
        <v>452354</v>
      </c>
      <c r="CU112" s="238">
        <v>4962607</v>
      </c>
      <c r="CV112" s="238">
        <v>44.815275300000003</v>
      </c>
      <c r="CW112" s="238">
        <v>-93.602595500000007</v>
      </c>
      <c r="CX112" s="238" t="s">
        <v>359</v>
      </c>
    </row>
    <row r="113" spans="1:103" x14ac:dyDescent="0.25">
      <c r="A113" s="238">
        <v>10936108</v>
      </c>
      <c r="B113" s="238">
        <v>2</v>
      </c>
      <c r="C113" s="238">
        <v>212</v>
      </c>
      <c r="D113" s="238">
        <v>148.99799999999999</v>
      </c>
      <c r="E113" s="238">
        <v>10</v>
      </c>
      <c r="F113" s="238" t="s">
        <v>1957</v>
      </c>
      <c r="H113" s="238" t="s">
        <v>354</v>
      </c>
      <c r="I113" s="238">
        <v>25</v>
      </c>
      <c r="K113" s="238">
        <v>14505846</v>
      </c>
      <c r="L113" s="238">
        <v>141890368</v>
      </c>
      <c r="M113" s="238">
        <v>5</v>
      </c>
      <c r="N113" s="238">
        <v>29</v>
      </c>
      <c r="O113" s="238">
        <v>2014</v>
      </c>
      <c r="P113" s="238" t="s">
        <v>384</v>
      </c>
      <c r="Q113" s="238">
        <v>7</v>
      </c>
      <c r="R113" s="238" t="s">
        <v>369</v>
      </c>
      <c r="S113" s="238">
        <v>4</v>
      </c>
      <c r="T113" s="238">
        <v>0</v>
      </c>
      <c r="U113" s="238">
        <v>1</v>
      </c>
      <c r="V113" s="238">
        <v>7</v>
      </c>
      <c r="W113" s="238">
        <v>83</v>
      </c>
      <c r="X113" s="238">
        <v>5</v>
      </c>
      <c r="Y113" s="238">
        <v>1</v>
      </c>
      <c r="Z113" s="238">
        <v>1</v>
      </c>
      <c r="AB113" s="238">
        <v>1</v>
      </c>
      <c r="AC113" s="238">
        <v>98</v>
      </c>
      <c r="AD113" s="238" t="s">
        <v>376</v>
      </c>
      <c r="AE113" s="238" t="s">
        <v>2032</v>
      </c>
      <c r="AF113" s="238" t="s">
        <v>358</v>
      </c>
      <c r="AG113" s="238">
        <v>3</v>
      </c>
      <c r="AH113" s="238">
        <v>2</v>
      </c>
      <c r="AI113" s="238">
        <v>31</v>
      </c>
      <c r="AJ113" s="238">
        <v>3</v>
      </c>
      <c r="AK113" s="238">
        <v>21</v>
      </c>
      <c r="AL113" s="238">
        <v>27</v>
      </c>
      <c r="AM113" s="238" t="s">
        <v>354</v>
      </c>
      <c r="AN113" s="238">
        <v>9</v>
      </c>
      <c r="AO113" s="238">
        <v>15</v>
      </c>
      <c r="AP113" s="238">
        <v>16</v>
      </c>
      <c r="AS113" s="238">
        <v>2</v>
      </c>
      <c r="AT113" s="238">
        <v>98</v>
      </c>
      <c r="AU113" s="238">
        <v>65</v>
      </c>
      <c r="AV113" s="238">
        <v>11</v>
      </c>
      <c r="AW113" s="238">
        <v>21</v>
      </c>
      <c r="CT113" s="238">
        <v>452354</v>
      </c>
      <c r="CU113" s="238">
        <v>4962607</v>
      </c>
      <c r="CV113" s="238">
        <v>44.815275300000003</v>
      </c>
      <c r="CW113" s="238">
        <v>-93.602595500000007</v>
      </c>
      <c r="CX113" s="238" t="s">
        <v>359</v>
      </c>
      <c r="CY113" s="238" t="s">
        <v>2099</v>
      </c>
    </row>
    <row r="114" spans="1:103" x14ac:dyDescent="0.25">
      <c r="A114" s="238">
        <v>10935477</v>
      </c>
      <c r="B114" s="238">
        <v>2</v>
      </c>
      <c r="C114" s="238">
        <v>212</v>
      </c>
      <c r="D114" s="238">
        <v>148.99799999999999</v>
      </c>
      <c r="E114" s="238">
        <v>10</v>
      </c>
      <c r="F114" s="238" t="s">
        <v>1957</v>
      </c>
      <c r="H114" s="238" t="s">
        <v>354</v>
      </c>
      <c r="I114" s="238">
        <v>25</v>
      </c>
      <c r="K114" s="238">
        <v>14506021</v>
      </c>
      <c r="L114" s="238">
        <v>141540252</v>
      </c>
      <c r="M114" s="238">
        <v>6</v>
      </c>
      <c r="N114" s="238">
        <v>3</v>
      </c>
      <c r="O114" s="238">
        <v>2014</v>
      </c>
      <c r="P114" s="238" t="s">
        <v>368</v>
      </c>
      <c r="Q114" s="238">
        <v>7</v>
      </c>
      <c r="R114" s="238" t="s">
        <v>419</v>
      </c>
      <c r="S114" s="238">
        <v>5</v>
      </c>
      <c r="T114" s="238">
        <v>0</v>
      </c>
      <c r="U114" s="238">
        <v>3</v>
      </c>
      <c r="V114" s="238">
        <v>1</v>
      </c>
      <c r="W114" s="238">
        <v>10</v>
      </c>
      <c r="X114" s="238">
        <v>3</v>
      </c>
      <c r="Y114" s="238">
        <v>1</v>
      </c>
      <c r="Z114" s="238">
        <v>1</v>
      </c>
      <c r="AB114" s="238">
        <v>1</v>
      </c>
      <c r="AC114" s="238">
        <v>98</v>
      </c>
      <c r="AD114" s="238" t="s">
        <v>2039</v>
      </c>
      <c r="AE114" s="238" t="s">
        <v>371</v>
      </c>
      <c r="AF114" s="238" t="s">
        <v>358</v>
      </c>
      <c r="AG114" s="238">
        <v>7</v>
      </c>
      <c r="AH114" s="238">
        <v>2</v>
      </c>
      <c r="AI114" s="238">
        <v>3</v>
      </c>
      <c r="AJ114" s="238">
        <v>1</v>
      </c>
      <c r="AK114" s="238">
        <v>26</v>
      </c>
      <c r="AL114" s="238">
        <v>34</v>
      </c>
      <c r="AM114" s="238" t="s">
        <v>354</v>
      </c>
      <c r="AN114" s="238">
        <v>5</v>
      </c>
      <c r="AO114" s="238">
        <v>1</v>
      </c>
      <c r="AS114" s="238">
        <v>3</v>
      </c>
      <c r="AT114" s="238">
        <v>20</v>
      </c>
      <c r="AU114" s="238">
        <v>55</v>
      </c>
      <c r="AV114" s="238">
        <v>11</v>
      </c>
      <c r="AW114" s="238">
        <v>21</v>
      </c>
      <c r="AX114" s="238">
        <v>2</v>
      </c>
      <c r="AY114" s="238">
        <v>4</v>
      </c>
      <c r="AZ114" s="238">
        <v>1</v>
      </c>
      <c r="BA114" s="238">
        <v>26</v>
      </c>
      <c r="BB114" s="238">
        <v>31</v>
      </c>
      <c r="BC114" s="238" t="s">
        <v>363</v>
      </c>
      <c r="BD114" s="238">
        <v>5</v>
      </c>
      <c r="BE114" s="238">
        <v>1</v>
      </c>
      <c r="BI114" s="238">
        <v>3</v>
      </c>
      <c r="BJ114" s="238">
        <v>20</v>
      </c>
      <c r="BK114" s="238">
        <v>55</v>
      </c>
      <c r="BL114" s="238">
        <v>11</v>
      </c>
      <c r="BM114" s="238">
        <v>21</v>
      </c>
      <c r="BN114" s="238">
        <v>2</v>
      </c>
      <c r="BO114" s="238">
        <v>4</v>
      </c>
      <c r="BP114" s="238">
        <v>1</v>
      </c>
      <c r="BQ114" s="238">
        <v>21</v>
      </c>
      <c r="BR114" s="238">
        <v>25</v>
      </c>
      <c r="BS114" s="238" t="s">
        <v>354</v>
      </c>
      <c r="BT114" s="238">
        <v>5</v>
      </c>
      <c r="BU114" s="238">
        <v>15</v>
      </c>
      <c r="BV114" s="238">
        <v>5</v>
      </c>
      <c r="BY114" s="238">
        <v>3</v>
      </c>
      <c r="BZ114" s="238">
        <v>20</v>
      </c>
      <c r="CA114" s="238">
        <v>55</v>
      </c>
      <c r="CB114" s="238">
        <v>11</v>
      </c>
      <c r="CC114" s="238">
        <v>21</v>
      </c>
      <c r="CT114" s="238">
        <v>452354</v>
      </c>
      <c r="CU114" s="238">
        <v>4962607</v>
      </c>
      <c r="CV114" s="238">
        <v>44.815275300000003</v>
      </c>
      <c r="CW114" s="238">
        <v>-93.602595500000007</v>
      </c>
      <c r="CX114" s="238" t="s">
        <v>359</v>
      </c>
      <c r="CY114" s="238" t="s">
        <v>2100</v>
      </c>
    </row>
    <row r="115" spans="1:103" x14ac:dyDescent="0.25">
      <c r="A115" s="238">
        <v>10938800</v>
      </c>
      <c r="B115" s="238">
        <v>2</v>
      </c>
      <c r="C115" s="238">
        <v>212</v>
      </c>
      <c r="D115" s="238">
        <v>148.99799999999999</v>
      </c>
      <c r="E115" s="238">
        <v>10</v>
      </c>
      <c r="F115" s="238" t="s">
        <v>1957</v>
      </c>
      <c r="H115" s="238" t="s">
        <v>354</v>
      </c>
      <c r="I115" s="238">
        <v>25</v>
      </c>
      <c r="K115" s="238">
        <v>14512286</v>
      </c>
      <c r="L115" s="238">
        <v>143200283</v>
      </c>
      <c r="M115" s="238">
        <v>11</v>
      </c>
      <c r="N115" s="238">
        <v>15</v>
      </c>
      <c r="O115" s="238">
        <v>2014</v>
      </c>
      <c r="P115" s="238" t="s">
        <v>364</v>
      </c>
      <c r="Q115" s="238">
        <v>15</v>
      </c>
      <c r="S115" s="238">
        <v>5</v>
      </c>
      <c r="T115" s="238">
        <v>0</v>
      </c>
      <c r="U115" s="238">
        <v>2</v>
      </c>
      <c r="V115" s="238">
        <v>10</v>
      </c>
      <c r="W115" s="238">
        <v>10</v>
      </c>
      <c r="X115" s="238">
        <v>2</v>
      </c>
      <c r="Y115" s="238">
        <v>1</v>
      </c>
      <c r="Z115" s="238">
        <v>4</v>
      </c>
      <c r="AB115" s="238">
        <v>3</v>
      </c>
      <c r="AC115" s="238">
        <v>98</v>
      </c>
      <c r="AD115" s="238" t="s">
        <v>2101</v>
      </c>
      <c r="AE115" s="238">
        <v>41</v>
      </c>
      <c r="AF115" s="238" t="s">
        <v>358</v>
      </c>
      <c r="AG115" s="238">
        <v>5</v>
      </c>
      <c r="AH115" s="238">
        <v>2</v>
      </c>
      <c r="AI115" s="238">
        <v>3</v>
      </c>
      <c r="AJ115" s="238">
        <v>4</v>
      </c>
      <c r="AK115" s="238">
        <v>10</v>
      </c>
      <c r="AL115" s="238">
        <v>18</v>
      </c>
      <c r="AM115" s="238" t="s">
        <v>354</v>
      </c>
      <c r="AN115" s="238">
        <v>5</v>
      </c>
      <c r="AO115" s="238">
        <v>3</v>
      </c>
      <c r="AS115" s="238">
        <v>1</v>
      </c>
      <c r="AT115" s="238">
        <v>98</v>
      </c>
      <c r="AU115" s="238">
        <v>65</v>
      </c>
      <c r="AV115" s="238">
        <v>11</v>
      </c>
      <c r="AW115" s="238">
        <v>21</v>
      </c>
      <c r="AX115" s="238">
        <v>2</v>
      </c>
      <c r="AY115" s="238">
        <v>4</v>
      </c>
      <c r="AZ115" s="238">
        <v>4</v>
      </c>
      <c r="BA115" s="238">
        <v>21</v>
      </c>
      <c r="BB115" s="238">
        <v>31</v>
      </c>
      <c r="BC115" s="238" t="s">
        <v>363</v>
      </c>
      <c r="BD115" s="238">
        <v>5</v>
      </c>
      <c r="BE115" s="238">
        <v>1</v>
      </c>
      <c r="BI115" s="238">
        <v>1</v>
      </c>
      <c r="BJ115" s="238">
        <v>98</v>
      </c>
      <c r="BK115" s="238">
        <v>65</v>
      </c>
      <c r="BL115" s="238">
        <v>11</v>
      </c>
      <c r="BM115" s="238">
        <v>21</v>
      </c>
      <c r="CT115" s="238">
        <v>452354</v>
      </c>
      <c r="CU115" s="238">
        <v>4962607</v>
      </c>
      <c r="CV115" s="238">
        <v>44.815275300000003</v>
      </c>
      <c r="CW115" s="238">
        <v>-93.602595500000007</v>
      </c>
      <c r="CX115" s="238" t="s">
        <v>359</v>
      </c>
      <c r="CY115" s="238" t="s">
        <v>2102</v>
      </c>
    </row>
    <row r="116" spans="1:103" x14ac:dyDescent="0.25">
      <c r="A116" s="238">
        <v>10939942</v>
      </c>
      <c r="B116" s="238">
        <v>2</v>
      </c>
      <c r="C116" s="238">
        <v>212</v>
      </c>
      <c r="D116" s="238">
        <v>148.99799999999999</v>
      </c>
      <c r="E116" s="238">
        <v>10</v>
      </c>
      <c r="F116" s="238" t="s">
        <v>1957</v>
      </c>
      <c r="H116" s="238" t="s">
        <v>354</v>
      </c>
      <c r="I116" s="238">
        <v>25</v>
      </c>
      <c r="L116" s="238">
        <v>143640131</v>
      </c>
      <c r="M116" s="238">
        <v>11</v>
      </c>
      <c r="N116" s="238">
        <v>28</v>
      </c>
      <c r="O116" s="238">
        <v>2014</v>
      </c>
      <c r="P116" s="238" t="s">
        <v>362</v>
      </c>
      <c r="Q116" s="238">
        <v>5</v>
      </c>
      <c r="S116" s="238">
        <v>5</v>
      </c>
      <c r="T116" s="238">
        <v>0</v>
      </c>
      <c r="U116" s="238">
        <v>1</v>
      </c>
      <c r="V116" s="238">
        <v>10</v>
      </c>
      <c r="W116" s="238">
        <v>45</v>
      </c>
      <c r="Y116" s="238">
        <v>4</v>
      </c>
      <c r="Z116" s="238">
        <v>90</v>
      </c>
      <c r="AB116" s="238">
        <v>3</v>
      </c>
      <c r="AC116" s="238">
        <v>98</v>
      </c>
      <c r="AF116" s="238" t="s">
        <v>358</v>
      </c>
      <c r="AG116" s="238">
        <v>3</v>
      </c>
      <c r="AH116" s="238">
        <v>0</v>
      </c>
      <c r="AI116" s="238">
        <v>3</v>
      </c>
      <c r="AJ116" s="238">
        <v>6</v>
      </c>
      <c r="AL116" s="238">
        <v>52</v>
      </c>
      <c r="AM116" s="238" t="s">
        <v>354</v>
      </c>
      <c r="AQ116" s="238">
        <v>7</v>
      </c>
      <c r="AT116" s="238">
        <v>98</v>
      </c>
      <c r="AU116" s="238">
        <v>65</v>
      </c>
      <c r="CT116" s="238">
        <v>452354</v>
      </c>
      <c r="CU116" s="238">
        <v>4962607</v>
      </c>
      <c r="CV116" s="238">
        <v>44.815275300000003</v>
      </c>
      <c r="CW116" s="238">
        <v>-93.602595500000007</v>
      </c>
      <c r="CX116" s="238" t="s">
        <v>359</v>
      </c>
    </row>
    <row r="117" spans="1:103" x14ac:dyDescent="0.25">
      <c r="A117" s="238">
        <v>11017852</v>
      </c>
      <c r="B117" s="238">
        <v>2</v>
      </c>
      <c r="C117" s="238">
        <v>212</v>
      </c>
      <c r="D117" s="238">
        <v>148.99799999999999</v>
      </c>
      <c r="E117" s="238">
        <v>10</v>
      </c>
      <c r="F117" s="238" t="s">
        <v>1957</v>
      </c>
      <c r="H117" s="238" t="s">
        <v>354</v>
      </c>
      <c r="I117" s="238">
        <v>25</v>
      </c>
      <c r="K117" s="238">
        <v>15502363</v>
      </c>
      <c r="L117" s="238">
        <v>150560287</v>
      </c>
      <c r="M117" s="238">
        <v>2</v>
      </c>
      <c r="N117" s="238">
        <v>25</v>
      </c>
      <c r="O117" s="238">
        <v>2015</v>
      </c>
      <c r="P117" s="238" t="s">
        <v>355</v>
      </c>
      <c r="Q117" s="238">
        <v>8</v>
      </c>
      <c r="R117" s="238" t="s">
        <v>369</v>
      </c>
      <c r="S117" s="238">
        <v>5</v>
      </c>
      <c r="T117" s="238">
        <v>0</v>
      </c>
      <c r="U117" s="238">
        <v>2</v>
      </c>
      <c r="V117" s="238">
        <v>1</v>
      </c>
      <c r="W117" s="238">
        <v>10</v>
      </c>
      <c r="X117" s="238">
        <v>2</v>
      </c>
      <c r="Y117" s="238">
        <v>1</v>
      </c>
      <c r="Z117" s="238">
        <v>4</v>
      </c>
      <c r="AB117" s="238">
        <v>3</v>
      </c>
      <c r="AC117" s="238">
        <v>98</v>
      </c>
      <c r="AD117" s="238" t="s">
        <v>376</v>
      </c>
      <c r="AE117" s="238">
        <v>41</v>
      </c>
      <c r="AF117" s="238" t="s">
        <v>358</v>
      </c>
      <c r="AG117" s="238">
        <v>7</v>
      </c>
      <c r="AH117" s="238">
        <v>2</v>
      </c>
      <c r="AI117" s="238">
        <v>2</v>
      </c>
      <c r="AJ117" s="238">
        <v>3</v>
      </c>
      <c r="AK117" s="238">
        <v>21</v>
      </c>
      <c r="AL117" s="238">
        <v>42</v>
      </c>
      <c r="AM117" s="238" t="s">
        <v>354</v>
      </c>
      <c r="AN117" s="238">
        <v>5</v>
      </c>
      <c r="AO117" s="238">
        <v>5</v>
      </c>
      <c r="AS117" s="238">
        <v>1</v>
      </c>
      <c r="AT117" s="238">
        <v>98</v>
      </c>
      <c r="AU117" s="238">
        <v>65</v>
      </c>
      <c r="AV117" s="238">
        <v>11</v>
      </c>
      <c r="AW117" s="238">
        <v>21</v>
      </c>
      <c r="AX117" s="238">
        <v>2</v>
      </c>
      <c r="AY117" s="238">
        <v>2</v>
      </c>
      <c r="AZ117" s="238">
        <v>3</v>
      </c>
      <c r="BA117" s="238">
        <v>21</v>
      </c>
      <c r="BB117" s="238">
        <v>18</v>
      </c>
      <c r="BC117" s="238" t="s">
        <v>363</v>
      </c>
      <c r="BD117" s="238">
        <v>5</v>
      </c>
      <c r="BE117" s="238">
        <v>1</v>
      </c>
      <c r="BI117" s="238">
        <v>1</v>
      </c>
      <c r="BJ117" s="238">
        <v>98</v>
      </c>
      <c r="BK117" s="238">
        <v>65</v>
      </c>
      <c r="BL117" s="238">
        <v>11</v>
      </c>
      <c r="BM117" s="238">
        <v>21</v>
      </c>
      <c r="CT117" s="238">
        <v>452354</v>
      </c>
      <c r="CU117" s="238">
        <v>4962607</v>
      </c>
      <c r="CV117" s="238">
        <v>44.815275300000003</v>
      </c>
      <c r="CW117" s="238">
        <v>-93.602595500000007</v>
      </c>
      <c r="CX117" s="238" t="s">
        <v>359</v>
      </c>
      <c r="CY117" s="238" t="s">
        <v>2103</v>
      </c>
    </row>
    <row r="118" spans="1:103" x14ac:dyDescent="0.25">
      <c r="A118" s="238">
        <v>11018070</v>
      </c>
      <c r="B118" s="238">
        <v>2</v>
      </c>
      <c r="C118" s="238">
        <v>212</v>
      </c>
      <c r="D118" s="238">
        <v>148.99799999999999</v>
      </c>
      <c r="E118" s="238">
        <v>10</v>
      </c>
      <c r="F118" s="238" t="s">
        <v>1957</v>
      </c>
      <c r="H118" s="238" t="s">
        <v>354</v>
      </c>
      <c r="I118" s="238">
        <v>25</v>
      </c>
      <c r="K118" s="238">
        <v>15502681</v>
      </c>
      <c r="L118" s="238">
        <v>150640218</v>
      </c>
      <c r="M118" s="238">
        <v>3</v>
      </c>
      <c r="N118" s="238">
        <v>4</v>
      </c>
      <c r="O118" s="238">
        <v>2015</v>
      </c>
      <c r="P118" s="238" t="s">
        <v>355</v>
      </c>
      <c r="Q118" s="238">
        <v>22</v>
      </c>
      <c r="R118" s="238" t="s">
        <v>369</v>
      </c>
      <c r="S118" s="238">
        <v>5</v>
      </c>
      <c r="T118" s="238">
        <v>0</v>
      </c>
      <c r="U118" s="238">
        <v>1</v>
      </c>
      <c r="V118" s="238">
        <v>98</v>
      </c>
      <c r="W118" s="238">
        <v>16</v>
      </c>
      <c r="X118" s="238">
        <v>2</v>
      </c>
      <c r="Y118" s="238">
        <v>6</v>
      </c>
      <c r="Z118" s="238">
        <v>1</v>
      </c>
      <c r="AB118" s="238">
        <v>1</v>
      </c>
      <c r="AC118" s="238">
        <v>98</v>
      </c>
      <c r="AD118" s="238" t="s">
        <v>376</v>
      </c>
      <c r="AE118" s="238">
        <v>41</v>
      </c>
      <c r="AF118" s="238" t="s">
        <v>358</v>
      </c>
      <c r="AG118" s="238">
        <v>4</v>
      </c>
      <c r="AH118" s="238">
        <v>2</v>
      </c>
      <c r="AI118" s="238">
        <v>2</v>
      </c>
      <c r="AJ118" s="238">
        <v>3</v>
      </c>
      <c r="AK118" s="238">
        <v>21</v>
      </c>
      <c r="AL118" s="238">
        <v>29</v>
      </c>
      <c r="AM118" s="238" t="s">
        <v>363</v>
      </c>
      <c r="AN118" s="238">
        <v>5</v>
      </c>
      <c r="AO118" s="238">
        <v>1</v>
      </c>
      <c r="AS118" s="238">
        <v>1</v>
      </c>
      <c r="AT118" s="238">
        <v>98</v>
      </c>
      <c r="AU118" s="238">
        <v>65</v>
      </c>
      <c r="AV118" s="238">
        <v>11</v>
      </c>
      <c r="AW118" s="238">
        <v>21</v>
      </c>
      <c r="CT118" s="238">
        <v>452354</v>
      </c>
      <c r="CU118" s="238">
        <v>4962607</v>
      </c>
      <c r="CV118" s="238">
        <v>44.815275300000003</v>
      </c>
      <c r="CW118" s="238">
        <v>-93.602595500000007</v>
      </c>
      <c r="CX118" s="238" t="s">
        <v>359</v>
      </c>
      <c r="CY118" s="238" t="s">
        <v>2104</v>
      </c>
    </row>
    <row r="119" spans="1:103" x14ac:dyDescent="0.25">
      <c r="A119" s="238">
        <v>11019622</v>
      </c>
      <c r="B119" s="238">
        <v>2</v>
      </c>
      <c r="C119" s="238">
        <v>212</v>
      </c>
      <c r="D119" s="238">
        <v>148.99799999999999</v>
      </c>
      <c r="E119" s="238">
        <v>10</v>
      </c>
      <c r="F119" s="238" t="s">
        <v>1957</v>
      </c>
      <c r="H119" s="238" t="s">
        <v>354</v>
      </c>
      <c r="I119" s="238">
        <v>25</v>
      </c>
      <c r="K119" s="238">
        <v>15505416</v>
      </c>
      <c r="L119" s="238">
        <v>151490295</v>
      </c>
      <c r="M119" s="238">
        <v>5</v>
      </c>
      <c r="N119" s="238">
        <v>27</v>
      </c>
      <c r="O119" s="238">
        <v>2015</v>
      </c>
      <c r="P119" s="238" t="s">
        <v>355</v>
      </c>
      <c r="Q119" s="238">
        <v>17</v>
      </c>
      <c r="R119" s="238" t="s">
        <v>369</v>
      </c>
      <c r="S119" s="238">
        <v>5</v>
      </c>
      <c r="T119" s="238">
        <v>0</v>
      </c>
      <c r="U119" s="238">
        <v>2</v>
      </c>
      <c r="V119" s="238">
        <v>1</v>
      </c>
      <c r="W119" s="238">
        <v>10</v>
      </c>
      <c r="X119" s="238">
        <v>10</v>
      </c>
      <c r="Y119" s="238">
        <v>1</v>
      </c>
      <c r="Z119" s="238">
        <v>1</v>
      </c>
      <c r="AB119" s="238">
        <v>1</v>
      </c>
      <c r="AC119" s="238">
        <v>98</v>
      </c>
      <c r="AD119" s="238" t="s">
        <v>2105</v>
      </c>
      <c r="AE119" s="238">
        <v>41</v>
      </c>
      <c r="AF119" s="238" t="s">
        <v>358</v>
      </c>
      <c r="AG119" s="238">
        <v>7</v>
      </c>
      <c r="AH119" s="238">
        <v>2</v>
      </c>
      <c r="AI119" s="238">
        <v>2</v>
      </c>
      <c r="AJ119" s="238">
        <v>3</v>
      </c>
      <c r="AK119" s="238">
        <v>7</v>
      </c>
      <c r="AL119" s="238">
        <v>19</v>
      </c>
      <c r="AM119" s="238" t="s">
        <v>354</v>
      </c>
      <c r="AN119" s="238">
        <v>5</v>
      </c>
      <c r="AO119" s="238">
        <v>15</v>
      </c>
      <c r="AS119" s="238">
        <v>2</v>
      </c>
      <c r="AT119" s="238">
        <v>20</v>
      </c>
      <c r="AU119" s="238">
        <v>65</v>
      </c>
      <c r="AV119" s="238">
        <v>11</v>
      </c>
      <c r="AW119" s="238">
        <v>20</v>
      </c>
      <c r="AX119" s="238">
        <v>2</v>
      </c>
      <c r="AY119" s="238">
        <v>4</v>
      </c>
      <c r="AZ119" s="238">
        <v>3</v>
      </c>
      <c r="BA119" s="238">
        <v>8</v>
      </c>
      <c r="BB119" s="238">
        <v>51</v>
      </c>
      <c r="BC119" s="238" t="s">
        <v>363</v>
      </c>
      <c r="BD119" s="238">
        <v>5</v>
      </c>
      <c r="BE119" s="238">
        <v>1</v>
      </c>
      <c r="BI119" s="238">
        <v>2</v>
      </c>
      <c r="BJ119" s="238">
        <v>20</v>
      </c>
      <c r="BK119" s="238">
        <v>65</v>
      </c>
      <c r="BL119" s="238">
        <v>11</v>
      </c>
      <c r="BM119" s="238">
        <v>20</v>
      </c>
      <c r="CT119" s="238">
        <v>452354</v>
      </c>
      <c r="CU119" s="238">
        <v>4962607</v>
      </c>
      <c r="CV119" s="238">
        <v>44.815275300000003</v>
      </c>
      <c r="CW119" s="238">
        <v>-93.602595500000007</v>
      </c>
      <c r="CX119" s="238" t="s">
        <v>359</v>
      </c>
      <c r="CY119" s="238" t="s">
        <v>2106</v>
      </c>
    </row>
    <row r="120" spans="1:103" x14ac:dyDescent="0.25">
      <c r="A120" s="238">
        <v>11024250</v>
      </c>
      <c r="B120" s="238">
        <v>2</v>
      </c>
      <c r="C120" s="238">
        <v>212</v>
      </c>
      <c r="D120" s="238">
        <v>148.99799999999999</v>
      </c>
      <c r="E120" s="238">
        <v>10</v>
      </c>
      <c r="F120" s="238" t="s">
        <v>1957</v>
      </c>
      <c r="H120" s="238" t="s">
        <v>354</v>
      </c>
      <c r="I120" s="238">
        <v>25</v>
      </c>
      <c r="K120" s="238">
        <v>15513331</v>
      </c>
      <c r="L120" s="238">
        <v>153540179</v>
      </c>
      <c r="M120" s="238">
        <v>12</v>
      </c>
      <c r="N120" s="238">
        <v>20</v>
      </c>
      <c r="O120" s="238">
        <v>2015</v>
      </c>
      <c r="P120" s="238" t="s">
        <v>366</v>
      </c>
      <c r="Q120" s="238">
        <v>8</v>
      </c>
      <c r="R120" s="238" t="s">
        <v>369</v>
      </c>
      <c r="S120" s="238">
        <v>5</v>
      </c>
      <c r="T120" s="238">
        <v>0</v>
      </c>
      <c r="U120" s="238">
        <v>1</v>
      </c>
      <c r="V120" s="238">
        <v>7</v>
      </c>
      <c r="W120" s="238">
        <v>83</v>
      </c>
      <c r="X120" s="238">
        <v>2</v>
      </c>
      <c r="Y120" s="238">
        <v>1</v>
      </c>
      <c r="Z120" s="238">
        <v>2</v>
      </c>
      <c r="AB120" s="238">
        <v>5</v>
      </c>
      <c r="AC120" s="238">
        <v>98</v>
      </c>
      <c r="AD120" s="238" t="s">
        <v>376</v>
      </c>
      <c r="AE120" s="238">
        <v>41</v>
      </c>
      <c r="AF120" s="238" t="s">
        <v>358</v>
      </c>
      <c r="AG120" s="238">
        <v>3</v>
      </c>
      <c r="AH120" s="238">
        <v>2</v>
      </c>
      <c r="AI120" s="238">
        <v>4</v>
      </c>
      <c r="AJ120" s="238">
        <v>3</v>
      </c>
      <c r="AK120" s="238">
        <v>21</v>
      </c>
      <c r="AL120" s="238">
        <v>62</v>
      </c>
      <c r="AM120" s="238" t="s">
        <v>354</v>
      </c>
      <c r="AN120" s="238">
        <v>5</v>
      </c>
      <c r="AO120" s="238">
        <v>3</v>
      </c>
      <c r="AS120" s="238">
        <v>1</v>
      </c>
      <c r="AT120" s="238">
        <v>98</v>
      </c>
      <c r="AU120" s="238">
        <v>65</v>
      </c>
      <c r="AV120" s="238">
        <v>11</v>
      </c>
      <c r="AW120" s="238">
        <v>21</v>
      </c>
      <c r="CT120" s="238">
        <v>452354</v>
      </c>
      <c r="CU120" s="238">
        <v>4962607</v>
      </c>
      <c r="CV120" s="238">
        <v>44.815275300000003</v>
      </c>
      <c r="CW120" s="238">
        <v>-93.602595500000007</v>
      </c>
      <c r="CX120" s="238" t="s">
        <v>359</v>
      </c>
      <c r="CY120" s="238" t="s">
        <v>2107</v>
      </c>
    </row>
    <row r="121" spans="1:103" x14ac:dyDescent="0.25">
      <c r="A121" s="238">
        <v>11015463</v>
      </c>
      <c r="B121" s="238">
        <v>2</v>
      </c>
      <c r="C121" s="238">
        <v>212</v>
      </c>
      <c r="D121" s="238">
        <v>149.01499999999999</v>
      </c>
      <c r="E121" s="238">
        <v>10</v>
      </c>
      <c r="F121" s="238" t="s">
        <v>1957</v>
      </c>
      <c r="H121" s="238" t="s">
        <v>354</v>
      </c>
      <c r="I121" s="238">
        <v>25</v>
      </c>
      <c r="K121" s="238">
        <v>15000181</v>
      </c>
      <c r="L121" s="238">
        <v>150080169</v>
      </c>
      <c r="M121" s="238">
        <v>1</v>
      </c>
      <c r="N121" s="238">
        <v>8</v>
      </c>
      <c r="O121" s="238">
        <v>2015</v>
      </c>
      <c r="P121" s="238" t="s">
        <v>384</v>
      </c>
      <c r="Q121" s="238">
        <v>14</v>
      </c>
      <c r="R121" s="238" t="s">
        <v>369</v>
      </c>
      <c r="S121" s="238">
        <v>4</v>
      </c>
      <c r="T121" s="238">
        <v>0</v>
      </c>
      <c r="U121" s="238">
        <v>1</v>
      </c>
      <c r="V121" s="238">
        <v>4</v>
      </c>
      <c r="W121" s="238">
        <v>54</v>
      </c>
      <c r="X121" s="238">
        <v>2</v>
      </c>
      <c r="Y121" s="238">
        <v>1</v>
      </c>
      <c r="Z121" s="238">
        <v>4</v>
      </c>
      <c r="AA121" s="238">
        <v>7</v>
      </c>
      <c r="AB121" s="238">
        <v>5</v>
      </c>
      <c r="AC121" s="238">
        <v>98</v>
      </c>
      <c r="AD121" s="238" t="s">
        <v>2108</v>
      </c>
      <c r="AE121" s="238" t="s">
        <v>2109</v>
      </c>
      <c r="AF121" s="238" t="s">
        <v>358</v>
      </c>
      <c r="AG121" s="238">
        <v>3</v>
      </c>
      <c r="AH121" s="238">
        <v>2</v>
      </c>
      <c r="AI121" s="238">
        <v>1</v>
      </c>
      <c r="AJ121" s="238">
        <v>3</v>
      </c>
      <c r="AK121" s="238">
        <v>21</v>
      </c>
      <c r="AL121" s="238">
        <v>53</v>
      </c>
      <c r="AM121" s="238" t="s">
        <v>354</v>
      </c>
      <c r="AN121" s="238">
        <v>5</v>
      </c>
      <c r="AO121" s="238">
        <v>3</v>
      </c>
      <c r="AS121" s="238">
        <v>1</v>
      </c>
      <c r="AT121" s="238">
        <v>98</v>
      </c>
      <c r="AU121" s="238">
        <v>65</v>
      </c>
      <c r="AV121" s="238">
        <v>11</v>
      </c>
      <c r="AW121" s="238">
        <v>21</v>
      </c>
      <c r="CT121" s="238">
        <v>452379</v>
      </c>
      <c r="CU121" s="238">
        <v>4962616</v>
      </c>
      <c r="CV121" s="238">
        <v>44.815364199999998</v>
      </c>
      <c r="CW121" s="238">
        <v>-93.602275000000006</v>
      </c>
      <c r="CX121" s="238" t="s">
        <v>359</v>
      </c>
      <c r="CY121" s="238" t="s">
        <v>2110</v>
      </c>
    </row>
    <row r="122" spans="1:103" x14ac:dyDescent="0.25">
      <c r="A122" s="238">
        <v>11017354</v>
      </c>
      <c r="B122" s="238">
        <v>2</v>
      </c>
      <c r="C122" s="238">
        <v>212</v>
      </c>
      <c r="D122" s="238">
        <v>149.01900000000001</v>
      </c>
      <c r="E122" s="238">
        <v>10</v>
      </c>
      <c r="F122" s="238" t="s">
        <v>1957</v>
      </c>
      <c r="H122" s="238" t="s">
        <v>354</v>
      </c>
      <c r="I122" s="238">
        <v>25</v>
      </c>
      <c r="K122" s="238">
        <v>15001013</v>
      </c>
      <c r="L122" s="238">
        <v>150360128</v>
      </c>
      <c r="M122" s="238">
        <v>2</v>
      </c>
      <c r="N122" s="238">
        <v>5</v>
      </c>
      <c r="O122" s="238">
        <v>2015</v>
      </c>
      <c r="P122" s="238" t="s">
        <v>384</v>
      </c>
      <c r="Q122" s="238">
        <v>8</v>
      </c>
      <c r="R122" s="238" t="s">
        <v>419</v>
      </c>
      <c r="S122" s="238">
        <v>5</v>
      </c>
      <c r="T122" s="238">
        <v>0</v>
      </c>
      <c r="U122" s="238">
        <v>3</v>
      </c>
      <c r="V122" s="238">
        <v>1</v>
      </c>
      <c r="W122" s="238">
        <v>10</v>
      </c>
      <c r="X122" s="238">
        <v>3</v>
      </c>
      <c r="Y122" s="238">
        <v>2</v>
      </c>
      <c r="Z122" s="238">
        <v>1</v>
      </c>
      <c r="AB122" s="238">
        <v>1</v>
      </c>
      <c r="AC122" s="238">
        <v>98</v>
      </c>
      <c r="AD122" s="238" t="s">
        <v>2111</v>
      </c>
      <c r="AE122" s="238" t="s">
        <v>357</v>
      </c>
      <c r="AF122" s="238" t="s">
        <v>358</v>
      </c>
      <c r="AG122" s="238">
        <v>7</v>
      </c>
      <c r="AH122" s="238">
        <v>2</v>
      </c>
      <c r="AI122" s="238">
        <v>4</v>
      </c>
      <c r="AJ122" s="238">
        <v>1</v>
      </c>
      <c r="AK122" s="238">
        <v>21</v>
      </c>
      <c r="AL122" s="238">
        <v>62</v>
      </c>
      <c r="AM122" s="238" t="s">
        <v>354</v>
      </c>
      <c r="AN122" s="238">
        <v>5</v>
      </c>
      <c r="AO122" s="238">
        <v>15</v>
      </c>
      <c r="AS122" s="238">
        <v>4</v>
      </c>
      <c r="AT122" s="238">
        <v>20</v>
      </c>
      <c r="AU122" s="238">
        <v>40</v>
      </c>
      <c r="AV122" s="238">
        <v>11</v>
      </c>
      <c r="AW122" s="238">
        <v>21</v>
      </c>
      <c r="AX122" s="238">
        <v>2</v>
      </c>
      <c r="AY122" s="238">
        <v>2</v>
      </c>
      <c r="AZ122" s="238">
        <v>1</v>
      </c>
      <c r="BA122" s="238">
        <v>8</v>
      </c>
      <c r="BB122" s="238">
        <v>27</v>
      </c>
      <c r="BC122" s="238" t="s">
        <v>354</v>
      </c>
      <c r="BD122" s="238">
        <v>5</v>
      </c>
      <c r="BE122" s="238">
        <v>1</v>
      </c>
      <c r="BI122" s="238">
        <v>4</v>
      </c>
      <c r="BJ122" s="238">
        <v>20</v>
      </c>
      <c r="BK122" s="238">
        <v>40</v>
      </c>
      <c r="BL122" s="238">
        <v>11</v>
      </c>
      <c r="BM122" s="238">
        <v>21</v>
      </c>
      <c r="BN122" s="238">
        <v>2</v>
      </c>
      <c r="BO122" s="238">
        <v>2</v>
      </c>
      <c r="BP122" s="238">
        <v>1</v>
      </c>
      <c r="BQ122" s="238">
        <v>8</v>
      </c>
      <c r="BR122" s="238">
        <v>28</v>
      </c>
      <c r="BS122" s="238" t="s">
        <v>363</v>
      </c>
      <c r="BT122" s="238">
        <v>5</v>
      </c>
      <c r="BU122" s="238">
        <v>1</v>
      </c>
      <c r="BY122" s="238">
        <v>4</v>
      </c>
      <c r="BZ122" s="238">
        <v>20</v>
      </c>
      <c r="CA122" s="238">
        <v>40</v>
      </c>
      <c r="CB122" s="238">
        <v>11</v>
      </c>
      <c r="CC122" s="238">
        <v>21</v>
      </c>
      <c r="CT122" s="238">
        <v>452384</v>
      </c>
      <c r="CU122" s="238">
        <v>4962619</v>
      </c>
      <c r="CV122" s="238">
        <v>44.815384100000003</v>
      </c>
      <c r="CW122" s="238">
        <v>-93.602214500000002</v>
      </c>
      <c r="CX122" s="238" t="s">
        <v>359</v>
      </c>
      <c r="CY122" s="238" t="s">
        <v>2112</v>
      </c>
    </row>
    <row r="123" spans="1:103" x14ac:dyDescent="0.25">
      <c r="A123" s="238">
        <v>413073</v>
      </c>
      <c r="B123" s="238">
        <v>2</v>
      </c>
      <c r="C123" s="238">
        <v>212</v>
      </c>
      <c r="D123" s="238">
        <v>149.047</v>
      </c>
      <c r="E123" s="238">
        <v>10</v>
      </c>
      <c r="F123" s="238" t="s">
        <v>1957</v>
      </c>
      <c r="H123" s="238" t="s">
        <v>354</v>
      </c>
      <c r="I123" s="238">
        <v>25</v>
      </c>
      <c r="K123" s="238">
        <v>17500481</v>
      </c>
      <c r="M123" s="238">
        <v>1</v>
      </c>
      <c r="N123" s="238">
        <v>10</v>
      </c>
      <c r="O123" s="238">
        <v>2017</v>
      </c>
      <c r="P123" s="238" t="s">
        <v>368</v>
      </c>
      <c r="Q123" s="238">
        <v>8</v>
      </c>
      <c r="R123" s="238" t="s">
        <v>369</v>
      </c>
      <c r="S123" s="238">
        <v>5</v>
      </c>
      <c r="T123" s="238">
        <v>0</v>
      </c>
      <c r="U123" s="238">
        <v>1</v>
      </c>
      <c r="W123" s="238">
        <v>55</v>
      </c>
      <c r="X123" s="238">
        <v>2</v>
      </c>
      <c r="Y123" s="238">
        <v>1</v>
      </c>
      <c r="Z123" s="238">
        <v>4</v>
      </c>
      <c r="AB123" s="238">
        <v>3</v>
      </c>
      <c r="AC123" s="238">
        <v>98</v>
      </c>
      <c r="AD123" s="238" t="s">
        <v>357</v>
      </c>
      <c r="AF123" s="238" t="s">
        <v>358</v>
      </c>
      <c r="AG123" s="238">
        <v>3</v>
      </c>
      <c r="AH123" s="238">
        <v>2</v>
      </c>
      <c r="AI123" s="238">
        <v>2</v>
      </c>
      <c r="AJ123" s="238">
        <v>3</v>
      </c>
      <c r="AK123" s="238">
        <v>21</v>
      </c>
      <c r="AL123" s="238">
        <v>17</v>
      </c>
      <c r="AM123" s="238" t="s">
        <v>363</v>
      </c>
      <c r="AN123" s="238">
        <v>99</v>
      </c>
      <c r="AO123" s="238">
        <v>62</v>
      </c>
      <c r="AS123" s="238">
        <v>15</v>
      </c>
      <c r="AT123" s="238">
        <v>9</v>
      </c>
      <c r="AU123" s="238">
        <v>65</v>
      </c>
      <c r="AV123" s="238">
        <v>11</v>
      </c>
      <c r="AW123" s="238">
        <v>21</v>
      </c>
      <c r="CT123" s="238">
        <v>452425.71331809403</v>
      </c>
      <c r="CU123" s="238">
        <v>4962633.06239946</v>
      </c>
      <c r="CV123" s="238">
        <v>44.815516850000002</v>
      </c>
      <c r="CW123" s="238">
        <v>-93.601689649999997</v>
      </c>
      <c r="CX123" s="238" t="s">
        <v>359</v>
      </c>
      <c r="CY123" s="238" t="s">
        <v>2113</v>
      </c>
    </row>
    <row r="124" spans="1:103" x14ac:dyDescent="0.25">
      <c r="A124" s="238">
        <v>847185</v>
      </c>
      <c r="B124" s="238">
        <v>2</v>
      </c>
      <c r="C124" s="238">
        <v>212</v>
      </c>
      <c r="D124" s="238">
        <v>149.06200000000001</v>
      </c>
      <c r="E124" s="238">
        <v>10</v>
      </c>
      <c r="F124" s="238" t="s">
        <v>1957</v>
      </c>
      <c r="H124" s="238" t="s">
        <v>354</v>
      </c>
      <c r="I124" s="238">
        <v>25</v>
      </c>
      <c r="K124" s="238">
        <v>20508898</v>
      </c>
      <c r="L124" s="238">
        <v>202890190</v>
      </c>
      <c r="M124" s="238">
        <v>10</v>
      </c>
      <c r="N124" s="238">
        <v>15</v>
      </c>
      <c r="O124" s="238">
        <v>2020</v>
      </c>
      <c r="P124" s="238" t="s">
        <v>384</v>
      </c>
      <c r="Q124" s="238">
        <v>23</v>
      </c>
      <c r="R124" s="238" t="s">
        <v>369</v>
      </c>
      <c r="S124" s="238">
        <v>5</v>
      </c>
      <c r="T124" s="238">
        <v>0</v>
      </c>
      <c r="U124" s="238">
        <v>2</v>
      </c>
      <c r="V124" s="238">
        <v>10</v>
      </c>
      <c r="W124" s="238">
        <v>10</v>
      </c>
      <c r="X124" s="238">
        <v>2</v>
      </c>
      <c r="Y124" s="238">
        <v>4</v>
      </c>
      <c r="Z124" s="238">
        <v>1</v>
      </c>
      <c r="AB124" s="238">
        <v>1</v>
      </c>
      <c r="AC124" s="238">
        <v>98</v>
      </c>
      <c r="AD124" s="238" t="s">
        <v>2114</v>
      </c>
      <c r="AF124" s="238" t="s">
        <v>358</v>
      </c>
      <c r="AG124" s="238">
        <v>5</v>
      </c>
      <c r="AH124" s="238">
        <v>2</v>
      </c>
      <c r="AI124" s="238">
        <v>2</v>
      </c>
      <c r="AJ124" s="238">
        <v>3</v>
      </c>
      <c r="AK124" s="238">
        <v>21</v>
      </c>
      <c r="AL124" s="238">
        <v>49</v>
      </c>
      <c r="AM124" s="238" t="s">
        <v>363</v>
      </c>
      <c r="AN124" s="238">
        <v>5</v>
      </c>
      <c r="AO124" s="238">
        <v>1</v>
      </c>
      <c r="AS124" s="238">
        <v>15</v>
      </c>
      <c r="AT124" s="238">
        <v>9</v>
      </c>
      <c r="AU124" s="238">
        <v>60</v>
      </c>
      <c r="AV124" s="238">
        <v>11</v>
      </c>
      <c r="AW124" s="238">
        <v>21</v>
      </c>
      <c r="AX124" s="238">
        <v>1</v>
      </c>
      <c r="AZ124" s="238">
        <v>3</v>
      </c>
      <c r="BA124" s="238">
        <v>28</v>
      </c>
      <c r="BI124" s="238">
        <v>15</v>
      </c>
      <c r="BJ124" s="238">
        <v>9</v>
      </c>
      <c r="BK124" s="238">
        <v>60</v>
      </c>
      <c r="BL124" s="238">
        <v>11</v>
      </c>
      <c r="BM124" s="238">
        <v>21</v>
      </c>
      <c r="CT124" s="238">
        <v>452448.99669799401</v>
      </c>
      <c r="CU124" s="238">
        <v>4962643.6457539601</v>
      </c>
      <c r="CV124" s="238">
        <v>44.815613669999998</v>
      </c>
      <c r="CW124" s="238">
        <v>-93.601396179999995</v>
      </c>
      <c r="CX124" s="238" t="s">
        <v>359</v>
      </c>
      <c r="CY124" s="238" t="s">
        <v>2115</v>
      </c>
    </row>
    <row r="125" spans="1:103" x14ac:dyDescent="0.25">
      <c r="A125" s="238">
        <v>11016595</v>
      </c>
      <c r="B125" s="238">
        <v>2</v>
      </c>
      <c r="C125" s="238">
        <v>212</v>
      </c>
      <c r="D125" s="238">
        <v>149.11699999999999</v>
      </c>
      <c r="E125" s="238">
        <v>10</v>
      </c>
      <c r="F125" s="238" t="s">
        <v>1957</v>
      </c>
      <c r="H125" s="238" t="s">
        <v>354</v>
      </c>
      <c r="I125" s="238">
        <v>25</v>
      </c>
      <c r="K125" s="238">
        <v>15000497</v>
      </c>
      <c r="L125" s="238">
        <v>150180040</v>
      </c>
      <c r="M125" s="238">
        <v>1</v>
      </c>
      <c r="N125" s="238">
        <v>18</v>
      </c>
      <c r="O125" s="238">
        <v>2015</v>
      </c>
      <c r="P125" s="238" t="s">
        <v>366</v>
      </c>
      <c r="Q125" s="238">
        <v>10</v>
      </c>
      <c r="S125" s="238">
        <v>5</v>
      </c>
      <c r="T125" s="238">
        <v>0</v>
      </c>
      <c r="U125" s="238">
        <v>2</v>
      </c>
      <c r="V125" s="238">
        <v>10</v>
      </c>
      <c r="W125" s="238">
        <v>10</v>
      </c>
      <c r="X125" s="238">
        <v>2</v>
      </c>
      <c r="Y125" s="238">
        <v>1</v>
      </c>
      <c r="Z125" s="238">
        <v>1</v>
      </c>
      <c r="AB125" s="238">
        <v>2</v>
      </c>
      <c r="AC125" s="238">
        <v>98</v>
      </c>
      <c r="AD125" s="238" t="s">
        <v>357</v>
      </c>
      <c r="AE125" s="238" t="s">
        <v>2111</v>
      </c>
      <c r="AF125" s="238" t="s">
        <v>358</v>
      </c>
      <c r="AG125" s="238">
        <v>5</v>
      </c>
      <c r="AH125" s="238">
        <v>2</v>
      </c>
      <c r="AI125" s="238">
        <v>4</v>
      </c>
      <c r="AJ125" s="238">
        <v>3</v>
      </c>
      <c r="AK125" s="238">
        <v>10</v>
      </c>
      <c r="AL125" s="238">
        <v>27</v>
      </c>
      <c r="AM125" s="238" t="s">
        <v>363</v>
      </c>
      <c r="AN125" s="238">
        <v>5</v>
      </c>
      <c r="AO125" s="238">
        <v>3</v>
      </c>
      <c r="AP125" s="238">
        <v>16</v>
      </c>
      <c r="AS125" s="238">
        <v>1</v>
      </c>
      <c r="AT125" s="238">
        <v>98</v>
      </c>
      <c r="AU125" s="238">
        <v>65</v>
      </c>
      <c r="AV125" s="238">
        <v>11</v>
      </c>
      <c r="AW125" s="238">
        <v>21</v>
      </c>
      <c r="AX125" s="238">
        <v>2</v>
      </c>
      <c r="AY125" s="238">
        <v>2</v>
      </c>
      <c r="AZ125" s="238">
        <v>3</v>
      </c>
      <c r="BA125" s="238">
        <v>21</v>
      </c>
      <c r="BB125" s="238">
        <v>25</v>
      </c>
      <c r="BC125" s="238" t="s">
        <v>354</v>
      </c>
      <c r="BD125" s="238">
        <v>5</v>
      </c>
      <c r="BE125" s="238">
        <v>1</v>
      </c>
      <c r="BI125" s="238">
        <v>1</v>
      </c>
      <c r="BJ125" s="238">
        <v>98</v>
      </c>
      <c r="BK125" s="238">
        <v>65</v>
      </c>
      <c r="BL125" s="238">
        <v>11</v>
      </c>
      <c r="BM125" s="238">
        <v>21</v>
      </c>
      <c r="CT125" s="238">
        <v>452530</v>
      </c>
      <c r="CU125" s="238">
        <v>4962681</v>
      </c>
      <c r="CV125" s="238">
        <v>44.815954300000001</v>
      </c>
      <c r="CW125" s="238">
        <v>-93.600373399999995</v>
      </c>
      <c r="CX125" s="238" t="s">
        <v>359</v>
      </c>
      <c r="CY125" s="238" t="s">
        <v>2116</v>
      </c>
    </row>
    <row r="126" spans="1:103" x14ac:dyDescent="0.25">
      <c r="A126" s="238">
        <v>863248</v>
      </c>
      <c r="B126" s="238">
        <v>2</v>
      </c>
      <c r="C126" s="238">
        <v>212</v>
      </c>
      <c r="D126" s="238">
        <v>149.16300000000001</v>
      </c>
      <c r="E126" s="238">
        <v>10</v>
      </c>
      <c r="F126" s="238" t="s">
        <v>1957</v>
      </c>
      <c r="H126" s="238" t="s">
        <v>354</v>
      </c>
      <c r="I126" s="238">
        <v>25</v>
      </c>
      <c r="K126" s="238" t="s">
        <v>2117</v>
      </c>
      <c r="L126" s="238">
        <v>203160312</v>
      </c>
      <c r="M126" s="238">
        <v>11</v>
      </c>
      <c r="N126" s="238">
        <v>11</v>
      </c>
      <c r="O126" s="238">
        <v>2020</v>
      </c>
      <c r="P126" s="238" t="s">
        <v>355</v>
      </c>
      <c r="Q126" s="238">
        <v>7</v>
      </c>
      <c r="R126" s="238" t="s">
        <v>356</v>
      </c>
      <c r="S126" s="238">
        <v>5</v>
      </c>
      <c r="T126" s="238">
        <v>0</v>
      </c>
      <c r="U126" s="238">
        <v>2</v>
      </c>
      <c r="V126" s="238">
        <v>12</v>
      </c>
      <c r="W126" s="238">
        <v>10</v>
      </c>
      <c r="X126" s="238">
        <v>2</v>
      </c>
      <c r="Y126" s="238">
        <v>1</v>
      </c>
      <c r="Z126" s="238">
        <v>4</v>
      </c>
      <c r="AB126" s="238">
        <v>5</v>
      </c>
      <c r="AC126" s="238">
        <v>98</v>
      </c>
      <c r="AD126" s="238" t="s">
        <v>357</v>
      </c>
      <c r="AF126" s="238" t="s">
        <v>405</v>
      </c>
      <c r="AG126" s="238">
        <v>7</v>
      </c>
      <c r="AH126" s="238">
        <v>2</v>
      </c>
      <c r="AI126" s="238">
        <v>5</v>
      </c>
      <c r="AJ126" s="238">
        <v>4</v>
      </c>
      <c r="AK126" s="238">
        <v>21</v>
      </c>
      <c r="AL126" s="238">
        <v>23</v>
      </c>
      <c r="AM126" s="238" t="s">
        <v>354</v>
      </c>
      <c r="AN126" s="238">
        <v>5</v>
      </c>
      <c r="AO126" s="238">
        <v>90</v>
      </c>
      <c r="AS126" s="238">
        <v>15</v>
      </c>
      <c r="AT126" s="238">
        <v>9</v>
      </c>
      <c r="AU126" s="238">
        <v>65</v>
      </c>
      <c r="AV126" s="238">
        <v>11</v>
      </c>
      <c r="AW126" s="238">
        <v>21</v>
      </c>
      <c r="AX126" s="238">
        <v>2</v>
      </c>
      <c r="AY126" s="238">
        <v>3</v>
      </c>
      <c r="AZ126" s="238">
        <v>4</v>
      </c>
      <c r="BA126" s="238">
        <v>34</v>
      </c>
      <c r="BB126" s="238">
        <v>40</v>
      </c>
      <c r="BC126" s="238" t="s">
        <v>363</v>
      </c>
      <c r="BD126" s="238">
        <v>5</v>
      </c>
      <c r="BE126" s="238">
        <v>90</v>
      </c>
      <c r="BI126" s="238">
        <v>15</v>
      </c>
      <c r="BJ126" s="238">
        <v>9</v>
      </c>
      <c r="BK126" s="238">
        <v>65</v>
      </c>
      <c r="BL126" s="238">
        <v>11</v>
      </c>
      <c r="BM126" s="238">
        <v>21</v>
      </c>
      <c r="CT126" s="238">
        <v>452599.28033189499</v>
      </c>
      <c r="CU126" s="238">
        <v>4962743.1292862603</v>
      </c>
      <c r="CV126" s="238">
        <v>44.816519190000001</v>
      </c>
      <c r="CW126" s="238">
        <v>-93.599504870000004</v>
      </c>
      <c r="CX126" s="238" t="s">
        <v>359</v>
      </c>
      <c r="CY126" s="238" t="s">
        <v>2118</v>
      </c>
    </row>
    <row r="127" spans="1:103" x14ac:dyDescent="0.25">
      <c r="A127" s="238">
        <v>10936105</v>
      </c>
      <c r="B127" s="238">
        <v>2</v>
      </c>
      <c r="C127" s="238">
        <v>212</v>
      </c>
      <c r="D127" s="238">
        <v>149.17599999999999</v>
      </c>
      <c r="E127" s="238">
        <v>10</v>
      </c>
      <c r="F127" s="238" t="s">
        <v>1957</v>
      </c>
      <c r="H127" s="238" t="s">
        <v>354</v>
      </c>
      <c r="I127" s="238">
        <v>25</v>
      </c>
      <c r="K127" s="238">
        <v>14506851</v>
      </c>
      <c r="L127" s="238">
        <v>141890335</v>
      </c>
      <c r="M127" s="238">
        <v>6</v>
      </c>
      <c r="N127" s="238">
        <v>25</v>
      </c>
      <c r="O127" s="238">
        <v>2014</v>
      </c>
      <c r="P127" s="238" t="s">
        <v>355</v>
      </c>
      <c r="Q127" s="238">
        <v>9</v>
      </c>
      <c r="R127" s="238" t="s">
        <v>369</v>
      </c>
      <c r="S127" s="238">
        <v>4</v>
      </c>
      <c r="T127" s="238">
        <v>0</v>
      </c>
      <c r="U127" s="238">
        <v>1</v>
      </c>
      <c r="V127" s="238">
        <v>4</v>
      </c>
      <c r="W127" s="238">
        <v>83</v>
      </c>
      <c r="X127" s="238">
        <v>2</v>
      </c>
      <c r="Y127" s="238">
        <v>1</v>
      </c>
      <c r="Z127" s="238">
        <v>1</v>
      </c>
      <c r="AB127" s="238">
        <v>1</v>
      </c>
      <c r="AC127" s="238">
        <v>98</v>
      </c>
      <c r="AD127" s="238">
        <v>212</v>
      </c>
      <c r="AE127" s="238" t="s">
        <v>2119</v>
      </c>
      <c r="AF127" s="238" t="s">
        <v>358</v>
      </c>
      <c r="AG127" s="238">
        <v>3</v>
      </c>
      <c r="AH127" s="238">
        <v>2</v>
      </c>
      <c r="AI127" s="238">
        <v>4</v>
      </c>
      <c r="AJ127" s="238">
        <v>3</v>
      </c>
      <c r="AK127" s="238">
        <v>27</v>
      </c>
      <c r="AL127" s="238">
        <v>20</v>
      </c>
      <c r="AM127" s="238" t="s">
        <v>354</v>
      </c>
      <c r="AN127" s="238">
        <v>5</v>
      </c>
      <c r="AO127" s="238">
        <v>3</v>
      </c>
      <c r="AP127" s="238">
        <v>15</v>
      </c>
      <c r="AS127" s="238">
        <v>1</v>
      </c>
      <c r="AT127" s="238">
        <v>98</v>
      </c>
      <c r="AU127" s="238">
        <v>60</v>
      </c>
      <c r="AV127" s="238">
        <v>11</v>
      </c>
      <c r="AW127" s="238">
        <v>21</v>
      </c>
      <c r="CT127" s="238">
        <v>452616</v>
      </c>
      <c r="CU127" s="238">
        <v>4962721</v>
      </c>
      <c r="CV127" s="238">
        <v>44.816320300000001</v>
      </c>
      <c r="CW127" s="238">
        <v>-93.599296499999994</v>
      </c>
      <c r="CX127" s="238" t="s">
        <v>359</v>
      </c>
      <c r="CY127" s="238" t="s">
        <v>2120</v>
      </c>
    </row>
    <row r="128" spans="1:103" x14ac:dyDescent="0.25">
      <c r="A128" s="238">
        <v>417596</v>
      </c>
      <c r="B128" s="238">
        <v>2</v>
      </c>
      <c r="C128" s="238">
        <v>212</v>
      </c>
      <c r="D128" s="238">
        <v>149.226</v>
      </c>
      <c r="E128" s="238">
        <v>10</v>
      </c>
      <c r="F128" s="238" t="s">
        <v>1957</v>
      </c>
      <c r="H128" s="238" t="s">
        <v>354</v>
      </c>
      <c r="I128" s="238">
        <v>25</v>
      </c>
      <c r="K128" s="238">
        <v>17500981</v>
      </c>
      <c r="M128" s="238">
        <v>1</v>
      </c>
      <c r="N128" s="238">
        <v>19</v>
      </c>
      <c r="O128" s="238">
        <v>2017</v>
      </c>
      <c r="P128" s="238" t="s">
        <v>384</v>
      </c>
      <c r="Q128" s="238">
        <v>6</v>
      </c>
      <c r="R128" s="238" t="s">
        <v>369</v>
      </c>
      <c r="S128" s="238">
        <v>5</v>
      </c>
      <c r="T128" s="238">
        <v>0</v>
      </c>
      <c r="U128" s="238">
        <v>1</v>
      </c>
      <c r="W128" s="238">
        <v>56</v>
      </c>
      <c r="X128" s="238">
        <v>2</v>
      </c>
      <c r="Y128" s="238">
        <v>4</v>
      </c>
      <c r="Z128" s="238">
        <v>1</v>
      </c>
      <c r="AB128" s="238">
        <v>5</v>
      </c>
      <c r="AC128" s="238">
        <v>98</v>
      </c>
      <c r="AD128" s="238" t="s">
        <v>357</v>
      </c>
      <c r="AF128" s="238" t="s">
        <v>405</v>
      </c>
      <c r="AG128" s="238">
        <v>3</v>
      </c>
      <c r="AH128" s="238">
        <v>2</v>
      </c>
      <c r="AI128" s="238">
        <v>3</v>
      </c>
      <c r="AJ128" s="238">
        <v>3</v>
      </c>
      <c r="AK128" s="238">
        <v>21</v>
      </c>
      <c r="AL128" s="238">
        <v>53</v>
      </c>
      <c r="AM128" s="238" t="s">
        <v>354</v>
      </c>
      <c r="AN128" s="238">
        <v>5</v>
      </c>
      <c r="AO128" s="238">
        <v>70</v>
      </c>
      <c r="AS128" s="238">
        <v>15</v>
      </c>
      <c r="AT128" s="238">
        <v>9</v>
      </c>
      <c r="AU128" s="238">
        <v>65</v>
      </c>
      <c r="AV128" s="238">
        <v>11</v>
      </c>
      <c r="AW128" s="238">
        <v>21</v>
      </c>
      <c r="CT128" s="238">
        <v>452658.54711709497</v>
      </c>
      <c r="CU128" s="238">
        <v>4962768.5293370597</v>
      </c>
      <c r="CV128" s="238">
        <v>44.816751770000003</v>
      </c>
      <c r="CW128" s="238">
        <v>-93.598757689999999</v>
      </c>
      <c r="CX128" s="238" t="s">
        <v>359</v>
      </c>
      <c r="CY128" s="238" t="s">
        <v>2121</v>
      </c>
    </row>
    <row r="129" spans="1:103" x14ac:dyDescent="0.25">
      <c r="A129" s="238">
        <v>812985</v>
      </c>
      <c r="B129" s="238">
        <v>2</v>
      </c>
      <c r="C129" s="238">
        <v>212</v>
      </c>
      <c r="D129" s="238">
        <v>149.25899999999999</v>
      </c>
      <c r="E129" s="238">
        <v>10</v>
      </c>
      <c r="F129" s="238" t="s">
        <v>1957</v>
      </c>
      <c r="H129" s="238" t="s">
        <v>354</v>
      </c>
      <c r="I129" s="238">
        <v>25</v>
      </c>
      <c r="K129" s="238">
        <v>20004745</v>
      </c>
      <c r="L129" s="238">
        <v>201570075</v>
      </c>
      <c r="M129" s="238">
        <v>6</v>
      </c>
      <c r="N129" s="238">
        <v>5</v>
      </c>
      <c r="O129" s="238">
        <v>2020</v>
      </c>
      <c r="P129" s="238" t="s">
        <v>362</v>
      </c>
      <c r="Q129" s="238">
        <v>16</v>
      </c>
      <c r="R129" s="238" t="s">
        <v>356</v>
      </c>
      <c r="S129" s="238">
        <v>5</v>
      </c>
      <c r="T129" s="238">
        <v>0</v>
      </c>
      <c r="U129" s="238">
        <v>2</v>
      </c>
      <c r="V129" s="238">
        <v>10</v>
      </c>
      <c r="W129" s="238">
        <v>10</v>
      </c>
      <c r="X129" s="238">
        <v>2</v>
      </c>
      <c r="Y129" s="238">
        <v>1</v>
      </c>
      <c r="Z129" s="238">
        <v>1</v>
      </c>
      <c r="AB129" s="238">
        <v>1</v>
      </c>
      <c r="AC129" s="238">
        <v>98</v>
      </c>
      <c r="AD129" s="238" t="s">
        <v>357</v>
      </c>
      <c r="AF129" s="238" t="s">
        <v>405</v>
      </c>
      <c r="AG129" s="238">
        <v>5</v>
      </c>
      <c r="AH129" s="238">
        <v>2</v>
      </c>
      <c r="AI129" s="238">
        <v>2</v>
      </c>
      <c r="AJ129" s="238">
        <v>4</v>
      </c>
      <c r="AK129" s="238">
        <v>28</v>
      </c>
      <c r="AL129" s="238">
        <v>53</v>
      </c>
      <c r="AM129" s="238" t="s">
        <v>354</v>
      </c>
      <c r="AN129" s="238">
        <v>5</v>
      </c>
      <c r="AO129" s="238">
        <v>10</v>
      </c>
      <c r="AS129" s="238">
        <v>15</v>
      </c>
      <c r="AT129" s="238">
        <v>9</v>
      </c>
      <c r="AU129" s="238">
        <v>65</v>
      </c>
      <c r="AV129" s="238">
        <v>11</v>
      </c>
      <c r="AW129" s="238">
        <v>21</v>
      </c>
      <c r="AX129" s="238">
        <v>2</v>
      </c>
      <c r="AY129" s="238">
        <v>2</v>
      </c>
      <c r="AZ129" s="238">
        <v>4</v>
      </c>
      <c r="BA129" s="238">
        <v>21</v>
      </c>
      <c r="BB129" s="238">
        <v>31</v>
      </c>
      <c r="BC129" s="238" t="s">
        <v>363</v>
      </c>
      <c r="BD129" s="238">
        <v>5</v>
      </c>
      <c r="BE129" s="238">
        <v>1</v>
      </c>
      <c r="BI129" s="238">
        <v>15</v>
      </c>
      <c r="BJ129" s="238">
        <v>9</v>
      </c>
      <c r="BK129" s="238">
        <v>65</v>
      </c>
      <c r="BL129" s="238">
        <v>11</v>
      </c>
      <c r="BM129" s="238">
        <v>21</v>
      </c>
      <c r="CT129" s="238">
        <v>452740.01713422203</v>
      </c>
      <c r="CU129" s="238">
        <v>4962806.5245905099</v>
      </c>
      <c r="CV129" s="238">
        <v>44.81709919</v>
      </c>
      <c r="CW129" s="238">
        <v>-93.59773088</v>
      </c>
      <c r="CX129" s="238" t="s">
        <v>359</v>
      </c>
      <c r="CY129" s="238" t="s">
        <v>2122</v>
      </c>
    </row>
    <row r="130" spans="1:103" x14ac:dyDescent="0.25">
      <c r="A130" s="238">
        <v>387592</v>
      </c>
      <c r="B130" s="238">
        <v>2</v>
      </c>
      <c r="C130" s="238">
        <v>212</v>
      </c>
      <c r="D130" s="238">
        <v>149.262</v>
      </c>
      <c r="E130" s="238">
        <v>10</v>
      </c>
      <c r="F130" s="238" t="s">
        <v>1957</v>
      </c>
      <c r="H130" s="238" t="s">
        <v>354</v>
      </c>
      <c r="I130" s="238">
        <v>25</v>
      </c>
      <c r="K130" s="238">
        <v>16511581</v>
      </c>
      <c r="M130" s="238">
        <v>10</v>
      </c>
      <c r="N130" s="238">
        <v>18</v>
      </c>
      <c r="O130" s="238">
        <v>2016</v>
      </c>
      <c r="P130" s="238" t="s">
        <v>368</v>
      </c>
      <c r="Q130" s="238">
        <v>16</v>
      </c>
      <c r="R130" s="238" t="s">
        <v>356</v>
      </c>
      <c r="S130" s="238">
        <v>4</v>
      </c>
      <c r="T130" s="238">
        <v>0</v>
      </c>
      <c r="U130" s="238">
        <v>2</v>
      </c>
      <c r="V130" s="238">
        <v>12</v>
      </c>
      <c r="W130" s="238">
        <v>10</v>
      </c>
      <c r="X130" s="238">
        <v>2</v>
      </c>
      <c r="Y130" s="238">
        <v>1</v>
      </c>
      <c r="Z130" s="238">
        <v>1</v>
      </c>
      <c r="AB130" s="238">
        <v>1</v>
      </c>
      <c r="AC130" s="238">
        <v>6</v>
      </c>
      <c r="AD130" s="238" t="s">
        <v>357</v>
      </c>
      <c r="AF130" s="238" t="s">
        <v>405</v>
      </c>
      <c r="AG130" s="238">
        <v>7</v>
      </c>
      <c r="AH130" s="238">
        <v>2</v>
      </c>
      <c r="AI130" s="238">
        <v>2</v>
      </c>
      <c r="AJ130" s="238">
        <v>4</v>
      </c>
      <c r="AK130" s="238">
        <v>26</v>
      </c>
      <c r="AL130" s="238">
        <v>31</v>
      </c>
      <c r="AM130" s="238" t="s">
        <v>354</v>
      </c>
      <c r="AN130" s="238">
        <v>5</v>
      </c>
      <c r="AO130" s="238">
        <v>71</v>
      </c>
      <c r="AS130" s="238">
        <v>14</v>
      </c>
      <c r="AT130" s="238">
        <v>9</v>
      </c>
      <c r="AU130" s="238">
        <v>65</v>
      </c>
      <c r="AV130" s="238">
        <v>11</v>
      </c>
      <c r="AW130" s="238">
        <v>21</v>
      </c>
      <c r="AX130" s="238">
        <v>2</v>
      </c>
      <c r="AY130" s="238">
        <v>2</v>
      </c>
      <c r="AZ130" s="238">
        <v>4</v>
      </c>
      <c r="BA130" s="238">
        <v>21</v>
      </c>
      <c r="BB130" s="238">
        <v>45</v>
      </c>
      <c r="BC130" s="238" t="s">
        <v>363</v>
      </c>
      <c r="BD130" s="238">
        <v>5</v>
      </c>
      <c r="BE130" s="238">
        <v>10</v>
      </c>
      <c r="BI130" s="238">
        <v>14</v>
      </c>
      <c r="BJ130" s="238">
        <v>9</v>
      </c>
      <c r="BK130" s="238">
        <v>65</v>
      </c>
      <c r="BL130" s="238">
        <v>11</v>
      </c>
      <c r="BM130" s="238">
        <v>21</v>
      </c>
      <c r="CT130" s="238">
        <v>452713.58056049497</v>
      </c>
      <c r="CU130" s="238">
        <v>4962789.69604606</v>
      </c>
      <c r="CV130" s="238">
        <v>44.816945949999997</v>
      </c>
      <c r="CW130" s="238">
        <v>-93.598063659999994</v>
      </c>
      <c r="CX130" s="238" t="s">
        <v>359</v>
      </c>
      <c r="CY130" s="238" t="s">
        <v>2123</v>
      </c>
    </row>
    <row r="131" spans="1:103" x14ac:dyDescent="0.25">
      <c r="A131" s="238">
        <v>10855460</v>
      </c>
      <c r="B131" s="238">
        <v>2</v>
      </c>
      <c r="C131" s="238">
        <v>212</v>
      </c>
      <c r="D131" s="238">
        <v>149.26499999999999</v>
      </c>
      <c r="E131" s="238">
        <v>10</v>
      </c>
      <c r="F131" s="238" t="s">
        <v>1957</v>
      </c>
      <c r="H131" s="238" t="s">
        <v>354</v>
      </c>
      <c r="I131" s="238">
        <v>25</v>
      </c>
      <c r="K131" s="238">
        <v>13511551</v>
      </c>
      <c r="L131" s="238">
        <v>133250260</v>
      </c>
      <c r="M131" s="238">
        <v>11</v>
      </c>
      <c r="N131" s="238">
        <v>13</v>
      </c>
      <c r="O131" s="238">
        <v>2013</v>
      </c>
      <c r="P131" s="238" t="s">
        <v>355</v>
      </c>
      <c r="Q131" s="238">
        <v>18</v>
      </c>
      <c r="R131" s="238" t="s">
        <v>356</v>
      </c>
      <c r="S131" s="238">
        <v>5</v>
      </c>
      <c r="T131" s="238">
        <v>0</v>
      </c>
      <c r="U131" s="238">
        <v>2</v>
      </c>
      <c r="V131" s="238">
        <v>10</v>
      </c>
      <c r="W131" s="238">
        <v>10</v>
      </c>
      <c r="X131" s="238">
        <v>3</v>
      </c>
      <c r="Y131" s="238">
        <v>1</v>
      </c>
      <c r="Z131" s="238">
        <v>1</v>
      </c>
      <c r="AB131" s="238">
        <v>1</v>
      </c>
      <c r="AC131" s="238">
        <v>98</v>
      </c>
      <c r="AD131" s="238" t="s">
        <v>376</v>
      </c>
      <c r="AE131" s="238" t="s">
        <v>2030</v>
      </c>
      <c r="AF131" s="238" t="s">
        <v>358</v>
      </c>
      <c r="AG131" s="238">
        <v>5</v>
      </c>
      <c r="AH131" s="238">
        <v>2</v>
      </c>
      <c r="AI131" s="238">
        <v>2</v>
      </c>
      <c r="AJ131" s="238">
        <v>4</v>
      </c>
      <c r="AK131" s="238">
        <v>23</v>
      </c>
      <c r="AL131" s="238">
        <v>17</v>
      </c>
      <c r="AM131" s="238" t="s">
        <v>354</v>
      </c>
      <c r="AN131" s="238">
        <v>5</v>
      </c>
      <c r="AS131" s="238">
        <v>2</v>
      </c>
      <c r="AT131" s="238">
        <v>20</v>
      </c>
      <c r="AU131" s="238">
        <v>65</v>
      </c>
      <c r="AV131" s="238">
        <v>11</v>
      </c>
      <c r="AW131" s="238">
        <v>21</v>
      </c>
      <c r="AX131" s="238">
        <v>2</v>
      </c>
      <c r="AY131" s="238">
        <v>4</v>
      </c>
      <c r="AZ131" s="238">
        <v>4</v>
      </c>
      <c r="BA131" s="238">
        <v>23</v>
      </c>
      <c r="BB131" s="238">
        <v>47</v>
      </c>
      <c r="BC131" s="238" t="s">
        <v>354</v>
      </c>
      <c r="BD131" s="238">
        <v>5</v>
      </c>
      <c r="BI131" s="238">
        <v>2</v>
      </c>
      <c r="BJ131" s="238">
        <v>20</v>
      </c>
      <c r="BK131" s="238">
        <v>65</v>
      </c>
      <c r="BL131" s="238">
        <v>11</v>
      </c>
      <c r="BM131" s="238">
        <v>21</v>
      </c>
      <c r="CT131" s="238">
        <v>452745</v>
      </c>
      <c r="CU131" s="238">
        <v>4962782</v>
      </c>
      <c r="CV131" s="238">
        <v>44.816877499999997</v>
      </c>
      <c r="CW131" s="238">
        <v>-93.597664199999997</v>
      </c>
      <c r="CX131" s="238" t="s">
        <v>359</v>
      </c>
      <c r="CY131" s="238" t="s">
        <v>2124</v>
      </c>
    </row>
    <row r="132" spans="1:103" x14ac:dyDescent="0.25">
      <c r="A132" s="238">
        <v>10855463</v>
      </c>
      <c r="B132" s="238">
        <v>2</v>
      </c>
      <c r="C132" s="238">
        <v>212</v>
      </c>
      <c r="D132" s="238">
        <v>149.26499999999999</v>
      </c>
      <c r="E132" s="238">
        <v>10</v>
      </c>
      <c r="F132" s="238" t="s">
        <v>1957</v>
      </c>
      <c r="H132" s="238" t="s">
        <v>354</v>
      </c>
      <c r="I132" s="238">
        <v>25</v>
      </c>
      <c r="K132" s="238">
        <v>13511779</v>
      </c>
      <c r="L132" s="238">
        <v>133250286</v>
      </c>
      <c r="M132" s="238">
        <v>11</v>
      </c>
      <c r="N132" s="238">
        <v>19</v>
      </c>
      <c r="O132" s="238">
        <v>2013</v>
      </c>
      <c r="P132" s="238" t="s">
        <v>368</v>
      </c>
      <c r="Q132" s="238">
        <v>17</v>
      </c>
      <c r="R132" s="238" t="s">
        <v>356</v>
      </c>
      <c r="S132" s="238">
        <v>5</v>
      </c>
      <c r="T132" s="238">
        <v>0</v>
      </c>
      <c r="U132" s="238">
        <v>2</v>
      </c>
      <c r="V132" s="238">
        <v>1</v>
      </c>
      <c r="W132" s="238">
        <v>10</v>
      </c>
      <c r="X132" s="238">
        <v>2</v>
      </c>
      <c r="Y132" s="238">
        <v>3</v>
      </c>
      <c r="Z132" s="238">
        <v>1</v>
      </c>
      <c r="AB132" s="238">
        <v>1</v>
      </c>
      <c r="AC132" s="238">
        <v>98</v>
      </c>
      <c r="AD132" s="238" t="s">
        <v>376</v>
      </c>
      <c r="AE132" s="238" t="s">
        <v>1991</v>
      </c>
      <c r="AF132" s="238" t="s">
        <v>358</v>
      </c>
      <c r="AG132" s="238">
        <v>7</v>
      </c>
      <c r="AH132" s="238">
        <v>2</v>
      </c>
      <c r="AI132" s="238">
        <v>2</v>
      </c>
      <c r="AJ132" s="238">
        <v>4</v>
      </c>
      <c r="AK132" s="238">
        <v>21</v>
      </c>
      <c r="AL132" s="238">
        <v>55</v>
      </c>
      <c r="AM132" s="238" t="s">
        <v>363</v>
      </c>
      <c r="AN132" s="238">
        <v>5</v>
      </c>
      <c r="AO132" s="238">
        <v>5</v>
      </c>
      <c r="AP132" s="238">
        <v>15</v>
      </c>
      <c r="AS132" s="238">
        <v>2</v>
      </c>
      <c r="AT132" s="238">
        <v>98</v>
      </c>
      <c r="AU132" s="238">
        <v>65</v>
      </c>
      <c r="AV132" s="238">
        <v>11</v>
      </c>
      <c r="AW132" s="238">
        <v>21</v>
      </c>
      <c r="AX132" s="238">
        <v>2</v>
      </c>
      <c r="AY132" s="238">
        <v>4</v>
      </c>
      <c r="AZ132" s="238">
        <v>4</v>
      </c>
      <c r="BA132" s="238">
        <v>21</v>
      </c>
      <c r="BB132" s="238">
        <v>25</v>
      </c>
      <c r="BC132" s="238" t="s">
        <v>363</v>
      </c>
      <c r="BD132" s="238">
        <v>5</v>
      </c>
      <c r="BE132" s="238">
        <v>1</v>
      </c>
      <c r="BI132" s="238">
        <v>2</v>
      </c>
      <c r="BJ132" s="238">
        <v>98</v>
      </c>
      <c r="BK132" s="238">
        <v>65</v>
      </c>
      <c r="BL132" s="238">
        <v>11</v>
      </c>
      <c r="BM132" s="238">
        <v>21</v>
      </c>
      <c r="CT132" s="238">
        <v>452745</v>
      </c>
      <c r="CU132" s="238">
        <v>4962782</v>
      </c>
      <c r="CV132" s="238">
        <v>44.816877499999997</v>
      </c>
      <c r="CW132" s="238">
        <v>-93.597664199999997</v>
      </c>
      <c r="CX132" s="238" t="s">
        <v>359</v>
      </c>
      <c r="CY132" s="238" t="s">
        <v>2125</v>
      </c>
    </row>
    <row r="133" spans="1:103" x14ac:dyDescent="0.25">
      <c r="A133" s="238">
        <v>401161</v>
      </c>
      <c r="B133" s="238">
        <v>2</v>
      </c>
      <c r="C133" s="238">
        <v>212</v>
      </c>
      <c r="D133" s="238">
        <v>149.27099999999999</v>
      </c>
      <c r="E133" s="238">
        <v>10</v>
      </c>
      <c r="F133" s="238" t="s">
        <v>1957</v>
      </c>
      <c r="H133" s="238" t="s">
        <v>354</v>
      </c>
      <c r="I133" s="238">
        <v>25</v>
      </c>
      <c r="K133" s="238">
        <v>16513770</v>
      </c>
      <c r="M133" s="238">
        <v>12</v>
      </c>
      <c r="N133" s="238">
        <v>6</v>
      </c>
      <c r="O133" s="238">
        <v>2016</v>
      </c>
      <c r="P133" s="238" t="s">
        <v>368</v>
      </c>
      <c r="Q133" s="238">
        <v>0</v>
      </c>
      <c r="R133" s="238" t="s">
        <v>356</v>
      </c>
      <c r="S133" s="238">
        <v>5</v>
      </c>
      <c r="T133" s="238">
        <v>0</v>
      </c>
      <c r="U133" s="238">
        <v>1</v>
      </c>
      <c r="W133" s="238">
        <v>30</v>
      </c>
      <c r="X133" s="238">
        <v>26</v>
      </c>
      <c r="Y133" s="238">
        <v>4</v>
      </c>
      <c r="Z133" s="238">
        <v>1</v>
      </c>
      <c r="AB133" s="238">
        <v>1</v>
      </c>
      <c r="AC133" s="238">
        <v>98</v>
      </c>
      <c r="AD133" s="238" t="s">
        <v>357</v>
      </c>
      <c r="AF133" s="238" t="s">
        <v>405</v>
      </c>
      <c r="AG133" s="238">
        <v>3</v>
      </c>
      <c r="AH133" s="238">
        <v>2</v>
      </c>
      <c r="AI133" s="238">
        <v>2</v>
      </c>
      <c r="AJ133" s="238">
        <v>4</v>
      </c>
      <c r="AK133" s="238">
        <v>21</v>
      </c>
      <c r="AL133" s="238">
        <v>27</v>
      </c>
      <c r="AM133" s="238" t="s">
        <v>363</v>
      </c>
      <c r="AN133" s="238">
        <v>99</v>
      </c>
      <c r="AO133" s="238">
        <v>68</v>
      </c>
      <c r="AS133" s="238">
        <v>15</v>
      </c>
      <c r="AT133" s="238">
        <v>9</v>
      </c>
      <c r="AU133" s="238">
        <v>65</v>
      </c>
      <c r="AV133" s="238">
        <v>11</v>
      </c>
      <c r="AW133" s="238">
        <v>21</v>
      </c>
      <c r="CT133" s="238">
        <v>452726.280585895</v>
      </c>
      <c r="CU133" s="238">
        <v>4962793.92938786</v>
      </c>
      <c r="CV133" s="238">
        <v>44.816984900000001</v>
      </c>
      <c r="CW133" s="238">
        <v>-93.597903430000002</v>
      </c>
      <c r="CX133" s="238" t="s">
        <v>359</v>
      </c>
      <c r="CY133" s="238" t="s">
        <v>2126</v>
      </c>
    </row>
    <row r="134" spans="1:103" x14ac:dyDescent="0.25">
      <c r="A134" s="238">
        <v>781475</v>
      </c>
      <c r="B134" s="238">
        <v>2</v>
      </c>
      <c r="C134" s="238">
        <v>212</v>
      </c>
      <c r="D134" s="238">
        <v>149.27600000000001</v>
      </c>
      <c r="E134" s="238">
        <v>10</v>
      </c>
      <c r="F134" s="238" t="s">
        <v>1957</v>
      </c>
      <c r="H134" s="238" t="s">
        <v>354</v>
      </c>
      <c r="I134" s="238">
        <v>25</v>
      </c>
      <c r="K134" s="238">
        <v>20000618</v>
      </c>
      <c r="L134" s="238">
        <v>200200104</v>
      </c>
      <c r="M134" s="238">
        <v>1</v>
      </c>
      <c r="N134" s="238">
        <v>20</v>
      </c>
      <c r="O134" s="238">
        <v>2020</v>
      </c>
      <c r="P134" s="238" t="s">
        <v>361</v>
      </c>
      <c r="Q134" s="238">
        <v>12</v>
      </c>
      <c r="R134" s="238" t="s">
        <v>369</v>
      </c>
      <c r="S134" s="238">
        <v>4</v>
      </c>
      <c r="T134" s="238">
        <v>0</v>
      </c>
      <c r="U134" s="238">
        <v>1</v>
      </c>
      <c r="W134" s="238">
        <v>61</v>
      </c>
      <c r="X134" s="238">
        <v>26</v>
      </c>
      <c r="Y134" s="238">
        <v>1</v>
      </c>
      <c r="Z134" s="238">
        <v>1</v>
      </c>
      <c r="AB134" s="238">
        <v>5</v>
      </c>
      <c r="AC134" s="238">
        <v>98</v>
      </c>
      <c r="AD134" s="238" t="s">
        <v>357</v>
      </c>
      <c r="AF134" s="238" t="s">
        <v>358</v>
      </c>
      <c r="AG134" s="238">
        <v>3</v>
      </c>
      <c r="AH134" s="238">
        <v>2</v>
      </c>
      <c r="AI134" s="238">
        <v>2</v>
      </c>
      <c r="AJ134" s="238">
        <v>3</v>
      </c>
      <c r="AK134" s="238">
        <v>21</v>
      </c>
      <c r="AL134" s="238">
        <v>48</v>
      </c>
      <c r="AM134" s="238" t="s">
        <v>363</v>
      </c>
      <c r="AN134" s="238">
        <v>5</v>
      </c>
      <c r="AO134" s="238">
        <v>99</v>
      </c>
      <c r="AS134" s="238">
        <v>15</v>
      </c>
      <c r="AT134" s="238">
        <v>9</v>
      </c>
      <c r="AU134" s="238">
        <v>65</v>
      </c>
      <c r="AV134" s="238">
        <v>11</v>
      </c>
      <c r="AW134" s="238">
        <v>24</v>
      </c>
      <c r="CT134" s="238">
        <v>452761.31613515399</v>
      </c>
      <c r="CU134" s="238">
        <v>4962789.2686083103</v>
      </c>
      <c r="CV134" s="238">
        <v>44.816945259999997</v>
      </c>
      <c r="CW134" s="238">
        <v>-93.597459900000004</v>
      </c>
      <c r="CX134" s="238" t="s">
        <v>359</v>
      </c>
      <c r="CY134" s="238" t="s">
        <v>2127</v>
      </c>
    </row>
    <row r="135" spans="1:103" x14ac:dyDescent="0.25">
      <c r="A135" s="238">
        <v>10781416</v>
      </c>
      <c r="B135" s="238">
        <v>2</v>
      </c>
      <c r="C135" s="238">
        <v>212</v>
      </c>
      <c r="D135" s="238">
        <v>149.28800000000001</v>
      </c>
      <c r="E135" s="238">
        <v>10</v>
      </c>
      <c r="F135" s="238" t="s">
        <v>1957</v>
      </c>
      <c r="H135" s="238" t="s">
        <v>354</v>
      </c>
      <c r="I135" s="238">
        <v>25</v>
      </c>
      <c r="K135" s="238">
        <v>12511009</v>
      </c>
      <c r="L135" s="238">
        <v>123170290</v>
      </c>
      <c r="M135" s="238">
        <v>11</v>
      </c>
      <c r="N135" s="238">
        <v>12</v>
      </c>
      <c r="O135" s="238">
        <v>2012</v>
      </c>
      <c r="P135" s="238" t="s">
        <v>361</v>
      </c>
      <c r="Q135" s="238">
        <v>7</v>
      </c>
      <c r="S135" s="238">
        <v>5</v>
      </c>
      <c r="T135" s="238">
        <v>0</v>
      </c>
      <c r="U135" s="238">
        <v>2</v>
      </c>
      <c r="V135" s="238">
        <v>10</v>
      </c>
      <c r="W135" s="238">
        <v>10</v>
      </c>
      <c r="X135" s="238">
        <v>2</v>
      </c>
      <c r="Y135" s="238">
        <v>1</v>
      </c>
      <c r="Z135" s="238">
        <v>2</v>
      </c>
      <c r="AB135" s="238">
        <v>1</v>
      </c>
      <c r="AC135" s="238">
        <v>98</v>
      </c>
      <c r="AD135" s="238" t="s">
        <v>376</v>
      </c>
      <c r="AE135" s="238">
        <v>41</v>
      </c>
      <c r="AF135" s="238" t="s">
        <v>358</v>
      </c>
      <c r="AG135" s="238">
        <v>5</v>
      </c>
      <c r="AH135" s="238">
        <v>1</v>
      </c>
      <c r="AI135" s="238">
        <v>4</v>
      </c>
      <c r="AJ135" s="238">
        <v>3</v>
      </c>
      <c r="AK135" s="238">
        <v>21</v>
      </c>
      <c r="AL135" s="238">
        <v>32</v>
      </c>
      <c r="AM135" s="238" t="s">
        <v>354</v>
      </c>
      <c r="AN135" s="238">
        <v>5</v>
      </c>
      <c r="AO135" s="238">
        <v>15</v>
      </c>
      <c r="AS135" s="238">
        <v>1</v>
      </c>
      <c r="AT135" s="238">
        <v>98</v>
      </c>
      <c r="AU135" s="238">
        <v>65</v>
      </c>
      <c r="AV135" s="238">
        <v>11</v>
      </c>
      <c r="AW135" s="238">
        <v>21</v>
      </c>
      <c r="AX135" s="238">
        <v>2</v>
      </c>
      <c r="AY135" s="238">
        <v>4</v>
      </c>
      <c r="AZ135" s="238">
        <v>3</v>
      </c>
      <c r="BA135" s="238">
        <v>10</v>
      </c>
      <c r="BB135" s="238">
        <v>58</v>
      </c>
      <c r="BC135" s="238" t="s">
        <v>354</v>
      </c>
      <c r="BD135" s="238">
        <v>5</v>
      </c>
      <c r="BI135" s="238">
        <v>1</v>
      </c>
      <c r="BJ135" s="238">
        <v>98</v>
      </c>
      <c r="BK135" s="238">
        <v>65</v>
      </c>
      <c r="BL135" s="238">
        <v>11</v>
      </c>
      <c r="BM135" s="238">
        <v>21</v>
      </c>
      <c r="CT135" s="238">
        <v>452779</v>
      </c>
      <c r="CU135" s="238">
        <v>4962798</v>
      </c>
      <c r="CV135" s="238">
        <v>44.817028399999998</v>
      </c>
      <c r="CW135" s="238">
        <v>-93.5972388</v>
      </c>
      <c r="CX135" s="238" t="s">
        <v>359</v>
      </c>
      <c r="CY135" s="238" t="s">
        <v>2128</v>
      </c>
    </row>
    <row r="136" spans="1:103" x14ac:dyDescent="0.25">
      <c r="A136" s="238">
        <v>10930404</v>
      </c>
      <c r="B136" s="238">
        <v>2</v>
      </c>
      <c r="C136" s="238">
        <v>212</v>
      </c>
      <c r="D136" s="238">
        <v>149.28800000000001</v>
      </c>
      <c r="E136" s="238">
        <v>10</v>
      </c>
      <c r="F136" s="238" t="s">
        <v>1957</v>
      </c>
      <c r="H136" s="238" t="s">
        <v>354</v>
      </c>
      <c r="I136" s="238">
        <v>25</v>
      </c>
      <c r="K136" s="238">
        <v>14000210</v>
      </c>
      <c r="L136" s="238">
        <v>140070032</v>
      </c>
      <c r="M136" s="238">
        <v>1</v>
      </c>
      <c r="N136" s="238">
        <v>7</v>
      </c>
      <c r="O136" s="238">
        <v>2014</v>
      </c>
      <c r="P136" s="238" t="s">
        <v>368</v>
      </c>
      <c r="Q136" s="238">
        <v>5</v>
      </c>
      <c r="R136" s="238" t="s">
        <v>369</v>
      </c>
      <c r="S136" s="238">
        <v>3</v>
      </c>
      <c r="T136" s="238">
        <v>0</v>
      </c>
      <c r="U136" s="238">
        <v>1</v>
      </c>
      <c r="V136" s="238">
        <v>4</v>
      </c>
      <c r="W136" s="238">
        <v>83</v>
      </c>
      <c r="X136" s="238">
        <v>29</v>
      </c>
      <c r="Y136" s="238">
        <v>4</v>
      </c>
      <c r="Z136" s="238">
        <v>1</v>
      </c>
      <c r="AA136" s="238">
        <v>1</v>
      </c>
      <c r="AB136" s="238">
        <v>5</v>
      </c>
      <c r="AC136" s="238">
        <v>98</v>
      </c>
      <c r="AD136" s="238" t="s">
        <v>357</v>
      </c>
      <c r="AE136" s="238" t="s">
        <v>2111</v>
      </c>
      <c r="AF136" s="238" t="s">
        <v>358</v>
      </c>
      <c r="AG136" s="238">
        <v>3</v>
      </c>
      <c r="AH136" s="238">
        <v>2</v>
      </c>
      <c r="AI136" s="238">
        <v>4</v>
      </c>
      <c r="AJ136" s="238">
        <v>3</v>
      </c>
      <c r="AK136" s="238">
        <v>10</v>
      </c>
      <c r="AL136" s="238">
        <v>58</v>
      </c>
      <c r="AM136" s="238" t="s">
        <v>363</v>
      </c>
      <c r="AN136" s="238">
        <v>5</v>
      </c>
      <c r="AO136" s="238">
        <v>3</v>
      </c>
      <c r="AS136" s="238">
        <v>1</v>
      </c>
      <c r="AT136" s="238">
        <v>98</v>
      </c>
      <c r="AU136" s="238">
        <v>65</v>
      </c>
      <c r="AV136" s="238">
        <v>11</v>
      </c>
      <c r="AW136" s="238">
        <v>21</v>
      </c>
      <c r="CT136" s="238">
        <v>452779</v>
      </c>
      <c r="CU136" s="238">
        <v>4962798</v>
      </c>
      <c r="CV136" s="238">
        <v>44.817028399999998</v>
      </c>
      <c r="CW136" s="238">
        <v>-93.5972388</v>
      </c>
      <c r="CX136" s="238" t="s">
        <v>359</v>
      </c>
      <c r="CY136" s="238" t="s">
        <v>2129</v>
      </c>
    </row>
    <row r="137" spans="1:103" x14ac:dyDescent="0.25">
      <c r="A137" s="238">
        <v>327321</v>
      </c>
      <c r="B137" s="238">
        <v>2</v>
      </c>
      <c r="C137" s="238">
        <v>212</v>
      </c>
      <c r="D137" s="238">
        <v>149.28899999999999</v>
      </c>
      <c r="E137" s="238">
        <v>10</v>
      </c>
      <c r="F137" s="238" t="s">
        <v>1957</v>
      </c>
      <c r="H137" s="238" t="s">
        <v>354</v>
      </c>
      <c r="I137" s="238">
        <v>25</v>
      </c>
      <c r="K137" s="238">
        <v>16501037</v>
      </c>
      <c r="M137" s="238">
        <v>1</v>
      </c>
      <c r="N137" s="238">
        <v>25</v>
      </c>
      <c r="O137" s="238">
        <v>2016</v>
      </c>
      <c r="P137" s="238" t="s">
        <v>361</v>
      </c>
      <c r="Q137" s="238">
        <v>5</v>
      </c>
      <c r="R137" s="238" t="s">
        <v>356</v>
      </c>
      <c r="S137" s="238">
        <v>3</v>
      </c>
      <c r="T137" s="238">
        <v>0</v>
      </c>
      <c r="U137" s="238">
        <v>1</v>
      </c>
      <c r="W137" s="238">
        <v>83</v>
      </c>
      <c r="X137" s="238">
        <v>2</v>
      </c>
      <c r="Y137" s="238">
        <v>4</v>
      </c>
      <c r="Z137" s="238">
        <v>4</v>
      </c>
      <c r="AB137" s="238">
        <v>5</v>
      </c>
      <c r="AC137" s="238">
        <v>98</v>
      </c>
      <c r="AD137" s="238" t="s">
        <v>357</v>
      </c>
      <c r="AF137" s="238" t="s">
        <v>405</v>
      </c>
      <c r="AG137" s="238">
        <v>3</v>
      </c>
      <c r="AH137" s="238">
        <v>2</v>
      </c>
      <c r="AI137" s="238">
        <v>4</v>
      </c>
      <c r="AJ137" s="238">
        <v>4</v>
      </c>
      <c r="AK137" s="238">
        <v>21</v>
      </c>
      <c r="AL137" s="238">
        <v>20</v>
      </c>
      <c r="AM137" s="238" t="s">
        <v>354</v>
      </c>
      <c r="AN137" s="238">
        <v>5</v>
      </c>
      <c r="AO137" s="238">
        <v>70</v>
      </c>
      <c r="AS137" s="238">
        <v>14</v>
      </c>
      <c r="AT137" s="238">
        <v>9</v>
      </c>
      <c r="AU137" s="238">
        <v>65</v>
      </c>
      <c r="AV137" s="238">
        <v>11</v>
      </c>
      <c r="AW137" s="238">
        <v>21</v>
      </c>
      <c r="CT137" s="238">
        <v>452751.68063669599</v>
      </c>
      <c r="CU137" s="238">
        <v>4962810.8627550602</v>
      </c>
      <c r="CV137" s="238">
        <v>44.817139009999998</v>
      </c>
      <c r="CW137" s="238">
        <v>-93.59758377</v>
      </c>
      <c r="CX137" s="238" t="s">
        <v>359</v>
      </c>
      <c r="CY137" s="238" t="s">
        <v>2130</v>
      </c>
    </row>
    <row r="138" spans="1:103" x14ac:dyDescent="0.25">
      <c r="A138" s="238">
        <v>782179</v>
      </c>
      <c r="B138" s="238">
        <v>2</v>
      </c>
      <c r="C138" s="238">
        <v>212</v>
      </c>
      <c r="D138" s="238">
        <v>149.29900000000001</v>
      </c>
      <c r="E138" s="238">
        <v>10</v>
      </c>
      <c r="F138" s="238" t="s">
        <v>1957</v>
      </c>
      <c r="H138" s="238" t="s">
        <v>354</v>
      </c>
      <c r="I138" s="238">
        <v>25</v>
      </c>
      <c r="K138" s="238">
        <v>20500835</v>
      </c>
      <c r="L138" s="238">
        <v>200190333</v>
      </c>
      <c r="M138" s="238">
        <v>1</v>
      </c>
      <c r="N138" s="238">
        <v>19</v>
      </c>
      <c r="O138" s="238">
        <v>2020</v>
      </c>
      <c r="P138" s="238" t="s">
        <v>366</v>
      </c>
      <c r="Q138" s="238">
        <v>13</v>
      </c>
      <c r="R138" s="238" t="s">
        <v>369</v>
      </c>
      <c r="S138" s="238">
        <v>5</v>
      </c>
      <c r="T138" s="238">
        <v>0</v>
      </c>
      <c r="U138" s="238">
        <v>1</v>
      </c>
      <c r="W138" s="238">
        <v>56</v>
      </c>
      <c r="X138" s="238">
        <v>2</v>
      </c>
      <c r="Y138" s="238">
        <v>1</v>
      </c>
      <c r="Z138" s="238">
        <v>2</v>
      </c>
      <c r="AB138" s="238">
        <v>5</v>
      </c>
      <c r="AC138" s="238">
        <v>98</v>
      </c>
      <c r="AD138" s="238" t="s">
        <v>357</v>
      </c>
      <c r="AF138" s="238" t="s">
        <v>358</v>
      </c>
      <c r="AG138" s="238">
        <v>3</v>
      </c>
      <c r="AH138" s="238">
        <v>2</v>
      </c>
      <c r="AI138" s="238">
        <v>2</v>
      </c>
      <c r="AJ138" s="238">
        <v>3</v>
      </c>
      <c r="AK138" s="238">
        <v>21</v>
      </c>
      <c r="AL138" s="238">
        <v>20</v>
      </c>
      <c r="AM138" s="238" t="s">
        <v>354</v>
      </c>
      <c r="AN138" s="238">
        <v>5</v>
      </c>
      <c r="AO138" s="238">
        <v>70</v>
      </c>
      <c r="AS138" s="238">
        <v>15</v>
      </c>
      <c r="AT138" s="238">
        <v>9</v>
      </c>
      <c r="AU138" s="238">
        <v>65</v>
      </c>
      <c r="AV138" s="238">
        <v>11</v>
      </c>
      <c r="AW138" s="238">
        <v>21</v>
      </c>
      <c r="CT138" s="238">
        <v>452798.24739649502</v>
      </c>
      <c r="CU138" s="238">
        <v>4962798.16272966</v>
      </c>
      <c r="CV138" s="238">
        <v>44.817027770000003</v>
      </c>
      <c r="CW138" s="238">
        <v>-93.596993659999995</v>
      </c>
      <c r="CX138" s="238" t="s">
        <v>359</v>
      </c>
      <c r="CY138" s="238" t="s">
        <v>2131</v>
      </c>
    </row>
    <row r="139" spans="1:103" x14ac:dyDescent="0.25">
      <c r="A139" s="238">
        <v>673506</v>
      </c>
      <c r="B139" s="238">
        <v>2</v>
      </c>
      <c r="C139" s="238">
        <v>212</v>
      </c>
      <c r="D139" s="238">
        <v>149.30500000000001</v>
      </c>
      <c r="E139" s="238">
        <v>10</v>
      </c>
      <c r="F139" s="238" t="s">
        <v>1957</v>
      </c>
      <c r="H139" s="238" t="s">
        <v>354</v>
      </c>
      <c r="I139" s="238">
        <v>25</v>
      </c>
      <c r="K139" s="238">
        <v>19000057</v>
      </c>
      <c r="M139" s="238">
        <v>1</v>
      </c>
      <c r="N139" s="238">
        <v>3</v>
      </c>
      <c r="O139" s="238">
        <v>2019</v>
      </c>
      <c r="P139" s="238" t="s">
        <v>384</v>
      </c>
      <c r="Q139" s="238">
        <v>4</v>
      </c>
      <c r="R139" s="238" t="s">
        <v>369</v>
      </c>
      <c r="S139" s="238">
        <v>5</v>
      </c>
      <c r="T139" s="238">
        <v>0</v>
      </c>
      <c r="U139" s="238">
        <v>1</v>
      </c>
      <c r="W139" s="238">
        <v>16</v>
      </c>
      <c r="X139" s="238">
        <v>25</v>
      </c>
      <c r="Y139" s="238">
        <v>4</v>
      </c>
      <c r="Z139" s="238">
        <v>2</v>
      </c>
      <c r="AB139" s="238">
        <v>2</v>
      </c>
      <c r="AC139" s="238">
        <v>98</v>
      </c>
      <c r="AD139" s="238" t="s">
        <v>357</v>
      </c>
      <c r="AE139" s="238" t="s">
        <v>2132</v>
      </c>
      <c r="AF139" s="238" t="s">
        <v>358</v>
      </c>
      <c r="AG139" s="238">
        <v>4</v>
      </c>
      <c r="AH139" s="238">
        <v>2</v>
      </c>
      <c r="AI139" s="238">
        <v>5</v>
      </c>
      <c r="AJ139" s="238">
        <v>3</v>
      </c>
      <c r="AK139" s="238">
        <v>21</v>
      </c>
      <c r="AL139" s="238">
        <v>63</v>
      </c>
      <c r="AM139" s="238" t="s">
        <v>363</v>
      </c>
      <c r="AN139" s="238">
        <v>5</v>
      </c>
      <c r="AO139" s="238">
        <v>1</v>
      </c>
      <c r="AS139" s="238">
        <v>15</v>
      </c>
      <c r="AT139" s="238">
        <v>9</v>
      </c>
      <c r="AU139" s="238">
        <v>65</v>
      </c>
      <c r="AV139" s="238">
        <v>11</v>
      </c>
      <c r="AW139" s="238">
        <v>21</v>
      </c>
      <c r="CT139" s="238">
        <v>452804.27706080303</v>
      </c>
      <c r="CU139" s="238">
        <v>4962805.9055365296</v>
      </c>
      <c r="CV139" s="238">
        <v>44.817097859999997</v>
      </c>
      <c r="CW139" s="238">
        <v>-93.596918119999998</v>
      </c>
      <c r="CX139" s="238" t="s">
        <v>359</v>
      </c>
      <c r="CY139" s="238" t="s">
        <v>2133</v>
      </c>
    </row>
    <row r="140" spans="1:103" x14ac:dyDescent="0.25">
      <c r="A140" s="238">
        <v>868826</v>
      </c>
      <c r="B140" s="238">
        <v>2</v>
      </c>
      <c r="C140" s="238">
        <v>212</v>
      </c>
      <c r="D140" s="238">
        <v>149.304</v>
      </c>
      <c r="E140" s="238">
        <v>10</v>
      </c>
      <c r="F140" s="238" t="s">
        <v>1957</v>
      </c>
      <c r="H140" s="238" t="s">
        <v>354</v>
      </c>
      <c r="I140" s="238">
        <v>25</v>
      </c>
      <c r="K140" s="238">
        <v>20510830</v>
      </c>
      <c r="L140" s="238">
        <v>203530117</v>
      </c>
      <c r="M140" s="238">
        <v>12</v>
      </c>
      <c r="N140" s="238">
        <v>18</v>
      </c>
      <c r="O140" s="238">
        <v>2020</v>
      </c>
      <c r="P140" s="238" t="s">
        <v>362</v>
      </c>
      <c r="Q140" s="238">
        <v>17</v>
      </c>
      <c r="R140" s="238" t="s">
        <v>356</v>
      </c>
      <c r="S140" s="238">
        <v>0</v>
      </c>
      <c r="T140" s="238">
        <v>0</v>
      </c>
      <c r="U140" s="238">
        <v>2</v>
      </c>
      <c r="V140" s="238">
        <v>10</v>
      </c>
      <c r="W140" s="238">
        <v>10</v>
      </c>
      <c r="X140" s="238">
        <v>2</v>
      </c>
      <c r="Y140" s="238">
        <v>4</v>
      </c>
      <c r="Z140" s="238">
        <v>1</v>
      </c>
      <c r="AB140" s="238">
        <v>1</v>
      </c>
      <c r="AC140" s="238">
        <v>98</v>
      </c>
      <c r="AD140" s="238" t="s">
        <v>357</v>
      </c>
      <c r="AF140" s="238" t="s">
        <v>405</v>
      </c>
      <c r="AG140" s="238">
        <v>5</v>
      </c>
      <c r="AH140" s="238">
        <v>2</v>
      </c>
      <c r="AI140" s="238">
        <v>3</v>
      </c>
      <c r="AJ140" s="238">
        <v>4</v>
      </c>
      <c r="AK140" s="238">
        <v>21</v>
      </c>
      <c r="AL140" s="238">
        <v>23</v>
      </c>
      <c r="AM140" s="238" t="s">
        <v>354</v>
      </c>
      <c r="AN140" s="238">
        <v>5</v>
      </c>
      <c r="AO140" s="238">
        <v>1</v>
      </c>
      <c r="AS140" s="238">
        <v>15</v>
      </c>
      <c r="AT140" s="238">
        <v>9</v>
      </c>
      <c r="AU140" s="238">
        <v>65</v>
      </c>
      <c r="AV140" s="238">
        <v>11</v>
      </c>
      <c r="AW140" s="238">
        <v>21</v>
      </c>
      <c r="AX140" s="238">
        <v>2</v>
      </c>
      <c r="AY140" s="238">
        <v>2</v>
      </c>
      <c r="AZ140" s="238">
        <v>4</v>
      </c>
      <c r="BA140" s="238">
        <v>30</v>
      </c>
      <c r="BB140" s="238">
        <v>33</v>
      </c>
      <c r="BC140" s="238" t="s">
        <v>363</v>
      </c>
      <c r="BD140" s="238">
        <v>5</v>
      </c>
      <c r="BE140" s="238">
        <v>74</v>
      </c>
      <c r="BI140" s="238">
        <v>15</v>
      </c>
      <c r="BJ140" s="238">
        <v>9</v>
      </c>
      <c r="BK140" s="238">
        <v>65</v>
      </c>
      <c r="BL140" s="238">
        <v>11</v>
      </c>
      <c r="BM140" s="238">
        <v>21</v>
      </c>
      <c r="CT140" s="238">
        <v>452802.48073829501</v>
      </c>
      <c r="CU140" s="238">
        <v>4962844.7294894597</v>
      </c>
      <c r="CV140" s="238">
        <v>44.817447229999999</v>
      </c>
      <c r="CW140" s="238">
        <v>-93.596944449999995</v>
      </c>
      <c r="CX140" s="238" t="s">
        <v>359</v>
      </c>
      <c r="CY140" s="238" t="s">
        <v>2134</v>
      </c>
    </row>
    <row r="141" spans="1:103" x14ac:dyDescent="0.25">
      <c r="A141" s="238">
        <v>420255</v>
      </c>
      <c r="B141" s="238">
        <v>2</v>
      </c>
      <c r="C141" s="238">
        <v>212</v>
      </c>
      <c r="D141" s="238">
        <v>149.30799999999999</v>
      </c>
      <c r="E141" s="238">
        <v>10</v>
      </c>
      <c r="F141" s="238" t="s">
        <v>1957</v>
      </c>
      <c r="H141" s="238" t="s">
        <v>354</v>
      </c>
      <c r="I141" s="238">
        <v>25</v>
      </c>
      <c r="K141" s="238">
        <v>17501480</v>
      </c>
      <c r="M141" s="238">
        <v>2</v>
      </c>
      <c r="N141" s="238">
        <v>1</v>
      </c>
      <c r="O141" s="238">
        <v>2017</v>
      </c>
      <c r="P141" s="238" t="s">
        <v>355</v>
      </c>
      <c r="Q141" s="238">
        <v>6</v>
      </c>
      <c r="R141" s="238" t="s">
        <v>369</v>
      </c>
      <c r="S141" s="238">
        <v>5</v>
      </c>
      <c r="T141" s="238">
        <v>0</v>
      </c>
      <c r="U141" s="238">
        <v>2</v>
      </c>
      <c r="V141" s="238">
        <v>11</v>
      </c>
      <c r="W141" s="238">
        <v>10</v>
      </c>
      <c r="X141" s="238">
        <v>2</v>
      </c>
      <c r="Y141" s="238">
        <v>1</v>
      </c>
      <c r="Z141" s="238">
        <v>1</v>
      </c>
      <c r="AB141" s="238">
        <v>5</v>
      </c>
      <c r="AC141" s="238">
        <v>98</v>
      </c>
      <c r="AD141" s="238" t="s">
        <v>357</v>
      </c>
      <c r="AF141" s="238" t="s">
        <v>358</v>
      </c>
      <c r="AG141" s="238">
        <v>6</v>
      </c>
      <c r="AH141" s="238">
        <v>2</v>
      </c>
      <c r="AI141" s="238">
        <v>2</v>
      </c>
      <c r="AJ141" s="238">
        <v>3</v>
      </c>
      <c r="AK141" s="238">
        <v>21</v>
      </c>
      <c r="AL141" s="238">
        <v>20</v>
      </c>
      <c r="AM141" s="238" t="s">
        <v>354</v>
      </c>
      <c r="AN141" s="238">
        <v>5</v>
      </c>
      <c r="AO141" s="238">
        <v>70</v>
      </c>
      <c r="AS141" s="238">
        <v>15</v>
      </c>
      <c r="AT141" s="238">
        <v>9</v>
      </c>
      <c r="AU141" s="238">
        <v>65</v>
      </c>
      <c r="AV141" s="238">
        <v>11</v>
      </c>
      <c r="AW141" s="238">
        <v>21</v>
      </c>
      <c r="AX141" s="238">
        <v>2</v>
      </c>
      <c r="AY141" s="238">
        <v>2</v>
      </c>
      <c r="AZ141" s="238">
        <v>3</v>
      </c>
      <c r="BA141" s="238">
        <v>21</v>
      </c>
      <c r="BB141" s="238">
        <v>60</v>
      </c>
      <c r="BC141" s="238" t="s">
        <v>354</v>
      </c>
      <c r="BD141" s="238">
        <v>5</v>
      </c>
      <c r="BE141" s="238">
        <v>1</v>
      </c>
      <c r="BI141" s="238">
        <v>15</v>
      </c>
      <c r="BJ141" s="238">
        <v>9</v>
      </c>
      <c r="BK141" s="238">
        <v>65</v>
      </c>
      <c r="BL141" s="238">
        <v>11</v>
      </c>
      <c r="BM141" s="238">
        <v>21</v>
      </c>
      <c r="CT141" s="238">
        <v>452802.48073829501</v>
      </c>
      <c r="CU141" s="238">
        <v>4962819.3294386603</v>
      </c>
      <c r="CV141" s="238">
        <v>44.817218580000002</v>
      </c>
      <c r="CW141" s="238">
        <v>-93.596942089999999</v>
      </c>
      <c r="CX141" s="238" t="s">
        <v>359</v>
      </c>
      <c r="CY141" s="238" t="s">
        <v>2135</v>
      </c>
    </row>
    <row r="142" spans="1:103" x14ac:dyDescent="0.25">
      <c r="A142" s="238">
        <v>10852343</v>
      </c>
      <c r="B142" s="238">
        <v>2</v>
      </c>
      <c r="C142" s="238">
        <v>212</v>
      </c>
      <c r="D142" s="238">
        <v>149.31200000000001</v>
      </c>
      <c r="E142" s="238">
        <v>10</v>
      </c>
      <c r="F142" s="238" t="s">
        <v>1957</v>
      </c>
      <c r="H142" s="238" t="s">
        <v>354</v>
      </c>
      <c r="I142" s="238">
        <v>25</v>
      </c>
      <c r="K142" s="238">
        <v>13017624</v>
      </c>
      <c r="L142" s="238">
        <v>131650194</v>
      </c>
      <c r="M142" s="238">
        <v>6</v>
      </c>
      <c r="N142" s="238">
        <v>14</v>
      </c>
      <c r="O142" s="238">
        <v>2013</v>
      </c>
      <c r="P142" s="238" t="s">
        <v>362</v>
      </c>
      <c r="Q142" s="238">
        <v>21</v>
      </c>
      <c r="R142" s="238" t="s">
        <v>356</v>
      </c>
      <c r="S142" s="238">
        <v>5</v>
      </c>
      <c r="T142" s="238">
        <v>0</v>
      </c>
      <c r="U142" s="238">
        <v>1</v>
      </c>
      <c r="V142" s="238">
        <v>90</v>
      </c>
      <c r="W142" s="238">
        <v>16</v>
      </c>
      <c r="X142" s="238">
        <v>2</v>
      </c>
      <c r="Y142" s="238">
        <v>6</v>
      </c>
      <c r="Z142" s="238">
        <v>2</v>
      </c>
      <c r="AB142" s="238">
        <v>1</v>
      </c>
      <c r="AC142" s="238">
        <v>98</v>
      </c>
      <c r="AD142" s="238" t="s">
        <v>374</v>
      </c>
      <c r="AE142" s="238" t="s">
        <v>2136</v>
      </c>
      <c r="AF142" s="238" t="s">
        <v>358</v>
      </c>
      <c r="AG142" s="238">
        <v>4</v>
      </c>
      <c r="AH142" s="238">
        <v>2</v>
      </c>
      <c r="AI142" s="238">
        <v>2</v>
      </c>
      <c r="AJ142" s="238">
        <v>4</v>
      </c>
      <c r="AK142" s="238">
        <v>21</v>
      </c>
      <c r="AL142" s="238">
        <v>20</v>
      </c>
      <c r="AM142" s="238" t="s">
        <v>354</v>
      </c>
      <c r="AN142" s="238">
        <v>5</v>
      </c>
      <c r="AO142" s="238">
        <v>1</v>
      </c>
      <c r="AS142" s="238">
        <v>4</v>
      </c>
      <c r="AT142" s="238">
        <v>98</v>
      </c>
      <c r="AU142" s="238">
        <v>65</v>
      </c>
      <c r="AV142" s="238">
        <v>11</v>
      </c>
      <c r="AW142" s="238">
        <v>21</v>
      </c>
      <c r="CT142" s="238">
        <v>452813</v>
      </c>
      <c r="CU142" s="238">
        <v>4962815</v>
      </c>
      <c r="CV142" s="238">
        <v>44.817177000000001</v>
      </c>
      <c r="CW142" s="238">
        <v>-93.596808699999997</v>
      </c>
      <c r="CX142" s="238" t="s">
        <v>359</v>
      </c>
      <c r="CY142" s="238" t="s">
        <v>2137</v>
      </c>
    </row>
    <row r="143" spans="1:103" x14ac:dyDescent="0.25">
      <c r="A143" s="238">
        <v>597022</v>
      </c>
      <c r="B143" s="238">
        <v>2</v>
      </c>
      <c r="C143" s="238">
        <v>212</v>
      </c>
      <c r="D143" s="238">
        <v>149.33699999999999</v>
      </c>
      <c r="E143" s="238">
        <v>10</v>
      </c>
      <c r="F143" s="238" t="s">
        <v>1957</v>
      </c>
      <c r="H143" s="238" t="s">
        <v>354</v>
      </c>
      <c r="I143" s="238">
        <v>25</v>
      </c>
      <c r="K143" s="238">
        <v>18014608</v>
      </c>
      <c r="M143" s="238">
        <v>5</v>
      </c>
      <c r="N143" s="238">
        <v>13</v>
      </c>
      <c r="O143" s="238">
        <v>2018</v>
      </c>
      <c r="P143" s="238" t="s">
        <v>366</v>
      </c>
      <c r="Q143" s="238">
        <v>22</v>
      </c>
      <c r="R143" s="238" t="s">
        <v>369</v>
      </c>
      <c r="S143" s="238">
        <v>5</v>
      </c>
      <c r="T143" s="238">
        <v>0</v>
      </c>
      <c r="U143" s="238">
        <v>1</v>
      </c>
      <c r="W143" s="238">
        <v>16</v>
      </c>
      <c r="X143" s="238">
        <v>2</v>
      </c>
      <c r="Y143" s="238">
        <v>6</v>
      </c>
      <c r="Z143" s="238">
        <v>1</v>
      </c>
      <c r="AB143" s="238">
        <v>1</v>
      </c>
      <c r="AC143" s="238">
        <v>98</v>
      </c>
      <c r="AD143" s="238" t="s">
        <v>357</v>
      </c>
      <c r="AF143" s="238" t="s">
        <v>358</v>
      </c>
      <c r="AG143" s="238">
        <v>4</v>
      </c>
      <c r="AH143" s="238">
        <v>2</v>
      </c>
      <c r="AI143" s="238">
        <v>2</v>
      </c>
      <c r="AJ143" s="238">
        <v>3</v>
      </c>
      <c r="AK143" s="238">
        <v>21</v>
      </c>
      <c r="AL143" s="238">
        <v>62</v>
      </c>
      <c r="AM143" s="238" t="s">
        <v>363</v>
      </c>
      <c r="AN143" s="238">
        <v>5</v>
      </c>
      <c r="AO143" s="238">
        <v>1</v>
      </c>
      <c r="AS143" s="238">
        <v>15</v>
      </c>
      <c r="AT143" s="238">
        <v>9</v>
      </c>
      <c r="AU143" s="238">
        <v>65</v>
      </c>
      <c r="AV143" s="238">
        <v>11</v>
      </c>
      <c r="AW143" s="238">
        <v>21</v>
      </c>
      <c r="CT143" s="238">
        <v>452853.75319655403</v>
      </c>
      <c r="CU143" s="238">
        <v>4962825.1672053598</v>
      </c>
      <c r="CV143" s="238">
        <v>44.817274519999998</v>
      </c>
      <c r="CW143" s="238">
        <v>-93.596294180000001</v>
      </c>
      <c r="CX143" s="238" t="s">
        <v>359</v>
      </c>
      <c r="CY143" s="238" t="s">
        <v>2138</v>
      </c>
    </row>
    <row r="144" spans="1:103" x14ac:dyDescent="0.25">
      <c r="A144" s="238">
        <v>414240</v>
      </c>
      <c r="B144" s="238">
        <v>2</v>
      </c>
      <c r="C144" s="238">
        <v>212</v>
      </c>
      <c r="D144" s="238">
        <v>149.345</v>
      </c>
      <c r="E144" s="238">
        <v>10</v>
      </c>
      <c r="F144" s="238" t="s">
        <v>1957</v>
      </c>
      <c r="H144" s="238" t="s">
        <v>354</v>
      </c>
      <c r="I144" s="238">
        <v>25</v>
      </c>
      <c r="K144" s="238">
        <v>17500600</v>
      </c>
      <c r="M144" s="238">
        <v>1</v>
      </c>
      <c r="N144" s="238">
        <v>11</v>
      </c>
      <c r="O144" s="238">
        <v>2017</v>
      </c>
      <c r="P144" s="238" t="s">
        <v>355</v>
      </c>
      <c r="Q144" s="238">
        <v>11</v>
      </c>
      <c r="R144" s="238" t="s">
        <v>369</v>
      </c>
      <c r="S144" s="238">
        <v>5</v>
      </c>
      <c r="T144" s="238">
        <v>0</v>
      </c>
      <c r="U144" s="238">
        <v>1</v>
      </c>
      <c r="W144" s="238">
        <v>61</v>
      </c>
      <c r="X144" s="238">
        <v>2</v>
      </c>
      <c r="Y144" s="238">
        <v>1</v>
      </c>
      <c r="Z144" s="238">
        <v>1</v>
      </c>
      <c r="AB144" s="238">
        <v>4</v>
      </c>
      <c r="AC144" s="238">
        <v>98</v>
      </c>
      <c r="AD144" s="238" t="s">
        <v>357</v>
      </c>
      <c r="AF144" s="238" t="s">
        <v>405</v>
      </c>
      <c r="AG144" s="238">
        <v>3</v>
      </c>
      <c r="AH144" s="238">
        <v>2</v>
      </c>
      <c r="AI144" s="238">
        <v>5</v>
      </c>
      <c r="AJ144" s="238">
        <v>3</v>
      </c>
      <c r="AK144" s="238">
        <v>21</v>
      </c>
      <c r="AL144" s="238">
        <v>32</v>
      </c>
      <c r="AM144" s="238" t="s">
        <v>354</v>
      </c>
      <c r="AN144" s="238">
        <v>5</v>
      </c>
      <c r="AO144" s="238">
        <v>72</v>
      </c>
      <c r="AS144" s="238">
        <v>15</v>
      </c>
      <c r="AT144" s="238">
        <v>9</v>
      </c>
      <c r="AU144" s="238">
        <v>65</v>
      </c>
      <c r="AV144" s="238">
        <v>11</v>
      </c>
      <c r="AW144" s="238">
        <v>21</v>
      </c>
      <c r="CT144" s="238">
        <v>452836.34747269598</v>
      </c>
      <c r="CU144" s="238">
        <v>4962840.4961476596</v>
      </c>
      <c r="CV144" s="238">
        <v>44.817411360000001</v>
      </c>
      <c r="CW144" s="238">
        <v>-93.596515740000001</v>
      </c>
      <c r="CX144" s="238" t="s">
        <v>359</v>
      </c>
      <c r="CY144" s="238" t="s">
        <v>2139</v>
      </c>
    </row>
    <row r="145" spans="1:103" x14ac:dyDescent="0.25">
      <c r="A145" s="238">
        <v>413016</v>
      </c>
      <c r="B145" s="238">
        <v>2</v>
      </c>
      <c r="C145" s="238">
        <v>212</v>
      </c>
      <c r="D145" s="238">
        <v>149.35300000000001</v>
      </c>
      <c r="E145" s="238">
        <v>10</v>
      </c>
      <c r="F145" s="238" t="s">
        <v>1957</v>
      </c>
      <c r="H145" s="238" t="s">
        <v>354</v>
      </c>
      <c r="I145" s="238">
        <v>25</v>
      </c>
      <c r="K145" s="238">
        <v>17500470</v>
      </c>
      <c r="M145" s="238">
        <v>1</v>
      </c>
      <c r="N145" s="238">
        <v>10</v>
      </c>
      <c r="O145" s="238">
        <v>2017</v>
      </c>
      <c r="P145" s="238" t="s">
        <v>368</v>
      </c>
      <c r="Q145" s="238">
        <v>5</v>
      </c>
      <c r="R145" s="238" t="s">
        <v>356</v>
      </c>
      <c r="S145" s="238">
        <v>5</v>
      </c>
      <c r="T145" s="238">
        <v>0</v>
      </c>
      <c r="U145" s="238">
        <v>1</v>
      </c>
      <c r="W145" s="238">
        <v>55</v>
      </c>
      <c r="X145" s="238">
        <v>2</v>
      </c>
      <c r="Y145" s="238">
        <v>4</v>
      </c>
      <c r="Z145" s="238">
        <v>5</v>
      </c>
      <c r="AB145" s="238">
        <v>4</v>
      </c>
      <c r="AC145" s="238">
        <v>98</v>
      </c>
      <c r="AD145" s="238" t="s">
        <v>357</v>
      </c>
      <c r="AF145" s="238" t="s">
        <v>405</v>
      </c>
      <c r="AG145" s="238">
        <v>3</v>
      </c>
      <c r="AH145" s="238">
        <v>2</v>
      </c>
      <c r="AI145" s="238">
        <v>2</v>
      </c>
      <c r="AJ145" s="238">
        <v>4</v>
      </c>
      <c r="AK145" s="238">
        <v>21</v>
      </c>
      <c r="AL145" s="238">
        <v>23</v>
      </c>
      <c r="AM145" s="238" t="s">
        <v>363</v>
      </c>
      <c r="AN145" s="238">
        <v>5</v>
      </c>
      <c r="AO145" s="238">
        <v>70</v>
      </c>
      <c r="AS145" s="238">
        <v>15</v>
      </c>
      <c r="AT145" s="238">
        <v>9</v>
      </c>
      <c r="AU145" s="238">
        <v>65</v>
      </c>
      <c r="AV145" s="238">
        <v>11</v>
      </c>
      <c r="AW145" s="238">
        <v>21</v>
      </c>
      <c r="CT145" s="238">
        <v>452836.34747269598</v>
      </c>
      <c r="CU145" s="238">
        <v>4962870.1295402599</v>
      </c>
      <c r="CV145" s="238">
        <v>44.817678110000003</v>
      </c>
      <c r="CW145" s="238">
        <v>-93.596518489999994</v>
      </c>
      <c r="CX145" s="238" t="s">
        <v>359</v>
      </c>
      <c r="CY145" s="238" t="s">
        <v>2140</v>
      </c>
    </row>
    <row r="146" spans="1:103" x14ac:dyDescent="0.25">
      <c r="A146" s="238">
        <v>10851484</v>
      </c>
      <c r="B146" s="238">
        <v>2</v>
      </c>
      <c r="C146" s="238">
        <v>212</v>
      </c>
      <c r="D146" s="238">
        <v>149.386</v>
      </c>
      <c r="E146" s="238">
        <v>10</v>
      </c>
      <c r="F146" s="238" t="s">
        <v>1957</v>
      </c>
      <c r="H146" s="238" t="s">
        <v>354</v>
      </c>
      <c r="I146" s="238">
        <v>25</v>
      </c>
      <c r="K146" s="238">
        <v>13504479</v>
      </c>
      <c r="L146" s="238">
        <v>131150205</v>
      </c>
      <c r="M146" s="238">
        <v>4</v>
      </c>
      <c r="N146" s="238">
        <v>23</v>
      </c>
      <c r="O146" s="238">
        <v>2013</v>
      </c>
      <c r="P146" s="238" t="s">
        <v>368</v>
      </c>
      <c r="Q146" s="238">
        <v>6</v>
      </c>
      <c r="S146" s="238">
        <v>5</v>
      </c>
      <c r="T146" s="238">
        <v>0</v>
      </c>
      <c r="U146" s="238">
        <v>2</v>
      </c>
      <c r="V146" s="238">
        <v>5</v>
      </c>
      <c r="W146" s="238">
        <v>10</v>
      </c>
      <c r="X146" s="238">
        <v>25</v>
      </c>
      <c r="Y146" s="238">
        <v>1</v>
      </c>
      <c r="Z146" s="238">
        <v>2</v>
      </c>
      <c r="AB146" s="238">
        <v>4</v>
      </c>
      <c r="AC146" s="238">
        <v>98</v>
      </c>
      <c r="AD146" s="238" t="s">
        <v>376</v>
      </c>
      <c r="AE146" s="238">
        <v>41</v>
      </c>
      <c r="AF146" s="238" t="s">
        <v>358</v>
      </c>
      <c r="AG146" s="238">
        <v>10</v>
      </c>
      <c r="AH146" s="238">
        <v>2</v>
      </c>
      <c r="AI146" s="238">
        <v>3</v>
      </c>
      <c r="AJ146" s="238">
        <v>3</v>
      </c>
      <c r="AK146" s="238">
        <v>21</v>
      </c>
      <c r="AL146" s="238">
        <v>53</v>
      </c>
      <c r="AM146" s="238" t="s">
        <v>354</v>
      </c>
      <c r="AN146" s="238">
        <v>5</v>
      </c>
      <c r="AO146" s="238">
        <v>1</v>
      </c>
      <c r="AS146" s="238">
        <v>1</v>
      </c>
      <c r="AT146" s="238">
        <v>98</v>
      </c>
      <c r="AU146" s="238">
        <v>65</v>
      </c>
      <c r="AV146" s="238">
        <v>11</v>
      </c>
      <c r="AW146" s="238">
        <v>21</v>
      </c>
      <c r="AX146" s="238">
        <v>1</v>
      </c>
      <c r="AY146" s="238">
        <v>2</v>
      </c>
      <c r="AZ146" s="238">
        <v>3</v>
      </c>
      <c r="BA146" s="238">
        <v>21</v>
      </c>
      <c r="BD146" s="238">
        <v>99</v>
      </c>
      <c r="BE146" s="238">
        <v>3</v>
      </c>
      <c r="BF146" s="238">
        <v>16</v>
      </c>
      <c r="BI146" s="238">
        <v>1</v>
      </c>
      <c r="BJ146" s="238">
        <v>98</v>
      </c>
      <c r="BK146" s="238">
        <v>65</v>
      </c>
      <c r="BL146" s="238">
        <v>11</v>
      </c>
      <c r="BM146" s="238">
        <v>21</v>
      </c>
      <c r="CT146" s="238">
        <v>452919</v>
      </c>
      <c r="CU146" s="238">
        <v>4962869</v>
      </c>
      <c r="CV146" s="238">
        <v>44.817669700000003</v>
      </c>
      <c r="CW146" s="238">
        <v>-93.595467499999998</v>
      </c>
      <c r="CX146" s="238" t="s">
        <v>359</v>
      </c>
      <c r="CY146" s="238" t="s">
        <v>2141</v>
      </c>
    </row>
    <row r="147" spans="1:103" x14ac:dyDescent="0.25">
      <c r="A147" s="238">
        <v>405636</v>
      </c>
      <c r="B147" s="238">
        <v>2</v>
      </c>
      <c r="C147" s="238">
        <v>212</v>
      </c>
      <c r="D147" s="238">
        <v>149.40600000000001</v>
      </c>
      <c r="E147" s="238">
        <v>10</v>
      </c>
      <c r="F147" s="238" t="s">
        <v>1957</v>
      </c>
      <c r="H147" s="238" t="s">
        <v>354</v>
      </c>
      <c r="I147" s="238">
        <v>25</v>
      </c>
      <c r="K147" s="238">
        <v>16012230</v>
      </c>
      <c r="M147" s="238">
        <v>12</v>
      </c>
      <c r="N147" s="238">
        <v>18</v>
      </c>
      <c r="O147" s="238">
        <v>2016</v>
      </c>
      <c r="P147" s="238" t="s">
        <v>366</v>
      </c>
      <c r="Q147" s="238">
        <v>11</v>
      </c>
      <c r="R147" s="238" t="s">
        <v>369</v>
      </c>
      <c r="S147" s="238">
        <v>4</v>
      </c>
      <c r="T147" s="238">
        <v>0</v>
      </c>
      <c r="U147" s="238">
        <v>1</v>
      </c>
      <c r="W147" s="238">
        <v>55</v>
      </c>
      <c r="X147" s="238">
        <v>2</v>
      </c>
      <c r="Y147" s="238">
        <v>1</v>
      </c>
      <c r="Z147" s="238">
        <v>1</v>
      </c>
      <c r="AB147" s="238">
        <v>5</v>
      </c>
      <c r="AC147" s="238">
        <v>98</v>
      </c>
      <c r="AD147" s="238" t="s">
        <v>357</v>
      </c>
      <c r="AF147" s="238" t="s">
        <v>358</v>
      </c>
      <c r="AG147" s="238">
        <v>3</v>
      </c>
      <c r="AH147" s="238">
        <v>2</v>
      </c>
      <c r="AI147" s="238">
        <v>4</v>
      </c>
      <c r="AJ147" s="238">
        <v>3</v>
      </c>
      <c r="AK147" s="238">
        <v>21</v>
      </c>
      <c r="AL147" s="238">
        <v>19</v>
      </c>
      <c r="AM147" s="238" t="s">
        <v>363</v>
      </c>
      <c r="AN147" s="238">
        <v>5</v>
      </c>
      <c r="AO147" s="238">
        <v>1</v>
      </c>
      <c r="AS147" s="238">
        <v>15</v>
      </c>
      <c r="AT147" s="238">
        <v>9</v>
      </c>
      <c r="AU147" s="238">
        <v>65</v>
      </c>
      <c r="AV147" s="238">
        <v>11</v>
      </c>
      <c r="AW147" s="238">
        <v>21</v>
      </c>
      <c r="CT147" s="238">
        <v>452948.60651126102</v>
      </c>
      <c r="CU147" s="238">
        <v>4962880.2267050296</v>
      </c>
      <c r="CV147" s="238">
        <v>44.81777641</v>
      </c>
      <c r="CW147" s="238">
        <v>-93.595099660000002</v>
      </c>
      <c r="CX147" s="238" t="s">
        <v>359</v>
      </c>
      <c r="CY147" s="238" t="s">
        <v>2142</v>
      </c>
    </row>
    <row r="148" spans="1:103" x14ac:dyDescent="0.25">
      <c r="A148" s="238">
        <v>719684</v>
      </c>
      <c r="B148" s="238">
        <v>2</v>
      </c>
      <c r="C148" s="238">
        <v>212</v>
      </c>
      <c r="D148" s="238">
        <v>149.44399999999999</v>
      </c>
      <c r="E148" s="238">
        <v>10</v>
      </c>
      <c r="F148" s="238" t="s">
        <v>1957</v>
      </c>
      <c r="H148" s="238" t="s">
        <v>354</v>
      </c>
      <c r="I148" s="238">
        <v>25</v>
      </c>
      <c r="K148" s="238">
        <v>19505797</v>
      </c>
      <c r="M148" s="238">
        <v>5</v>
      </c>
      <c r="N148" s="238">
        <v>2</v>
      </c>
      <c r="O148" s="238">
        <v>2019</v>
      </c>
      <c r="P148" s="238" t="s">
        <v>384</v>
      </c>
      <c r="Q148" s="238">
        <v>11</v>
      </c>
      <c r="R148" s="238" t="s">
        <v>369</v>
      </c>
      <c r="S148" s="238">
        <v>5</v>
      </c>
      <c r="T148" s="238">
        <v>0</v>
      </c>
      <c r="U148" s="238">
        <v>2</v>
      </c>
      <c r="V148" s="238">
        <v>10</v>
      </c>
      <c r="W148" s="238">
        <v>10</v>
      </c>
      <c r="X148" s="238">
        <v>2</v>
      </c>
      <c r="Y148" s="238">
        <v>1</v>
      </c>
      <c r="Z148" s="238">
        <v>1</v>
      </c>
      <c r="AB148" s="238">
        <v>1</v>
      </c>
      <c r="AC148" s="238">
        <v>98</v>
      </c>
      <c r="AD148" s="238" t="s">
        <v>357</v>
      </c>
      <c r="AF148" s="238" t="s">
        <v>358</v>
      </c>
      <c r="AG148" s="238">
        <v>5</v>
      </c>
      <c r="AH148" s="238">
        <v>2</v>
      </c>
      <c r="AI148" s="238">
        <v>2</v>
      </c>
      <c r="AJ148" s="238">
        <v>3</v>
      </c>
      <c r="AK148" s="238">
        <v>28</v>
      </c>
      <c r="AL148" s="238">
        <v>88</v>
      </c>
      <c r="AM148" s="238" t="s">
        <v>354</v>
      </c>
      <c r="AN148" s="238">
        <v>5</v>
      </c>
      <c r="AO148" s="238">
        <v>70</v>
      </c>
      <c r="AS148" s="238">
        <v>15</v>
      </c>
      <c r="AT148" s="238">
        <v>9</v>
      </c>
      <c r="AU148" s="238">
        <v>65</v>
      </c>
      <c r="AV148" s="238">
        <v>11</v>
      </c>
      <c r="AW148" s="238">
        <v>21</v>
      </c>
      <c r="AX148" s="238">
        <v>2</v>
      </c>
      <c r="AY148" s="238">
        <v>4</v>
      </c>
      <c r="AZ148" s="238">
        <v>3</v>
      </c>
      <c r="BA148" s="238">
        <v>21</v>
      </c>
      <c r="BB148" s="238">
        <v>56</v>
      </c>
      <c r="BC148" s="238" t="s">
        <v>354</v>
      </c>
      <c r="BD148" s="238">
        <v>5</v>
      </c>
      <c r="BE148" s="238">
        <v>1</v>
      </c>
      <c r="BI148" s="238">
        <v>15</v>
      </c>
      <c r="BJ148" s="238">
        <v>9</v>
      </c>
      <c r="BK148" s="238">
        <v>65</v>
      </c>
      <c r="BL148" s="238">
        <v>11</v>
      </c>
      <c r="BM148" s="238">
        <v>21</v>
      </c>
      <c r="CT148" s="238">
        <v>453005.68114469701</v>
      </c>
      <c r="CU148" s="238">
        <v>4962903.9962746603</v>
      </c>
      <c r="CV148" s="238">
        <v>44.817994140000003</v>
      </c>
      <c r="CW148" s="238">
        <v>-93.594380029999996</v>
      </c>
      <c r="CX148" s="238" t="s">
        <v>359</v>
      </c>
      <c r="CY148" s="238" t="s">
        <v>2143</v>
      </c>
    </row>
    <row r="149" spans="1:103" x14ac:dyDescent="0.25">
      <c r="A149" s="238">
        <v>587170</v>
      </c>
      <c r="B149" s="238">
        <v>2</v>
      </c>
      <c r="C149" s="238">
        <v>212</v>
      </c>
      <c r="D149" s="238">
        <v>149.46199999999999</v>
      </c>
      <c r="E149" s="238">
        <v>10</v>
      </c>
      <c r="F149" s="238" t="s">
        <v>1957</v>
      </c>
      <c r="H149" s="238" t="s">
        <v>354</v>
      </c>
      <c r="I149" s="238">
        <v>25</v>
      </c>
      <c r="K149" s="238">
        <v>18504437</v>
      </c>
      <c r="M149" s="238">
        <v>4</v>
      </c>
      <c r="N149" s="238">
        <v>2</v>
      </c>
      <c r="O149" s="238">
        <v>2018</v>
      </c>
      <c r="P149" s="238" t="s">
        <v>361</v>
      </c>
      <c r="Q149" s="238">
        <v>14</v>
      </c>
      <c r="R149" s="238" t="s">
        <v>369</v>
      </c>
      <c r="S149" s="238">
        <v>5</v>
      </c>
      <c r="T149" s="238">
        <v>0</v>
      </c>
      <c r="U149" s="238">
        <v>2</v>
      </c>
      <c r="V149" s="238">
        <v>10</v>
      </c>
      <c r="W149" s="238">
        <v>10</v>
      </c>
      <c r="X149" s="238">
        <v>2</v>
      </c>
      <c r="Y149" s="238">
        <v>1</v>
      </c>
      <c r="Z149" s="238">
        <v>4</v>
      </c>
      <c r="AB149" s="238">
        <v>2</v>
      </c>
      <c r="AC149" s="238">
        <v>98</v>
      </c>
      <c r="AD149" s="238" t="s">
        <v>357</v>
      </c>
      <c r="AF149" s="238" t="s">
        <v>405</v>
      </c>
      <c r="AG149" s="238">
        <v>5</v>
      </c>
      <c r="AH149" s="238">
        <v>2</v>
      </c>
      <c r="AI149" s="238">
        <v>3</v>
      </c>
      <c r="AJ149" s="238">
        <v>3</v>
      </c>
      <c r="AK149" s="238">
        <v>21</v>
      </c>
      <c r="AL149" s="238">
        <v>40</v>
      </c>
      <c r="AM149" s="238" t="s">
        <v>354</v>
      </c>
      <c r="AN149" s="238">
        <v>5</v>
      </c>
      <c r="AO149" s="238">
        <v>68</v>
      </c>
      <c r="AP149" s="238">
        <v>72</v>
      </c>
      <c r="AS149" s="238">
        <v>15</v>
      </c>
      <c r="AT149" s="238">
        <v>9</v>
      </c>
      <c r="AU149" s="238">
        <v>65</v>
      </c>
      <c r="AV149" s="238">
        <v>13</v>
      </c>
      <c r="AW149" s="238">
        <v>21</v>
      </c>
      <c r="AX149" s="238">
        <v>2</v>
      </c>
      <c r="AY149" s="238">
        <v>4</v>
      </c>
      <c r="AZ149" s="238">
        <v>3</v>
      </c>
      <c r="BA149" s="238">
        <v>26</v>
      </c>
      <c r="BB149" s="238">
        <v>28</v>
      </c>
      <c r="BC149" s="238" t="s">
        <v>354</v>
      </c>
      <c r="BD149" s="238">
        <v>5</v>
      </c>
      <c r="BE149" s="238">
        <v>1</v>
      </c>
      <c r="BI149" s="238">
        <v>15</v>
      </c>
      <c r="BJ149" s="238">
        <v>9</v>
      </c>
      <c r="BK149" s="238">
        <v>65</v>
      </c>
      <c r="BL149" s="238">
        <v>13</v>
      </c>
      <c r="BM149" s="238">
        <v>21</v>
      </c>
      <c r="CT149" s="238">
        <v>453018.38117009599</v>
      </c>
      <c r="CU149" s="238">
        <v>4962942.0963508599</v>
      </c>
      <c r="CV149" s="238">
        <v>44.818337939999999</v>
      </c>
      <c r="CW149" s="238">
        <v>-93.594222930000001</v>
      </c>
      <c r="CX149" s="238" t="s">
        <v>359</v>
      </c>
      <c r="CY149" s="238" t="s">
        <v>2144</v>
      </c>
    </row>
    <row r="150" spans="1:103" x14ac:dyDescent="0.25">
      <c r="A150" s="238">
        <v>680616</v>
      </c>
      <c r="B150" s="238">
        <v>2</v>
      </c>
      <c r="C150" s="238">
        <v>212</v>
      </c>
      <c r="D150" s="238">
        <v>149.46299999999999</v>
      </c>
      <c r="E150" s="238">
        <v>10</v>
      </c>
      <c r="F150" s="238" t="s">
        <v>1957</v>
      </c>
      <c r="H150" s="238" t="s">
        <v>354</v>
      </c>
      <c r="I150" s="238">
        <v>25</v>
      </c>
      <c r="K150" s="238">
        <v>19501378</v>
      </c>
      <c r="M150" s="238">
        <v>1</v>
      </c>
      <c r="N150" s="238">
        <v>29</v>
      </c>
      <c r="O150" s="238">
        <v>2019</v>
      </c>
      <c r="P150" s="238" t="s">
        <v>368</v>
      </c>
      <c r="Q150" s="238">
        <v>7</v>
      </c>
      <c r="R150" s="238" t="s">
        <v>369</v>
      </c>
      <c r="S150" s="238">
        <v>5</v>
      </c>
      <c r="T150" s="238">
        <v>0</v>
      </c>
      <c r="U150" s="238">
        <v>1</v>
      </c>
      <c r="W150" s="238">
        <v>55</v>
      </c>
      <c r="X150" s="238">
        <v>2</v>
      </c>
      <c r="Y150" s="238">
        <v>1</v>
      </c>
      <c r="Z150" s="238">
        <v>1</v>
      </c>
      <c r="AB150" s="238">
        <v>5</v>
      </c>
      <c r="AC150" s="238">
        <v>98</v>
      </c>
      <c r="AD150" s="238" t="s">
        <v>357</v>
      </c>
      <c r="AF150" s="238" t="s">
        <v>405</v>
      </c>
      <c r="AG150" s="238">
        <v>3</v>
      </c>
      <c r="AH150" s="238">
        <v>2</v>
      </c>
      <c r="AI150" s="238">
        <v>2</v>
      </c>
      <c r="AJ150" s="238">
        <v>3</v>
      </c>
      <c r="AK150" s="238">
        <v>21</v>
      </c>
      <c r="AL150" s="238">
        <v>39</v>
      </c>
      <c r="AM150" s="238" t="s">
        <v>363</v>
      </c>
      <c r="AN150" s="238">
        <v>5</v>
      </c>
      <c r="AO150" s="238">
        <v>90</v>
      </c>
      <c r="AS150" s="238">
        <v>15</v>
      </c>
      <c r="AT150" s="238">
        <v>9</v>
      </c>
      <c r="AU150" s="238">
        <v>65</v>
      </c>
      <c r="AV150" s="238">
        <v>11</v>
      </c>
      <c r="AW150" s="238">
        <v>21</v>
      </c>
      <c r="CT150" s="238">
        <v>453035.31453729601</v>
      </c>
      <c r="CU150" s="238">
        <v>4962950.5630344599</v>
      </c>
      <c r="CV150" s="238">
        <v>44.818415270000003</v>
      </c>
      <c r="CW150" s="238">
        <v>-93.594009549999996</v>
      </c>
      <c r="CX150" s="238" t="s">
        <v>359</v>
      </c>
      <c r="CY150" s="238" t="s">
        <v>2145</v>
      </c>
    </row>
    <row r="151" spans="1:103" x14ac:dyDescent="0.25">
      <c r="A151" s="238">
        <v>693855</v>
      </c>
      <c r="B151" s="238">
        <v>2</v>
      </c>
      <c r="C151" s="238">
        <v>212</v>
      </c>
      <c r="D151" s="238">
        <v>149.476</v>
      </c>
      <c r="E151" s="238">
        <v>10</v>
      </c>
      <c r="F151" s="238" t="s">
        <v>1957</v>
      </c>
      <c r="H151" s="238" t="s">
        <v>354</v>
      </c>
      <c r="I151" s="238">
        <v>25</v>
      </c>
      <c r="K151" s="238">
        <v>19503529</v>
      </c>
      <c r="M151" s="238">
        <v>3</v>
      </c>
      <c r="N151" s="238">
        <v>2</v>
      </c>
      <c r="O151" s="238">
        <v>2019</v>
      </c>
      <c r="P151" s="238" t="s">
        <v>364</v>
      </c>
      <c r="Q151" s="238">
        <v>9</v>
      </c>
      <c r="R151" s="238" t="s">
        <v>369</v>
      </c>
      <c r="S151" s="238">
        <v>5</v>
      </c>
      <c r="T151" s="238">
        <v>0</v>
      </c>
      <c r="U151" s="238">
        <v>2</v>
      </c>
      <c r="V151" s="238">
        <v>10</v>
      </c>
      <c r="W151" s="238">
        <v>10</v>
      </c>
      <c r="X151" s="238">
        <v>2</v>
      </c>
      <c r="Y151" s="238">
        <v>1</v>
      </c>
      <c r="Z151" s="238">
        <v>1</v>
      </c>
      <c r="AB151" s="238">
        <v>5</v>
      </c>
      <c r="AC151" s="238">
        <v>98</v>
      </c>
      <c r="AD151" s="238" t="s">
        <v>357</v>
      </c>
      <c r="AF151" s="238" t="s">
        <v>405</v>
      </c>
      <c r="AG151" s="238">
        <v>5</v>
      </c>
      <c r="AH151" s="238">
        <v>2</v>
      </c>
      <c r="AI151" s="238">
        <v>4</v>
      </c>
      <c r="AJ151" s="238">
        <v>3</v>
      </c>
      <c r="AK151" s="238">
        <v>21</v>
      </c>
      <c r="AL151" s="238">
        <v>33</v>
      </c>
      <c r="AM151" s="238" t="s">
        <v>363</v>
      </c>
      <c r="AN151" s="238">
        <v>5</v>
      </c>
      <c r="AO151" s="238">
        <v>75</v>
      </c>
      <c r="AS151" s="238">
        <v>15</v>
      </c>
      <c r="AT151" s="238">
        <v>9</v>
      </c>
      <c r="AU151" s="238">
        <v>65</v>
      </c>
      <c r="AV151" s="238">
        <v>11</v>
      </c>
      <c r="AW151" s="238">
        <v>21</v>
      </c>
      <c r="AX151" s="238">
        <v>2</v>
      </c>
      <c r="AY151" s="238">
        <v>4</v>
      </c>
      <c r="AZ151" s="238">
        <v>3</v>
      </c>
      <c r="BA151" s="238">
        <v>34</v>
      </c>
      <c r="BB151" s="238">
        <v>23</v>
      </c>
      <c r="BC151" s="238" t="s">
        <v>354</v>
      </c>
      <c r="BD151" s="238">
        <v>5</v>
      </c>
      <c r="BE151" s="238">
        <v>1</v>
      </c>
      <c r="BI151" s="238">
        <v>15</v>
      </c>
      <c r="BJ151" s="238">
        <v>9</v>
      </c>
      <c r="BK151" s="238">
        <v>65</v>
      </c>
      <c r="BL151" s="238">
        <v>11</v>
      </c>
      <c r="BM151" s="238">
        <v>21</v>
      </c>
      <c r="CT151" s="238">
        <v>453056.48124629603</v>
      </c>
      <c r="CU151" s="238">
        <v>4962954.79637626</v>
      </c>
      <c r="CV151" s="238">
        <v>44.818454770000002</v>
      </c>
      <c r="CW151" s="238">
        <v>-93.593742239999997</v>
      </c>
      <c r="CX151" s="238" t="s">
        <v>359</v>
      </c>
      <c r="CY151" s="238" t="s">
        <v>2146</v>
      </c>
    </row>
    <row r="152" spans="1:103" x14ac:dyDescent="0.25">
      <c r="A152" s="238">
        <v>409545</v>
      </c>
      <c r="B152" s="238">
        <v>2</v>
      </c>
      <c r="C152" s="238">
        <v>212</v>
      </c>
      <c r="D152" s="238">
        <v>149.50399999999999</v>
      </c>
      <c r="E152" s="238">
        <v>10</v>
      </c>
      <c r="F152" s="238" t="s">
        <v>1957</v>
      </c>
      <c r="H152" s="238" t="s">
        <v>354</v>
      </c>
      <c r="I152" s="238">
        <v>25</v>
      </c>
      <c r="K152" s="238">
        <v>16514721</v>
      </c>
      <c r="M152" s="238">
        <v>12</v>
      </c>
      <c r="N152" s="238">
        <v>17</v>
      </c>
      <c r="O152" s="238">
        <v>2016</v>
      </c>
      <c r="P152" s="238" t="s">
        <v>364</v>
      </c>
      <c r="Q152" s="238">
        <v>16</v>
      </c>
      <c r="R152" s="238" t="s">
        <v>369</v>
      </c>
      <c r="S152" s="238">
        <v>5</v>
      </c>
      <c r="T152" s="238">
        <v>0</v>
      </c>
      <c r="U152" s="238">
        <v>2</v>
      </c>
      <c r="V152" s="238">
        <v>12</v>
      </c>
      <c r="W152" s="238">
        <v>10</v>
      </c>
      <c r="X152" s="238">
        <v>2</v>
      </c>
      <c r="Y152" s="238">
        <v>3</v>
      </c>
      <c r="Z152" s="238">
        <v>4</v>
      </c>
      <c r="AB152" s="238">
        <v>5</v>
      </c>
      <c r="AC152" s="238">
        <v>98</v>
      </c>
      <c r="AD152" s="238" t="s">
        <v>357</v>
      </c>
      <c r="AF152" s="238" t="s">
        <v>405</v>
      </c>
      <c r="AG152" s="238">
        <v>7</v>
      </c>
      <c r="AH152" s="238">
        <v>2</v>
      </c>
      <c r="AI152" s="238">
        <v>2</v>
      </c>
      <c r="AJ152" s="238">
        <v>3</v>
      </c>
      <c r="AK152" s="238">
        <v>21</v>
      </c>
      <c r="AL152" s="238">
        <v>20</v>
      </c>
      <c r="AM152" s="238" t="s">
        <v>363</v>
      </c>
      <c r="AN152" s="238">
        <v>5</v>
      </c>
      <c r="AO152" s="238">
        <v>90</v>
      </c>
      <c r="AS152" s="238">
        <v>14</v>
      </c>
      <c r="AT152" s="238">
        <v>9</v>
      </c>
      <c r="AU152" s="238">
        <v>65</v>
      </c>
      <c r="AV152" s="238">
        <v>11</v>
      </c>
      <c r="AW152" s="238">
        <v>21</v>
      </c>
      <c r="AX152" s="238">
        <v>2</v>
      </c>
      <c r="AY152" s="238">
        <v>4</v>
      </c>
      <c r="AZ152" s="238">
        <v>3</v>
      </c>
      <c r="BA152" s="238">
        <v>26</v>
      </c>
      <c r="BB152" s="238">
        <v>45</v>
      </c>
      <c r="BC152" s="238" t="s">
        <v>354</v>
      </c>
      <c r="BD152" s="238">
        <v>5</v>
      </c>
      <c r="BE152" s="238">
        <v>1</v>
      </c>
      <c r="BI152" s="238">
        <v>14</v>
      </c>
      <c r="BJ152" s="238">
        <v>9</v>
      </c>
      <c r="BK152" s="238">
        <v>65</v>
      </c>
      <c r="BL152" s="238">
        <v>11</v>
      </c>
      <c r="BM152" s="238">
        <v>21</v>
      </c>
      <c r="CT152" s="238">
        <v>453064.94792989601</v>
      </c>
      <c r="CU152" s="238">
        <v>4962954.79637626</v>
      </c>
      <c r="CV152" s="238">
        <v>44.818455319999998</v>
      </c>
      <c r="CW152" s="238">
        <v>-93.593635160000005</v>
      </c>
      <c r="CX152" s="238" t="s">
        <v>359</v>
      </c>
      <c r="CY152" s="238" t="s">
        <v>2147</v>
      </c>
    </row>
    <row r="153" spans="1:103" x14ac:dyDescent="0.25">
      <c r="A153" s="238">
        <v>11017716</v>
      </c>
      <c r="B153" s="238">
        <v>2</v>
      </c>
      <c r="C153" s="238">
        <v>212</v>
      </c>
      <c r="D153" s="238">
        <v>149.50899999999999</v>
      </c>
      <c r="E153" s="238">
        <v>10</v>
      </c>
      <c r="F153" s="238" t="s">
        <v>1957</v>
      </c>
      <c r="H153" s="238" t="s">
        <v>354</v>
      </c>
      <c r="I153" s="238">
        <v>25</v>
      </c>
      <c r="K153" s="238">
        <v>15001431</v>
      </c>
      <c r="L153" s="238">
        <v>150510087</v>
      </c>
      <c r="M153" s="238">
        <v>2</v>
      </c>
      <c r="N153" s="238">
        <v>20</v>
      </c>
      <c r="O153" s="238">
        <v>2015</v>
      </c>
      <c r="P153" s="238" t="s">
        <v>362</v>
      </c>
      <c r="Q153" s="238">
        <v>10</v>
      </c>
      <c r="S153" s="238">
        <v>3</v>
      </c>
      <c r="T153" s="238">
        <v>0</v>
      </c>
      <c r="U153" s="238">
        <v>2</v>
      </c>
      <c r="V153" s="238">
        <v>10</v>
      </c>
      <c r="W153" s="238">
        <v>10</v>
      </c>
      <c r="X153" s="238">
        <v>25</v>
      </c>
      <c r="Y153" s="238">
        <v>1</v>
      </c>
      <c r="Z153" s="238">
        <v>2</v>
      </c>
      <c r="AA153" s="238">
        <v>99</v>
      </c>
      <c r="AB153" s="238">
        <v>4</v>
      </c>
      <c r="AC153" s="238">
        <v>98</v>
      </c>
      <c r="AD153" s="238" t="s">
        <v>2027</v>
      </c>
      <c r="AE153" s="238" t="s">
        <v>2111</v>
      </c>
      <c r="AF153" s="238" t="s">
        <v>358</v>
      </c>
      <c r="AG153" s="238">
        <v>5</v>
      </c>
      <c r="AH153" s="238">
        <v>2</v>
      </c>
      <c r="AI153" s="238">
        <v>4</v>
      </c>
      <c r="AJ153" s="238">
        <v>3</v>
      </c>
      <c r="AK153" s="238">
        <v>10</v>
      </c>
      <c r="AL153" s="238">
        <v>49</v>
      </c>
      <c r="AM153" s="238" t="s">
        <v>363</v>
      </c>
      <c r="AN153" s="238">
        <v>5</v>
      </c>
      <c r="AS153" s="238">
        <v>2</v>
      </c>
      <c r="AU153" s="238">
        <v>55</v>
      </c>
      <c r="AV153" s="238">
        <v>10</v>
      </c>
      <c r="AW153" s="238">
        <v>20</v>
      </c>
      <c r="AX153" s="238">
        <v>2</v>
      </c>
      <c r="AY153" s="238">
        <v>2</v>
      </c>
      <c r="AZ153" s="238">
        <v>3</v>
      </c>
      <c r="BA153" s="238">
        <v>21</v>
      </c>
      <c r="BB153" s="238">
        <v>53</v>
      </c>
      <c r="BC153" s="238" t="s">
        <v>363</v>
      </c>
      <c r="BD153" s="238">
        <v>5</v>
      </c>
      <c r="BE153" s="238">
        <v>1</v>
      </c>
      <c r="BF153" s="238">
        <v>1</v>
      </c>
      <c r="BI153" s="238">
        <v>2</v>
      </c>
      <c r="BK153" s="238">
        <v>55</v>
      </c>
      <c r="BL153" s="238">
        <v>10</v>
      </c>
      <c r="BM153" s="238">
        <v>20</v>
      </c>
      <c r="CT153" s="238">
        <v>453100</v>
      </c>
      <c r="CU153" s="238">
        <v>4962952</v>
      </c>
      <c r="CV153" s="238">
        <v>44.818428300000001</v>
      </c>
      <c r="CW153" s="238">
        <v>-93.593196800000001</v>
      </c>
      <c r="CX153" s="238" t="s">
        <v>359</v>
      </c>
      <c r="CY153" s="238" t="s">
        <v>2148</v>
      </c>
    </row>
    <row r="154" spans="1:103" x14ac:dyDescent="0.25">
      <c r="A154" s="238">
        <v>405270</v>
      </c>
      <c r="B154" s="238">
        <v>2</v>
      </c>
      <c r="C154" s="238">
        <v>212</v>
      </c>
      <c r="D154" s="238">
        <v>149.53200000000001</v>
      </c>
      <c r="E154" s="238">
        <v>10</v>
      </c>
      <c r="F154" s="238" t="s">
        <v>1957</v>
      </c>
      <c r="H154" s="238" t="s">
        <v>354</v>
      </c>
      <c r="I154" s="238">
        <v>25</v>
      </c>
      <c r="K154" s="238">
        <v>16012192</v>
      </c>
      <c r="M154" s="238">
        <v>12</v>
      </c>
      <c r="N154" s="238">
        <v>17</v>
      </c>
      <c r="O154" s="238">
        <v>2016</v>
      </c>
      <c r="P154" s="238" t="s">
        <v>364</v>
      </c>
      <c r="Q154" s="238">
        <v>13</v>
      </c>
      <c r="R154" s="238" t="s">
        <v>369</v>
      </c>
      <c r="S154" s="238">
        <v>5</v>
      </c>
      <c r="T154" s="238">
        <v>0</v>
      </c>
      <c r="U154" s="238">
        <v>2</v>
      </c>
      <c r="V154" s="238">
        <v>5</v>
      </c>
      <c r="W154" s="238">
        <v>10</v>
      </c>
      <c r="X154" s="238">
        <v>2</v>
      </c>
      <c r="Y154" s="238">
        <v>1</v>
      </c>
      <c r="Z154" s="238">
        <v>2</v>
      </c>
      <c r="AB154" s="238">
        <v>5</v>
      </c>
      <c r="AC154" s="238">
        <v>98</v>
      </c>
      <c r="AD154" s="238" t="s">
        <v>357</v>
      </c>
      <c r="AF154" s="238" t="s">
        <v>405</v>
      </c>
      <c r="AG154" s="238">
        <v>10</v>
      </c>
      <c r="AH154" s="238">
        <v>2</v>
      </c>
      <c r="AI154" s="238">
        <v>4</v>
      </c>
      <c r="AJ154" s="238">
        <v>3</v>
      </c>
      <c r="AK154" s="238">
        <v>21</v>
      </c>
      <c r="AL154" s="238">
        <v>46</v>
      </c>
      <c r="AM154" s="238" t="s">
        <v>354</v>
      </c>
      <c r="AN154" s="238">
        <v>5</v>
      </c>
      <c r="AO154" s="238">
        <v>1</v>
      </c>
      <c r="AS154" s="238">
        <v>15</v>
      </c>
      <c r="AT154" s="238">
        <v>9</v>
      </c>
      <c r="AU154" s="238">
        <v>65</v>
      </c>
      <c r="AV154" s="238">
        <v>11</v>
      </c>
      <c r="AW154" s="238">
        <v>21</v>
      </c>
      <c r="AX154" s="238">
        <v>2</v>
      </c>
      <c r="AY154" s="238">
        <v>4</v>
      </c>
      <c r="AZ154" s="238">
        <v>3</v>
      </c>
      <c r="BA154" s="238">
        <v>21</v>
      </c>
      <c r="BB154" s="238">
        <v>17</v>
      </c>
      <c r="BC154" s="238" t="s">
        <v>354</v>
      </c>
      <c r="BD154" s="238">
        <v>5</v>
      </c>
      <c r="BE154" s="238">
        <v>1</v>
      </c>
      <c r="BI154" s="238">
        <v>15</v>
      </c>
      <c r="BJ154" s="238">
        <v>9</v>
      </c>
      <c r="BK154" s="238">
        <v>65</v>
      </c>
      <c r="BL154" s="238">
        <v>11</v>
      </c>
      <c r="BM154" s="238">
        <v>21</v>
      </c>
      <c r="CT154" s="238">
        <v>453104.578698205</v>
      </c>
      <c r="CU154" s="238">
        <v>4962979.3876223397</v>
      </c>
      <c r="CV154" s="238">
        <v>44.818679289999999</v>
      </c>
      <c r="CW154" s="238">
        <v>-93.593136209999997</v>
      </c>
      <c r="CX154" s="238" t="s">
        <v>359</v>
      </c>
      <c r="CY154" s="238" t="s">
        <v>2149</v>
      </c>
    </row>
    <row r="155" spans="1:103" x14ac:dyDescent="0.25">
      <c r="A155" s="238">
        <v>781253</v>
      </c>
      <c r="B155" s="238">
        <v>2</v>
      </c>
      <c r="C155" s="238">
        <v>212</v>
      </c>
      <c r="D155" s="238">
        <v>149.53800000000001</v>
      </c>
      <c r="E155" s="238">
        <v>10</v>
      </c>
      <c r="F155" s="238" t="s">
        <v>1957</v>
      </c>
      <c r="H155" s="238" t="s">
        <v>354</v>
      </c>
      <c r="I155" s="238">
        <v>25</v>
      </c>
      <c r="K155" s="238">
        <v>20500764</v>
      </c>
      <c r="L155" s="238">
        <v>200180519</v>
      </c>
      <c r="M155" s="238">
        <v>1</v>
      </c>
      <c r="N155" s="238">
        <v>18</v>
      </c>
      <c r="O155" s="238">
        <v>2020</v>
      </c>
      <c r="P155" s="238" t="s">
        <v>364</v>
      </c>
      <c r="Q155" s="238">
        <v>17</v>
      </c>
      <c r="R155" s="238" t="s">
        <v>356</v>
      </c>
      <c r="S155" s="238">
        <v>5</v>
      </c>
      <c r="T155" s="238">
        <v>0</v>
      </c>
      <c r="U155" s="238">
        <v>1</v>
      </c>
      <c r="W155" s="238">
        <v>55</v>
      </c>
      <c r="X155" s="238">
        <v>2</v>
      </c>
      <c r="Y155" s="238">
        <v>6</v>
      </c>
      <c r="Z155" s="238">
        <v>4</v>
      </c>
      <c r="AB155" s="238">
        <v>5</v>
      </c>
      <c r="AC155" s="238">
        <v>98</v>
      </c>
      <c r="AD155" s="238" t="s">
        <v>357</v>
      </c>
      <c r="AF155" s="238" t="s">
        <v>405</v>
      </c>
      <c r="AG155" s="238">
        <v>3</v>
      </c>
      <c r="AH155" s="238">
        <v>2</v>
      </c>
      <c r="AI155" s="238">
        <v>2</v>
      </c>
      <c r="AJ155" s="238">
        <v>4</v>
      </c>
      <c r="AK155" s="238">
        <v>21</v>
      </c>
      <c r="AL155" s="238">
        <v>62</v>
      </c>
      <c r="AM155" s="238" t="s">
        <v>354</v>
      </c>
      <c r="AN155" s="238">
        <v>5</v>
      </c>
      <c r="AO155" s="238">
        <v>1</v>
      </c>
      <c r="AS155" s="238">
        <v>15</v>
      </c>
      <c r="AT155" s="238">
        <v>9</v>
      </c>
      <c r="AU155" s="238">
        <v>65</v>
      </c>
      <c r="AV155" s="238">
        <v>11</v>
      </c>
      <c r="AW155" s="238">
        <v>21</v>
      </c>
      <c r="CT155" s="238">
        <v>453141.14808229601</v>
      </c>
      <c r="CU155" s="238">
        <v>4963009.8298196597</v>
      </c>
      <c r="CV155" s="238">
        <v>44.818955719999998</v>
      </c>
      <c r="CW155" s="238">
        <v>-93.592676510000004</v>
      </c>
      <c r="CX155" s="238" t="s">
        <v>359</v>
      </c>
      <c r="CY155" s="238" t="s">
        <v>2150</v>
      </c>
    </row>
    <row r="156" spans="1:103" x14ac:dyDescent="0.25">
      <c r="A156" s="238">
        <v>698625</v>
      </c>
      <c r="B156" s="238">
        <v>2</v>
      </c>
      <c r="C156" s="238">
        <v>212</v>
      </c>
      <c r="D156" s="238">
        <v>149.53899999999999</v>
      </c>
      <c r="E156" s="238">
        <v>10</v>
      </c>
      <c r="F156" s="238" t="s">
        <v>1957</v>
      </c>
      <c r="H156" s="238" t="s">
        <v>354</v>
      </c>
      <c r="I156" s="238">
        <v>25</v>
      </c>
      <c r="K156" s="238">
        <v>19503764</v>
      </c>
      <c r="M156" s="238">
        <v>3</v>
      </c>
      <c r="N156" s="238">
        <v>7</v>
      </c>
      <c r="O156" s="238">
        <v>2019</v>
      </c>
      <c r="P156" s="238" t="s">
        <v>384</v>
      </c>
      <c r="Q156" s="238">
        <v>22</v>
      </c>
      <c r="R156" s="238" t="s">
        <v>369</v>
      </c>
      <c r="S156" s="238">
        <v>4</v>
      </c>
      <c r="T156" s="238">
        <v>0</v>
      </c>
      <c r="U156" s="238">
        <v>1</v>
      </c>
      <c r="W156" s="238">
        <v>83</v>
      </c>
      <c r="X156" s="238">
        <v>2</v>
      </c>
      <c r="Y156" s="238">
        <v>4</v>
      </c>
      <c r="Z156" s="238">
        <v>1</v>
      </c>
      <c r="AB156" s="238">
        <v>1</v>
      </c>
      <c r="AC156" s="238">
        <v>98</v>
      </c>
      <c r="AD156" s="238" t="s">
        <v>357</v>
      </c>
      <c r="AF156" s="238" t="s">
        <v>358</v>
      </c>
      <c r="AG156" s="238">
        <v>3</v>
      </c>
      <c r="AH156" s="238">
        <v>2</v>
      </c>
      <c r="AI156" s="238">
        <v>2</v>
      </c>
      <c r="AJ156" s="238">
        <v>3</v>
      </c>
      <c r="AK156" s="238">
        <v>21</v>
      </c>
      <c r="AL156" s="238">
        <v>36</v>
      </c>
      <c r="AM156" s="238" t="s">
        <v>363</v>
      </c>
      <c r="AN156" s="238">
        <v>10</v>
      </c>
      <c r="AO156" s="238">
        <v>72</v>
      </c>
      <c r="AS156" s="238">
        <v>15</v>
      </c>
      <c r="AT156" s="238">
        <v>9</v>
      </c>
      <c r="AU156" s="238">
        <v>65</v>
      </c>
      <c r="AV156" s="238">
        <v>13</v>
      </c>
      <c r="AW156" s="238">
        <v>21</v>
      </c>
      <c r="CT156" s="238">
        <v>453145.381424097</v>
      </c>
      <c r="CU156" s="238">
        <v>4962967.4964016601</v>
      </c>
      <c r="CV156" s="238">
        <v>44.818574929999997</v>
      </c>
      <c r="CW156" s="238">
        <v>-93.592619060000004</v>
      </c>
      <c r="CX156" s="238" t="s">
        <v>359</v>
      </c>
      <c r="CY156" s="238" t="s">
        <v>2151</v>
      </c>
    </row>
    <row r="157" spans="1:103" x14ac:dyDescent="0.25">
      <c r="A157" s="238">
        <v>10933676</v>
      </c>
      <c r="B157" s="238">
        <v>2</v>
      </c>
      <c r="C157" s="238">
        <v>212</v>
      </c>
      <c r="D157" s="238">
        <v>149.54400000000001</v>
      </c>
      <c r="E157" s="238">
        <v>10</v>
      </c>
      <c r="F157" s="238" t="s">
        <v>1957</v>
      </c>
      <c r="H157" s="238" t="s">
        <v>354</v>
      </c>
      <c r="I157" s="238">
        <v>25</v>
      </c>
      <c r="K157" s="238">
        <v>14502438</v>
      </c>
      <c r="L157" s="238">
        <v>140560730</v>
      </c>
      <c r="M157" s="238">
        <v>2</v>
      </c>
      <c r="N157" s="238">
        <v>20</v>
      </c>
      <c r="O157" s="238">
        <v>2014</v>
      </c>
      <c r="P157" s="238" t="s">
        <v>384</v>
      </c>
      <c r="Q157" s="238">
        <v>14</v>
      </c>
      <c r="R157" s="238" t="s">
        <v>369</v>
      </c>
      <c r="S157" s="238">
        <v>5</v>
      </c>
      <c r="T157" s="238">
        <v>0</v>
      </c>
      <c r="U157" s="238">
        <v>1</v>
      </c>
      <c r="V157" s="238">
        <v>90</v>
      </c>
      <c r="W157" s="238">
        <v>54</v>
      </c>
      <c r="X157" s="238">
        <v>2</v>
      </c>
      <c r="Y157" s="238">
        <v>1</v>
      </c>
      <c r="Z157" s="238">
        <v>4</v>
      </c>
      <c r="AB157" s="238">
        <v>3</v>
      </c>
      <c r="AC157" s="238">
        <v>98</v>
      </c>
      <c r="AD157" s="238" t="s">
        <v>376</v>
      </c>
      <c r="AE157" s="238" t="s">
        <v>1991</v>
      </c>
      <c r="AF157" s="238" t="s">
        <v>358</v>
      </c>
      <c r="AG157" s="238">
        <v>3</v>
      </c>
      <c r="AH157" s="238">
        <v>2</v>
      </c>
      <c r="AI157" s="238">
        <v>2</v>
      </c>
      <c r="AJ157" s="238">
        <v>3</v>
      </c>
      <c r="AK157" s="238">
        <v>21</v>
      </c>
      <c r="AL157" s="238">
        <v>22</v>
      </c>
      <c r="AM157" s="238" t="s">
        <v>363</v>
      </c>
      <c r="AN157" s="238">
        <v>5</v>
      </c>
      <c r="AO157" s="238">
        <v>3</v>
      </c>
      <c r="AS157" s="238">
        <v>1</v>
      </c>
      <c r="AT157" s="238">
        <v>98</v>
      </c>
      <c r="AU157" s="238">
        <v>65</v>
      </c>
      <c r="AV157" s="238">
        <v>11</v>
      </c>
      <c r="AW157" s="238">
        <v>21</v>
      </c>
      <c r="CT157" s="238">
        <v>453151</v>
      </c>
      <c r="CU157" s="238">
        <v>4962976</v>
      </c>
      <c r="CV157" s="238">
        <v>44.8186502</v>
      </c>
      <c r="CW157" s="238">
        <v>-93.592552600000005</v>
      </c>
      <c r="CX157" s="238" t="s">
        <v>359</v>
      </c>
      <c r="CY157" s="238" t="s">
        <v>2152</v>
      </c>
    </row>
    <row r="158" spans="1:103" x14ac:dyDescent="0.25">
      <c r="A158" s="238">
        <v>680525</v>
      </c>
      <c r="B158" s="238">
        <v>2</v>
      </c>
      <c r="C158" s="238">
        <v>212</v>
      </c>
      <c r="D158" s="238">
        <v>149.58699999999999</v>
      </c>
      <c r="E158" s="238">
        <v>10</v>
      </c>
      <c r="F158" s="238" t="s">
        <v>1957</v>
      </c>
      <c r="H158" s="238" t="s">
        <v>354</v>
      </c>
      <c r="I158" s="238">
        <v>25</v>
      </c>
      <c r="K158" s="238">
        <v>19501377</v>
      </c>
      <c r="M158" s="238">
        <v>1</v>
      </c>
      <c r="N158" s="238">
        <v>29</v>
      </c>
      <c r="O158" s="238">
        <v>2019</v>
      </c>
      <c r="P158" s="238" t="s">
        <v>368</v>
      </c>
      <c r="Q158" s="238">
        <v>8</v>
      </c>
      <c r="R158" s="238" t="s">
        <v>369</v>
      </c>
      <c r="S158" s="238">
        <v>5</v>
      </c>
      <c r="T158" s="238">
        <v>0</v>
      </c>
      <c r="U158" s="238">
        <v>1</v>
      </c>
      <c r="W158" s="238">
        <v>55</v>
      </c>
      <c r="X158" s="238">
        <v>2</v>
      </c>
      <c r="Y158" s="238">
        <v>1</v>
      </c>
      <c r="Z158" s="238">
        <v>1</v>
      </c>
      <c r="AB158" s="238">
        <v>1</v>
      </c>
      <c r="AC158" s="238">
        <v>98</v>
      </c>
      <c r="AD158" s="238" t="s">
        <v>357</v>
      </c>
      <c r="AF158" s="238" t="s">
        <v>358</v>
      </c>
      <c r="AG158" s="238">
        <v>3</v>
      </c>
      <c r="AH158" s="238">
        <v>2</v>
      </c>
      <c r="AI158" s="238">
        <v>3</v>
      </c>
      <c r="AJ158" s="238">
        <v>3</v>
      </c>
      <c r="AK158" s="238">
        <v>21</v>
      </c>
      <c r="AL158" s="238">
        <v>44</v>
      </c>
      <c r="AM158" s="238" t="s">
        <v>354</v>
      </c>
      <c r="AN158" s="238">
        <v>5</v>
      </c>
      <c r="AO158" s="238">
        <v>75</v>
      </c>
      <c r="AS158" s="238">
        <v>15</v>
      </c>
      <c r="AT158" s="238">
        <v>9</v>
      </c>
      <c r="AU158" s="238">
        <v>65</v>
      </c>
      <c r="AV158" s="238">
        <v>11</v>
      </c>
      <c r="AW158" s="238">
        <v>21</v>
      </c>
      <c r="CT158" s="238">
        <v>453213.11489289702</v>
      </c>
      <c r="CU158" s="238">
        <v>4963005.5964778597</v>
      </c>
      <c r="CV158" s="238">
        <v>44.81892234</v>
      </c>
      <c r="CW158" s="238">
        <v>-93.59176592</v>
      </c>
      <c r="CX158" s="238" t="s">
        <v>359</v>
      </c>
      <c r="CY158" s="238" t="s">
        <v>2153</v>
      </c>
    </row>
    <row r="159" spans="1:103" x14ac:dyDescent="0.25">
      <c r="A159" s="238">
        <v>327320</v>
      </c>
      <c r="B159" s="238">
        <v>2</v>
      </c>
      <c r="C159" s="238">
        <v>212</v>
      </c>
      <c r="D159" s="238">
        <v>149.59800000000001</v>
      </c>
      <c r="E159" s="238">
        <v>10</v>
      </c>
      <c r="F159" s="238" t="s">
        <v>1957</v>
      </c>
      <c r="H159" s="238" t="s">
        <v>354</v>
      </c>
      <c r="I159" s="238">
        <v>25</v>
      </c>
      <c r="K159" s="238">
        <v>16501035</v>
      </c>
      <c r="M159" s="238">
        <v>1</v>
      </c>
      <c r="N159" s="238">
        <v>25</v>
      </c>
      <c r="O159" s="238">
        <v>2016</v>
      </c>
      <c r="P159" s="238" t="s">
        <v>361</v>
      </c>
      <c r="Q159" s="238">
        <v>4</v>
      </c>
      <c r="R159" s="238" t="s">
        <v>369</v>
      </c>
      <c r="S159" s="238">
        <v>4</v>
      </c>
      <c r="T159" s="238">
        <v>0</v>
      </c>
      <c r="U159" s="238">
        <v>1</v>
      </c>
      <c r="W159" s="238">
        <v>83</v>
      </c>
      <c r="X159" s="238">
        <v>2</v>
      </c>
      <c r="Y159" s="238">
        <v>4</v>
      </c>
      <c r="Z159" s="238">
        <v>4</v>
      </c>
      <c r="AB159" s="238">
        <v>5</v>
      </c>
      <c r="AC159" s="238">
        <v>98</v>
      </c>
      <c r="AD159" s="238" t="s">
        <v>357</v>
      </c>
      <c r="AF159" s="238" t="s">
        <v>358</v>
      </c>
      <c r="AG159" s="238">
        <v>3</v>
      </c>
      <c r="AH159" s="238">
        <v>2</v>
      </c>
      <c r="AI159" s="238">
        <v>2</v>
      </c>
      <c r="AJ159" s="238">
        <v>3</v>
      </c>
      <c r="AK159" s="238">
        <v>21</v>
      </c>
      <c r="AL159" s="238">
        <v>16</v>
      </c>
      <c r="AM159" s="238" t="s">
        <v>363</v>
      </c>
      <c r="AN159" s="238">
        <v>5</v>
      </c>
      <c r="AO159" s="238">
        <v>70</v>
      </c>
      <c r="AS159" s="238">
        <v>14</v>
      </c>
      <c r="AT159" s="238">
        <v>9</v>
      </c>
      <c r="AU159" s="238">
        <v>65</v>
      </c>
      <c r="AV159" s="238">
        <v>11</v>
      </c>
      <c r="AW159" s="238">
        <v>21</v>
      </c>
      <c r="CT159" s="238">
        <v>453225.81491829699</v>
      </c>
      <c r="CU159" s="238">
        <v>4963014.0631614598</v>
      </c>
      <c r="CV159" s="238">
        <v>44.818999380000001</v>
      </c>
      <c r="CW159" s="238">
        <v>-93.591606080000005</v>
      </c>
      <c r="CX159" s="238" t="s">
        <v>359</v>
      </c>
      <c r="CY159" s="238" t="s">
        <v>2154</v>
      </c>
    </row>
    <row r="160" spans="1:103" x14ac:dyDescent="0.25">
      <c r="A160" s="238">
        <v>331659</v>
      </c>
      <c r="B160" s="238">
        <v>2</v>
      </c>
      <c r="C160" s="238">
        <v>212</v>
      </c>
      <c r="D160" s="238">
        <v>149.60400000000001</v>
      </c>
      <c r="E160" s="238">
        <v>10</v>
      </c>
      <c r="F160" s="238" t="s">
        <v>1957</v>
      </c>
      <c r="H160" s="238" t="s">
        <v>354</v>
      </c>
      <c r="I160" s="238">
        <v>25</v>
      </c>
      <c r="K160" s="238">
        <v>16502076</v>
      </c>
      <c r="M160" s="238">
        <v>2</v>
      </c>
      <c r="N160" s="238">
        <v>20</v>
      </c>
      <c r="O160" s="238">
        <v>2016</v>
      </c>
      <c r="P160" s="238" t="s">
        <v>364</v>
      </c>
      <c r="Q160" s="238">
        <v>23</v>
      </c>
      <c r="R160" s="238" t="s">
        <v>356</v>
      </c>
      <c r="S160" s="238">
        <v>5</v>
      </c>
      <c r="T160" s="238">
        <v>0</v>
      </c>
      <c r="U160" s="238">
        <v>2</v>
      </c>
      <c r="V160" s="238">
        <v>10</v>
      </c>
      <c r="W160" s="238">
        <v>10</v>
      </c>
      <c r="X160" s="238">
        <v>2</v>
      </c>
      <c r="Y160" s="238">
        <v>4</v>
      </c>
      <c r="Z160" s="238">
        <v>1</v>
      </c>
      <c r="AB160" s="238">
        <v>1</v>
      </c>
      <c r="AC160" s="238">
        <v>98</v>
      </c>
      <c r="AD160" s="238" t="s">
        <v>357</v>
      </c>
      <c r="AF160" s="238" t="s">
        <v>405</v>
      </c>
      <c r="AG160" s="238">
        <v>5</v>
      </c>
      <c r="AH160" s="238">
        <v>2</v>
      </c>
      <c r="AI160" s="238">
        <v>2</v>
      </c>
      <c r="AJ160" s="238">
        <v>4</v>
      </c>
      <c r="AK160" s="238">
        <v>21</v>
      </c>
      <c r="AL160" s="238">
        <v>69</v>
      </c>
      <c r="AM160" s="238" t="s">
        <v>354</v>
      </c>
      <c r="AN160" s="238">
        <v>5</v>
      </c>
      <c r="AO160" s="238">
        <v>1</v>
      </c>
      <c r="AS160" s="238">
        <v>15</v>
      </c>
      <c r="AT160" s="238">
        <v>9</v>
      </c>
      <c r="AU160" s="238">
        <v>60</v>
      </c>
      <c r="AV160" s="238">
        <v>11</v>
      </c>
      <c r="AW160" s="238">
        <v>21</v>
      </c>
      <c r="AX160" s="238">
        <v>2</v>
      </c>
      <c r="AY160" s="238">
        <v>2</v>
      </c>
      <c r="AZ160" s="238">
        <v>4</v>
      </c>
      <c r="BA160" s="238">
        <v>21</v>
      </c>
      <c r="BB160" s="238">
        <v>24</v>
      </c>
      <c r="BC160" s="238" t="s">
        <v>363</v>
      </c>
      <c r="BD160" s="238">
        <v>5</v>
      </c>
      <c r="BE160" s="238">
        <v>90</v>
      </c>
      <c r="BI160" s="238">
        <v>15</v>
      </c>
      <c r="BJ160" s="238">
        <v>9</v>
      </c>
      <c r="BK160" s="238">
        <v>60</v>
      </c>
      <c r="BL160" s="238">
        <v>11</v>
      </c>
      <c r="BM160" s="238">
        <v>21</v>
      </c>
      <c r="CT160" s="238">
        <v>453200.41486749699</v>
      </c>
      <c r="CU160" s="238">
        <v>4963047.9298958601</v>
      </c>
      <c r="CV160" s="238">
        <v>44.819302579999999</v>
      </c>
      <c r="CW160" s="238">
        <v>-93.591930439999999</v>
      </c>
      <c r="CX160" s="238" t="s">
        <v>359</v>
      </c>
      <c r="CY160" s="238" t="s">
        <v>2155</v>
      </c>
    </row>
    <row r="161" spans="1:103" x14ac:dyDescent="0.25">
      <c r="A161" s="238">
        <v>413587</v>
      </c>
      <c r="B161" s="238">
        <v>2</v>
      </c>
      <c r="C161" s="238">
        <v>212</v>
      </c>
      <c r="D161" s="238">
        <v>149.642</v>
      </c>
      <c r="E161" s="238">
        <v>10</v>
      </c>
      <c r="F161" s="238" t="s">
        <v>1957</v>
      </c>
      <c r="H161" s="238" t="s">
        <v>354</v>
      </c>
      <c r="I161" s="238">
        <v>25</v>
      </c>
      <c r="K161" s="238">
        <v>17500533</v>
      </c>
      <c r="M161" s="238">
        <v>1</v>
      </c>
      <c r="N161" s="238">
        <v>10</v>
      </c>
      <c r="O161" s="238">
        <v>2017</v>
      </c>
      <c r="P161" s="238" t="s">
        <v>368</v>
      </c>
      <c r="Q161" s="238">
        <v>21</v>
      </c>
      <c r="R161" s="238" t="s">
        <v>356</v>
      </c>
      <c r="S161" s="238">
        <v>5</v>
      </c>
      <c r="T161" s="238">
        <v>0</v>
      </c>
      <c r="U161" s="238">
        <v>2</v>
      </c>
      <c r="V161" s="238">
        <v>10</v>
      </c>
      <c r="W161" s="238">
        <v>10</v>
      </c>
      <c r="X161" s="238">
        <v>2</v>
      </c>
      <c r="Y161" s="238">
        <v>4</v>
      </c>
      <c r="Z161" s="238">
        <v>1</v>
      </c>
      <c r="AB161" s="238">
        <v>5</v>
      </c>
      <c r="AC161" s="238">
        <v>98</v>
      </c>
      <c r="AD161" s="238" t="s">
        <v>357</v>
      </c>
      <c r="AF161" s="238" t="s">
        <v>405</v>
      </c>
      <c r="AG161" s="238">
        <v>5</v>
      </c>
      <c r="AH161" s="238">
        <v>2</v>
      </c>
      <c r="AI161" s="238">
        <v>2</v>
      </c>
      <c r="AJ161" s="238">
        <v>4</v>
      </c>
      <c r="AK161" s="238">
        <v>21</v>
      </c>
      <c r="AL161" s="238">
        <v>25</v>
      </c>
      <c r="AM161" s="238" t="s">
        <v>354</v>
      </c>
      <c r="AN161" s="238">
        <v>10</v>
      </c>
      <c r="AO161" s="238">
        <v>70</v>
      </c>
      <c r="AS161" s="238">
        <v>15</v>
      </c>
      <c r="AT161" s="238">
        <v>9</v>
      </c>
      <c r="AU161" s="238">
        <v>65</v>
      </c>
      <c r="AV161" s="238">
        <v>11</v>
      </c>
      <c r="AW161" s="238">
        <v>21</v>
      </c>
      <c r="AX161" s="238">
        <v>2</v>
      </c>
      <c r="AY161" s="238">
        <v>2</v>
      </c>
      <c r="AZ161" s="238">
        <v>4</v>
      </c>
      <c r="BA161" s="238">
        <v>21</v>
      </c>
      <c r="BB161" s="238">
        <v>44</v>
      </c>
      <c r="BC161" s="238" t="s">
        <v>363</v>
      </c>
      <c r="BD161" s="238">
        <v>5</v>
      </c>
      <c r="BE161" s="238">
        <v>1</v>
      </c>
      <c r="BI161" s="238">
        <v>15</v>
      </c>
      <c r="BJ161" s="238">
        <v>9</v>
      </c>
      <c r="BK161" s="238">
        <v>65</v>
      </c>
      <c r="BL161" s="238">
        <v>11</v>
      </c>
      <c r="BM161" s="238">
        <v>21</v>
      </c>
      <c r="CT161" s="238">
        <v>453259.68165269698</v>
      </c>
      <c r="CU161" s="238">
        <v>4963064.8632630603</v>
      </c>
      <c r="CV161" s="238">
        <v>44.81945889</v>
      </c>
      <c r="CW161" s="238">
        <v>-93.591182419999996</v>
      </c>
      <c r="CX161" s="238" t="s">
        <v>359</v>
      </c>
      <c r="CY161" s="238" t="s">
        <v>2156</v>
      </c>
    </row>
    <row r="162" spans="1:103" x14ac:dyDescent="0.25">
      <c r="A162" s="238">
        <v>627141</v>
      </c>
      <c r="B162" s="238">
        <v>2</v>
      </c>
      <c r="C162" s="238">
        <v>212</v>
      </c>
      <c r="D162" s="238">
        <v>149.71299999999999</v>
      </c>
      <c r="E162" s="238">
        <v>10</v>
      </c>
      <c r="F162" s="238" t="s">
        <v>1957</v>
      </c>
      <c r="H162" s="238" t="s">
        <v>354</v>
      </c>
      <c r="I162" s="238">
        <v>25</v>
      </c>
      <c r="K162" s="238">
        <v>18509659</v>
      </c>
      <c r="M162" s="238">
        <v>8</v>
      </c>
      <c r="N162" s="238">
        <v>12</v>
      </c>
      <c r="O162" s="238">
        <v>2018</v>
      </c>
      <c r="P162" s="238" t="s">
        <v>366</v>
      </c>
      <c r="Q162" s="238">
        <v>7</v>
      </c>
      <c r="R162" s="238" t="s">
        <v>356</v>
      </c>
      <c r="S162" s="238">
        <v>4</v>
      </c>
      <c r="T162" s="238">
        <v>0</v>
      </c>
      <c r="U162" s="238">
        <v>1</v>
      </c>
      <c r="W162" s="238">
        <v>62</v>
      </c>
      <c r="X162" s="238">
        <v>2</v>
      </c>
      <c r="Y162" s="238">
        <v>1</v>
      </c>
      <c r="Z162" s="238">
        <v>1</v>
      </c>
      <c r="AB162" s="238">
        <v>1</v>
      </c>
      <c r="AC162" s="238">
        <v>98</v>
      </c>
      <c r="AD162" s="238" t="s">
        <v>357</v>
      </c>
      <c r="AF162" s="238" t="s">
        <v>405</v>
      </c>
      <c r="AG162" s="238">
        <v>3</v>
      </c>
      <c r="AH162" s="238">
        <v>2</v>
      </c>
      <c r="AI162" s="238">
        <v>2</v>
      </c>
      <c r="AJ162" s="238">
        <v>4</v>
      </c>
      <c r="AK162" s="238">
        <v>21</v>
      </c>
      <c r="AL162" s="238">
        <v>29</v>
      </c>
      <c r="AM162" s="238" t="s">
        <v>354</v>
      </c>
      <c r="AN162" s="238">
        <v>9</v>
      </c>
      <c r="AO162" s="238">
        <v>68</v>
      </c>
      <c r="AP162" s="238">
        <v>70</v>
      </c>
      <c r="AS162" s="238">
        <v>15</v>
      </c>
      <c r="AT162" s="238">
        <v>9</v>
      </c>
      <c r="AU162" s="238">
        <v>65</v>
      </c>
      <c r="AV162" s="238">
        <v>13</v>
      </c>
      <c r="AW162" s="238">
        <v>21</v>
      </c>
      <c r="CT162" s="238">
        <v>453390.91524849698</v>
      </c>
      <c r="CU162" s="238">
        <v>4963098.7299974598</v>
      </c>
      <c r="CV162" s="238">
        <v>44.819772329999999</v>
      </c>
      <c r="CW162" s="238">
        <v>-93.589525739999999</v>
      </c>
      <c r="CX162" s="238" t="s">
        <v>359</v>
      </c>
      <c r="CY162" s="238" t="s">
        <v>2157</v>
      </c>
    </row>
    <row r="163" spans="1:103" x14ac:dyDescent="0.25">
      <c r="A163" s="238">
        <v>531638</v>
      </c>
      <c r="B163" s="238">
        <v>2</v>
      </c>
      <c r="C163" s="238">
        <v>212</v>
      </c>
      <c r="D163" s="238">
        <v>149.76300000000001</v>
      </c>
      <c r="E163" s="238">
        <v>10</v>
      </c>
      <c r="F163" s="238" t="s">
        <v>1957</v>
      </c>
      <c r="H163" s="238" t="s">
        <v>354</v>
      </c>
      <c r="I163" s="238">
        <v>25</v>
      </c>
      <c r="K163" s="238">
        <v>17514910</v>
      </c>
      <c r="M163" s="238">
        <v>12</v>
      </c>
      <c r="N163" s="238">
        <v>28</v>
      </c>
      <c r="O163" s="238">
        <v>2017</v>
      </c>
      <c r="P163" s="238" t="s">
        <v>384</v>
      </c>
      <c r="Q163" s="238">
        <v>11</v>
      </c>
      <c r="R163" s="238" t="s">
        <v>369</v>
      </c>
      <c r="S163" s="238">
        <v>5</v>
      </c>
      <c r="T163" s="238">
        <v>0</v>
      </c>
      <c r="U163" s="238">
        <v>2</v>
      </c>
      <c r="V163" s="238">
        <v>12</v>
      </c>
      <c r="W163" s="238">
        <v>10</v>
      </c>
      <c r="X163" s="238">
        <v>2</v>
      </c>
      <c r="Y163" s="238">
        <v>1</v>
      </c>
      <c r="Z163" s="238">
        <v>4</v>
      </c>
      <c r="AB163" s="238">
        <v>3</v>
      </c>
      <c r="AC163" s="238">
        <v>98</v>
      </c>
      <c r="AD163" s="238" t="s">
        <v>2158</v>
      </c>
      <c r="AF163" s="238" t="s">
        <v>358</v>
      </c>
      <c r="AG163" s="238">
        <v>7</v>
      </c>
      <c r="AH163" s="238">
        <v>2</v>
      </c>
      <c r="AI163" s="238">
        <v>5</v>
      </c>
      <c r="AJ163" s="238">
        <v>3</v>
      </c>
      <c r="AK163" s="238">
        <v>21</v>
      </c>
      <c r="AL163" s="238">
        <v>17</v>
      </c>
      <c r="AM163" s="238" t="s">
        <v>363</v>
      </c>
      <c r="AN163" s="238">
        <v>5</v>
      </c>
      <c r="AO163" s="238">
        <v>4</v>
      </c>
      <c r="AS163" s="238">
        <v>14</v>
      </c>
      <c r="AT163" s="238">
        <v>9</v>
      </c>
      <c r="AU163" s="238">
        <v>65</v>
      </c>
      <c r="AV163" s="238">
        <v>11</v>
      </c>
      <c r="AW163" s="238">
        <v>21</v>
      </c>
      <c r="AX163" s="238">
        <v>2</v>
      </c>
      <c r="AY163" s="238">
        <v>3</v>
      </c>
      <c r="AZ163" s="238">
        <v>3</v>
      </c>
      <c r="BA163" s="238">
        <v>26</v>
      </c>
      <c r="BB163" s="238">
        <v>27</v>
      </c>
      <c r="BC163" s="238" t="s">
        <v>354</v>
      </c>
      <c r="BD163" s="238">
        <v>5</v>
      </c>
      <c r="BE163" s="238">
        <v>1</v>
      </c>
      <c r="BI163" s="238">
        <v>14</v>
      </c>
      <c r="BJ163" s="238">
        <v>9</v>
      </c>
      <c r="BK163" s="238">
        <v>65</v>
      </c>
      <c r="BL163" s="238">
        <v>11</v>
      </c>
      <c r="BM163" s="238">
        <v>21</v>
      </c>
      <c r="CT163" s="238">
        <v>453479.81542629801</v>
      </c>
      <c r="CU163" s="238">
        <v>4963094.4966556598</v>
      </c>
      <c r="CV163" s="238">
        <v>44.819740019999998</v>
      </c>
      <c r="CW163" s="238">
        <v>-93.588400980000003</v>
      </c>
      <c r="CX163" s="238" t="s">
        <v>359</v>
      </c>
      <c r="CY163" s="238" t="s">
        <v>2159</v>
      </c>
    </row>
    <row r="164" spans="1:103" x14ac:dyDescent="0.25">
      <c r="A164" s="238">
        <v>10704401</v>
      </c>
      <c r="B164" s="238">
        <v>2</v>
      </c>
      <c r="C164" s="238">
        <v>212</v>
      </c>
      <c r="D164" s="238">
        <v>149.77699999999999</v>
      </c>
      <c r="E164" s="238">
        <v>10</v>
      </c>
      <c r="F164" s="238" t="s">
        <v>1957</v>
      </c>
      <c r="H164" s="238" t="s">
        <v>354</v>
      </c>
      <c r="I164" s="238">
        <v>25</v>
      </c>
      <c r="K164" s="238">
        <v>11510867</v>
      </c>
      <c r="L164" s="238">
        <v>113120030</v>
      </c>
      <c r="M164" s="238">
        <v>11</v>
      </c>
      <c r="N164" s="238">
        <v>4</v>
      </c>
      <c r="O164" s="238">
        <v>2011</v>
      </c>
      <c r="P164" s="238" t="s">
        <v>362</v>
      </c>
      <c r="Q164" s="238">
        <v>10</v>
      </c>
      <c r="R164" s="238" t="s">
        <v>369</v>
      </c>
      <c r="S164" s="238">
        <v>5</v>
      </c>
      <c r="T164" s="238">
        <v>0</v>
      </c>
      <c r="U164" s="238">
        <v>2</v>
      </c>
      <c r="V164" s="238">
        <v>1</v>
      </c>
      <c r="W164" s="238">
        <v>10</v>
      </c>
      <c r="X164" s="238">
        <v>2</v>
      </c>
      <c r="Y164" s="238">
        <v>1</v>
      </c>
      <c r="Z164" s="238">
        <v>1</v>
      </c>
      <c r="AB164" s="238">
        <v>1</v>
      </c>
      <c r="AC164" s="238">
        <v>1</v>
      </c>
      <c r="AD164" s="238" t="s">
        <v>371</v>
      </c>
      <c r="AE164" s="238" t="s">
        <v>1991</v>
      </c>
      <c r="AF164" s="238" t="s">
        <v>358</v>
      </c>
      <c r="AG164" s="238">
        <v>7</v>
      </c>
      <c r="AH164" s="238">
        <v>2</v>
      </c>
      <c r="AI164" s="238">
        <v>3</v>
      </c>
      <c r="AJ164" s="238">
        <v>3</v>
      </c>
      <c r="AK164" s="238">
        <v>21</v>
      </c>
      <c r="AL164" s="238">
        <v>52</v>
      </c>
      <c r="AM164" s="238" t="s">
        <v>354</v>
      </c>
      <c r="AN164" s="238">
        <v>5</v>
      </c>
      <c r="AO164" s="238">
        <v>5</v>
      </c>
      <c r="AS164" s="238">
        <v>1</v>
      </c>
      <c r="AT164" s="238">
        <v>98</v>
      </c>
      <c r="AU164" s="238">
        <v>65</v>
      </c>
      <c r="AV164" s="238">
        <v>11</v>
      </c>
      <c r="AW164" s="238">
        <v>21</v>
      </c>
      <c r="AX164" s="238">
        <v>2</v>
      </c>
      <c r="AY164" s="238">
        <v>4</v>
      </c>
      <c r="AZ164" s="238">
        <v>3</v>
      </c>
      <c r="BA164" s="238">
        <v>21</v>
      </c>
      <c r="BB164" s="238">
        <v>46</v>
      </c>
      <c r="BC164" s="238" t="s">
        <v>354</v>
      </c>
      <c r="BD164" s="238">
        <v>5</v>
      </c>
      <c r="BE164" s="238">
        <v>1</v>
      </c>
      <c r="BI164" s="238">
        <v>1</v>
      </c>
      <c r="BJ164" s="238">
        <v>98</v>
      </c>
      <c r="BK164" s="238">
        <v>65</v>
      </c>
      <c r="BL164" s="238">
        <v>11</v>
      </c>
      <c r="BM164" s="238">
        <v>21</v>
      </c>
      <c r="CT164" s="238">
        <v>453502</v>
      </c>
      <c r="CU164" s="238">
        <v>4963101</v>
      </c>
      <c r="CV164" s="238">
        <v>44.819797999999999</v>
      </c>
      <c r="CW164" s="238">
        <v>-93.588115099999996</v>
      </c>
      <c r="CX164" s="238" t="s">
        <v>359</v>
      </c>
      <c r="CY164" s="238" t="s">
        <v>2160</v>
      </c>
    </row>
    <row r="165" spans="1:103" x14ac:dyDescent="0.25">
      <c r="A165" s="238">
        <v>10848425</v>
      </c>
      <c r="B165" s="238">
        <v>2</v>
      </c>
      <c r="C165" s="238">
        <v>212</v>
      </c>
      <c r="D165" s="238">
        <v>149.77699999999999</v>
      </c>
      <c r="E165" s="238">
        <v>10</v>
      </c>
      <c r="F165" s="238" t="s">
        <v>1957</v>
      </c>
      <c r="H165" s="238" t="s">
        <v>354</v>
      </c>
      <c r="I165" s="238">
        <v>25</v>
      </c>
      <c r="K165" s="238">
        <v>13001009</v>
      </c>
      <c r="L165" s="238">
        <v>130330178</v>
      </c>
      <c r="M165" s="238">
        <v>2</v>
      </c>
      <c r="N165" s="238">
        <v>2</v>
      </c>
      <c r="O165" s="238">
        <v>2013</v>
      </c>
      <c r="P165" s="238" t="s">
        <v>364</v>
      </c>
      <c r="Q165" s="238">
        <v>9</v>
      </c>
      <c r="R165" s="238" t="s">
        <v>369</v>
      </c>
      <c r="S165" s="238">
        <v>4</v>
      </c>
      <c r="T165" s="238">
        <v>0</v>
      </c>
      <c r="U165" s="238">
        <v>1</v>
      </c>
      <c r="V165" s="238">
        <v>7</v>
      </c>
      <c r="W165" s="238">
        <v>65</v>
      </c>
      <c r="X165" s="238">
        <v>2</v>
      </c>
      <c r="Y165" s="238">
        <v>1</v>
      </c>
      <c r="Z165" s="238">
        <v>1</v>
      </c>
      <c r="AA165" s="238">
        <v>1</v>
      </c>
      <c r="AB165" s="238">
        <v>5</v>
      </c>
      <c r="AC165" s="238">
        <v>98</v>
      </c>
      <c r="AD165" s="238" t="s">
        <v>357</v>
      </c>
      <c r="AE165" s="238" t="s">
        <v>2111</v>
      </c>
      <c r="AF165" s="238" t="s">
        <v>358</v>
      </c>
      <c r="AG165" s="238">
        <v>3</v>
      </c>
      <c r="AH165" s="238">
        <v>2</v>
      </c>
      <c r="AI165" s="238">
        <v>3</v>
      </c>
      <c r="AJ165" s="238">
        <v>3</v>
      </c>
      <c r="AK165" s="238">
        <v>21</v>
      </c>
      <c r="AL165" s="238">
        <v>45</v>
      </c>
      <c r="AM165" s="238" t="s">
        <v>354</v>
      </c>
      <c r="AN165" s="238">
        <v>5</v>
      </c>
      <c r="AS165" s="238">
        <v>1</v>
      </c>
      <c r="AT165" s="238">
        <v>98</v>
      </c>
      <c r="AU165" s="238">
        <v>65</v>
      </c>
      <c r="AV165" s="238">
        <v>11</v>
      </c>
      <c r="AW165" s="238">
        <v>21</v>
      </c>
      <c r="CT165" s="238">
        <v>453502</v>
      </c>
      <c r="CU165" s="238">
        <v>4963101</v>
      </c>
      <c r="CV165" s="238">
        <v>44.819797999999999</v>
      </c>
      <c r="CW165" s="238">
        <v>-93.588115099999996</v>
      </c>
      <c r="CX165" s="238" t="s">
        <v>359</v>
      </c>
      <c r="CY165" s="238" t="s">
        <v>2161</v>
      </c>
    </row>
    <row r="166" spans="1:103" x14ac:dyDescent="0.25">
      <c r="A166" s="238">
        <v>10848517</v>
      </c>
      <c r="B166" s="238">
        <v>2</v>
      </c>
      <c r="C166" s="238">
        <v>212</v>
      </c>
      <c r="D166" s="238">
        <v>149.77699999999999</v>
      </c>
      <c r="E166" s="238">
        <v>10</v>
      </c>
      <c r="F166" s="238" t="s">
        <v>1957</v>
      </c>
      <c r="H166" s="238" t="s">
        <v>354</v>
      </c>
      <c r="I166" s="238">
        <v>25</v>
      </c>
      <c r="K166" s="238">
        <v>13501352</v>
      </c>
      <c r="L166" s="238">
        <v>130340289</v>
      </c>
      <c r="M166" s="238">
        <v>2</v>
      </c>
      <c r="N166" s="238">
        <v>2</v>
      </c>
      <c r="O166" s="238">
        <v>2013</v>
      </c>
      <c r="P166" s="238" t="s">
        <v>364</v>
      </c>
      <c r="Q166" s="238">
        <v>8</v>
      </c>
      <c r="R166" s="238" t="s">
        <v>369</v>
      </c>
      <c r="S166" s="238">
        <v>5</v>
      </c>
      <c r="T166" s="238">
        <v>0</v>
      </c>
      <c r="U166" s="238">
        <v>1</v>
      </c>
      <c r="V166" s="238">
        <v>7</v>
      </c>
      <c r="W166" s="238">
        <v>32</v>
      </c>
      <c r="X166" s="238">
        <v>2</v>
      </c>
      <c r="Y166" s="238">
        <v>1</v>
      </c>
      <c r="Z166" s="238">
        <v>2</v>
      </c>
      <c r="AB166" s="238">
        <v>5</v>
      </c>
      <c r="AC166" s="238">
        <v>98</v>
      </c>
      <c r="AD166" s="238" t="s">
        <v>376</v>
      </c>
      <c r="AE166" s="238">
        <v>41</v>
      </c>
      <c r="AF166" s="238" t="s">
        <v>358</v>
      </c>
      <c r="AG166" s="238">
        <v>3</v>
      </c>
      <c r="AH166" s="238">
        <v>2</v>
      </c>
      <c r="AI166" s="238">
        <v>3</v>
      </c>
      <c r="AJ166" s="238">
        <v>3</v>
      </c>
      <c r="AK166" s="238">
        <v>21</v>
      </c>
      <c r="AL166" s="238">
        <v>26</v>
      </c>
      <c r="AM166" s="238" t="s">
        <v>354</v>
      </c>
      <c r="AN166" s="238">
        <v>5</v>
      </c>
      <c r="AO166" s="238">
        <v>3</v>
      </c>
      <c r="AS166" s="238">
        <v>1</v>
      </c>
      <c r="AT166" s="238">
        <v>98</v>
      </c>
      <c r="AU166" s="238">
        <v>65</v>
      </c>
      <c r="AV166" s="238">
        <v>11</v>
      </c>
      <c r="AW166" s="238">
        <v>21</v>
      </c>
      <c r="CT166" s="238">
        <v>453502</v>
      </c>
      <c r="CU166" s="238">
        <v>4963101</v>
      </c>
      <c r="CV166" s="238">
        <v>44.819797999999999</v>
      </c>
      <c r="CW166" s="238">
        <v>-93.588115099999996</v>
      </c>
      <c r="CX166" s="238" t="s">
        <v>359</v>
      </c>
      <c r="CY166" s="238" t="s">
        <v>2162</v>
      </c>
    </row>
    <row r="167" spans="1:103" x14ac:dyDescent="0.25">
      <c r="A167" s="238">
        <v>10699898</v>
      </c>
      <c r="B167" s="238">
        <v>2</v>
      </c>
      <c r="C167" s="238">
        <v>212</v>
      </c>
      <c r="D167" s="238">
        <v>149.786</v>
      </c>
      <c r="E167" s="238">
        <v>10</v>
      </c>
      <c r="F167" s="238" t="s">
        <v>1957</v>
      </c>
      <c r="H167" s="238" t="s">
        <v>354</v>
      </c>
      <c r="I167" s="238">
        <v>25</v>
      </c>
      <c r="K167" s="238">
        <v>11503118</v>
      </c>
      <c r="L167" s="238">
        <v>110750317</v>
      </c>
      <c r="M167" s="238">
        <v>3</v>
      </c>
      <c r="N167" s="238">
        <v>7</v>
      </c>
      <c r="O167" s="238">
        <v>2011</v>
      </c>
      <c r="P167" s="238" t="s">
        <v>361</v>
      </c>
      <c r="Q167" s="238">
        <v>6</v>
      </c>
      <c r="R167" s="238" t="s">
        <v>369</v>
      </c>
      <c r="S167" s="238">
        <v>3</v>
      </c>
      <c r="T167" s="238">
        <v>0</v>
      </c>
      <c r="U167" s="238">
        <v>2</v>
      </c>
      <c r="V167" s="238">
        <v>8</v>
      </c>
      <c r="W167" s="238">
        <v>10</v>
      </c>
      <c r="X167" s="238">
        <v>2</v>
      </c>
      <c r="Y167" s="238">
        <v>2</v>
      </c>
      <c r="Z167" s="238">
        <v>2</v>
      </c>
      <c r="AB167" s="238">
        <v>2</v>
      </c>
      <c r="AC167" s="238">
        <v>98</v>
      </c>
      <c r="AD167" s="238" t="s">
        <v>376</v>
      </c>
      <c r="AE167" s="238">
        <v>41</v>
      </c>
      <c r="AF167" s="238" t="s">
        <v>358</v>
      </c>
      <c r="AG167" s="238">
        <v>8</v>
      </c>
      <c r="AH167" s="238">
        <v>2</v>
      </c>
      <c r="AI167" s="238">
        <v>3</v>
      </c>
      <c r="AJ167" s="238">
        <v>4</v>
      </c>
      <c r="AK167" s="238">
        <v>21</v>
      </c>
      <c r="AL167" s="238">
        <v>51</v>
      </c>
      <c r="AM167" s="238" t="s">
        <v>354</v>
      </c>
      <c r="AN167" s="238">
        <v>5</v>
      </c>
      <c r="AO167" s="238">
        <v>3</v>
      </c>
      <c r="AS167" s="238">
        <v>1</v>
      </c>
      <c r="AT167" s="238">
        <v>98</v>
      </c>
      <c r="AU167" s="238">
        <v>65</v>
      </c>
      <c r="AV167" s="238">
        <v>10</v>
      </c>
      <c r="AW167" s="238">
        <v>21</v>
      </c>
      <c r="AX167" s="238">
        <v>2</v>
      </c>
      <c r="AY167" s="238">
        <v>2</v>
      </c>
      <c r="AZ167" s="238">
        <v>3</v>
      </c>
      <c r="BA167" s="238">
        <v>21</v>
      </c>
      <c r="BB167" s="238">
        <v>47</v>
      </c>
      <c r="BC167" s="238" t="s">
        <v>354</v>
      </c>
      <c r="BD167" s="238">
        <v>5</v>
      </c>
      <c r="BE167" s="238">
        <v>1</v>
      </c>
      <c r="BI167" s="238">
        <v>1</v>
      </c>
      <c r="BJ167" s="238">
        <v>98</v>
      </c>
      <c r="BK167" s="238">
        <v>65</v>
      </c>
      <c r="BL167" s="238">
        <v>10</v>
      </c>
      <c r="BM167" s="238">
        <v>21</v>
      </c>
      <c r="CT167" s="238">
        <v>453517</v>
      </c>
      <c r="CU167" s="238">
        <v>4963104</v>
      </c>
      <c r="CV167" s="238">
        <v>44.819823599999999</v>
      </c>
      <c r="CW167" s="238">
        <v>-93.587936999999997</v>
      </c>
      <c r="CX167" s="238" t="s">
        <v>359</v>
      </c>
      <c r="CY167" s="238" t="s">
        <v>2163</v>
      </c>
    </row>
    <row r="168" spans="1:103" x14ac:dyDescent="0.25">
      <c r="A168" s="238">
        <v>10700176</v>
      </c>
      <c r="B168" s="238">
        <v>2</v>
      </c>
      <c r="C168" s="238">
        <v>212</v>
      </c>
      <c r="D168" s="238">
        <v>149.797</v>
      </c>
      <c r="E168" s="238">
        <v>10</v>
      </c>
      <c r="F168" s="238" t="s">
        <v>1957</v>
      </c>
      <c r="H168" s="238" t="s">
        <v>354</v>
      </c>
      <c r="I168" s="238">
        <v>25</v>
      </c>
      <c r="L168" s="238">
        <v>110820171</v>
      </c>
      <c r="M168" s="238">
        <v>2</v>
      </c>
      <c r="N168" s="238">
        <v>21</v>
      </c>
      <c r="O168" s="238">
        <v>2011</v>
      </c>
      <c r="P168" s="238" t="s">
        <v>361</v>
      </c>
      <c r="Q168" s="238">
        <v>6</v>
      </c>
      <c r="S168" s="238">
        <v>5</v>
      </c>
      <c r="T168" s="238">
        <v>0</v>
      </c>
      <c r="U168" s="238">
        <v>1</v>
      </c>
      <c r="V168" s="238">
        <v>7</v>
      </c>
      <c r="W168" s="238">
        <v>76</v>
      </c>
      <c r="Y168" s="238">
        <v>7</v>
      </c>
      <c r="Z168" s="238">
        <v>4</v>
      </c>
      <c r="AB168" s="238">
        <v>5</v>
      </c>
      <c r="AC168" s="238">
        <v>98</v>
      </c>
      <c r="AF168" s="238" t="s">
        <v>358</v>
      </c>
      <c r="AG168" s="238">
        <v>3</v>
      </c>
      <c r="AH168" s="238">
        <v>2</v>
      </c>
      <c r="AI168" s="238">
        <v>2</v>
      </c>
      <c r="AJ168" s="238">
        <v>4</v>
      </c>
      <c r="AK168" s="238">
        <v>21</v>
      </c>
      <c r="AL168" s="238">
        <v>28</v>
      </c>
      <c r="AM168" s="238" t="s">
        <v>363</v>
      </c>
      <c r="AT168" s="238">
        <v>98</v>
      </c>
      <c r="AU168" s="238">
        <v>65</v>
      </c>
      <c r="CT168" s="238">
        <v>453533</v>
      </c>
      <c r="CU168" s="238">
        <v>4963108</v>
      </c>
      <c r="CV168" s="238">
        <v>44.819864199999998</v>
      </c>
      <c r="CW168" s="238">
        <v>-93.587730399999998</v>
      </c>
      <c r="CX168" s="238" t="s">
        <v>359</v>
      </c>
    </row>
    <row r="169" spans="1:103" x14ac:dyDescent="0.25">
      <c r="A169" s="238">
        <v>10935822</v>
      </c>
      <c r="B169" s="238">
        <v>2</v>
      </c>
      <c r="C169" s="238">
        <v>212</v>
      </c>
      <c r="D169" s="238">
        <v>149.82</v>
      </c>
      <c r="E169" s="238">
        <v>10</v>
      </c>
      <c r="F169" s="238" t="s">
        <v>1957</v>
      </c>
      <c r="H169" s="238" t="s">
        <v>354</v>
      </c>
      <c r="I169" s="238">
        <v>25</v>
      </c>
      <c r="K169" s="238">
        <v>14506750</v>
      </c>
      <c r="L169" s="238">
        <v>141730118</v>
      </c>
      <c r="M169" s="238">
        <v>6</v>
      </c>
      <c r="N169" s="238">
        <v>22</v>
      </c>
      <c r="O169" s="238">
        <v>2014</v>
      </c>
      <c r="P169" s="238" t="s">
        <v>366</v>
      </c>
      <c r="Q169" s="238">
        <v>10</v>
      </c>
      <c r="R169" s="238" t="s">
        <v>356</v>
      </c>
      <c r="S169" s="238">
        <v>4</v>
      </c>
      <c r="T169" s="238">
        <v>0</v>
      </c>
      <c r="U169" s="238">
        <v>1</v>
      </c>
      <c r="V169" s="238">
        <v>7</v>
      </c>
      <c r="W169" s="238">
        <v>83</v>
      </c>
      <c r="X169" s="238">
        <v>2</v>
      </c>
      <c r="Y169" s="238">
        <v>1</v>
      </c>
      <c r="Z169" s="238">
        <v>2</v>
      </c>
      <c r="AA169" s="238">
        <v>3</v>
      </c>
      <c r="AB169" s="238">
        <v>2</v>
      </c>
      <c r="AC169" s="238">
        <v>98</v>
      </c>
      <c r="AD169" s="238" t="s">
        <v>376</v>
      </c>
      <c r="AE169" s="238">
        <v>41</v>
      </c>
      <c r="AF169" s="238" t="s">
        <v>358</v>
      </c>
      <c r="AG169" s="238">
        <v>3</v>
      </c>
      <c r="AH169" s="238">
        <v>2</v>
      </c>
      <c r="AI169" s="238">
        <v>2</v>
      </c>
      <c r="AJ169" s="238">
        <v>4</v>
      </c>
      <c r="AK169" s="238">
        <v>21</v>
      </c>
      <c r="AL169" s="238">
        <v>20</v>
      </c>
      <c r="AM169" s="238" t="s">
        <v>354</v>
      </c>
      <c r="AN169" s="238">
        <v>5</v>
      </c>
      <c r="AO169" s="238">
        <v>15</v>
      </c>
      <c r="AS169" s="238">
        <v>1</v>
      </c>
      <c r="AT169" s="238">
        <v>98</v>
      </c>
      <c r="AU169" s="238">
        <v>65</v>
      </c>
      <c r="AV169" s="238">
        <v>11</v>
      </c>
      <c r="AW169" s="238">
        <v>21</v>
      </c>
      <c r="CT169" s="238">
        <v>453569</v>
      </c>
      <c r="CU169" s="238">
        <v>4963115</v>
      </c>
      <c r="CV169" s="238">
        <v>44.819933599999999</v>
      </c>
      <c r="CW169" s="238">
        <v>-93.587269399999997</v>
      </c>
      <c r="CX169" s="238" t="s">
        <v>359</v>
      </c>
      <c r="CY169" s="238" t="s">
        <v>2164</v>
      </c>
    </row>
    <row r="170" spans="1:103" x14ac:dyDescent="0.25">
      <c r="A170" s="238">
        <v>531640</v>
      </c>
      <c r="B170" s="238">
        <v>2</v>
      </c>
      <c r="C170" s="238">
        <v>212</v>
      </c>
      <c r="D170" s="238">
        <v>149.858</v>
      </c>
      <c r="E170" s="238">
        <v>10</v>
      </c>
      <c r="F170" s="238" t="s">
        <v>1957</v>
      </c>
      <c r="H170" s="238" t="s">
        <v>354</v>
      </c>
      <c r="I170" s="238">
        <v>25</v>
      </c>
      <c r="K170" s="238">
        <v>17514945</v>
      </c>
      <c r="M170" s="238">
        <v>12</v>
      </c>
      <c r="N170" s="238">
        <v>28</v>
      </c>
      <c r="O170" s="238">
        <v>2017</v>
      </c>
      <c r="P170" s="238" t="s">
        <v>384</v>
      </c>
      <c r="Q170" s="238">
        <v>13</v>
      </c>
      <c r="R170" s="238" t="s">
        <v>369</v>
      </c>
      <c r="S170" s="238">
        <v>5</v>
      </c>
      <c r="T170" s="238">
        <v>0</v>
      </c>
      <c r="U170" s="238">
        <v>1</v>
      </c>
      <c r="W170" s="238">
        <v>32</v>
      </c>
      <c r="X170" s="238">
        <v>2</v>
      </c>
      <c r="Y170" s="238">
        <v>1</v>
      </c>
      <c r="Z170" s="238">
        <v>4</v>
      </c>
      <c r="AB170" s="238">
        <v>3</v>
      </c>
      <c r="AC170" s="238">
        <v>98</v>
      </c>
      <c r="AD170" s="238" t="s">
        <v>2158</v>
      </c>
      <c r="AF170" s="238" t="s">
        <v>405</v>
      </c>
      <c r="AG170" s="238">
        <v>3</v>
      </c>
      <c r="AH170" s="238">
        <v>2</v>
      </c>
      <c r="AI170" s="238">
        <v>4</v>
      </c>
      <c r="AJ170" s="238">
        <v>3</v>
      </c>
      <c r="AK170" s="238">
        <v>21</v>
      </c>
      <c r="AL170" s="238">
        <v>17</v>
      </c>
      <c r="AM170" s="238" t="s">
        <v>363</v>
      </c>
      <c r="AN170" s="238">
        <v>5</v>
      </c>
      <c r="AO170" s="238">
        <v>75</v>
      </c>
      <c r="AS170" s="238">
        <v>15</v>
      </c>
      <c r="AT170" s="238">
        <v>9</v>
      </c>
      <c r="AU170" s="238">
        <v>65</v>
      </c>
      <c r="AV170" s="238">
        <v>11</v>
      </c>
      <c r="AW170" s="238">
        <v>21</v>
      </c>
      <c r="CT170" s="238">
        <v>453598.34899669897</v>
      </c>
      <c r="CU170" s="238">
        <v>4963149.5300990604</v>
      </c>
      <c r="CV170" s="238">
        <v>44.820243130000001</v>
      </c>
      <c r="CW170" s="238">
        <v>-93.586906839999997</v>
      </c>
      <c r="CX170" s="238" t="s">
        <v>359</v>
      </c>
      <c r="CY170" s="238" t="s">
        <v>2165</v>
      </c>
    </row>
    <row r="171" spans="1:103" x14ac:dyDescent="0.25">
      <c r="A171" s="238">
        <v>405339</v>
      </c>
      <c r="B171" s="238">
        <v>2</v>
      </c>
      <c r="C171" s="238">
        <v>212</v>
      </c>
      <c r="D171" s="238">
        <v>149.88399999999999</v>
      </c>
      <c r="E171" s="238">
        <v>10</v>
      </c>
      <c r="F171" s="238" t="s">
        <v>1957</v>
      </c>
      <c r="H171" s="238" t="s">
        <v>354</v>
      </c>
      <c r="I171" s="238">
        <v>25</v>
      </c>
      <c r="K171" s="238">
        <v>16514720</v>
      </c>
      <c r="M171" s="238">
        <v>12</v>
      </c>
      <c r="N171" s="238">
        <v>17</v>
      </c>
      <c r="O171" s="238">
        <v>2016</v>
      </c>
      <c r="P171" s="238" t="s">
        <v>364</v>
      </c>
      <c r="Q171" s="238">
        <v>16</v>
      </c>
      <c r="R171" s="238" t="s">
        <v>369</v>
      </c>
      <c r="S171" s="238">
        <v>5</v>
      </c>
      <c r="T171" s="238">
        <v>0</v>
      </c>
      <c r="U171" s="238">
        <v>2</v>
      </c>
      <c r="V171" s="238">
        <v>5</v>
      </c>
      <c r="W171" s="238">
        <v>10</v>
      </c>
      <c r="X171" s="238">
        <v>2</v>
      </c>
      <c r="Y171" s="238">
        <v>6</v>
      </c>
      <c r="Z171" s="238">
        <v>2</v>
      </c>
      <c r="AB171" s="238">
        <v>5</v>
      </c>
      <c r="AC171" s="238">
        <v>98</v>
      </c>
      <c r="AD171" s="238" t="s">
        <v>357</v>
      </c>
      <c r="AF171" s="238" t="s">
        <v>358</v>
      </c>
      <c r="AG171" s="238">
        <v>10</v>
      </c>
      <c r="AH171" s="238">
        <v>2</v>
      </c>
      <c r="AI171" s="238">
        <v>4</v>
      </c>
      <c r="AJ171" s="238">
        <v>3</v>
      </c>
      <c r="AK171" s="238">
        <v>21</v>
      </c>
      <c r="AL171" s="238">
        <v>48</v>
      </c>
      <c r="AM171" s="238" t="s">
        <v>363</v>
      </c>
      <c r="AN171" s="238">
        <v>5</v>
      </c>
      <c r="AO171" s="238">
        <v>1</v>
      </c>
      <c r="AS171" s="238">
        <v>15</v>
      </c>
      <c r="AT171" s="238">
        <v>9</v>
      </c>
      <c r="AU171" s="238">
        <v>65</v>
      </c>
      <c r="AV171" s="238">
        <v>11</v>
      </c>
      <c r="AW171" s="238">
        <v>21</v>
      </c>
      <c r="AX171" s="238">
        <v>2</v>
      </c>
      <c r="AY171" s="238">
        <v>2</v>
      </c>
      <c r="AZ171" s="238">
        <v>3</v>
      </c>
      <c r="BA171" s="238">
        <v>27</v>
      </c>
      <c r="BB171" s="238">
        <v>16</v>
      </c>
      <c r="BC171" s="238" t="s">
        <v>363</v>
      </c>
      <c r="BD171" s="238">
        <v>5</v>
      </c>
      <c r="BE171" s="238">
        <v>71</v>
      </c>
      <c r="BI171" s="238">
        <v>15</v>
      </c>
      <c r="BJ171" s="238">
        <v>9</v>
      </c>
      <c r="BK171" s="238">
        <v>65</v>
      </c>
      <c r="BL171" s="238">
        <v>11</v>
      </c>
      <c r="BM171" s="238">
        <v>21</v>
      </c>
      <c r="CT171" s="238">
        <v>453670.31580729899</v>
      </c>
      <c r="CU171" s="238">
        <v>4963128.3633900601</v>
      </c>
      <c r="CV171" s="238">
        <v>44.82005727</v>
      </c>
      <c r="CW171" s="238">
        <v>-93.585994690000007</v>
      </c>
      <c r="CX171" s="238" t="s">
        <v>359</v>
      </c>
      <c r="CY171" s="238" t="s">
        <v>2166</v>
      </c>
    </row>
    <row r="172" spans="1:103" x14ac:dyDescent="0.25">
      <c r="A172" s="238">
        <v>10931650</v>
      </c>
      <c r="B172" s="238">
        <v>2</v>
      </c>
      <c r="C172" s="238">
        <v>212</v>
      </c>
      <c r="D172" s="238">
        <v>149.90299999999999</v>
      </c>
      <c r="E172" s="238">
        <v>10</v>
      </c>
      <c r="F172" s="238" t="s">
        <v>1957</v>
      </c>
      <c r="H172" s="238" t="s">
        <v>354</v>
      </c>
      <c r="I172" s="238">
        <v>25</v>
      </c>
      <c r="K172" s="238">
        <v>14000792</v>
      </c>
      <c r="L172" s="238">
        <v>140260114</v>
      </c>
      <c r="M172" s="238">
        <v>1</v>
      </c>
      <c r="N172" s="238">
        <v>26</v>
      </c>
      <c r="O172" s="238">
        <v>2014</v>
      </c>
      <c r="P172" s="238" t="s">
        <v>366</v>
      </c>
      <c r="Q172" s="238">
        <v>13</v>
      </c>
      <c r="S172" s="238">
        <v>5</v>
      </c>
      <c r="T172" s="238">
        <v>0</v>
      </c>
      <c r="U172" s="238">
        <v>1</v>
      </c>
      <c r="V172" s="238">
        <v>4</v>
      </c>
      <c r="W172" s="238">
        <v>83</v>
      </c>
      <c r="X172" s="238">
        <v>2</v>
      </c>
      <c r="Y172" s="238">
        <v>1</v>
      </c>
      <c r="Z172" s="238">
        <v>2</v>
      </c>
      <c r="AA172" s="238">
        <v>2</v>
      </c>
      <c r="AB172" s="238">
        <v>5</v>
      </c>
      <c r="AC172" s="238">
        <v>98</v>
      </c>
      <c r="AD172" s="238" t="s">
        <v>357</v>
      </c>
      <c r="AE172" s="238" t="s">
        <v>2167</v>
      </c>
      <c r="AF172" s="238" t="s">
        <v>358</v>
      </c>
      <c r="AG172" s="238">
        <v>3</v>
      </c>
      <c r="AH172" s="238">
        <v>2</v>
      </c>
      <c r="AI172" s="238">
        <v>2</v>
      </c>
      <c r="AJ172" s="238">
        <v>3</v>
      </c>
      <c r="AK172" s="238">
        <v>21</v>
      </c>
      <c r="AL172" s="238">
        <v>21</v>
      </c>
      <c r="AM172" s="238" t="s">
        <v>363</v>
      </c>
      <c r="AN172" s="238">
        <v>5</v>
      </c>
      <c r="AO172" s="238">
        <v>3</v>
      </c>
      <c r="AS172" s="238">
        <v>1</v>
      </c>
      <c r="AT172" s="238">
        <v>98</v>
      </c>
      <c r="AU172" s="238">
        <v>65</v>
      </c>
      <c r="AV172" s="238">
        <v>11</v>
      </c>
      <c r="AW172" s="238">
        <v>21</v>
      </c>
      <c r="CT172" s="238">
        <v>453703</v>
      </c>
      <c r="CU172" s="238">
        <v>4963131</v>
      </c>
      <c r="CV172" s="238">
        <v>44.820086500000002</v>
      </c>
      <c r="CW172" s="238">
        <v>-93.5855873</v>
      </c>
      <c r="CX172" s="238" t="s">
        <v>359</v>
      </c>
      <c r="CY172" s="238" t="s">
        <v>2168</v>
      </c>
    </row>
    <row r="173" spans="1:103" x14ac:dyDescent="0.25">
      <c r="A173" s="238">
        <v>10848604</v>
      </c>
      <c r="B173" s="238">
        <v>2</v>
      </c>
      <c r="C173" s="238">
        <v>212</v>
      </c>
      <c r="D173" s="238">
        <v>149.91200000000001</v>
      </c>
      <c r="E173" s="238">
        <v>10</v>
      </c>
      <c r="F173" s="238" t="s">
        <v>1957</v>
      </c>
      <c r="H173" s="238" t="s">
        <v>354</v>
      </c>
      <c r="I173" s="238">
        <v>25</v>
      </c>
      <c r="K173" s="238">
        <v>13501445</v>
      </c>
      <c r="L173" s="238">
        <v>130350379</v>
      </c>
      <c r="M173" s="238">
        <v>2</v>
      </c>
      <c r="N173" s="238">
        <v>4</v>
      </c>
      <c r="O173" s="238">
        <v>2013</v>
      </c>
      <c r="P173" s="238" t="s">
        <v>361</v>
      </c>
      <c r="Q173" s="238">
        <v>8</v>
      </c>
      <c r="R173" s="238" t="s">
        <v>369</v>
      </c>
      <c r="S173" s="238">
        <v>5</v>
      </c>
      <c r="T173" s="238">
        <v>0</v>
      </c>
      <c r="U173" s="238">
        <v>2</v>
      </c>
      <c r="V173" s="238">
        <v>1</v>
      </c>
      <c r="W173" s="238">
        <v>10</v>
      </c>
      <c r="X173" s="238">
        <v>2</v>
      </c>
      <c r="Y173" s="238">
        <v>1</v>
      </c>
      <c r="Z173" s="238">
        <v>1</v>
      </c>
      <c r="AB173" s="238">
        <v>5</v>
      </c>
      <c r="AC173" s="238">
        <v>98</v>
      </c>
      <c r="AD173" s="238" t="s">
        <v>376</v>
      </c>
      <c r="AE173" s="238" t="s">
        <v>2085</v>
      </c>
      <c r="AF173" s="238" t="s">
        <v>358</v>
      </c>
      <c r="AG173" s="238">
        <v>7</v>
      </c>
      <c r="AH173" s="238">
        <v>2</v>
      </c>
      <c r="AI173" s="238">
        <v>2</v>
      </c>
      <c r="AJ173" s="238">
        <v>3</v>
      </c>
      <c r="AK173" s="238">
        <v>21</v>
      </c>
      <c r="AL173" s="238">
        <v>62</v>
      </c>
      <c r="AM173" s="238" t="s">
        <v>363</v>
      </c>
      <c r="AN173" s="238">
        <v>5</v>
      </c>
      <c r="AO173" s="238">
        <v>3</v>
      </c>
      <c r="AS173" s="238">
        <v>1</v>
      </c>
      <c r="AT173" s="238">
        <v>98</v>
      </c>
      <c r="AU173" s="238">
        <v>65</v>
      </c>
      <c r="AV173" s="238">
        <v>11</v>
      </c>
      <c r="AW173" s="238">
        <v>21</v>
      </c>
      <c r="AX173" s="238">
        <v>2</v>
      </c>
      <c r="AY173" s="238">
        <v>4</v>
      </c>
      <c r="AZ173" s="238">
        <v>3</v>
      </c>
      <c r="BA173" s="238">
        <v>27</v>
      </c>
      <c r="BB173" s="238">
        <v>39</v>
      </c>
      <c r="BC173" s="238" t="s">
        <v>354</v>
      </c>
      <c r="BD173" s="238">
        <v>5</v>
      </c>
      <c r="BE173" s="238">
        <v>1</v>
      </c>
      <c r="BI173" s="238">
        <v>1</v>
      </c>
      <c r="BJ173" s="238">
        <v>98</v>
      </c>
      <c r="BK173" s="238">
        <v>65</v>
      </c>
      <c r="BL173" s="238">
        <v>11</v>
      </c>
      <c r="BM173" s="238">
        <v>21</v>
      </c>
      <c r="CT173" s="238">
        <v>453717</v>
      </c>
      <c r="CU173" s="238">
        <v>4963133</v>
      </c>
      <c r="CV173" s="238">
        <v>44.820101399999999</v>
      </c>
      <c r="CW173" s="238">
        <v>-93.585409200000001</v>
      </c>
      <c r="CX173" s="238" t="s">
        <v>359</v>
      </c>
      <c r="CY173" s="238" t="s">
        <v>2169</v>
      </c>
    </row>
    <row r="174" spans="1:103" x14ac:dyDescent="0.25">
      <c r="A174" s="238">
        <v>532138</v>
      </c>
      <c r="B174" s="238">
        <v>2</v>
      </c>
      <c r="C174" s="238">
        <v>212</v>
      </c>
      <c r="D174" s="238">
        <v>149.91300000000001</v>
      </c>
      <c r="E174" s="238">
        <v>10</v>
      </c>
      <c r="F174" s="238" t="s">
        <v>1957</v>
      </c>
      <c r="H174" s="238" t="s">
        <v>354</v>
      </c>
      <c r="I174" s="238">
        <v>25</v>
      </c>
      <c r="K174" s="238">
        <v>17514951</v>
      </c>
      <c r="M174" s="238">
        <v>12</v>
      </c>
      <c r="N174" s="238">
        <v>28</v>
      </c>
      <c r="O174" s="238">
        <v>2017</v>
      </c>
      <c r="P174" s="238" t="s">
        <v>384</v>
      </c>
      <c r="Q174" s="238">
        <v>13</v>
      </c>
      <c r="R174" s="238" t="s">
        <v>369</v>
      </c>
      <c r="S174" s="238">
        <v>5</v>
      </c>
      <c r="T174" s="238">
        <v>0</v>
      </c>
      <c r="U174" s="238">
        <v>1</v>
      </c>
      <c r="W174" s="238">
        <v>35</v>
      </c>
      <c r="X174" s="238">
        <v>2</v>
      </c>
      <c r="Y174" s="238">
        <v>1</v>
      </c>
      <c r="Z174" s="238">
        <v>4</v>
      </c>
      <c r="AB174" s="238">
        <v>3</v>
      </c>
      <c r="AC174" s="238">
        <v>98</v>
      </c>
      <c r="AD174" s="238" t="s">
        <v>2158</v>
      </c>
      <c r="AF174" s="238" t="s">
        <v>358</v>
      </c>
      <c r="AG174" s="238">
        <v>3</v>
      </c>
      <c r="AH174" s="238">
        <v>2</v>
      </c>
      <c r="AI174" s="238">
        <v>2</v>
      </c>
      <c r="AJ174" s="238">
        <v>3</v>
      </c>
      <c r="AK174" s="238">
        <v>21</v>
      </c>
      <c r="AL174" s="238">
        <v>19</v>
      </c>
      <c r="AM174" s="238" t="s">
        <v>363</v>
      </c>
      <c r="AN174" s="238">
        <v>5</v>
      </c>
      <c r="AO174" s="238">
        <v>75</v>
      </c>
      <c r="AS174" s="238">
        <v>15</v>
      </c>
      <c r="AT174" s="238">
        <v>9</v>
      </c>
      <c r="AU174" s="238">
        <v>65</v>
      </c>
      <c r="AV174" s="238">
        <v>11</v>
      </c>
      <c r="AW174" s="238">
        <v>21</v>
      </c>
      <c r="CT174" s="238">
        <v>453716.882567099</v>
      </c>
      <c r="CU174" s="238">
        <v>4963132.5967318602</v>
      </c>
      <c r="CV174" s="238">
        <v>44.820098399999999</v>
      </c>
      <c r="CW174" s="238">
        <v>-93.585406109999994</v>
      </c>
      <c r="CX174" s="238" t="s">
        <v>391</v>
      </c>
      <c r="CY174" s="238" t="s">
        <v>2170</v>
      </c>
    </row>
    <row r="175" spans="1:103" x14ac:dyDescent="0.25">
      <c r="A175" s="238">
        <v>532137</v>
      </c>
      <c r="B175" s="238">
        <v>2</v>
      </c>
      <c r="C175" s="238">
        <v>212</v>
      </c>
      <c r="D175" s="238">
        <v>149.93700000000001</v>
      </c>
      <c r="E175" s="238">
        <v>10</v>
      </c>
      <c r="F175" s="238" t="s">
        <v>1957</v>
      </c>
      <c r="H175" s="238" t="s">
        <v>354</v>
      </c>
      <c r="I175" s="238">
        <v>25</v>
      </c>
      <c r="K175" s="238">
        <v>17514960</v>
      </c>
      <c r="M175" s="238">
        <v>12</v>
      </c>
      <c r="N175" s="238">
        <v>28</v>
      </c>
      <c r="O175" s="238">
        <v>2017</v>
      </c>
      <c r="P175" s="238" t="s">
        <v>384</v>
      </c>
      <c r="Q175" s="238">
        <v>10</v>
      </c>
      <c r="R175" s="238" t="s">
        <v>369</v>
      </c>
      <c r="S175" s="238">
        <v>5</v>
      </c>
      <c r="T175" s="238">
        <v>0</v>
      </c>
      <c r="U175" s="238">
        <v>1</v>
      </c>
      <c r="W175" s="238">
        <v>75</v>
      </c>
      <c r="X175" s="238">
        <v>2</v>
      </c>
      <c r="Y175" s="238">
        <v>1</v>
      </c>
      <c r="Z175" s="238">
        <v>4</v>
      </c>
      <c r="AB175" s="238">
        <v>3</v>
      </c>
      <c r="AC175" s="238">
        <v>98</v>
      </c>
      <c r="AD175" s="238" t="s">
        <v>2158</v>
      </c>
      <c r="AF175" s="238" t="s">
        <v>405</v>
      </c>
      <c r="AG175" s="238">
        <v>3</v>
      </c>
      <c r="AH175" s="238">
        <v>2</v>
      </c>
      <c r="AI175" s="238">
        <v>2</v>
      </c>
      <c r="AJ175" s="238">
        <v>3</v>
      </c>
      <c r="AK175" s="238">
        <v>21</v>
      </c>
      <c r="AL175" s="238">
        <v>20</v>
      </c>
      <c r="AM175" s="238" t="s">
        <v>363</v>
      </c>
      <c r="AN175" s="238">
        <v>99</v>
      </c>
      <c r="AO175" s="238">
        <v>75</v>
      </c>
      <c r="AS175" s="238">
        <v>14</v>
      </c>
      <c r="AT175" s="238">
        <v>9</v>
      </c>
      <c r="AU175" s="238">
        <v>65</v>
      </c>
      <c r="AV175" s="238">
        <v>11</v>
      </c>
      <c r="AW175" s="238">
        <v>21</v>
      </c>
      <c r="CT175" s="238">
        <v>453725.34925069899</v>
      </c>
      <c r="CU175" s="238">
        <v>4963166.4634662597</v>
      </c>
      <c r="CV175" s="238">
        <v>44.820403810000002</v>
      </c>
      <c r="CW175" s="238">
        <v>-93.585302110000001</v>
      </c>
      <c r="CX175" s="238" t="s">
        <v>359</v>
      </c>
      <c r="CY175" s="238" t="s">
        <v>2171</v>
      </c>
    </row>
    <row r="176" spans="1:103" x14ac:dyDescent="0.25">
      <c r="A176" s="238">
        <v>531639</v>
      </c>
      <c r="B176" s="238">
        <v>2</v>
      </c>
      <c r="C176" s="238">
        <v>212</v>
      </c>
      <c r="D176" s="238">
        <v>149.95400000000001</v>
      </c>
      <c r="E176" s="238">
        <v>10</v>
      </c>
      <c r="F176" s="238" t="s">
        <v>1957</v>
      </c>
      <c r="H176" s="238" t="s">
        <v>354</v>
      </c>
      <c r="I176" s="238">
        <v>25</v>
      </c>
      <c r="K176" s="238">
        <v>17514943</v>
      </c>
      <c r="M176" s="238">
        <v>12</v>
      </c>
      <c r="N176" s="238">
        <v>28</v>
      </c>
      <c r="O176" s="238">
        <v>2017</v>
      </c>
      <c r="P176" s="238" t="s">
        <v>384</v>
      </c>
      <c r="Q176" s="238">
        <v>13</v>
      </c>
      <c r="R176" s="238" t="s">
        <v>369</v>
      </c>
      <c r="S176" s="238">
        <v>4</v>
      </c>
      <c r="T176" s="238">
        <v>0</v>
      </c>
      <c r="U176" s="238">
        <v>2</v>
      </c>
      <c r="V176" s="238">
        <v>12</v>
      </c>
      <c r="W176" s="238">
        <v>10</v>
      </c>
      <c r="X176" s="238">
        <v>2</v>
      </c>
      <c r="Y176" s="238">
        <v>1</v>
      </c>
      <c r="Z176" s="238">
        <v>4</v>
      </c>
      <c r="AB176" s="238">
        <v>3</v>
      </c>
      <c r="AC176" s="238">
        <v>98</v>
      </c>
      <c r="AD176" s="238" t="s">
        <v>2158</v>
      </c>
      <c r="AF176" s="238" t="s">
        <v>405</v>
      </c>
      <c r="AG176" s="238">
        <v>7</v>
      </c>
      <c r="AH176" s="238">
        <v>2</v>
      </c>
      <c r="AI176" s="238">
        <v>2</v>
      </c>
      <c r="AJ176" s="238">
        <v>3</v>
      </c>
      <c r="AK176" s="238">
        <v>21</v>
      </c>
      <c r="AL176" s="238">
        <v>39</v>
      </c>
      <c r="AM176" s="238" t="s">
        <v>363</v>
      </c>
      <c r="AN176" s="238">
        <v>5</v>
      </c>
      <c r="AO176" s="238">
        <v>75</v>
      </c>
      <c r="AS176" s="238">
        <v>15</v>
      </c>
      <c r="AT176" s="238">
        <v>9</v>
      </c>
      <c r="AU176" s="238">
        <v>65</v>
      </c>
      <c r="AV176" s="238">
        <v>11</v>
      </c>
      <c r="AW176" s="238">
        <v>21</v>
      </c>
      <c r="AX176" s="238">
        <v>2</v>
      </c>
      <c r="AY176" s="238">
        <v>4</v>
      </c>
      <c r="AZ176" s="238">
        <v>3</v>
      </c>
      <c r="BA176" s="238">
        <v>33</v>
      </c>
      <c r="BB176" s="238">
        <v>55</v>
      </c>
      <c r="BC176" s="238" t="s">
        <v>354</v>
      </c>
      <c r="BD176" s="238">
        <v>5</v>
      </c>
      <c r="BE176" s="238">
        <v>11</v>
      </c>
      <c r="BI176" s="238">
        <v>15</v>
      </c>
      <c r="BJ176" s="238">
        <v>9</v>
      </c>
      <c r="BK176" s="238">
        <v>65</v>
      </c>
      <c r="BL176" s="238">
        <v>11</v>
      </c>
      <c r="BM176" s="238">
        <v>21</v>
      </c>
      <c r="CT176" s="238">
        <v>453750.74930149899</v>
      </c>
      <c r="CU176" s="238">
        <v>4963174.9301498597</v>
      </c>
      <c r="CV176" s="238">
        <v>44.820481669999999</v>
      </c>
      <c r="CW176" s="238">
        <v>-93.584981630000001</v>
      </c>
      <c r="CX176" s="238" t="s">
        <v>359</v>
      </c>
      <c r="CY176" s="238" t="s">
        <v>2172</v>
      </c>
    </row>
    <row r="177" spans="1:103" x14ac:dyDescent="0.25">
      <c r="A177" s="238">
        <v>542385</v>
      </c>
      <c r="B177" s="238">
        <v>2</v>
      </c>
      <c r="C177" s="238">
        <v>212</v>
      </c>
      <c r="D177" s="238">
        <v>149.958</v>
      </c>
      <c r="E177" s="238">
        <v>10</v>
      </c>
      <c r="F177" s="238" t="s">
        <v>1957</v>
      </c>
      <c r="H177" s="238" t="s">
        <v>354</v>
      </c>
      <c r="I177" s="238">
        <v>25</v>
      </c>
      <c r="K177" s="238">
        <v>18001310</v>
      </c>
      <c r="M177" s="238">
        <v>2</v>
      </c>
      <c r="N177" s="238">
        <v>3</v>
      </c>
      <c r="O177" s="238">
        <v>2018</v>
      </c>
      <c r="P177" s="238" t="s">
        <v>364</v>
      </c>
      <c r="Q177" s="238">
        <v>14</v>
      </c>
      <c r="R177" s="238" t="s">
        <v>356</v>
      </c>
      <c r="S177" s="238">
        <v>5</v>
      </c>
      <c r="T177" s="238">
        <v>0</v>
      </c>
      <c r="U177" s="238">
        <v>2</v>
      </c>
      <c r="V177" s="238">
        <v>5</v>
      </c>
      <c r="W177" s="238">
        <v>10</v>
      </c>
      <c r="X177" s="238">
        <v>2</v>
      </c>
      <c r="Y177" s="238">
        <v>1</v>
      </c>
      <c r="Z177" s="238">
        <v>4</v>
      </c>
      <c r="AB177" s="238">
        <v>3</v>
      </c>
      <c r="AC177" s="238">
        <v>98</v>
      </c>
      <c r="AD177" s="238" t="s">
        <v>357</v>
      </c>
      <c r="AF177" s="238" t="s">
        <v>405</v>
      </c>
      <c r="AG177" s="238">
        <v>10</v>
      </c>
      <c r="AH177" s="238">
        <v>2</v>
      </c>
      <c r="AI177" s="238">
        <v>4</v>
      </c>
      <c r="AJ177" s="238">
        <v>4</v>
      </c>
      <c r="AK177" s="238">
        <v>21</v>
      </c>
      <c r="AL177" s="238">
        <v>35</v>
      </c>
      <c r="AM177" s="238" t="s">
        <v>354</v>
      </c>
      <c r="AN177" s="238">
        <v>5</v>
      </c>
      <c r="AO177" s="238">
        <v>1</v>
      </c>
      <c r="AS177" s="238">
        <v>15</v>
      </c>
      <c r="AT177" s="238">
        <v>9</v>
      </c>
      <c r="AU177" s="238">
        <v>65</v>
      </c>
      <c r="AV177" s="238">
        <v>11</v>
      </c>
      <c r="AW177" s="238">
        <v>21</v>
      </c>
      <c r="AX177" s="238">
        <v>2</v>
      </c>
      <c r="AY177" s="238">
        <v>4</v>
      </c>
      <c r="AZ177" s="238">
        <v>4</v>
      </c>
      <c r="BA177" s="238">
        <v>21</v>
      </c>
      <c r="BB177" s="238">
        <v>59</v>
      </c>
      <c r="BC177" s="238" t="s">
        <v>363</v>
      </c>
      <c r="BD177" s="238">
        <v>5</v>
      </c>
      <c r="BE177" s="238">
        <v>1</v>
      </c>
      <c r="BI177" s="238">
        <v>15</v>
      </c>
      <c r="BJ177" s="238">
        <v>9</v>
      </c>
      <c r="BK177" s="238">
        <v>65</v>
      </c>
      <c r="BL177" s="238">
        <v>11</v>
      </c>
      <c r="BM177" s="238">
        <v>21</v>
      </c>
      <c r="CT177" s="238">
        <v>453758.63000630803</v>
      </c>
      <c r="CU177" s="238">
        <v>4963167.6867121104</v>
      </c>
      <c r="CV177" s="238">
        <v>44.820416969999997</v>
      </c>
      <c r="CW177" s="238">
        <v>-93.584881300000006</v>
      </c>
      <c r="CX177" s="238" t="s">
        <v>359</v>
      </c>
      <c r="CY177" s="238" t="s">
        <v>2173</v>
      </c>
    </row>
    <row r="178" spans="1:103" x14ac:dyDescent="0.25">
      <c r="A178" s="238">
        <v>658592</v>
      </c>
      <c r="B178" s="238">
        <v>2</v>
      </c>
      <c r="C178" s="238">
        <v>212</v>
      </c>
      <c r="D178" s="238">
        <v>149.97800000000001</v>
      </c>
      <c r="E178" s="238">
        <v>10</v>
      </c>
      <c r="F178" s="238" t="s">
        <v>1957</v>
      </c>
      <c r="H178" s="238" t="s">
        <v>354</v>
      </c>
      <c r="I178" s="238">
        <v>25</v>
      </c>
      <c r="K178" s="238">
        <v>18011479</v>
      </c>
      <c r="M178" s="238">
        <v>11</v>
      </c>
      <c r="N178" s="238">
        <v>8</v>
      </c>
      <c r="O178" s="238">
        <v>2018</v>
      </c>
      <c r="P178" s="238" t="s">
        <v>384</v>
      </c>
      <c r="Q178" s="238">
        <v>20</v>
      </c>
      <c r="R178" s="238" t="s">
        <v>356</v>
      </c>
      <c r="S178" s="238">
        <v>5</v>
      </c>
      <c r="T178" s="238">
        <v>0</v>
      </c>
      <c r="U178" s="238">
        <v>1</v>
      </c>
      <c r="W178" s="238">
        <v>55</v>
      </c>
      <c r="X178" s="238">
        <v>2</v>
      </c>
      <c r="Y178" s="238">
        <v>4</v>
      </c>
      <c r="Z178" s="238">
        <v>4</v>
      </c>
      <c r="AB178" s="238">
        <v>5</v>
      </c>
      <c r="AC178" s="238">
        <v>98</v>
      </c>
      <c r="AD178" s="238" t="s">
        <v>357</v>
      </c>
      <c r="AF178" s="238" t="s">
        <v>358</v>
      </c>
      <c r="AG178" s="238">
        <v>3</v>
      </c>
      <c r="AH178" s="238">
        <v>2</v>
      </c>
      <c r="AI178" s="238">
        <v>2</v>
      </c>
      <c r="AJ178" s="238">
        <v>4</v>
      </c>
      <c r="AK178" s="238">
        <v>21</v>
      </c>
      <c r="AL178" s="238">
        <v>16</v>
      </c>
      <c r="AM178" s="238" t="s">
        <v>354</v>
      </c>
      <c r="AN178" s="238">
        <v>5</v>
      </c>
      <c r="AO178" s="238">
        <v>1</v>
      </c>
      <c r="AS178" s="238">
        <v>15</v>
      </c>
      <c r="AT178" s="238">
        <v>9</v>
      </c>
      <c r="AU178" s="238">
        <v>65</v>
      </c>
      <c r="AV178" s="238">
        <v>11</v>
      </c>
      <c r="AW178" s="238">
        <v>21</v>
      </c>
      <c r="CT178" s="238">
        <v>453818.95512695803</v>
      </c>
      <c r="CU178" s="238">
        <v>4963173.7405536696</v>
      </c>
      <c r="CV178" s="238">
        <v>44.820475369999997</v>
      </c>
      <c r="CW178" s="238">
        <v>-93.584118869999998</v>
      </c>
      <c r="CX178" s="238" t="s">
        <v>359</v>
      </c>
      <c r="CY178" s="238" t="s">
        <v>2174</v>
      </c>
    </row>
    <row r="179" spans="1:103" x14ac:dyDescent="0.25">
      <c r="A179" s="238">
        <v>11017612</v>
      </c>
      <c r="B179" s="238">
        <v>2</v>
      </c>
      <c r="C179" s="238">
        <v>212</v>
      </c>
      <c r="D179" s="238">
        <v>150.005</v>
      </c>
      <c r="E179" s="238">
        <v>10</v>
      </c>
      <c r="F179" s="238" t="s">
        <v>1957</v>
      </c>
      <c r="H179" s="238" t="s">
        <v>354</v>
      </c>
      <c r="I179" s="238">
        <v>25</v>
      </c>
      <c r="K179" s="238">
        <v>15004118</v>
      </c>
      <c r="L179" s="238">
        <v>150460027</v>
      </c>
      <c r="M179" s="238">
        <v>2</v>
      </c>
      <c r="N179" s="238">
        <v>10</v>
      </c>
      <c r="O179" s="238">
        <v>2015</v>
      </c>
      <c r="P179" s="238" t="s">
        <v>368</v>
      </c>
      <c r="Q179" s="238">
        <v>16</v>
      </c>
      <c r="R179" s="238" t="s">
        <v>369</v>
      </c>
      <c r="S179" s="238">
        <v>5</v>
      </c>
      <c r="T179" s="238">
        <v>0</v>
      </c>
      <c r="U179" s="238">
        <v>1</v>
      </c>
      <c r="V179" s="238">
        <v>4</v>
      </c>
      <c r="W179" s="238">
        <v>54</v>
      </c>
      <c r="X179" s="238">
        <v>2</v>
      </c>
      <c r="Y179" s="238">
        <v>1</v>
      </c>
      <c r="Z179" s="238">
        <v>4</v>
      </c>
      <c r="AB179" s="238">
        <v>3</v>
      </c>
      <c r="AC179" s="238">
        <v>98</v>
      </c>
      <c r="AD179" s="238" t="s">
        <v>371</v>
      </c>
      <c r="AE179" s="238" t="s">
        <v>1991</v>
      </c>
      <c r="AF179" s="238" t="s">
        <v>358</v>
      </c>
      <c r="AG179" s="238">
        <v>3</v>
      </c>
      <c r="AH179" s="238">
        <v>2</v>
      </c>
      <c r="AI179" s="238">
        <v>2</v>
      </c>
      <c r="AJ179" s="238">
        <v>3</v>
      </c>
      <c r="AK179" s="238">
        <v>21</v>
      </c>
      <c r="AL179" s="238">
        <v>29</v>
      </c>
      <c r="AM179" s="238" t="s">
        <v>354</v>
      </c>
      <c r="AN179" s="238">
        <v>5</v>
      </c>
      <c r="AS179" s="238">
        <v>1</v>
      </c>
      <c r="AT179" s="238">
        <v>98</v>
      </c>
      <c r="AU179" s="238">
        <v>55</v>
      </c>
      <c r="AV179" s="238">
        <v>11</v>
      </c>
      <c r="AW179" s="238">
        <v>21</v>
      </c>
      <c r="CT179" s="238">
        <v>453865</v>
      </c>
      <c r="CU179" s="238">
        <v>4963150</v>
      </c>
      <c r="CV179" s="238">
        <v>44.820260300000001</v>
      </c>
      <c r="CW179" s="238">
        <v>-93.583536100000003</v>
      </c>
      <c r="CX179" s="238" t="s">
        <v>359</v>
      </c>
      <c r="CY179" s="238" t="s">
        <v>2175</v>
      </c>
    </row>
    <row r="180" spans="1:103" x14ac:dyDescent="0.25">
      <c r="A180" s="238">
        <v>331766</v>
      </c>
      <c r="B180" s="238">
        <v>2</v>
      </c>
      <c r="C180" s="238">
        <v>212</v>
      </c>
      <c r="D180" s="238">
        <v>150.03</v>
      </c>
      <c r="E180" s="238">
        <v>10</v>
      </c>
      <c r="F180" s="238" t="s">
        <v>1957</v>
      </c>
      <c r="H180" s="238" t="s">
        <v>354</v>
      </c>
      <c r="I180" s="238">
        <v>25</v>
      </c>
      <c r="K180" s="238">
        <v>16502244</v>
      </c>
      <c r="M180" s="238">
        <v>2</v>
      </c>
      <c r="N180" s="238">
        <v>25</v>
      </c>
      <c r="O180" s="238">
        <v>2016</v>
      </c>
      <c r="P180" s="238" t="s">
        <v>384</v>
      </c>
      <c r="Q180" s="238">
        <v>13</v>
      </c>
      <c r="R180" s="238" t="s">
        <v>356</v>
      </c>
      <c r="S180" s="238">
        <v>3</v>
      </c>
      <c r="T180" s="238">
        <v>0</v>
      </c>
      <c r="U180" s="238">
        <v>2</v>
      </c>
      <c r="V180" s="238">
        <v>12</v>
      </c>
      <c r="W180" s="238">
        <v>10</v>
      </c>
      <c r="X180" s="238">
        <v>2</v>
      </c>
      <c r="Y180" s="238">
        <v>1</v>
      </c>
      <c r="Z180" s="238">
        <v>1</v>
      </c>
      <c r="AB180" s="238">
        <v>1</v>
      </c>
      <c r="AC180" s="238">
        <v>98</v>
      </c>
      <c r="AD180" s="238" t="s">
        <v>357</v>
      </c>
      <c r="AF180" s="238" t="s">
        <v>405</v>
      </c>
      <c r="AG180" s="238">
        <v>7</v>
      </c>
      <c r="AH180" s="238">
        <v>2</v>
      </c>
      <c r="AI180" s="238">
        <v>4</v>
      </c>
      <c r="AJ180" s="238">
        <v>4</v>
      </c>
      <c r="AK180" s="238">
        <v>21</v>
      </c>
      <c r="AL180" s="238">
        <v>45</v>
      </c>
      <c r="AM180" s="238" t="s">
        <v>363</v>
      </c>
      <c r="AN180" s="238">
        <v>5</v>
      </c>
      <c r="AO180" s="238">
        <v>1</v>
      </c>
      <c r="AS180" s="238">
        <v>12</v>
      </c>
      <c r="AT180" s="238">
        <v>9</v>
      </c>
      <c r="AU180" s="238">
        <v>65</v>
      </c>
      <c r="AV180" s="238">
        <v>11</v>
      </c>
      <c r="AW180" s="238">
        <v>21</v>
      </c>
      <c r="AX180" s="238">
        <v>2</v>
      </c>
      <c r="AY180" s="238">
        <v>2</v>
      </c>
      <c r="AZ180" s="238">
        <v>4</v>
      </c>
      <c r="BA180" s="238">
        <v>21</v>
      </c>
      <c r="BB180" s="238">
        <v>26</v>
      </c>
      <c r="BC180" s="238" t="s">
        <v>354</v>
      </c>
      <c r="BD180" s="238">
        <v>5</v>
      </c>
      <c r="BE180" s="238">
        <v>75</v>
      </c>
      <c r="BF180" s="238">
        <v>99</v>
      </c>
      <c r="BI180" s="238">
        <v>12</v>
      </c>
      <c r="BJ180" s="238">
        <v>9</v>
      </c>
      <c r="BK180" s="238">
        <v>65</v>
      </c>
      <c r="BL180" s="238">
        <v>11</v>
      </c>
      <c r="BM180" s="238">
        <v>21</v>
      </c>
      <c r="CT180" s="238">
        <v>453873.51621369901</v>
      </c>
      <c r="CU180" s="238">
        <v>4963181.2801625598</v>
      </c>
      <c r="CV180" s="238">
        <v>44.82054677</v>
      </c>
      <c r="CW180" s="238">
        <v>-93.583429469999999</v>
      </c>
      <c r="CX180" s="238" t="s">
        <v>359</v>
      </c>
      <c r="CY180" s="238" t="s">
        <v>2176</v>
      </c>
    </row>
    <row r="181" spans="1:103" x14ac:dyDescent="0.25">
      <c r="A181" s="238">
        <v>510966</v>
      </c>
      <c r="B181" s="238">
        <v>2</v>
      </c>
      <c r="C181" s="238">
        <v>212</v>
      </c>
      <c r="D181" s="238">
        <v>150.036</v>
      </c>
      <c r="E181" s="238">
        <v>10</v>
      </c>
      <c r="F181" s="238" t="s">
        <v>1957</v>
      </c>
      <c r="H181" s="238" t="s">
        <v>354</v>
      </c>
      <c r="I181" s="238">
        <v>25</v>
      </c>
      <c r="K181" s="238">
        <v>17511800</v>
      </c>
      <c r="M181" s="238">
        <v>10</v>
      </c>
      <c r="N181" s="238">
        <v>22</v>
      </c>
      <c r="O181" s="238">
        <v>2017</v>
      </c>
      <c r="P181" s="238" t="s">
        <v>366</v>
      </c>
      <c r="Q181" s="238">
        <v>5</v>
      </c>
      <c r="R181" s="238" t="s">
        <v>356</v>
      </c>
      <c r="S181" s="238">
        <v>5</v>
      </c>
      <c r="T181" s="238">
        <v>0</v>
      </c>
      <c r="U181" s="238">
        <v>1</v>
      </c>
      <c r="W181" s="238">
        <v>55</v>
      </c>
      <c r="X181" s="238">
        <v>2</v>
      </c>
      <c r="Y181" s="238">
        <v>6</v>
      </c>
      <c r="Z181" s="238">
        <v>2</v>
      </c>
      <c r="AB181" s="238">
        <v>1</v>
      </c>
      <c r="AC181" s="238">
        <v>98</v>
      </c>
      <c r="AD181" s="238" t="s">
        <v>357</v>
      </c>
      <c r="AF181" s="238" t="s">
        <v>358</v>
      </c>
      <c r="AG181" s="238">
        <v>3</v>
      </c>
      <c r="AH181" s="238">
        <v>2</v>
      </c>
      <c r="AI181" s="238">
        <v>2</v>
      </c>
      <c r="AJ181" s="238">
        <v>4</v>
      </c>
      <c r="AK181" s="238">
        <v>21</v>
      </c>
      <c r="AL181" s="238">
        <v>18</v>
      </c>
      <c r="AM181" s="238" t="s">
        <v>363</v>
      </c>
      <c r="AN181" s="238">
        <v>5</v>
      </c>
      <c r="AO181" s="238">
        <v>70</v>
      </c>
      <c r="AP181" s="238">
        <v>90</v>
      </c>
      <c r="AS181" s="238">
        <v>15</v>
      </c>
      <c r="AT181" s="238">
        <v>9</v>
      </c>
      <c r="AU181" s="238">
        <v>60</v>
      </c>
      <c r="AV181" s="238">
        <v>11</v>
      </c>
      <c r="AW181" s="238">
        <v>21</v>
      </c>
      <c r="CT181" s="238">
        <v>453911.61628989998</v>
      </c>
      <c r="CU181" s="238">
        <v>4963166.4634662597</v>
      </c>
      <c r="CV181" s="238">
        <v>44.820415859999997</v>
      </c>
      <c r="CW181" s="238">
        <v>-93.582946250000006</v>
      </c>
      <c r="CX181" s="238" t="s">
        <v>359</v>
      </c>
      <c r="CY181" s="238" t="s">
        <v>2177</v>
      </c>
    </row>
    <row r="182" spans="1:103" x14ac:dyDescent="0.25">
      <c r="A182" s="238">
        <v>412913</v>
      </c>
      <c r="B182" s="238">
        <v>2</v>
      </c>
      <c r="C182" s="238">
        <v>212</v>
      </c>
      <c r="D182" s="238">
        <v>150.04</v>
      </c>
      <c r="E182" s="238">
        <v>10</v>
      </c>
      <c r="F182" s="238" t="s">
        <v>1957</v>
      </c>
      <c r="H182" s="238" t="s">
        <v>354</v>
      </c>
      <c r="I182" s="238">
        <v>25</v>
      </c>
      <c r="K182" s="238">
        <v>17500402</v>
      </c>
      <c r="M182" s="238">
        <v>1</v>
      </c>
      <c r="N182" s="238">
        <v>9</v>
      </c>
      <c r="O182" s="238">
        <v>2017</v>
      </c>
      <c r="P182" s="238" t="s">
        <v>361</v>
      </c>
      <c r="Q182" s="238">
        <v>15</v>
      </c>
      <c r="R182" s="238" t="s">
        <v>356</v>
      </c>
      <c r="S182" s="238">
        <v>5</v>
      </c>
      <c r="T182" s="238">
        <v>0</v>
      </c>
      <c r="U182" s="238">
        <v>1</v>
      </c>
      <c r="W182" s="238">
        <v>61</v>
      </c>
      <c r="X182" s="238">
        <v>2</v>
      </c>
      <c r="Y182" s="238">
        <v>1</v>
      </c>
      <c r="Z182" s="238">
        <v>2</v>
      </c>
      <c r="AB182" s="238">
        <v>5</v>
      </c>
      <c r="AC182" s="238">
        <v>98</v>
      </c>
      <c r="AD182" s="238" t="s">
        <v>357</v>
      </c>
      <c r="AF182" s="238" t="s">
        <v>358</v>
      </c>
      <c r="AG182" s="238">
        <v>3</v>
      </c>
      <c r="AH182" s="238">
        <v>2</v>
      </c>
      <c r="AI182" s="238">
        <v>3</v>
      </c>
      <c r="AJ182" s="238">
        <v>4</v>
      </c>
      <c r="AK182" s="238">
        <v>21</v>
      </c>
      <c r="AL182" s="238">
        <v>59</v>
      </c>
      <c r="AM182" s="238" t="s">
        <v>354</v>
      </c>
      <c r="AN182" s="238">
        <v>5</v>
      </c>
      <c r="AO182" s="238">
        <v>99</v>
      </c>
      <c r="AS182" s="238">
        <v>15</v>
      </c>
      <c r="AT182" s="238">
        <v>9</v>
      </c>
      <c r="AU182" s="238">
        <v>65</v>
      </c>
      <c r="AV182" s="238">
        <v>11</v>
      </c>
      <c r="AW182" s="238">
        <v>21</v>
      </c>
      <c r="CT182" s="238">
        <v>453920.08297350002</v>
      </c>
      <c r="CU182" s="238">
        <v>4963157.9967826596</v>
      </c>
      <c r="CV182" s="238">
        <v>44.820340190000003</v>
      </c>
      <c r="CW182" s="238">
        <v>-93.582838390000006</v>
      </c>
      <c r="CX182" s="238" t="s">
        <v>359</v>
      </c>
      <c r="CY182" s="238" t="s">
        <v>2178</v>
      </c>
    </row>
    <row r="183" spans="1:103" x14ac:dyDescent="0.25">
      <c r="A183" s="238">
        <v>783905</v>
      </c>
      <c r="B183" s="238">
        <v>2</v>
      </c>
      <c r="C183" s="238">
        <v>212</v>
      </c>
      <c r="D183" s="238">
        <v>150.07300000000001</v>
      </c>
      <c r="E183" s="238">
        <v>10</v>
      </c>
      <c r="F183" s="238" t="s">
        <v>1957</v>
      </c>
      <c r="H183" s="238" t="s">
        <v>354</v>
      </c>
      <c r="I183" s="238">
        <v>25</v>
      </c>
      <c r="K183" s="238">
        <v>20501099</v>
      </c>
      <c r="L183" s="238">
        <v>200240260</v>
      </c>
      <c r="M183" s="238">
        <v>1</v>
      </c>
      <c r="N183" s="238">
        <v>24</v>
      </c>
      <c r="O183" s="238">
        <v>2020</v>
      </c>
      <c r="P183" s="238" t="s">
        <v>362</v>
      </c>
      <c r="Q183" s="238">
        <v>5</v>
      </c>
      <c r="R183" s="238" t="s">
        <v>369</v>
      </c>
      <c r="S183" s="238">
        <v>5</v>
      </c>
      <c r="T183" s="238">
        <v>0</v>
      </c>
      <c r="U183" s="238">
        <v>1</v>
      </c>
      <c r="W183" s="238">
        <v>55</v>
      </c>
      <c r="X183" s="238">
        <v>2</v>
      </c>
      <c r="Y183" s="238">
        <v>4</v>
      </c>
      <c r="Z183" s="238">
        <v>2</v>
      </c>
      <c r="AB183" s="238">
        <v>5</v>
      </c>
      <c r="AC183" s="238">
        <v>98</v>
      </c>
      <c r="AD183" s="238" t="s">
        <v>357</v>
      </c>
      <c r="AF183" s="238" t="s">
        <v>405</v>
      </c>
      <c r="AG183" s="238">
        <v>3</v>
      </c>
      <c r="AH183" s="238">
        <v>2</v>
      </c>
      <c r="AI183" s="238">
        <v>14</v>
      </c>
      <c r="AJ183" s="238">
        <v>3</v>
      </c>
      <c r="AK183" s="238">
        <v>21</v>
      </c>
      <c r="AL183" s="238">
        <v>44</v>
      </c>
      <c r="AM183" s="238" t="s">
        <v>354</v>
      </c>
      <c r="AN183" s="238">
        <v>5</v>
      </c>
      <c r="AO183" s="238">
        <v>75</v>
      </c>
      <c r="AS183" s="238">
        <v>15</v>
      </c>
      <c r="AT183" s="238">
        <v>9</v>
      </c>
      <c r="AU183" s="238">
        <v>65</v>
      </c>
      <c r="AV183" s="238">
        <v>11</v>
      </c>
      <c r="AW183" s="238">
        <v>21</v>
      </c>
      <c r="CT183" s="238">
        <v>453979.3497587</v>
      </c>
      <c r="CU183" s="238">
        <v>4963191.8635170599</v>
      </c>
      <c r="CV183" s="238">
        <v>44.820648869999999</v>
      </c>
      <c r="CW183" s="238">
        <v>-93.582091869999999</v>
      </c>
      <c r="CX183" s="238" t="s">
        <v>359</v>
      </c>
      <c r="CY183" s="238" t="s">
        <v>2179</v>
      </c>
    </row>
    <row r="184" spans="1:103" x14ac:dyDescent="0.25">
      <c r="A184" s="238">
        <v>10856499</v>
      </c>
      <c r="B184" s="238">
        <v>2</v>
      </c>
      <c r="C184" s="238">
        <v>212</v>
      </c>
      <c r="D184" s="238">
        <v>150.15199999999999</v>
      </c>
      <c r="E184" s="238">
        <v>10</v>
      </c>
      <c r="F184" s="238" t="s">
        <v>1957</v>
      </c>
      <c r="H184" s="238" t="s">
        <v>354</v>
      </c>
      <c r="I184" s="238">
        <v>25</v>
      </c>
      <c r="K184" s="238">
        <v>13513507</v>
      </c>
      <c r="L184" s="238">
        <v>133570344</v>
      </c>
      <c r="M184" s="238">
        <v>12</v>
      </c>
      <c r="N184" s="238">
        <v>23</v>
      </c>
      <c r="O184" s="238">
        <v>2013</v>
      </c>
      <c r="P184" s="238" t="s">
        <v>361</v>
      </c>
      <c r="Q184" s="238">
        <v>9</v>
      </c>
      <c r="R184" s="238" t="s">
        <v>369</v>
      </c>
      <c r="S184" s="238">
        <v>5</v>
      </c>
      <c r="T184" s="238">
        <v>0</v>
      </c>
      <c r="U184" s="238">
        <v>2</v>
      </c>
      <c r="V184" s="238">
        <v>90</v>
      </c>
      <c r="W184" s="238">
        <v>10</v>
      </c>
      <c r="X184" s="238">
        <v>2</v>
      </c>
      <c r="Y184" s="238">
        <v>1</v>
      </c>
      <c r="Z184" s="238">
        <v>1</v>
      </c>
      <c r="AB184" s="238">
        <v>5</v>
      </c>
      <c r="AC184" s="238">
        <v>98</v>
      </c>
      <c r="AD184" s="238" t="s">
        <v>376</v>
      </c>
      <c r="AE184" s="238">
        <v>15</v>
      </c>
      <c r="AF184" s="238" t="s">
        <v>358</v>
      </c>
      <c r="AG184" s="238">
        <v>90</v>
      </c>
      <c r="AH184" s="238">
        <v>2</v>
      </c>
      <c r="AI184" s="238">
        <v>2</v>
      </c>
      <c r="AJ184" s="238">
        <v>3</v>
      </c>
      <c r="AK184" s="238">
        <v>21</v>
      </c>
      <c r="AL184" s="238">
        <v>28</v>
      </c>
      <c r="AM184" s="238" t="s">
        <v>363</v>
      </c>
      <c r="AN184" s="238">
        <v>5</v>
      </c>
      <c r="AS184" s="238">
        <v>1</v>
      </c>
      <c r="AT184" s="238">
        <v>98</v>
      </c>
      <c r="AU184" s="238">
        <v>65</v>
      </c>
      <c r="AV184" s="238">
        <v>11</v>
      </c>
      <c r="AW184" s="238">
        <v>21</v>
      </c>
      <c r="AX184" s="238">
        <v>2</v>
      </c>
      <c r="AY184" s="238">
        <v>2</v>
      </c>
      <c r="AZ184" s="238">
        <v>3</v>
      </c>
      <c r="BA184" s="238">
        <v>21</v>
      </c>
      <c r="BB184" s="238">
        <v>25</v>
      </c>
      <c r="BC184" s="238" t="s">
        <v>363</v>
      </c>
      <c r="BD184" s="238">
        <v>5</v>
      </c>
      <c r="BE184" s="238">
        <v>1</v>
      </c>
      <c r="BI184" s="238">
        <v>1</v>
      </c>
      <c r="BJ184" s="238">
        <v>98</v>
      </c>
      <c r="BK184" s="238">
        <v>65</v>
      </c>
      <c r="BL184" s="238">
        <v>11</v>
      </c>
      <c r="BM184" s="238">
        <v>21</v>
      </c>
      <c r="CT184" s="238">
        <v>454101</v>
      </c>
      <c r="CU184" s="238">
        <v>4963176</v>
      </c>
      <c r="CV184" s="238">
        <v>44.8205156</v>
      </c>
      <c r="CW184" s="238">
        <v>-93.580552100000006</v>
      </c>
      <c r="CX184" s="238" t="s">
        <v>359</v>
      </c>
      <c r="CY184" s="238" t="s">
        <v>2180</v>
      </c>
    </row>
    <row r="185" spans="1:103" x14ac:dyDescent="0.25">
      <c r="A185" s="238">
        <v>10697061</v>
      </c>
      <c r="B185" s="238">
        <v>2</v>
      </c>
      <c r="C185" s="238">
        <v>212</v>
      </c>
      <c r="D185" s="238">
        <v>150.17699999999999</v>
      </c>
      <c r="E185" s="238">
        <v>10</v>
      </c>
      <c r="F185" s="238" t="s">
        <v>1957</v>
      </c>
      <c r="H185" s="238" t="s">
        <v>354</v>
      </c>
      <c r="I185" s="238">
        <v>25</v>
      </c>
      <c r="K185" s="238">
        <v>11501002</v>
      </c>
      <c r="L185" s="238">
        <v>110230053</v>
      </c>
      <c r="M185" s="238">
        <v>1</v>
      </c>
      <c r="N185" s="238">
        <v>19</v>
      </c>
      <c r="O185" s="238">
        <v>2011</v>
      </c>
      <c r="P185" s="238" t="s">
        <v>355</v>
      </c>
      <c r="Q185" s="238">
        <v>9</v>
      </c>
      <c r="R185" s="238" t="s">
        <v>369</v>
      </c>
      <c r="S185" s="238">
        <v>4</v>
      </c>
      <c r="T185" s="238">
        <v>0</v>
      </c>
      <c r="U185" s="238">
        <v>1</v>
      </c>
      <c r="V185" s="238">
        <v>90</v>
      </c>
      <c r="W185" s="238">
        <v>83</v>
      </c>
      <c r="X185" s="238">
        <v>2</v>
      </c>
      <c r="Y185" s="238">
        <v>1</v>
      </c>
      <c r="Z185" s="238">
        <v>1</v>
      </c>
      <c r="AB185" s="238">
        <v>5</v>
      </c>
      <c r="AC185" s="238">
        <v>98</v>
      </c>
      <c r="AD185" s="238">
        <v>212</v>
      </c>
      <c r="AE185" s="238">
        <v>41</v>
      </c>
      <c r="AF185" s="238" t="s">
        <v>358</v>
      </c>
      <c r="AG185" s="238">
        <v>3</v>
      </c>
      <c r="AH185" s="238">
        <v>2</v>
      </c>
      <c r="AI185" s="238">
        <v>2</v>
      </c>
      <c r="AJ185" s="238">
        <v>3</v>
      </c>
      <c r="AK185" s="238">
        <v>28</v>
      </c>
      <c r="AL185" s="238">
        <v>19</v>
      </c>
      <c r="AM185" s="238" t="s">
        <v>363</v>
      </c>
      <c r="AN185" s="238">
        <v>5</v>
      </c>
      <c r="AO185" s="238">
        <v>3</v>
      </c>
      <c r="AS185" s="238">
        <v>1</v>
      </c>
      <c r="AT185" s="238">
        <v>98</v>
      </c>
      <c r="AU185" s="238">
        <v>65</v>
      </c>
      <c r="AV185" s="238">
        <v>10</v>
      </c>
      <c r="AW185" s="238">
        <v>21</v>
      </c>
      <c r="CT185" s="238">
        <v>454140</v>
      </c>
      <c r="CU185" s="238">
        <v>4963180</v>
      </c>
      <c r="CV185" s="238">
        <v>44.8205563</v>
      </c>
      <c r="CW185" s="238">
        <v>-93.580059000000006</v>
      </c>
      <c r="CX185" s="238" t="s">
        <v>359</v>
      </c>
      <c r="CY185" s="238" t="e">
        <v>#NAME?</v>
      </c>
    </row>
    <row r="186" spans="1:103" x14ac:dyDescent="0.25">
      <c r="A186" s="238">
        <v>472485</v>
      </c>
      <c r="B186" s="238">
        <v>2</v>
      </c>
      <c r="C186" s="238">
        <v>212</v>
      </c>
      <c r="D186" s="238">
        <v>150.27500000000001</v>
      </c>
      <c r="E186" s="238">
        <v>10</v>
      </c>
      <c r="F186" s="238" t="s">
        <v>1957</v>
      </c>
      <c r="H186" s="238" t="s">
        <v>354</v>
      </c>
      <c r="I186" s="238">
        <v>25</v>
      </c>
      <c r="K186" s="238">
        <v>17506853</v>
      </c>
      <c r="M186" s="238">
        <v>6</v>
      </c>
      <c r="N186" s="238">
        <v>22</v>
      </c>
      <c r="O186" s="238">
        <v>2017</v>
      </c>
      <c r="P186" s="238" t="s">
        <v>384</v>
      </c>
      <c r="Q186" s="238">
        <v>14</v>
      </c>
      <c r="R186" s="238" t="s">
        <v>369</v>
      </c>
      <c r="S186" s="238">
        <v>4</v>
      </c>
      <c r="T186" s="238">
        <v>0</v>
      </c>
      <c r="U186" s="238">
        <v>2</v>
      </c>
      <c r="V186" s="238">
        <v>12</v>
      </c>
      <c r="W186" s="238">
        <v>10</v>
      </c>
      <c r="X186" s="238">
        <v>2</v>
      </c>
      <c r="Y186" s="238">
        <v>1</v>
      </c>
      <c r="Z186" s="238">
        <v>2</v>
      </c>
      <c r="AA186" s="238">
        <v>3</v>
      </c>
      <c r="AB186" s="238">
        <v>2</v>
      </c>
      <c r="AC186" s="238">
        <v>98</v>
      </c>
      <c r="AD186" s="238" t="s">
        <v>2181</v>
      </c>
      <c r="AF186" s="238" t="s">
        <v>358</v>
      </c>
      <c r="AG186" s="238">
        <v>7</v>
      </c>
      <c r="AH186" s="238">
        <v>2</v>
      </c>
      <c r="AI186" s="238">
        <v>4</v>
      </c>
      <c r="AJ186" s="238">
        <v>3</v>
      </c>
      <c r="AK186" s="238">
        <v>21</v>
      </c>
      <c r="AL186" s="238">
        <v>70</v>
      </c>
      <c r="AM186" s="238" t="s">
        <v>363</v>
      </c>
      <c r="AN186" s="238">
        <v>9</v>
      </c>
      <c r="AO186" s="238">
        <v>90</v>
      </c>
      <c r="AS186" s="238">
        <v>15</v>
      </c>
      <c r="AT186" s="238">
        <v>9</v>
      </c>
      <c r="AU186" s="238">
        <v>65</v>
      </c>
      <c r="AV186" s="238">
        <v>11</v>
      </c>
      <c r="AW186" s="238">
        <v>21</v>
      </c>
      <c r="AX186" s="238">
        <v>2</v>
      </c>
      <c r="AY186" s="238">
        <v>2</v>
      </c>
      <c r="AZ186" s="238">
        <v>3</v>
      </c>
      <c r="BA186" s="238">
        <v>21</v>
      </c>
      <c r="BB186" s="238">
        <v>62</v>
      </c>
      <c r="BC186" s="238" t="s">
        <v>354</v>
      </c>
      <c r="BD186" s="238">
        <v>5</v>
      </c>
      <c r="BE186" s="238">
        <v>1</v>
      </c>
      <c r="BI186" s="238">
        <v>15</v>
      </c>
      <c r="BJ186" s="238">
        <v>9</v>
      </c>
      <c r="BK186" s="238">
        <v>65</v>
      </c>
      <c r="BL186" s="238">
        <v>11</v>
      </c>
      <c r="BM186" s="238">
        <v>21</v>
      </c>
      <c r="CT186" s="238">
        <v>454296.850393701</v>
      </c>
      <c r="CU186" s="238">
        <v>4963196.09685886</v>
      </c>
      <c r="CV186" s="238">
        <v>44.820707380000002</v>
      </c>
      <c r="CW186" s="238">
        <v>-93.578076550000006</v>
      </c>
      <c r="CX186" s="238" t="s">
        <v>359</v>
      </c>
      <c r="CY186" s="238" t="s">
        <v>2182</v>
      </c>
    </row>
    <row r="187" spans="1:103" x14ac:dyDescent="0.25">
      <c r="A187" s="238">
        <v>773907</v>
      </c>
      <c r="B187" s="238">
        <v>2</v>
      </c>
      <c r="C187" s="238">
        <v>212</v>
      </c>
      <c r="D187" s="238">
        <v>150.30600000000001</v>
      </c>
      <c r="E187" s="238">
        <v>10</v>
      </c>
      <c r="F187" s="238" t="s">
        <v>1957</v>
      </c>
      <c r="H187" s="238" t="s">
        <v>354</v>
      </c>
      <c r="I187" s="238">
        <v>25</v>
      </c>
      <c r="K187" s="238">
        <v>19515388</v>
      </c>
      <c r="M187" s="238">
        <v>12</v>
      </c>
      <c r="N187" s="238">
        <v>15</v>
      </c>
      <c r="O187" s="238">
        <v>2019</v>
      </c>
      <c r="P187" s="238" t="s">
        <v>366</v>
      </c>
      <c r="Q187" s="238">
        <v>17</v>
      </c>
      <c r="R187" s="238" t="s">
        <v>356</v>
      </c>
      <c r="S187" s="238">
        <v>5</v>
      </c>
      <c r="T187" s="238">
        <v>0</v>
      </c>
      <c r="U187" s="238">
        <v>1</v>
      </c>
      <c r="W187" s="238">
        <v>55</v>
      </c>
      <c r="X187" s="238">
        <v>2</v>
      </c>
      <c r="Y187" s="238">
        <v>6</v>
      </c>
      <c r="Z187" s="238">
        <v>2</v>
      </c>
      <c r="AB187" s="238">
        <v>2</v>
      </c>
      <c r="AC187" s="238">
        <v>98</v>
      </c>
      <c r="AD187" s="238" t="s">
        <v>357</v>
      </c>
      <c r="AF187" s="238" t="s">
        <v>405</v>
      </c>
      <c r="AG187" s="238">
        <v>3</v>
      </c>
      <c r="AH187" s="238">
        <v>2</v>
      </c>
      <c r="AI187" s="238">
        <v>2</v>
      </c>
      <c r="AJ187" s="238">
        <v>4</v>
      </c>
      <c r="AK187" s="238">
        <v>21</v>
      </c>
      <c r="AL187" s="238">
        <v>24</v>
      </c>
      <c r="AM187" s="238" t="s">
        <v>354</v>
      </c>
      <c r="AN187" s="238">
        <v>6</v>
      </c>
      <c r="AO187" s="238">
        <v>68</v>
      </c>
      <c r="AS187" s="238">
        <v>15</v>
      </c>
      <c r="AT187" s="238">
        <v>9</v>
      </c>
      <c r="AU187" s="238">
        <v>65</v>
      </c>
      <c r="AV187" s="238">
        <v>11</v>
      </c>
      <c r="AW187" s="238">
        <v>21</v>
      </c>
      <c r="CT187" s="238">
        <v>454351.88383710198</v>
      </c>
      <c r="CU187" s="238">
        <v>4963229.9635932604</v>
      </c>
      <c r="CV187" s="238">
        <v>44.821015760000002</v>
      </c>
      <c r="CW187" s="238">
        <v>-93.57738354</v>
      </c>
      <c r="CX187" s="238" t="s">
        <v>359</v>
      </c>
      <c r="CY187" s="238" t="s">
        <v>2183</v>
      </c>
    </row>
    <row r="188" spans="1:103" x14ac:dyDescent="0.25">
      <c r="A188" s="238">
        <v>636157</v>
      </c>
      <c r="B188" s="238">
        <v>2</v>
      </c>
      <c r="C188" s="238">
        <v>212</v>
      </c>
      <c r="D188" s="238">
        <v>150.34800000000001</v>
      </c>
      <c r="E188" s="238">
        <v>10</v>
      </c>
      <c r="F188" s="238" t="s">
        <v>1957</v>
      </c>
      <c r="H188" s="238" t="s">
        <v>354</v>
      </c>
      <c r="I188" s="238">
        <v>25</v>
      </c>
      <c r="K188" s="238" t="s">
        <v>2184</v>
      </c>
      <c r="M188" s="238">
        <v>9</v>
      </c>
      <c r="N188" s="238">
        <v>4</v>
      </c>
      <c r="O188" s="238">
        <v>2018</v>
      </c>
      <c r="P188" s="238" t="s">
        <v>368</v>
      </c>
      <c r="Q188" s="238">
        <v>4</v>
      </c>
      <c r="R188" s="238" t="s">
        <v>356</v>
      </c>
      <c r="S188" s="238">
        <v>5</v>
      </c>
      <c r="T188" s="238">
        <v>0</v>
      </c>
      <c r="U188" s="238">
        <v>1</v>
      </c>
      <c r="W188" s="238">
        <v>55</v>
      </c>
      <c r="X188" s="238">
        <v>2</v>
      </c>
      <c r="Y188" s="238">
        <v>4</v>
      </c>
      <c r="Z188" s="238">
        <v>3</v>
      </c>
      <c r="AB188" s="238">
        <v>2</v>
      </c>
      <c r="AC188" s="238">
        <v>98</v>
      </c>
      <c r="AD188" s="238" t="s">
        <v>2185</v>
      </c>
      <c r="AF188" s="238" t="s">
        <v>405</v>
      </c>
      <c r="AG188" s="238">
        <v>3</v>
      </c>
      <c r="AH188" s="238">
        <v>2</v>
      </c>
      <c r="AI188" s="238">
        <v>2</v>
      </c>
      <c r="AJ188" s="238">
        <v>4</v>
      </c>
      <c r="AK188" s="238">
        <v>21</v>
      </c>
      <c r="AL188" s="238">
        <v>84</v>
      </c>
      <c r="AM188" s="238" t="s">
        <v>363</v>
      </c>
      <c r="AN188" s="238">
        <v>5</v>
      </c>
      <c r="AO188" s="238">
        <v>75</v>
      </c>
      <c r="AS188" s="238">
        <v>15</v>
      </c>
      <c r="AT188" s="238">
        <v>9</v>
      </c>
      <c r="AU188" s="238">
        <v>55</v>
      </c>
      <c r="AV188" s="238">
        <v>12</v>
      </c>
      <c r="AW188" s="238">
        <v>21</v>
      </c>
      <c r="CT188" s="238">
        <v>454402.68393870199</v>
      </c>
      <c r="CU188" s="238">
        <v>4963234.1969350604</v>
      </c>
      <c r="CV188" s="238">
        <v>44.821057109999998</v>
      </c>
      <c r="CW188" s="238">
        <v>-93.576741400000003</v>
      </c>
      <c r="CX188" s="238" t="s">
        <v>359</v>
      </c>
      <c r="CY188" s="238" t="s">
        <v>2186</v>
      </c>
    </row>
    <row r="189" spans="1:103" x14ac:dyDescent="0.25">
      <c r="A189" s="238">
        <v>420229</v>
      </c>
      <c r="B189" s="238">
        <v>2</v>
      </c>
      <c r="C189" s="238">
        <v>212</v>
      </c>
      <c r="D189" s="238">
        <v>150.37299999999999</v>
      </c>
      <c r="E189" s="238">
        <v>10</v>
      </c>
      <c r="F189" s="238" t="s">
        <v>1957</v>
      </c>
      <c r="H189" s="238" t="s">
        <v>354</v>
      </c>
      <c r="I189" s="238">
        <v>25</v>
      </c>
      <c r="K189" s="238">
        <v>17501368</v>
      </c>
      <c r="M189" s="238">
        <v>1</v>
      </c>
      <c r="N189" s="238">
        <v>30</v>
      </c>
      <c r="O189" s="238">
        <v>2017</v>
      </c>
      <c r="P189" s="238" t="s">
        <v>361</v>
      </c>
      <c r="Q189" s="238">
        <v>8</v>
      </c>
      <c r="R189" s="238" t="s">
        <v>369</v>
      </c>
      <c r="S189" s="238">
        <v>5</v>
      </c>
      <c r="T189" s="238">
        <v>0</v>
      </c>
      <c r="U189" s="238">
        <v>2</v>
      </c>
      <c r="V189" s="238">
        <v>12</v>
      </c>
      <c r="W189" s="238">
        <v>10</v>
      </c>
      <c r="X189" s="238">
        <v>2</v>
      </c>
      <c r="Y189" s="238">
        <v>1</v>
      </c>
      <c r="Z189" s="238">
        <v>4</v>
      </c>
      <c r="AB189" s="238">
        <v>5</v>
      </c>
      <c r="AC189" s="238">
        <v>98</v>
      </c>
      <c r="AD189" s="238" t="s">
        <v>357</v>
      </c>
      <c r="AF189" s="238" t="s">
        <v>358</v>
      </c>
      <c r="AG189" s="238">
        <v>7</v>
      </c>
      <c r="AH189" s="238">
        <v>2</v>
      </c>
      <c r="AI189" s="238">
        <v>3</v>
      </c>
      <c r="AJ189" s="238">
        <v>3</v>
      </c>
      <c r="AK189" s="238">
        <v>21</v>
      </c>
      <c r="AL189" s="238">
        <v>34</v>
      </c>
      <c r="AM189" s="238" t="s">
        <v>363</v>
      </c>
      <c r="AN189" s="238">
        <v>5</v>
      </c>
      <c r="AO189" s="238">
        <v>90</v>
      </c>
      <c r="AS189" s="238">
        <v>15</v>
      </c>
      <c r="AT189" s="238">
        <v>9</v>
      </c>
      <c r="AU189" s="238">
        <v>65</v>
      </c>
      <c r="AV189" s="238">
        <v>11</v>
      </c>
      <c r="AW189" s="238">
        <v>21</v>
      </c>
      <c r="AX189" s="238">
        <v>2</v>
      </c>
      <c r="AY189" s="238">
        <v>2</v>
      </c>
      <c r="AZ189" s="238">
        <v>3</v>
      </c>
      <c r="BA189" s="238">
        <v>21</v>
      </c>
      <c r="BB189" s="238">
        <v>44</v>
      </c>
      <c r="BC189" s="238" t="s">
        <v>363</v>
      </c>
      <c r="BD189" s="238">
        <v>5</v>
      </c>
      <c r="BE189" s="238">
        <v>1</v>
      </c>
      <c r="BI189" s="238">
        <v>15</v>
      </c>
      <c r="BJ189" s="238">
        <v>9</v>
      </c>
      <c r="BK189" s="238">
        <v>65</v>
      </c>
      <c r="BL189" s="238">
        <v>11</v>
      </c>
      <c r="BM189" s="238">
        <v>21</v>
      </c>
      <c r="CT189" s="238">
        <v>454453.48404030199</v>
      </c>
      <c r="CU189" s="238">
        <v>4963208.7968842601</v>
      </c>
      <c r="CV189" s="238">
        <v>44.82083171</v>
      </c>
      <c r="CW189" s="238">
        <v>-93.576096609999993</v>
      </c>
      <c r="CX189" s="238" t="s">
        <v>359</v>
      </c>
      <c r="CY189" s="238" t="s">
        <v>2187</v>
      </c>
    </row>
    <row r="190" spans="1:103" x14ac:dyDescent="0.25">
      <c r="A190" s="238">
        <v>840802</v>
      </c>
      <c r="B190" s="238">
        <v>2</v>
      </c>
      <c r="C190" s="238">
        <v>212</v>
      </c>
      <c r="D190" s="238">
        <v>150.37899999999999</v>
      </c>
      <c r="E190" s="238">
        <v>10</v>
      </c>
      <c r="F190" s="238" t="s">
        <v>1957</v>
      </c>
      <c r="H190" s="238" t="s">
        <v>354</v>
      </c>
      <c r="I190" s="238">
        <v>25</v>
      </c>
      <c r="K190" s="238">
        <v>20507718</v>
      </c>
      <c r="L190" s="238">
        <v>202570118</v>
      </c>
      <c r="M190" s="238">
        <v>9</v>
      </c>
      <c r="N190" s="238">
        <v>13</v>
      </c>
      <c r="O190" s="238">
        <v>2020</v>
      </c>
      <c r="P190" s="238" t="s">
        <v>366</v>
      </c>
      <c r="Q190" s="238">
        <v>4</v>
      </c>
      <c r="R190" s="238" t="s">
        <v>369</v>
      </c>
      <c r="S190" s="238">
        <v>5</v>
      </c>
      <c r="T190" s="238">
        <v>0</v>
      </c>
      <c r="U190" s="238">
        <v>1</v>
      </c>
      <c r="W190" s="238">
        <v>55</v>
      </c>
      <c r="X190" s="238">
        <v>2</v>
      </c>
      <c r="Y190" s="238">
        <v>4</v>
      </c>
      <c r="Z190" s="238">
        <v>1</v>
      </c>
      <c r="AB190" s="238">
        <v>1</v>
      </c>
      <c r="AC190" s="238">
        <v>98</v>
      </c>
      <c r="AD190" s="238" t="s">
        <v>2188</v>
      </c>
      <c r="AF190" s="238" t="s">
        <v>358</v>
      </c>
      <c r="AG190" s="238">
        <v>3</v>
      </c>
      <c r="AH190" s="238">
        <v>2</v>
      </c>
      <c r="AI190" s="238">
        <v>2</v>
      </c>
      <c r="AJ190" s="238">
        <v>3</v>
      </c>
      <c r="AK190" s="238">
        <v>30</v>
      </c>
      <c r="AL190" s="238">
        <v>39</v>
      </c>
      <c r="AM190" s="238" t="s">
        <v>363</v>
      </c>
      <c r="AN190" s="238">
        <v>11</v>
      </c>
      <c r="AO190" s="238">
        <v>70</v>
      </c>
      <c r="AP190" s="238">
        <v>90</v>
      </c>
      <c r="AS190" s="238">
        <v>11</v>
      </c>
      <c r="AT190" s="238">
        <v>9</v>
      </c>
      <c r="AU190" s="238">
        <v>60</v>
      </c>
      <c r="AV190" s="238">
        <v>11</v>
      </c>
      <c r="AW190" s="238">
        <v>21</v>
      </c>
      <c r="CT190" s="238">
        <v>454461.95072390197</v>
      </c>
      <c r="CU190" s="238">
        <v>4963225.7302514603</v>
      </c>
      <c r="CV190" s="238">
        <v>44.820984680000002</v>
      </c>
      <c r="CW190" s="238">
        <v>-93.575991040000005</v>
      </c>
      <c r="CX190" s="238" t="s">
        <v>359</v>
      </c>
      <c r="CY190" s="238" t="s">
        <v>2189</v>
      </c>
    </row>
    <row r="191" spans="1:103" x14ac:dyDescent="0.25">
      <c r="A191" s="238">
        <v>581264</v>
      </c>
      <c r="B191" s="238">
        <v>2</v>
      </c>
      <c r="C191" s="238">
        <v>212</v>
      </c>
      <c r="D191" s="238">
        <v>150.38200000000001</v>
      </c>
      <c r="E191" s="238">
        <v>10</v>
      </c>
      <c r="F191" s="238" t="s">
        <v>1957</v>
      </c>
      <c r="H191" s="238" t="s">
        <v>354</v>
      </c>
      <c r="I191" s="238">
        <v>25</v>
      </c>
      <c r="K191" s="238">
        <v>18002283</v>
      </c>
      <c r="M191" s="238">
        <v>3</v>
      </c>
      <c r="N191" s="238">
        <v>5</v>
      </c>
      <c r="O191" s="238">
        <v>2018</v>
      </c>
      <c r="P191" s="238" t="s">
        <v>361</v>
      </c>
      <c r="Q191" s="238">
        <v>15</v>
      </c>
      <c r="R191" s="238" t="s">
        <v>356</v>
      </c>
      <c r="S191" s="238">
        <v>5</v>
      </c>
      <c r="T191" s="238">
        <v>0</v>
      </c>
      <c r="U191" s="238">
        <v>2</v>
      </c>
      <c r="W191" s="238">
        <v>61</v>
      </c>
      <c r="X191" s="238">
        <v>2</v>
      </c>
      <c r="Y191" s="238">
        <v>1</v>
      </c>
      <c r="Z191" s="238">
        <v>7</v>
      </c>
      <c r="AA191" s="238">
        <v>5</v>
      </c>
      <c r="AB191" s="238">
        <v>5</v>
      </c>
      <c r="AC191" s="238">
        <v>98</v>
      </c>
      <c r="AD191" s="238" t="s">
        <v>357</v>
      </c>
      <c r="AF191" s="238" t="s">
        <v>405</v>
      </c>
      <c r="AG191" s="238">
        <v>90</v>
      </c>
      <c r="AH191" s="238">
        <v>2</v>
      </c>
      <c r="AI191" s="238">
        <v>2</v>
      </c>
      <c r="AJ191" s="238">
        <v>4</v>
      </c>
      <c r="AK191" s="238">
        <v>21</v>
      </c>
      <c r="AL191" s="238">
        <v>34</v>
      </c>
      <c r="AM191" s="238" t="s">
        <v>354</v>
      </c>
      <c r="AN191" s="238">
        <v>5</v>
      </c>
      <c r="AO191" s="238">
        <v>68</v>
      </c>
      <c r="AS191" s="238">
        <v>15</v>
      </c>
      <c r="AT191" s="238">
        <v>9</v>
      </c>
      <c r="AU191" s="238">
        <v>65</v>
      </c>
      <c r="AV191" s="238">
        <v>11</v>
      </c>
      <c r="AW191" s="238">
        <v>21</v>
      </c>
      <c r="AX191" s="238">
        <v>2</v>
      </c>
      <c r="AY191" s="238">
        <v>4</v>
      </c>
      <c r="AZ191" s="238">
        <v>4</v>
      </c>
      <c r="BA191" s="238">
        <v>21</v>
      </c>
      <c r="BB191" s="238">
        <v>47</v>
      </c>
      <c r="BC191" s="238" t="s">
        <v>354</v>
      </c>
      <c r="BD191" s="238">
        <v>5</v>
      </c>
      <c r="BE191" s="238">
        <v>68</v>
      </c>
      <c r="BI191" s="238">
        <v>15</v>
      </c>
      <c r="BJ191" s="238">
        <v>9</v>
      </c>
      <c r="BK191" s="238">
        <v>65</v>
      </c>
      <c r="BL191" s="238">
        <v>11</v>
      </c>
      <c r="BM191" s="238">
        <v>21</v>
      </c>
      <c r="CT191" s="238">
        <v>454456.93417597999</v>
      </c>
      <c r="CU191" s="238">
        <v>4963230.2073006099</v>
      </c>
      <c r="CV191" s="238">
        <v>44.821024659999999</v>
      </c>
      <c r="CW191" s="238">
        <v>-93.576054889999995</v>
      </c>
      <c r="CX191" s="238" t="s">
        <v>359</v>
      </c>
      <c r="CY191" s="238" t="s">
        <v>2190</v>
      </c>
    </row>
    <row r="192" spans="1:103" x14ac:dyDescent="0.25">
      <c r="A192" s="238">
        <v>10939217</v>
      </c>
      <c r="B192" s="238">
        <v>2</v>
      </c>
      <c r="C192" s="238">
        <v>212</v>
      </c>
      <c r="D192" s="238">
        <v>150.40100000000001</v>
      </c>
      <c r="E192" s="238">
        <v>10</v>
      </c>
      <c r="F192" s="238" t="s">
        <v>1957</v>
      </c>
      <c r="H192" s="238" t="s">
        <v>354</v>
      </c>
      <c r="I192" s="238">
        <v>25</v>
      </c>
      <c r="K192" s="238">
        <v>14512788</v>
      </c>
      <c r="L192" s="238">
        <v>143350244</v>
      </c>
      <c r="M192" s="238">
        <v>11</v>
      </c>
      <c r="N192" s="238">
        <v>26</v>
      </c>
      <c r="O192" s="238">
        <v>2014</v>
      </c>
      <c r="P192" s="238" t="s">
        <v>355</v>
      </c>
      <c r="Q192" s="238">
        <v>11</v>
      </c>
      <c r="R192" s="238" t="s">
        <v>369</v>
      </c>
      <c r="S192" s="238">
        <v>4</v>
      </c>
      <c r="T192" s="238">
        <v>0</v>
      </c>
      <c r="U192" s="238">
        <v>2</v>
      </c>
      <c r="V192" s="238">
        <v>5</v>
      </c>
      <c r="W192" s="238">
        <v>10</v>
      </c>
      <c r="X192" s="238">
        <v>2</v>
      </c>
      <c r="Y192" s="238">
        <v>1</v>
      </c>
      <c r="Z192" s="238">
        <v>4</v>
      </c>
      <c r="AB192" s="238">
        <v>3</v>
      </c>
      <c r="AC192" s="238">
        <v>98</v>
      </c>
      <c r="AD192" s="238">
        <v>212</v>
      </c>
      <c r="AE192" s="238" t="s">
        <v>2119</v>
      </c>
      <c r="AF192" s="238" t="s">
        <v>358</v>
      </c>
      <c r="AG192" s="238">
        <v>10</v>
      </c>
      <c r="AH192" s="238">
        <v>2</v>
      </c>
      <c r="AI192" s="238">
        <v>2</v>
      </c>
      <c r="AJ192" s="238">
        <v>3</v>
      </c>
      <c r="AK192" s="238">
        <v>21</v>
      </c>
      <c r="AL192" s="238">
        <v>54</v>
      </c>
      <c r="AM192" s="238" t="s">
        <v>363</v>
      </c>
      <c r="AN192" s="238">
        <v>5</v>
      </c>
      <c r="AO192" s="238">
        <v>72</v>
      </c>
      <c r="AS192" s="238">
        <v>3</v>
      </c>
      <c r="AT192" s="238">
        <v>98</v>
      </c>
      <c r="AU192" s="238">
        <v>60</v>
      </c>
      <c r="AV192" s="238">
        <v>11</v>
      </c>
      <c r="AW192" s="238">
        <v>21</v>
      </c>
      <c r="AX192" s="238">
        <v>2</v>
      </c>
      <c r="AY192" s="238">
        <v>4</v>
      </c>
      <c r="AZ192" s="238">
        <v>3</v>
      </c>
      <c r="BA192" s="238">
        <v>21</v>
      </c>
      <c r="BB192" s="238">
        <v>17</v>
      </c>
      <c r="BC192" s="238" t="s">
        <v>363</v>
      </c>
      <c r="BD192" s="238">
        <v>5</v>
      </c>
      <c r="BE192" s="238">
        <v>1</v>
      </c>
      <c r="BI192" s="238">
        <v>3</v>
      </c>
      <c r="BJ192" s="238">
        <v>98</v>
      </c>
      <c r="BK192" s="238">
        <v>60</v>
      </c>
      <c r="BL192" s="238">
        <v>11</v>
      </c>
      <c r="BM192" s="238">
        <v>21</v>
      </c>
      <c r="CT192" s="238">
        <v>454498</v>
      </c>
      <c r="CU192" s="238">
        <v>4963222</v>
      </c>
      <c r="CV192" s="238">
        <v>44.820954299999997</v>
      </c>
      <c r="CW192" s="238">
        <v>-93.575532499999994</v>
      </c>
      <c r="CX192" s="238" t="s">
        <v>359</v>
      </c>
      <c r="CY192" s="238" t="s">
        <v>2191</v>
      </c>
    </row>
    <row r="193" spans="1:103" x14ac:dyDescent="0.25">
      <c r="A193" s="238">
        <v>11022879</v>
      </c>
      <c r="B193" s="238">
        <v>2</v>
      </c>
      <c r="C193" s="238">
        <v>212</v>
      </c>
      <c r="D193" s="238">
        <v>150.40100000000001</v>
      </c>
      <c r="E193" s="238">
        <v>10</v>
      </c>
      <c r="F193" s="238" t="s">
        <v>1957</v>
      </c>
      <c r="H193" s="238" t="s">
        <v>354</v>
      </c>
      <c r="I193" s="238">
        <v>25</v>
      </c>
      <c r="K193" s="238">
        <v>15035513</v>
      </c>
      <c r="L193" s="238">
        <v>153060016</v>
      </c>
      <c r="M193" s="238">
        <v>11</v>
      </c>
      <c r="N193" s="238">
        <v>2</v>
      </c>
      <c r="O193" s="238">
        <v>2015</v>
      </c>
      <c r="P193" s="238" t="s">
        <v>361</v>
      </c>
      <c r="Q193" s="238">
        <v>0</v>
      </c>
      <c r="R193" s="238" t="s">
        <v>369</v>
      </c>
      <c r="S193" s="238">
        <v>5</v>
      </c>
      <c r="T193" s="238">
        <v>0</v>
      </c>
      <c r="U193" s="238">
        <v>1</v>
      </c>
      <c r="V193" s="238">
        <v>98</v>
      </c>
      <c r="W193" s="238">
        <v>16</v>
      </c>
      <c r="X193" s="238">
        <v>2</v>
      </c>
      <c r="Y193" s="238">
        <v>6</v>
      </c>
      <c r="Z193" s="238">
        <v>1</v>
      </c>
      <c r="AB193" s="238">
        <v>1</v>
      </c>
      <c r="AC193" s="238">
        <v>98</v>
      </c>
      <c r="AD193" s="238" t="s">
        <v>389</v>
      </c>
      <c r="AE193" s="238" t="s">
        <v>2192</v>
      </c>
      <c r="AF193" s="238" t="s">
        <v>358</v>
      </c>
      <c r="AG193" s="238">
        <v>4</v>
      </c>
      <c r="AH193" s="238">
        <v>2</v>
      </c>
      <c r="AI193" s="238">
        <v>2</v>
      </c>
      <c r="AJ193" s="238">
        <v>3</v>
      </c>
      <c r="AK193" s="238">
        <v>21</v>
      </c>
      <c r="AL193" s="238">
        <v>20</v>
      </c>
      <c r="AM193" s="238" t="s">
        <v>354</v>
      </c>
      <c r="AN193" s="238">
        <v>5</v>
      </c>
      <c r="AO193" s="238">
        <v>1</v>
      </c>
      <c r="AS193" s="238">
        <v>3</v>
      </c>
      <c r="AT193" s="238">
        <v>98</v>
      </c>
      <c r="AU193" s="238">
        <v>65</v>
      </c>
      <c r="AV193" s="238">
        <v>11</v>
      </c>
      <c r="AW193" s="238">
        <v>21</v>
      </c>
      <c r="CT193" s="238">
        <v>454498</v>
      </c>
      <c r="CU193" s="238">
        <v>4963222</v>
      </c>
      <c r="CV193" s="238">
        <v>44.820954299999997</v>
      </c>
      <c r="CW193" s="238">
        <v>-93.575532499999994</v>
      </c>
      <c r="CX193" s="238" t="s">
        <v>359</v>
      </c>
      <c r="CY193" s="238" t="s">
        <v>2193</v>
      </c>
    </row>
    <row r="194" spans="1:103" x14ac:dyDescent="0.25">
      <c r="A194" s="238">
        <v>564746</v>
      </c>
      <c r="B194" s="238">
        <v>2</v>
      </c>
      <c r="C194" s="238">
        <v>212</v>
      </c>
      <c r="D194" s="238">
        <v>150.411</v>
      </c>
      <c r="E194" s="238">
        <v>10</v>
      </c>
      <c r="F194" s="238" t="s">
        <v>1957</v>
      </c>
      <c r="H194" s="238" t="s">
        <v>354</v>
      </c>
      <c r="I194" s="238">
        <v>25</v>
      </c>
      <c r="K194" s="238">
        <v>18001489</v>
      </c>
      <c r="M194" s="238">
        <v>2</v>
      </c>
      <c r="N194" s="238">
        <v>9</v>
      </c>
      <c r="O194" s="238">
        <v>2018</v>
      </c>
      <c r="P194" s="238" t="s">
        <v>362</v>
      </c>
      <c r="Q194" s="238">
        <v>11</v>
      </c>
      <c r="R194" s="238" t="s">
        <v>356</v>
      </c>
      <c r="S194" s="238">
        <v>5</v>
      </c>
      <c r="T194" s="238">
        <v>0</v>
      </c>
      <c r="U194" s="238">
        <v>2</v>
      </c>
      <c r="V194" s="238">
        <v>12</v>
      </c>
      <c r="W194" s="238">
        <v>10</v>
      </c>
      <c r="X194" s="238">
        <v>2</v>
      </c>
      <c r="Y194" s="238">
        <v>1</v>
      </c>
      <c r="Z194" s="238">
        <v>1</v>
      </c>
      <c r="AB194" s="238">
        <v>4</v>
      </c>
      <c r="AC194" s="238">
        <v>98</v>
      </c>
      <c r="AD194" s="238" t="s">
        <v>357</v>
      </c>
      <c r="AF194" s="238" t="s">
        <v>358</v>
      </c>
      <c r="AG194" s="238">
        <v>7</v>
      </c>
      <c r="AH194" s="238">
        <v>2</v>
      </c>
      <c r="AI194" s="238">
        <v>2</v>
      </c>
      <c r="AJ194" s="238">
        <v>4</v>
      </c>
      <c r="AK194" s="238">
        <v>21</v>
      </c>
      <c r="AL194" s="238">
        <v>63</v>
      </c>
      <c r="AM194" s="238" t="s">
        <v>354</v>
      </c>
      <c r="AN194" s="238">
        <v>5</v>
      </c>
      <c r="AO194" s="238">
        <v>1</v>
      </c>
      <c r="AS194" s="238">
        <v>15</v>
      </c>
      <c r="AT194" s="238">
        <v>9</v>
      </c>
      <c r="AU194" s="238">
        <v>65</v>
      </c>
      <c r="AV194" s="238">
        <v>11</v>
      </c>
      <c r="AW194" s="238">
        <v>21</v>
      </c>
      <c r="AX194" s="238">
        <v>1</v>
      </c>
      <c r="AY194" s="238">
        <v>3</v>
      </c>
      <c r="AZ194" s="238">
        <v>4</v>
      </c>
      <c r="BA194" s="238">
        <v>26</v>
      </c>
      <c r="BI194" s="238">
        <v>15</v>
      </c>
      <c r="BJ194" s="238">
        <v>9</v>
      </c>
      <c r="BK194" s="238">
        <v>65</v>
      </c>
      <c r="BL194" s="238">
        <v>11</v>
      </c>
      <c r="BM194" s="238">
        <v>21</v>
      </c>
      <c r="CT194" s="238">
        <v>454514.11862999399</v>
      </c>
      <c r="CU194" s="238">
        <v>4963223.3044303404</v>
      </c>
      <c r="CV194" s="238">
        <v>44.820966169999998</v>
      </c>
      <c r="CW194" s="238">
        <v>-93.575331009999999</v>
      </c>
      <c r="CX194" s="238" t="s">
        <v>359</v>
      </c>
      <c r="CY194" s="238" t="s">
        <v>2194</v>
      </c>
    </row>
    <row r="195" spans="1:103" x14ac:dyDescent="0.25">
      <c r="A195" s="238">
        <v>10938802</v>
      </c>
      <c r="B195" s="238">
        <v>2</v>
      </c>
      <c r="C195" s="238">
        <v>212</v>
      </c>
      <c r="D195" s="238">
        <v>150.41900000000001</v>
      </c>
      <c r="E195" s="238">
        <v>10</v>
      </c>
      <c r="F195" s="238" t="s">
        <v>1957</v>
      </c>
      <c r="H195" s="238" t="s">
        <v>354</v>
      </c>
      <c r="I195" s="238">
        <v>25</v>
      </c>
      <c r="K195" s="238">
        <v>14512365</v>
      </c>
      <c r="L195" s="238">
        <v>143200292</v>
      </c>
      <c r="M195" s="238">
        <v>11</v>
      </c>
      <c r="N195" s="238">
        <v>16</v>
      </c>
      <c r="O195" s="238">
        <v>2014</v>
      </c>
      <c r="P195" s="238" t="s">
        <v>366</v>
      </c>
      <c r="Q195" s="238">
        <v>10</v>
      </c>
      <c r="R195" s="238" t="s">
        <v>356</v>
      </c>
      <c r="S195" s="238">
        <v>5</v>
      </c>
      <c r="T195" s="238">
        <v>0</v>
      </c>
      <c r="U195" s="238">
        <v>2</v>
      </c>
      <c r="V195" s="238">
        <v>10</v>
      </c>
      <c r="W195" s="238">
        <v>10</v>
      </c>
      <c r="X195" s="238">
        <v>2</v>
      </c>
      <c r="Y195" s="238">
        <v>1</v>
      </c>
      <c r="Z195" s="238">
        <v>1</v>
      </c>
      <c r="AB195" s="238">
        <v>2</v>
      </c>
      <c r="AC195" s="238">
        <v>98</v>
      </c>
      <c r="AD195" s="238" t="s">
        <v>376</v>
      </c>
      <c r="AE195" s="238" t="s">
        <v>2195</v>
      </c>
      <c r="AF195" s="238" t="s">
        <v>358</v>
      </c>
      <c r="AG195" s="238">
        <v>5</v>
      </c>
      <c r="AH195" s="238">
        <v>2</v>
      </c>
      <c r="AI195" s="238">
        <v>3</v>
      </c>
      <c r="AJ195" s="238">
        <v>3</v>
      </c>
      <c r="AK195" s="238">
        <v>21</v>
      </c>
      <c r="AL195" s="238">
        <v>22</v>
      </c>
      <c r="AM195" s="238" t="s">
        <v>354</v>
      </c>
      <c r="AN195" s="238">
        <v>5</v>
      </c>
      <c r="AO195" s="238">
        <v>8</v>
      </c>
      <c r="AS195" s="238">
        <v>1</v>
      </c>
      <c r="AT195" s="238">
        <v>98</v>
      </c>
      <c r="AU195" s="238">
        <v>65</v>
      </c>
      <c r="AV195" s="238">
        <v>11</v>
      </c>
      <c r="AW195" s="238">
        <v>21</v>
      </c>
      <c r="AX195" s="238">
        <v>2</v>
      </c>
      <c r="AY195" s="238">
        <v>11</v>
      </c>
      <c r="AZ195" s="238">
        <v>4</v>
      </c>
      <c r="BA195" s="238">
        <v>21</v>
      </c>
      <c r="BB195" s="238">
        <v>54</v>
      </c>
      <c r="BC195" s="238" t="s">
        <v>354</v>
      </c>
      <c r="BD195" s="238">
        <v>5</v>
      </c>
      <c r="BE195" s="238">
        <v>1</v>
      </c>
      <c r="BI195" s="238">
        <v>1</v>
      </c>
      <c r="BJ195" s="238">
        <v>98</v>
      </c>
      <c r="BK195" s="238">
        <v>65</v>
      </c>
      <c r="BL195" s="238">
        <v>11</v>
      </c>
      <c r="BM195" s="238">
        <v>21</v>
      </c>
      <c r="CT195" s="238">
        <v>454528</v>
      </c>
      <c r="CU195" s="238">
        <v>4963225</v>
      </c>
      <c r="CV195" s="238">
        <v>44.820979000000001</v>
      </c>
      <c r="CW195" s="238">
        <v>-93.575158200000004</v>
      </c>
      <c r="CX195" s="238" t="s">
        <v>359</v>
      </c>
      <c r="CY195" s="238" t="s">
        <v>2196</v>
      </c>
    </row>
    <row r="196" spans="1:103" x14ac:dyDescent="0.25">
      <c r="A196" s="238">
        <v>10939635</v>
      </c>
      <c r="B196" s="238">
        <v>2</v>
      </c>
      <c r="C196" s="238">
        <v>212</v>
      </c>
      <c r="D196" s="238">
        <v>150.41900000000001</v>
      </c>
      <c r="E196" s="238">
        <v>10</v>
      </c>
      <c r="F196" s="238" t="s">
        <v>1957</v>
      </c>
      <c r="H196" s="238" t="s">
        <v>354</v>
      </c>
      <c r="I196" s="238">
        <v>25</v>
      </c>
      <c r="K196" s="238">
        <v>14513523</v>
      </c>
      <c r="L196" s="238">
        <v>143510268</v>
      </c>
      <c r="M196" s="238">
        <v>12</v>
      </c>
      <c r="N196" s="238">
        <v>16</v>
      </c>
      <c r="O196" s="238">
        <v>2014</v>
      </c>
      <c r="P196" s="238" t="s">
        <v>368</v>
      </c>
      <c r="Q196" s="238">
        <v>17</v>
      </c>
      <c r="S196" s="238">
        <v>3</v>
      </c>
      <c r="T196" s="238">
        <v>0</v>
      </c>
      <c r="U196" s="238">
        <v>2</v>
      </c>
      <c r="V196" s="238">
        <v>8</v>
      </c>
      <c r="W196" s="238">
        <v>10</v>
      </c>
      <c r="X196" s="238">
        <v>2</v>
      </c>
      <c r="Y196" s="238">
        <v>4</v>
      </c>
      <c r="Z196" s="238">
        <v>2</v>
      </c>
      <c r="AB196" s="238">
        <v>1</v>
      </c>
      <c r="AC196" s="238">
        <v>98</v>
      </c>
      <c r="AD196" s="238">
        <v>212</v>
      </c>
      <c r="AE196" s="238" t="s">
        <v>2197</v>
      </c>
      <c r="AF196" s="238" t="s">
        <v>358</v>
      </c>
      <c r="AG196" s="238">
        <v>8</v>
      </c>
      <c r="AH196" s="238">
        <v>2</v>
      </c>
      <c r="AI196" s="238">
        <v>2</v>
      </c>
      <c r="AJ196" s="238">
        <v>3</v>
      </c>
      <c r="AK196" s="238">
        <v>22</v>
      </c>
      <c r="AL196" s="238">
        <v>43</v>
      </c>
      <c r="AM196" s="238" t="s">
        <v>354</v>
      </c>
      <c r="AN196" s="238">
        <v>5</v>
      </c>
      <c r="AO196" s="238">
        <v>21</v>
      </c>
      <c r="AP196" s="238">
        <v>8</v>
      </c>
      <c r="AS196" s="238">
        <v>1</v>
      </c>
      <c r="AT196" s="238">
        <v>98</v>
      </c>
      <c r="AU196" s="238">
        <v>65</v>
      </c>
      <c r="AV196" s="238">
        <v>11</v>
      </c>
      <c r="AW196" s="238">
        <v>21</v>
      </c>
      <c r="AX196" s="238">
        <v>2</v>
      </c>
      <c r="AY196" s="238">
        <v>4</v>
      </c>
      <c r="AZ196" s="238">
        <v>4</v>
      </c>
      <c r="BA196" s="238">
        <v>21</v>
      </c>
      <c r="BB196" s="238">
        <v>59</v>
      </c>
      <c r="BC196" s="238" t="s">
        <v>354</v>
      </c>
      <c r="BD196" s="238">
        <v>5</v>
      </c>
      <c r="BE196" s="238">
        <v>1</v>
      </c>
      <c r="BI196" s="238">
        <v>1</v>
      </c>
      <c r="BJ196" s="238">
        <v>98</v>
      </c>
      <c r="BK196" s="238">
        <v>65</v>
      </c>
      <c r="BL196" s="238">
        <v>11</v>
      </c>
      <c r="BM196" s="238">
        <v>21</v>
      </c>
      <c r="CT196" s="238">
        <v>454528</v>
      </c>
      <c r="CU196" s="238">
        <v>4963225</v>
      </c>
      <c r="CV196" s="238">
        <v>44.820979000000001</v>
      </c>
      <c r="CW196" s="238">
        <v>-93.575158200000004</v>
      </c>
      <c r="CX196" s="238" t="s">
        <v>359</v>
      </c>
      <c r="CY196" s="238" t="s">
        <v>2198</v>
      </c>
    </row>
    <row r="197" spans="1:103" x14ac:dyDescent="0.25">
      <c r="A197" s="238">
        <v>356560</v>
      </c>
      <c r="B197" s="238">
        <v>2</v>
      </c>
      <c r="C197" s="238">
        <v>212</v>
      </c>
      <c r="D197" s="238">
        <v>150.44200000000001</v>
      </c>
      <c r="E197" s="238">
        <v>10</v>
      </c>
      <c r="F197" s="238" t="s">
        <v>1957</v>
      </c>
      <c r="H197" s="238" t="s">
        <v>354</v>
      </c>
      <c r="I197" s="238">
        <v>25</v>
      </c>
      <c r="K197" s="238">
        <v>16506384</v>
      </c>
      <c r="M197" s="238">
        <v>6</v>
      </c>
      <c r="N197" s="238">
        <v>14</v>
      </c>
      <c r="O197" s="238">
        <v>2016</v>
      </c>
      <c r="P197" s="238" t="s">
        <v>368</v>
      </c>
      <c r="Q197" s="238">
        <v>12</v>
      </c>
      <c r="R197" s="238" t="s">
        <v>356</v>
      </c>
      <c r="S197" s="238">
        <v>5</v>
      </c>
      <c r="T197" s="238">
        <v>0</v>
      </c>
      <c r="U197" s="238">
        <v>1</v>
      </c>
      <c r="W197" s="238">
        <v>32</v>
      </c>
      <c r="X197" s="238">
        <v>2</v>
      </c>
      <c r="Y197" s="238">
        <v>1</v>
      </c>
      <c r="Z197" s="238">
        <v>2</v>
      </c>
      <c r="AA197" s="238">
        <v>3</v>
      </c>
      <c r="AB197" s="238">
        <v>2</v>
      </c>
      <c r="AC197" s="238">
        <v>98</v>
      </c>
      <c r="AD197" s="238" t="s">
        <v>357</v>
      </c>
      <c r="AF197" s="238" t="s">
        <v>405</v>
      </c>
      <c r="AG197" s="238">
        <v>3</v>
      </c>
      <c r="AH197" s="238">
        <v>2</v>
      </c>
      <c r="AI197" s="238">
        <v>2</v>
      </c>
      <c r="AJ197" s="238">
        <v>4</v>
      </c>
      <c r="AK197" s="238">
        <v>21</v>
      </c>
      <c r="AL197" s="238">
        <v>18</v>
      </c>
      <c r="AM197" s="238" t="s">
        <v>363</v>
      </c>
      <c r="AN197" s="238">
        <v>5</v>
      </c>
      <c r="AO197" s="238">
        <v>75</v>
      </c>
      <c r="AS197" s="238">
        <v>14</v>
      </c>
      <c r="AT197" s="238">
        <v>9</v>
      </c>
      <c r="AU197" s="238">
        <v>65</v>
      </c>
      <c r="AV197" s="238">
        <v>11</v>
      </c>
      <c r="AW197" s="238">
        <v>21</v>
      </c>
      <c r="CT197" s="238">
        <v>454533.91753450199</v>
      </c>
      <c r="CU197" s="238">
        <v>4963249.0136313597</v>
      </c>
      <c r="CV197" s="238">
        <v>44.821198860000003</v>
      </c>
      <c r="CW197" s="238">
        <v>-93.575082890000004</v>
      </c>
      <c r="CX197" s="238" t="s">
        <v>359</v>
      </c>
      <c r="CY197" s="238" t="s">
        <v>2199</v>
      </c>
    </row>
    <row r="198" spans="1:103" x14ac:dyDescent="0.25">
      <c r="A198" s="238">
        <v>10782875</v>
      </c>
      <c r="B198" s="238">
        <v>2</v>
      </c>
      <c r="C198" s="238">
        <v>212</v>
      </c>
      <c r="D198" s="238">
        <v>150.45500000000001</v>
      </c>
      <c r="E198" s="238">
        <v>10</v>
      </c>
      <c r="F198" s="238" t="s">
        <v>1957</v>
      </c>
      <c r="H198" s="238" t="s">
        <v>354</v>
      </c>
      <c r="I198" s="238">
        <v>25</v>
      </c>
      <c r="L198" s="238">
        <v>130070083</v>
      </c>
      <c r="M198" s="238">
        <v>12</v>
      </c>
      <c r="N198" s="238">
        <v>4</v>
      </c>
      <c r="O198" s="238">
        <v>2012</v>
      </c>
      <c r="P198" s="238" t="s">
        <v>368</v>
      </c>
      <c r="Q198" s="238">
        <v>13</v>
      </c>
      <c r="S198" s="238">
        <v>5</v>
      </c>
      <c r="T198" s="238">
        <v>0</v>
      </c>
      <c r="U198" s="238">
        <v>1</v>
      </c>
      <c r="V198" s="238">
        <v>5</v>
      </c>
      <c r="W198" s="238">
        <v>4</v>
      </c>
      <c r="Y198" s="238">
        <v>1</v>
      </c>
      <c r="Z198" s="238">
        <v>1</v>
      </c>
      <c r="AB198" s="238">
        <v>1</v>
      </c>
      <c r="AC198" s="238">
        <v>98</v>
      </c>
      <c r="AF198" s="238" t="s">
        <v>358</v>
      </c>
      <c r="AG198" s="238">
        <v>4</v>
      </c>
      <c r="AH198" s="238">
        <v>2</v>
      </c>
      <c r="AI198" s="238">
        <v>2</v>
      </c>
      <c r="AJ198" s="238">
        <v>4</v>
      </c>
      <c r="AK198" s="238">
        <v>21</v>
      </c>
      <c r="AL198" s="238">
        <v>16</v>
      </c>
      <c r="AM198" s="238" t="s">
        <v>354</v>
      </c>
      <c r="AT198" s="238">
        <v>98</v>
      </c>
      <c r="AU198" s="238">
        <v>65</v>
      </c>
      <c r="CT198" s="238">
        <v>454584</v>
      </c>
      <c r="CU198" s="238">
        <v>4963230</v>
      </c>
      <c r="CV198" s="238">
        <v>44.821034300000001</v>
      </c>
      <c r="CW198" s="238">
        <v>-93.574443000000002</v>
      </c>
      <c r="CX198" s="238" t="s">
        <v>359</v>
      </c>
    </row>
    <row r="199" spans="1:103" x14ac:dyDescent="0.25">
      <c r="A199" s="238">
        <v>587358</v>
      </c>
      <c r="B199" s="238">
        <v>2</v>
      </c>
      <c r="C199" s="238">
        <v>212</v>
      </c>
      <c r="D199" s="238">
        <v>150.45699999999999</v>
      </c>
      <c r="E199" s="238">
        <v>10</v>
      </c>
      <c r="F199" s="238" t="s">
        <v>1957</v>
      </c>
      <c r="H199" s="238" t="s">
        <v>354</v>
      </c>
      <c r="I199" s="238">
        <v>25</v>
      </c>
      <c r="K199" s="238">
        <v>18504494</v>
      </c>
      <c r="M199" s="238">
        <v>4</v>
      </c>
      <c r="N199" s="238">
        <v>2</v>
      </c>
      <c r="O199" s="238">
        <v>2018</v>
      </c>
      <c r="P199" s="238" t="s">
        <v>361</v>
      </c>
      <c r="Q199" s="238">
        <v>20</v>
      </c>
      <c r="R199" s="238" t="s">
        <v>356</v>
      </c>
      <c r="S199" s="238">
        <v>5</v>
      </c>
      <c r="T199" s="238">
        <v>0</v>
      </c>
      <c r="U199" s="238">
        <v>1</v>
      </c>
      <c r="W199" s="238">
        <v>56</v>
      </c>
      <c r="X199" s="238">
        <v>2</v>
      </c>
      <c r="Y199" s="238">
        <v>4</v>
      </c>
      <c r="Z199" s="238">
        <v>4</v>
      </c>
      <c r="AB199" s="238">
        <v>3</v>
      </c>
      <c r="AC199" s="238">
        <v>98</v>
      </c>
      <c r="AD199" s="238" t="s">
        <v>2200</v>
      </c>
      <c r="AF199" s="238" t="s">
        <v>405</v>
      </c>
      <c r="AG199" s="238">
        <v>3</v>
      </c>
      <c r="AH199" s="238">
        <v>2</v>
      </c>
      <c r="AI199" s="238">
        <v>2</v>
      </c>
      <c r="AJ199" s="238">
        <v>4</v>
      </c>
      <c r="AK199" s="238">
        <v>21</v>
      </c>
      <c r="AL199" s="238">
        <v>52</v>
      </c>
      <c r="AM199" s="238" t="s">
        <v>354</v>
      </c>
      <c r="AN199" s="238">
        <v>5</v>
      </c>
      <c r="AO199" s="238">
        <v>71</v>
      </c>
      <c r="AS199" s="238">
        <v>15</v>
      </c>
      <c r="AT199" s="238">
        <v>9</v>
      </c>
      <c r="AU199" s="238">
        <v>65</v>
      </c>
      <c r="AV199" s="238">
        <v>11</v>
      </c>
      <c r="AW199" s="238">
        <v>21</v>
      </c>
      <c r="CT199" s="238">
        <v>454576.250952503</v>
      </c>
      <c r="CU199" s="238">
        <v>4963251.1303022597</v>
      </c>
      <c r="CV199" s="238">
        <v>44.821220609999997</v>
      </c>
      <c r="CW199" s="238">
        <v>-93.57454765</v>
      </c>
      <c r="CX199" s="238" t="s">
        <v>359</v>
      </c>
      <c r="CY199" s="238" t="s">
        <v>2201</v>
      </c>
    </row>
    <row r="200" spans="1:103" x14ac:dyDescent="0.25">
      <c r="A200" s="238">
        <v>762233</v>
      </c>
      <c r="B200" s="238">
        <v>2</v>
      </c>
      <c r="C200" s="238">
        <v>212</v>
      </c>
      <c r="D200" s="238">
        <v>150.46299999999999</v>
      </c>
      <c r="E200" s="238">
        <v>10</v>
      </c>
      <c r="F200" s="238" t="s">
        <v>1957</v>
      </c>
      <c r="H200" s="238" t="s">
        <v>354</v>
      </c>
      <c r="I200" s="238">
        <v>25</v>
      </c>
      <c r="K200" s="238">
        <v>19513851</v>
      </c>
      <c r="M200" s="238">
        <v>11</v>
      </c>
      <c r="N200" s="238">
        <v>13</v>
      </c>
      <c r="O200" s="238">
        <v>2019</v>
      </c>
      <c r="P200" s="238" t="s">
        <v>355</v>
      </c>
      <c r="Q200" s="238">
        <v>14</v>
      </c>
      <c r="R200" s="238" t="s">
        <v>369</v>
      </c>
      <c r="S200" s="238">
        <v>4</v>
      </c>
      <c r="T200" s="238">
        <v>0</v>
      </c>
      <c r="U200" s="238">
        <v>1</v>
      </c>
      <c r="W200" s="238">
        <v>83</v>
      </c>
      <c r="X200" s="238">
        <v>2</v>
      </c>
      <c r="Y200" s="238">
        <v>1</v>
      </c>
      <c r="Z200" s="238">
        <v>2</v>
      </c>
      <c r="AB200" s="238">
        <v>5</v>
      </c>
      <c r="AC200" s="238">
        <v>98</v>
      </c>
      <c r="AD200" s="238" t="s">
        <v>357</v>
      </c>
      <c r="AF200" s="238" t="s">
        <v>358</v>
      </c>
      <c r="AG200" s="238">
        <v>3</v>
      </c>
      <c r="AH200" s="238">
        <v>2</v>
      </c>
      <c r="AI200" s="238">
        <v>3</v>
      </c>
      <c r="AJ200" s="238">
        <v>3</v>
      </c>
      <c r="AK200" s="238">
        <v>21</v>
      </c>
      <c r="AL200" s="238">
        <v>79</v>
      </c>
      <c r="AM200" s="238" t="s">
        <v>354</v>
      </c>
      <c r="AN200" s="238">
        <v>5</v>
      </c>
      <c r="AO200" s="238">
        <v>90</v>
      </c>
      <c r="AS200" s="238">
        <v>15</v>
      </c>
      <c r="AT200" s="238">
        <v>98</v>
      </c>
      <c r="AU200" s="238">
        <v>65</v>
      </c>
      <c r="AV200" s="238">
        <v>11</v>
      </c>
      <c r="AW200" s="238">
        <v>21</v>
      </c>
      <c r="CT200" s="238">
        <v>454597.41766150302</v>
      </c>
      <c r="CU200" s="238">
        <v>4963229.9635932604</v>
      </c>
      <c r="CV200" s="238">
        <v>44.821031419999997</v>
      </c>
      <c r="CW200" s="238">
        <v>-93.574278039999996</v>
      </c>
      <c r="CX200" s="238" t="s">
        <v>359</v>
      </c>
      <c r="CY200" s="238" t="s">
        <v>2202</v>
      </c>
    </row>
    <row r="201" spans="1:103" x14ac:dyDescent="0.25">
      <c r="A201" s="238">
        <v>583064</v>
      </c>
      <c r="B201" s="238">
        <v>2</v>
      </c>
      <c r="C201" s="238">
        <v>212</v>
      </c>
      <c r="D201" s="238">
        <v>150.46799999999999</v>
      </c>
      <c r="E201" s="238">
        <v>10</v>
      </c>
      <c r="F201" s="238" t="s">
        <v>1957</v>
      </c>
      <c r="H201" s="238" t="s">
        <v>354</v>
      </c>
      <c r="I201" s="238">
        <v>25</v>
      </c>
      <c r="K201" s="238">
        <v>18503474</v>
      </c>
      <c r="M201" s="238">
        <v>3</v>
      </c>
      <c r="N201" s="238">
        <v>5</v>
      </c>
      <c r="O201" s="238">
        <v>2018</v>
      </c>
      <c r="P201" s="238" t="s">
        <v>361</v>
      </c>
      <c r="Q201" s="238">
        <v>15</v>
      </c>
      <c r="R201" s="238" t="s">
        <v>356</v>
      </c>
      <c r="S201" s="238">
        <v>5</v>
      </c>
      <c r="T201" s="238">
        <v>0</v>
      </c>
      <c r="U201" s="238">
        <v>7</v>
      </c>
      <c r="V201" s="238">
        <v>90</v>
      </c>
      <c r="W201" s="238">
        <v>10</v>
      </c>
      <c r="X201" s="238">
        <v>2</v>
      </c>
      <c r="Y201" s="238">
        <v>1</v>
      </c>
      <c r="Z201" s="238">
        <v>2</v>
      </c>
      <c r="AA201" s="238">
        <v>4</v>
      </c>
      <c r="AB201" s="238">
        <v>3</v>
      </c>
      <c r="AC201" s="238">
        <v>98</v>
      </c>
      <c r="AD201" s="238" t="s">
        <v>2203</v>
      </c>
      <c r="AF201" s="238" t="s">
        <v>405</v>
      </c>
      <c r="AG201" s="238">
        <v>90</v>
      </c>
      <c r="AH201" s="238">
        <v>2</v>
      </c>
      <c r="AI201" s="238">
        <v>5</v>
      </c>
      <c r="AJ201" s="238">
        <v>4</v>
      </c>
      <c r="AK201" s="238">
        <v>21</v>
      </c>
      <c r="AL201" s="238">
        <v>26</v>
      </c>
      <c r="AM201" s="238" t="s">
        <v>354</v>
      </c>
      <c r="AN201" s="238">
        <v>5</v>
      </c>
      <c r="AO201" s="238">
        <v>1</v>
      </c>
      <c r="AS201" s="238">
        <v>15</v>
      </c>
      <c r="AT201" s="238">
        <v>9</v>
      </c>
      <c r="AU201" s="238">
        <v>65</v>
      </c>
      <c r="AV201" s="238">
        <v>11</v>
      </c>
      <c r="AW201" s="238">
        <v>21</v>
      </c>
      <c r="AX201" s="238">
        <v>2</v>
      </c>
      <c r="AY201" s="238">
        <v>4</v>
      </c>
      <c r="AZ201" s="238">
        <v>4</v>
      </c>
      <c r="BA201" s="238">
        <v>34</v>
      </c>
      <c r="BB201" s="238">
        <v>29</v>
      </c>
      <c r="BC201" s="238" t="s">
        <v>363</v>
      </c>
      <c r="BD201" s="238">
        <v>5</v>
      </c>
      <c r="BE201" s="238">
        <v>1</v>
      </c>
      <c r="BI201" s="238">
        <v>15</v>
      </c>
      <c r="BJ201" s="238">
        <v>9</v>
      </c>
      <c r="BK201" s="238">
        <v>65</v>
      </c>
      <c r="BL201" s="238">
        <v>11</v>
      </c>
      <c r="BM201" s="238">
        <v>21</v>
      </c>
      <c r="BN201" s="238">
        <v>2</v>
      </c>
      <c r="BO201" s="238">
        <v>5</v>
      </c>
      <c r="BP201" s="238">
        <v>4</v>
      </c>
      <c r="BQ201" s="238">
        <v>34</v>
      </c>
      <c r="BR201" s="238">
        <v>32</v>
      </c>
      <c r="BS201" s="238" t="s">
        <v>354</v>
      </c>
      <c r="BT201" s="238">
        <v>5</v>
      </c>
      <c r="BU201" s="238">
        <v>1</v>
      </c>
      <c r="BY201" s="238">
        <v>15</v>
      </c>
      <c r="BZ201" s="238">
        <v>9</v>
      </c>
      <c r="CA201" s="238">
        <v>65</v>
      </c>
      <c r="CB201" s="238">
        <v>11</v>
      </c>
      <c r="CC201" s="238">
        <v>21</v>
      </c>
      <c r="CD201" s="238">
        <v>2</v>
      </c>
      <c r="CE201" s="238">
        <v>2</v>
      </c>
      <c r="CF201" s="238">
        <v>4</v>
      </c>
      <c r="CG201" s="238">
        <v>21</v>
      </c>
      <c r="CH201" s="238">
        <v>38</v>
      </c>
      <c r="CI201" s="238" t="s">
        <v>363</v>
      </c>
      <c r="CJ201" s="238">
        <v>5</v>
      </c>
      <c r="CK201" s="238">
        <v>1</v>
      </c>
      <c r="CO201" s="238">
        <v>15</v>
      </c>
      <c r="CP201" s="238">
        <v>9</v>
      </c>
      <c r="CQ201" s="238">
        <v>65</v>
      </c>
      <c r="CR201" s="238">
        <v>11</v>
      </c>
      <c r="CS201" s="238">
        <v>21</v>
      </c>
      <c r="CT201" s="238">
        <v>454593.18431970302</v>
      </c>
      <c r="CU201" s="238">
        <v>4963263.8303276598</v>
      </c>
      <c r="CV201" s="238">
        <v>44.821336010000003</v>
      </c>
      <c r="CW201" s="238">
        <v>-93.574334609999994</v>
      </c>
      <c r="CX201" s="238" t="s">
        <v>359</v>
      </c>
      <c r="CY201" s="238" t="s">
        <v>2204</v>
      </c>
    </row>
    <row r="202" spans="1:103" x14ac:dyDescent="0.25">
      <c r="A202" s="238">
        <v>10853183</v>
      </c>
      <c r="B202" s="238">
        <v>2</v>
      </c>
      <c r="C202" s="238">
        <v>212</v>
      </c>
      <c r="D202" s="238">
        <v>150.48500000000001</v>
      </c>
      <c r="E202" s="238">
        <v>10</v>
      </c>
      <c r="F202" s="238" t="s">
        <v>1957</v>
      </c>
      <c r="H202" s="238" t="s">
        <v>354</v>
      </c>
      <c r="I202" s="238">
        <v>25</v>
      </c>
      <c r="K202" s="238">
        <v>13507626</v>
      </c>
      <c r="L202" s="238">
        <v>132100261</v>
      </c>
      <c r="M202" s="238">
        <v>7</v>
      </c>
      <c r="N202" s="238">
        <v>25</v>
      </c>
      <c r="O202" s="238">
        <v>2013</v>
      </c>
      <c r="P202" s="238" t="s">
        <v>384</v>
      </c>
      <c r="Q202" s="238">
        <v>18</v>
      </c>
      <c r="R202" s="238" t="s">
        <v>356</v>
      </c>
      <c r="S202" s="238">
        <v>5</v>
      </c>
      <c r="T202" s="238">
        <v>0</v>
      </c>
      <c r="U202" s="238">
        <v>1</v>
      </c>
      <c r="V202" s="238">
        <v>4</v>
      </c>
      <c r="W202" s="238">
        <v>32</v>
      </c>
      <c r="X202" s="238">
        <v>2</v>
      </c>
      <c r="Y202" s="238">
        <v>1</v>
      </c>
      <c r="Z202" s="238">
        <v>1</v>
      </c>
      <c r="AB202" s="238">
        <v>1</v>
      </c>
      <c r="AC202" s="238">
        <v>98</v>
      </c>
      <c r="AD202" s="238" t="s">
        <v>376</v>
      </c>
      <c r="AE202" s="238" t="s">
        <v>2119</v>
      </c>
      <c r="AF202" s="238" t="s">
        <v>358</v>
      </c>
      <c r="AG202" s="238">
        <v>3</v>
      </c>
      <c r="AH202" s="238">
        <v>2</v>
      </c>
      <c r="AI202" s="238">
        <v>1</v>
      </c>
      <c r="AJ202" s="238">
        <v>4</v>
      </c>
      <c r="AK202" s="238">
        <v>21</v>
      </c>
      <c r="AL202" s="238">
        <v>20</v>
      </c>
      <c r="AM202" s="238" t="s">
        <v>354</v>
      </c>
      <c r="AN202" s="238">
        <v>90</v>
      </c>
      <c r="AO202" s="238">
        <v>8</v>
      </c>
      <c r="AP202" s="238">
        <v>21</v>
      </c>
      <c r="AS202" s="238">
        <v>1</v>
      </c>
      <c r="AT202" s="238">
        <v>98</v>
      </c>
      <c r="AU202" s="238">
        <v>65</v>
      </c>
      <c r="AV202" s="238">
        <v>10</v>
      </c>
      <c r="AW202" s="238">
        <v>21</v>
      </c>
      <c r="CT202" s="238">
        <v>454633</v>
      </c>
      <c r="CU202" s="238">
        <v>4963237</v>
      </c>
      <c r="CV202" s="238">
        <v>44.821094299999999</v>
      </c>
      <c r="CW202" s="238">
        <v>-93.573834099999999</v>
      </c>
      <c r="CX202" s="238" t="s">
        <v>359</v>
      </c>
      <c r="CY202" s="238" t="s">
        <v>2205</v>
      </c>
    </row>
    <row r="203" spans="1:103" x14ac:dyDescent="0.25">
      <c r="A203" s="238">
        <v>359284</v>
      </c>
      <c r="B203" s="238">
        <v>2</v>
      </c>
      <c r="C203" s="238">
        <v>212</v>
      </c>
      <c r="D203" s="238">
        <v>150.566</v>
      </c>
      <c r="E203" s="238">
        <v>10</v>
      </c>
      <c r="F203" s="238" t="s">
        <v>1957</v>
      </c>
      <c r="H203" s="238" t="s">
        <v>354</v>
      </c>
      <c r="I203" s="238">
        <v>25</v>
      </c>
      <c r="K203" s="238">
        <v>16506439</v>
      </c>
      <c r="M203" s="238">
        <v>6</v>
      </c>
      <c r="N203" s="238">
        <v>15</v>
      </c>
      <c r="O203" s="238">
        <v>2016</v>
      </c>
      <c r="P203" s="238" t="s">
        <v>355</v>
      </c>
      <c r="Q203" s="238">
        <v>14</v>
      </c>
      <c r="R203" s="238" t="s">
        <v>356</v>
      </c>
      <c r="S203" s="238">
        <v>2</v>
      </c>
      <c r="T203" s="238">
        <v>0</v>
      </c>
      <c r="U203" s="238">
        <v>1</v>
      </c>
      <c r="W203" s="238">
        <v>83</v>
      </c>
      <c r="X203" s="238">
        <v>2</v>
      </c>
      <c r="Y203" s="238">
        <v>1</v>
      </c>
      <c r="Z203" s="238">
        <v>1</v>
      </c>
      <c r="AB203" s="238">
        <v>1</v>
      </c>
      <c r="AC203" s="238">
        <v>98</v>
      </c>
      <c r="AD203" s="238" t="s">
        <v>357</v>
      </c>
      <c r="AF203" s="238" t="s">
        <v>405</v>
      </c>
      <c r="AG203" s="238">
        <v>3</v>
      </c>
      <c r="AH203" s="238">
        <v>2</v>
      </c>
      <c r="AI203" s="238">
        <v>4</v>
      </c>
      <c r="AJ203" s="238">
        <v>4</v>
      </c>
      <c r="AK203" s="238">
        <v>27</v>
      </c>
      <c r="AL203" s="238">
        <v>20</v>
      </c>
      <c r="AM203" s="238" t="s">
        <v>354</v>
      </c>
      <c r="AN203" s="238">
        <v>5</v>
      </c>
      <c r="AO203" s="238">
        <v>70</v>
      </c>
      <c r="AS203" s="238">
        <v>14</v>
      </c>
      <c r="AT203" s="238">
        <v>9</v>
      </c>
      <c r="AU203" s="238">
        <v>65</v>
      </c>
      <c r="AV203" s="238">
        <v>11</v>
      </c>
      <c r="AW203" s="238">
        <v>21</v>
      </c>
      <c r="CT203" s="238">
        <v>454732.88459910301</v>
      </c>
      <c r="CU203" s="238">
        <v>4963265.9469985599</v>
      </c>
      <c r="CV203" s="238">
        <v>44.821363929999997</v>
      </c>
      <c r="CW203" s="238">
        <v>-93.57256787</v>
      </c>
      <c r="CX203" s="238" t="s">
        <v>359</v>
      </c>
      <c r="CY203" s="238" t="s">
        <v>2206</v>
      </c>
    </row>
    <row r="204" spans="1:103" x14ac:dyDescent="0.25">
      <c r="A204" s="238">
        <v>378710</v>
      </c>
      <c r="B204" s="238">
        <v>2</v>
      </c>
      <c r="C204" s="238">
        <v>212</v>
      </c>
      <c r="D204" s="238">
        <v>150.572</v>
      </c>
      <c r="E204" s="238">
        <v>10</v>
      </c>
      <c r="F204" s="238" t="s">
        <v>1957</v>
      </c>
      <c r="H204" s="238" t="s">
        <v>354</v>
      </c>
      <c r="I204" s="238">
        <v>25</v>
      </c>
      <c r="K204" s="238">
        <v>16510104</v>
      </c>
      <c r="M204" s="238">
        <v>9</v>
      </c>
      <c r="N204" s="238">
        <v>13</v>
      </c>
      <c r="O204" s="238">
        <v>2016</v>
      </c>
      <c r="P204" s="238" t="s">
        <v>368</v>
      </c>
      <c r="Q204" s="238">
        <v>6</v>
      </c>
      <c r="R204" s="238" t="s">
        <v>369</v>
      </c>
      <c r="S204" s="238">
        <v>5</v>
      </c>
      <c r="T204" s="238">
        <v>0</v>
      </c>
      <c r="U204" s="238">
        <v>2</v>
      </c>
      <c r="V204" s="238">
        <v>90</v>
      </c>
      <c r="W204" s="238">
        <v>10</v>
      </c>
      <c r="X204" s="238">
        <v>2</v>
      </c>
      <c r="Y204" s="238">
        <v>1</v>
      </c>
      <c r="Z204" s="238">
        <v>1</v>
      </c>
      <c r="AB204" s="238">
        <v>1</v>
      </c>
      <c r="AC204" s="238">
        <v>98</v>
      </c>
      <c r="AD204" s="238" t="s">
        <v>357</v>
      </c>
      <c r="AF204" s="238" t="s">
        <v>405</v>
      </c>
      <c r="AG204" s="238">
        <v>90</v>
      </c>
      <c r="AH204" s="238">
        <v>2</v>
      </c>
      <c r="AI204" s="238">
        <v>2</v>
      </c>
      <c r="AJ204" s="238">
        <v>3</v>
      </c>
      <c r="AK204" s="238">
        <v>21</v>
      </c>
      <c r="AL204" s="238">
        <v>36</v>
      </c>
      <c r="AM204" s="238" t="s">
        <v>354</v>
      </c>
      <c r="AN204" s="238">
        <v>5</v>
      </c>
      <c r="AO204" s="238">
        <v>74</v>
      </c>
      <c r="AP204" s="238">
        <v>72</v>
      </c>
      <c r="AS204" s="238">
        <v>15</v>
      </c>
      <c r="AT204" s="238">
        <v>9</v>
      </c>
      <c r="AU204" s="238">
        <v>65</v>
      </c>
      <c r="AV204" s="238">
        <v>13</v>
      </c>
      <c r="AW204" s="238">
        <v>21</v>
      </c>
      <c r="AX204" s="238">
        <v>2</v>
      </c>
      <c r="AY204" s="238">
        <v>49</v>
      </c>
      <c r="AZ204" s="238">
        <v>3</v>
      </c>
      <c r="BA204" s="238">
        <v>21</v>
      </c>
      <c r="BB204" s="238">
        <v>47</v>
      </c>
      <c r="BC204" s="238" t="s">
        <v>354</v>
      </c>
      <c r="BD204" s="238">
        <v>5</v>
      </c>
      <c r="BE204" s="238">
        <v>1</v>
      </c>
      <c r="BI204" s="238">
        <v>15</v>
      </c>
      <c r="BJ204" s="238">
        <v>9</v>
      </c>
      <c r="BK204" s="238">
        <v>65</v>
      </c>
      <c r="BL204" s="238">
        <v>13</v>
      </c>
      <c r="BM204" s="238">
        <v>21</v>
      </c>
      <c r="CT204" s="238">
        <v>454741.35128270299</v>
      </c>
      <c r="CU204" s="238">
        <v>4963276.53035306</v>
      </c>
      <c r="CV204" s="238">
        <v>44.821459740000002</v>
      </c>
      <c r="CW204" s="238">
        <v>-93.572461720000007</v>
      </c>
      <c r="CX204" s="238" t="s">
        <v>359</v>
      </c>
      <c r="CY204" s="238" t="s">
        <v>2207</v>
      </c>
    </row>
    <row r="205" spans="1:103" x14ac:dyDescent="0.25">
      <c r="A205" s="238">
        <v>10936744</v>
      </c>
      <c r="B205" s="238">
        <v>2</v>
      </c>
      <c r="C205" s="238">
        <v>212</v>
      </c>
      <c r="D205" s="238">
        <v>150.666</v>
      </c>
      <c r="E205" s="238">
        <v>10</v>
      </c>
      <c r="F205" s="238" t="s">
        <v>1957</v>
      </c>
      <c r="H205" s="238" t="s">
        <v>354</v>
      </c>
      <c r="I205" s="238">
        <v>25</v>
      </c>
      <c r="K205" s="238">
        <v>14026398</v>
      </c>
      <c r="L205" s="238">
        <v>142250026</v>
      </c>
      <c r="M205" s="238">
        <v>8</v>
      </c>
      <c r="N205" s="238">
        <v>13</v>
      </c>
      <c r="O205" s="238">
        <v>2014</v>
      </c>
      <c r="P205" s="238" t="s">
        <v>355</v>
      </c>
      <c r="Q205" s="238">
        <v>6</v>
      </c>
      <c r="S205" s="238">
        <v>5</v>
      </c>
      <c r="T205" s="238">
        <v>0</v>
      </c>
      <c r="U205" s="238">
        <v>1</v>
      </c>
      <c r="V205" s="238">
        <v>98</v>
      </c>
      <c r="W205" s="238">
        <v>16</v>
      </c>
      <c r="X205" s="238">
        <v>2</v>
      </c>
      <c r="Y205" s="238">
        <v>2</v>
      </c>
      <c r="Z205" s="238">
        <v>1</v>
      </c>
      <c r="AA205" s="238">
        <v>1</v>
      </c>
      <c r="AB205" s="238">
        <v>1</v>
      </c>
      <c r="AC205" s="238">
        <v>98</v>
      </c>
      <c r="AD205" s="238" t="s">
        <v>1723</v>
      </c>
      <c r="AE205" s="238" t="s">
        <v>2208</v>
      </c>
      <c r="AF205" s="238" t="s">
        <v>358</v>
      </c>
      <c r="AG205" s="238">
        <v>4</v>
      </c>
      <c r="AH205" s="238">
        <v>2</v>
      </c>
      <c r="AI205" s="238">
        <v>2</v>
      </c>
      <c r="AJ205" s="238">
        <v>3</v>
      </c>
      <c r="AK205" s="238">
        <v>21</v>
      </c>
      <c r="AL205" s="238">
        <v>61</v>
      </c>
      <c r="AM205" s="238" t="s">
        <v>363</v>
      </c>
      <c r="AN205" s="238">
        <v>5</v>
      </c>
      <c r="AO205" s="238">
        <v>1</v>
      </c>
      <c r="AP205" s="238">
        <v>1</v>
      </c>
      <c r="AS205" s="238">
        <v>1</v>
      </c>
      <c r="AT205" s="238">
        <v>98</v>
      </c>
      <c r="AU205" s="238">
        <v>65</v>
      </c>
      <c r="AV205" s="238">
        <v>10</v>
      </c>
      <c r="AW205" s="238">
        <v>20</v>
      </c>
      <c r="CT205" s="238">
        <v>454916</v>
      </c>
      <c r="CU205" s="238">
        <v>4963299</v>
      </c>
      <c r="CV205" s="238">
        <v>44.821677299999998</v>
      </c>
      <c r="CW205" s="238">
        <v>-93.570253699999995</v>
      </c>
      <c r="CX205" s="238" t="s">
        <v>359</v>
      </c>
      <c r="CY205" s="238" t="s">
        <v>2209</v>
      </c>
    </row>
    <row r="206" spans="1:103" x14ac:dyDescent="0.25">
      <c r="A206" s="238">
        <v>10849702</v>
      </c>
      <c r="B206" s="238">
        <v>2</v>
      </c>
      <c r="C206" s="238">
        <v>212</v>
      </c>
      <c r="D206" s="238">
        <v>150.69</v>
      </c>
      <c r="E206" s="238">
        <v>10</v>
      </c>
      <c r="F206" s="238" t="s">
        <v>1957</v>
      </c>
      <c r="H206" s="238" t="s">
        <v>354</v>
      </c>
      <c r="I206" s="238">
        <v>25</v>
      </c>
      <c r="K206" s="238">
        <v>13502358</v>
      </c>
      <c r="L206" s="238">
        <v>130550143</v>
      </c>
      <c r="M206" s="238">
        <v>2</v>
      </c>
      <c r="N206" s="238">
        <v>23</v>
      </c>
      <c r="O206" s="238">
        <v>2013</v>
      </c>
      <c r="P206" s="238" t="s">
        <v>364</v>
      </c>
      <c r="Q206" s="238">
        <v>10</v>
      </c>
      <c r="R206" s="238" t="s">
        <v>356</v>
      </c>
      <c r="S206" s="238">
        <v>5</v>
      </c>
      <c r="T206" s="238">
        <v>0</v>
      </c>
      <c r="U206" s="238">
        <v>1</v>
      </c>
      <c r="V206" s="238">
        <v>90</v>
      </c>
      <c r="W206" s="238">
        <v>35</v>
      </c>
      <c r="X206" s="238">
        <v>2</v>
      </c>
      <c r="Y206" s="238">
        <v>1</v>
      </c>
      <c r="Z206" s="238">
        <v>2</v>
      </c>
      <c r="AB206" s="238">
        <v>1</v>
      </c>
      <c r="AC206" s="238">
        <v>98</v>
      </c>
      <c r="AD206" s="238" t="s">
        <v>376</v>
      </c>
      <c r="AE206" s="238" t="s">
        <v>2119</v>
      </c>
      <c r="AF206" s="238" t="s">
        <v>358</v>
      </c>
      <c r="AG206" s="238">
        <v>3</v>
      </c>
      <c r="AH206" s="238">
        <v>2</v>
      </c>
      <c r="AI206" s="238">
        <v>2</v>
      </c>
      <c r="AJ206" s="238">
        <v>4</v>
      </c>
      <c r="AK206" s="238">
        <v>21</v>
      </c>
      <c r="AL206" s="238">
        <v>20</v>
      </c>
      <c r="AM206" s="238" t="s">
        <v>363</v>
      </c>
      <c r="AN206" s="238">
        <v>5</v>
      </c>
      <c r="AO206" s="238">
        <v>21</v>
      </c>
      <c r="AS206" s="238">
        <v>1</v>
      </c>
      <c r="AT206" s="238">
        <v>98</v>
      </c>
      <c r="AU206" s="238">
        <v>65</v>
      </c>
      <c r="AV206" s="238">
        <v>10</v>
      </c>
      <c r="AW206" s="238">
        <v>21</v>
      </c>
      <c r="CT206" s="238">
        <v>454953</v>
      </c>
      <c r="CU206" s="238">
        <v>4963313</v>
      </c>
      <c r="CV206" s="238">
        <v>44.821798399999999</v>
      </c>
      <c r="CW206" s="238">
        <v>-93.569789499999999</v>
      </c>
      <c r="CX206" s="238" t="s">
        <v>359</v>
      </c>
      <c r="CY206" s="238" t="s">
        <v>2210</v>
      </c>
    </row>
    <row r="207" spans="1:103" x14ac:dyDescent="0.25">
      <c r="A207" s="238">
        <v>570387</v>
      </c>
      <c r="B207" s="238">
        <v>2</v>
      </c>
      <c r="C207" s="238">
        <v>212</v>
      </c>
      <c r="D207" s="238">
        <v>150.834</v>
      </c>
      <c r="E207" s="238">
        <v>10</v>
      </c>
      <c r="F207" s="238" t="s">
        <v>1957</v>
      </c>
      <c r="H207" s="238" t="s">
        <v>354</v>
      </c>
      <c r="I207" s="238">
        <v>25</v>
      </c>
      <c r="K207" s="238">
        <v>18503340</v>
      </c>
      <c r="M207" s="238">
        <v>3</v>
      </c>
      <c r="N207" s="238">
        <v>1</v>
      </c>
      <c r="O207" s="238">
        <v>2018</v>
      </c>
      <c r="P207" s="238" t="s">
        <v>384</v>
      </c>
      <c r="Q207" s="238">
        <v>20</v>
      </c>
      <c r="R207" s="238" t="s">
        <v>369</v>
      </c>
      <c r="S207" s="238">
        <v>4</v>
      </c>
      <c r="T207" s="238">
        <v>0</v>
      </c>
      <c r="U207" s="238">
        <v>1</v>
      </c>
      <c r="W207" s="238">
        <v>55</v>
      </c>
      <c r="X207" s="238">
        <v>2</v>
      </c>
      <c r="Y207" s="238">
        <v>4</v>
      </c>
      <c r="Z207" s="238">
        <v>1</v>
      </c>
      <c r="AB207" s="238">
        <v>1</v>
      </c>
      <c r="AC207" s="238">
        <v>98</v>
      </c>
      <c r="AD207" s="238" t="s">
        <v>357</v>
      </c>
      <c r="AF207" s="238" t="s">
        <v>405</v>
      </c>
      <c r="AG207" s="238">
        <v>3</v>
      </c>
      <c r="AH207" s="238">
        <v>2</v>
      </c>
      <c r="AI207" s="238">
        <v>2</v>
      </c>
      <c r="AJ207" s="238">
        <v>3</v>
      </c>
      <c r="AK207" s="238">
        <v>28</v>
      </c>
      <c r="AL207" s="238">
        <v>29</v>
      </c>
      <c r="AM207" s="238" t="s">
        <v>363</v>
      </c>
      <c r="AN207" s="238">
        <v>5</v>
      </c>
      <c r="AO207" s="238">
        <v>70</v>
      </c>
      <c r="AS207" s="238">
        <v>15</v>
      </c>
      <c r="AT207" s="238">
        <v>9</v>
      </c>
      <c r="AU207" s="238">
        <v>65</v>
      </c>
      <c r="AV207" s="238">
        <v>11</v>
      </c>
      <c r="AW207" s="238">
        <v>21</v>
      </c>
      <c r="CT207" s="238">
        <v>455147.75209550501</v>
      </c>
      <c r="CU207" s="238">
        <v>4963437.39734146</v>
      </c>
      <c r="CV207" s="238">
        <v>44.822933480000003</v>
      </c>
      <c r="CW207" s="238">
        <v>-93.567335749999998</v>
      </c>
      <c r="CX207" s="238" t="s">
        <v>359</v>
      </c>
      <c r="CY207" s="238" t="s">
        <v>2211</v>
      </c>
    </row>
    <row r="208" spans="1:103" x14ac:dyDescent="0.25">
      <c r="A208" s="238">
        <v>428778</v>
      </c>
      <c r="B208" s="238">
        <v>2</v>
      </c>
      <c r="C208" s="238">
        <v>212</v>
      </c>
      <c r="D208" s="238">
        <v>150.87200000000001</v>
      </c>
      <c r="E208" s="238">
        <v>10</v>
      </c>
      <c r="F208" s="238" t="s">
        <v>2212</v>
      </c>
      <c r="H208" s="238" t="s">
        <v>354</v>
      </c>
      <c r="I208" s="238">
        <v>25</v>
      </c>
      <c r="K208" s="238">
        <v>17008222</v>
      </c>
      <c r="M208" s="238">
        <v>3</v>
      </c>
      <c r="N208" s="238">
        <v>13</v>
      </c>
      <c r="O208" s="238">
        <v>2017</v>
      </c>
      <c r="P208" s="238" t="s">
        <v>361</v>
      </c>
      <c r="Q208" s="238">
        <v>7</v>
      </c>
      <c r="R208" s="238" t="s">
        <v>356</v>
      </c>
      <c r="S208" s="238">
        <v>5</v>
      </c>
      <c r="T208" s="238">
        <v>0</v>
      </c>
      <c r="U208" s="238">
        <v>3</v>
      </c>
      <c r="V208" s="238">
        <v>90</v>
      </c>
      <c r="W208" s="238">
        <v>10</v>
      </c>
      <c r="X208" s="238">
        <v>2</v>
      </c>
      <c r="Y208" s="238">
        <v>6</v>
      </c>
      <c r="Z208" s="238">
        <v>1</v>
      </c>
      <c r="AB208" s="238">
        <v>5</v>
      </c>
      <c r="AC208" s="238">
        <v>98</v>
      </c>
      <c r="AD208" s="238" t="s">
        <v>357</v>
      </c>
      <c r="AF208" s="238" t="s">
        <v>405</v>
      </c>
      <c r="AG208" s="238">
        <v>90</v>
      </c>
      <c r="AH208" s="238">
        <v>2</v>
      </c>
      <c r="AI208" s="238">
        <v>2</v>
      </c>
      <c r="AJ208" s="238">
        <v>4</v>
      </c>
      <c r="AK208" s="238">
        <v>26</v>
      </c>
      <c r="AL208" s="238">
        <v>43</v>
      </c>
      <c r="AM208" s="238" t="s">
        <v>354</v>
      </c>
      <c r="AN208" s="238">
        <v>5</v>
      </c>
      <c r="AO208" s="238">
        <v>99</v>
      </c>
      <c r="AS208" s="238">
        <v>15</v>
      </c>
      <c r="AT208" s="238">
        <v>9</v>
      </c>
      <c r="AU208" s="238">
        <v>65</v>
      </c>
      <c r="AV208" s="238">
        <v>13</v>
      </c>
      <c r="AW208" s="238">
        <v>21</v>
      </c>
      <c r="AX208" s="238">
        <v>2</v>
      </c>
      <c r="AY208" s="238">
        <v>3</v>
      </c>
      <c r="AZ208" s="238">
        <v>4</v>
      </c>
      <c r="BA208" s="238">
        <v>26</v>
      </c>
      <c r="BB208" s="238">
        <v>26</v>
      </c>
      <c r="BC208" s="238" t="s">
        <v>354</v>
      </c>
      <c r="BD208" s="238">
        <v>5</v>
      </c>
      <c r="BE208" s="238">
        <v>99</v>
      </c>
      <c r="BI208" s="238">
        <v>15</v>
      </c>
      <c r="BJ208" s="238">
        <v>9</v>
      </c>
      <c r="BK208" s="238">
        <v>65</v>
      </c>
      <c r="BL208" s="238">
        <v>13</v>
      </c>
      <c r="BM208" s="238">
        <v>21</v>
      </c>
      <c r="BN208" s="238">
        <v>2</v>
      </c>
      <c r="BO208" s="238">
        <v>2</v>
      </c>
      <c r="BP208" s="238">
        <v>4</v>
      </c>
      <c r="BQ208" s="238">
        <v>26</v>
      </c>
      <c r="BR208" s="238">
        <v>59</v>
      </c>
      <c r="BS208" s="238" t="s">
        <v>363</v>
      </c>
      <c r="BT208" s="238">
        <v>5</v>
      </c>
      <c r="BU208" s="238">
        <v>1</v>
      </c>
      <c r="BY208" s="238">
        <v>15</v>
      </c>
      <c r="BZ208" s="238">
        <v>9</v>
      </c>
      <c r="CA208" s="238">
        <v>65</v>
      </c>
      <c r="CB208" s="238">
        <v>13</v>
      </c>
      <c r="CC208" s="238">
        <v>21</v>
      </c>
      <c r="CT208" s="238">
        <v>455185.436251215</v>
      </c>
      <c r="CU208" s="238">
        <v>4963457.4427973796</v>
      </c>
      <c r="CV208" s="238">
        <v>44.823116290000002</v>
      </c>
      <c r="CW208" s="238">
        <v>-93.566860869999999</v>
      </c>
      <c r="CX208" s="238" t="s">
        <v>359</v>
      </c>
      <c r="CY208" s="238" t="s">
        <v>2213</v>
      </c>
    </row>
    <row r="209" spans="1:103" x14ac:dyDescent="0.25">
      <c r="A209" s="238">
        <v>842494</v>
      </c>
      <c r="B209" s="238">
        <v>2</v>
      </c>
      <c r="C209" s="238">
        <v>212</v>
      </c>
      <c r="D209" s="238">
        <v>150.886</v>
      </c>
      <c r="E209" s="238">
        <v>10</v>
      </c>
      <c r="F209" s="238" t="s">
        <v>2212</v>
      </c>
      <c r="H209" s="238" t="s">
        <v>354</v>
      </c>
      <c r="I209" s="238">
        <v>25</v>
      </c>
      <c r="K209" s="238">
        <v>20027278</v>
      </c>
      <c r="L209" s="238">
        <v>202570157</v>
      </c>
      <c r="M209" s="238">
        <v>9</v>
      </c>
      <c r="N209" s="238">
        <v>13</v>
      </c>
      <c r="O209" s="238">
        <v>2020</v>
      </c>
      <c r="P209" s="238" t="s">
        <v>366</v>
      </c>
      <c r="Q209" s="238">
        <v>4</v>
      </c>
      <c r="R209" s="238" t="s">
        <v>369</v>
      </c>
      <c r="S209" s="238">
        <v>5</v>
      </c>
      <c r="T209" s="238">
        <v>0</v>
      </c>
      <c r="U209" s="238">
        <v>1</v>
      </c>
      <c r="W209" s="238">
        <v>61</v>
      </c>
      <c r="X209" s="238">
        <v>2</v>
      </c>
      <c r="Y209" s="238">
        <v>6</v>
      </c>
      <c r="Z209" s="238">
        <v>1</v>
      </c>
      <c r="AB209" s="238">
        <v>1</v>
      </c>
      <c r="AC209" s="238">
        <v>98</v>
      </c>
      <c r="AD209" s="238" t="s">
        <v>357</v>
      </c>
      <c r="AF209" s="238" t="s">
        <v>358</v>
      </c>
      <c r="AG209" s="238">
        <v>3</v>
      </c>
      <c r="AH209" s="238">
        <v>2</v>
      </c>
      <c r="AI209" s="238">
        <v>2</v>
      </c>
      <c r="AJ209" s="238">
        <v>3</v>
      </c>
      <c r="AK209" s="238">
        <v>21</v>
      </c>
      <c r="AL209" s="238">
        <v>39</v>
      </c>
      <c r="AM209" s="238" t="s">
        <v>363</v>
      </c>
      <c r="AN209" s="238">
        <v>11</v>
      </c>
      <c r="AO209" s="238">
        <v>99</v>
      </c>
      <c r="AS209" s="238">
        <v>15</v>
      </c>
      <c r="AT209" s="238">
        <v>9</v>
      </c>
      <c r="AU209" s="238">
        <v>65</v>
      </c>
      <c r="AV209" s="238">
        <v>11</v>
      </c>
      <c r="AW209" s="238">
        <v>21</v>
      </c>
      <c r="CT209" s="238">
        <v>455230.08072411403</v>
      </c>
      <c r="CU209" s="238">
        <v>4963459.4751768904</v>
      </c>
      <c r="CV209" s="238">
        <v>44.823137379999999</v>
      </c>
      <c r="CW209" s="238">
        <v>-93.566296370000003</v>
      </c>
      <c r="CX209" s="238" t="s">
        <v>359</v>
      </c>
      <c r="CY209" s="238" t="s">
        <v>2214</v>
      </c>
    </row>
    <row r="210" spans="1:103" x14ac:dyDescent="0.25">
      <c r="A210" s="238">
        <v>10933579</v>
      </c>
      <c r="B210" s="238">
        <v>2</v>
      </c>
      <c r="C210" s="238">
        <v>212</v>
      </c>
      <c r="D210" s="238">
        <v>150.989</v>
      </c>
      <c r="E210" s="238">
        <v>10</v>
      </c>
      <c r="F210" s="238" t="s">
        <v>2212</v>
      </c>
      <c r="H210" s="238" t="s">
        <v>354</v>
      </c>
      <c r="I210" s="238">
        <v>25</v>
      </c>
      <c r="K210" s="238">
        <v>14502548</v>
      </c>
      <c r="L210" s="238">
        <v>140540356</v>
      </c>
      <c r="M210" s="238">
        <v>2</v>
      </c>
      <c r="N210" s="238">
        <v>21</v>
      </c>
      <c r="O210" s="238">
        <v>2014</v>
      </c>
      <c r="P210" s="238" t="s">
        <v>362</v>
      </c>
      <c r="Q210" s="238">
        <v>13</v>
      </c>
      <c r="S210" s="238">
        <v>4</v>
      </c>
      <c r="T210" s="238">
        <v>0</v>
      </c>
      <c r="U210" s="238">
        <v>2</v>
      </c>
      <c r="V210" s="238">
        <v>1</v>
      </c>
      <c r="W210" s="238">
        <v>10</v>
      </c>
      <c r="X210" s="238">
        <v>2</v>
      </c>
      <c r="Y210" s="238">
        <v>1</v>
      </c>
      <c r="Z210" s="238">
        <v>1</v>
      </c>
      <c r="AB210" s="238">
        <v>5</v>
      </c>
      <c r="AC210" s="238">
        <v>98</v>
      </c>
      <c r="AD210" s="238" t="s">
        <v>376</v>
      </c>
      <c r="AE210" s="238" t="s">
        <v>2215</v>
      </c>
      <c r="AF210" s="238" t="s">
        <v>358</v>
      </c>
      <c r="AG210" s="238">
        <v>7</v>
      </c>
      <c r="AH210" s="238">
        <v>2</v>
      </c>
      <c r="AI210" s="238">
        <v>2</v>
      </c>
      <c r="AJ210" s="238">
        <v>4</v>
      </c>
      <c r="AK210" s="238">
        <v>21</v>
      </c>
      <c r="AL210" s="238">
        <v>21</v>
      </c>
      <c r="AM210" s="238" t="s">
        <v>363</v>
      </c>
      <c r="AN210" s="238">
        <v>5</v>
      </c>
      <c r="AO210" s="238">
        <v>3</v>
      </c>
      <c r="AP210" s="238">
        <v>5</v>
      </c>
      <c r="AS210" s="238">
        <v>1</v>
      </c>
      <c r="AT210" s="238">
        <v>98</v>
      </c>
      <c r="AU210" s="238">
        <v>65</v>
      </c>
      <c r="AV210" s="238">
        <v>10</v>
      </c>
      <c r="AW210" s="238">
        <v>21</v>
      </c>
      <c r="AX210" s="238">
        <v>2</v>
      </c>
      <c r="AY210" s="238">
        <v>44</v>
      </c>
      <c r="AZ210" s="238">
        <v>4</v>
      </c>
      <c r="BA210" s="238">
        <v>21</v>
      </c>
      <c r="BB210" s="238">
        <v>33</v>
      </c>
      <c r="BC210" s="238" t="s">
        <v>354</v>
      </c>
      <c r="BD210" s="238">
        <v>5</v>
      </c>
      <c r="BE210" s="238">
        <v>1</v>
      </c>
      <c r="BI210" s="238">
        <v>1</v>
      </c>
      <c r="BJ210" s="238">
        <v>98</v>
      </c>
      <c r="BK210" s="238">
        <v>65</v>
      </c>
      <c r="BL210" s="238">
        <v>10</v>
      </c>
      <c r="BM210" s="238">
        <v>21</v>
      </c>
      <c r="CT210" s="238">
        <v>455367</v>
      </c>
      <c r="CU210" s="238">
        <v>4963554</v>
      </c>
      <c r="CV210" s="238">
        <v>44.823996399999999</v>
      </c>
      <c r="CW210" s="238">
        <v>-93.564569899999995</v>
      </c>
      <c r="CX210" s="238" t="s">
        <v>359</v>
      </c>
      <c r="CY210" s="238" t="s">
        <v>2216</v>
      </c>
    </row>
    <row r="211" spans="1:103" x14ac:dyDescent="0.25">
      <c r="A211" s="238">
        <v>647615</v>
      </c>
      <c r="B211" s="238">
        <v>2</v>
      </c>
      <c r="C211" s="238">
        <v>212</v>
      </c>
      <c r="D211" s="238">
        <v>150.99700000000001</v>
      </c>
      <c r="E211" s="238">
        <v>10</v>
      </c>
      <c r="F211" s="238" t="s">
        <v>2212</v>
      </c>
      <c r="H211" s="238" t="s">
        <v>354</v>
      </c>
      <c r="I211" s="238">
        <v>25</v>
      </c>
      <c r="K211" s="238">
        <v>18030111</v>
      </c>
      <c r="M211" s="238">
        <v>9</v>
      </c>
      <c r="N211" s="238">
        <v>23</v>
      </c>
      <c r="O211" s="238">
        <v>2018</v>
      </c>
      <c r="P211" s="238" t="s">
        <v>366</v>
      </c>
      <c r="Q211" s="238">
        <v>4</v>
      </c>
      <c r="R211" s="238" t="s">
        <v>356</v>
      </c>
      <c r="S211" s="238">
        <v>5</v>
      </c>
      <c r="T211" s="238">
        <v>0</v>
      </c>
      <c r="U211" s="238">
        <v>1</v>
      </c>
      <c r="W211" s="238">
        <v>57</v>
      </c>
      <c r="X211" s="238">
        <v>2</v>
      </c>
      <c r="Y211" s="238">
        <v>6</v>
      </c>
      <c r="Z211" s="238">
        <v>1</v>
      </c>
      <c r="AB211" s="238">
        <v>1</v>
      </c>
      <c r="AC211" s="238">
        <v>98</v>
      </c>
      <c r="AD211" s="238" t="s">
        <v>357</v>
      </c>
      <c r="AF211" s="238" t="s">
        <v>405</v>
      </c>
      <c r="AG211" s="238">
        <v>3</v>
      </c>
      <c r="AH211" s="238">
        <v>2</v>
      </c>
      <c r="AI211" s="238">
        <v>2</v>
      </c>
      <c r="AJ211" s="238">
        <v>4</v>
      </c>
      <c r="AK211" s="238">
        <v>21</v>
      </c>
      <c r="AL211" s="238">
        <v>25</v>
      </c>
      <c r="AM211" s="238" t="s">
        <v>354</v>
      </c>
      <c r="AN211" s="238">
        <v>9</v>
      </c>
      <c r="AO211" s="238">
        <v>99</v>
      </c>
      <c r="AS211" s="238">
        <v>15</v>
      </c>
      <c r="AT211" s="238">
        <v>9</v>
      </c>
      <c r="AU211" s="238">
        <v>65</v>
      </c>
      <c r="AV211" s="238">
        <v>11</v>
      </c>
      <c r="AW211" s="238">
        <v>21</v>
      </c>
      <c r="CT211" s="238">
        <v>455361.55982051202</v>
      </c>
      <c r="CU211" s="238">
        <v>4963587.8513096999</v>
      </c>
      <c r="CV211" s="238">
        <v>44.824301230000003</v>
      </c>
      <c r="CW211" s="238">
        <v>-93.564644650000005</v>
      </c>
      <c r="CX211" s="238" t="s">
        <v>359</v>
      </c>
      <c r="CY211" s="238" t="s">
        <v>2217</v>
      </c>
    </row>
    <row r="212" spans="1:103" x14ac:dyDescent="0.25">
      <c r="A212" s="238">
        <v>392535</v>
      </c>
      <c r="B212" s="238">
        <v>2</v>
      </c>
      <c r="C212" s="238">
        <v>212</v>
      </c>
      <c r="D212" s="238">
        <v>150.999</v>
      </c>
      <c r="E212" s="238">
        <v>10</v>
      </c>
      <c r="F212" s="238" t="s">
        <v>2212</v>
      </c>
      <c r="H212" s="238" t="s">
        <v>354</v>
      </c>
      <c r="I212" s="238">
        <v>25</v>
      </c>
      <c r="K212" s="238">
        <v>16038009</v>
      </c>
      <c r="M212" s="238">
        <v>11</v>
      </c>
      <c r="N212" s="238">
        <v>6</v>
      </c>
      <c r="O212" s="238">
        <v>2016</v>
      </c>
      <c r="P212" s="238" t="s">
        <v>366</v>
      </c>
      <c r="Q212" s="238">
        <v>23</v>
      </c>
      <c r="R212" s="238" t="s">
        <v>369</v>
      </c>
      <c r="S212" s="238">
        <v>5</v>
      </c>
      <c r="T212" s="238">
        <v>0</v>
      </c>
      <c r="U212" s="238">
        <v>1</v>
      </c>
      <c r="W212" s="238">
        <v>16</v>
      </c>
      <c r="X212" s="238">
        <v>2</v>
      </c>
      <c r="Y212" s="238">
        <v>6</v>
      </c>
      <c r="Z212" s="238">
        <v>1</v>
      </c>
      <c r="AB212" s="238">
        <v>1</v>
      </c>
      <c r="AC212" s="238">
        <v>98</v>
      </c>
      <c r="AD212" s="238" t="s">
        <v>357</v>
      </c>
      <c r="AF212" s="238" t="s">
        <v>358</v>
      </c>
      <c r="AG212" s="238">
        <v>4</v>
      </c>
      <c r="AH212" s="238">
        <v>2</v>
      </c>
      <c r="AI212" s="238">
        <v>2</v>
      </c>
      <c r="AJ212" s="238">
        <v>3</v>
      </c>
      <c r="AK212" s="238">
        <v>21</v>
      </c>
      <c r="AL212" s="238">
        <v>20</v>
      </c>
      <c r="AM212" s="238" t="s">
        <v>354</v>
      </c>
      <c r="AN212" s="238">
        <v>5</v>
      </c>
      <c r="AO212" s="238">
        <v>1</v>
      </c>
      <c r="AS212" s="238">
        <v>15</v>
      </c>
      <c r="AT212" s="238">
        <v>9</v>
      </c>
      <c r="AU212" s="238">
        <v>65</v>
      </c>
      <c r="AV212" s="238">
        <v>12</v>
      </c>
      <c r="AW212" s="238">
        <v>21</v>
      </c>
      <c r="CT212" s="238">
        <v>455383.042132459</v>
      </c>
      <c r="CU212" s="238">
        <v>4963558.0654153498</v>
      </c>
      <c r="CV212" s="238">
        <v>44.824034449999999</v>
      </c>
      <c r="CW212" s="238">
        <v>-93.564370310000001</v>
      </c>
      <c r="CX212" s="238" t="s">
        <v>359</v>
      </c>
      <c r="CY212" s="238" t="s">
        <v>2218</v>
      </c>
    </row>
    <row r="213" spans="1:103" x14ac:dyDescent="0.25">
      <c r="A213" s="238">
        <v>698358</v>
      </c>
      <c r="B213" s="238">
        <v>2</v>
      </c>
      <c r="C213" s="238">
        <v>212</v>
      </c>
      <c r="D213" s="238">
        <v>151.072</v>
      </c>
      <c r="E213" s="238">
        <v>10</v>
      </c>
      <c r="F213" s="238" t="s">
        <v>2212</v>
      </c>
      <c r="H213" s="238" t="s">
        <v>354</v>
      </c>
      <c r="I213" s="238">
        <v>25</v>
      </c>
      <c r="K213" s="238">
        <v>19504146</v>
      </c>
      <c r="M213" s="238">
        <v>3</v>
      </c>
      <c r="N213" s="238">
        <v>16</v>
      </c>
      <c r="O213" s="238">
        <v>2019</v>
      </c>
      <c r="P213" s="238" t="s">
        <v>364</v>
      </c>
      <c r="Q213" s="238">
        <v>20</v>
      </c>
      <c r="R213" s="238" t="s">
        <v>369</v>
      </c>
      <c r="S213" s="238">
        <v>5</v>
      </c>
      <c r="T213" s="238">
        <v>0</v>
      </c>
      <c r="U213" s="238">
        <v>2</v>
      </c>
      <c r="V213" s="238">
        <v>10</v>
      </c>
      <c r="W213" s="238">
        <v>10</v>
      </c>
      <c r="X213" s="238">
        <v>25</v>
      </c>
      <c r="Y213" s="238">
        <v>6</v>
      </c>
      <c r="Z213" s="238">
        <v>1</v>
      </c>
      <c r="AB213" s="238">
        <v>5</v>
      </c>
      <c r="AC213" s="238">
        <v>98</v>
      </c>
      <c r="AD213" s="238" t="s">
        <v>357</v>
      </c>
      <c r="AF213" s="238" t="s">
        <v>358</v>
      </c>
      <c r="AG213" s="238">
        <v>5</v>
      </c>
      <c r="AH213" s="238">
        <v>2</v>
      </c>
      <c r="AI213" s="238">
        <v>2</v>
      </c>
      <c r="AJ213" s="238">
        <v>3</v>
      </c>
      <c r="AK213" s="238">
        <v>21</v>
      </c>
      <c r="AL213" s="238">
        <v>28</v>
      </c>
      <c r="AM213" s="238" t="s">
        <v>354</v>
      </c>
      <c r="AN213" s="238">
        <v>5</v>
      </c>
      <c r="AO213" s="238">
        <v>90</v>
      </c>
      <c r="AS213" s="238">
        <v>15</v>
      </c>
      <c r="AT213" s="238">
        <v>9</v>
      </c>
      <c r="AU213" s="238">
        <v>65</v>
      </c>
      <c r="AV213" s="238">
        <v>13</v>
      </c>
      <c r="AW213" s="238">
        <v>24</v>
      </c>
      <c r="AX213" s="238">
        <v>2</v>
      </c>
      <c r="AY213" s="238">
        <v>5</v>
      </c>
      <c r="AZ213" s="238">
        <v>3</v>
      </c>
      <c r="BA213" s="238">
        <v>21</v>
      </c>
      <c r="BB213" s="238">
        <v>24</v>
      </c>
      <c r="BC213" s="238" t="s">
        <v>354</v>
      </c>
      <c r="BD213" s="238">
        <v>5</v>
      </c>
      <c r="BE213" s="238">
        <v>1</v>
      </c>
      <c r="BI213" s="238">
        <v>15</v>
      </c>
      <c r="BJ213" s="238">
        <v>9</v>
      </c>
      <c r="BK213" s="238">
        <v>65</v>
      </c>
      <c r="BL213" s="238">
        <v>11</v>
      </c>
      <c r="BM213" s="238">
        <v>24</v>
      </c>
      <c r="CT213" s="238">
        <v>455469.48607230699</v>
      </c>
      <c r="CU213" s="238">
        <v>4963640.5977478595</v>
      </c>
      <c r="CV213" s="238">
        <v>44.82478278</v>
      </c>
      <c r="CW213" s="238">
        <v>-93.563284150000001</v>
      </c>
      <c r="CX213" s="238" t="s">
        <v>359</v>
      </c>
      <c r="CY213" s="238" t="s">
        <v>2219</v>
      </c>
    </row>
    <row r="214" spans="1:103" x14ac:dyDescent="0.25">
      <c r="A214" s="238">
        <v>428760</v>
      </c>
      <c r="B214" s="238">
        <v>2</v>
      </c>
      <c r="C214" s="238">
        <v>212</v>
      </c>
      <c r="D214" s="238">
        <v>151.095</v>
      </c>
      <c r="E214" s="238">
        <v>10</v>
      </c>
      <c r="F214" s="238" t="s">
        <v>2212</v>
      </c>
      <c r="H214" s="238" t="s">
        <v>354</v>
      </c>
      <c r="I214" s="238">
        <v>25</v>
      </c>
      <c r="K214" s="238">
        <v>17502884</v>
      </c>
      <c r="M214" s="238">
        <v>3</v>
      </c>
      <c r="N214" s="238">
        <v>13</v>
      </c>
      <c r="O214" s="238">
        <v>2017</v>
      </c>
      <c r="P214" s="238" t="s">
        <v>361</v>
      </c>
      <c r="Q214" s="238">
        <v>7</v>
      </c>
      <c r="R214" s="238" t="s">
        <v>356</v>
      </c>
      <c r="S214" s="238">
        <v>5</v>
      </c>
      <c r="T214" s="238">
        <v>0</v>
      </c>
      <c r="U214" s="238">
        <v>2</v>
      </c>
      <c r="V214" s="238">
        <v>12</v>
      </c>
      <c r="W214" s="238">
        <v>10</v>
      </c>
      <c r="X214" s="238">
        <v>2</v>
      </c>
      <c r="Y214" s="238">
        <v>1</v>
      </c>
      <c r="Z214" s="238">
        <v>2</v>
      </c>
      <c r="AB214" s="238">
        <v>3</v>
      </c>
      <c r="AC214" s="238">
        <v>98</v>
      </c>
      <c r="AD214" s="238" t="s">
        <v>357</v>
      </c>
      <c r="AF214" s="238" t="s">
        <v>405</v>
      </c>
      <c r="AG214" s="238">
        <v>7</v>
      </c>
      <c r="AH214" s="238">
        <v>2</v>
      </c>
      <c r="AI214" s="238">
        <v>4</v>
      </c>
      <c r="AJ214" s="238">
        <v>4</v>
      </c>
      <c r="AK214" s="238">
        <v>26</v>
      </c>
      <c r="AL214" s="238">
        <v>28</v>
      </c>
      <c r="AM214" s="238" t="s">
        <v>363</v>
      </c>
      <c r="AN214" s="238">
        <v>5</v>
      </c>
      <c r="AO214" s="238">
        <v>1</v>
      </c>
      <c r="AS214" s="238">
        <v>15</v>
      </c>
      <c r="AT214" s="238">
        <v>9</v>
      </c>
      <c r="AU214" s="238">
        <v>65</v>
      </c>
      <c r="AV214" s="238">
        <v>11</v>
      </c>
      <c r="AW214" s="238">
        <v>21</v>
      </c>
      <c r="AX214" s="238">
        <v>2</v>
      </c>
      <c r="AY214" s="238">
        <v>2</v>
      </c>
      <c r="AZ214" s="238">
        <v>4</v>
      </c>
      <c r="BA214" s="238">
        <v>21</v>
      </c>
      <c r="BB214" s="238">
        <v>25</v>
      </c>
      <c r="BC214" s="238" t="s">
        <v>363</v>
      </c>
      <c r="BD214" s="238">
        <v>5</v>
      </c>
      <c r="BE214" s="238">
        <v>71</v>
      </c>
      <c r="BI214" s="238">
        <v>15</v>
      </c>
      <c r="BJ214" s="238">
        <v>9</v>
      </c>
      <c r="BK214" s="238">
        <v>65</v>
      </c>
      <c r="BL214" s="238">
        <v>11</v>
      </c>
      <c r="BM214" s="238">
        <v>21</v>
      </c>
      <c r="CT214" s="238">
        <v>455461.01938870602</v>
      </c>
      <c r="CU214" s="238">
        <v>4963682.93116586</v>
      </c>
      <c r="CV214" s="238">
        <v>44.825163330000002</v>
      </c>
      <c r="CW214" s="238">
        <v>-93.563394950000003</v>
      </c>
      <c r="CX214" s="238" t="s">
        <v>359</v>
      </c>
      <c r="CY214" s="238" t="s">
        <v>2220</v>
      </c>
    </row>
    <row r="215" spans="1:103" x14ac:dyDescent="0.25">
      <c r="A215" s="238">
        <v>10781355</v>
      </c>
      <c r="B215" s="238">
        <v>2</v>
      </c>
      <c r="C215" s="238">
        <v>212</v>
      </c>
      <c r="D215" s="238">
        <v>151.33699999999999</v>
      </c>
      <c r="E215" s="238">
        <v>10</v>
      </c>
      <c r="F215" s="238" t="s">
        <v>2212</v>
      </c>
      <c r="H215" s="238" t="s">
        <v>354</v>
      </c>
      <c r="I215" s="238">
        <v>25</v>
      </c>
      <c r="K215" s="238">
        <v>12033367</v>
      </c>
      <c r="L215" s="238">
        <v>123140007</v>
      </c>
      <c r="M215" s="238">
        <v>11</v>
      </c>
      <c r="N215" s="238">
        <v>9</v>
      </c>
      <c r="O215" s="238">
        <v>2012</v>
      </c>
      <c r="P215" s="238" t="s">
        <v>362</v>
      </c>
      <c r="Q215" s="238">
        <v>0</v>
      </c>
      <c r="R215" s="238" t="s">
        <v>369</v>
      </c>
      <c r="S215" s="238">
        <v>4</v>
      </c>
      <c r="T215" s="238">
        <v>0</v>
      </c>
      <c r="U215" s="238">
        <v>1</v>
      </c>
      <c r="V215" s="238">
        <v>4</v>
      </c>
      <c r="W215" s="238">
        <v>54</v>
      </c>
      <c r="X215" s="238">
        <v>2</v>
      </c>
      <c r="Y215" s="238">
        <v>6</v>
      </c>
      <c r="Z215" s="238">
        <v>1</v>
      </c>
      <c r="AB215" s="238">
        <v>1</v>
      </c>
      <c r="AC215" s="238">
        <v>98</v>
      </c>
      <c r="AD215" s="238" t="s">
        <v>374</v>
      </c>
      <c r="AE215" s="238" t="s">
        <v>2221</v>
      </c>
      <c r="AF215" s="238" t="s">
        <v>358</v>
      </c>
      <c r="AG215" s="238">
        <v>3</v>
      </c>
      <c r="AH215" s="238">
        <v>2</v>
      </c>
      <c r="AI215" s="238">
        <v>2</v>
      </c>
      <c r="AJ215" s="238">
        <v>3</v>
      </c>
      <c r="AK215" s="238">
        <v>21</v>
      </c>
      <c r="AL215" s="238">
        <v>66</v>
      </c>
      <c r="AM215" s="238" t="s">
        <v>354</v>
      </c>
      <c r="AN215" s="238">
        <v>9</v>
      </c>
      <c r="AO215" s="238">
        <v>15</v>
      </c>
      <c r="AS215" s="238">
        <v>2</v>
      </c>
      <c r="AT215" s="238">
        <v>98</v>
      </c>
      <c r="AU215" s="238">
        <v>65</v>
      </c>
      <c r="AV215" s="238">
        <v>11</v>
      </c>
      <c r="AW215" s="238">
        <v>21</v>
      </c>
      <c r="CT215" s="238">
        <v>455737</v>
      </c>
      <c r="CU215" s="238">
        <v>4963972</v>
      </c>
      <c r="CV215" s="238">
        <v>44.827782999999997</v>
      </c>
      <c r="CW215" s="238">
        <v>-93.559930300000005</v>
      </c>
      <c r="CX215" s="238" t="s">
        <v>359</v>
      </c>
      <c r="CY215" s="238" t="s">
        <v>2222</v>
      </c>
    </row>
    <row r="216" spans="1:103" x14ac:dyDescent="0.25">
      <c r="A216" s="238">
        <v>10714445</v>
      </c>
      <c r="B216" s="238">
        <v>2</v>
      </c>
      <c r="C216" s="238">
        <v>212</v>
      </c>
      <c r="D216" s="238">
        <v>151.339</v>
      </c>
      <c r="E216" s="238">
        <v>10</v>
      </c>
      <c r="F216" s="238" t="s">
        <v>2212</v>
      </c>
      <c r="H216" s="238" t="s">
        <v>354</v>
      </c>
      <c r="I216" s="238">
        <v>25</v>
      </c>
      <c r="K216" s="238">
        <v>11037144</v>
      </c>
      <c r="L216" s="238">
        <v>113240065</v>
      </c>
      <c r="M216" s="238">
        <v>11</v>
      </c>
      <c r="N216" s="238">
        <v>20</v>
      </c>
      <c r="O216" s="238">
        <v>2011</v>
      </c>
      <c r="P216" s="238" t="s">
        <v>366</v>
      </c>
      <c r="Q216" s="238">
        <v>3</v>
      </c>
      <c r="R216" s="238" t="s">
        <v>356</v>
      </c>
      <c r="S216" s="238">
        <v>5</v>
      </c>
      <c r="T216" s="238">
        <v>0</v>
      </c>
      <c r="U216" s="238">
        <v>1</v>
      </c>
      <c r="V216" s="238">
        <v>8</v>
      </c>
      <c r="W216" s="238">
        <v>16</v>
      </c>
      <c r="X216" s="238">
        <v>10</v>
      </c>
      <c r="Y216" s="238">
        <v>6</v>
      </c>
      <c r="Z216" s="238">
        <v>1</v>
      </c>
      <c r="AB216" s="238">
        <v>3</v>
      </c>
      <c r="AC216" s="238">
        <v>98</v>
      </c>
      <c r="AD216" s="238" t="s">
        <v>2223</v>
      </c>
      <c r="AE216" s="238" t="s">
        <v>2224</v>
      </c>
      <c r="AF216" s="238" t="s">
        <v>358</v>
      </c>
      <c r="AG216" s="238">
        <v>4</v>
      </c>
      <c r="AH216" s="238">
        <v>2</v>
      </c>
      <c r="AI216" s="238">
        <v>4</v>
      </c>
      <c r="AJ216" s="238">
        <v>4</v>
      </c>
      <c r="AK216" s="238">
        <v>21</v>
      </c>
      <c r="AL216" s="238">
        <v>39</v>
      </c>
      <c r="AM216" s="238" t="s">
        <v>354</v>
      </c>
      <c r="AN216" s="238">
        <v>5</v>
      </c>
      <c r="AO216" s="238">
        <v>1</v>
      </c>
      <c r="AS216" s="238">
        <v>3</v>
      </c>
      <c r="AT216" s="238">
        <v>98</v>
      </c>
      <c r="AU216" s="238">
        <v>65</v>
      </c>
      <c r="AV216" s="238">
        <v>11</v>
      </c>
      <c r="AW216" s="238">
        <v>21</v>
      </c>
      <c r="CT216" s="238">
        <v>455739</v>
      </c>
      <c r="CU216" s="238">
        <v>4963975</v>
      </c>
      <c r="CV216" s="238">
        <v>44.827807499999999</v>
      </c>
      <c r="CW216" s="238">
        <v>-93.559904299999999</v>
      </c>
      <c r="CX216" s="238" t="s">
        <v>359</v>
      </c>
      <c r="CY216" s="238" t="s">
        <v>2225</v>
      </c>
    </row>
    <row r="217" spans="1:103" x14ac:dyDescent="0.25">
      <c r="A217" s="238">
        <v>393899</v>
      </c>
      <c r="B217" s="238">
        <v>2</v>
      </c>
      <c r="C217" s="238">
        <v>212</v>
      </c>
      <c r="D217" s="238">
        <v>151.34800000000001</v>
      </c>
      <c r="E217" s="238">
        <v>10</v>
      </c>
      <c r="F217" s="238" t="s">
        <v>2212</v>
      </c>
      <c r="H217" s="238" t="s">
        <v>354</v>
      </c>
      <c r="I217" s="238">
        <v>25</v>
      </c>
      <c r="K217" s="238">
        <v>16512646</v>
      </c>
      <c r="M217" s="238">
        <v>11</v>
      </c>
      <c r="N217" s="238">
        <v>11</v>
      </c>
      <c r="O217" s="238">
        <v>2016</v>
      </c>
      <c r="P217" s="238" t="s">
        <v>362</v>
      </c>
      <c r="Q217" s="238">
        <v>14</v>
      </c>
      <c r="R217" s="238" t="s">
        <v>356</v>
      </c>
      <c r="S217" s="238">
        <v>4</v>
      </c>
      <c r="T217" s="238">
        <v>0</v>
      </c>
      <c r="U217" s="238">
        <v>2</v>
      </c>
      <c r="V217" s="238">
        <v>12</v>
      </c>
      <c r="W217" s="238">
        <v>10</v>
      </c>
      <c r="X217" s="238">
        <v>2</v>
      </c>
      <c r="Y217" s="238">
        <v>1</v>
      </c>
      <c r="Z217" s="238">
        <v>1</v>
      </c>
      <c r="AB217" s="238">
        <v>1</v>
      </c>
      <c r="AC217" s="238">
        <v>1</v>
      </c>
      <c r="AD217" s="238" t="s">
        <v>357</v>
      </c>
      <c r="AF217" s="238" t="s">
        <v>405</v>
      </c>
      <c r="AG217" s="238">
        <v>7</v>
      </c>
      <c r="AH217" s="238">
        <v>2</v>
      </c>
      <c r="AI217" s="238">
        <v>2</v>
      </c>
      <c r="AJ217" s="238">
        <v>4</v>
      </c>
      <c r="AK217" s="238">
        <v>34</v>
      </c>
      <c r="AL217" s="238">
        <v>28</v>
      </c>
      <c r="AM217" s="238" t="s">
        <v>354</v>
      </c>
      <c r="AN217" s="238">
        <v>5</v>
      </c>
      <c r="AO217" s="238">
        <v>1</v>
      </c>
      <c r="AS217" s="238">
        <v>14</v>
      </c>
      <c r="AT217" s="238">
        <v>9</v>
      </c>
      <c r="AU217" s="238">
        <v>65</v>
      </c>
      <c r="AV217" s="238">
        <v>11</v>
      </c>
      <c r="AW217" s="238">
        <v>21</v>
      </c>
      <c r="AX217" s="238">
        <v>2</v>
      </c>
      <c r="AY217" s="238">
        <v>2</v>
      </c>
      <c r="AZ217" s="238">
        <v>4</v>
      </c>
      <c r="BA217" s="238">
        <v>21</v>
      </c>
      <c r="BB217" s="238">
        <v>19</v>
      </c>
      <c r="BC217" s="238" t="s">
        <v>363</v>
      </c>
      <c r="BD217" s="238">
        <v>5</v>
      </c>
      <c r="BE217" s="238">
        <v>4</v>
      </c>
      <c r="BI217" s="238">
        <v>14</v>
      </c>
      <c r="BJ217" s="238">
        <v>9</v>
      </c>
      <c r="BK217" s="238">
        <v>65</v>
      </c>
      <c r="BL217" s="238">
        <v>11</v>
      </c>
      <c r="BM217" s="238">
        <v>21</v>
      </c>
      <c r="CT217" s="238">
        <v>455715.01989670802</v>
      </c>
      <c r="CU217" s="238">
        <v>4964000.43180086</v>
      </c>
      <c r="CV217" s="238">
        <v>44.828037199999997</v>
      </c>
      <c r="CW217" s="238">
        <v>-93.560209819999997</v>
      </c>
      <c r="CX217" s="238" t="s">
        <v>359</v>
      </c>
      <c r="CY217" s="238" t="s">
        <v>2226</v>
      </c>
    </row>
    <row r="218" spans="1:103" x14ac:dyDescent="0.25">
      <c r="A218" s="238">
        <v>10714711</v>
      </c>
      <c r="B218" s="238">
        <v>2</v>
      </c>
      <c r="C218" s="238">
        <v>212</v>
      </c>
      <c r="D218" s="238">
        <v>151.39099999999999</v>
      </c>
      <c r="E218" s="238">
        <v>10</v>
      </c>
      <c r="F218" s="238" t="s">
        <v>2212</v>
      </c>
      <c r="H218" s="238" t="s">
        <v>354</v>
      </c>
      <c r="I218" s="238">
        <v>25</v>
      </c>
      <c r="K218" s="238">
        <v>11038241</v>
      </c>
      <c r="L218" s="238">
        <v>113350022</v>
      </c>
      <c r="M218" s="238">
        <v>12</v>
      </c>
      <c r="N218" s="238">
        <v>1</v>
      </c>
      <c r="O218" s="238">
        <v>2011</v>
      </c>
      <c r="P218" s="238" t="s">
        <v>384</v>
      </c>
      <c r="Q218" s="238">
        <v>3</v>
      </c>
      <c r="R218" s="238" t="s">
        <v>356</v>
      </c>
      <c r="S218" s="238">
        <v>5</v>
      </c>
      <c r="T218" s="238">
        <v>0</v>
      </c>
      <c r="U218" s="238">
        <v>1</v>
      </c>
      <c r="V218" s="238">
        <v>7</v>
      </c>
      <c r="W218" s="238">
        <v>54</v>
      </c>
      <c r="X218" s="238">
        <v>2</v>
      </c>
      <c r="Y218" s="238">
        <v>6</v>
      </c>
      <c r="Z218" s="238">
        <v>4</v>
      </c>
      <c r="AB218" s="238">
        <v>3</v>
      </c>
      <c r="AC218" s="238">
        <v>98</v>
      </c>
      <c r="AD218" s="238" t="s">
        <v>357</v>
      </c>
      <c r="AE218" s="238" t="s">
        <v>2227</v>
      </c>
      <c r="AF218" s="238" t="s">
        <v>358</v>
      </c>
      <c r="AG218" s="238">
        <v>3</v>
      </c>
      <c r="AH218" s="238">
        <v>2</v>
      </c>
      <c r="AI218" s="238">
        <v>2</v>
      </c>
      <c r="AJ218" s="238">
        <v>4</v>
      </c>
      <c r="AK218" s="238">
        <v>21</v>
      </c>
      <c r="AL218" s="238">
        <v>37</v>
      </c>
      <c r="AM218" s="238" t="s">
        <v>354</v>
      </c>
      <c r="AN218" s="238">
        <v>5</v>
      </c>
      <c r="AT218" s="238">
        <v>98</v>
      </c>
      <c r="AU218" s="238">
        <v>65</v>
      </c>
      <c r="AV218" s="238">
        <v>11</v>
      </c>
      <c r="AW218" s="238">
        <v>21</v>
      </c>
      <c r="CT218" s="238">
        <v>455790</v>
      </c>
      <c r="CU218" s="238">
        <v>4964041</v>
      </c>
      <c r="CV218" s="238">
        <v>44.828403999999999</v>
      </c>
      <c r="CW218" s="238">
        <v>-93.559261199999995</v>
      </c>
      <c r="CX218" s="238" t="s">
        <v>359</v>
      </c>
      <c r="CY218" s="238" t="s">
        <v>2228</v>
      </c>
    </row>
    <row r="219" spans="1:103" x14ac:dyDescent="0.25">
      <c r="A219" s="238">
        <v>513926</v>
      </c>
      <c r="B219" s="238">
        <v>2</v>
      </c>
      <c r="C219" s="238">
        <v>212</v>
      </c>
      <c r="D219" s="238">
        <v>151.398</v>
      </c>
      <c r="E219" s="238">
        <v>10</v>
      </c>
      <c r="F219" s="238" t="s">
        <v>2212</v>
      </c>
      <c r="H219" s="238" t="s">
        <v>354</v>
      </c>
      <c r="I219" s="238">
        <v>25</v>
      </c>
      <c r="K219" s="238">
        <v>17035728</v>
      </c>
      <c r="M219" s="238">
        <v>11</v>
      </c>
      <c r="N219" s="238">
        <v>2</v>
      </c>
      <c r="O219" s="238">
        <v>2017</v>
      </c>
      <c r="P219" s="238" t="s">
        <v>384</v>
      </c>
      <c r="Q219" s="238">
        <v>12</v>
      </c>
      <c r="R219" s="238" t="s">
        <v>369</v>
      </c>
      <c r="S219" s="238">
        <v>5</v>
      </c>
      <c r="T219" s="238">
        <v>0</v>
      </c>
      <c r="U219" s="238">
        <v>1</v>
      </c>
      <c r="W219" s="238">
        <v>56</v>
      </c>
      <c r="X219" s="238">
        <v>2</v>
      </c>
      <c r="Y219" s="238">
        <v>1</v>
      </c>
      <c r="Z219" s="238">
        <v>1</v>
      </c>
      <c r="AB219" s="238">
        <v>1</v>
      </c>
      <c r="AC219" s="238">
        <v>98</v>
      </c>
      <c r="AD219" s="238" t="s">
        <v>357</v>
      </c>
      <c r="AF219" s="238" t="s">
        <v>405</v>
      </c>
      <c r="AG219" s="238">
        <v>3</v>
      </c>
      <c r="AH219" s="238">
        <v>2</v>
      </c>
      <c r="AI219" s="238">
        <v>2</v>
      </c>
      <c r="AJ219" s="238">
        <v>3</v>
      </c>
      <c r="AK219" s="238">
        <v>21</v>
      </c>
      <c r="AL219" s="238">
        <v>16</v>
      </c>
      <c r="AM219" s="238" t="s">
        <v>363</v>
      </c>
      <c r="AN219" s="238">
        <v>5</v>
      </c>
      <c r="AO219" s="238">
        <v>72</v>
      </c>
      <c r="AP219" s="238">
        <v>71</v>
      </c>
      <c r="AS219" s="238">
        <v>15</v>
      </c>
      <c r="AT219" s="238">
        <v>98</v>
      </c>
      <c r="AU219" s="238">
        <v>65</v>
      </c>
      <c r="AV219" s="238">
        <v>11</v>
      </c>
      <c r="AW219" s="238">
        <v>21</v>
      </c>
      <c r="CT219" s="238">
        <v>455775.85472940397</v>
      </c>
      <c r="CU219" s="238">
        <v>4964054.2975525297</v>
      </c>
      <c r="CV219" s="238">
        <v>44.828525859999999</v>
      </c>
      <c r="CW219" s="238">
        <v>-93.559444979999995</v>
      </c>
      <c r="CX219" s="238" t="s">
        <v>359</v>
      </c>
      <c r="CY219" s="238" t="s">
        <v>2229</v>
      </c>
    </row>
    <row r="220" spans="1:103" x14ac:dyDescent="0.25">
      <c r="A220" s="238">
        <v>10714917</v>
      </c>
      <c r="B220" s="238">
        <v>2</v>
      </c>
      <c r="C220" s="238">
        <v>212</v>
      </c>
      <c r="D220" s="238">
        <v>151.423</v>
      </c>
      <c r="E220" s="238">
        <v>10</v>
      </c>
      <c r="F220" s="238" t="s">
        <v>2212</v>
      </c>
      <c r="H220" s="238" t="s">
        <v>354</v>
      </c>
      <c r="I220" s="238">
        <v>25</v>
      </c>
      <c r="L220" s="238">
        <v>113410060</v>
      </c>
      <c r="M220" s="238">
        <v>11</v>
      </c>
      <c r="N220" s="238">
        <v>2</v>
      </c>
      <c r="O220" s="238">
        <v>2011</v>
      </c>
      <c r="P220" s="238" t="s">
        <v>355</v>
      </c>
      <c r="Q220" s="238">
        <v>21</v>
      </c>
      <c r="S220" s="238">
        <v>5</v>
      </c>
      <c r="T220" s="238">
        <v>0</v>
      </c>
      <c r="U220" s="238">
        <v>2</v>
      </c>
      <c r="V220" s="238">
        <v>1</v>
      </c>
      <c r="W220" s="238">
        <v>10</v>
      </c>
      <c r="Y220" s="238">
        <v>6</v>
      </c>
      <c r="Z220" s="238">
        <v>1</v>
      </c>
      <c r="AB220" s="238">
        <v>1</v>
      </c>
      <c r="AC220" s="238">
        <v>98</v>
      </c>
      <c r="AF220" s="238" t="s">
        <v>358</v>
      </c>
      <c r="AG220" s="238">
        <v>7</v>
      </c>
      <c r="AH220" s="238">
        <v>2</v>
      </c>
      <c r="AI220" s="238">
        <v>2</v>
      </c>
      <c r="AJ220" s="238">
        <v>3</v>
      </c>
      <c r="AK220" s="238">
        <v>21</v>
      </c>
      <c r="AL220" s="238">
        <v>53</v>
      </c>
      <c r="AM220" s="238" t="s">
        <v>363</v>
      </c>
      <c r="AT220" s="238">
        <v>98</v>
      </c>
      <c r="AU220" s="238">
        <v>65</v>
      </c>
      <c r="AX220" s="238">
        <v>2</v>
      </c>
      <c r="AY220" s="238">
        <v>2</v>
      </c>
      <c r="AZ220" s="238">
        <v>3</v>
      </c>
      <c r="BA220" s="238">
        <v>21</v>
      </c>
      <c r="BB220" s="238">
        <v>17</v>
      </c>
      <c r="BC220" s="238" t="s">
        <v>354</v>
      </c>
      <c r="BJ220" s="238">
        <v>98</v>
      </c>
      <c r="BK220" s="238">
        <v>65</v>
      </c>
      <c r="CT220" s="238">
        <v>455823</v>
      </c>
      <c r="CU220" s="238">
        <v>4964081</v>
      </c>
      <c r="CV220" s="238">
        <v>44.8287719</v>
      </c>
      <c r="CW220" s="238">
        <v>-93.558853799999994</v>
      </c>
      <c r="CX220" s="238" t="s">
        <v>359</v>
      </c>
    </row>
    <row r="221" spans="1:103" x14ac:dyDescent="0.25">
      <c r="A221" s="238">
        <v>694366</v>
      </c>
      <c r="B221" s="238">
        <v>2</v>
      </c>
      <c r="C221" s="238">
        <v>212</v>
      </c>
      <c r="D221" s="238">
        <v>151.506</v>
      </c>
      <c r="E221" s="238">
        <v>10</v>
      </c>
      <c r="F221" s="238" t="s">
        <v>2212</v>
      </c>
      <c r="H221" s="238" t="s">
        <v>354</v>
      </c>
      <c r="I221" s="238">
        <v>25</v>
      </c>
      <c r="K221" s="238">
        <v>19503324</v>
      </c>
      <c r="M221" s="238">
        <v>2</v>
      </c>
      <c r="N221" s="238">
        <v>27</v>
      </c>
      <c r="O221" s="238">
        <v>2019</v>
      </c>
      <c r="P221" s="238" t="s">
        <v>355</v>
      </c>
      <c r="Q221" s="238">
        <v>18</v>
      </c>
      <c r="R221" s="238" t="s">
        <v>356</v>
      </c>
      <c r="S221" s="238">
        <v>4</v>
      </c>
      <c r="T221" s="238">
        <v>0</v>
      </c>
      <c r="U221" s="238">
        <v>3</v>
      </c>
      <c r="V221" s="238">
        <v>90</v>
      </c>
      <c r="W221" s="238">
        <v>10</v>
      </c>
      <c r="X221" s="238">
        <v>2</v>
      </c>
      <c r="Y221" s="238">
        <v>4</v>
      </c>
      <c r="Z221" s="238">
        <v>1</v>
      </c>
      <c r="AB221" s="238">
        <v>1</v>
      </c>
      <c r="AC221" s="238">
        <v>98</v>
      </c>
      <c r="AD221" s="238" t="s">
        <v>357</v>
      </c>
      <c r="AF221" s="238" t="s">
        <v>405</v>
      </c>
      <c r="AG221" s="238">
        <v>90</v>
      </c>
      <c r="AH221" s="238">
        <v>2</v>
      </c>
      <c r="AI221" s="238">
        <v>2</v>
      </c>
      <c r="AJ221" s="238">
        <v>4</v>
      </c>
      <c r="AK221" s="238">
        <v>21</v>
      </c>
      <c r="AL221" s="238">
        <v>17</v>
      </c>
      <c r="AM221" s="238" t="s">
        <v>354</v>
      </c>
      <c r="AN221" s="238">
        <v>5</v>
      </c>
      <c r="AO221" s="238">
        <v>90</v>
      </c>
      <c r="AS221" s="238">
        <v>15</v>
      </c>
      <c r="AT221" s="238">
        <v>9</v>
      </c>
      <c r="AU221" s="238">
        <v>65</v>
      </c>
      <c r="AV221" s="238">
        <v>11</v>
      </c>
      <c r="AW221" s="238">
        <v>21</v>
      </c>
      <c r="AX221" s="238">
        <v>2</v>
      </c>
      <c r="AY221" s="238">
        <v>2</v>
      </c>
      <c r="AZ221" s="238">
        <v>4</v>
      </c>
      <c r="BA221" s="238">
        <v>21</v>
      </c>
      <c r="BB221" s="238">
        <v>61</v>
      </c>
      <c r="BC221" s="238" t="s">
        <v>354</v>
      </c>
      <c r="BD221" s="238">
        <v>5</v>
      </c>
      <c r="BE221" s="238">
        <v>1</v>
      </c>
      <c r="BI221" s="238">
        <v>15</v>
      </c>
      <c r="BJ221" s="238">
        <v>9</v>
      </c>
      <c r="BK221" s="238">
        <v>65</v>
      </c>
      <c r="BL221" s="238">
        <v>11</v>
      </c>
      <c r="BM221" s="238">
        <v>21</v>
      </c>
      <c r="BN221" s="238">
        <v>2</v>
      </c>
      <c r="BO221" s="238">
        <v>4</v>
      </c>
      <c r="BP221" s="238">
        <v>4</v>
      </c>
      <c r="BQ221" s="238">
        <v>27</v>
      </c>
      <c r="BR221" s="238">
        <v>30</v>
      </c>
      <c r="BS221" s="238" t="s">
        <v>363</v>
      </c>
      <c r="BT221" s="238">
        <v>5</v>
      </c>
      <c r="BU221" s="238">
        <v>1</v>
      </c>
      <c r="BY221" s="238">
        <v>15</v>
      </c>
      <c r="BZ221" s="238">
        <v>9</v>
      </c>
      <c r="CA221" s="238">
        <v>65</v>
      </c>
      <c r="CB221" s="238">
        <v>11</v>
      </c>
      <c r="CC221" s="238">
        <v>21</v>
      </c>
      <c r="CT221" s="238">
        <v>455901.28693590802</v>
      </c>
      <c r="CU221" s="238">
        <v>4964224.7989162598</v>
      </c>
      <c r="CV221" s="238">
        <v>44.830068439999998</v>
      </c>
      <c r="CW221" s="238">
        <v>-93.557873110000003</v>
      </c>
      <c r="CX221" s="238" t="s">
        <v>359</v>
      </c>
      <c r="CY221" s="238" t="s">
        <v>2230</v>
      </c>
    </row>
    <row r="222" spans="1:103" x14ac:dyDescent="0.25">
      <c r="A222" s="238">
        <v>799049</v>
      </c>
      <c r="B222" s="238">
        <v>2</v>
      </c>
      <c r="C222" s="238">
        <v>212</v>
      </c>
      <c r="D222" s="238">
        <v>151.51900000000001</v>
      </c>
      <c r="E222" s="238">
        <v>10</v>
      </c>
      <c r="F222" s="238" t="s">
        <v>2212</v>
      </c>
      <c r="H222" s="238" t="s">
        <v>354</v>
      </c>
      <c r="I222" s="238">
        <v>25</v>
      </c>
      <c r="K222" s="238">
        <v>20501780</v>
      </c>
      <c r="L222" s="238">
        <v>200440267</v>
      </c>
      <c r="M222" s="238">
        <v>2</v>
      </c>
      <c r="N222" s="238">
        <v>13</v>
      </c>
      <c r="O222" s="238">
        <v>2020</v>
      </c>
      <c r="P222" s="238" t="s">
        <v>384</v>
      </c>
      <c r="Q222" s="238">
        <v>5</v>
      </c>
      <c r="R222" s="238" t="s">
        <v>356</v>
      </c>
      <c r="S222" s="238">
        <v>5</v>
      </c>
      <c r="T222" s="238">
        <v>0</v>
      </c>
      <c r="U222" s="238">
        <v>1</v>
      </c>
      <c r="W222" s="238">
        <v>43</v>
      </c>
      <c r="X222" s="238">
        <v>2</v>
      </c>
      <c r="Y222" s="238">
        <v>6</v>
      </c>
      <c r="Z222" s="238">
        <v>1</v>
      </c>
      <c r="AB222" s="238">
        <v>1</v>
      </c>
      <c r="AC222" s="238">
        <v>98</v>
      </c>
      <c r="AD222" s="238" t="s">
        <v>2231</v>
      </c>
      <c r="AF222" s="238" t="s">
        <v>405</v>
      </c>
      <c r="AG222" s="238">
        <v>3</v>
      </c>
      <c r="AH222" s="238">
        <v>2</v>
      </c>
      <c r="AI222" s="238">
        <v>2</v>
      </c>
      <c r="AJ222" s="238">
        <v>4</v>
      </c>
      <c r="AK222" s="238">
        <v>21</v>
      </c>
      <c r="AS222" s="238">
        <v>15</v>
      </c>
      <c r="AT222" s="238">
        <v>9</v>
      </c>
      <c r="AU222" s="238">
        <v>65</v>
      </c>
      <c r="AV222" s="238">
        <v>11</v>
      </c>
      <c r="AW222" s="238">
        <v>21</v>
      </c>
      <c r="CT222" s="238">
        <v>455913.98696130799</v>
      </c>
      <c r="CU222" s="238">
        <v>4964239.61561256</v>
      </c>
      <c r="CV222" s="238">
        <v>44.8302026</v>
      </c>
      <c r="CW222" s="238">
        <v>-93.557713739999997</v>
      </c>
      <c r="CX222" s="238" t="s">
        <v>359</v>
      </c>
      <c r="CY222" s="238" t="s">
        <v>2232</v>
      </c>
    </row>
    <row r="223" spans="1:103" x14ac:dyDescent="0.25">
      <c r="A223" s="238">
        <v>696799</v>
      </c>
      <c r="B223" s="238">
        <v>2</v>
      </c>
      <c r="C223" s="238">
        <v>212</v>
      </c>
      <c r="D223" s="238">
        <v>151.535</v>
      </c>
      <c r="E223" s="238">
        <v>10</v>
      </c>
      <c r="F223" s="238" t="s">
        <v>2212</v>
      </c>
      <c r="H223" s="238" t="s">
        <v>354</v>
      </c>
      <c r="I223" s="238">
        <v>25</v>
      </c>
      <c r="K223" s="238">
        <v>19503905</v>
      </c>
      <c r="M223" s="238">
        <v>3</v>
      </c>
      <c r="N223" s="238">
        <v>11</v>
      </c>
      <c r="O223" s="238">
        <v>2019</v>
      </c>
      <c r="P223" s="238" t="s">
        <v>361</v>
      </c>
      <c r="Q223" s="238">
        <v>1</v>
      </c>
      <c r="R223" s="238" t="s">
        <v>356</v>
      </c>
      <c r="S223" s="238">
        <v>5</v>
      </c>
      <c r="T223" s="238">
        <v>0</v>
      </c>
      <c r="U223" s="238">
        <v>1</v>
      </c>
      <c r="W223" s="238">
        <v>55</v>
      </c>
      <c r="X223" s="238">
        <v>2</v>
      </c>
      <c r="Y223" s="238">
        <v>4</v>
      </c>
      <c r="Z223" s="238">
        <v>2</v>
      </c>
      <c r="AB223" s="238">
        <v>1</v>
      </c>
      <c r="AC223" s="238">
        <v>98</v>
      </c>
      <c r="AD223" s="238" t="s">
        <v>357</v>
      </c>
      <c r="AF223" s="238" t="s">
        <v>405</v>
      </c>
      <c r="AG223" s="238">
        <v>3</v>
      </c>
      <c r="AH223" s="238">
        <v>2</v>
      </c>
      <c r="AI223" s="238">
        <v>4</v>
      </c>
      <c r="AJ223" s="238">
        <v>4</v>
      </c>
      <c r="AK223" s="238">
        <v>21</v>
      </c>
      <c r="AL223" s="238">
        <v>55</v>
      </c>
      <c r="AM223" s="238" t="s">
        <v>363</v>
      </c>
      <c r="AN223" s="238">
        <v>9</v>
      </c>
      <c r="AO223" s="238">
        <v>90</v>
      </c>
      <c r="AS223" s="238">
        <v>15</v>
      </c>
      <c r="AT223" s="238">
        <v>9</v>
      </c>
      <c r="AU223" s="238">
        <v>65</v>
      </c>
      <c r="AV223" s="238">
        <v>11</v>
      </c>
      <c r="AW223" s="238">
        <v>21</v>
      </c>
      <c r="CT223" s="238">
        <v>455939.387012108</v>
      </c>
      <c r="CU223" s="238">
        <v>4964254.4323088601</v>
      </c>
      <c r="CV223" s="238">
        <v>44.830337540000002</v>
      </c>
      <c r="CW223" s="238">
        <v>-93.557393719999993</v>
      </c>
      <c r="CX223" s="238" t="s">
        <v>359</v>
      </c>
      <c r="CY223" s="238" t="s">
        <v>2233</v>
      </c>
    </row>
    <row r="224" spans="1:103" x14ac:dyDescent="0.25">
      <c r="A224" s="238">
        <v>696880</v>
      </c>
      <c r="B224" s="238">
        <v>2</v>
      </c>
      <c r="C224" s="238">
        <v>212</v>
      </c>
      <c r="D224" s="238">
        <v>151.548</v>
      </c>
      <c r="E224" s="238">
        <v>10</v>
      </c>
      <c r="F224" s="238" t="s">
        <v>2212</v>
      </c>
      <c r="H224" s="238" t="s">
        <v>354</v>
      </c>
      <c r="I224" s="238">
        <v>25</v>
      </c>
      <c r="K224" s="238">
        <v>19503497</v>
      </c>
      <c r="M224" s="238">
        <v>3</v>
      </c>
      <c r="N224" s="238">
        <v>2</v>
      </c>
      <c r="O224" s="238">
        <v>2019</v>
      </c>
      <c r="P224" s="238" t="s">
        <v>364</v>
      </c>
      <c r="Q224" s="238">
        <v>6</v>
      </c>
      <c r="R224" s="238" t="s">
        <v>356</v>
      </c>
      <c r="S224" s="238">
        <v>3</v>
      </c>
      <c r="T224" s="238">
        <v>0</v>
      </c>
      <c r="U224" s="238">
        <v>1</v>
      </c>
      <c r="W224" s="238">
        <v>83</v>
      </c>
      <c r="X224" s="238">
        <v>2</v>
      </c>
      <c r="Y224" s="238">
        <v>2</v>
      </c>
      <c r="Z224" s="238">
        <v>1</v>
      </c>
      <c r="AB224" s="238">
        <v>5</v>
      </c>
      <c r="AC224" s="238">
        <v>98</v>
      </c>
      <c r="AD224" s="238" t="s">
        <v>357</v>
      </c>
      <c r="AF224" s="238" t="s">
        <v>405</v>
      </c>
      <c r="AG224" s="238">
        <v>3</v>
      </c>
      <c r="AH224" s="238">
        <v>2</v>
      </c>
      <c r="AI224" s="238">
        <v>3</v>
      </c>
      <c r="AJ224" s="238">
        <v>4</v>
      </c>
      <c r="AK224" s="238">
        <v>21</v>
      </c>
      <c r="AL224" s="238">
        <v>57</v>
      </c>
      <c r="AM224" s="238" t="s">
        <v>354</v>
      </c>
      <c r="AN224" s="238">
        <v>5</v>
      </c>
      <c r="AO224" s="238">
        <v>70</v>
      </c>
      <c r="AS224" s="238">
        <v>15</v>
      </c>
      <c r="AT224" s="238">
        <v>9</v>
      </c>
      <c r="AU224" s="238">
        <v>65</v>
      </c>
      <c r="AV224" s="238">
        <v>11</v>
      </c>
      <c r="AW224" s="238">
        <v>21</v>
      </c>
      <c r="CT224" s="238">
        <v>455935.15367030801</v>
      </c>
      <c r="CU224" s="238">
        <v>4964284.0657014605</v>
      </c>
      <c r="CV224" s="238">
        <v>44.830604030000003</v>
      </c>
      <c r="CW224" s="238">
        <v>-93.557449840000004</v>
      </c>
      <c r="CX224" s="238" t="s">
        <v>359</v>
      </c>
      <c r="CY224" s="238" t="s">
        <v>2234</v>
      </c>
    </row>
    <row r="225" spans="1:103" x14ac:dyDescent="0.25">
      <c r="A225" s="238">
        <v>536017</v>
      </c>
      <c r="B225" s="238">
        <v>2</v>
      </c>
      <c r="C225" s="238">
        <v>212</v>
      </c>
      <c r="D225" s="238">
        <v>151.57900000000001</v>
      </c>
      <c r="E225" s="238">
        <v>10</v>
      </c>
      <c r="F225" s="238" t="s">
        <v>2212</v>
      </c>
      <c r="H225" s="238" t="s">
        <v>354</v>
      </c>
      <c r="I225" s="238">
        <v>25</v>
      </c>
      <c r="K225" s="238">
        <v>18001426</v>
      </c>
      <c r="M225" s="238">
        <v>1</v>
      </c>
      <c r="N225" s="238">
        <v>14</v>
      </c>
      <c r="O225" s="238">
        <v>2018</v>
      </c>
      <c r="P225" s="238" t="s">
        <v>366</v>
      </c>
      <c r="Q225" s="238">
        <v>15</v>
      </c>
      <c r="R225" s="238" t="s">
        <v>369</v>
      </c>
      <c r="S225" s="238">
        <v>5</v>
      </c>
      <c r="T225" s="238">
        <v>0</v>
      </c>
      <c r="U225" s="238">
        <v>1</v>
      </c>
      <c r="W225" s="238">
        <v>61</v>
      </c>
      <c r="X225" s="238">
        <v>2</v>
      </c>
      <c r="Y225" s="238">
        <v>1</v>
      </c>
      <c r="Z225" s="238">
        <v>4</v>
      </c>
      <c r="AA225" s="238">
        <v>7</v>
      </c>
      <c r="AB225" s="238">
        <v>3</v>
      </c>
      <c r="AC225" s="238">
        <v>98</v>
      </c>
      <c r="AD225" s="238" t="s">
        <v>357</v>
      </c>
      <c r="AF225" s="238" t="s">
        <v>358</v>
      </c>
      <c r="AG225" s="238">
        <v>3</v>
      </c>
      <c r="AH225" s="238">
        <v>2</v>
      </c>
      <c r="AI225" s="238">
        <v>2</v>
      </c>
      <c r="AJ225" s="238">
        <v>3</v>
      </c>
      <c r="AK225" s="238">
        <v>27</v>
      </c>
      <c r="AL225" s="238">
        <v>19</v>
      </c>
      <c r="AM225" s="238" t="s">
        <v>354</v>
      </c>
      <c r="AN225" s="238">
        <v>5</v>
      </c>
      <c r="AO225" s="238">
        <v>1</v>
      </c>
      <c r="AS225" s="238">
        <v>15</v>
      </c>
      <c r="AT225" s="238">
        <v>98</v>
      </c>
      <c r="AU225" s="238">
        <v>65</v>
      </c>
      <c r="AV225" s="238">
        <v>11</v>
      </c>
      <c r="AW225" s="238">
        <v>21</v>
      </c>
      <c r="CT225" s="238">
        <v>455979.95411373902</v>
      </c>
      <c r="CU225" s="238">
        <v>4964274.1563262204</v>
      </c>
      <c r="CV225" s="238">
        <v>44.8305176</v>
      </c>
      <c r="CW225" s="238">
        <v>-93.556882250000001</v>
      </c>
      <c r="CX225" s="238" t="s">
        <v>359</v>
      </c>
      <c r="CY225" s="238" t="s">
        <v>2235</v>
      </c>
    </row>
    <row r="226" spans="1:103" x14ac:dyDescent="0.25">
      <c r="A226" s="238">
        <v>696408</v>
      </c>
      <c r="B226" s="238">
        <v>2</v>
      </c>
      <c r="C226" s="238">
        <v>212</v>
      </c>
      <c r="D226" s="238">
        <v>151.60599999999999</v>
      </c>
      <c r="E226" s="238">
        <v>10</v>
      </c>
      <c r="F226" s="238" t="s">
        <v>2212</v>
      </c>
      <c r="H226" s="238" t="s">
        <v>354</v>
      </c>
      <c r="I226" s="238">
        <v>25</v>
      </c>
      <c r="K226" s="238">
        <v>19006752</v>
      </c>
      <c r="M226" s="238">
        <v>3</v>
      </c>
      <c r="N226" s="238">
        <v>9</v>
      </c>
      <c r="O226" s="238">
        <v>2019</v>
      </c>
      <c r="P226" s="238" t="s">
        <v>364</v>
      </c>
      <c r="Q226" s="238">
        <v>18</v>
      </c>
      <c r="R226" s="238" t="s">
        <v>356</v>
      </c>
      <c r="S226" s="238">
        <v>5</v>
      </c>
      <c r="T226" s="238">
        <v>0</v>
      </c>
      <c r="U226" s="238">
        <v>1</v>
      </c>
      <c r="W226" s="238">
        <v>55</v>
      </c>
      <c r="X226" s="238">
        <v>2</v>
      </c>
      <c r="Y226" s="238">
        <v>3</v>
      </c>
      <c r="Z226" s="238">
        <v>4</v>
      </c>
      <c r="AA226" s="238">
        <v>5</v>
      </c>
      <c r="AB226" s="238">
        <v>3</v>
      </c>
      <c r="AC226" s="238">
        <v>98</v>
      </c>
      <c r="AD226" s="238" t="s">
        <v>357</v>
      </c>
      <c r="AF226" s="238" t="s">
        <v>405</v>
      </c>
      <c r="AG226" s="238">
        <v>3</v>
      </c>
      <c r="AH226" s="238">
        <v>2</v>
      </c>
      <c r="AI226" s="238">
        <v>4</v>
      </c>
      <c r="AJ226" s="238">
        <v>4</v>
      </c>
      <c r="AK226" s="238">
        <v>21</v>
      </c>
      <c r="AL226" s="238">
        <v>21</v>
      </c>
      <c r="AM226" s="238" t="s">
        <v>354</v>
      </c>
      <c r="AN226" s="238">
        <v>5</v>
      </c>
      <c r="AO226" s="238">
        <v>1</v>
      </c>
      <c r="AS226" s="238">
        <v>15</v>
      </c>
      <c r="AT226" s="238">
        <v>9</v>
      </c>
      <c r="AU226" s="238">
        <v>65</v>
      </c>
      <c r="AV226" s="238">
        <v>11</v>
      </c>
      <c r="AW226" s="238">
        <v>21</v>
      </c>
      <c r="CT226" s="238">
        <v>456012.92187020503</v>
      </c>
      <c r="CU226" s="238">
        <v>4964341.3729785299</v>
      </c>
      <c r="CV226" s="238">
        <v>44.831124699999997</v>
      </c>
      <c r="CW226" s="238">
        <v>-93.556471029999997</v>
      </c>
      <c r="CX226" s="238" t="s">
        <v>359</v>
      </c>
      <c r="CY226" s="238" t="s">
        <v>2236</v>
      </c>
    </row>
    <row r="227" spans="1:103" x14ac:dyDescent="0.25">
      <c r="A227" s="238">
        <v>586651</v>
      </c>
      <c r="B227" s="238">
        <v>2</v>
      </c>
      <c r="C227" s="238">
        <v>212</v>
      </c>
      <c r="D227" s="238">
        <v>151.61799999999999</v>
      </c>
      <c r="E227" s="238">
        <v>10</v>
      </c>
      <c r="F227" s="238" t="s">
        <v>2212</v>
      </c>
      <c r="H227" s="238" t="s">
        <v>354</v>
      </c>
      <c r="I227" s="238">
        <v>25</v>
      </c>
      <c r="K227" s="238">
        <v>18009344</v>
      </c>
      <c r="M227" s="238">
        <v>3</v>
      </c>
      <c r="N227" s="238">
        <v>31</v>
      </c>
      <c r="O227" s="238">
        <v>2018</v>
      </c>
      <c r="P227" s="238" t="s">
        <v>364</v>
      </c>
      <c r="Q227" s="238">
        <v>7</v>
      </c>
      <c r="R227" s="238" t="s">
        <v>356</v>
      </c>
      <c r="S227" s="238">
        <v>5</v>
      </c>
      <c r="T227" s="238">
        <v>0</v>
      </c>
      <c r="U227" s="238">
        <v>1</v>
      </c>
      <c r="W227" s="238">
        <v>55</v>
      </c>
      <c r="X227" s="238">
        <v>2</v>
      </c>
      <c r="Y227" s="238">
        <v>1</v>
      </c>
      <c r="Z227" s="238">
        <v>4</v>
      </c>
      <c r="AB227" s="238">
        <v>5</v>
      </c>
      <c r="AC227" s="238">
        <v>98</v>
      </c>
      <c r="AD227" s="238" t="s">
        <v>357</v>
      </c>
      <c r="AF227" s="238" t="s">
        <v>358</v>
      </c>
      <c r="AG227" s="238">
        <v>3</v>
      </c>
      <c r="AH227" s="238">
        <v>2</v>
      </c>
      <c r="AI227" s="238">
        <v>3</v>
      </c>
      <c r="AJ227" s="238">
        <v>4</v>
      </c>
      <c r="AK227" s="238">
        <v>21</v>
      </c>
      <c r="AL227" s="238">
        <v>32</v>
      </c>
      <c r="AM227" s="238" t="s">
        <v>354</v>
      </c>
      <c r="AN227" s="238">
        <v>5</v>
      </c>
      <c r="AO227" s="238">
        <v>71</v>
      </c>
      <c r="AS227" s="238">
        <v>15</v>
      </c>
      <c r="AT227" s="238">
        <v>9</v>
      </c>
      <c r="AU227" s="238">
        <v>65</v>
      </c>
      <c r="AV227" s="238">
        <v>12</v>
      </c>
      <c r="AW227" s="238">
        <v>21</v>
      </c>
      <c r="CT227" s="238">
        <v>456019.27188290597</v>
      </c>
      <c r="CU227" s="238">
        <v>4964325.1468073996</v>
      </c>
      <c r="CV227" s="238">
        <v>44.830979030000002</v>
      </c>
      <c r="CW227" s="238">
        <v>-93.556389300000006</v>
      </c>
      <c r="CX227" s="238" t="s">
        <v>391</v>
      </c>
      <c r="CY227" s="238" t="s">
        <v>2237</v>
      </c>
    </row>
    <row r="228" spans="1:103" x14ac:dyDescent="0.25">
      <c r="A228" s="238">
        <v>10778009</v>
      </c>
      <c r="B228" s="238">
        <v>2</v>
      </c>
      <c r="C228" s="238">
        <v>212</v>
      </c>
      <c r="D228" s="238">
        <v>151.65799999999999</v>
      </c>
      <c r="E228" s="238">
        <v>10</v>
      </c>
      <c r="F228" s="238" t="s">
        <v>2212</v>
      </c>
      <c r="H228" s="238" t="s">
        <v>354</v>
      </c>
      <c r="I228" s="238">
        <v>25</v>
      </c>
      <c r="K228" s="238">
        <v>12016111</v>
      </c>
      <c r="L228" s="238">
        <v>121570017</v>
      </c>
      <c r="M228" s="238">
        <v>6</v>
      </c>
      <c r="N228" s="238">
        <v>5</v>
      </c>
      <c r="O228" s="238">
        <v>2012</v>
      </c>
      <c r="P228" s="238" t="s">
        <v>368</v>
      </c>
      <c r="Q228" s="238">
        <v>3</v>
      </c>
      <c r="R228" s="238" t="s">
        <v>356</v>
      </c>
      <c r="S228" s="238">
        <v>5</v>
      </c>
      <c r="T228" s="238">
        <v>0</v>
      </c>
      <c r="U228" s="238">
        <v>1</v>
      </c>
      <c r="V228" s="238">
        <v>8</v>
      </c>
      <c r="W228" s="238">
        <v>16</v>
      </c>
      <c r="X228" s="238">
        <v>2</v>
      </c>
      <c r="Y228" s="238">
        <v>4</v>
      </c>
      <c r="Z228" s="238">
        <v>1</v>
      </c>
      <c r="AB228" s="238">
        <v>1</v>
      </c>
      <c r="AC228" s="238">
        <v>98</v>
      </c>
      <c r="AD228" s="238" t="s">
        <v>1791</v>
      </c>
      <c r="AE228" s="238" t="s">
        <v>2238</v>
      </c>
      <c r="AF228" s="238" t="s">
        <v>358</v>
      </c>
      <c r="AG228" s="238">
        <v>4</v>
      </c>
      <c r="AH228" s="238">
        <v>2</v>
      </c>
      <c r="AI228" s="238">
        <v>2</v>
      </c>
      <c r="AJ228" s="238">
        <v>4</v>
      </c>
      <c r="AK228" s="238">
        <v>21</v>
      </c>
      <c r="AL228" s="238">
        <v>29</v>
      </c>
      <c r="AM228" s="238" t="s">
        <v>363</v>
      </c>
      <c r="AN228" s="238">
        <v>5</v>
      </c>
      <c r="AO228" s="238">
        <v>1</v>
      </c>
      <c r="AS228" s="238">
        <v>1</v>
      </c>
      <c r="AT228" s="238">
        <v>98</v>
      </c>
      <c r="AU228" s="238">
        <v>65</v>
      </c>
      <c r="AV228" s="238">
        <v>11</v>
      </c>
      <c r="AW228" s="238">
        <v>21</v>
      </c>
      <c r="CT228" s="238">
        <v>456059</v>
      </c>
      <c r="CU228" s="238">
        <v>4964376</v>
      </c>
      <c r="CV228" s="238">
        <v>44.831440100000002</v>
      </c>
      <c r="CW228" s="238">
        <v>-93.555895300000003</v>
      </c>
      <c r="CX228" s="238" t="s">
        <v>359</v>
      </c>
      <c r="CY228" s="238" t="s">
        <v>2239</v>
      </c>
    </row>
    <row r="229" spans="1:103" x14ac:dyDescent="0.25">
      <c r="A229" s="238">
        <v>10937412</v>
      </c>
      <c r="B229" s="238">
        <v>2</v>
      </c>
      <c r="C229" s="238">
        <v>212</v>
      </c>
      <c r="D229" s="238">
        <v>151.66800000000001</v>
      </c>
      <c r="E229" s="238">
        <v>10</v>
      </c>
      <c r="F229" s="238" t="s">
        <v>2212</v>
      </c>
      <c r="H229" s="238" t="s">
        <v>354</v>
      </c>
      <c r="I229" s="238">
        <v>25</v>
      </c>
      <c r="K229" s="238">
        <v>14509886</v>
      </c>
      <c r="L229" s="238">
        <v>142600213</v>
      </c>
      <c r="M229" s="238">
        <v>9</v>
      </c>
      <c r="N229" s="238">
        <v>15</v>
      </c>
      <c r="O229" s="238">
        <v>2014</v>
      </c>
      <c r="P229" s="238" t="s">
        <v>361</v>
      </c>
      <c r="Q229" s="238">
        <v>16</v>
      </c>
      <c r="R229" s="238" t="s">
        <v>356</v>
      </c>
      <c r="S229" s="238">
        <v>5</v>
      </c>
      <c r="T229" s="238">
        <v>0</v>
      </c>
      <c r="U229" s="238">
        <v>2</v>
      </c>
      <c r="V229" s="238">
        <v>90</v>
      </c>
      <c r="W229" s="238">
        <v>92</v>
      </c>
      <c r="X229" s="238">
        <v>2</v>
      </c>
      <c r="Y229" s="238">
        <v>1</v>
      </c>
      <c r="Z229" s="238">
        <v>1</v>
      </c>
      <c r="AB229" s="238">
        <v>1</v>
      </c>
      <c r="AC229" s="238">
        <v>98</v>
      </c>
      <c r="AD229" s="238" t="s">
        <v>376</v>
      </c>
      <c r="AE229" s="238" t="s">
        <v>2240</v>
      </c>
      <c r="AF229" s="238" t="s">
        <v>358</v>
      </c>
      <c r="AG229" s="238">
        <v>90</v>
      </c>
      <c r="AH229" s="238">
        <v>2</v>
      </c>
      <c r="AI229" s="238">
        <v>40</v>
      </c>
      <c r="AJ229" s="238">
        <v>4</v>
      </c>
      <c r="AK229" s="238">
        <v>21</v>
      </c>
      <c r="AL229" s="238">
        <v>29</v>
      </c>
      <c r="AM229" s="238" t="s">
        <v>354</v>
      </c>
      <c r="AN229" s="238">
        <v>5</v>
      </c>
      <c r="AS229" s="238">
        <v>1</v>
      </c>
      <c r="AT229" s="238">
        <v>98</v>
      </c>
      <c r="AU229" s="238">
        <v>65</v>
      </c>
      <c r="AV229" s="238">
        <v>11</v>
      </c>
      <c r="AW229" s="238">
        <v>21</v>
      </c>
      <c r="AX229" s="238">
        <v>2</v>
      </c>
      <c r="AY229" s="238">
        <v>4</v>
      </c>
      <c r="AZ229" s="238">
        <v>4</v>
      </c>
      <c r="BA229" s="238">
        <v>21</v>
      </c>
      <c r="BB229" s="238">
        <v>48</v>
      </c>
      <c r="BC229" s="238" t="s">
        <v>363</v>
      </c>
      <c r="BD229" s="238">
        <v>5</v>
      </c>
      <c r="BE229" s="238">
        <v>1</v>
      </c>
      <c r="BI229" s="238">
        <v>1</v>
      </c>
      <c r="BJ229" s="238">
        <v>98</v>
      </c>
      <c r="BK229" s="238">
        <v>65</v>
      </c>
      <c r="BL229" s="238">
        <v>11</v>
      </c>
      <c r="BM229" s="238">
        <v>21</v>
      </c>
      <c r="CT229" s="238">
        <v>456068</v>
      </c>
      <c r="CU229" s="238">
        <v>4964388</v>
      </c>
      <c r="CV229" s="238">
        <v>44.831550300000004</v>
      </c>
      <c r="CW229" s="238">
        <v>-93.555774</v>
      </c>
      <c r="CX229" s="238" t="s">
        <v>359</v>
      </c>
      <c r="CY229" s="238" t="s">
        <v>2241</v>
      </c>
    </row>
    <row r="230" spans="1:103" x14ac:dyDescent="0.25">
      <c r="A230" s="238">
        <v>781256</v>
      </c>
      <c r="B230" s="238">
        <v>2</v>
      </c>
      <c r="C230" s="238">
        <v>212</v>
      </c>
      <c r="D230" s="238">
        <v>151.71100000000001</v>
      </c>
      <c r="E230" s="238">
        <v>10</v>
      </c>
      <c r="F230" s="238" t="s">
        <v>2212</v>
      </c>
      <c r="H230" s="238" t="s">
        <v>354</v>
      </c>
      <c r="I230" s="238">
        <v>25</v>
      </c>
      <c r="K230" s="238">
        <v>20500843</v>
      </c>
      <c r="L230" s="238">
        <v>200190212</v>
      </c>
      <c r="M230" s="238">
        <v>1</v>
      </c>
      <c r="N230" s="238">
        <v>19</v>
      </c>
      <c r="O230" s="238">
        <v>2020</v>
      </c>
      <c r="P230" s="238" t="s">
        <v>366</v>
      </c>
      <c r="Q230" s="238">
        <v>15</v>
      </c>
      <c r="R230" s="238" t="s">
        <v>356</v>
      </c>
      <c r="S230" s="238">
        <v>5</v>
      </c>
      <c r="T230" s="238">
        <v>0</v>
      </c>
      <c r="U230" s="238">
        <v>2</v>
      </c>
      <c r="V230" s="238">
        <v>10</v>
      </c>
      <c r="W230" s="238">
        <v>10</v>
      </c>
      <c r="X230" s="238">
        <v>2</v>
      </c>
      <c r="Y230" s="238">
        <v>1</v>
      </c>
      <c r="Z230" s="238">
        <v>2</v>
      </c>
      <c r="AB230" s="238">
        <v>5</v>
      </c>
      <c r="AC230" s="238">
        <v>98</v>
      </c>
      <c r="AD230" s="238" t="s">
        <v>357</v>
      </c>
      <c r="AF230" s="238" t="s">
        <v>405</v>
      </c>
      <c r="AG230" s="238">
        <v>5</v>
      </c>
      <c r="AH230" s="238">
        <v>2</v>
      </c>
      <c r="AI230" s="238">
        <v>2</v>
      </c>
      <c r="AJ230" s="238">
        <v>4</v>
      </c>
      <c r="AK230" s="238">
        <v>21</v>
      </c>
      <c r="AL230" s="238">
        <v>39</v>
      </c>
      <c r="AM230" s="238" t="s">
        <v>363</v>
      </c>
      <c r="AN230" s="238">
        <v>5</v>
      </c>
      <c r="AO230" s="238">
        <v>90</v>
      </c>
      <c r="AS230" s="238">
        <v>15</v>
      </c>
      <c r="AT230" s="238">
        <v>9</v>
      </c>
      <c r="AU230" s="238">
        <v>65</v>
      </c>
      <c r="AV230" s="238">
        <v>11</v>
      </c>
      <c r="AW230" s="238">
        <v>21</v>
      </c>
      <c r="AX230" s="238">
        <v>2</v>
      </c>
      <c r="AY230" s="238">
        <v>2</v>
      </c>
      <c r="AZ230" s="238">
        <v>4</v>
      </c>
      <c r="BA230" s="238">
        <v>21</v>
      </c>
      <c r="BB230" s="238">
        <v>24</v>
      </c>
      <c r="BC230" s="238" t="s">
        <v>363</v>
      </c>
      <c r="BD230" s="238">
        <v>5</v>
      </c>
      <c r="BE230" s="238">
        <v>1</v>
      </c>
      <c r="BI230" s="238">
        <v>15</v>
      </c>
      <c r="BJ230" s="238">
        <v>9</v>
      </c>
      <c r="BK230" s="238">
        <v>65</v>
      </c>
      <c r="BL230" s="238">
        <v>11</v>
      </c>
      <c r="BM230" s="238">
        <v>21</v>
      </c>
      <c r="CT230" s="238">
        <v>456100.25400050799</v>
      </c>
      <c r="CU230" s="238">
        <v>4964487.26610786</v>
      </c>
      <c r="CV230" s="238">
        <v>44.83244337</v>
      </c>
      <c r="CW230" s="238">
        <v>-93.555378880000006</v>
      </c>
      <c r="CX230" s="238" t="s">
        <v>359</v>
      </c>
      <c r="CY230" s="238" t="s">
        <v>2242</v>
      </c>
    </row>
    <row r="231" spans="1:103" x14ac:dyDescent="0.25">
      <c r="A231" s="238">
        <v>848369</v>
      </c>
      <c r="B231" s="238">
        <v>2</v>
      </c>
      <c r="C231" s="238">
        <v>212</v>
      </c>
      <c r="D231" s="238">
        <v>151.774</v>
      </c>
      <c r="E231" s="238">
        <v>10</v>
      </c>
      <c r="F231" s="238" t="s">
        <v>2212</v>
      </c>
      <c r="H231" s="238" t="s">
        <v>354</v>
      </c>
      <c r="I231" s="238">
        <v>25</v>
      </c>
      <c r="K231" s="238">
        <v>20031587</v>
      </c>
      <c r="L231" s="238">
        <v>202960002</v>
      </c>
      <c r="M231" s="238">
        <v>10</v>
      </c>
      <c r="N231" s="238">
        <v>22</v>
      </c>
      <c r="O231" s="238">
        <v>2020</v>
      </c>
      <c r="P231" s="238" t="s">
        <v>384</v>
      </c>
      <c r="Q231" s="238">
        <v>0</v>
      </c>
      <c r="S231" s="238">
        <v>5</v>
      </c>
      <c r="T231" s="238">
        <v>0</v>
      </c>
      <c r="U231" s="238">
        <v>1</v>
      </c>
      <c r="W231" s="238">
        <v>16</v>
      </c>
      <c r="X231" s="238">
        <v>2</v>
      </c>
      <c r="Y231" s="238">
        <v>6</v>
      </c>
      <c r="Z231" s="238">
        <v>1</v>
      </c>
      <c r="AB231" s="238">
        <v>1</v>
      </c>
      <c r="AC231" s="238">
        <v>98</v>
      </c>
      <c r="AD231" s="238" t="s">
        <v>357</v>
      </c>
      <c r="AF231" s="238" t="s">
        <v>358</v>
      </c>
      <c r="AG231" s="238">
        <v>4</v>
      </c>
      <c r="AH231" s="238">
        <v>2</v>
      </c>
      <c r="AI231" s="238">
        <v>2</v>
      </c>
      <c r="AJ231" s="238">
        <v>3</v>
      </c>
      <c r="AK231" s="238">
        <v>21</v>
      </c>
      <c r="AL231" s="238">
        <v>20</v>
      </c>
      <c r="AM231" s="238" t="s">
        <v>354</v>
      </c>
      <c r="AN231" s="238">
        <v>5</v>
      </c>
      <c r="AO231" s="238">
        <v>1</v>
      </c>
      <c r="AS231" s="238">
        <v>14</v>
      </c>
      <c r="AT231" s="238">
        <v>9</v>
      </c>
      <c r="AU231" s="238">
        <v>65</v>
      </c>
      <c r="AV231" s="238">
        <v>11</v>
      </c>
      <c r="AW231" s="238">
        <v>21</v>
      </c>
      <c r="CT231" s="238">
        <v>456175.50629686698</v>
      </c>
      <c r="CU231" s="238">
        <v>4964522.2929076897</v>
      </c>
      <c r="CV231" s="238">
        <v>44.832763300000003</v>
      </c>
      <c r="CW231" s="238">
        <v>-93.554429920000004</v>
      </c>
      <c r="CX231" s="238" t="s">
        <v>359</v>
      </c>
      <c r="CY231" s="238" t="s">
        <v>2243</v>
      </c>
    </row>
    <row r="232" spans="1:103" x14ac:dyDescent="0.25">
      <c r="A232" s="238">
        <v>10853199</v>
      </c>
      <c r="B232" s="238">
        <v>2</v>
      </c>
      <c r="C232" s="238">
        <v>212</v>
      </c>
      <c r="D232" s="238">
        <v>151.82400000000001</v>
      </c>
      <c r="E232" s="238">
        <v>10</v>
      </c>
      <c r="F232" s="238" t="s">
        <v>2212</v>
      </c>
      <c r="H232" s="238" t="s">
        <v>354</v>
      </c>
      <c r="I232" s="238">
        <v>25</v>
      </c>
      <c r="K232" s="238">
        <v>13022965</v>
      </c>
      <c r="L232" s="238">
        <v>132110070</v>
      </c>
      <c r="M232" s="238">
        <v>7</v>
      </c>
      <c r="N232" s="238">
        <v>30</v>
      </c>
      <c r="O232" s="238">
        <v>2013</v>
      </c>
      <c r="P232" s="238" t="s">
        <v>368</v>
      </c>
      <c r="Q232" s="238">
        <v>7</v>
      </c>
      <c r="R232" s="238" t="s">
        <v>369</v>
      </c>
      <c r="S232" s="238">
        <v>5</v>
      </c>
      <c r="T232" s="238">
        <v>0</v>
      </c>
      <c r="U232" s="238">
        <v>2</v>
      </c>
      <c r="V232" s="238">
        <v>1</v>
      </c>
      <c r="W232" s="238">
        <v>10</v>
      </c>
      <c r="X232" s="238">
        <v>2</v>
      </c>
      <c r="Y232" s="238">
        <v>1</v>
      </c>
      <c r="Z232" s="238">
        <v>1</v>
      </c>
      <c r="AB232" s="238">
        <v>1</v>
      </c>
      <c r="AC232" s="238">
        <v>98</v>
      </c>
      <c r="AD232" s="238" t="s">
        <v>1723</v>
      </c>
      <c r="AE232" s="238" t="s">
        <v>2244</v>
      </c>
      <c r="AF232" s="238" t="s">
        <v>358</v>
      </c>
      <c r="AG232" s="238">
        <v>7</v>
      </c>
      <c r="AH232" s="238">
        <v>2</v>
      </c>
      <c r="AI232" s="238">
        <v>3</v>
      </c>
      <c r="AJ232" s="238">
        <v>3</v>
      </c>
      <c r="AK232" s="238">
        <v>8</v>
      </c>
      <c r="AL232" s="238">
        <v>34</v>
      </c>
      <c r="AM232" s="238" t="s">
        <v>354</v>
      </c>
      <c r="AN232" s="238">
        <v>5</v>
      </c>
      <c r="AO232" s="238">
        <v>1</v>
      </c>
      <c r="AS232" s="238">
        <v>3</v>
      </c>
      <c r="AT232" s="238">
        <v>98</v>
      </c>
      <c r="AU232" s="238">
        <v>65</v>
      </c>
      <c r="AV232" s="238">
        <v>11</v>
      </c>
      <c r="AW232" s="238">
        <v>21</v>
      </c>
      <c r="AX232" s="238">
        <v>2</v>
      </c>
      <c r="AY232" s="238">
        <v>2</v>
      </c>
      <c r="AZ232" s="238">
        <v>3</v>
      </c>
      <c r="BA232" s="238">
        <v>21</v>
      </c>
      <c r="BB232" s="238">
        <v>29</v>
      </c>
      <c r="BC232" s="238" t="s">
        <v>363</v>
      </c>
      <c r="BD232" s="238">
        <v>5</v>
      </c>
      <c r="BE232" s="238">
        <v>15</v>
      </c>
      <c r="BI232" s="238">
        <v>3</v>
      </c>
      <c r="BJ232" s="238">
        <v>98</v>
      </c>
      <c r="BK232" s="238">
        <v>65</v>
      </c>
      <c r="BL232" s="238">
        <v>11</v>
      </c>
      <c r="BM232" s="238">
        <v>21</v>
      </c>
      <c r="CT232" s="238">
        <v>456225</v>
      </c>
      <c r="CU232" s="238">
        <v>4964585</v>
      </c>
      <c r="CV232" s="238">
        <v>44.833332300000002</v>
      </c>
      <c r="CW232" s="238">
        <v>-93.553808000000004</v>
      </c>
      <c r="CX232" s="238" t="s">
        <v>359</v>
      </c>
      <c r="CY232" s="238" t="s">
        <v>2245</v>
      </c>
    </row>
    <row r="233" spans="1:103" x14ac:dyDescent="0.25">
      <c r="A233" s="238">
        <v>664040</v>
      </c>
      <c r="B233" s="238">
        <v>2</v>
      </c>
      <c r="C233" s="238">
        <v>212</v>
      </c>
      <c r="D233" s="238">
        <v>151.834</v>
      </c>
      <c r="E233" s="238">
        <v>10</v>
      </c>
      <c r="F233" s="238" t="s">
        <v>2212</v>
      </c>
      <c r="H233" s="238" t="s">
        <v>354</v>
      </c>
      <c r="I233" s="238">
        <v>25</v>
      </c>
      <c r="K233" s="238">
        <v>18514077</v>
      </c>
      <c r="M233" s="238">
        <v>11</v>
      </c>
      <c r="N233" s="238">
        <v>28</v>
      </c>
      <c r="O233" s="238">
        <v>2018</v>
      </c>
      <c r="P233" s="238" t="s">
        <v>355</v>
      </c>
      <c r="Q233" s="238">
        <v>15</v>
      </c>
      <c r="R233" s="238" t="s">
        <v>196</v>
      </c>
      <c r="S233" s="238">
        <v>5</v>
      </c>
      <c r="T233" s="238">
        <v>0</v>
      </c>
      <c r="U233" s="238">
        <v>1</v>
      </c>
      <c r="V233" s="238">
        <v>13</v>
      </c>
      <c r="W233" s="238">
        <v>10</v>
      </c>
      <c r="X233" s="238">
        <v>2</v>
      </c>
      <c r="Y233" s="238">
        <v>1</v>
      </c>
      <c r="Z233" s="238">
        <v>1</v>
      </c>
      <c r="AB233" s="238">
        <v>3</v>
      </c>
      <c r="AC233" s="238">
        <v>98</v>
      </c>
      <c r="AD233" s="238" t="s">
        <v>357</v>
      </c>
      <c r="AF233" s="238" t="s">
        <v>405</v>
      </c>
      <c r="AG233" s="238">
        <v>4</v>
      </c>
      <c r="AH233" s="238">
        <v>2</v>
      </c>
      <c r="AI233" s="238">
        <v>3</v>
      </c>
      <c r="AJ233" s="238">
        <v>4</v>
      </c>
      <c r="AK233" s="238">
        <v>21</v>
      </c>
      <c r="AL233" s="238">
        <v>20</v>
      </c>
      <c r="AM233" s="238" t="s">
        <v>354</v>
      </c>
      <c r="AN233" s="238">
        <v>5</v>
      </c>
      <c r="AO233" s="238">
        <v>70</v>
      </c>
      <c r="AS233" s="238">
        <v>15</v>
      </c>
      <c r="AT233" s="238">
        <v>9</v>
      </c>
      <c r="AU233" s="238">
        <v>65</v>
      </c>
      <c r="AV233" s="238">
        <v>11</v>
      </c>
      <c r="AW233" s="238">
        <v>21</v>
      </c>
      <c r="CT233" s="238">
        <v>456223.02091270901</v>
      </c>
      <c r="CU233" s="238">
        <v>4964643.8997544702</v>
      </c>
      <c r="CV233" s="238">
        <v>44.833860899999998</v>
      </c>
      <c r="CW233" s="238">
        <v>-93.553839319999994</v>
      </c>
      <c r="CX233" s="238" t="s">
        <v>359</v>
      </c>
      <c r="CY233" s="238" t="s">
        <v>2246</v>
      </c>
    </row>
    <row r="234" spans="1:103" x14ac:dyDescent="0.25">
      <c r="A234" s="238">
        <v>648120</v>
      </c>
      <c r="B234" s="238">
        <v>2</v>
      </c>
      <c r="C234" s="238">
        <v>212</v>
      </c>
      <c r="D234" s="238">
        <v>151.846</v>
      </c>
      <c r="E234" s="238">
        <v>10</v>
      </c>
      <c r="F234" s="238" t="s">
        <v>2212</v>
      </c>
      <c r="H234" s="238" t="s">
        <v>354</v>
      </c>
      <c r="I234" s="238">
        <v>25</v>
      </c>
      <c r="K234" s="238">
        <v>18511412</v>
      </c>
      <c r="M234" s="238">
        <v>9</v>
      </c>
      <c r="N234" s="238">
        <v>26</v>
      </c>
      <c r="O234" s="238">
        <v>2018</v>
      </c>
      <c r="P234" s="238" t="s">
        <v>355</v>
      </c>
      <c r="Q234" s="238">
        <v>15</v>
      </c>
      <c r="R234" s="238" t="s">
        <v>356</v>
      </c>
      <c r="S234" s="238">
        <v>4</v>
      </c>
      <c r="T234" s="238">
        <v>0</v>
      </c>
      <c r="U234" s="238">
        <v>2</v>
      </c>
      <c r="V234" s="238">
        <v>12</v>
      </c>
      <c r="W234" s="238">
        <v>10</v>
      </c>
      <c r="X234" s="238">
        <v>2</v>
      </c>
      <c r="Y234" s="238">
        <v>1</v>
      </c>
      <c r="Z234" s="238">
        <v>1</v>
      </c>
      <c r="AB234" s="238">
        <v>1</v>
      </c>
      <c r="AC234" s="238">
        <v>98</v>
      </c>
      <c r="AD234" s="238" t="s">
        <v>357</v>
      </c>
      <c r="AF234" s="238" t="s">
        <v>405</v>
      </c>
      <c r="AG234" s="238">
        <v>7</v>
      </c>
      <c r="AH234" s="238">
        <v>2</v>
      </c>
      <c r="AI234" s="238">
        <v>5</v>
      </c>
      <c r="AJ234" s="238">
        <v>4</v>
      </c>
      <c r="AK234" s="238">
        <v>21</v>
      </c>
      <c r="AL234" s="238">
        <v>57</v>
      </c>
      <c r="AM234" s="238" t="s">
        <v>354</v>
      </c>
      <c r="AN234" s="238">
        <v>9</v>
      </c>
      <c r="AO234" s="238">
        <v>90</v>
      </c>
      <c r="AS234" s="238">
        <v>15</v>
      </c>
      <c r="AT234" s="238">
        <v>9</v>
      </c>
      <c r="AU234" s="238">
        <v>65</v>
      </c>
      <c r="AV234" s="238">
        <v>11</v>
      </c>
      <c r="AW234" s="238">
        <v>21</v>
      </c>
      <c r="AX234" s="238">
        <v>2</v>
      </c>
      <c r="AY234" s="238">
        <v>13</v>
      </c>
      <c r="AZ234" s="238">
        <v>4</v>
      </c>
      <c r="BA234" s="238">
        <v>34</v>
      </c>
      <c r="BB234" s="238">
        <v>49</v>
      </c>
      <c r="BC234" s="238" t="s">
        <v>354</v>
      </c>
      <c r="BD234" s="238">
        <v>5</v>
      </c>
      <c r="BE234" s="238">
        <v>1</v>
      </c>
      <c r="BI234" s="238">
        <v>15</v>
      </c>
      <c r="BJ234" s="238">
        <v>9</v>
      </c>
      <c r="BK234" s="238">
        <v>65</v>
      </c>
      <c r="BL234" s="238">
        <v>11</v>
      </c>
      <c r="BM234" s="238">
        <v>21</v>
      </c>
      <c r="CT234" s="238">
        <v>456239.95427990903</v>
      </c>
      <c r="CU234" s="238">
        <v>4964631.1997290701</v>
      </c>
      <c r="CV234" s="238">
        <v>44.833747610000003</v>
      </c>
      <c r="CW234" s="238">
        <v>-93.553624009999993</v>
      </c>
      <c r="CX234" s="238" t="s">
        <v>359</v>
      </c>
      <c r="CY234" s="238" t="s">
        <v>2247</v>
      </c>
    </row>
    <row r="235" spans="1:103" x14ac:dyDescent="0.25">
      <c r="A235" s="238">
        <v>10856055</v>
      </c>
      <c r="B235" s="238">
        <v>2</v>
      </c>
      <c r="C235" s="238">
        <v>212</v>
      </c>
      <c r="D235" s="238">
        <v>151.85599999999999</v>
      </c>
      <c r="E235" s="238">
        <v>10</v>
      </c>
      <c r="F235" s="238" t="s">
        <v>2212</v>
      </c>
      <c r="H235" s="238" t="s">
        <v>354</v>
      </c>
      <c r="I235" s="238">
        <v>25</v>
      </c>
      <c r="K235" s="238">
        <v>13036925</v>
      </c>
      <c r="L235" s="238">
        <v>133440036</v>
      </c>
      <c r="M235" s="238">
        <v>12</v>
      </c>
      <c r="N235" s="238">
        <v>9</v>
      </c>
      <c r="O235" s="238">
        <v>2013</v>
      </c>
      <c r="P235" s="238" t="s">
        <v>361</v>
      </c>
      <c r="Q235" s="238">
        <v>9</v>
      </c>
      <c r="R235" s="238" t="s">
        <v>369</v>
      </c>
      <c r="S235" s="238">
        <v>5</v>
      </c>
      <c r="T235" s="238">
        <v>0</v>
      </c>
      <c r="U235" s="238">
        <v>2</v>
      </c>
      <c r="V235" s="238">
        <v>10</v>
      </c>
      <c r="W235" s="238">
        <v>10</v>
      </c>
      <c r="X235" s="238">
        <v>2</v>
      </c>
      <c r="Y235" s="238">
        <v>1</v>
      </c>
      <c r="Z235" s="238">
        <v>1</v>
      </c>
      <c r="AB235" s="238">
        <v>5</v>
      </c>
      <c r="AC235" s="238">
        <v>98</v>
      </c>
      <c r="AD235" s="238" t="s">
        <v>413</v>
      </c>
      <c r="AE235" s="238" t="s">
        <v>2244</v>
      </c>
      <c r="AF235" s="238" t="s">
        <v>358</v>
      </c>
      <c r="AG235" s="238">
        <v>5</v>
      </c>
      <c r="AH235" s="238">
        <v>2</v>
      </c>
      <c r="AI235" s="238">
        <v>4</v>
      </c>
      <c r="AJ235" s="238">
        <v>3</v>
      </c>
      <c r="AK235" s="238">
        <v>21</v>
      </c>
      <c r="AL235" s="238">
        <v>51</v>
      </c>
      <c r="AM235" s="238" t="s">
        <v>354</v>
      </c>
      <c r="AN235" s="238">
        <v>5</v>
      </c>
      <c r="AO235" s="238">
        <v>3</v>
      </c>
      <c r="AS235" s="238">
        <v>1</v>
      </c>
      <c r="AT235" s="238">
        <v>98</v>
      </c>
      <c r="AU235" s="238">
        <v>65</v>
      </c>
      <c r="AV235" s="238">
        <v>11</v>
      </c>
      <c r="AW235" s="238">
        <v>21</v>
      </c>
      <c r="AX235" s="238">
        <v>2</v>
      </c>
      <c r="AY235" s="238">
        <v>2</v>
      </c>
      <c r="AZ235" s="238">
        <v>3</v>
      </c>
      <c r="BA235" s="238">
        <v>21</v>
      </c>
      <c r="BB235" s="238">
        <v>33</v>
      </c>
      <c r="BC235" s="238" t="s">
        <v>354</v>
      </c>
      <c r="BD235" s="238">
        <v>5</v>
      </c>
      <c r="BE235" s="238">
        <v>1</v>
      </c>
      <c r="BI235" s="238">
        <v>1</v>
      </c>
      <c r="BJ235" s="238">
        <v>98</v>
      </c>
      <c r="BK235" s="238">
        <v>65</v>
      </c>
      <c r="BL235" s="238">
        <v>11</v>
      </c>
      <c r="BM235" s="238">
        <v>21</v>
      </c>
      <c r="CT235" s="238">
        <v>456257</v>
      </c>
      <c r="CU235" s="238">
        <v>4964626</v>
      </c>
      <c r="CV235" s="238">
        <v>44.833698599999998</v>
      </c>
      <c r="CW235" s="238">
        <v>-93.553402000000006</v>
      </c>
      <c r="CX235" s="238" t="s">
        <v>359</v>
      </c>
      <c r="CY235" s="238" t="s">
        <v>2248</v>
      </c>
    </row>
    <row r="236" spans="1:103" x14ac:dyDescent="0.25">
      <c r="A236" s="238">
        <v>781249</v>
      </c>
      <c r="B236" s="238">
        <v>2</v>
      </c>
      <c r="C236" s="238">
        <v>212</v>
      </c>
      <c r="D236" s="238">
        <v>151.85900000000001</v>
      </c>
      <c r="E236" s="238">
        <v>10</v>
      </c>
      <c r="F236" s="238" t="s">
        <v>2212</v>
      </c>
      <c r="H236" s="238" t="s">
        <v>354</v>
      </c>
      <c r="I236" s="238">
        <v>25</v>
      </c>
      <c r="K236" s="238">
        <v>20500841</v>
      </c>
      <c r="L236" s="238">
        <v>200190206</v>
      </c>
      <c r="M236" s="238">
        <v>1</v>
      </c>
      <c r="N236" s="238">
        <v>19</v>
      </c>
      <c r="O236" s="238">
        <v>2020</v>
      </c>
      <c r="P236" s="238" t="s">
        <v>366</v>
      </c>
      <c r="Q236" s="238">
        <v>15</v>
      </c>
      <c r="R236" s="238" t="s">
        <v>356</v>
      </c>
      <c r="S236" s="238">
        <v>5</v>
      </c>
      <c r="T236" s="238">
        <v>0</v>
      </c>
      <c r="U236" s="238">
        <v>1</v>
      </c>
      <c r="W236" s="238">
        <v>55</v>
      </c>
      <c r="X236" s="238">
        <v>2</v>
      </c>
      <c r="Y236" s="238">
        <v>1</v>
      </c>
      <c r="Z236" s="238">
        <v>4</v>
      </c>
      <c r="AB236" s="238">
        <v>3</v>
      </c>
      <c r="AC236" s="238">
        <v>98</v>
      </c>
      <c r="AD236" s="238" t="s">
        <v>357</v>
      </c>
      <c r="AF236" s="238" t="s">
        <v>405</v>
      </c>
      <c r="AG236" s="238">
        <v>3</v>
      </c>
      <c r="AH236" s="238">
        <v>2</v>
      </c>
      <c r="AI236" s="238">
        <v>4</v>
      </c>
      <c r="AJ236" s="238">
        <v>4</v>
      </c>
      <c r="AK236" s="238">
        <v>21</v>
      </c>
      <c r="AL236" s="238">
        <v>25</v>
      </c>
      <c r="AM236" s="238" t="s">
        <v>363</v>
      </c>
      <c r="AN236" s="238">
        <v>5</v>
      </c>
      <c r="AO236" s="238">
        <v>71</v>
      </c>
      <c r="AS236" s="238">
        <v>15</v>
      </c>
      <c r="AT236" s="238">
        <v>9</v>
      </c>
      <c r="AU236" s="238">
        <v>65</v>
      </c>
      <c r="AV236" s="238">
        <v>11</v>
      </c>
      <c r="AW236" s="238">
        <v>21</v>
      </c>
      <c r="CT236" s="238">
        <v>456248.42096350901</v>
      </c>
      <c r="CU236" s="238">
        <v>4964673.5331470696</v>
      </c>
      <c r="CV236" s="238">
        <v>44.83412921</v>
      </c>
      <c r="CW236" s="238">
        <v>-93.553520539999994</v>
      </c>
      <c r="CX236" s="238" t="s">
        <v>359</v>
      </c>
      <c r="CY236" s="238" t="s">
        <v>2249</v>
      </c>
    </row>
    <row r="237" spans="1:103" x14ac:dyDescent="0.25">
      <c r="A237" s="238">
        <v>682946</v>
      </c>
      <c r="B237" s="238">
        <v>2</v>
      </c>
      <c r="C237" s="238">
        <v>212</v>
      </c>
      <c r="D237" s="238">
        <v>151.88200000000001</v>
      </c>
      <c r="E237" s="238">
        <v>10</v>
      </c>
      <c r="F237" s="238" t="s">
        <v>2212</v>
      </c>
      <c r="H237" s="238" t="s">
        <v>354</v>
      </c>
      <c r="I237" s="238">
        <v>25</v>
      </c>
      <c r="K237" s="238">
        <v>19501831</v>
      </c>
      <c r="M237" s="238">
        <v>2</v>
      </c>
      <c r="N237" s="238">
        <v>4</v>
      </c>
      <c r="O237" s="238">
        <v>2019</v>
      </c>
      <c r="P237" s="238" t="s">
        <v>361</v>
      </c>
      <c r="Q237" s="238">
        <v>9</v>
      </c>
      <c r="R237" s="238" t="s">
        <v>369</v>
      </c>
      <c r="S237" s="238">
        <v>4</v>
      </c>
      <c r="T237" s="238">
        <v>0</v>
      </c>
      <c r="U237" s="238">
        <v>2</v>
      </c>
      <c r="V237" s="238">
        <v>12</v>
      </c>
      <c r="W237" s="238">
        <v>10</v>
      </c>
      <c r="X237" s="238">
        <v>2</v>
      </c>
      <c r="Y237" s="238">
        <v>1</v>
      </c>
      <c r="Z237" s="238">
        <v>2</v>
      </c>
      <c r="AB237" s="238">
        <v>5</v>
      </c>
      <c r="AC237" s="238">
        <v>98</v>
      </c>
      <c r="AD237" s="238" t="s">
        <v>357</v>
      </c>
      <c r="AF237" s="238" t="s">
        <v>358</v>
      </c>
      <c r="AG237" s="238">
        <v>7</v>
      </c>
      <c r="AH237" s="238">
        <v>2</v>
      </c>
      <c r="AI237" s="238">
        <v>4</v>
      </c>
      <c r="AJ237" s="238">
        <v>3</v>
      </c>
      <c r="AK237" s="238">
        <v>26</v>
      </c>
      <c r="AL237" s="238">
        <v>33</v>
      </c>
      <c r="AM237" s="238" t="s">
        <v>363</v>
      </c>
      <c r="AN237" s="238">
        <v>5</v>
      </c>
      <c r="AO237" s="238">
        <v>1</v>
      </c>
      <c r="AS237" s="238">
        <v>15</v>
      </c>
      <c r="AT237" s="238">
        <v>9</v>
      </c>
      <c r="AU237" s="238">
        <v>65</v>
      </c>
      <c r="AV237" s="238">
        <v>11</v>
      </c>
      <c r="AW237" s="238">
        <v>21</v>
      </c>
      <c r="AX237" s="238">
        <v>2</v>
      </c>
      <c r="AY237" s="238">
        <v>5</v>
      </c>
      <c r="AZ237" s="238">
        <v>3</v>
      </c>
      <c r="BA237" s="238">
        <v>21</v>
      </c>
      <c r="BB237" s="238">
        <v>35</v>
      </c>
      <c r="BC237" s="238" t="s">
        <v>363</v>
      </c>
      <c r="BD237" s="238">
        <v>5</v>
      </c>
      <c r="BE237" s="238">
        <v>90</v>
      </c>
      <c r="BI237" s="238">
        <v>15</v>
      </c>
      <c r="BJ237" s="238">
        <v>9</v>
      </c>
      <c r="BK237" s="238">
        <v>65</v>
      </c>
      <c r="BL237" s="238">
        <v>11</v>
      </c>
      <c r="BM237" s="238">
        <v>21</v>
      </c>
      <c r="CT237" s="238">
        <v>456290.75438151002</v>
      </c>
      <c r="CU237" s="238">
        <v>4964652.3664380703</v>
      </c>
      <c r="CV237" s="238">
        <v>44.833941260000003</v>
      </c>
      <c r="CW237" s="238">
        <v>-93.552983170000005</v>
      </c>
      <c r="CX237" s="238" t="s">
        <v>359</v>
      </c>
      <c r="CY237" s="238" t="s">
        <v>2250</v>
      </c>
    </row>
    <row r="238" spans="1:103" x14ac:dyDescent="0.25">
      <c r="A238" s="238">
        <v>693646</v>
      </c>
      <c r="B238" s="238">
        <v>2</v>
      </c>
      <c r="C238" s="238">
        <v>212</v>
      </c>
      <c r="D238" s="238">
        <v>151.887</v>
      </c>
      <c r="E238" s="238">
        <v>10</v>
      </c>
      <c r="F238" s="238" t="s">
        <v>2212</v>
      </c>
      <c r="H238" s="238" t="s">
        <v>354</v>
      </c>
      <c r="I238" s="238">
        <v>25</v>
      </c>
      <c r="K238" s="238">
        <v>19006056</v>
      </c>
      <c r="M238" s="238">
        <v>3</v>
      </c>
      <c r="N238" s="238">
        <v>1</v>
      </c>
      <c r="O238" s="238">
        <v>2019</v>
      </c>
      <c r="P238" s="238" t="s">
        <v>362</v>
      </c>
      <c r="Q238" s="238">
        <v>22</v>
      </c>
      <c r="R238" s="238" t="s">
        <v>356</v>
      </c>
      <c r="S238" s="238">
        <v>5</v>
      </c>
      <c r="T238" s="238">
        <v>0</v>
      </c>
      <c r="U238" s="238">
        <v>1</v>
      </c>
      <c r="W238" s="238">
        <v>55</v>
      </c>
      <c r="X238" s="238">
        <v>2</v>
      </c>
      <c r="Y238" s="238">
        <v>4</v>
      </c>
      <c r="Z238" s="238">
        <v>4</v>
      </c>
      <c r="AB238" s="238">
        <v>3</v>
      </c>
      <c r="AC238" s="238">
        <v>98</v>
      </c>
      <c r="AD238" s="238" t="s">
        <v>357</v>
      </c>
      <c r="AF238" s="238" t="s">
        <v>405</v>
      </c>
      <c r="AG238" s="238">
        <v>3</v>
      </c>
      <c r="AH238" s="238">
        <v>2</v>
      </c>
      <c r="AI238" s="238">
        <v>2</v>
      </c>
      <c r="AJ238" s="238">
        <v>4</v>
      </c>
      <c r="AK238" s="238">
        <v>21</v>
      </c>
      <c r="AL238" s="238">
        <v>20</v>
      </c>
      <c r="AM238" s="238" t="s">
        <v>354</v>
      </c>
      <c r="AN238" s="238">
        <v>5</v>
      </c>
      <c r="AO238" s="238">
        <v>1</v>
      </c>
      <c r="AS238" s="238">
        <v>12</v>
      </c>
      <c r="AT238" s="238">
        <v>9</v>
      </c>
      <c r="AU238" s="238">
        <v>65</v>
      </c>
      <c r="AV238" s="238">
        <v>11</v>
      </c>
      <c r="AW238" s="238">
        <v>21</v>
      </c>
      <c r="CT238" s="238">
        <v>456283.85574540601</v>
      </c>
      <c r="CU238" s="238">
        <v>4964703.2390820999</v>
      </c>
      <c r="CV238" s="238">
        <v>44.834398780000001</v>
      </c>
      <c r="CW238" s="238">
        <v>-93.553074820000006</v>
      </c>
      <c r="CX238" s="238" t="s">
        <v>359</v>
      </c>
      <c r="CY238" s="238" t="s">
        <v>2251</v>
      </c>
    </row>
    <row r="239" spans="1:103" x14ac:dyDescent="0.25">
      <c r="A239" s="238">
        <v>10849914</v>
      </c>
      <c r="B239" s="238">
        <v>2</v>
      </c>
      <c r="C239" s="238">
        <v>212</v>
      </c>
      <c r="D239" s="238">
        <v>151.91</v>
      </c>
      <c r="E239" s="238">
        <v>10</v>
      </c>
      <c r="F239" s="238" t="s">
        <v>2212</v>
      </c>
      <c r="H239" s="238" t="s">
        <v>354</v>
      </c>
      <c r="I239" s="238">
        <v>25</v>
      </c>
      <c r="K239" s="238">
        <v>13006256</v>
      </c>
      <c r="L239" s="238">
        <v>130610076</v>
      </c>
      <c r="M239" s="238">
        <v>3</v>
      </c>
      <c r="N239" s="238">
        <v>2</v>
      </c>
      <c r="O239" s="238">
        <v>2013</v>
      </c>
      <c r="P239" s="238" t="s">
        <v>364</v>
      </c>
      <c r="Q239" s="238">
        <v>13</v>
      </c>
      <c r="R239" s="238" t="s">
        <v>356</v>
      </c>
      <c r="S239" s="238">
        <v>5</v>
      </c>
      <c r="T239" s="238">
        <v>0</v>
      </c>
      <c r="U239" s="238">
        <v>2</v>
      </c>
      <c r="V239" s="238">
        <v>10</v>
      </c>
      <c r="W239" s="238">
        <v>10</v>
      </c>
      <c r="X239" s="238">
        <v>2</v>
      </c>
      <c r="Y239" s="238">
        <v>1</v>
      </c>
      <c r="Z239" s="238">
        <v>1</v>
      </c>
      <c r="AB239" s="238">
        <v>2</v>
      </c>
      <c r="AC239" s="238">
        <v>98</v>
      </c>
      <c r="AD239" s="238" t="s">
        <v>374</v>
      </c>
      <c r="AE239" s="238" t="s">
        <v>2252</v>
      </c>
      <c r="AF239" s="238" t="s">
        <v>358</v>
      </c>
      <c r="AG239" s="238">
        <v>5</v>
      </c>
      <c r="AH239" s="238">
        <v>2</v>
      </c>
      <c r="AI239" s="238">
        <v>2</v>
      </c>
      <c r="AJ239" s="238">
        <v>4</v>
      </c>
      <c r="AK239" s="238">
        <v>21</v>
      </c>
      <c r="AL239" s="238">
        <v>51</v>
      </c>
      <c r="AM239" s="238" t="s">
        <v>354</v>
      </c>
      <c r="AN239" s="238">
        <v>5</v>
      </c>
      <c r="AO239" s="238">
        <v>1</v>
      </c>
      <c r="AS239" s="238">
        <v>1</v>
      </c>
      <c r="AT239" s="238">
        <v>98</v>
      </c>
      <c r="AU239" s="238">
        <v>65</v>
      </c>
      <c r="AV239" s="238">
        <v>11</v>
      </c>
      <c r="AW239" s="238">
        <v>21</v>
      </c>
      <c r="AX239" s="238">
        <v>2</v>
      </c>
      <c r="AY239" s="238">
        <v>3</v>
      </c>
      <c r="AZ239" s="238">
        <v>4</v>
      </c>
      <c r="BA239" s="238">
        <v>10</v>
      </c>
      <c r="BB239" s="238">
        <v>50</v>
      </c>
      <c r="BC239" s="238" t="s">
        <v>354</v>
      </c>
      <c r="BD239" s="238">
        <v>5</v>
      </c>
      <c r="BI239" s="238">
        <v>1</v>
      </c>
      <c r="BJ239" s="238">
        <v>98</v>
      </c>
      <c r="BK239" s="238">
        <v>65</v>
      </c>
      <c r="BL239" s="238">
        <v>11</v>
      </c>
      <c r="BM239" s="238">
        <v>21</v>
      </c>
      <c r="CT239" s="238">
        <v>456312</v>
      </c>
      <c r="CU239" s="238">
        <v>4964693</v>
      </c>
      <c r="CV239" s="238">
        <v>44.834311399999997</v>
      </c>
      <c r="CW239" s="238">
        <v>-93.552719600000003</v>
      </c>
      <c r="CX239" s="238" t="s">
        <v>359</v>
      </c>
      <c r="CY239" s="238" t="s">
        <v>2253</v>
      </c>
    </row>
    <row r="240" spans="1:103" x14ac:dyDescent="0.25">
      <c r="A240" s="238">
        <v>10778236</v>
      </c>
      <c r="B240" s="238">
        <v>2</v>
      </c>
      <c r="C240" s="238">
        <v>212</v>
      </c>
      <c r="D240" s="238">
        <v>151.91200000000001</v>
      </c>
      <c r="E240" s="238">
        <v>10</v>
      </c>
      <c r="F240" s="238" t="s">
        <v>2212</v>
      </c>
      <c r="H240" s="238" t="s">
        <v>354</v>
      </c>
      <c r="I240" s="238">
        <v>25</v>
      </c>
      <c r="K240" s="238">
        <v>12017105</v>
      </c>
      <c r="L240" s="238">
        <v>121670100</v>
      </c>
      <c r="M240" s="238">
        <v>6</v>
      </c>
      <c r="N240" s="238">
        <v>13</v>
      </c>
      <c r="O240" s="238">
        <v>2012</v>
      </c>
      <c r="P240" s="238" t="s">
        <v>355</v>
      </c>
      <c r="Q240" s="238">
        <v>9</v>
      </c>
      <c r="R240" s="238" t="s">
        <v>356</v>
      </c>
      <c r="S240" s="238">
        <v>5</v>
      </c>
      <c r="T240" s="238">
        <v>0</v>
      </c>
      <c r="U240" s="238">
        <v>2</v>
      </c>
      <c r="V240" s="238">
        <v>10</v>
      </c>
      <c r="W240" s="238">
        <v>10</v>
      </c>
      <c r="X240" s="238">
        <v>4</v>
      </c>
      <c r="Y240" s="238">
        <v>1</v>
      </c>
      <c r="Z240" s="238">
        <v>1</v>
      </c>
      <c r="AB240" s="238">
        <v>1</v>
      </c>
      <c r="AC240" s="238">
        <v>98</v>
      </c>
      <c r="AD240" s="238" t="s">
        <v>374</v>
      </c>
      <c r="AE240" s="238" t="s">
        <v>2244</v>
      </c>
      <c r="AF240" s="238" t="s">
        <v>358</v>
      </c>
      <c r="AG240" s="238">
        <v>5</v>
      </c>
      <c r="AH240" s="238">
        <v>2</v>
      </c>
      <c r="AI240" s="238">
        <v>44</v>
      </c>
      <c r="AJ240" s="238">
        <v>5</v>
      </c>
      <c r="AK240" s="238">
        <v>23</v>
      </c>
      <c r="AL240" s="238">
        <v>25</v>
      </c>
      <c r="AM240" s="238" t="s">
        <v>354</v>
      </c>
      <c r="AN240" s="238">
        <v>5</v>
      </c>
      <c r="AS240" s="238">
        <v>3</v>
      </c>
      <c r="AT240" s="238">
        <v>20</v>
      </c>
      <c r="AU240" s="238">
        <v>50</v>
      </c>
      <c r="AV240" s="238">
        <v>11</v>
      </c>
      <c r="AW240" s="238">
        <v>21</v>
      </c>
      <c r="AX240" s="238">
        <v>2</v>
      </c>
      <c r="AY240" s="238">
        <v>4</v>
      </c>
      <c r="AZ240" s="238">
        <v>4</v>
      </c>
      <c r="BA240" s="238">
        <v>8</v>
      </c>
      <c r="BB240" s="238">
        <v>30</v>
      </c>
      <c r="BC240" s="238" t="s">
        <v>363</v>
      </c>
      <c r="BD240" s="238">
        <v>5</v>
      </c>
      <c r="BE240" s="238">
        <v>1</v>
      </c>
      <c r="BI240" s="238">
        <v>3</v>
      </c>
      <c r="BJ240" s="238">
        <v>20</v>
      </c>
      <c r="BK240" s="238">
        <v>50</v>
      </c>
      <c r="BL240" s="238">
        <v>11</v>
      </c>
      <c r="BM240" s="238">
        <v>21</v>
      </c>
      <c r="CT240" s="238">
        <v>456314</v>
      </c>
      <c r="CU240" s="238">
        <v>4964696</v>
      </c>
      <c r="CV240" s="238">
        <v>44.834333700000002</v>
      </c>
      <c r="CW240" s="238">
        <v>-93.552694299999999</v>
      </c>
      <c r="CX240" s="238" t="s">
        <v>359</v>
      </c>
      <c r="CY240" s="238" t="s">
        <v>2254</v>
      </c>
    </row>
    <row r="241" spans="1:103" x14ac:dyDescent="0.25">
      <c r="A241" s="238">
        <v>10851900</v>
      </c>
      <c r="B241" s="238">
        <v>2</v>
      </c>
      <c r="C241" s="238">
        <v>212</v>
      </c>
      <c r="D241" s="238">
        <v>151.91200000000001</v>
      </c>
      <c r="E241" s="238">
        <v>10</v>
      </c>
      <c r="F241" s="238" t="s">
        <v>2212</v>
      </c>
      <c r="H241" s="238" t="s">
        <v>354</v>
      </c>
      <c r="I241" s="238">
        <v>25</v>
      </c>
      <c r="K241" s="238">
        <v>13014517</v>
      </c>
      <c r="L241" s="238">
        <v>131410024</v>
      </c>
      <c r="M241" s="238">
        <v>5</v>
      </c>
      <c r="N241" s="238">
        <v>19</v>
      </c>
      <c r="O241" s="238">
        <v>2013</v>
      </c>
      <c r="P241" s="238" t="s">
        <v>366</v>
      </c>
      <c r="Q241" s="238">
        <v>15</v>
      </c>
      <c r="R241" s="238" t="s">
        <v>419</v>
      </c>
      <c r="S241" s="238">
        <v>3</v>
      </c>
      <c r="T241" s="238">
        <v>0</v>
      </c>
      <c r="U241" s="238">
        <v>2</v>
      </c>
      <c r="V241" s="238">
        <v>3</v>
      </c>
      <c r="W241" s="238">
        <v>10</v>
      </c>
      <c r="X241" s="238">
        <v>4</v>
      </c>
      <c r="Y241" s="238">
        <v>1</v>
      </c>
      <c r="Z241" s="238">
        <v>3</v>
      </c>
      <c r="AB241" s="238">
        <v>2</v>
      </c>
      <c r="AC241" s="238">
        <v>98</v>
      </c>
      <c r="AD241" s="238" t="s">
        <v>2255</v>
      </c>
      <c r="AE241" s="238" t="s">
        <v>374</v>
      </c>
      <c r="AF241" s="238" t="s">
        <v>358</v>
      </c>
      <c r="AG241" s="238">
        <v>9</v>
      </c>
      <c r="AH241" s="238">
        <v>2</v>
      </c>
      <c r="AI241" s="238">
        <v>2</v>
      </c>
      <c r="AJ241" s="238">
        <v>1</v>
      </c>
      <c r="AK241" s="238">
        <v>21</v>
      </c>
      <c r="AL241" s="238">
        <v>19</v>
      </c>
      <c r="AM241" s="238" t="s">
        <v>354</v>
      </c>
      <c r="AN241" s="238">
        <v>5</v>
      </c>
      <c r="AO241" s="238">
        <v>2</v>
      </c>
      <c r="AS241" s="238">
        <v>3</v>
      </c>
      <c r="AT241" s="238">
        <v>20</v>
      </c>
      <c r="AU241" s="238">
        <v>50</v>
      </c>
      <c r="AV241" s="238">
        <v>11</v>
      </c>
      <c r="AW241" s="238">
        <v>21</v>
      </c>
      <c r="AX241" s="238">
        <v>2</v>
      </c>
      <c r="AY241" s="238">
        <v>4</v>
      </c>
      <c r="AZ241" s="238">
        <v>4</v>
      </c>
      <c r="BA241" s="238">
        <v>24</v>
      </c>
      <c r="BB241" s="238">
        <v>20</v>
      </c>
      <c r="BC241" s="238" t="s">
        <v>363</v>
      </c>
      <c r="BD241" s="238">
        <v>5</v>
      </c>
      <c r="BE241" s="238">
        <v>1</v>
      </c>
      <c r="BI241" s="238">
        <v>3</v>
      </c>
      <c r="BJ241" s="238">
        <v>20</v>
      </c>
      <c r="BK241" s="238">
        <v>50</v>
      </c>
      <c r="BL241" s="238">
        <v>11</v>
      </c>
      <c r="BM241" s="238">
        <v>21</v>
      </c>
      <c r="CT241" s="238">
        <v>456314</v>
      </c>
      <c r="CU241" s="238">
        <v>4964696</v>
      </c>
      <c r="CV241" s="238">
        <v>44.834333700000002</v>
      </c>
      <c r="CW241" s="238">
        <v>-93.552694299999999</v>
      </c>
      <c r="CX241" s="238" t="s">
        <v>359</v>
      </c>
      <c r="CY241" s="238" t="s">
        <v>2256</v>
      </c>
    </row>
    <row r="242" spans="1:103" x14ac:dyDescent="0.25">
      <c r="A242" s="238">
        <v>11023226</v>
      </c>
      <c r="B242" s="238">
        <v>2</v>
      </c>
      <c r="C242" s="238">
        <v>212</v>
      </c>
      <c r="D242" s="238">
        <v>151.91200000000001</v>
      </c>
      <c r="E242" s="238">
        <v>10</v>
      </c>
      <c r="F242" s="238" t="s">
        <v>2212</v>
      </c>
      <c r="H242" s="238" t="s">
        <v>354</v>
      </c>
      <c r="I242" s="238">
        <v>25</v>
      </c>
      <c r="K242" s="238">
        <v>15037060</v>
      </c>
      <c r="L242" s="238">
        <v>153200033</v>
      </c>
      <c r="M242" s="238">
        <v>11</v>
      </c>
      <c r="N242" s="238">
        <v>16</v>
      </c>
      <c r="O242" s="238">
        <v>2015</v>
      </c>
      <c r="P242" s="238" t="s">
        <v>361</v>
      </c>
      <c r="Q242" s="238">
        <v>6</v>
      </c>
      <c r="S242" s="238">
        <v>5</v>
      </c>
      <c r="T242" s="238">
        <v>0</v>
      </c>
      <c r="U242" s="238">
        <v>2</v>
      </c>
      <c r="V242" s="238">
        <v>1</v>
      </c>
      <c r="W242" s="238">
        <v>10</v>
      </c>
      <c r="X242" s="238">
        <v>4</v>
      </c>
      <c r="Y242" s="238">
        <v>4</v>
      </c>
      <c r="Z242" s="238">
        <v>3</v>
      </c>
      <c r="AA242" s="238">
        <v>2</v>
      </c>
      <c r="AB242" s="238">
        <v>2</v>
      </c>
      <c r="AC242" s="238">
        <v>98</v>
      </c>
      <c r="AD242" s="238" t="s">
        <v>371</v>
      </c>
      <c r="AE242" s="238" t="s">
        <v>2257</v>
      </c>
      <c r="AF242" s="238" t="s">
        <v>358</v>
      </c>
      <c r="AG242" s="238">
        <v>7</v>
      </c>
      <c r="AH242" s="238">
        <v>2</v>
      </c>
      <c r="AI242" s="238">
        <v>3</v>
      </c>
      <c r="AJ242" s="238">
        <v>4</v>
      </c>
      <c r="AK242" s="238">
        <v>4</v>
      </c>
      <c r="AL242" s="238">
        <v>51</v>
      </c>
      <c r="AM242" s="238" t="s">
        <v>354</v>
      </c>
      <c r="AN242" s="238">
        <v>5</v>
      </c>
      <c r="AO242" s="238">
        <v>1</v>
      </c>
      <c r="AS242" s="238">
        <v>2</v>
      </c>
      <c r="AT242" s="238">
        <v>20</v>
      </c>
      <c r="AU242" s="238">
        <v>50</v>
      </c>
      <c r="AV242" s="238">
        <v>11</v>
      </c>
      <c r="AW242" s="238">
        <v>21</v>
      </c>
      <c r="AX242" s="238">
        <v>2</v>
      </c>
      <c r="AY242" s="238">
        <v>2</v>
      </c>
      <c r="AZ242" s="238">
        <v>4</v>
      </c>
      <c r="BA242" s="238">
        <v>4</v>
      </c>
      <c r="BB242" s="238">
        <v>28</v>
      </c>
      <c r="BC242" s="238" t="s">
        <v>363</v>
      </c>
      <c r="BD242" s="238">
        <v>5</v>
      </c>
      <c r="BE242" s="238">
        <v>15</v>
      </c>
      <c r="BI242" s="238">
        <v>2</v>
      </c>
      <c r="BJ242" s="238">
        <v>20</v>
      </c>
      <c r="BK242" s="238">
        <v>50</v>
      </c>
      <c r="BL242" s="238">
        <v>11</v>
      </c>
      <c r="BM242" s="238">
        <v>21</v>
      </c>
      <c r="CT242" s="238">
        <v>456314</v>
      </c>
      <c r="CU242" s="238">
        <v>4964696</v>
      </c>
      <c r="CV242" s="238">
        <v>44.834333700000002</v>
      </c>
      <c r="CW242" s="238">
        <v>-93.552694299999999</v>
      </c>
      <c r="CX242" s="238" t="s">
        <v>359</v>
      </c>
      <c r="CY242" s="238" t="s">
        <v>2258</v>
      </c>
    </row>
    <row r="243" spans="1:103" x14ac:dyDescent="0.25">
      <c r="A243" s="238">
        <v>337880</v>
      </c>
      <c r="B243" s="238">
        <v>2</v>
      </c>
      <c r="C243" s="238">
        <v>212</v>
      </c>
      <c r="D243" s="238">
        <v>151.92400000000001</v>
      </c>
      <c r="E243" s="238">
        <v>10</v>
      </c>
      <c r="F243" s="238" t="s">
        <v>2212</v>
      </c>
      <c r="H243" s="238" t="s">
        <v>354</v>
      </c>
      <c r="I243" s="238">
        <v>25</v>
      </c>
      <c r="K243" s="238">
        <v>16503001</v>
      </c>
      <c r="M243" s="238">
        <v>3</v>
      </c>
      <c r="N243" s="238">
        <v>19</v>
      </c>
      <c r="O243" s="238">
        <v>2016</v>
      </c>
      <c r="P243" s="238" t="s">
        <v>364</v>
      </c>
      <c r="Q243" s="238">
        <v>10</v>
      </c>
      <c r="R243" s="238">
        <v>98</v>
      </c>
      <c r="S243" s="238">
        <v>5</v>
      </c>
      <c r="T243" s="238">
        <v>0</v>
      </c>
      <c r="U243" s="238">
        <v>1</v>
      </c>
      <c r="W243" s="238">
        <v>75</v>
      </c>
      <c r="X243" s="238">
        <v>25</v>
      </c>
      <c r="Y243" s="238">
        <v>1</v>
      </c>
      <c r="Z243" s="238">
        <v>4</v>
      </c>
      <c r="AB243" s="238">
        <v>5</v>
      </c>
      <c r="AC243" s="238">
        <v>98</v>
      </c>
      <c r="AD243" s="238" t="s">
        <v>357</v>
      </c>
      <c r="AF243" s="238" t="s">
        <v>405</v>
      </c>
      <c r="AG243" s="238">
        <v>3</v>
      </c>
      <c r="AH243" s="238">
        <v>2</v>
      </c>
      <c r="AI243" s="238">
        <v>4</v>
      </c>
      <c r="AJ243" s="238">
        <v>2</v>
      </c>
      <c r="AK243" s="238">
        <v>21</v>
      </c>
      <c r="AL243" s="238">
        <v>41</v>
      </c>
      <c r="AM243" s="238" t="s">
        <v>354</v>
      </c>
      <c r="AN243" s="238">
        <v>5</v>
      </c>
      <c r="AO243" s="238">
        <v>72</v>
      </c>
      <c r="AS243" s="238">
        <v>90</v>
      </c>
      <c r="AT243" s="238">
        <v>98</v>
      </c>
      <c r="AU243" s="238">
        <v>65</v>
      </c>
      <c r="AV243" s="238">
        <v>11</v>
      </c>
      <c r="AW243" s="238">
        <v>21</v>
      </c>
      <c r="CT243" s="238">
        <v>456282.28769790899</v>
      </c>
      <c r="CU243" s="238">
        <v>4964732.7999322703</v>
      </c>
      <c r="CV243" s="238">
        <v>44.834664789999998</v>
      </c>
      <c r="CW243" s="238">
        <v>-93.553097210000004</v>
      </c>
      <c r="CX243" s="238" t="s">
        <v>359</v>
      </c>
      <c r="CY243" s="238" t="s">
        <v>2259</v>
      </c>
    </row>
    <row r="244" spans="1:103" x14ac:dyDescent="0.25">
      <c r="A244" s="238">
        <v>670464</v>
      </c>
      <c r="B244" s="238">
        <v>2</v>
      </c>
      <c r="C244" s="238">
        <v>212</v>
      </c>
      <c r="D244" s="238">
        <v>151.95699999999999</v>
      </c>
      <c r="E244" s="238">
        <v>10</v>
      </c>
      <c r="F244" s="238" t="s">
        <v>2212</v>
      </c>
      <c r="H244" s="238" t="s">
        <v>354</v>
      </c>
      <c r="I244" s="238">
        <v>25</v>
      </c>
      <c r="K244" s="238">
        <v>18039466</v>
      </c>
      <c r="M244" s="238">
        <v>12</v>
      </c>
      <c r="N244" s="238">
        <v>22</v>
      </c>
      <c r="O244" s="238">
        <v>2018</v>
      </c>
      <c r="P244" s="238" t="s">
        <v>364</v>
      </c>
      <c r="Q244" s="238">
        <v>23</v>
      </c>
      <c r="R244" s="238" t="s">
        <v>356</v>
      </c>
      <c r="S244" s="238">
        <v>3</v>
      </c>
      <c r="T244" s="238">
        <v>0</v>
      </c>
      <c r="U244" s="238">
        <v>1</v>
      </c>
      <c r="W244" s="238">
        <v>55</v>
      </c>
      <c r="X244" s="238">
        <v>2</v>
      </c>
      <c r="Y244" s="238">
        <v>4</v>
      </c>
      <c r="Z244" s="238">
        <v>4</v>
      </c>
      <c r="AB244" s="238">
        <v>3</v>
      </c>
      <c r="AC244" s="238">
        <v>98</v>
      </c>
      <c r="AD244" s="238" t="s">
        <v>357</v>
      </c>
      <c r="AF244" s="238" t="s">
        <v>405</v>
      </c>
      <c r="AG244" s="238">
        <v>3</v>
      </c>
      <c r="AH244" s="238">
        <v>2</v>
      </c>
      <c r="AI244" s="238">
        <v>4</v>
      </c>
      <c r="AJ244" s="238">
        <v>4</v>
      </c>
      <c r="AK244" s="238">
        <v>21</v>
      </c>
      <c r="AL244" s="238">
        <v>49</v>
      </c>
      <c r="AM244" s="238" t="s">
        <v>354</v>
      </c>
      <c r="AN244" s="238">
        <v>5</v>
      </c>
      <c r="AO244" s="238">
        <v>1</v>
      </c>
      <c r="AS244" s="238">
        <v>15</v>
      </c>
      <c r="AT244" s="238">
        <v>9</v>
      </c>
      <c r="AU244" s="238">
        <v>65</v>
      </c>
      <c r="AV244" s="238">
        <v>11</v>
      </c>
      <c r="AW244" s="238">
        <v>21</v>
      </c>
      <c r="CT244" s="238">
        <v>456357.93922690698</v>
      </c>
      <c r="CU244" s="238">
        <v>4964787.9059180999</v>
      </c>
      <c r="CV244" s="238">
        <v>44.83516547</v>
      </c>
      <c r="CW244" s="238">
        <v>-93.55214488</v>
      </c>
      <c r="CX244" s="238" t="s">
        <v>359</v>
      </c>
      <c r="CY244" s="238" t="s">
        <v>2260</v>
      </c>
    </row>
    <row r="245" spans="1:103" x14ac:dyDescent="0.25">
      <c r="A245" s="238">
        <v>694064</v>
      </c>
      <c r="B245" s="238">
        <v>2</v>
      </c>
      <c r="C245" s="238">
        <v>212</v>
      </c>
      <c r="D245" s="238">
        <v>151.959</v>
      </c>
      <c r="E245" s="238">
        <v>10</v>
      </c>
      <c r="F245" s="238" t="s">
        <v>2212</v>
      </c>
      <c r="H245" s="238" t="s">
        <v>354</v>
      </c>
      <c r="I245" s="238">
        <v>25</v>
      </c>
      <c r="K245" s="238">
        <v>19006054</v>
      </c>
      <c r="M245" s="238">
        <v>3</v>
      </c>
      <c r="N245" s="238">
        <v>1</v>
      </c>
      <c r="O245" s="238">
        <v>2019</v>
      </c>
      <c r="P245" s="238" t="s">
        <v>362</v>
      </c>
      <c r="Q245" s="238">
        <v>21</v>
      </c>
      <c r="R245" s="238" t="s">
        <v>356</v>
      </c>
      <c r="S245" s="238">
        <v>5</v>
      </c>
      <c r="T245" s="238">
        <v>0</v>
      </c>
      <c r="U245" s="238">
        <v>1</v>
      </c>
      <c r="W245" s="238">
        <v>61</v>
      </c>
      <c r="X245" s="238">
        <v>2</v>
      </c>
      <c r="Y245" s="238">
        <v>4</v>
      </c>
      <c r="Z245" s="238">
        <v>4</v>
      </c>
      <c r="AB245" s="238">
        <v>3</v>
      </c>
      <c r="AC245" s="238">
        <v>98</v>
      </c>
      <c r="AD245" s="238" t="s">
        <v>357</v>
      </c>
      <c r="AF245" s="238" t="s">
        <v>405</v>
      </c>
      <c r="AG245" s="238">
        <v>3</v>
      </c>
      <c r="AH245" s="238">
        <v>2</v>
      </c>
      <c r="AI245" s="238">
        <v>4</v>
      </c>
      <c r="AJ245" s="238">
        <v>4</v>
      </c>
      <c r="AK245" s="238">
        <v>21</v>
      </c>
      <c r="AL245" s="238">
        <v>28</v>
      </c>
      <c r="AM245" s="238" t="s">
        <v>354</v>
      </c>
      <c r="AN245" s="238">
        <v>5</v>
      </c>
      <c r="AO245" s="238">
        <v>1</v>
      </c>
      <c r="AS245" s="238">
        <v>15</v>
      </c>
      <c r="AT245" s="238">
        <v>9</v>
      </c>
      <c r="AU245" s="238">
        <v>65</v>
      </c>
      <c r="AV245" s="238">
        <v>11</v>
      </c>
      <c r="AW245" s="238">
        <v>21</v>
      </c>
      <c r="CT245" s="238">
        <v>456357.34796050901</v>
      </c>
      <c r="CU245" s="238">
        <v>4964791.8815705003</v>
      </c>
      <c r="CV245" s="238">
        <v>44.835201220000002</v>
      </c>
      <c r="CW245" s="238">
        <v>-93.552152699999994</v>
      </c>
      <c r="CX245" s="238" t="s">
        <v>359</v>
      </c>
      <c r="CY245" s="238" t="s">
        <v>2261</v>
      </c>
    </row>
    <row r="246" spans="1:103" x14ac:dyDescent="0.25">
      <c r="A246" s="238">
        <v>807733</v>
      </c>
      <c r="B246" s="238">
        <v>2</v>
      </c>
      <c r="C246" s="238">
        <v>212</v>
      </c>
      <c r="D246" s="238">
        <v>151.96299999999999</v>
      </c>
      <c r="E246" s="238">
        <v>10</v>
      </c>
      <c r="F246" s="238" t="s">
        <v>2212</v>
      </c>
      <c r="H246" s="238" t="s">
        <v>354</v>
      </c>
      <c r="I246" s="238">
        <v>25</v>
      </c>
      <c r="K246" s="238">
        <v>20010606</v>
      </c>
      <c r="L246" s="238">
        <v>201120046</v>
      </c>
      <c r="M246" s="238">
        <v>4</v>
      </c>
      <c r="N246" s="238">
        <v>21</v>
      </c>
      <c r="O246" s="238">
        <v>2020</v>
      </c>
      <c r="P246" s="238" t="s">
        <v>368</v>
      </c>
      <c r="Q246" s="238">
        <v>20</v>
      </c>
      <c r="R246" s="238" t="s">
        <v>356</v>
      </c>
      <c r="S246" s="238">
        <v>5</v>
      </c>
      <c r="T246" s="238">
        <v>0</v>
      </c>
      <c r="U246" s="238">
        <v>1</v>
      </c>
      <c r="W246" s="238">
        <v>17</v>
      </c>
      <c r="X246" s="238">
        <v>2</v>
      </c>
      <c r="Y246" s="238">
        <v>3</v>
      </c>
      <c r="Z246" s="238">
        <v>1</v>
      </c>
      <c r="AB246" s="238">
        <v>1</v>
      </c>
      <c r="AC246" s="238">
        <v>98</v>
      </c>
      <c r="AD246" s="238" t="s">
        <v>357</v>
      </c>
      <c r="AF246" s="238" t="s">
        <v>405</v>
      </c>
      <c r="AG246" s="238">
        <v>4</v>
      </c>
      <c r="AH246" s="238">
        <v>2</v>
      </c>
      <c r="AI246" s="238">
        <v>2</v>
      </c>
      <c r="AJ246" s="238">
        <v>4</v>
      </c>
      <c r="AK246" s="238">
        <v>21</v>
      </c>
      <c r="AL246" s="238">
        <v>23</v>
      </c>
      <c r="AM246" s="238" t="s">
        <v>354</v>
      </c>
      <c r="AN246" s="238">
        <v>5</v>
      </c>
      <c r="AO246" s="238">
        <v>1</v>
      </c>
      <c r="AS246" s="238">
        <v>14</v>
      </c>
      <c r="AT246" s="238">
        <v>98</v>
      </c>
      <c r="AU246" s="238">
        <v>65</v>
      </c>
      <c r="AV246" s="238">
        <v>11</v>
      </c>
      <c r="AW246" s="238">
        <v>21</v>
      </c>
      <c r="CT246" s="238">
        <v>456363.89236381301</v>
      </c>
      <c r="CU246" s="238">
        <v>4964795.0350854397</v>
      </c>
      <c r="CV246" s="238">
        <v>44.835230009999997</v>
      </c>
      <c r="CW246" s="238">
        <v>-93.552070180000001</v>
      </c>
      <c r="CX246" s="238" t="s">
        <v>359</v>
      </c>
      <c r="CY246" s="238" t="s">
        <v>2262</v>
      </c>
    </row>
    <row r="247" spans="1:103" x14ac:dyDescent="0.25">
      <c r="A247" s="238">
        <v>766886</v>
      </c>
      <c r="B247" s="238">
        <v>2</v>
      </c>
      <c r="C247" s="238">
        <v>212</v>
      </c>
      <c r="D247" s="238">
        <v>151.97</v>
      </c>
      <c r="E247" s="238">
        <v>10</v>
      </c>
      <c r="F247" s="238" t="s">
        <v>2212</v>
      </c>
      <c r="H247" s="238" t="s">
        <v>354</v>
      </c>
      <c r="I247" s="238">
        <v>25</v>
      </c>
      <c r="K247" s="238">
        <v>19514569</v>
      </c>
      <c r="M247" s="238">
        <v>11</v>
      </c>
      <c r="N247" s="238">
        <v>30</v>
      </c>
      <c r="O247" s="238">
        <v>2019</v>
      </c>
      <c r="P247" s="238" t="s">
        <v>364</v>
      </c>
      <c r="Q247" s="238">
        <v>7</v>
      </c>
      <c r="R247" s="238" t="s">
        <v>356</v>
      </c>
      <c r="S247" s="238">
        <v>5</v>
      </c>
      <c r="T247" s="238">
        <v>0</v>
      </c>
      <c r="U247" s="238">
        <v>1</v>
      </c>
      <c r="W247" s="238">
        <v>55</v>
      </c>
      <c r="X247" s="238">
        <v>2</v>
      </c>
      <c r="Y247" s="238">
        <v>2</v>
      </c>
      <c r="Z247" s="238">
        <v>3</v>
      </c>
      <c r="AB247" s="238">
        <v>2</v>
      </c>
      <c r="AC247" s="238">
        <v>98</v>
      </c>
      <c r="AD247" s="238" t="s">
        <v>2263</v>
      </c>
      <c r="AF247" s="238" t="s">
        <v>405</v>
      </c>
      <c r="AG247" s="238">
        <v>3</v>
      </c>
      <c r="AH247" s="238">
        <v>2</v>
      </c>
      <c r="AI247" s="238">
        <v>5</v>
      </c>
      <c r="AJ247" s="238">
        <v>4</v>
      </c>
      <c r="AK247" s="238">
        <v>21</v>
      </c>
      <c r="AL247" s="238">
        <v>29</v>
      </c>
      <c r="AM247" s="238" t="s">
        <v>363</v>
      </c>
      <c r="AN247" s="238">
        <v>5</v>
      </c>
      <c r="AO247" s="238">
        <v>68</v>
      </c>
      <c r="AS247" s="238">
        <v>15</v>
      </c>
      <c r="AT247" s="238">
        <v>9</v>
      </c>
      <c r="AU247" s="238">
        <v>65</v>
      </c>
      <c r="AV247" s="238">
        <v>11</v>
      </c>
      <c r="AW247" s="238">
        <v>21</v>
      </c>
      <c r="CT247" s="238">
        <v>456366.95453390898</v>
      </c>
      <c r="CU247" s="238">
        <v>4964806.8834137702</v>
      </c>
      <c r="CV247" s="238">
        <v>44.835336849999997</v>
      </c>
      <c r="CW247" s="238">
        <v>-93.552032449999999</v>
      </c>
      <c r="CX247" s="238" t="s">
        <v>359</v>
      </c>
      <c r="CY247" s="238" t="s">
        <v>2264</v>
      </c>
    </row>
    <row r="248" spans="1:103" x14ac:dyDescent="0.25">
      <c r="A248" s="238">
        <v>733667</v>
      </c>
      <c r="B248" s="238">
        <v>2</v>
      </c>
      <c r="C248" s="238">
        <v>212</v>
      </c>
      <c r="D248" s="238">
        <v>151.971</v>
      </c>
      <c r="E248" s="238">
        <v>10</v>
      </c>
      <c r="F248" s="238" t="s">
        <v>2212</v>
      </c>
      <c r="H248" s="238" t="s">
        <v>354</v>
      </c>
      <c r="I248" s="238">
        <v>25</v>
      </c>
      <c r="K248" s="238">
        <v>19020496</v>
      </c>
      <c r="M248" s="238">
        <v>7</v>
      </c>
      <c r="N248" s="238">
        <v>15</v>
      </c>
      <c r="O248" s="238">
        <v>2019</v>
      </c>
      <c r="P248" s="238" t="s">
        <v>361</v>
      </c>
      <c r="Q248" s="238">
        <v>18</v>
      </c>
      <c r="R248" s="238" t="s">
        <v>356</v>
      </c>
      <c r="S248" s="238">
        <v>4</v>
      </c>
      <c r="T248" s="238">
        <v>0</v>
      </c>
      <c r="U248" s="238">
        <v>2</v>
      </c>
      <c r="V248" s="238">
        <v>12</v>
      </c>
      <c r="W248" s="238">
        <v>10</v>
      </c>
      <c r="X248" s="238">
        <v>25</v>
      </c>
      <c r="Y248" s="238">
        <v>1</v>
      </c>
      <c r="Z248" s="238">
        <v>3</v>
      </c>
      <c r="AA248" s="238">
        <v>5</v>
      </c>
      <c r="AB248" s="238">
        <v>2</v>
      </c>
      <c r="AC248" s="238">
        <v>98</v>
      </c>
      <c r="AD248" s="238" t="s">
        <v>357</v>
      </c>
      <c r="AE248" s="238" t="s">
        <v>2265</v>
      </c>
      <c r="AF248" s="238" t="s">
        <v>405</v>
      </c>
      <c r="AG248" s="238">
        <v>7</v>
      </c>
      <c r="AH248" s="238">
        <v>2</v>
      </c>
      <c r="AI248" s="238">
        <v>2</v>
      </c>
      <c r="AJ248" s="238">
        <v>4</v>
      </c>
      <c r="AK248" s="238">
        <v>26</v>
      </c>
      <c r="AL248" s="238">
        <v>26</v>
      </c>
      <c r="AM248" s="238" t="s">
        <v>363</v>
      </c>
      <c r="AN248" s="238">
        <v>5</v>
      </c>
      <c r="AO248" s="238">
        <v>90</v>
      </c>
      <c r="AS248" s="238">
        <v>15</v>
      </c>
      <c r="AT248" s="238">
        <v>9</v>
      </c>
      <c r="AU248" s="238">
        <v>65</v>
      </c>
      <c r="AV248" s="238">
        <v>11</v>
      </c>
      <c r="AW248" s="238">
        <v>21</v>
      </c>
      <c r="AX248" s="238">
        <v>2</v>
      </c>
      <c r="AY248" s="238">
        <v>3</v>
      </c>
      <c r="AZ248" s="238">
        <v>4</v>
      </c>
      <c r="BA248" s="238">
        <v>21</v>
      </c>
      <c r="BB248" s="238">
        <v>71</v>
      </c>
      <c r="BC248" s="238" t="s">
        <v>354</v>
      </c>
      <c r="BD248" s="238">
        <v>5</v>
      </c>
      <c r="BE248" s="238">
        <v>10</v>
      </c>
      <c r="BI248" s="238">
        <v>15</v>
      </c>
      <c r="BJ248" s="238">
        <v>9</v>
      </c>
      <c r="BK248" s="238">
        <v>65</v>
      </c>
      <c r="BL248" s="238">
        <v>11</v>
      </c>
      <c r="BM248" s="238">
        <v>21</v>
      </c>
      <c r="CT248" s="238">
        <v>456371.16842003202</v>
      </c>
      <c r="CU248" s="238">
        <v>4964807.1712956103</v>
      </c>
      <c r="CV248" s="238">
        <v>44.835339699999999</v>
      </c>
      <c r="CW248" s="238">
        <v>-93.551979169999996</v>
      </c>
      <c r="CX248" s="238" t="s">
        <v>359</v>
      </c>
      <c r="CY248" s="238" t="s">
        <v>2266</v>
      </c>
    </row>
    <row r="249" spans="1:103" x14ac:dyDescent="0.25">
      <c r="A249" s="238">
        <v>671341</v>
      </c>
      <c r="B249" s="238">
        <v>2</v>
      </c>
      <c r="C249" s="238">
        <v>212</v>
      </c>
      <c r="D249" s="238">
        <v>151.97900000000001</v>
      </c>
      <c r="E249" s="238">
        <v>10</v>
      </c>
      <c r="F249" s="238" t="s">
        <v>2212</v>
      </c>
      <c r="H249" s="238" t="s">
        <v>354</v>
      </c>
      <c r="I249" s="238">
        <v>25</v>
      </c>
      <c r="K249" s="238">
        <v>18515272</v>
      </c>
      <c r="M249" s="238">
        <v>12</v>
      </c>
      <c r="N249" s="238">
        <v>27</v>
      </c>
      <c r="O249" s="238">
        <v>2018</v>
      </c>
      <c r="P249" s="238" t="s">
        <v>384</v>
      </c>
      <c r="Q249" s="238">
        <v>6</v>
      </c>
      <c r="R249" s="238" t="s">
        <v>356</v>
      </c>
      <c r="S249" s="238">
        <v>5</v>
      </c>
      <c r="T249" s="238">
        <v>0</v>
      </c>
      <c r="U249" s="238">
        <v>1</v>
      </c>
      <c r="W249" s="238">
        <v>55</v>
      </c>
      <c r="X249" s="238">
        <v>2</v>
      </c>
      <c r="Y249" s="238">
        <v>4</v>
      </c>
      <c r="Z249" s="238">
        <v>2</v>
      </c>
      <c r="AA249" s="238">
        <v>3</v>
      </c>
      <c r="AB249" s="238">
        <v>3</v>
      </c>
      <c r="AC249" s="238">
        <v>98</v>
      </c>
      <c r="AD249" s="238" t="s">
        <v>357</v>
      </c>
      <c r="AF249" s="238" t="s">
        <v>405</v>
      </c>
      <c r="AG249" s="238">
        <v>3</v>
      </c>
      <c r="AH249" s="238">
        <v>2</v>
      </c>
      <c r="AI249" s="238">
        <v>2</v>
      </c>
      <c r="AJ249" s="238">
        <v>4</v>
      </c>
      <c r="AK249" s="238">
        <v>21</v>
      </c>
      <c r="AL249" s="238">
        <v>26</v>
      </c>
      <c r="AM249" s="238" t="s">
        <v>363</v>
      </c>
      <c r="AN249" s="238">
        <v>5</v>
      </c>
      <c r="AO249" s="238">
        <v>71</v>
      </c>
      <c r="AP249" s="238">
        <v>72</v>
      </c>
      <c r="AS249" s="238">
        <v>15</v>
      </c>
      <c r="AT249" s="238">
        <v>9</v>
      </c>
      <c r="AU249" s="238">
        <v>65</v>
      </c>
      <c r="AV249" s="238">
        <v>11</v>
      </c>
      <c r="AW249" s="238">
        <v>21</v>
      </c>
      <c r="CT249" s="238">
        <v>456383.88790110999</v>
      </c>
      <c r="CU249" s="238">
        <v>4964813.2334264703</v>
      </c>
      <c r="CV249" s="238">
        <v>44.835395050000002</v>
      </c>
      <c r="CW249" s="238">
        <v>-93.551818769999997</v>
      </c>
      <c r="CX249" s="238" t="s">
        <v>359</v>
      </c>
      <c r="CY249" s="238" t="s">
        <v>2267</v>
      </c>
    </row>
    <row r="250" spans="1:103" x14ac:dyDescent="0.25">
      <c r="A250" s="238">
        <v>10938320</v>
      </c>
      <c r="B250" s="238">
        <v>2</v>
      </c>
      <c r="C250" s="238">
        <v>212</v>
      </c>
      <c r="D250" s="238">
        <v>152.01499999999999</v>
      </c>
      <c r="E250" s="238">
        <v>10</v>
      </c>
      <c r="F250" s="238" t="s">
        <v>2212</v>
      </c>
      <c r="H250" s="238" t="s">
        <v>354</v>
      </c>
      <c r="I250" s="238">
        <v>25</v>
      </c>
      <c r="K250" s="238">
        <v>14035154</v>
      </c>
      <c r="L250" s="238">
        <v>143020148</v>
      </c>
      <c r="M250" s="238">
        <v>10</v>
      </c>
      <c r="N250" s="238">
        <v>29</v>
      </c>
      <c r="O250" s="238">
        <v>2014</v>
      </c>
      <c r="P250" s="238" t="s">
        <v>355</v>
      </c>
      <c r="Q250" s="238">
        <v>7</v>
      </c>
      <c r="R250" s="238" t="s">
        <v>369</v>
      </c>
      <c r="S250" s="238">
        <v>5</v>
      </c>
      <c r="T250" s="238">
        <v>0</v>
      </c>
      <c r="U250" s="238">
        <v>4</v>
      </c>
      <c r="V250" s="238">
        <v>1</v>
      </c>
      <c r="W250" s="238">
        <v>10</v>
      </c>
      <c r="X250" s="238">
        <v>2</v>
      </c>
      <c r="Y250" s="238">
        <v>2</v>
      </c>
      <c r="Z250" s="238">
        <v>2</v>
      </c>
      <c r="AB250" s="238">
        <v>1</v>
      </c>
      <c r="AC250" s="238">
        <v>98</v>
      </c>
      <c r="AD250" s="238" t="s">
        <v>1723</v>
      </c>
      <c r="AE250" s="238" t="s">
        <v>2268</v>
      </c>
      <c r="AF250" s="238" t="s">
        <v>358</v>
      </c>
      <c r="AG250" s="238">
        <v>7</v>
      </c>
      <c r="AH250" s="238">
        <v>2</v>
      </c>
      <c r="AI250" s="238">
        <v>4</v>
      </c>
      <c r="AJ250" s="238">
        <v>3</v>
      </c>
      <c r="AK250" s="238">
        <v>21</v>
      </c>
      <c r="AL250" s="238">
        <v>28</v>
      </c>
      <c r="AM250" s="238" t="s">
        <v>363</v>
      </c>
      <c r="AN250" s="238">
        <v>5</v>
      </c>
      <c r="AO250" s="238">
        <v>5</v>
      </c>
      <c r="AS250" s="238">
        <v>3</v>
      </c>
      <c r="AT250" s="238">
        <v>98</v>
      </c>
      <c r="AU250" s="238">
        <v>65</v>
      </c>
      <c r="AV250" s="238">
        <v>11</v>
      </c>
      <c r="AW250" s="238">
        <v>21</v>
      </c>
      <c r="AX250" s="238">
        <v>2</v>
      </c>
      <c r="AY250" s="238">
        <v>4</v>
      </c>
      <c r="AZ250" s="238">
        <v>3</v>
      </c>
      <c r="BA250" s="238">
        <v>21</v>
      </c>
      <c r="BB250" s="238">
        <v>28</v>
      </c>
      <c r="BC250" s="238" t="s">
        <v>363</v>
      </c>
      <c r="BD250" s="238">
        <v>5</v>
      </c>
      <c r="BE250" s="238">
        <v>5</v>
      </c>
      <c r="BI250" s="238">
        <v>3</v>
      </c>
      <c r="BJ250" s="238">
        <v>98</v>
      </c>
      <c r="BK250" s="238">
        <v>65</v>
      </c>
      <c r="BL250" s="238">
        <v>11</v>
      </c>
      <c r="BM250" s="238">
        <v>21</v>
      </c>
      <c r="BN250" s="238">
        <v>2</v>
      </c>
      <c r="BO250" s="238">
        <v>4</v>
      </c>
      <c r="BP250" s="238">
        <v>3</v>
      </c>
      <c r="BQ250" s="238">
        <v>8</v>
      </c>
      <c r="BR250" s="238">
        <v>38</v>
      </c>
      <c r="BS250" s="238" t="s">
        <v>354</v>
      </c>
      <c r="BT250" s="238">
        <v>5</v>
      </c>
      <c r="BU250" s="238">
        <v>1</v>
      </c>
      <c r="BY250" s="238">
        <v>3</v>
      </c>
      <c r="BZ250" s="238">
        <v>98</v>
      </c>
      <c r="CA250" s="238">
        <v>65</v>
      </c>
      <c r="CB250" s="238">
        <v>11</v>
      </c>
      <c r="CC250" s="238">
        <v>21</v>
      </c>
      <c r="CD250" s="238">
        <v>2</v>
      </c>
      <c r="CE250" s="238">
        <v>2</v>
      </c>
      <c r="CF250" s="238">
        <v>3</v>
      </c>
      <c r="CG250" s="238">
        <v>21</v>
      </c>
      <c r="CJ250" s="238">
        <v>99</v>
      </c>
      <c r="CO250" s="238">
        <v>3</v>
      </c>
      <c r="CP250" s="238">
        <v>98</v>
      </c>
      <c r="CQ250" s="238">
        <v>65</v>
      </c>
      <c r="CR250" s="238">
        <v>11</v>
      </c>
      <c r="CS250" s="238">
        <v>21</v>
      </c>
      <c r="CT250" s="238">
        <v>456417</v>
      </c>
      <c r="CU250" s="238">
        <v>4964825</v>
      </c>
      <c r="CV250" s="238">
        <v>44.835505099999999</v>
      </c>
      <c r="CW250" s="238">
        <v>-93.551395600000006</v>
      </c>
      <c r="CX250" s="238" t="s">
        <v>359</v>
      </c>
      <c r="CY250" s="238" t="s">
        <v>2269</v>
      </c>
    </row>
    <row r="251" spans="1:103" x14ac:dyDescent="0.25">
      <c r="A251" s="238">
        <v>776557</v>
      </c>
      <c r="B251" s="238">
        <v>2</v>
      </c>
      <c r="C251" s="238">
        <v>212</v>
      </c>
      <c r="D251" s="238">
        <v>152.03</v>
      </c>
      <c r="E251" s="238">
        <v>10</v>
      </c>
      <c r="F251" s="238" t="s">
        <v>2212</v>
      </c>
      <c r="H251" s="238" t="s">
        <v>354</v>
      </c>
      <c r="I251" s="238">
        <v>25</v>
      </c>
      <c r="K251" s="238">
        <v>20500034</v>
      </c>
      <c r="L251" s="238">
        <v>200020015</v>
      </c>
      <c r="M251" s="238">
        <v>1</v>
      </c>
      <c r="N251" s="238">
        <v>2</v>
      </c>
      <c r="O251" s="238">
        <v>2020</v>
      </c>
      <c r="P251" s="238" t="s">
        <v>384</v>
      </c>
      <c r="Q251" s="238">
        <v>7</v>
      </c>
      <c r="R251" s="238" t="s">
        <v>369</v>
      </c>
      <c r="S251" s="238">
        <v>5</v>
      </c>
      <c r="T251" s="238">
        <v>0</v>
      </c>
      <c r="U251" s="238">
        <v>2</v>
      </c>
      <c r="V251" s="238">
        <v>10</v>
      </c>
      <c r="W251" s="238">
        <v>10</v>
      </c>
      <c r="X251" s="238">
        <v>2</v>
      </c>
      <c r="Y251" s="238">
        <v>1</v>
      </c>
      <c r="Z251" s="238">
        <v>2</v>
      </c>
      <c r="AB251" s="238">
        <v>1</v>
      </c>
      <c r="AC251" s="238">
        <v>98</v>
      </c>
      <c r="AD251" s="238" t="s">
        <v>2270</v>
      </c>
      <c r="AF251" s="238" t="s">
        <v>358</v>
      </c>
      <c r="AG251" s="238">
        <v>5</v>
      </c>
      <c r="AH251" s="238">
        <v>2</v>
      </c>
      <c r="AI251" s="238">
        <v>2</v>
      </c>
      <c r="AJ251" s="238">
        <v>99</v>
      </c>
      <c r="AK251" s="238">
        <v>21</v>
      </c>
      <c r="AL251" s="238">
        <v>27</v>
      </c>
      <c r="AM251" s="238" t="s">
        <v>354</v>
      </c>
      <c r="AN251" s="238">
        <v>5</v>
      </c>
      <c r="AO251" s="238">
        <v>2</v>
      </c>
      <c r="AS251" s="238">
        <v>15</v>
      </c>
      <c r="AT251" s="238">
        <v>9</v>
      </c>
      <c r="AU251" s="238">
        <v>65</v>
      </c>
      <c r="AV251" s="238">
        <v>11</v>
      </c>
      <c r="AW251" s="238">
        <v>22</v>
      </c>
      <c r="AX251" s="238">
        <v>2</v>
      </c>
      <c r="AY251" s="238">
        <v>49</v>
      </c>
      <c r="AZ251" s="238">
        <v>99</v>
      </c>
      <c r="BA251" s="238">
        <v>28</v>
      </c>
      <c r="BB251" s="238">
        <v>47</v>
      </c>
      <c r="BC251" s="238" t="s">
        <v>354</v>
      </c>
      <c r="BD251" s="238">
        <v>5</v>
      </c>
      <c r="BE251" s="238">
        <v>10</v>
      </c>
      <c r="BI251" s="238">
        <v>15</v>
      </c>
      <c r="BJ251" s="238">
        <v>9</v>
      </c>
      <c r="BK251" s="238">
        <v>65</v>
      </c>
      <c r="BL251" s="238">
        <v>11</v>
      </c>
      <c r="BM251" s="238">
        <v>22</v>
      </c>
      <c r="CT251" s="238">
        <v>456434.68800271</v>
      </c>
      <c r="CU251" s="238">
        <v>4964842.8668190697</v>
      </c>
      <c r="CV251" s="238">
        <v>44.835664909999998</v>
      </c>
      <c r="CW251" s="238">
        <v>-93.551178640000003</v>
      </c>
      <c r="CX251" s="238" t="s">
        <v>359</v>
      </c>
      <c r="CY251" s="238" t="s">
        <v>2271</v>
      </c>
    </row>
    <row r="252" spans="1:103" x14ac:dyDescent="0.25">
      <c r="A252" s="238">
        <v>11024243</v>
      </c>
      <c r="B252" s="238">
        <v>2</v>
      </c>
      <c r="C252" s="238">
        <v>212</v>
      </c>
      <c r="D252" s="238">
        <v>152.03399999999999</v>
      </c>
      <c r="E252" s="238">
        <v>10</v>
      </c>
      <c r="F252" s="238" t="s">
        <v>2212</v>
      </c>
      <c r="H252" s="238" t="s">
        <v>354</v>
      </c>
      <c r="I252" s="238">
        <v>25</v>
      </c>
      <c r="K252" s="238">
        <v>15040994</v>
      </c>
      <c r="L252" s="238">
        <v>153540146</v>
      </c>
      <c r="M252" s="238">
        <v>12</v>
      </c>
      <c r="N252" s="238">
        <v>20</v>
      </c>
      <c r="O252" s="238">
        <v>2015</v>
      </c>
      <c r="P252" s="238" t="s">
        <v>366</v>
      </c>
      <c r="Q252" s="238">
        <v>19</v>
      </c>
      <c r="R252" s="238" t="s">
        <v>356</v>
      </c>
      <c r="S252" s="238">
        <v>5</v>
      </c>
      <c r="T252" s="238">
        <v>0</v>
      </c>
      <c r="U252" s="238">
        <v>1</v>
      </c>
      <c r="V252" s="238">
        <v>8</v>
      </c>
      <c r="W252" s="238">
        <v>25</v>
      </c>
      <c r="X252" s="238">
        <v>2</v>
      </c>
      <c r="Y252" s="238">
        <v>7</v>
      </c>
      <c r="Z252" s="238">
        <v>1</v>
      </c>
      <c r="AB252" s="238">
        <v>1</v>
      </c>
      <c r="AC252" s="238">
        <v>98</v>
      </c>
      <c r="AD252" s="238" t="s">
        <v>1627</v>
      </c>
      <c r="AE252" s="238" t="s">
        <v>2244</v>
      </c>
      <c r="AF252" s="238" t="s">
        <v>358</v>
      </c>
      <c r="AG252" s="238">
        <v>4</v>
      </c>
      <c r="AH252" s="238">
        <v>2</v>
      </c>
      <c r="AI252" s="238">
        <v>2</v>
      </c>
      <c r="AJ252" s="238">
        <v>4</v>
      </c>
      <c r="AK252" s="238">
        <v>21</v>
      </c>
      <c r="AL252" s="238">
        <v>39</v>
      </c>
      <c r="AM252" s="238" t="s">
        <v>363</v>
      </c>
      <c r="AN252" s="238">
        <v>5</v>
      </c>
      <c r="AO252" s="238">
        <v>1</v>
      </c>
      <c r="AS252" s="238">
        <v>1</v>
      </c>
      <c r="AT252" s="238">
        <v>98</v>
      </c>
      <c r="AU252" s="238">
        <v>65</v>
      </c>
      <c r="AV252" s="238">
        <v>11</v>
      </c>
      <c r="AW252" s="238">
        <v>21</v>
      </c>
      <c r="CT252" s="238">
        <v>456436</v>
      </c>
      <c r="CU252" s="238">
        <v>4964849</v>
      </c>
      <c r="CV252" s="238">
        <v>44.835716900000001</v>
      </c>
      <c r="CW252" s="238">
        <v>-93.551163900000006</v>
      </c>
      <c r="CX252" s="238" t="s">
        <v>359</v>
      </c>
      <c r="CY252" s="238" t="s">
        <v>2272</v>
      </c>
    </row>
    <row r="253" spans="1:103" x14ac:dyDescent="0.25">
      <c r="A253" s="238">
        <v>404456</v>
      </c>
      <c r="B253" s="238">
        <v>2</v>
      </c>
      <c r="C253" s="238">
        <v>212</v>
      </c>
      <c r="D253" s="238">
        <v>152.10300000000001</v>
      </c>
      <c r="E253" s="238">
        <v>10</v>
      </c>
      <c r="F253" s="238" t="s">
        <v>2212</v>
      </c>
      <c r="H253" s="238" t="s">
        <v>354</v>
      </c>
      <c r="I253" s="238">
        <v>25</v>
      </c>
      <c r="K253" s="238">
        <v>16042279</v>
      </c>
      <c r="M253" s="238">
        <v>12</v>
      </c>
      <c r="N253" s="238">
        <v>16</v>
      </c>
      <c r="O253" s="238">
        <v>2016</v>
      </c>
      <c r="P253" s="238" t="s">
        <v>362</v>
      </c>
      <c r="Q253" s="238">
        <v>2</v>
      </c>
      <c r="R253" s="238" t="s">
        <v>356</v>
      </c>
      <c r="S253" s="238">
        <v>5</v>
      </c>
      <c r="T253" s="238">
        <v>0</v>
      </c>
      <c r="U253" s="238">
        <v>1</v>
      </c>
      <c r="W253" s="238">
        <v>55</v>
      </c>
      <c r="X253" s="238">
        <v>2</v>
      </c>
      <c r="Y253" s="238">
        <v>6</v>
      </c>
      <c r="Z253" s="238">
        <v>4</v>
      </c>
      <c r="AB253" s="238">
        <v>3</v>
      </c>
      <c r="AC253" s="238">
        <v>98</v>
      </c>
      <c r="AD253" s="238" t="s">
        <v>357</v>
      </c>
      <c r="AF253" s="238" t="s">
        <v>358</v>
      </c>
      <c r="AG253" s="238">
        <v>3</v>
      </c>
      <c r="AH253" s="238">
        <v>2</v>
      </c>
      <c r="AI253" s="238">
        <v>2</v>
      </c>
      <c r="AJ253" s="238">
        <v>4</v>
      </c>
      <c r="AK253" s="238">
        <v>21</v>
      </c>
      <c r="AL253" s="238">
        <v>20</v>
      </c>
      <c r="AM253" s="238" t="s">
        <v>354</v>
      </c>
      <c r="AN253" s="238">
        <v>5</v>
      </c>
      <c r="AO253" s="238">
        <v>62</v>
      </c>
      <c r="AS253" s="238">
        <v>15</v>
      </c>
      <c r="AT253" s="238">
        <v>9</v>
      </c>
      <c r="AU253" s="238">
        <v>65</v>
      </c>
      <c r="AV253" s="238">
        <v>11</v>
      </c>
      <c r="AW253" s="238">
        <v>21</v>
      </c>
      <c r="CT253" s="238">
        <v>456495.522835407</v>
      </c>
      <c r="CU253" s="238">
        <v>4964943.0855459301</v>
      </c>
      <c r="CV253" s="238">
        <v>44.836570760000001</v>
      </c>
      <c r="CW253" s="238">
        <v>-93.550417589999995</v>
      </c>
      <c r="CX253" s="238" t="s">
        <v>359</v>
      </c>
      <c r="CY253" s="238" t="s">
        <v>2273</v>
      </c>
    </row>
    <row r="254" spans="1:103" x14ac:dyDescent="0.25">
      <c r="A254" s="238">
        <v>536540</v>
      </c>
      <c r="B254" s="238">
        <v>2</v>
      </c>
      <c r="C254" s="238">
        <v>212</v>
      </c>
      <c r="D254" s="238">
        <v>152.13399999999999</v>
      </c>
      <c r="E254" s="238">
        <v>10</v>
      </c>
      <c r="F254" s="238" t="s">
        <v>2212</v>
      </c>
      <c r="H254" s="238" t="s">
        <v>354</v>
      </c>
      <c r="I254" s="238">
        <v>25</v>
      </c>
      <c r="K254" s="238">
        <v>18001495</v>
      </c>
      <c r="M254" s="238">
        <v>1</v>
      </c>
      <c r="N254" s="238">
        <v>15</v>
      </c>
      <c r="O254" s="238">
        <v>2018</v>
      </c>
      <c r="P254" s="238" t="s">
        <v>361</v>
      </c>
      <c r="Q254" s="238">
        <v>8</v>
      </c>
      <c r="R254" s="238" t="s">
        <v>369</v>
      </c>
      <c r="S254" s="238">
        <v>5</v>
      </c>
      <c r="T254" s="238">
        <v>0</v>
      </c>
      <c r="U254" s="238">
        <v>1</v>
      </c>
      <c r="W254" s="238">
        <v>57</v>
      </c>
      <c r="X254" s="238">
        <v>2</v>
      </c>
      <c r="Y254" s="238">
        <v>1</v>
      </c>
      <c r="Z254" s="238">
        <v>1</v>
      </c>
      <c r="AB254" s="238">
        <v>2</v>
      </c>
      <c r="AC254" s="238">
        <v>98</v>
      </c>
      <c r="AD254" s="238" t="s">
        <v>357</v>
      </c>
      <c r="AF254" s="238" t="s">
        <v>358</v>
      </c>
      <c r="AG254" s="238">
        <v>3</v>
      </c>
      <c r="AH254" s="238">
        <v>2</v>
      </c>
      <c r="AI254" s="238">
        <v>3</v>
      </c>
      <c r="AJ254" s="238">
        <v>3</v>
      </c>
      <c r="AK254" s="238">
        <v>21</v>
      </c>
      <c r="AL254" s="238">
        <v>48</v>
      </c>
      <c r="AM254" s="238" t="s">
        <v>354</v>
      </c>
      <c r="AN254" s="238">
        <v>5</v>
      </c>
      <c r="AO254" s="238">
        <v>1</v>
      </c>
      <c r="AS254" s="238">
        <v>15</v>
      </c>
      <c r="AT254" s="238">
        <v>9</v>
      </c>
      <c r="AU254" s="238">
        <v>65</v>
      </c>
      <c r="AV254" s="238">
        <v>11</v>
      </c>
      <c r="AW254" s="238">
        <v>21</v>
      </c>
      <c r="CT254" s="238">
        <v>456528.10288866499</v>
      </c>
      <c r="CU254" s="238">
        <v>4964979.71192561</v>
      </c>
      <c r="CV254" s="238">
        <v>44.836902449999997</v>
      </c>
      <c r="CW254" s="238">
        <v>-93.550008550000001</v>
      </c>
      <c r="CX254" s="238" t="s">
        <v>359</v>
      </c>
      <c r="CY254" s="238" t="s">
        <v>2274</v>
      </c>
    </row>
    <row r="255" spans="1:103" x14ac:dyDescent="0.25">
      <c r="A255" s="238">
        <v>453093</v>
      </c>
      <c r="B255" s="238">
        <v>2</v>
      </c>
      <c r="C255" s="238">
        <v>212</v>
      </c>
      <c r="D255" s="238">
        <v>152.143</v>
      </c>
      <c r="E255" s="238">
        <v>10</v>
      </c>
      <c r="F255" s="238" t="s">
        <v>2212</v>
      </c>
      <c r="H255" s="238" t="s">
        <v>354</v>
      </c>
      <c r="I255" s="238">
        <v>25</v>
      </c>
      <c r="K255" s="238">
        <v>17016322</v>
      </c>
      <c r="M255" s="238">
        <v>5</v>
      </c>
      <c r="N255" s="238">
        <v>18</v>
      </c>
      <c r="O255" s="238">
        <v>2017</v>
      </c>
      <c r="P255" s="238" t="s">
        <v>384</v>
      </c>
      <c r="Q255" s="238">
        <v>7</v>
      </c>
      <c r="R255" s="238" t="s">
        <v>369</v>
      </c>
      <c r="S255" s="238">
        <v>5</v>
      </c>
      <c r="T255" s="238">
        <v>0</v>
      </c>
      <c r="U255" s="238">
        <v>2</v>
      </c>
      <c r="V255" s="238">
        <v>12</v>
      </c>
      <c r="W255" s="238">
        <v>10</v>
      </c>
      <c r="X255" s="238">
        <v>2</v>
      </c>
      <c r="Y255" s="238">
        <v>2</v>
      </c>
      <c r="Z255" s="238">
        <v>2</v>
      </c>
      <c r="AB255" s="238">
        <v>2</v>
      </c>
      <c r="AC255" s="238">
        <v>98</v>
      </c>
      <c r="AD255" s="238" t="s">
        <v>357</v>
      </c>
      <c r="AF255" s="238" t="s">
        <v>358</v>
      </c>
      <c r="AG255" s="238">
        <v>7</v>
      </c>
      <c r="AH255" s="238">
        <v>2</v>
      </c>
      <c r="AI255" s="238">
        <v>3</v>
      </c>
      <c r="AJ255" s="238">
        <v>3</v>
      </c>
      <c r="AK255" s="238">
        <v>26</v>
      </c>
      <c r="AL255" s="238">
        <v>54</v>
      </c>
      <c r="AM255" s="238" t="s">
        <v>363</v>
      </c>
      <c r="AN255" s="238">
        <v>5</v>
      </c>
      <c r="AO255" s="238">
        <v>1</v>
      </c>
      <c r="AS255" s="238">
        <v>14</v>
      </c>
      <c r="AT255" s="238">
        <v>9</v>
      </c>
      <c r="AU255" s="238">
        <v>65</v>
      </c>
      <c r="AV255" s="238">
        <v>11</v>
      </c>
      <c r="AW255" s="238">
        <v>21</v>
      </c>
      <c r="AX255" s="238">
        <v>2</v>
      </c>
      <c r="AY255" s="238">
        <v>2</v>
      </c>
      <c r="AZ255" s="238">
        <v>3</v>
      </c>
      <c r="BA255" s="238">
        <v>21</v>
      </c>
      <c r="BB255" s="238">
        <v>23</v>
      </c>
      <c r="BC255" s="238" t="s">
        <v>363</v>
      </c>
      <c r="BD255" s="238">
        <v>5</v>
      </c>
      <c r="BE255" s="238">
        <v>70</v>
      </c>
      <c r="BI255" s="238">
        <v>14</v>
      </c>
      <c r="BJ255" s="238">
        <v>9</v>
      </c>
      <c r="BK255" s="238">
        <v>65</v>
      </c>
      <c r="BL255" s="238">
        <v>11</v>
      </c>
      <c r="BM255" s="238">
        <v>21</v>
      </c>
      <c r="CT255" s="238">
        <v>456544.07397417602</v>
      </c>
      <c r="CU255" s="238">
        <v>4964985.9553635297</v>
      </c>
      <c r="CV255" s="238">
        <v>44.836959630000003</v>
      </c>
      <c r="CW255" s="238">
        <v>-93.549807020000003</v>
      </c>
      <c r="CX255" s="238" t="s">
        <v>359</v>
      </c>
      <c r="CY255" s="238" t="s">
        <v>2275</v>
      </c>
    </row>
    <row r="256" spans="1:103" x14ac:dyDescent="0.25">
      <c r="A256" s="238">
        <v>10939099</v>
      </c>
      <c r="B256" s="238">
        <v>2</v>
      </c>
      <c r="C256" s="238">
        <v>212</v>
      </c>
      <c r="D256" s="238">
        <v>152.18700000000001</v>
      </c>
      <c r="E256" s="238">
        <v>10</v>
      </c>
      <c r="F256" s="238" t="s">
        <v>2212</v>
      </c>
      <c r="H256" s="238" t="s">
        <v>354</v>
      </c>
      <c r="I256" s="238">
        <v>25</v>
      </c>
      <c r="K256" s="238">
        <v>14038079</v>
      </c>
      <c r="L256" s="238">
        <v>143300227</v>
      </c>
      <c r="M256" s="238">
        <v>11</v>
      </c>
      <c r="N256" s="238">
        <v>26</v>
      </c>
      <c r="O256" s="238">
        <v>2014</v>
      </c>
      <c r="P256" s="238" t="s">
        <v>355</v>
      </c>
      <c r="Q256" s="238">
        <v>9</v>
      </c>
      <c r="R256" s="238" t="s">
        <v>369</v>
      </c>
      <c r="S256" s="238">
        <v>5</v>
      </c>
      <c r="T256" s="238">
        <v>0</v>
      </c>
      <c r="U256" s="238">
        <v>1</v>
      </c>
      <c r="V256" s="238">
        <v>4</v>
      </c>
      <c r="W256" s="238">
        <v>54</v>
      </c>
      <c r="X256" s="238">
        <v>2</v>
      </c>
      <c r="Y256" s="238">
        <v>1</v>
      </c>
      <c r="Z256" s="238">
        <v>4</v>
      </c>
      <c r="AA256" s="238">
        <v>2</v>
      </c>
      <c r="AB256" s="238">
        <v>3</v>
      </c>
      <c r="AC256" s="238">
        <v>98</v>
      </c>
      <c r="AD256" s="238" t="s">
        <v>374</v>
      </c>
      <c r="AE256" s="238" t="s">
        <v>2276</v>
      </c>
      <c r="AF256" s="238" t="s">
        <v>358</v>
      </c>
      <c r="AG256" s="238">
        <v>3</v>
      </c>
      <c r="AH256" s="238">
        <v>2</v>
      </c>
      <c r="AI256" s="238">
        <v>2</v>
      </c>
      <c r="AJ256" s="238">
        <v>3</v>
      </c>
      <c r="AK256" s="238">
        <v>21</v>
      </c>
      <c r="AL256" s="238">
        <v>25</v>
      </c>
      <c r="AM256" s="238" t="s">
        <v>363</v>
      </c>
      <c r="AN256" s="238">
        <v>5</v>
      </c>
      <c r="AS256" s="238">
        <v>1</v>
      </c>
      <c r="AT256" s="238">
        <v>98</v>
      </c>
      <c r="AU256" s="238">
        <v>65</v>
      </c>
      <c r="AV256" s="238">
        <v>11</v>
      </c>
      <c r="AW256" s="238">
        <v>21</v>
      </c>
      <c r="CT256" s="238">
        <v>456590</v>
      </c>
      <c r="CU256" s="238">
        <v>4965042</v>
      </c>
      <c r="CV256" s="238">
        <v>44.837471000000001</v>
      </c>
      <c r="CW256" s="238">
        <v>-93.549228799999995</v>
      </c>
      <c r="CX256" s="238" t="s">
        <v>359</v>
      </c>
      <c r="CY256" s="238" t="s">
        <v>2277</v>
      </c>
    </row>
    <row r="257" spans="1:103" x14ac:dyDescent="0.25">
      <c r="A257" s="238">
        <v>10933047</v>
      </c>
      <c r="B257" s="238">
        <v>2</v>
      </c>
      <c r="C257" s="238">
        <v>212</v>
      </c>
      <c r="D257" s="238">
        <v>152.21899999999999</v>
      </c>
      <c r="E257" s="238">
        <v>10</v>
      </c>
      <c r="F257" s="238" t="s">
        <v>2212</v>
      </c>
      <c r="H257" s="238" t="s">
        <v>354</v>
      </c>
      <c r="I257" s="238">
        <v>25</v>
      </c>
      <c r="K257" s="238">
        <v>14502090</v>
      </c>
      <c r="L257" s="238">
        <v>140470232</v>
      </c>
      <c r="M257" s="238">
        <v>2</v>
      </c>
      <c r="N257" s="238">
        <v>13</v>
      </c>
      <c r="O257" s="238">
        <v>2014</v>
      </c>
      <c r="P257" s="238" t="s">
        <v>384</v>
      </c>
      <c r="Q257" s="238">
        <v>18</v>
      </c>
      <c r="R257" s="238" t="s">
        <v>356</v>
      </c>
      <c r="S257" s="238">
        <v>5</v>
      </c>
      <c r="T257" s="238">
        <v>0</v>
      </c>
      <c r="U257" s="238">
        <v>2</v>
      </c>
      <c r="V257" s="238">
        <v>1</v>
      </c>
      <c r="W257" s="238">
        <v>10</v>
      </c>
      <c r="X257" s="238">
        <v>2</v>
      </c>
      <c r="Y257" s="238">
        <v>4</v>
      </c>
      <c r="Z257" s="238">
        <v>1</v>
      </c>
      <c r="AB257" s="238">
        <v>1</v>
      </c>
      <c r="AC257" s="238">
        <v>98</v>
      </c>
      <c r="AD257" s="238" t="s">
        <v>376</v>
      </c>
      <c r="AE257" s="238" t="s">
        <v>2257</v>
      </c>
      <c r="AF257" s="238" t="s">
        <v>358</v>
      </c>
      <c r="AG257" s="238">
        <v>7</v>
      </c>
      <c r="AH257" s="238">
        <v>2</v>
      </c>
      <c r="AI257" s="238">
        <v>4</v>
      </c>
      <c r="AJ257" s="238">
        <v>4</v>
      </c>
      <c r="AK257" s="238">
        <v>28</v>
      </c>
      <c r="AL257" s="238">
        <v>42</v>
      </c>
      <c r="AM257" s="238" t="s">
        <v>363</v>
      </c>
      <c r="AN257" s="238">
        <v>5</v>
      </c>
      <c r="AO257" s="238">
        <v>2</v>
      </c>
      <c r="AS257" s="238">
        <v>1</v>
      </c>
      <c r="AT257" s="238">
        <v>98</v>
      </c>
      <c r="AU257" s="238">
        <v>65</v>
      </c>
      <c r="AV257" s="238">
        <v>11</v>
      </c>
      <c r="AW257" s="238">
        <v>21</v>
      </c>
      <c r="AX257" s="238">
        <v>2</v>
      </c>
      <c r="AY257" s="238">
        <v>4</v>
      </c>
      <c r="AZ257" s="238">
        <v>4</v>
      </c>
      <c r="BA257" s="238">
        <v>21</v>
      </c>
      <c r="BB257" s="238">
        <v>67</v>
      </c>
      <c r="BC257" s="238" t="s">
        <v>354</v>
      </c>
      <c r="BD257" s="238">
        <v>5</v>
      </c>
      <c r="BE257" s="238">
        <v>1</v>
      </c>
      <c r="BI257" s="238">
        <v>1</v>
      </c>
      <c r="BJ257" s="238">
        <v>98</v>
      </c>
      <c r="BK257" s="238">
        <v>65</v>
      </c>
      <c r="BL257" s="238">
        <v>11</v>
      </c>
      <c r="BM257" s="238">
        <v>21</v>
      </c>
      <c r="CT257" s="238">
        <v>456622</v>
      </c>
      <c r="CU257" s="238">
        <v>4965083</v>
      </c>
      <c r="CV257" s="238">
        <v>44.837834100000002</v>
      </c>
      <c r="CW257" s="238">
        <v>-93.548828999999998</v>
      </c>
      <c r="CX257" s="238" t="s">
        <v>359</v>
      </c>
      <c r="CY257" s="238" t="s">
        <v>2278</v>
      </c>
    </row>
    <row r="258" spans="1:103" x14ac:dyDescent="0.25">
      <c r="A258" s="238">
        <v>325928</v>
      </c>
      <c r="B258" s="238">
        <v>2</v>
      </c>
      <c r="C258" s="238">
        <v>212</v>
      </c>
      <c r="D258" s="238">
        <v>152.23699999999999</v>
      </c>
      <c r="E258" s="238">
        <v>10</v>
      </c>
      <c r="F258" s="238" t="s">
        <v>2212</v>
      </c>
      <c r="H258" s="238" t="s">
        <v>354</v>
      </c>
      <c r="I258" s="238">
        <v>25</v>
      </c>
      <c r="K258" s="238">
        <v>16003686</v>
      </c>
      <c r="M258" s="238">
        <v>2</v>
      </c>
      <c r="N258" s="238">
        <v>3</v>
      </c>
      <c r="O258" s="238">
        <v>2016</v>
      </c>
      <c r="P258" s="238" t="s">
        <v>355</v>
      </c>
      <c r="Q258" s="238">
        <v>12</v>
      </c>
      <c r="R258" s="238" t="s">
        <v>369</v>
      </c>
      <c r="S258" s="238">
        <v>5</v>
      </c>
      <c r="T258" s="238">
        <v>0</v>
      </c>
      <c r="U258" s="238">
        <v>1</v>
      </c>
      <c r="W258" s="238">
        <v>57</v>
      </c>
      <c r="X258" s="238">
        <v>2</v>
      </c>
      <c r="Y258" s="238">
        <v>1</v>
      </c>
      <c r="Z258" s="238">
        <v>1</v>
      </c>
      <c r="AB258" s="238">
        <v>3</v>
      </c>
      <c r="AC258" s="238">
        <v>98</v>
      </c>
      <c r="AD258" s="238" t="s">
        <v>357</v>
      </c>
      <c r="AF258" s="238" t="s">
        <v>405</v>
      </c>
      <c r="AG258" s="238">
        <v>3</v>
      </c>
      <c r="AH258" s="238">
        <v>2</v>
      </c>
      <c r="AI258" s="238">
        <v>4</v>
      </c>
      <c r="AJ258" s="238">
        <v>3</v>
      </c>
      <c r="AK258" s="238">
        <v>21</v>
      </c>
      <c r="AL258" s="238">
        <v>68</v>
      </c>
      <c r="AM258" s="238" t="s">
        <v>363</v>
      </c>
      <c r="AN258" s="238">
        <v>5</v>
      </c>
      <c r="AO258" s="238">
        <v>1</v>
      </c>
      <c r="AS258" s="238">
        <v>15</v>
      </c>
      <c r="AT258" s="238">
        <v>9</v>
      </c>
      <c r="AU258" s="238">
        <v>65</v>
      </c>
      <c r="AV258" s="238">
        <v>11</v>
      </c>
      <c r="AW258" s="238">
        <v>21</v>
      </c>
      <c r="CT258" s="238">
        <v>456624.19076836098</v>
      </c>
      <c r="CU258" s="238">
        <v>4965105.57663019</v>
      </c>
      <c r="CV258" s="238">
        <v>44.838041310000001</v>
      </c>
      <c r="CW258" s="238">
        <v>-93.548803649999996</v>
      </c>
      <c r="CX258" s="238" t="s">
        <v>359</v>
      </c>
      <c r="CY258" s="238" t="s">
        <v>2279</v>
      </c>
    </row>
    <row r="259" spans="1:103" x14ac:dyDescent="0.25">
      <c r="A259" s="238">
        <v>346433</v>
      </c>
      <c r="B259" s="238">
        <v>2</v>
      </c>
      <c r="C259" s="238">
        <v>212</v>
      </c>
      <c r="D259" s="238">
        <v>152.24700000000001</v>
      </c>
      <c r="E259" s="238">
        <v>10</v>
      </c>
      <c r="F259" s="238" t="s">
        <v>2212</v>
      </c>
      <c r="H259" s="238" t="s">
        <v>354</v>
      </c>
      <c r="I259" s="238">
        <v>25</v>
      </c>
      <c r="K259" s="238">
        <v>16504620</v>
      </c>
      <c r="M259" s="238">
        <v>5</v>
      </c>
      <c r="N259" s="238">
        <v>3</v>
      </c>
      <c r="O259" s="238">
        <v>2016</v>
      </c>
      <c r="P259" s="238" t="s">
        <v>368</v>
      </c>
      <c r="Q259" s="238">
        <v>13</v>
      </c>
      <c r="R259" s="238" t="s">
        <v>356</v>
      </c>
      <c r="S259" s="238">
        <v>5</v>
      </c>
      <c r="T259" s="238">
        <v>0</v>
      </c>
      <c r="U259" s="238">
        <v>2</v>
      </c>
      <c r="V259" s="238">
        <v>12</v>
      </c>
      <c r="W259" s="238">
        <v>10</v>
      </c>
      <c r="X259" s="238">
        <v>2</v>
      </c>
      <c r="Y259" s="238">
        <v>1</v>
      </c>
      <c r="Z259" s="238">
        <v>1</v>
      </c>
      <c r="AB259" s="238">
        <v>1</v>
      </c>
      <c r="AC259" s="238">
        <v>98</v>
      </c>
      <c r="AD259" s="238" t="s">
        <v>357</v>
      </c>
      <c r="AF259" s="238" t="s">
        <v>405</v>
      </c>
      <c r="AG259" s="238">
        <v>7</v>
      </c>
      <c r="AH259" s="238">
        <v>2</v>
      </c>
      <c r="AI259" s="238">
        <v>2</v>
      </c>
      <c r="AJ259" s="238">
        <v>4</v>
      </c>
      <c r="AK259" s="238">
        <v>26</v>
      </c>
      <c r="AL259" s="238">
        <v>70</v>
      </c>
      <c r="AM259" s="238" t="s">
        <v>363</v>
      </c>
      <c r="AN259" s="238">
        <v>5</v>
      </c>
      <c r="AO259" s="238">
        <v>1</v>
      </c>
      <c r="AS259" s="238">
        <v>15</v>
      </c>
      <c r="AT259" s="238">
        <v>9</v>
      </c>
      <c r="AU259" s="238">
        <v>65</v>
      </c>
      <c r="AV259" s="238">
        <v>11</v>
      </c>
      <c r="AW259" s="238">
        <v>21</v>
      </c>
      <c r="AX259" s="238">
        <v>2</v>
      </c>
      <c r="AY259" s="238">
        <v>4</v>
      </c>
      <c r="AZ259" s="238">
        <v>4</v>
      </c>
      <c r="BA259" s="238">
        <v>21</v>
      </c>
      <c r="BB259" s="238">
        <v>37</v>
      </c>
      <c r="BC259" s="238" t="s">
        <v>363</v>
      </c>
      <c r="BD259" s="238">
        <v>5</v>
      </c>
      <c r="BE259" s="238">
        <v>2</v>
      </c>
      <c r="BI259" s="238">
        <v>15</v>
      </c>
      <c r="BJ259" s="238">
        <v>9</v>
      </c>
      <c r="BK259" s="238">
        <v>65</v>
      </c>
      <c r="BL259" s="238">
        <v>11</v>
      </c>
      <c r="BM259" s="238">
        <v>21</v>
      </c>
      <c r="CT259" s="238">
        <v>456629.42172551103</v>
      </c>
      <c r="CU259" s="238">
        <v>4965122.2673778702</v>
      </c>
      <c r="CV259" s="238">
        <v>44.838191870000003</v>
      </c>
      <c r="CW259" s="238">
        <v>-93.548738889999996</v>
      </c>
      <c r="CX259" s="238" t="s">
        <v>359</v>
      </c>
      <c r="CY259" s="238" t="s">
        <v>2280</v>
      </c>
    </row>
    <row r="260" spans="1:103" x14ac:dyDescent="0.25">
      <c r="A260" s="238">
        <v>491531</v>
      </c>
      <c r="B260" s="238">
        <v>2</v>
      </c>
      <c r="C260" s="238">
        <v>212</v>
      </c>
      <c r="D260" s="238">
        <v>152.256</v>
      </c>
      <c r="E260" s="238">
        <v>10</v>
      </c>
      <c r="F260" s="238" t="s">
        <v>2212</v>
      </c>
      <c r="H260" s="238" t="s">
        <v>354</v>
      </c>
      <c r="I260" s="238">
        <v>25</v>
      </c>
      <c r="K260" s="238">
        <v>17508603</v>
      </c>
      <c r="M260" s="238">
        <v>8</v>
      </c>
      <c r="N260" s="238">
        <v>3</v>
      </c>
      <c r="O260" s="238">
        <v>2017</v>
      </c>
      <c r="P260" s="238" t="s">
        <v>384</v>
      </c>
      <c r="Q260" s="238">
        <v>17</v>
      </c>
      <c r="R260" s="238" t="s">
        <v>419</v>
      </c>
      <c r="S260" s="238">
        <v>5</v>
      </c>
      <c r="T260" s="238">
        <v>0</v>
      </c>
      <c r="U260" s="238">
        <v>2</v>
      </c>
      <c r="V260" s="238">
        <v>12</v>
      </c>
      <c r="W260" s="238">
        <v>10</v>
      </c>
      <c r="X260" s="238">
        <v>4</v>
      </c>
      <c r="Y260" s="238">
        <v>1</v>
      </c>
      <c r="Z260" s="238">
        <v>1</v>
      </c>
      <c r="AB260" s="238">
        <v>1</v>
      </c>
      <c r="AC260" s="238">
        <v>98</v>
      </c>
      <c r="AD260" s="238" t="s">
        <v>2281</v>
      </c>
      <c r="AF260" s="238" t="s">
        <v>405</v>
      </c>
      <c r="AG260" s="238">
        <v>7</v>
      </c>
      <c r="AH260" s="238">
        <v>2</v>
      </c>
      <c r="AI260" s="238">
        <v>2</v>
      </c>
      <c r="AJ260" s="238">
        <v>4</v>
      </c>
      <c r="AK260" s="238">
        <v>26</v>
      </c>
      <c r="AL260" s="238">
        <v>22</v>
      </c>
      <c r="AM260" s="238" t="s">
        <v>363</v>
      </c>
      <c r="AN260" s="238">
        <v>5</v>
      </c>
      <c r="AO260" s="238">
        <v>4</v>
      </c>
      <c r="AS260" s="238">
        <v>14</v>
      </c>
      <c r="AT260" s="238">
        <v>20</v>
      </c>
      <c r="AU260" s="238">
        <v>65</v>
      </c>
      <c r="AV260" s="238">
        <v>11</v>
      </c>
      <c r="AW260" s="238">
        <v>21</v>
      </c>
      <c r="AX260" s="238">
        <v>2</v>
      </c>
      <c r="AY260" s="238">
        <v>2</v>
      </c>
      <c r="AZ260" s="238">
        <v>4</v>
      </c>
      <c r="BA260" s="238">
        <v>34</v>
      </c>
      <c r="BB260" s="238">
        <v>22</v>
      </c>
      <c r="BC260" s="238" t="s">
        <v>354</v>
      </c>
      <c r="BD260" s="238">
        <v>5</v>
      </c>
      <c r="BE260" s="238">
        <v>1</v>
      </c>
      <c r="BI260" s="238">
        <v>14</v>
      </c>
      <c r="BJ260" s="238">
        <v>20</v>
      </c>
      <c r="BK260" s="238">
        <v>65</v>
      </c>
      <c r="BL260" s="238">
        <v>11</v>
      </c>
      <c r="BM260" s="238">
        <v>21</v>
      </c>
      <c r="CT260" s="238">
        <v>456629.42172551103</v>
      </c>
      <c r="CU260" s="238">
        <v>4965139.2007450704</v>
      </c>
      <c r="CV260" s="238">
        <v>44.838344300000003</v>
      </c>
      <c r="CW260" s="238">
        <v>-93.548740339999995</v>
      </c>
      <c r="CX260" s="238" t="s">
        <v>359</v>
      </c>
      <c r="CY260" s="238" t="s">
        <v>2282</v>
      </c>
    </row>
    <row r="261" spans="1:103" x14ac:dyDescent="0.25">
      <c r="A261" s="238">
        <v>367704</v>
      </c>
      <c r="B261" s="238">
        <v>2</v>
      </c>
      <c r="C261" s="238">
        <v>212</v>
      </c>
      <c r="D261" s="238">
        <v>152.28899999999999</v>
      </c>
      <c r="E261" s="238">
        <v>10</v>
      </c>
      <c r="F261" s="238" t="s">
        <v>2212</v>
      </c>
      <c r="H261" s="238" t="s">
        <v>354</v>
      </c>
      <c r="I261" s="238">
        <v>25</v>
      </c>
      <c r="K261" s="238">
        <v>16025522</v>
      </c>
      <c r="M261" s="238">
        <v>7</v>
      </c>
      <c r="N261" s="238">
        <v>30</v>
      </c>
      <c r="O261" s="238">
        <v>2016</v>
      </c>
      <c r="P261" s="238" t="s">
        <v>364</v>
      </c>
      <c r="Q261" s="238">
        <v>17</v>
      </c>
      <c r="R261" s="238" t="s">
        <v>369</v>
      </c>
      <c r="S261" s="238">
        <v>5</v>
      </c>
      <c r="T261" s="238">
        <v>0</v>
      </c>
      <c r="U261" s="238">
        <v>2</v>
      </c>
      <c r="V261" s="238">
        <v>10</v>
      </c>
      <c r="W261" s="238">
        <v>10</v>
      </c>
      <c r="X261" s="238">
        <v>2</v>
      </c>
      <c r="Y261" s="238">
        <v>1</v>
      </c>
      <c r="Z261" s="238">
        <v>1</v>
      </c>
      <c r="AB261" s="238">
        <v>1</v>
      </c>
      <c r="AC261" s="238">
        <v>98</v>
      </c>
      <c r="AD261" s="238" t="s">
        <v>357</v>
      </c>
      <c r="AF261" s="238" t="s">
        <v>358</v>
      </c>
      <c r="AG261" s="238">
        <v>5</v>
      </c>
      <c r="AH261" s="238">
        <v>2</v>
      </c>
      <c r="AI261" s="238">
        <v>3</v>
      </c>
      <c r="AJ261" s="238">
        <v>3</v>
      </c>
      <c r="AK261" s="238">
        <v>28</v>
      </c>
      <c r="AL261" s="238">
        <v>76</v>
      </c>
      <c r="AM261" s="238" t="s">
        <v>354</v>
      </c>
      <c r="AN261" s="238">
        <v>5</v>
      </c>
      <c r="AO261" s="238">
        <v>10</v>
      </c>
      <c r="AP261" s="238">
        <v>71</v>
      </c>
      <c r="AS261" s="238">
        <v>15</v>
      </c>
      <c r="AT261" s="238">
        <v>98</v>
      </c>
      <c r="AU261" s="238">
        <v>65</v>
      </c>
      <c r="AV261" s="238">
        <v>11</v>
      </c>
      <c r="AW261" s="238">
        <v>21</v>
      </c>
      <c r="AX261" s="238">
        <v>2</v>
      </c>
      <c r="AY261" s="238">
        <v>2</v>
      </c>
      <c r="AZ261" s="238">
        <v>3</v>
      </c>
      <c r="BA261" s="238">
        <v>21</v>
      </c>
      <c r="BB261" s="238">
        <v>53</v>
      </c>
      <c r="BC261" s="238" t="s">
        <v>363</v>
      </c>
      <c r="BD261" s="238">
        <v>5</v>
      </c>
      <c r="BE261" s="238">
        <v>1</v>
      </c>
      <c r="BI261" s="238">
        <v>15</v>
      </c>
      <c r="BJ261" s="238">
        <v>98</v>
      </c>
      <c r="BK261" s="238">
        <v>65</v>
      </c>
      <c r="BL261" s="238">
        <v>11</v>
      </c>
      <c r="BM261" s="238">
        <v>21</v>
      </c>
      <c r="CT261" s="238">
        <v>456690.38885013899</v>
      </c>
      <c r="CU261" s="238">
        <v>4965168.7828125302</v>
      </c>
      <c r="CV261" s="238">
        <v>44.838614290000002</v>
      </c>
      <c r="CW261" s="238">
        <v>-93.547971520000004</v>
      </c>
      <c r="CX261" s="238" t="s">
        <v>391</v>
      </c>
      <c r="CY261" s="238" t="s">
        <v>2283</v>
      </c>
    </row>
    <row r="262" spans="1:103" x14ac:dyDescent="0.25">
      <c r="A262" s="238">
        <v>757713</v>
      </c>
      <c r="B262" s="238">
        <v>2</v>
      </c>
      <c r="C262" s="238">
        <v>212</v>
      </c>
      <c r="D262" s="238">
        <v>152.32400000000001</v>
      </c>
      <c r="E262" s="238">
        <v>10</v>
      </c>
      <c r="F262" s="238" t="s">
        <v>2212</v>
      </c>
      <c r="H262" s="238" t="s">
        <v>354</v>
      </c>
      <c r="I262" s="238">
        <v>25</v>
      </c>
      <c r="K262" s="238">
        <v>19032300</v>
      </c>
      <c r="M262" s="238">
        <v>10</v>
      </c>
      <c r="N262" s="238">
        <v>28</v>
      </c>
      <c r="O262" s="238">
        <v>2019</v>
      </c>
      <c r="P262" s="238" t="s">
        <v>361</v>
      </c>
      <c r="Q262" s="238">
        <v>7</v>
      </c>
      <c r="R262" s="238" t="s">
        <v>369</v>
      </c>
      <c r="S262" s="238">
        <v>5</v>
      </c>
      <c r="T262" s="238">
        <v>0</v>
      </c>
      <c r="U262" s="238">
        <v>2</v>
      </c>
      <c r="V262" s="238">
        <v>12</v>
      </c>
      <c r="W262" s="238">
        <v>10</v>
      </c>
      <c r="X262" s="238">
        <v>2</v>
      </c>
      <c r="Y262" s="238">
        <v>2</v>
      </c>
      <c r="Z262" s="238">
        <v>2</v>
      </c>
      <c r="AB262" s="238">
        <v>1</v>
      </c>
      <c r="AC262" s="238">
        <v>98</v>
      </c>
      <c r="AD262" s="238" t="s">
        <v>357</v>
      </c>
      <c r="AF262" s="238" t="s">
        <v>358</v>
      </c>
      <c r="AG262" s="238">
        <v>7</v>
      </c>
      <c r="AH262" s="238">
        <v>2</v>
      </c>
      <c r="AI262" s="238">
        <v>4</v>
      </c>
      <c r="AJ262" s="238">
        <v>3</v>
      </c>
      <c r="AK262" s="238">
        <v>26</v>
      </c>
      <c r="AL262" s="238">
        <v>40</v>
      </c>
      <c r="AM262" s="238" t="s">
        <v>354</v>
      </c>
      <c r="AN262" s="238">
        <v>5</v>
      </c>
      <c r="AO262" s="238">
        <v>1</v>
      </c>
      <c r="AS262" s="238">
        <v>15</v>
      </c>
      <c r="AT262" s="238">
        <v>9</v>
      </c>
      <c r="AU262" s="238">
        <v>60</v>
      </c>
      <c r="AV262" s="238">
        <v>11</v>
      </c>
      <c r="AW262" s="238">
        <v>21</v>
      </c>
      <c r="AX262" s="238">
        <v>2</v>
      </c>
      <c r="AY262" s="238">
        <v>2</v>
      </c>
      <c r="AZ262" s="238">
        <v>3</v>
      </c>
      <c r="BA262" s="238">
        <v>21</v>
      </c>
      <c r="BB262" s="238">
        <v>27</v>
      </c>
      <c r="BC262" s="238" t="s">
        <v>363</v>
      </c>
      <c r="BD262" s="238">
        <v>5</v>
      </c>
      <c r="BE262" s="238">
        <v>99</v>
      </c>
      <c r="BI262" s="238">
        <v>15</v>
      </c>
      <c r="BJ262" s="238">
        <v>9</v>
      </c>
      <c r="BK262" s="238">
        <v>60</v>
      </c>
      <c r="BL262" s="238">
        <v>11</v>
      </c>
      <c r="BM262" s="238">
        <v>21</v>
      </c>
      <c r="CT262" s="238">
        <v>456725.84908771497</v>
      </c>
      <c r="CU262" s="238">
        <v>4965214.7031263197</v>
      </c>
      <c r="CV262" s="238">
        <v>44.83902981</v>
      </c>
      <c r="CW262" s="238">
        <v>-93.5475268</v>
      </c>
      <c r="CX262" s="238" t="s">
        <v>359</v>
      </c>
      <c r="CY262" s="238" t="s">
        <v>2284</v>
      </c>
    </row>
    <row r="263" spans="1:103" x14ac:dyDescent="0.25">
      <c r="A263" s="238">
        <v>10850082</v>
      </c>
      <c r="B263" s="238">
        <v>2</v>
      </c>
      <c r="C263" s="238">
        <v>212</v>
      </c>
      <c r="D263" s="238">
        <v>152.33600000000001</v>
      </c>
      <c r="E263" s="238">
        <v>10</v>
      </c>
      <c r="F263" s="238" t="s">
        <v>2212</v>
      </c>
      <c r="H263" s="238" t="s">
        <v>354</v>
      </c>
      <c r="I263" s="238">
        <v>25</v>
      </c>
      <c r="K263" s="238">
        <v>13502686</v>
      </c>
      <c r="L263" s="238">
        <v>130640401</v>
      </c>
      <c r="M263" s="238">
        <v>3</v>
      </c>
      <c r="N263" s="238">
        <v>4</v>
      </c>
      <c r="O263" s="238">
        <v>2013</v>
      </c>
      <c r="P263" s="238" t="s">
        <v>361</v>
      </c>
      <c r="Q263" s="238">
        <v>21</v>
      </c>
      <c r="R263" s="238" t="s">
        <v>356</v>
      </c>
      <c r="S263" s="238">
        <v>5</v>
      </c>
      <c r="T263" s="238">
        <v>0</v>
      </c>
      <c r="U263" s="238">
        <v>3</v>
      </c>
      <c r="V263" s="238">
        <v>1</v>
      </c>
      <c r="W263" s="238">
        <v>10</v>
      </c>
      <c r="X263" s="238">
        <v>2</v>
      </c>
      <c r="Y263" s="238">
        <v>4</v>
      </c>
      <c r="Z263" s="238">
        <v>4</v>
      </c>
      <c r="AB263" s="238">
        <v>5</v>
      </c>
      <c r="AC263" s="238">
        <v>98</v>
      </c>
      <c r="AD263" s="238" t="s">
        <v>376</v>
      </c>
      <c r="AE263" s="238" t="s">
        <v>2285</v>
      </c>
      <c r="AF263" s="238" t="s">
        <v>358</v>
      </c>
      <c r="AG263" s="238">
        <v>7</v>
      </c>
      <c r="AH263" s="238">
        <v>2</v>
      </c>
      <c r="AI263" s="238">
        <v>2</v>
      </c>
      <c r="AJ263" s="238">
        <v>4</v>
      </c>
      <c r="AK263" s="238">
        <v>26</v>
      </c>
      <c r="AL263" s="238">
        <v>20</v>
      </c>
      <c r="AM263" s="238" t="s">
        <v>354</v>
      </c>
      <c r="AN263" s="238">
        <v>5</v>
      </c>
      <c r="AO263" s="238">
        <v>1</v>
      </c>
      <c r="AS263" s="238">
        <v>2</v>
      </c>
      <c r="AT263" s="238">
        <v>98</v>
      </c>
      <c r="AU263" s="238">
        <v>65</v>
      </c>
      <c r="AV263" s="238">
        <v>11</v>
      </c>
      <c r="AW263" s="238">
        <v>21</v>
      </c>
      <c r="AX263" s="238">
        <v>2</v>
      </c>
      <c r="AY263" s="238">
        <v>4</v>
      </c>
      <c r="AZ263" s="238">
        <v>4</v>
      </c>
      <c r="BA263" s="238">
        <v>21</v>
      </c>
      <c r="BB263" s="238">
        <v>47</v>
      </c>
      <c r="BD263" s="238">
        <v>5</v>
      </c>
      <c r="BE263" s="238">
        <v>3</v>
      </c>
      <c r="BI263" s="238">
        <v>2</v>
      </c>
      <c r="BJ263" s="238">
        <v>98</v>
      </c>
      <c r="BK263" s="238">
        <v>65</v>
      </c>
      <c r="BL263" s="238">
        <v>11</v>
      </c>
      <c r="BM263" s="238">
        <v>21</v>
      </c>
      <c r="BN263" s="238">
        <v>2</v>
      </c>
      <c r="BO263" s="238">
        <v>2</v>
      </c>
      <c r="BP263" s="238">
        <v>4</v>
      </c>
      <c r="BQ263" s="238">
        <v>27</v>
      </c>
      <c r="BR263" s="238">
        <v>20</v>
      </c>
      <c r="BS263" s="238" t="s">
        <v>354</v>
      </c>
      <c r="BT263" s="238">
        <v>5</v>
      </c>
      <c r="BY263" s="238">
        <v>2</v>
      </c>
      <c r="BZ263" s="238">
        <v>98</v>
      </c>
      <c r="CA263" s="238">
        <v>65</v>
      </c>
      <c r="CB263" s="238">
        <v>11</v>
      </c>
      <c r="CC263" s="238">
        <v>21</v>
      </c>
      <c r="CT263" s="238">
        <v>456739</v>
      </c>
      <c r="CU263" s="238">
        <v>4965230</v>
      </c>
      <c r="CV263" s="238">
        <v>44.839163900000003</v>
      </c>
      <c r="CW263" s="238">
        <v>-93.547356600000001</v>
      </c>
      <c r="CX263" s="238" t="s">
        <v>359</v>
      </c>
      <c r="CY263" s="238" t="s">
        <v>2286</v>
      </c>
    </row>
    <row r="264" spans="1:103" x14ac:dyDescent="0.25">
      <c r="A264" s="238">
        <v>412916</v>
      </c>
      <c r="B264" s="238">
        <v>2</v>
      </c>
      <c r="C264" s="238">
        <v>212</v>
      </c>
      <c r="D264" s="238">
        <v>152.34299999999999</v>
      </c>
      <c r="E264" s="238">
        <v>10</v>
      </c>
      <c r="F264" s="238" t="s">
        <v>2212</v>
      </c>
      <c r="H264" s="238" t="s">
        <v>354</v>
      </c>
      <c r="I264" s="238">
        <v>25</v>
      </c>
      <c r="K264" s="238">
        <v>17500455</v>
      </c>
      <c r="M264" s="238">
        <v>1</v>
      </c>
      <c r="N264" s="238">
        <v>9</v>
      </c>
      <c r="O264" s="238">
        <v>2017</v>
      </c>
      <c r="P264" s="238" t="s">
        <v>361</v>
      </c>
      <c r="Q264" s="238">
        <v>22</v>
      </c>
      <c r="R264" s="238" t="s">
        <v>356</v>
      </c>
      <c r="S264" s="238">
        <v>4</v>
      </c>
      <c r="T264" s="238">
        <v>0</v>
      </c>
      <c r="U264" s="238">
        <v>1</v>
      </c>
      <c r="W264" s="238">
        <v>41</v>
      </c>
      <c r="X264" s="238">
        <v>2</v>
      </c>
      <c r="Y264" s="238">
        <v>6</v>
      </c>
      <c r="Z264" s="238">
        <v>2</v>
      </c>
      <c r="AB264" s="238">
        <v>5</v>
      </c>
      <c r="AC264" s="238">
        <v>98</v>
      </c>
      <c r="AD264" s="238" t="s">
        <v>357</v>
      </c>
      <c r="AF264" s="238" t="s">
        <v>358</v>
      </c>
      <c r="AG264" s="238">
        <v>3</v>
      </c>
      <c r="AH264" s="238">
        <v>2</v>
      </c>
      <c r="AI264" s="238">
        <v>4</v>
      </c>
      <c r="AJ264" s="238">
        <v>4</v>
      </c>
      <c r="AK264" s="238">
        <v>21</v>
      </c>
      <c r="AL264" s="238">
        <v>34</v>
      </c>
      <c r="AM264" s="238" t="s">
        <v>363</v>
      </c>
      <c r="AN264" s="238">
        <v>5</v>
      </c>
      <c r="AO264" s="238">
        <v>99</v>
      </c>
      <c r="AS264" s="238">
        <v>15</v>
      </c>
      <c r="AT264" s="238">
        <v>9</v>
      </c>
      <c r="AU264" s="238">
        <v>65</v>
      </c>
      <c r="AV264" s="238">
        <v>11</v>
      </c>
      <c r="AW264" s="238">
        <v>21</v>
      </c>
      <c r="CT264" s="238">
        <v>456739.48861231102</v>
      </c>
      <c r="CU264" s="238">
        <v>4965240.8009482697</v>
      </c>
      <c r="CV264" s="238">
        <v>44.839265560000001</v>
      </c>
      <c r="CW264" s="238">
        <v>-93.547356460000003</v>
      </c>
      <c r="CX264" s="238" t="s">
        <v>359</v>
      </c>
      <c r="CY264" s="238" t="s">
        <v>2287</v>
      </c>
    </row>
    <row r="265" spans="1:103" x14ac:dyDescent="0.25">
      <c r="A265" s="238">
        <v>11023459</v>
      </c>
      <c r="B265" s="238">
        <v>2</v>
      </c>
      <c r="C265" s="238">
        <v>212</v>
      </c>
      <c r="D265" s="238">
        <v>152.35499999999999</v>
      </c>
      <c r="E265" s="238">
        <v>10</v>
      </c>
      <c r="F265" s="238" t="s">
        <v>2212</v>
      </c>
      <c r="H265" s="238" t="s">
        <v>354</v>
      </c>
      <c r="I265" s="238">
        <v>25</v>
      </c>
      <c r="K265" s="238">
        <v>15512146</v>
      </c>
      <c r="L265" s="238">
        <v>153270317</v>
      </c>
      <c r="M265" s="238">
        <v>11</v>
      </c>
      <c r="N265" s="238">
        <v>20</v>
      </c>
      <c r="O265" s="238">
        <v>2015</v>
      </c>
      <c r="P265" s="238" t="s">
        <v>362</v>
      </c>
      <c r="Q265" s="238">
        <v>18</v>
      </c>
      <c r="R265" s="238" t="s">
        <v>356</v>
      </c>
      <c r="S265" s="238">
        <v>3</v>
      </c>
      <c r="T265" s="238">
        <v>0</v>
      </c>
      <c r="U265" s="238">
        <v>1</v>
      </c>
      <c r="V265" s="238">
        <v>4</v>
      </c>
      <c r="W265" s="238">
        <v>53</v>
      </c>
      <c r="X265" s="238">
        <v>2</v>
      </c>
      <c r="Y265" s="238">
        <v>3</v>
      </c>
      <c r="Z265" s="238">
        <v>1</v>
      </c>
      <c r="AB265" s="238">
        <v>1</v>
      </c>
      <c r="AC265" s="238">
        <v>98</v>
      </c>
      <c r="AD265" s="238">
        <v>212</v>
      </c>
      <c r="AE265" s="238">
        <v>101</v>
      </c>
      <c r="AF265" s="238" t="s">
        <v>358</v>
      </c>
      <c r="AG265" s="238">
        <v>3</v>
      </c>
      <c r="AH265" s="238">
        <v>2</v>
      </c>
      <c r="AI265" s="238">
        <v>4</v>
      </c>
      <c r="AJ265" s="238">
        <v>4</v>
      </c>
      <c r="AK265" s="238">
        <v>21</v>
      </c>
      <c r="AL265" s="238">
        <v>46</v>
      </c>
      <c r="AM265" s="238" t="s">
        <v>363</v>
      </c>
      <c r="AN265" s="238">
        <v>7</v>
      </c>
      <c r="AO265" s="238">
        <v>21</v>
      </c>
      <c r="AS265" s="238">
        <v>3</v>
      </c>
      <c r="AT265" s="238">
        <v>98</v>
      </c>
      <c r="AU265" s="238">
        <v>65</v>
      </c>
      <c r="AV265" s="238">
        <v>11</v>
      </c>
      <c r="AW265" s="238">
        <v>21</v>
      </c>
      <c r="CT265" s="238">
        <v>456759</v>
      </c>
      <c r="CU265" s="238">
        <v>4965254</v>
      </c>
      <c r="CV265" s="238">
        <v>44.839382700000002</v>
      </c>
      <c r="CW265" s="238">
        <v>-93.547114399999998</v>
      </c>
      <c r="CX265" s="238" t="s">
        <v>359</v>
      </c>
      <c r="CY265" s="238" t="s">
        <v>2288</v>
      </c>
    </row>
    <row r="266" spans="1:103" x14ac:dyDescent="0.25">
      <c r="A266" s="238">
        <v>600696</v>
      </c>
      <c r="B266" s="238">
        <v>2</v>
      </c>
      <c r="C266" s="238">
        <v>212</v>
      </c>
      <c r="D266" s="238">
        <v>152.364</v>
      </c>
      <c r="E266" s="238">
        <v>10</v>
      </c>
      <c r="F266" s="238" t="s">
        <v>2212</v>
      </c>
      <c r="H266" s="238" t="s">
        <v>354</v>
      </c>
      <c r="I266" s="238">
        <v>25</v>
      </c>
      <c r="K266" s="238">
        <v>18506790</v>
      </c>
      <c r="M266" s="238">
        <v>5</v>
      </c>
      <c r="N266" s="238">
        <v>30</v>
      </c>
      <c r="O266" s="238">
        <v>2018</v>
      </c>
      <c r="P266" s="238" t="s">
        <v>355</v>
      </c>
      <c r="Q266" s="238">
        <v>7</v>
      </c>
      <c r="R266" s="238" t="s">
        <v>369</v>
      </c>
      <c r="S266" s="238">
        <v>4</v>
      </c>
      <c r="T266" s="238">
        <v>0</v>
      </c>
      <c r="U266" s="238">
        <v>3</v>
      </c>
      <c r="V266" s="238">
        <v>12</v>
      </c>
      <c r="W266" s="238">
        <v>10</v>
      </c>
      <c r="X266" s="238">
        <v>2</v>
      </c>
      <c r="Y266" s="238">
        <v>1</v>
      </c>
      <c r="Z266" s="238">
        <v>2</v>
      </c>
      <c r="AA266" s="238">
        <v>1</v>
      </c>
      <c r="AB266" s="238">
        <v>1</v>
      </c>
      <c r="AC266" s="238">
        <v>98</v>
      </c>
      <c r="AD266" s="238" t="s">
        <v>357</v>
      </c>
      <c r="AF266" s="238" t="s">
        <v>358</v>
      </c>
      <c r="AG266" s="238">
        <v>7</v>
      </c>
      <c r="AH266" s="238">
        <v>2</v>
      </c>
      <c r="AI266" s="238">
        <v>2</v>
      </c>
      <c r="AJ266" s="238">
        <v>3</v>
      </c>
      <c r="AK266" s="238">
        <v>26</v>
      </c>
      <c r="AL266" s="238">
        <v>20</v>
      </c>
      <c r="AM266" s="238" t="s">
        <v>363</v>
      </c>
      <c r="AN266" s="238">
        <v>5</v>
      </c>
      <c r="AO266" s="238">
        <v>1</v>
      </c>
      <c r="AS266" s="238">
        <v>15</v>
      </c>
      <c r="AT266" s="238">
        <v>9</v>
      </c>
      <c r="AU266" s="238">
        <v>65</v>
      </c>
      <c r="AV266" s="238">
        <v>11</v>
      </c>
      <c r="AW266" s="238">
        <v>21</v>
      </c>
      <c r="AX266" s="238">
        <v>2</v>
      </c>
      <c r="AY266" s="238">
        <v>2</v>
      </c>
      <c r="AZ266" s="238">
        <v>3</v>
      </c>
      <c r="BA266" s="238">
        <v>26</v>
      </c>
      <c r="BB266" s="238">
        <v>62</v>
      </c>
      <c r="BC266" s="238" t="s">
        <v>363</v>
      </c>
      <c r="BD266" s="238">
        <v>5</v>
      </c>
      <c r="BE266" s="238">
        <v>1</v>
      </c>
      <c r="BI266" s="238">
        <v>15</v>
      </c>
      <c r="BJ266" s="238">
        <v>9</v>
      </c>
      <c r="BK266" s="238">
        <v>65</v>
      </c>
      <c r="BL266" s="238">
        <v>11</v>
      </c>
      <c r="BM266" s="238">
        <v>21</v>
      </c>
      <c r="BN266" s="238">
        <v>2</v>
      </c>
      <c r="BO266" s="238">
        <v>5</v>
      </c>
      <c r="BP266" s="238">
        <v>3</v>
      </c>
      <c r="BQ266" s="238">
        <v>21</v>
      </c>
      <c r="BR266" s="238">
        <v>20</v>
      </c>
      <c r="BS266" s="238" t="s">
        <v>354</v>
      </c>
      <c r="BT266" s="238">
        <v>5</v>
      </c>
      <c r="BU266" s="238">
        <v>4</v>
      </c>
      <c r="BY266" s="238">
        <v>15</v>
      </c>
      <c r="BZ266" s="238">
        <v>9</v>
      </c>
      <c r="CA266" s="238">
        <v>65</v>
      </c>
      <c r="CB266" s="238">
        <v>11</v>
      </c>
      <c r="CC266" s="238">
        <v>21</v>
      </c>
      <c r="CT266" s="238">
        <v>456764.88866311102</v>
      </c>
      <c r="CU266" s="238">
        <v>4965266.20099907</v>
      </c>
      <c r="CV266" s="238">
        <v>44.839495749999998</v>
      </c>
      <c r="CW266" s="238">
        <v>-93.547037259999996</v>
      </c>
      <c r="CX266" s="238" t="s">
        <v>359</v>
      </c>
      <c r="CY266" s="238" t="s">
        <v>2289</v>
      </c>
    </row>
    <row r="267" spans="1:103" x14ac:dyDescent="0.25">
      <c r="A267" s="238">
        <v>781257</v>
      </c>
      <c r="B267" s="238">
        <v>2</v>
      </c>
      <c r="C267" s="238">
        <v>212</v>
      </c>
      <c r="D267" s="238">
        <v>152.36600000000001</v>
      </c>
      <c r="E267" s="238">
        <v>10</v>
      </c>
      <c r="F267" s="238" t="s">
        <v>2212</v>
      </c>
      <c r="H267" s="238" t="s">
        <v>354</v>
      </c>
      <c r="I267" s="238">
        <v>25</v>
      </c>
      <c r="K267" s="238">
        <v>20500849</v>
      </c>
      <c r="L267" s="238">
        <v>200190214</v>
      </c>
      <c r="M267" s="238">
        <v>1</v>
      </c>
      <c r="N267" s="238">
        <v>19</v>
      </c>
      <c r="O267" s="238">
        <v>2020</v>
      </c>
      <c r="P267" s="238" t="s">
        <v>366</v>
      </c>
      <c r="Q267" s="238">
        <v>15</v>
      </c>
      <c r="R267" s="238" t="s">
        <v>356</v>
      </c>
      <c r="S267" s="238">
        <v>5</v>
      </c>
      <c r="T267" s="238">
        <v>0</v>
      </c>
      <c r="U267" s="238">
        <v>1</v>
      </c>
      <c r="W267" s="238">
        <v>32</v>
      </c>
      <c r="X267" s="238">
        <v>25</v>
      </c>
      <c r="Y267" s="238">
        <v>1</v>
      </c>
      <c r="Z267" s="238">
        <v>2</v>
      </c>
      <c r="AB267" s="238">
        <v>5</v>
      </c>
      <c r="AC267" s="238">
        <v>98</v>
      </c>
      <c r="AD267" s="238" t="s">
        <v>357</v>
      </c>
      <c r="AF267" s="238" t="s">
        <v>405</v>
      </c>
      <c r="AG267" s="238">
        <v>3</v>
      </c>
      <c r="AH267" s="238">
        <v>2</v>
      </c>
      <c r="AI267" s="238">
        <v>3</v>
      </c>
      <c r="AJ267" s="238">
        <v>4</v>
      </c>
      <c r="AK267" s="238">
        <v>21</v>
      </c>
      <c r="AL267" s="238">
        <v>35</v>
      </c>
      <c r="AM267" s="238" t="s">
        <v>354</v>
      </c>
      <c r="AN267" s="238">
        <v>5</v>
      </c>
      <c r="AO267" s="238">
        <v>1</v>
      </c>
      <c r="AS267" s="238">
        <v>15</v>
      </c>
      <c r="AT267" s="238">
        <v>90</v>
      </c>
      <c r="AU267" s="238">
        <v>65</v>
      </c>
      <c r="AV267" s="238">
        <v>11</v>
      </c>
      <c r="AW267" s="238">
        <v>21</v>
      </c>
      <c r="CT267" s="238">
        <v>456760.65532131097</v>
      </c>
      <c r="CU267" s="238">
        <v>4965308.5344170704</v>
      </c>
      <c r="CV267" s="238">
        <v>44.839876570000001</v>
      </c>
      <c r="CW267" s="238">
        <v>-93.547094430000001</v>
      </c>
      <c r="CX267" s="238" t="s">
        <v>359</v>
      </c>
      <c r="CY267" s="238" t="s">
        <v>2290</v>
      </c>
    </row>
    <row r="268" spans="1:103" x14ac:dyDescent="0.25">
      <c r="A268" s="238">
        <v>357838</v>
      </c>
      <c r="B268" s="238">
        <v>2</v>
      </c>
      <c r="C268" s="238">
        <v>212</v>
      </c>
      <c r="D268" s="238">
        <v>152.38200000000001</v>
      </c>
      <c r="E268" s="238">
        <v>10</v>
      </c>
      <c r="F268" s="238" t="s">
        <v>2212</v>
      </c>
      <c r="H268" s="238" t="s">
        <v>354</v>
      </c>
      <c r="I268" s="238">
        <v>25</v>
      </c>
      <c r="K268" s="238">
        <v>16020235</v>
      </c>
      <c r="M268" s="238">
        <v>6</v>
      </c>
      <c r="N268" s="238">
        <v>20</v>
      </c>
      <c r="O268" s="238">
        <v>2016</v>
      </c>
      <c r="P268" s="238" t="s">
        <v>361</v>
      </c>
      <c r="Q268" s="238">
        <v>2</v>
      </c>
      <c r="R268" s="238" t="s">
        <v>356</v>
      </c>
      <c r="S268" s="238">
        <v>5</v>
      </c>
      <c r="T268" s="238">
        <v>0</v>
      </c>
      <c r="U268" s="238">
        <v>1</v>
      </c>
      <c r="W268" s="238">
        <v>55</v>
      </c>
      <c r="X268" s="238">
        <v>2</v>
      </c>
      <c r="Y268" s="238">
        <v>4</v>
      </c>
      <c r="Z268" s="238">
        <v>1</v>
      </c>
      <c r="AB268" s="238">
        <v>1</v>
      </c>
      <c r="AC268" s="238">
        <v>98</v>
      </c>
      <c r="AD268" s="238" t="s">
        <v>357</v>
      </c>
      <c r="AF268" s="238" t="s">
        <v>405</v>
      </c>
      <c r="AG268" s="238">
        <v>3</v>
      </c>
      <c r="AH268" s="238">
        <v>2</v>
      </c>
      <c r="AI268" s="238">
        <v>5</v>
      </c>
      <c r="AJ268" s="238">
        <v>4</v>
      </c>
      <c r="AK268" s="238">
        <v>21</v>
      </c>
      <c r="AL268" s="238">
        <v>21</v>
      </c>
      <c r="AM268" s="238" t="s">
        <v>354</v>
      </c>
      <c r="AN268" s="238">
        <v>5</v>
      </c>
      <c r="AO268" s="238">
        <v>1</v>
      </c>
      <c r="AS268" s="238">
        <v>15</v>
      </c>
      <c r="AT268" s="238">
        <v>9</v>
      </c>
      <c r="AU268" s="238">
        <v>65</v>
      </c>
      <c r="AV268" s="238">
        <v>11</v>
      </c>
      <c r="AW268" s="238">
        <v>21</v>
      </c>
      <c r="CT268" s="238">
        <v>456761.57556984498</v>
      </c>
      <c r="CU268" s="238">
        <v>4965293.4811123097</v>
      </c>
      <c r="CV268" s="238">
        <v>44.839741119999999</v>
      </c>
      <c r="CW268" s="238">
        <v>-93.547081500000004</v>
      </c>
      <c r="CX268" s="238" t="s">
        <v>359</v>
      </c>
      <c r="CY268" s="238" t="s">
        <v>2291</v>
      </c>
    </row>
    <row r="269" spans="1:103" x14ac:dyDescent="0.25">
      <c r="A269" s="238">
        <v>369824</v>
      </c>
      <c r="B269" s="238">
        <v>2</v>
      </c>
      <c r="C269" s="238">
        <v>212</v>
      </c>
      <c r="D269" s="238">
        <v>152.38999999999999</v>
      </c>
      <c r="E269" s="238">
        <v>10</v>
      </c>
      <c r="F269" s="238" t="s">
        <v>2212</v>
      </c>
      <c r="H269" s="238" t="s">
        <v>354</v>
      </c>
      <c r="I269" s="238">
        <v>25</v>
      </c>
      <c r="K269" s="238">
        <v>16508594</v>
      </c>
      <c r="M269" s="238">
        <v>8</v>
      </c>
      <c r="N269" s="238">
        <v>8</v>
      </c>
      <c r="O269" s="238">
        <v>2016</v>
      </c>
      <c r="P269" s="238" t="s">
        <v>361</v>
      </c>
      <c r="Q269" s="238">
        <v>7</v>
      </c>
      <c r="R269" s="238" t="s">
        <v>369</v>
      </c>
      <c r="S269" s="238">
        <v>5</v>
      </c>
      <c r="T269" s="238">
        <v>0</v>
      </c>
      <c r="U269" s="238">
        <v>2</v>
      </c>
      <c r="V269" s="238">
        <v>12</v>
      </c>
      <c r="W269" s="238">
        <v>10</v>
      </c>
      <c r="X269" s="238">
        <v>2</v>
      </c>
      <c r="Y269" s="238">
        <v>1</v>
      </c>
      <c r="Z269" s="238">
        <v>1</v>
      </c>
      <c r="AB269" s="238">
        <v>1</v>
      </c>
      <c r="AC269" s="238">
        <v>98</v>
      </c>
      <c r="AD269" s="238" t="s">
        <v>2292</v>
      </c>
      <c r="AF269" s="238" t="s">
        <v>405</v>
      </c>
      <c r="AG269" s="238">
        <v>7</v>
      </c>
      <c r="AH269" s="238">
        <v>2</v>
      </c>
      <c r="AI269" s="238">
        <v>2</v>
      </c>
      <c r="AJ269" s="238">
        <v>3</v>
      </c>
      <c r="AK269" s="238">
        <v>34</v>
      </c>
      <c r="AL269" s="238">
        <v>23</v>
      </c>
      <c r="AM269" s="238" t="s">
        <v>363</v>
      </c>
      <c r="AN269" s="238">
        <v>5</v>
      </c>
      <c r="AO269" s="238">
        <v>1</v>
      </c>
      <c r="AS269" s="238">
        <v>15</v>
      </c>
      <c r="AT269" s="238">
        <v>9</v>
      </c>
      <c r="AU269" s="238">
        <v>65</v>
      </c>
      <c r="AV269" s="238">
        <v>11</v>
      </c>
      <c r="AW269" s="238">
        <v>21</v>
      </c>
      <c r="AX269" s="238">
        <v>2</v>
      </c>
      <c r="AY269" s="238">
        <v>2</v>
      </c>
      <c r="AZ269" s="238">
        <v>3</v>
      </c>
      <c r="BA269" s="238">
        <v>21</v>
      </c>
      <c r="BB269" s="238">
        <v>32</v>
      </c>
      <c r="BC269" s="238" t="s">
        <v>363</v>
      </c>
      <c r="BD269" s="238">
        <v>5</v>
      </c>
      <c r="BE269" s="238">
        <v>70</v>
      </c>
      <c r="BF269" s="238">
        <v>4</v>
      </c>
      <c r="BI269" s="238">
        <v>15</v>
      </c>
      <c r="BJ269" s="238">
        <v>9</v>
      </c>
      <c r="BK269" s="238">
        <v>65</v>
      </c>
      <c r="BL269" s="238">
        <v>11</v>
      </c>
      <c r="BM269" s="238">
        <v>21</v>
      </c>
      <c r="CT269" s="238">
        <v>456773.355346711</v>
      </c>
      <c r="CU269" s="238">
        <v>4965300.0677334704</v>
      </c>
      <c r="CV269" s="238">
        <v>44.839801119999997</v>
      </c>
      <c r="CW269" s="238">
        <v>-93.546933019999997</v>
      </c>
      <c r="CX269" s="238" t="s">
        <v>359</v>
      </c>
      <c r="CY269" s="238" t="s">
        <v>2293</v>
      </c>
    </row>
    <row r="270" spans="1:103" x14ac:dyDescent="0.25">
      <c r="A270" s="238">
        <v>445507</v>
      </c>
      <c r="B270" s="238">
        <v>2</v>
      </c>
      <c r="C270" s="238">
        <v>212</v>
      </c>
      <c r="D270" s="238">
        <v>152.41900000000001</v>
      </c>
      <c r="E270" s="238">
        <v>10</v>
      </c>
      <c r="F270" s="238" t="s">
        <v>2212</v>
      </c>
      <c r="H270" s="238" t="s">
        <v>354</v>
      </c>
      <c r="I270" s="238">
        <v>25</v>
      </c>
      <c r="K270" s="238">
        <v>17012379</v>
      </c>
      <c r="M270" s="238">
        <v>4</v>
      </c>
      <c r="N270" s="238">
        <v>16</v>
      </c>
      <c r="O270" s="238">
        <v>2017</v>
      </c>
      <c r="P270" s="238" t="s">
        <v>366</v>
      </c>
      <c r="Q270" s="238">
        <v>3</v>
      </c>
      <c r="R270" s="238" t="s">
        <v>356</v>
      </c>
      <c r="S270" s="238">
        <v>5</v>
      </c>
      <c r="T270" s="238">
        <v>0</v>
      </c>
      <c r="U270" s="238">
        <v>1</v>
      </c>
      <c r="W270" s="238">
        <v>55</v>
      </c>
      <c r="X270" s="238">
        <v>2</v>
      </c>
      <c r="Y270" s="238">
        <v>6</v>
      </c>
      <c r="Z270" s="238">
        <v>1</v>
      </c>
      <c r="AB270" s="238">
        <v>1</v>
      </c>
      <c r="AC270" s="238">
        <v>98</v>
      </c>
      <c r="AD270" s="238" t="s">
        <v>357</v>
      </c>
      <c r="AF270" s="238" t="s">
        <v>358</v>
      </c>
      <c r="AG270" s="238">
        <v>3</v>
      </c>
      <c r="AH270" s="238">
        <v>2</v>
      </c>
      <c r="AI270" s="238">
        <v>2</v>
      </c>
      <c r="AJ270" s="238">
        <v>4</v>
      </c>
      <c r="AK270" s="238">
        <v>21</v>
      </c>
      <c r="AL270" s="238">
        <v>23</v>
      </c>
      <c r="AM270" s="238" t="s">
        <v>354</v>
      </c>
      <c r="AN270" s="238">
        <v>10</v>
      </c>
      <c r="AO270" s="238">
        <v>99</v>
      </c>
      <c r="AS270" s="238">
        <v>15</v>
      </c>
      <c r="AT270" s="238">
        <v>9</v>
      </c>
      <c r="AU270" s="238">
        <v>65</v>
      </c>
      <c r="AV270" s="238">
        <v>11</v>
      </c>
      <c r="AW270" s="238">
        <v>21</v>
      </c>
      <c r="CT270" s="238">
        <v>456815.14014130901</v>
      </c>
      <c r="CU270" s="238">
        <v>4965339.0321685104</v>
      </c>
      <c r="CV270" s="238">
        <v>44.840154400000003</v>
      </c>
      <c r="CW270" s="238">
        <v>-93.546407669999994</v>
      </c>
      <c r="CX270" s="238" t="s">
        <v>359</v>
      </c>
      <c r="CY270" s="238" t="s">
        <v>2294</v>
      </c>
    </row>
    <row r="271" spans="1:103" x14ac:dyDescent="0.25">
      <c r="A271" s="238">
        <v>720189</v>
      </c>
      <c r="B271" s="238">
        <v>2</v>
      </c>
      <c r="C271" s="238">
        <v>212</v>
      </c>
      <c r="D271" s="238">
        <v>152.42099999999999</v>
      </c>
      <c r="E271" s="238">
        <v>10</v>
      </c>
      <c r="F271" s="238" t="s">
        <v>2212</v>
      </c>
      <c r="H271" s="238" t="s">
        <v>354</v>
      </c>
      <c r="I271" s="238">
        <v>25</v>
      </c>
      <c r="K271" s="238">
        <v>19013552</v>
      </c>
      <c r="M271" s="238">
        <v>5</v>
      </c>
      <c r="N271" s="238">
        <v>16</v>
      </c>
      <c r="O271" s="238">
        <v>2019</v>
      </c>
      <c r="P271" s="238" t="s">
        <v>384</v>
      </c>
      <c r="Q271" s="238">
        <v>7</v>
      </c>
      <c r="R271" s="238" t="s">
        <v>369</v>
      </c>
      <c r="S271" s="238">
        <v>5</v>
      </c>
      <c r="T271" s="238">
        <v>0</v>
      </c>
      <c r="U271" s="238">
        <v>2</v>
      </c>
      <c r="V271" s="238">
        <v>12</v>
      </c>
      <c r="W271" s="238">
        <v>10</v>
      </c>
      <c r="X271" s="238">
        <v>2</v>
      </c>
      <c r="Y271" s="238">
        <v>1</v>
      </c>
      <c r="Z271" s="238">
        <v>1</v>
      </c>
      <c r="AB271" s="238">
        <v>1</v>
      </c>
      <c r="AC271" s="238">
        <v>98</v>
      </c>
      <c r="AD271" s="238" t="s">
        <v>357</v>
      </c>
      <c r="AF271" s="238" t="s">
        <v>358</v>
      </c>
      <c r="AG271" s="238">
        <v>7</v>
      </c>
      <c r="AH271" s="238">
        <v>2</v>
      </c>
      <c r="AI271" s="238">
        <v>4</v>
      </c>
      <c r="AJ271" s="238">
        <v>3</v>
      </c>
      <c r="AK271" s="238">
        <v>34</v>
      </c>
      <c r="AL271" s="238">
        <v>17</v>
      </c>
      <c r="AM271" s="238" t="s">
        <v>363</v>
      </c>
      <c r="AN271" s="238">
        <v>5</v>
      </c>
      <c r="AO271" s="238">
        <v>1</v>
      </c>
      <c r="AS271" s="238">
        <v>15</v>
      </c>
      <c r="AT271" s="238">
        <v>9</v>
      </c>
      <c r="AU271" s="238">
        <v>65</v>
      </c>
      <c r="AV271" s="238">
        <v>11</v>
      </c>
      <c r="AW271" s="238">
        <v>21</v>
      </c>
      <c r="AX271" s="238">
        <v>2</v>
      </c>
      <c r="AY271" s="238">
        <v>4</v>
      </c>
      <c r="AZ271" s="238">
        <v>3</v>
      </c>
      <c r="BA271" s="238">
        <v>28</v>
      </c>
      <c r="BB271" s="238">
        <v>34</v>
      </c>
      <c r="BC271" s="238" t="s">
        <v>363</v>
      </c>
      <c r="BD271" s="238">
        <v>5</v>
      </c>
      <c r="BE271" s="238">
        <v>70</v>
      </c>
      <c r="BI271" s="238">
        <v>15</v>
      </c>
      <c r="BJ271" s="238">
        <v>9</v>
      </c>
      <c r="BK271" s="238">
        <v>65</v>
      </c>
      <c r="BL271" s="238">
        <v>11</v>
      </c>
      <c r="BM271" s="238">
        <v>21</v>
      </c>
      <c r="CT271" s="238">
        <v>456827.31099898397</v>
      </c>
      <c r="CU271" s="238">
        <v>4965333.08133181</v>
      </c>
      <c r="CV271" s="238">
        <v>44.840101570000002</v>
      </c>
      <c r="CW271" s="238">
        <v>-93.546253179999994</v>
      </c>
      <c r="CX271" s="238" t="s">
        <v>359</v>
      </c>
      <c r="CY271" s="238" t="s">
        <v>2295</v>
      </c>
    </row>
    <row r="272" spans="1:103" x14ac:dyDescent="0.25">
      <c r="A272" s="238">
        <v>11022480</v>
      </c>
      <c r="B272" s="238">
        <v>2</v>
      </c>
      <c r="C272" s="238">
        <v>212</v>
      </c>
      <c r="D272" s="238">
        <v>152.429</v>
      </c>
      <c r="E272" s="238">
        <v>10</v>
      </c>
      <c r="F272" s="238" t="s">
        <v>2212</v>
      </c>
      <c r="H272" s="238" t="s">
        <v>354</v>
      </c>
      <c r="I272" s="238">
        <v>25</v>
      </c>
      <c r="K272" s="238">
        <v>15033406</v>
      </c>
      <c r="L272" s="238">
        <v>152870040</v>
      </c>
      <c r="M272" s="238">
        <v>10</v>
      </c>
      <c r="N272" s="238">
        <v>13</v>
      </c>
      <c r="O272" s="238">
        <v>2015</v>
      </c>
      <c r="P272" s="238" t="s">
        <v>368</v>
      </c>
      <c r="Q272" s="238">
        <v>7</v>
      </c>
      <c r="R272" s="238" t="s">
        <v>369</v>
      </c>
      <c r="S272" s="238">
        <v>3</v>
      </c>
      <c r="T272" s="238">
        <v>0</v>
      </c>
      <c r="U272" s="238">
        <v>2</v>
      </c>
      <c r="V272" s="238">
        <v>1</v>
      </c>
      <c r="W272" s="238">
        <v>10</v>
      </c>
      <c r="X272" s="238">
        <v>2</v>
      </c>
      <c r="Y272" s="238">
        <v>1</v>
      </c>
      <c r="Z272" s="238">
        <v>2</v>
      </c>
      <c r="AB272" s="238">
        <v>1</v>
      </c>
      <c r="AC272" s="238">
        <v>98</v>
      </c>
      <c r="AD272" s="238" t="s">
        <v>371</v>
      </c>
      <c r="AE272" s="238" t="s">
        <v>2296</v>
      </c>
      <c r="AF272" s="238" t="s">
        <v>358</v>
      </c>
      <c r="AG272" s="238">
        <v>7</v>
      </c>
      <c r="AH272" s="238">
        <v>2</v>
      </c>
      <c r="AI272" s="238">
        <v>4</v>
      </c>
      <c r="AJ272" s="238">
        <v>3</v>
      </c>
      <c r="AK272" s="238">
        <v>21</v>
      </c>
      <c r="AL272" s="238">
        <v>46</v>
      </c>
      <c r="AM272" s="238" t="s">
        <v>354</v>
      </c>
      <c r="AN272" s="238">
        <v>5</v>
      </c>
      <c r="AO272" s="238">
        <v>1</v>
      </c>
      <c r="AS272" s="238">
        <v>1</v>
      </c>
      <c r="AT272" s="238">
        <v>98</v>
      </c>
      <c r="AU272" s="238">
        <v>65</v>
      </c>
      <c r="AV272" s="238">
        <v>11</v>
      </c>
      <c r="AW272" s="238">
        <v>21</v>
      </c>
      <c r="AX272" s="238">
        <v>2</v>
      </c>
      <c r="AY272" s="238">
        <v>2</v>
      </c>
      <c r="AZ272" s="238">
        <v>3</v>
      </c>
      <c r="BA272" s="238">
        <v>21</v>
      </c>
      <c r="BB272" s="238">
        <v>22</v>
      </c>
      <c r="BC272" s="238" t="s">
        <v>363</v>
      </c>
      <c r="BD272" s="238">
        <v>5</v>
      </c>
      <c r="BE272" s="238">
        <v>5</v>
      </c>
      <c r="BI272" s="238">
        <v>1</v>
      </c>
      <c r="BJ272" s="238">
        <v>98</v>
      </c>
      <c r="BK272" s="238">
        <v>65</v>
      </c>
      <c r="BL272" s="238">
        <v>11</v>
      </c>
      <c r="BM272" s="238">
        <v>21</v>
      </c>
      <c r="CT272" s="238">
        <v>456834</v>
      </c>
      <c r="CU272" s="238">
        <v>4965344</v>
      </c>
      <c r="CV272" s="238">
        <v>44.840204700000001</v>
      </c>
      <c r="CW272" s="238">
        <v>-93.546166400000004</v>
      </c>
      <c r="CX272" s="238" t="s">
        <v>359</v>
      </c>
      <c r="CY272" s="238" t="s">
        <v>2297</v>
      </c>
    </row>
    <row r="273" spans="1:103" x14ac:dyDescent="0.25">
      <c r="A273" s="238">
        <v>495657</v>
      </c>
      <c r="B273" s="238">
        <v>2</v>
      </c>
      <c r="C273" s="238">
        <v>212</v>
      </c>
      <c r="D273" s="238">
        <v>152.43899999999999</v>
      </c>
      <c r="E273" s="238">
        <v>10</v>
      </c>
      <c r="F273" s="238" t="s">
        <v>2212</v>
      </c>
      <c r="H273" s="238" t="s">
        <v>354</v>
      </c>
      <c r="I273" s="238">
        <v>25</v>
      </c>
      <c r="K273" s="238">
        <v>17509030</v>
      </c>
      <c r="M273" s="238">
        <v>8</v>
      </c>
      <c r="N273" s="238">
        <v>15</v>
      </c>
      <c r="O273" s="238">
        <v>2017</v>
      </c>
      <c r="P273" s="238" t="s">
        <v>368</v>
      </c>
      <c r="Q273" s="238">
        <v>1</v>
      </c>
      <c r="R273" s="238" t="s">
        <v>356</v>
      </c>
      <c r="S273" s="238">
        <v>5</v>
      </c>
      <c r="T273" s="238">
        <v>0</v>
      </c>
      <c r="U273" s="238">
        <v>2</v>
      </c>
      <c r="V273" s="238">
        <v>10</v>
      </c>
      <c r="W273" s="238">
        <v>10</v>
      </c>
      <c r="X273" s="238">
        <v>2</v>
      </c>
      <c r="Y273" s="238">
        <v>6</v>
      </c>
      <c r="Z273" s="238">
        <v>1</v>
      </c>
      <c r="AB273" s="238">
        <v>1</v>
      </c>
      <c r="AC273" s="238">
        <v>98</v>
      </c>
      <c r="AD273" s="238" t="s">
        <v>357</v>
      </c>
      <c r="AF273" s="238" t="s">
        <v>405</v>
      </c>
      <c r="AG273" s="238">
        <v>5</v>
      </c>
      <c r="AH273" s="238">
        <v>2</v>
      </c>
      <c r="AI273" s="238">
        <v>4</v>
      </c>
      <c r="AJ273" s="238">
        <v>4</v>
      </c>
      <c r="AK273" s="238">
        <v>21</v>
      </c>
      <c r="AL273" s="238">
        <v>22</v>
      </c>
      <c r="AM273" s="238" t="s">
        <v>354</v>
      </c>
      <c r="AN273" s="238">
        <v>5</v>
      </c>
      <c r="AO273" s="238">
        <v>62</v>
      </c>
      <c r="AS273" s="238">
        <v>15</v>
      </c>
      <c r="AT273" s="238">
        <v>9</v>
      </c>
      <c r="AU273" s="238">
        <v>60</v>
      </c>
      <c r="AV273" s="238">
        <v>11</v>
      </c>
      <c r="AW273" s="238">
        <v>21</v>
      </c>
      <c r="AX273" s="238">
        <v>1</v>
      </c>
      <c r="AZ273" s="238">
        <v>4</v>
      </c>
      <c r="BA273" s="238">
        <v>21</v>
      </c>
      <c r="BI273" s="238">
        <v>15</v>
      </c>
      <c r="BJ273" s="238">
        <v>9</v>
      </c>
      <c r="BK273" s="238">
        <v>60</v>
      </c>
      <c r="BL273" s="238">
        <v>11</v>
      </c>
      <c r="BM273" s="238">
        <v>21</v>
      </c>
      <c r="CT273" s="238">
        <v>456807.22208111198</v>
      </c>
      <c r="CU273" s="238">
        <v>4965376.2678858703</v>
      </c>
      <c r="CV273" s="238">
        <v>44.84048911</v>
      </c>
      <c r="CW273" s="238">
        <v>-93.546511019999997</v>
      </c>
      <c r="CX273" s="238" t="s">
        <v>359</v>
      </c>
      <c r="CY273" s="238" t="s">
        <v>2298</v>
      </c>
    </row>
    <row r="274" spans="1:103" x14ac:dyDescent="0.25">
      <c r="A274" s="238">
        <v>10931193</v>
      </c>
      <c r="B274" s="238">
        <v>2</v>
      </c>
      <c r="C274" s="238">
        <v>212</v>
      </c>
      <c r="D274" s="238">
        <v>152.44399999999999</v>
      </c>
      <c r="E274" s="238">
        <v>10</v>
      </c>
      <c r="F274" s="238" t="s">
        <v>2212</v>
      </c>
      <c r="H274" s="238" t="s">
        <v>354</v>
      </c>
      <c r="I274" s="238">
        <v>25</v>
      </c>
      <c r="K274" s="238">
        <v>14001866</v>
      </c>
      <c r="L274" s="238">
        <v>140200151</v>
      </c>
      <c r="M274" s="238">
        <v>1</v>
      </c>
      <c r="N274" s="238">
        <v>20</v>
      </c>
      <c r="O274" s="238">
        <v>2014</v>
      </c>
      <c r="P274" s="238" t="s">
        <v>361</v>
      </c>
      <c r="Q274" s="238">
        <v>18</v>
      </c>
      <c r="R274" s="238" t="s">
        <v>356</v>
      </c>
      <c r="S274" s="238">
        <v>4</v>
      </c>
      <c r="T274" s="238">
        <v>0</v>
      </c>
      <c r="U274" s="238">
        <v>2</v>
      </c>
      <c r="V274" s="238">
        <v>1</v>
      </c>
      <c r="W274" s="238">
        <v>10</v>
      </c>
      <c r="X274" s="238">
        <v>2</v>
      </c>
      <c r="Y274" s="238">
        <v>6</v>
      </c>
      <c r="Z274" s="238">
        <v>1</v>
      </c>
      <c r="AB274" s="238">
        <v>5</v>
      </c>
      <c r="AC274" s="238">
        <v>98</v>
      </c>
      <c r="AD274" s="238" t="s">
        <v>389</v>
      </c>
      <c r="AE274" s="238" t="s">
        <v>2299</v>
      </c>
      <c r="AF274" s="238" t="s">
        <v>358</v>
      </c>
      <c r="AG274" s="238">
        <v>7</v>
      </c>
      <c r="AH274" s="238">
        <v>2</v>
      </c>
      <c r="AI274" s="238">
        <v>3</v>
      </c>
      <c r="AJ274" s="238">
        <v>4</v>
      </c>
      <c r="AK274" s="238">
        <v>21</v>
      </c>
      <c r="AL274" s="238">
        <v>44</v>
      </c>
      <c r="AM274" s="238" t="s">
        <v>354</v>
      </c>
      <c r="AN274" s="238">
        <v>5</v>
      </c>
      <c r="AO274" s="238">
        <v>1</v>
      </c>
      <c r="AS274" s="238">
        <v>1</v>
      </c>
      <c r="AT274" s="238">
        <v>98</v>
      </c>
      <c r="AU274" s="238">
        <v>65</v>
      </c>
      <c r="AV274" s="238">
        <v>11</v>
      </c>
      <c r="AW274" s="238">
        <v>21</v>
      </c>
      <c r="AX274" s="238">
        <v>2</v>
      </c>
      <c r="AY274" s="238">
        <v>4</v>
      </c>
      <c r="AZ274" s="238">
        <v>4</v>
      </c>
      <c r="BA274" s="238">
        <v>21</v>
      </c>
      <c r="BB274" s="238">
        <v>52</v>
      </c>
      <c r="BC274" s="238" t="s">
        <v>354</v>
      </c>
      <c r="BD274" s="238">
        <v>5</v>
      </c>
      <c r="BE274" s="238">
        <v>1</v>
      </c>
      <c r="BI274" s="238">
        <v>1</v>
      </c>
      <c r="BJ274" s="238">
        <v>98</v>
      </c>
      <c r="BK274" s="238">
        <v>65</v>
      </c>
      <c r="BL274" s="238">
        <v>11</v>
      </c>
      <c r="BM274" s="238">
        <v>21</v>
      </c>
      <c r="CT274" s="238">
        <v>456851</v>
      </c>
      <c r="CU274" s="238">
        <v>4965362</v>
      </c>
      <c r="CV274" s="238">
        <v>44.840366500000002</v>
      </c>
      <c r="CW274" s="238">
        <v>-93.545961700000007</v>
      </c>
      <c r="CX274" s="238" t="s">
        <v>359</v>
      </c>
      <c r="CY274" s="238" t="s">
        <v>2300</v>
      </c>
    </row>
    <row r="275" spans="1:103" x14ac:dyDescent="0.25">
      <c r="A275" s="238">
        <v>11024468</v>
      </c>
      <c r="B275" s="238">
        <v>2</v>
      </c>
      <c r="C275" s="238">
        <v>212</v>
      </c>
      <c r="D275" s="238">
        <v>152.446</v>
      </c>
      <c r="E275" s="238">
        <v>10</v>
      </c>
      <c r="F275" s="238" t="s">
        <v>2212</v>
      </c>
      <c r="H275" s="238" t="s">
        <v>354</v>
      </c>
      <c r="I275" s="238">
        <v>25</v>
      </c>
      <c r="K275" s="238">
        <v>15041896</v>
      </c>
      <c r="L275" s="238">
        <v>153630126</v>
      </c>
      <c r="M275" s="238">
        <v>12</v>
      </c>
      <c r="N275" s="238">
        <v>29</v>
      </c>
      <c r="O275" s="238">
        <v>2015</v>
      </c>
      <c r="P275" s="238" t="s">
        <v>368</v>
      </c>
      <c r="Q275" s="238">
        <v>6</v>
      </c>
      <c r="R275" s="238" t="s">
        <v>369</v>
      </c>
      <c r="S275" s="238">
        <v>5</v>
      </c>
      <c r="T275" s="238">
        <v>0</v>
      </c>
      <c r="U275" s="238">
        <v>2</v>
      </c>
      <c r="V275" s="238">
        <v>5</v>
      </c>
      <c r="W275" s="238">
        <v>10</v>
      </c>
      <c r="X275" s="238">
        <v>2</v>
      </c>
      <c r="Y275" s="238">
        <v>6</v>
      </c>
      <c r="Z275" s="238">
        <v>4</v>
      </c>
      <c r="AB275" s="238">
        <v>5</v>
      </c>
      <c r="AC275" s="238">
        <v>98</v>
      </c>
      <c r="AD275" s="238" t="s">
        <v>2301</v>
      </c>
      <c r="AE275" s="238" t="s">
        <v>2244</v>
      </c>
      <c r="AF275" s="238" t="s">
        <v>358</v>
      </c>
      <c r="AG275" s="238">
        <v>10</v>
      </c>
      <c r="AH275" s="238">
        <v>2</v>
      </c>
      <c r="AI275" s="238">
        <v>1</v>
      </c>
      <c r="AJ275" s="238">
        <v>3</v>
      </c>
      <c r="AK275" s="238">
        <v>21</v>
      </c>
      <c r="AL275" s="238">
        <v>47</v>
      </c>
      <c r="AM275" s="238" t="s">
        <v>354</v>
      </c>
      <c r="AN275" s="238">
        <v>5</v>
      </c>
      <c r="AS275" s="238">
        <v>3</v>
      </c>
      <c r="AT275" s="238">
        <v>98</v>
      </c>
      <c r="AU275" s="238">
        <v>65</v>
      </c>
      <c r="AV275" s="238">
        <v>11</v>
      </c>
      <c r="AW275" s="238">
        <v>21</v>
      </c>
      <c r="AX275" s="238">
        <v>2</v>
      </c>
      <c r="AY275" s="238">
        <v>4</v>
      </c>
      <c r="AZ275" s="238">
        <v>3</v>
      </c>
      <c r="BA275" s="238">
        <v>21</v>
      </c>
      <c r="BB275" s="238">
        <v>30</v>
      </c>
      <c r="BC275" s="238" t="s">
        <v>354</v>
      </c>
      <c r="BD275" s="238">
        <v>5</v>
      </c>
      <c r="BE275" s="238">
        <v>1</v>
      </c>
      <c r="BI275" s="238">
        <v>3</v>
      </c>
      <c r="BJ275" s="238">
        <v>98</v>
      </c>
      <c r="BK275" s="238">
        <v>65</v>
      </c>
      <c r="BL275" s="238">
        <v>11</v>
      </c>
      <c r="BM275" s="238">
        <v>21</v>
      </c>
      <c r="CT275" s="238">
        <v>456852</v>
      </c>
      <c r="CU275" s="238">
        <v>4965364</v>
      </c>
      <c r="CV275" s="238">
        <v>44.840385599999998</v>
      </c>
      <c r="CW275" s="238">
        <v>-93.545937699999996</v>
      </c>
      <c r="CX275" s="238" t="s">
        <v>359</v>
      </c>
      <c r="CY275" s="238" t="s">
        <v>2302</v>
      </c>
    </row>
    <row r="276" spans="1:103" x14ac:dyDescent="0.25">
      <c r="A276" s="238">
        <v>10935956</v>
      </c>
      <c r="B276" s="238">
        <v>2</v>
      </c>
      <c r="C276" s="238">
        <v>212</v>
      </c>
      <c r="D276" s="238">
        <v>152.46700000000001</v>
      </c>
      <c r="E276" s="238">
        <v>10</v>
      </c>
      <c r="F276" s="238" t="s">
        <v>2212</v>
      </c>
      <c r="H276" s="238" t="s">
        <v>354</v>
      </c>
      <c r="I276" s="238">
        <v>25</v>
      </c>
      <c r="K276" s="238">
        <v>14506612</v>
      </c>
      <c r="L276" s="238">
        <v>141810192</v>
      </c>
      <c r="M276" s="238">
        <v>6</v>
      </c>
      <c r="N276" s="238">
        <v>19</v>
      </c>
      <c r="O276" s="238">
        <v>2014</v>
      </c>
      <c r="P276" s="238" t="s">
        <v>384</v>
      </c>
      <c r="Q276" s="238">
        <v>5</v>
      </c>
      <c r="R276" s="238" t="s">
        <v>369</v>
      </c>
      <c r="S276" s="238">
        <v>4</v>
      </c>
      <c r="T276" s="238">
        <v>0</v>
      </c>
      <c r="U276" s="238">
        <v>1</v>
      </c>
      <c r="V276" s="238">
        <v>90</v>
      </c>
      <c r="W276" s="238">
        <v>16</v>
      </c>
      <c r="X276" s="238">
        <v>2</v>
      </c>
      <c r="Y276" s="238">
        <v>2</v>
      </c>
      <c r="Z276" s="238">
        <v>3</v>
      </c>
      <c r="AB276" s="238">
        <v>2</v>
      </c>
      <c r="AC276" s="238">
        <v>98</v>
      </c>
      <c r="AD276" s="238" t="s">
        <v>376</v>
      </c>
      <c r="AE276" s="238" t="s">
        <v>2303</v>
      </c>
      <c r="AF276" s="238" t="s">
        <v>358</v>
      </c>
      <c r="AG276" s="238">
        <v>4</v>
      </c>
      <c r="AH276" s="238">
        <v>2</v>
      </c>
      <c r="AI276" s="238">
        <v>4</v>
      </c>
      <c r="AJ276" s="238">
        <v>3</v>
      </c>
      <c r="AK276" s="238">
        <v>21</v>
      </c>
      <c r="AL276" s="238">
        <v>21</v>
      </c>
      <c r="AM276" s="238" t="s">
        <v>363</v>
      </c>
      <c r="AN276" s="238">
        <v>5</v>
      </c>
      <c r="AO276" s="238">
        <v>1</v>
      </c>
      <c r="AS276" s="238">
        <v>1</v>
      </c>
      <c r="AT276" s="238">
        <v>98</v>
      </c>
      <c r="AU276" s="238">
        <v>65</v>
      </c>
      <c r="AV276" s="238">
        <v>11</v>
      </c>
      <c r="AW276" s="238">
        <v>21</v>
      </c>
      <c r="CT276" s="238">
        <v>456876</v>
      </c>
      <c r="CU276" s="238">
        <v>4965390</v>
      </c>
      <c r="CV276" s="238">
        <v>44.840618399999997</v>
      </c>
      <c r="CW276" s="238">
        <v>-93.545643200000001</v>
      </c>
      <c r="CX276" s="238" t="s">
        <v>359</v>
      </c>
      <c r="CY276" s="238" t="s">
        <v>2304</v>
      </c>
    </row>
    <row r="277" spans="1:103" x14ac:dyDescent="0.25">
      <c r="A277" s="238">
        <v>597258</v>
      </c>
      <c r="B277" s="238">
        <v>2</v>
      </c>
      <c r="C277" s="238">
        <v>212</v>
      </c>
      <c r="D277" s="238">
        <v>152.47300000000001</v>
      </c>
      <c r="E277" s="238">
        <v>10</v>
      </c>
      <c r="F277" s="238" t="s">
        <v>2212</v>
      </c>
      <c r="H277" s="238" t="s">
        <v>354</v>
      </c>
      <c r="I277" s="238">
        <v>25</v>
      </c>
      <c r="K277" s="238">
        <v>18014752</v>
      </c>
      <c r="M277" s="238">
        <v>5</v>
      </c>
      <c r="N277" s="238">
        <v>15</v>
      </c>
      <c r="O277" s="238">
        <v>2018</v>
      </c>
      <c r="P277" s="238" t="s">
        <v>368</v>
      </c>
      <c r="Q277" s="238">
        <v>7</v>
      </c>
      <c r="S277" s="238">
        <v>5</v>
      </c>
      <c r="T277" s="238">
        <v>0</v>
      </c>
      <c r="U277" s="238">
        <v>2</v>
      </c>
      <c r="V277" s="238">
        <v>10</v>
      </c>
      <c r="W277" s="238">
        <v>10</v>
      </c>
      <c r="X277" s="238">
        <v>2</v>
      </c>
      <c r="Y277" s="238">
        <v>2</v>
      </c>
      <c r="Z277" s="238">
        <v>1</v>
      </c>
      <c r="AB277" s="238">
        <v>1</v>
      </c>
      <c r="AC277" s="238">
        <v>98</v>
      </c>
      <c r="AD277" s="238" t="s">
        <v>357</v>
      </c>
      <c r="AF277" s="238" t="s">
        <v>358</v>
      </c>
      <c r="AG277" s="238">
        <v>5</v>
      </c>
      <c r="AH277" s="238">
        <v>2</v>
      </c>
      <c r="AI277" s="238">
        <v>2</v>
      </c>
      <c r="AJ277" s="238">
        <v>3</v>
      </c>
      <c r="AK277" s="238">
        <v>21</v>
      </c>
      <c r="AL277" s="238">
        <v>27</v>
      </c>
      <c r="AM277" s="238" t="s">
        <v>363</v>
      </c>
      <c r="AN277" s="238">
        <v>5</v>
      </c>
      <c r="AO277" s="238">
        <v>1</v>
      </c>
      <c r="AS277" s="238">
        <v>14</v>
      </c>
      <c r="AT277" s="238">
        <v>98</v>
      </c>
      <c r="AU277" s="238">
        <v>65</v>
      </c>
      <c r="AV277" s="238">
        <v>11</v>
      </c>
      <c r="AW277" s="238">
        <v>21</v>
      </c>
      <c r="AX277" s="238">
        <v>2</v>
      </c>
      <c r="AY277" s="238">
        <v>4</v>
      </c>
      <c r="AZ277" s="238">
        <v>3</v>
      </c>
      <c r="BA277" s="238">
        <v>28</v>
      </c>
      <c r="BB277" s="238">
        <v>19</v>
      </c>
      <c r="BC277" s="238" t="s">
        <v>363</v>
      </c>
      <c r="BD277" s="238">
        <v>5</v>
      </c>
      <c r="BE277" s="238">
        <v>10</v>
      </c>
      <c r="BI277" s="238">
        <v>14</v>
      </c>
      <c r="BJ277" s="238">
        <v>98</v>
      </c>
      <c r="BK277" s="238">
        <v>65</v>
      </c>
      <c r="BL277" s="238">
        <v>11</v>
      </c>
      <c r="BM277" s="238">
        <v>21</v>
      </c>
      <c r="CT277" s="238">
        <v>456882.74131817801</v>
      </c>
      <c r="CU277" s="238">
        <v>4965396.5895181298</v>
      </c>
      <c r="CV277" s="238">
        <v>44.840676610000003</v>
      </c>
      <c r="CW277" s="238">
        <v>-93.545557259999995</v>
      </c>
      <c r="CX277" s="238" t="s">
        <v>359</v>
      </c>
      <c r="CY277" s="238" t="s">
        <v>2305</v>
      </c>
    </row>
    <row r="278" spans="1:103" x14ac:dyDescent="0.25">
      <c r="A278" s="238">
        <v>10782787</v>
      </c>
      <c r="B278" s="238">
        <v>2</v>
      </c>
      <c r="C278" s="238">
        <v>212</v>
      </c>
      <c r="D278" s="238">
        <v>152.476</v>
      </c>
      <c r="E278" s="238">
        <v>10</v>
      </c>
      <c r="F278" s="238" t="s">
        <v>2212</v>
      </c>
      <c r="H278" s="238" t="s">
        <v>354</v>
      </c>
      <c r="I278" s="238">
        <v>25</v>
      </c>
      <c r="K278" s="238">
        <v>12038430</v>
      </c>
      <c r="L278" s="238">
        <v>123650080</v>
      </c>
      <c r="M278" s="238">
        <v>12</v>
      </c>
      <c r="N278" s="238">
        <v>30</v>
      </c>
      <c r="O278" s="238">
        <v>2012</v>
      </c>
      <c r="P278" s="238" t="s">
        <v>366</v>
      </c>
      <c r="Q278" s="238">
        <v>14</v>
      </c>
      <c r="R278" s="238" t="s">
        <v>369</v>
      </c>
      <c r="S278" s="238">
        <v>5</v>
      </c>
      <c r="T278" s="238">
        <v>0</v>
      </c>
      <c r="U278" s="238">
        <v>1</v>
      </c>
      <c r="V278" s="238">
        <v>10</v>
      </c>
      <c r="W278" s="238">
        <v>54</v>
      </c>
      <c r="X278" s="238">
        <v>10</v>
      </c>
      <c r="Y278" s="238">
        <v>1</v>
      </c>
      <c r="Z278" s="238">
        <v>1</v>
      </c>
      <c r="AB278" s="238">
        <v>1</v>
      </c>
      <c r="AC278" s="238">
        <v>98</v>
      </c>
      <c r="AD278" s="238">
        <v>212</v>
      </c>
      <c r="AE278" s="238" t="s">
        <v>2306</v>
      </c>
      <c r="AF278" s="238" t="s">
        <v>358</v>
      </c>
      <c r="AG278" s="238">
        <v>3</v>
      </c>
      <c r="AH278" s="238">
        <v>2</v>
      </c>
      <c r="AI278" s="238">
        <v>4</v>
      </c>
      <c r="AJ278" s="238">
        <v>3</v>
      </c>
      <c r="AK278" s="238">
        <v>21</v>
      </c>
      <c r="AL278" s="238">
        <v>28</v>
      </c>
      <c r="AM278" s="238" t="s">
        <v>363</v>
      </c>
      <c r="AN278" s="238">
        <v>9</v>
      </c>
      <c r="AO278" s="238">
        <v>21</v>
      </c>
      <c r="AS278" s="238">
        <v>1</v>
      </c>
      <c r="AT278" s="238">
        <v>98</v>
      </c>
      <c r="AU278" s="238">
        <v>65</v>
      </c>
      <c r="AV278" s="238">
        <v>11</v>
      </c>
      <c r="AW278" s="238">
        <v>21</v>
      </c>
      <c r="CT278" s="238">
        <v>456887</v>
      </c>
      <c r="CU278" s="238">
        <v>4965400</v>
      </c>
      <c r="CV278" s="238">
        <v>44.840707899999998</v>
      </c>
      <c r="CW278" s="238">
        <v>-93.545508900000002</v>
      </c>
      <c r="CX278" s="238" t="s">
        <v>359</v>
      </c>
      <c r="CY278" s="238" t="s">
        <v>2307</v>
      </c>
    </row>
    <row r="279" spans="1:103" x14ac:dyDescent="0.25">
      <c r="A279" s="238">
        <v>10855451</v>
      </c>
      <c r="B279" s="238">
        <v>2</v>
      </c>
      <c r="C279" s="238">
        <v>212</v>
      </c>
      <c r="D279" s="238">
        <v>152.489</v>
      </c>
      <c r="E279" s="238">
        <v>10</v>
      </c>
      <c r="F279" s="238" t="s">
        <v>2212</v>
      </c>
      <c r="H279" s="238" t="s">
        <v>354</v>
      </c>
      <c r="I279" s="238">
        <v>25</v>
      </c>
      <c r="K279" s="238">
        <v>13034987</v>
      </c>
      <c r="L279" s="238">
        <v>133250151</v>
      </c>
      <c r="M279" s="238">
        <v>11</v>
      </c>
      <c r="N279" s="238">
        <v>21</v>
      </c>
      <c r="O279" s="238">
        <v>2013</v>
      </c>
      <c r="P279" s="238" t="s">
        <v>384</v>
      </c>
      <c r="Q279" s="238">
        <v>15</v>
      </c>
      <c r="R279" s="238" t="s">
        <v>356</v>
      </c>
      <c r="S279" s="238">
        <v>5</v>
      </c>
      <c r="T279" s="238">
        <v>0</v>
      </c>
      <c r="U279" s="238">
        <v>1</v>
      </c>
      <c r="V279" s="238">
        <v>4</v>
      </c>
      <c r="W279" s="238">
        <v>54</v>
      </c>
      <c r="X279" s="238">
        <v>2</v>
      </c>
      <c r="Y279" s="238">
        <v>1</v>
      </c>
      <c r="Z279" s="238">
        <v>4</v>
      </c>
      <c r="AB279" s="238">
        <v>90</v>
      </c>
      <c r="AC279" s="238">
        <v>98</v>
      </c>
      <c r="AD279" s="238" t="s">
        <v>1627</v>
      </c>
      <c r="AE279" s="238" t="s">
        <v>2244</v>
      </c>
      <c r="AF279" s="238" t="s">
        <v>358</v>
      </c>
      <c r="AG279" s="238">
        <v>3</v>
      </c>
      <c r="AH279" s="238">
        <v>2</v>
      </c>
      <c r="AI279" s="238">
        <v>3</v>
      </c>
      <c r="AJ279" s="238">
        <v>4</v>
      </c>
      <c r="AK279" s="238">
        <v>21</v>
      </c>
      <c r="AL279" s="238">
        <v>18</v>
      </c>
      <c r="AM279" s="238" t="s">
        <v>363</v>
      </c>
      <c r="AN279" s="238">
        <v>5</v>
      </c>
      <c r="AO279" s="238">
        <v>16</v>
      </c>
      <c r="AS279" s="238">
        <v>1</v>
      </c>
      <c r="AT279" s="238">
        <v>98</v>
      </c>
      <c r="AU279" s="238">
        <v>65</v>
      </c>
      <c r="AV279" s="238">
        <v>11</v>
      </c>
      <c r="AW279" s="238">
        <v>21</v>
      </c>
      <c r="CT279" s="238">
        <v>456902</v>
      </c>
      <c r="CU279" s="238">
        <v>4965414</v>
      </c>
      <c r="CV279" s="238">
        <v>44.840838099999999</v>
      </c>
      <c r="CW279" s="238">
        <v>-93.545313500000006</v>
      </c>
      <c r="CX279" s="238" t="s">
        <v>359</v>
      </c>
      <c r="CY279" s="238" t="s">
        <v>2308</v>
      </c>
    </row>
    <row r="280" spans="1:103" x14ac:dyDescent="0.25">
      <c r="A280" s="238">
        <v>10856787</v>
      </c>
      <c r="B280" s="238">
        <v>2</v>
      </c>
      <c r="C280" s="238">
        <v>212</v>
      </c>
      <c r="D280" s="238">
        <v>152.511</v>
      </c>
      <c r="E280" s="238">
        <v>10</v>
      </c>
      <c r="F280" s="238" t="s">
        <v>2212</v>
      </c>
      <c r="H280" s="238" t="s">
        <v>354</v>
      </c>
      <c r="I280" s="238">
        <v>25</v>
      </c>
      <c r="K280" s="238">
        <v>13039183</v>
      </c>
      <c r="L280" s="238">
        <v>140010025</v>
      </c>
      <c r="M280" s="238">
        <v>12</v>
      </c>
      <c r="N280" s="238">
        <v>30</v>
      </c>
      <c r="O280" s="238">
        <v>2013</v>
      </c>
      <c r="P280" s="238" t="s">
        <v>361</v>
      </c>
      <c r="Q280" s="238">
        <v>18</v>
      </c>
      <c r="S280" s="238">
        <v>5</v>
      </c>
      <c r="T280" s="238">
        <v>0</v>
      </c>
      <c r="U280" s="238">
        <v>1</v>
      </c>
      <c r="V280" s="238">
        <v>7</v>
      </c>
      <c r="W280" s="238">
        <v>45</v>
      </c>
      <c r="X280" s="238">
        <v>2</v>
      </c>
      <c r="Y280" s="238">
        <v>4</v>
      </c>
      <c r="Z280" s="238">
        <v>1</v>
      </c>
      <c r="AA280" s="238">
        <v>90</v>
      </c>
      <c r="AB280" s="238">
        <v>5</v>
      </c>
      <c r="AC280" s="238">
        <v>98</v>
      </c>
      <c r="AD280" s="238" t="s">
        <v>374</v>
      </c>
      <c r="AE280" s="238" t="s">
        <v>2309</v>
      </c>
      <c r="AF280" s="238" t="s">
        <v>358</v>
      </c>
      <c r="AG280" s="238">
        <v>3</v>
      </c>
      <c r="AH280" s="238">
        <v>2</v>
      </c>
      <c r="AI280" s="238">
        <v>4</v>
      </c>
      <c r="AJ280" s="238">
        <v>4</v>
      </c>
      <c r="AK280" s="238">
        <v>21</v>
      </c>
      <c r="AL280" s="238">
        <v>19</v>
      </c>
      <c r="AM280" s="238" t="s">
        <v>363</v>
      </c>
      <c r="AN280" s="238">
        <v>5</v>
      </c>
      <c r="AS280" s="238">
        <v>2</v>
      </c>
      <c r="AT280" s="238">
        <v>98</v>
      </c>
      <c r="AU280" s="238">
        <v>65</v>
      </c>
      <c r="AV280" s="238">
        <v>11</v>
      </c>
      <c r="AW280" s="238">
        <v>21</v>
      </c>
      <c r="CT280" s="238">
        <v>456928</v>
      </c>
      <c r="CU280" s="238">
        <v>4965439</v>
      </c>
      <c r="CV280" s="238">
        <v>44.841057999999997</v>
      </c>
      <c r="CW280" s="238">
        <v>-93.544991600000003</v>
      </c>
      <c r="CX280" s="238" t="s">
        <v>359</v>
      </c>
      <c r="CY280" s="238" t="s">
        <v>2310</v>
      </c>
    </row>
    <row r="281" spans="1:103" x14ac:dyDescent="0.25">
      <c r="A281" s="238">
        <v>694769</v>
      </c>
      <c r="B281" s="238">
        <v>2</v>
      </c>
      <c r="C281" s="238">
        <v>212</v>
      </c>
      <c r="D281" s="238">
        <v>152.52699999999999</v>
      </c>
      <c r="E281" s="238">
        <v>10</v>
      </c>
      <c r="F281" s="238" t="s">
        <v>2212</v>
      </c>
      <c r="H281" s="238" t="s">
        <v>354</v>
      </c>
      <c r="I281" s="238">
        <v>25</v>
      </c>
      <c r="K281" s="238">
        <v>19502236</v>
      </c>
      <c r="M281" s="238">
        <v>2</v>
      </c>
      <c r="N281" s="238">
        <v>8</v>
      </c>
      <c r="O281" s="238">
        <v>2019</v>
      </c>
      <c r="P281" s="238" t="s">
        <v>362</v>
      </c>
      <c r="Q281" s="238">
        <v>11</v>
      </c>
      <c r="R281" s="238" t="s">
        <v>369</v>
      </c>
      <c r="S281" s="238">
        <v>5</v>
      </c>
      <c r="T281" s="238">
        <v>0</v>
      </c>
      <c r="U281" s="238">
        <v>2</v>
      </c>
      <c r="V281" s="238">
        <v>15</v>
      </c>
      <c r="W281" s="238">
        <v>10</v>
      </c>
      <c r="X281" s="238">
        <v>2</v>
      </c>
      <c r="Y281" s="238">
        <v>1</v>
      </c>
      <c r="Z281" s="238">
        <v>1</v>
      </c>
      <c r="AB281" s="238">
        <v>5</v>
      </c>
      <c r="AC281" s="238">
        <v>98</v>
      </c>
      <c r="AD281" s="238" t="s">
        <v>357</v>
      </c>
      <c r="AF281" s="238" t="s">
        <v>405</v>
      </c>
      <c r="AG281" s="238">
        <v>90</v>
      </c>
      <c r="AH281" s="238">
        <v>2</v>
      </c>
      <c r="AI281" s="238">
        <v>2</v>
      </c>
      <c r="AJ281" s="238">
        <v>4</v>
      </c>
      <c r="AK281" s="238">
        <v>27</v>
      </c>
      <c r="AL281" s="238">
        <v>57</v>
      </c>
      <c r="AM281" s="238" t="s">
        <v>354</v>
      </c>
      <c r="AN281" s="238">
        <v>5</v>
      </c>
      <c r="AO281" s="238">
        <v>1</v>
      </c>
      <c r="AS281" s="238">
        <v>15</v>
      </c>
      <c r="AT281" s="238">
        <v>9</v>
      </c>
      <c r="AU281" s="238">
        <v>65</v>
      </c>
      <c r="AV281" s="238">
        <v>11</v>
      </c>
      <c r="AW281" s="238">
        <v>21</v>
      </c>
      <c r="AX281" s="238">
        <v>2</v>
      </c>
      <c r="AY281" s="238">
        <v>49</v>
      </c>
      <c r="AZ281" s="238">
        <v>4</v>
      </c>
      <c r="BA281" s="238">
        <v>27</v>
      </c>
      <c r="BB281" s="238">
        <v>32</v>
      </c>
      <c r="BC281" s="238" t="s">
        <v>354</v>
      </c>
      <c r="BD281" s="238">
        <v>5</v>
      </c>
      <c r="BE281" s="238">
        <v>71</v>
      </c>
      <c r="BI281" s="238">
        <v>15</v>
      </c>
      <c r="BJ281" s="238">
        <v>9</v>
      </c>
      <c r="BK281" s="238">
        <v>65</v>
      </c>
      <c r="BL281" s="238">
        <v>11</v>
      </c>
      <c r="BM281" s="238">
        <v>21</v>
      </c>
      <c r="CT281" s="238">
        <v>456942.68901871197</v>
      </c>
      <c r="CU281" s="238">
        <v>4965494.8014562698</v>
      </c>
      <c r="CV281" s="238">
        <v>44.841564310000003</v>
      </c>
      <c r="CW281" s="238">
        <v>-93.544807109999994</v>
      </c>
      <c r="CX281" s="238" t="s">
        <v>359</v>
      </c>
      <c r="CY281" s="238" t="s">
        <v>2311</v>
      </c>
    </row>
    <row r="282" spans="1:103" x14ac:dyDescent="0.25">
      <c r="A282" s="238">
        <v>10849416</v>
      </c>
      <c r="B282" s="238">
        <v>2</v>
      </c>
      <c r="C282" s="238">
        <v>212</v>
      </c>
      <c r="D282" s="238">
        <v>152.53299999999999</v>
      </c>
      <c r="E282" s="238">
        <v>10</v>
      </c>
      <c r="F282" s="238" t="s">
        <v>2212</v>
      </c>
      <c r="H282" s="238" t="s">
        <v>354</v>
      </c>
      <c r="I282" s="238">
        <v>25</v>
      </c>
      <c r="K282" s="238">
        <v>13001806</v>
      </c>
      <c r="L282" s="238">
        <v>130500128</v>
      </c>
      <c r="M282" s="238">
        <v>1</v>
      </c>
      <c r="N282" s="238">
        <v>19</v>
      </c>
      <c r="O282" s="238">
        <v>2013</v>
      </c>
      <c r="P282" s="238" t="s">
        <v>364</v>
      </c>
      <c r="Q282" s="238">
        <v>16</v>
      </c>
      <c r="S282" s="238">
        <v>5</v>
      </c>
      <c r="T282" s="238">
        <v>0</v>
      </c>
      <c r="U282" s="238">
        <v>1</v>
      </c>
      <c r="V282" s="238">
        <v>90</v>
      </c>
      <c r="W282" s="238">
        <v>25</v>
      </c>
      <c r="X282" s="238">
        <v>2</v>
      </c>
      <c r="Y282" s="238">
        <v>1</v>
      </c>
      <c r="Z282" s="238">
        <v>1</v>
      </c>
      <c r="AA282" s="238">
        <v>1</v>
      </c>
      <c r="AB282" s="238">
        <v>1</v>
      </c>
      <c r="AC282" s="238">
        <v>98</v>
      </c>
      <c r="AF282" s="238" t="s">
        <v>358</v>
      </c>
      <c r="AG282" s="238">
        <v>4</v>
      </c>
      <c r="AH282" s="238">
        <v>2</v>
      </c>
      <c r="AI282" s="238">
        <v>2</v>
      </c>
      <c r="AJ282" s="238">
        <v>4</v>
      </c>
      <c r="AK282" s="238">
        <v>21</v>
      </c>
      <c r="AL282" s="238">
        <v>25</v>
      </c>
      <c r="AM282" s="238" t="s">
        <v>363</v>
      </c>
      <c r="AN282" s="238">
        <v>99</v>
      </c>
      <c r="AO282" s="238">
        <v>1</v>
      </c>
      <c r="AP282" s="238">
        <v>1</v>
      </c>
      <c r="AS282" s="238">
        <v>3</v>
      </c>
      <c r="AT282" s="238">
        <v>98</v>
      </c>
      <c r="AU282" s="238">
        <v>65</v>
      </c>
      <c r="AV282" s="238">
        <v>11</v>
      </c>
      <c r="AW282" s="238">
        <v>21</v>
      </c>
      <c r="CT282" s="238">
        <v>456953</v>
      </c>
      <c r="CU282" s="238">
        <v>4965463</v>
      </c>
      <c r="CV282" s="238">
        <v>44.841281600000002</v>
      </c>
      <c r="CW282" s="238">
        <v>-93.544679299999999</v>
      </c>
      <c r="CX282" s="238" t="s">
        <v>359</v>
      </c>
    </row>
    <row r="283" spans="1:103" x14ac:dyDescent="0.25">
      <c r="A283" s="238">
        <v>692557</v>
      </c>
      <c r="B283" s="238">
        <v>2</v>
      </c>
      <c r="C283" s="238">
        <v>212</v>
      </c>
      <c r="D283" s="238">
        <v>152.578</v>
      </c>
      <c r="E283" s="238">
        <v>10</v>
      </c>
      <c r="F283" s="238" t="s">
        <v>2212</v>
      </c>
      <c r="H283" s="238" t="s">
        <v>354</v>
      </c>
      <c r="I283" s="238">
        <v>25</v>
      </c>
      <c r="K283" s="238">
        <v>19502202</v>
      </c>
      <c r="M283" s="238">
        <v>2</v>
      </c>
      <c r="N283" s="238">
        <v>8</v>
      </c>
      <c r="O283" s="238">
        <v>2019</v>
      </c>
      <c r="P283" s="238" t="s">
        <v>362</v>
      </c>
      <c r="Q283" s="238">
        <v>8</v>
      </c>
      <c r="R283" s="238" t="s">
        <v>356</v>
      </c>
      <c r="S283" s="238">
        <v>5</v>
      </c>
      <c r="T283" s="238">
        <v>0</v>
      </c>
      <c r="U283" s="238">
        <v>7</v>
      </c>
      <c r="V283" s="238">
        <v>12</v>
      </c>
      <c r="W283" s="238">
        <v>10</v>
      </c>
      <c r="X283" s="238">
        <v>2</v>
      </c>
      <c r="Y283" s="238">
        <v>1</v>
      </c>
      <c r="Z283" s="238">
        <v>3</v>
      </c>
      <c r="AB283" s="238">
        <v>5</v>
      </c>
      <c r="AC283" s="238">
        <v>98</v>
      </c>
      <c r="AD283" s="238" t="s">
        <v>357</v>
      </c>
      <c r="AF283" s="238" t="s">
        <v>405</v>
      </c>
      <c r="AG283" s="238">
        <v>7</v>
      </c>
      <c r="AH283" s="238">
        <v>2</v>
      </c>
      <c r="AI283" s="238">
        <v>2</v>
      </c>
      <c r="AJ283" s="238">
        <v>4</v>
      </c>
      <c r="AK283" s="238">
        <v>26</v>
      </c>
      <c r="AL283" s="238">
        <v>47</v>
      </c>
      <c r="AM283" s="238" t="s">
        <v>363</v>
      </c>
      <c r="AN283" s="238">
        <v>5</v>
      </c>
      <c r="AO283" s="238">
        <v>1</v>
      </c>
      <c r="AS283" s="238">
        <v>15</v>
      </c>
      <c r="AT283" s="238">
        <v>9</v>
      </c>
      <c r="AU283" s="238">
        <v>65</v>
      </c>
      <c r="AV283" s="238">
        <v>11</v>
      </c>
      <c r="AW283" s="238">
        <v>21</v>
      </c>
      <c r="AX283" s="238">
        <v>2</v>
      </c>
      <c r="AY283" s="238">
        <v>2</v>
      </c>
      <c r="AZ283" s="238">
        <v>4</v>
      </c>
      <c r="BA283" s="238">
        <v>26</v>
      </c>
      <c r="BB283" s="238">
        <v>16</v>
      </c>
      <c r="BC283" s="238" t="s">
        <v>354</v>
      </c>
      <c r="BD283" s="238">
        <v>5</v>
      </c>
      <c r="BE283" s="238">
        <v>90</v>
      </c>
      <c r="BI283" s="238">
        <v>15</v>
      </c>
      <c r="BJ283" s="238">
        <v>9</v>
      </c>
      <c r="BK283" s="238">
        <v>65</v>
      </c>
      <c r="BL283" s="238">
        <v>11</v>
      </c>
      <c r="BM283" s="238">
        <v>21</v>
      </c>
      <c r="BN283" s="238">
        <v>2</v>
      </c>
      <c r="BO283" s="238">
        <v>4</v>
      </c>
      <c r="BP283" s="238">
        <v>4</v>
      </c>
      <c r="BQ283" s="238">
        <v>34</v>
      </c>
      <c r="BR283" s="238">
        <v>29</v>
      </c>
      <c r="BS283" s="238" t="s">
        <v>354</v>
      </c>
      <c r="BT283" s="238">
        <v>5</v>
      </c>
      <c r="BU283" s="238">
        <v>1</v>
      </c>
      <c r="BY283" s="238">
        <v>15</v>
      </c>
      <c r="BZ283" s="238">
        <v>9</v>
      </c>
      <c r="CA283" s="238">
        <v>65</v>
      </c>
      <c r="CB283" s="238">
        <v>11</v>
      </c>
      <c r="CC283" s="238">
        <v>21</v>
      </c>
      <c r="CD283" s="238">
        <v>2</v>
      </c>
      <c r="CE283" s="238">
        <v>2</v>
      </c>
      <c r="CF283" s="238">
        <v>4</v>
      </c>
      <c r="CG283" s="238">
        <v>26</v>
      </c>
      <c r="CH283" s="238">
        <v>27</v>
      </c>
      <c r="CI283" s="238" t="s">
        <v>354</v>
      </c>
      <c r="CJ283" s="238">
        <v>5</v>
      </c>
      <c r="CK283" s="238">
        <v>90</v>
      </c>
      <c r="CO283" s="238">
        <v>15</v>
      </c>
      <c r="CP283" s="238">
        <v>9</v>
      </c>
      <c r="CQ283" s="238">
        <v>65</v>
      </c>
      <c r="CR283" s="238">
        <v>11</v>
      </c>
      <c r="CS283" s="238">
        <v>21</v>
      </c>
      <c r="CT283" s="238">
        <v>457004.07247481198</v>
      </c>
      <c r="CU283" s="238">
        <v>4965549.8348996704</v>
      </c>
      <c r="CV283" s="238">
        <v>44.842063410000002</v>
      </c>
      <c r="CW283" s="238">
        <v>-93.544035120000004</v>
      </c>
      <c r="CX283" s="238" t="s">
        <v>359</v>
      </c>
      <c r="CY283" s="238" t="s">
        <v>2312</v>
      </c>
    </row>
    <row r="284" spans="1:103" x14ac:dyDescent="0.25">
      <c r="A284" s="238">
        <v>490414</v>
      </c>
      <c r="B284" s="238">
        <v>2</v>
      </c>
      <c r="C284" s="238">
        <v>212</v>
      </c>
      <c r="D284" s="238">
        <v>152.63300000000001</v>
      </c>
      <c r="E284" s="238">
        <v>10</v>
      </c>
      <c r="F284" s="238" t="s">
        <v>2212</v>
      </c>
      <c r="H284" s="238" t="s">
        <v>354</v>
      </c>
      <c r="I284" s="238">
        <v>25</v>
      </c>
      <c r="K284" s="238">
        <v>17508409</v>
      </c>
      <c r="M284" s="238">
        <v>7</v>
      </c>
      <c r="N284" s="238">
        <v>29</v>
      </c>
      <c r="O284" s="238">
        <v>2017</v>
      </c>
      <c r="P284" s="238" t="s">
        <v>364</v>
      </c>
      <c r="Q284" s="238">
        <v>8</v>
      </c>
      <c r="R284" s="238" t="s">
        <v>356</v>
      </c>
      <c r="S284" s="238">
        <v>2</v>
      </c>
      <c r="T284" s="238">
        <v>0</v>
      </c>
      <c r="U284" s="238">
        <v>1</v>
      </c>
      <c r="W284" s="238">
        <v>83</v>
      </c>
      <c r="X284" s="238">
        <v>2</v>
      </c>
      <c r="Y284" s="238">
        <v>1</v>
      </c>
      <c r="Z284" s="238">
        <v>1</v>
      </c>
      <c r="AB284" s="238">
        <v>1</v>
      </c>
      <c r="AC284" s="238">
        <v>98</v>
      </c>
      <c r="AD284" s="238" t="s">
        <v>357</v>
      </c>
      <c r="AF284" s="238" t="s">
        <v>405</v>
      </c>
      <c r="AG284" s="238">
        <v>3</v>
      </c>
      <c r="AH284" s="238">
        <v>2</v>
      </c>
      <c r="AI284" s="238">
        <v>2</v>
      </c>
      <c r="AJ284" s="238">
        <v>4</v>
      </c>
      <c r="AK284" s="238">
        <v>21</v>
      </c>
      <c r="AL284" s="238">
        <v>24</v>
      </c>
      <c r="AM284" s="238" t="s">
        <v>354</v>
      </c>
      <c r="AN284" s="238">
        <v>10</v>
      </c>
      <c r="AO284" s="238">
        <v>70</v>
      </c>
      <c r="AS284" s="238">
        <v>15</v>
      </c>
      <c r="AT284" s="238">
        <v>9</v>
      </c>
      <c r="AU284" s="238">
        <v>65</v>
      </c>
      <c r="AV284" s="238">
        <v>11</v>
      </c>
      <c r="AW284" s="238">
        <v>21</v>
      </c>
      <c r="CT284" s="238">
        <v>457052.75590551301</v>
      </c>
      <c r="CU284" s="238">
        <v>4965571.0016086698</v>
      </c>
      <c r="CV284" s="238">
        <v>44.842256880000001</v>
      </c>
      <c r="CW284" s="238">
        <v>-93.543420940000004</v>
      </c>
      <c r="CX284" s="238" t="s">
        <v>359</v>
      </c>
      <c r="CY284" s="238" t="s">
        <v>2313</v>
      </c>
    </row>
    <row r="285" spans="1:103" x14ac:dyDescent="0.25">
      <c r="A285" s="238">
        <v>412925</v>
      </c>
      <c r="B285" s="238">
        <v>2</v>
      </c>
      <c r="C285" s="238">
        <v>212</v>
      </c>
      <c r="D285" s="238">
        <v>152.66999999999999</v>
      </c>
      <c r="E285" s="238">
        <v>10</v>
      </c>
      <c r="F285" s="238" t="s">
        <v>2212</v>
      </c>
      <c r="H285" s="238" t="s">
        <v>354</v>
      </c>
      <c r="I285" s="238">
        <v>25</v>
      </c>
      <c r="K285" s="238">
        <v>17000904</v>
      </c>
      <c r="M285" s="238">
        <v>1</v>
      </c>
      <c r="N285" s="238">
        <v>9</v>
      </c>
      <c r="O285" s="238">
        <v>2017</v>
      </c>
      <c r="P285" s="238" t="s">
        <v>361</v>
      </c>
      <c r="Q285" s="238">
        <v>21</v>
      </c>
      <c r="R285" s="238" t="s">
        <v>356</v>
      </c>
      <c r="S285" s="238">
        <v>5</v>
      </c>
      <c r="T285" s="238">
        <v>0</v>
      </c>
      <c r="U285" s="238">
        <v>1</v>
      </c>
      <c r="W285" s="238">
        <v>83</v>
      </c>
      <c r="X285" s="238">
        <v>2</v>
      </c>
      <c r="Y285" s="238">
        <v>4</v>
      </c>
      <c r="Z285" s="238">
        <v>1</v>
      </c>
      <c r="AB285" s="238">
        <v>4</v>
      </c>
      <c r="AC285" s="238">
        <v>98</v>
      </c>
      <c r="AD285" s="238" t="s">
        <v>357</v>
      </c>
      <c r="AF285" s="238" t="s">
        <v>405</v>
      </c>
      <c r="AG285" s="238">
        <v>3</v>
      </c>
      <c r="AH285" s="238">
        <v>2</v>
      </c>
      <c r="AI285" s="238">
        <v>2</v>
      </c>
      <c r="AJ285" s="238">
        <v>4</v>
      </c>
      <c r="AK285" s="238">
        <v>21</v>
      </c>
      <c r="AL285" s="238">
        <v>25</v>
      </c>
      <c r="AM285" s="238" t="s">
        <v>354</v>
      </c>
      <c r="AN285" s="238">
        <v>5</v>
      </c>
      <c r="AO285" s="238">
        <v>1</v>
      </c>
      <c r="AS285" s="238">
        <v>15</v>
      </c>
      <c r="AT285" s="238">
        <v>98</v>
      </c>
      <c r="AU285" s="238">
        <v>65</v>
      </c>
      <c r="AV285" s="238">
        <v>12</v>
      </c>
      <c r="AW285" s="238">
        <v>21</v>
      </c>
      <c r="CT285" s="238">
        <v>457090.02483763098</v>
      </c>
      <c r="CU285" s="238">
        <v>4965621.5089934897</v>
      </c>
      <c r="CV285" s="238">
        <v>44.842713779999997</v>
      </c>
      <c r="CW285" s="238">
        <v>-93.542953659999995</v>
      </c>
      <c r="CX285" s="238" t="s">
        <v>359</v>
      </c>
      <c r="CY285" s="238" t="s">
        <v>2314</v>
      </c>
    </row>
    <row r="286" spans="1:103" x14ac:dyDescent="0.25">
      <c r="A286" s="238">
        <v>10701430</v>
      </c>
      <c r="B286" s="238">
        <v>2</v>
      </c>
      <c r="C286" s="238">
        <v>212</v>
      </c>
      <c r="D286" s="238">
        <v>152.739</v>
      </c>
      <c r="E286" s="238">
        <v>10</v>
      </c>
      <c r="F286" s="238" t="s">
        <v>2212</v>
      </c>
      <c r="H286" s="238" t="s">
        <v>354</v>
      </c>
      <c r="I286" s="238">
        <v>25</v>
      </c>
      <c r="K286" s="238">
        <v>11016505</v>
      </c>
      <c r="L286" s="238">
        <v>111520042</v>
      </c>
      <c r="M286" s="238">
        <v>5</v>
      </c>
      <c r="N286" s="238">
        <v>31</v>
      </c>
      <c r="O286" s="238">
        <v>2011</v>
      </c>
      <c r="P286" s="238" t="s">
        <v>368</v>
      </c>
      <c r="Q286" s="238">
        <v>19</v>
      </c>
      <c r="S286" s="238">
        <v>3</v>
      </c>
      <c r="T286" s="238">
        <v>0</v>
      </c>
      <c r="U286" s="238">
        <v>2</v>
      </c>
      <c r="V286" s="238">
        <v>1</v>
      </c>
      <c r="W286" s="238">
        <v>10</v>
      </c>
      <c r="X286" s="238">
        <v>2</v>
      </c>
      <c r="Y286" s="238">
        <v>1</v>
      </c>
      <c r="Z286" s="238">
        <v>1</v>
      </c>
      <c r="AB286" s="238">
        <v>1</v>
      </c>
      <c r="AC286" s="238">
        <v>98</v>
      </c>
      <c r="AD286" s="238" t="s">
        <v>2315</v>
      </c>
      <c r="AE286" s="238" t="s">
        <v>2316</v>
      </c>
      <c r="AF286" s="238" t="s">
        <v>358</v>
      </c>
      <c r="AG286" s="238">
        <v>7</v>
      </c>
      <c r="AH286" s="238">
        <v>2</v>
      </c>
      <c r="AI286" s="238">
        <v>2</v>
      </c>
      <c r="AJ286" s="238">
        <v>3</v>
      </c>
      <c r="AK286" s="238">
        <v>21</v>
      </c>
      <c r="AL286" s="238">
        <v>21</v>
      </c>
      <c r="AM286" s="238" t="s">
        <v>354</v>
      </c>
      <c r="AN286" s="238">
        <v>5</v>
      </c>
      <c r="AO286" s="238">
        <v>15</v>
      </c>
      <c r="AS286" s="238">
        <v>7</v>
      </c>
      <c r="AT286" s="238">
        <v>98</v>
      </c>
      <c r="AU286" s="238">
        <v>55</v>
      </c>
      <c r="AV286" s="238">
        <v>11</v>
      </c>
      <c r="AW286" s="238">
        <v>21</v>
      </c>
      <c r="AX286" s="238">
        <v>2</v>
      </c>
      <c r="AY286" s="238">
        <v>2</v>
      </c>
      <c r="AZ286" s="238">
        <v>3</v>
      </c>
      <c r="BA286" s="238">
        <v>8</v>
      </c>
      <c r="BB286" s="238">
        <v>49</v>
      </c>
      <c r="BC286" s="238" t="s">
        <v>354</v>
      </c>
      <c r="BD286" s="238">
        <v>5</v>
      </c>
      <c r="BE286" s="238">
        <v>1</v>
      </c>
      <c r="BI286" s="238">
        <v>7</v>
      </c>
      <c r="BJ286" s="238">
        <v>98</v>
      </c>
      <c r="BK286" s="238">
        <v>55</v>
      </c>
      <c r="BL286" s="238">
        <v>11</v>
      </c>
      <c r="BM286" s="238">
        <v>21</v>
      </c>
      <c r="CT286" s="238">
        <v>457215</v>
      </c>
      <c r="CU286" s="238">
        <v>4965666</v>
      </c>
      <c r="CV286" s="238">
        <v>44.843117999999997</v>
      </c>
      <c r="CW286" s="238">
        <v>-93.5413736</v>
      </c>
      <c r="CX286" s="238" t="s">
        <v>359</v>
      </c>
      <c r="CY286" s="238" t="s">
        <v>2317</v>
      </c>
    </row>
    <row r="287" spans="1:103" x14ac:dyDescent="0.25">
      <c r="A287" s="238">
        <v>11023656</v>
      </c>
      <c r="B287" s="238">
        <v>2</v>
      </c>
      <c r="C287" s="238">
        <v>212</v>
      </c>
      <c r="D287" s="238">
        <v>152.78899999999999</v>
      </c>
      <c r="E287" s="238">
        <v>10</v>
      </c>
      <c r="F287" s="238" t="s">
        <v>2212</v>
      </c>
      <c r="H287" s="238" t="s">
        <v>354</v>
      </c>
      <c r="I287" s="238">
        <v>25</v>
      </c>
      <c r="K287" s="238">
        <v>15038700</v>
      </c>
      <c r="L287" s="238">
        <v>153350018</v>
      </c>
      <c r="M287" s="238">
        <v>11</v>
      </c>
      <c r="N287" s="238">
        <v>30</v>
      </c>
      <c r="O287" s="238">
        <v>2015</v>
      </c>
      <c r="P287" s="238" t="s">
        <v>361</v>
      </c>
      <c r="Q287" s="238">
        <v>23</v>
      </c>
      <c r="R287" s="238" t="s">
        <v>356</v>
      </c>
      <c r="S287" s="238">
        <v>5</v>
      </c>
      <c r="T287" s="238">
        <v>0</v>
      </c>
      <c r="U287" s="238">
        <v>1</v>
      </c>
      <c r="V287" s="238">
        <v>8</v>
      </c>
      <c r="W287" s="238">
        <v>53</v>
      </c>
      <c r="X287" s="238">
        <v>2</v>
      </c>
      <c r="Y287" s="238">
        <v>6</v>
      </c>
      <c r="Z287" s="238">
        <v>4</v>
      </c>
      <c r="AB287" s="238">
        <v>3</v>
      </c>
      <c r="AC287" s="238">
        <v>98</v>
      </c>
      <c r="AD287" s="238" t="s">
        <v>1627</v>
      </c>
      <c r="AE287" s="238" t="s">
        <v>2318</v>
      </c>
      <c r="AF287" s="238" t="s">
        <v>358</v>
      </c>
      <c r="AG287" s="238">
        <v>3</v>
      </c>
      <c r="AH287" s="238">
        <v>2</v>
      </c>
      <c r="AI287" s="238">
        <v>4</v>
      </c>
      <c r="AJ287" s="238">
        <v>4</v>
      </c>
      <c r="AK287" s="238">
        <v>21</v>
      </c>
      <c r="AL287" s="238">
        <v>25</v>
      </c>
      <c r="AM287" s="238" t="s">
        <v>354</v>
      </c>
      <c r="AN287" s="238">
        <v>5</v>
      </c>
      <c r="AS287" s="238">
        <v>1</v>
      </c>
      <c r="AT287" s="238">
        <v>98</v>
      </c>
      <c r="AU287" s="238">
        <v>65</v>
      </c>
      <c r="AV287" s="238">
        <v>11</v>
      </c>
      <c r="AW287" s="238">
        <v>21</v>
      </c>
      <c r="CT287" s="238">
        <v>457285</v>
      </c>
      <c r="CU287" s="238">
        <v>4965706</v>
      </c>
      <c r="CV287" s="238">
        <v>44.843490099999997</v>
      </c>
      <c r="CW287" s="238">
        <v>-93.540499999999994</v>
      </c>
      <c r="CX287" s="238" t="s">
        <v>359</v>
      </c>
      <c r="CY287" s="238" t="s">
        <v>2319</v>
      </c>
    </row>
    <row r="288" spans="1:103" x14ac:dyDescent="0.25">
      <c r="A288" s="238">
        <v>722362</v>
      </c>
      <c r="B288" s="238">
        <v>2</v>
      </c>
      <c r="C288" s="238">
        <v>212</v>
      </c>
      <c r="D288" s="238">
        <v>152.81700000000001</v>
      </c>
      <c r="E288" s="238">
        <v>10</v>
      </c>
      <c r="F288" s="238" t="s">
        <v>2212</v>
      </c>
      <c r="H288" s="238" t="s">
        <v>354</v>
      </c>
      <c r="I288" s="238">
        <v>25</v>
      </c>
      <c r="K288" s="238">
        <v>19014554</v>
      </c>
      <c r="M288" s="238">
        <v>5</v>
      </c>
      <c r="N288" s="238">
        <v>26</v>
      </c>
      <c r="O288" s="238">
        <v>2019</v>
      </c>
      <c r="P288" s="238" t="s">
        <v>366</v>
      </c>
      <c r="Q288" s="238">
        <v>0</v>
      </c>
      <c r="S288" s="238">
        <v>5</v>
      </c>
      <c r="T288" s="238">
        <v>0</v>
      </c>
      <c r="U288" s="238">
        <v>1</v>
      </c>
      <c r="W288" s="238">
        <v>16</v>
      </c>
      <c r="X288" s="238">
        <v>2</v>
      </c>
      <c r="Y288" s="238">
        <v>6</v>
      </c>
      <c r="Z288" s="238">
        <v>1</v>
      </c>
      <c r="AB288" s="238">
        <v>1</v>
      </c>
      <c r="AC288" s="238">
        <v>98</v>
      </c>
      <c r="AD288" s="238" t="s">
        <v>357</v>
      </c>
      <c r="AF288" s="238" t="s">
        <v>405</v>
      </c>
      <c r="AG288" s="238">
        <v>4</v>
      </c>
      <c r="AH288" s="238">
        <v>2</v>
      </c>
      <c r="AI288" s="238">
        <v>2</v>
      </c>
      <c r="AJ288" s="238">
        <v>4</v>
      </c>
      <c r="AK288" s="238">
        <v>21</v>
      </c>
      <c r="AL288" s="238">
        <v>42</v>
      </c>
      <c r="AM288" s="238" t="s">
        <v>363</v>
      </c>
      <c r="AN288" s="238">
        <v>5</v>
      </c>
      <c r="AO288" s="238">
        <v>1</v>
      </c>
      <c r="AS288" s="238">
        <v>15</v>
      </c>
      <c r="AT288" s="238">
        <v>9</v>
      </c>
      <c r="AU288" s="238">
        <v>65</v>
      </c>
      <c r="AV288" s="238">
        <v>11</v>
      </c>
      <c r="AW288" s="238">
        <v>21</v>
      </c>
      <c r="CT288" s="238">
        <v>457327.338190259</v>
      </c>
      <c r="CU288" s="238">
        <v>4965756.1758652804</v>
      </c>
      <c r="CV288" s="238">
        <v>44.843940259999997</v>
      </c>
      <c r="CW288" s="238">
        <v>-93.539962320000001</v>
      </c>
      <c r="CX288" s="238" t="s">
        <v>359</v>
      </c>
      <c r="CY288" s="238" t="s">
        <v>2320</v>
      </c>
    </row>
    <row r="289" spans="1:103" x14ac:dyDescent="0.25">
      <c r="A289" s="238">
        <v>586667</v>
      </c>
      <c r="B289" s="238">
        <v>2</v>
      </c>
      <c r="C289" s="238">
        <v>212</v>
      </c>
      <c r="D289" s="238">
        <v>152.83600000000001</v>
      </c>
      <c r="E289" s="238">
        <v>10</v>
      </c>
      <c r="F289" s="238" t="s">
        <v>2212</v>
      </c>
      <c r="H289" s="238" t="s">
        <v>354</v>
      </c>
      <c r="I289" s="238">
        <v>25</v>
      </c>
      <c r="K289" s="238">
        <v>18009345</v>
      </c>
      <c r="M289" s="238">
        <v>3</v>
      </c>
      <c r="N289" s="238">
        <v>31</v>
      </c>
      <c r="O289" s="238">
        <v>2018</v>
      </c>
      <c r="P289" s="238" t="s">
        <v>364</v>
      </c>
      <c r="Q289" s="238">
        <v>7</v>
      </c>
      <c r="R289" s="238" t="s">
        <v>369</v>
      </c>
      <c r="S289" s="238">
        <v>5</v>
      </c>
      <c r="T289" s="238">
        <v>0</v>
      </c>
      <c r="U289" s="238">
        <v>1</v>
      </c>
      <c r="W289" s="238">
        <v>55</v>
      </c>
      <c r="X289" s="238">
        <v>2</v>
      </c>
      <c r="Y289" s="238">
        <v>1</v>
      </c>
      <c r="Z289" s="238">
        <v>2</v>
      </c>
      <c r="AB289" s="238">
        <v>5</v>
      </c>
      <c r="AC289" s="238">
        <v>98</v>
      </c>
      <c r="AD289" s="238" t="s">
        <v>357</v>
      </c>
      <c r="AF289" s="238" t="s">
        <v>405</v>
      </c>
      <c r="AG289" s="238">
        <v>3</v>
      </c>
      <c r="AH289" s="238">
        <v>2</v>
      </c>
      <c r="AI289" s="238">
        <v>4</v>
      </c>
      <c r="AJ289" s="238">
        <v>3</v>
      </c>
      <c r="AK289" s="238">
        <v>21</v>
      </c>
      <c r="AL289" s="238">
        <v>25</v>
      </c>
      <c r="AM289" s="238" t="s">
        <v>354</v>
      </c>
      <c r="AN289" s="238">
        <v>5</v>
      </c>
      <c r="AO289" s="238">
        <v>72</v>
      </c>
      <c r="AP289" s="238">
        <v>71</v>
      </c>
      <c r="AS289" s="238">
        <v>15</v>
      </c>
      <c r="AT289" s="238">
        <v>9</v>
      </c>
      <c r="AU289" s="238">
        <v>65</v>
      </c>
      <c r="AV289" s="238">
        <v>11</v>
      </c>
      <c r="AW289" s="238">
        <v>21</v>
      </c>
      <c r="CT289" s="238">
        <v>457339.01618906099</v>
      </c>
      <c r="CU289" s="238">
        <v>4965763.4246839602</v>
      </c>
      <c r="CV289" s="238">
        <v>44.844006210000003</v>
      </c>
      <c r="CW289" s="238">
        <v>-93.539815160000003</v>
      </c>
      <c r="CX289" s="238" t="s">
        <v>359</v>
      </c>
      <c r="CY289" s="238" t="s">
        <v>2321</v>
      </c>
    </row>
    <row r="290" spans="1:103" x14ac:dyDescent="0.25">
      <c r="A290" s="238">
        <v>10700605</v>
      </c>
      <c r="B290" s="238">
        <v>2</v>
      </c>
      <c r="C290" s="238">
        <v>212</v>
      </c>
      <c r="D290" s="238">
        <v>152.851</v>
      </c>
      <c r="E290" s="238">
        <v>10</v>
      </c>
      <c r="F290" s="238" t="s">
        <v>2212</v>
      </c>
      <c r="H290" s="238" t="s">
        <v>354</v>
      </c>
      <c r="I290" s="238">
        <v>25</v>
      </c>
      <c r="K290" s="238">
        <v>11503789</v>
      </c>
      <c r="L290" s="238">
        <v>110990111</v>
      </c>
      <c r="M290" s="238">
        <v>3</v>
      </c>
      <c r="N290" s="238">
        <v>25</v>
      </c>
      <c r="O290" s="238">
        <v>2011</v>
      </c>
      <c r="P290" s="238" t="s">
        <v>362</v>
      </c>
      <c r="Q290" s="238">
        <v>15</v>
      </c>
      <c r="R290" s="238" t="s">
        <v>356</v>
      </c>
      <c r="S290" s="238">
        <v>4</v>
      </c>
      <c r="T290" s="238">
        <v>0</v>
      </c>
      <c r="U290" s="238">
        <v>2</v>
      </c>
      <c r="V290" s="238">
        <v>90</v>
      </c>
      <c r="W290" s="238">
        <v>10</v>
      </c>
      <c r="X290" s="238">
        <v>25</v>
      </c>
      <c r="Y290" s="238">
        <v>1</v>
      </c>
      <c r="Z290" s="238">
        <v>1</v>
      </c>
      <c r="AB290" s="238">
        <v>2</v>
      </c>
      <c r="AC290" s="238">
        <v>98</v>
      </c>
      <c r="AD290" s="238" t="s">
        <v>376</v>
      </c>
      <c r="AE290" s="238">
        <v>101</v>
      </c>
      <c r="AF290" s="238" t="s">
        <v>358</v>
      </c>
      <c r="AG290" s="238">
        <v>90</v>
      </c>
      <c r="AH290" s="238">
        <v>2</v>
      </c>
      <c r="AI290" s="238">
        <v>3</v>
      </c>
      <c r="AJ290" s="238">
        <v>4</v>
      </c>
      <c r="AK290" s="238">
        <v>21</v>
      </c>
      <c r="AL290" s="238">
        <v>49</v>
      </c>
      <c r="AM290" s="238" t="s">
        <v>354</v>
      </c>
      <c r="AN290" s="238">
        <v>5</v>
      </c>
      <c r="AO290" s="238">
        <v>3</v>
      </c>
      <c r="AS290" s="238">
        <v>1</v>
      </c>
      <c r="AT290" s="238">
        <v>98</v>
      </c>
      <c r="AU290" s="238">
        <v>65</v>
      </c>
      <c r="AV290" s="238">
        <v>11</v>
      </c>
      <c r="AW290" s="238">
        <v>21</v>
      </c>
      <c r="AX290" s="238">
        <v>2</v>
      </c>
      <c r="AY290" s="238">
        <v>4</v>
      </c>
      <c r="AZ290" s="238">
        <v>4</v>
      </c>
      <c r="BA290" s="238">
        <v>21</v>
      </c>
      <c r="BB290" s="238">
        <v>35</v>
      </c>
      <c r="BC290" s="238" t="s">
        <v>363</v>
      </c>
      <c r="BD290" s="238">
        <v>5</v>
      </c>
      <c r="BE290" s="238">
        <v>1</v>
      </c>
      <c r="BI290" s="238">
        <v>1</v>
      </c>
      <c r="BJ290" s="238">
        <v>98</v>
      </c>
      <c r="BK290" s="238">
        <v>65</v>
      </c>
      <c r="BL290" s="238">
        <v>11</v>
      </c>
      <c r="BM290" s="238">
        <v>21</v>
      </c>
      <c r="CT290" s="238">
        <v>457372</v>
      </c>
      <c r="CU290" s="238">
        <v>4965753</v>
      </c>
      <c r="CV290" s="238">
        <v>44.843910899999997</v>
      </c>
      <c r="CW290" s="238">
        <v>-93.539400099999995</v>
      </c>
      <c r="CX290" s="238" t="s">
        <v>359</v>
      </c>
      <c r="CY290" s="238" t="s">
        <v>2322</v>
      </c>
    </row>
    <row r="291" spans="1:103" x14ac:dyDescent="0.25">
      <c r="A291" s="238">
        <v>10774421</v>
      </c>
      <c r="B291" s="238">
        <v>2</v>
      </c>
      <c r="C291" s="238">
        <v>212</v>
      </c>
      <c r="D291" s="238">
        <v>152.851</v>
      </c>
      <c r="E291" s="238">
        <v>10</v>
      </c>
      <c r="F291" s="238" t="s">
        <v>2212</v>
      </c>
      <c r="H291" s="238" t="s">
        <v>354</v>
      </c>
      <c r="I291" s="238">
        <v>25</v>
      </c>
      <c r="K291" s="238">
        <v>12500800</v>
      </c>
      <c r="L291" s="238">
        <v>120280148</v>
      </c>
      <c r="M291" s="238">
        <v>1</v>
      </c>
      <c r="N291" s="238">
        <v>20</v>
      </c>
      <c r="O291" s="238">
        <v>2012</v>
      </c>
      <c r="P291" s="238" t="s">
        <v>362</v>
      </c>
      <c r="Q291" s="238">
        <v>15</v>
      </c>
      <c r="R291" s="238" t="s">
        <v>356</v>
      </c>
      <c r="S291" s="238">
        <v>5</v>
      </c>
      <c r="T291" s="238">
        <v>0</v>
      </c>
      <c r="U291" s="238">
        <v>2</v>
      </c>
      <c r="V291" s="238">
        <v>1</v>
      </c>
      <c r="W291" s="238">
        <v>10</v>
      </c>
      <c r="X291" s="238">
        <v>2</v>
      </c>
      <c r="Y291" s="238">
        <v>1</v>
      </c>
      <c r="Z291" s="238">
        <v>2</v>
      </c>
      <c r="AB291" s="238">
        <v>3</v>
      </c>
      <c r="AC291" s="238">
        <v>98</v>
      </c>
      <c r="AD291" s="238" t="s">
        <v>376</v>
      </c>
      <c r="AE291" s="238">
        <v>101</v>
      </c>
      <c r="AF291" s="238" t="s">
        <v>358</v>
      </c>
      <c r="AG291" s="238">
        <v>7</v>
      </c>
      <c r="AH291" s="238">
        <v>2</v>
      </c>
      <c r="AI291" s="238">
        <v>2</v>
      </c>
      <c r="AJ291" s="238">
        <v>4</v>
      </c>
      <c r="AK291" s="238">
        <v>21</v>
      </c>
      <c r="AL291" s="238">
        <v>57</v>
      </c>
      <c r="AM291" s="238" t="s">
        <v>363</v>
      </c>
      <c r="AN291" s="238">
        <v>5</v>
      </c>
      <c r="AO291" s="238">
        <v>1</v>
      </c>
      <c r="AS291" s="238">
        <v>1</v>
      </c>
      <c r="AT291" s="238">
        <v>98</v>
      </c>
      <c r="AU291" s="238">
        <v>65</v>
      </c>
      <c r="AV291" s="238">
        <v>11</v>
      </c>
      <c r="AW291" s="238">
        <v>21</v>
      </c>
      <c r="AX291" s="238">
        <v>2</v>
      </c>
      <c r="AY291" s="238">
        <v>2</v>
      </c>
      <c r="AZ291" s="238">
        <v>4</v>
      </c>
      <c r="BA291" s="238">
        <v>28</v>
      </c>
      <c r="BB291" s="238">
        <v>50</v>
      </c>
      <c r="BC291" s="238" t="s">
        <v>354</v>
      </c>
      <c r="BD291" s="238">
        <v>5</v>
      </c>
      <c r="BE291" s="238">
        <v>5</v>
      </c>
      <c r="BF291" s="238">
        <v>15</v>
      </c>
      <c r="BI291" s="238">
        <v>1</v>
      </c>
      <c r="BJ291" s="238">
        <v>98</v>
      </c>
      <c r="BK291" s="238">
        <v>65</v>
      </c>
      <c r="BL291" s="238">
        <v>11</v>
      </c>
      <c r="BM291" s="238">
        <v>21</v>
      </c>
      <c r="CT291" s="238">
        <v>457372</v>
      </c>
      <c r="CU291" s="238">
        <v>4965753</v>
      </c>
      <c r="CV291" s="238">
        <v>44.843910899999997</v>
      </c>
      <c r="CW291" s="238">
        <v>-93.539400099999995</v>
      </c>
      <c r="CX291" s="238" t="s">
        <v>359</v>
      </c>
      <c r="CY291" s="238" t="s">
        <v>2323</v>
      </c>
    </row>
    <row r="292" spans="1:103" x14ac:dyDescent="0.25">
      <c r="A292" s="238">
        <v>10778760</v>
      </c>
      <c r="B292" s="238">
        <v>2</v>
      </c>
      <c r="C292" s="238">
        <v>212</v>
      </c>
      <c r="D292" s="238">
        <v>152.851</v>
      </c>
      <c r="E292" s="238">
        <v>10</v>
      </c>
      <c r="F292" s="238" t="s">
        <v>2212</v>
      </c>
      <c r="H292" s="238" t="s">
        <v>354</v>
      </c>
      <c r="I292" s="238">
        <v>25</v>
      </c>
      <c r="K292" s="238">
        <v>12506145</v>
      </c>
      <c r="L292" s="238">
        <v>121920249</v>
      </c>
      <c r="M292" s="238">
        <v>6</v>
      </c>
      <c r="N292" s="238">
        <v>26</v>
      </c>
      <c r="O292" s="238">
        <v>2012</v>
      </c>
      <c r="P292" s="238" t="s">
        <v>368</v>
      </c>
      <c r="Q292" s="238">
        <v>16</v>
      </c>
      <c r="S292" s="238">
        <v>3</v>
      </c>
      <c r="T292" s="238">
        <v>0</v>
      </c>
      <c r="U292" s="238">
        <v>4</v>
      </c>
      <c r="V292" s="238">
        <v>8</v>
      </c>
      <c r="W292" s="238">
        <v>10</v>
      </c>
      <c r="X292" s="238">
        <v>2</v>
      </c>
      <c r="Y292" s="238">
        <v>1</v>
      </c>
      <c r="Z292" s="238">
        <v>1</v>
      </c>
      <c r="AB292" s="238">
        <v>1</v>
      </c>
      <c r="AC292" s="238">
        <v>98</v>
      </c>
      <c r="AD292" s="238" t="s">
        <v>376</v>
      </c>
      <c r="AE292" s="238" t="s">
        <v>2324</v>
      </c>
      <c r="AF292" s="238" t="s">
        <v>358</v>
      </c>
      <c r="AG292" s="238">
        <v>8</v>
      </c>
      <c r="AH292" s="238">
        <v>2</v>
      </c>
      <c r="AI292" s="238">
        <v>40</v>
      </c>
      <c r="AJ292" s="238">
        <v>3</v>
      </c>
      <c r="AK292" s="238">
        <v>28</v>
      </c>
      <c r="AL292" s="238">
        <v>51</v>
      </c>
      <c r="AM292" s="238" t="s">
        <v>354</v>
      </c>
      <c r="AN292" s="238">
        <v>5</v>
      </c>
      <c r="AO292" s="238">
        <v>8</v>
      </c>
      <c r="AS292" s="238">
        <v>1</v>
      </c>
      <c r="AT292" s="238">
        <v>98</v>
      </c>
      <c r="AU292" s="238">
        <v>65</v>
      </c>
      <c r="AV292" s="238">
        <v>11</v>
      </c>
      <c r="AW292" s="238">
        <v>21</v>
      </c>
      <c r="AX292" s="238">
        <v>2</v>
      </c>
      <c r="AY292" s="238">
        <v>4</v>
      </c>
      <c r="AZ292" s="238">
        <v>3</v>
      </c>
      <c r="BA292" s="238">
        <v>21</v>
      </c>
      <c r="BB292" s="238">
        <v>40</v>
      </c>
      <c r="BC292" s="238" t="s">
        <v>363</v>
      </c>
      <c r="BD292" s="238">
        <v>5</v>
      </c>
      <c r="BE292" s="238">
        <v>1</v>
      </c>
      <c r="BI292" s="238">
        <v>1</v>
      </c>
      <c r="BJ292" s="238">
        <v>98</v>
      </c>
      <c r="BK292" s="238">
        <v>65</v>
      </c>
      <c r="BL292" s="238">
        <v>11</v>
      </c>
      <c r="BM292" s="238">
        <v>21</v>
      </c>
      <c r="BN292" s="238">
        <v>2</v>
      </c>
      <c r="BO292" s="238">
        <v>40</v>
      </c>
      <c r="BP292" s="238">
        <v>4</v>
      </c>
      <c r="BQ292" s="238">
        <v>21</v>
      </c>
      <c r="BR292" s="238">
        <v>51</v>
      </c>
      <c r="BS292" s="238" t="s">
        <v>354</v>
      </c>
      <c r="BT292" s="238">
        <v>5</v>
      </c>
      <c r="BU292" s="238">
        <v>1</v>
      </c>
      <c r="BY292" s="238">
        <v>1</v>
      </c>
      <c r="BZ292" s="238">
        <v>98</v>
      </c>
      <c r="CA292" s="238">
        <v>65</v>
      </c>
      <c r="CB292" s="238">
        <v>11</v>
      </c>
      <c r="CC292" s="238">
        <v>21</v>
      </c>
      <c r="CD292" s="238">
        <v>2</v>
      </c>
      <c r="CE292" s="238">
        <v>2</v>
      </c>
      <c r="CF292" s="238">
        <v>4</v>
      </c>
      <c r="CG292" s="238">
        <v>21</v>
      </c>
      <c r="CH292" s="238">
        <v>48</v>
      </c>
      <c r="CI292" s="238" t="s">
        <v>363</v>
      </c>
      <c r="CJ292" s="238">
        <v>5</v>
      </c>
      <c r="CK292" s="238">
        <v>1</v>
      </c>
      <c r="CO292" s="238">
        <v>1</v>
      </c>
      <c r="CP292" s="238">
        <v>98</v>
      </c>
      <c r="CQ292" s="238">
        <v>65</v>
      </c>
      <c r="CR292" s="238">
        <v>11</v>
      </c>
      <c r="CS292" s="238">
        <v>21</v>
      </c>
      <c r="CT292" s="238">
        <v>457372</v>
      </c>
      <c r="CU292" s="238">
        <v>4965753</v>
      </c>
      <c r="CV292" s="238">
        <v>44.843910899999997</v>
      </c>
      <c r="CW292" s="238">
        <v>-93.539400099999995</v>
      </c>
      <c r="CX292" s="238" t="s">
        <v>359</v>
      </c>
      <c r="CY292" s="238" t="s">
        <v>2325</v>
      </c>
    </row>
    <row r="293" spans="1:103" x14ac:dyDescent="0.25">
      <c r="A293" s="238">
        <v>10854615</v>
      </c>
      <c r="B293" s="238">
        <v>2</v>
      </c>
      <c r="C293" s="238">
        <v>212</v>
      </c>
      <c r="D293" s="238">
        <v>152.851</v>
      </c>
      <c r="E293" s="238">
        <v>10</v>
      </c>
      <c r="F293" s="238" t="s">
        <v>2212</v>
      </c>
      <c r="H293" s="238" t="s">
        <v>354</v>
      </c>
      <c r="I293" s="238">
        <v>25</v>
      </c>
      <c r="K293" s="238">
        <v>13030858</v>
      </c>
      <c r="L293" s="238">
        <v>132850035</v>
      </c>
      <c r="M293" s="238">
        <v>10</v>
      </c>
      <c r="N293" s="238">
        <v>12</v>
      </c>
      <c r="O293" s="238">
        <v>2013</v>
      </c>
      <c r="P293" s="238" t="s">
        <v>364</v>
      </c>
      <c r="Q293" s="238">
        <v>5</v>
      </c>
      <c r="S293" s="238">
        <v>5</v>
      </c>
      <c r="T293" s="238">
        <v>0</v>
      </c>
      <c r="U293" s="238">
        <v>2</v>
      </c>
      <c r="V293" s="238">
        <v>10</v>
      </c>
      <c r="W293" s="238">
        <v>10</v>
      </c>
      <c r="X293" s="238">
        <v>2</v>
      </c>
      <c r="Y293" s="238">
        <v>6</v>
      </c>
      <c r="Z293" s="238">
        <v>2</v>
      </c>
      <c r="AB293" s="238">
        <v>1</v>
      </c>
      <c r="AC293" s="238">
        <v>98</v>
      </c>
      <c r="AD293" s="238">
        <v>212</v>
      </c>
      <c r="AE293" s="238">
        <v>101</v>
      </c>
      <c r="AF293" s="238" t="s">
        <v>358</v>
      </c>
      <c r="AG293" s="238">
        <v>5</v>
      </c>
      <c r="AH293" s="238">
        <v>2</v>
      </c>
      <c r="AI293" s="238">
        <v>2</v>
      </c>
      <c r="AJ293" s="238">
        <v>3</v>
      </c>
      <c r="AK293" s="238">
        <v>21</v>
      </c>
      <c r="AL293" s="238">
        <v>33</v>
      </c>
      <c r="AM293" s="238" t="s">
        <v>354</v>
      </c>
      <c r="AN293" s="238">
        <v>5</v>
      </c>
      <c r="AO293" s="238">
        <v>1</v>
      </c>
      <c r="AS293" s="238">
        <v>1</v>
      </c>
      <c r="AT293" s="238">
        <v>98</v>
      </c>
      <c r="AU293" s="238">
        <v>65</v>
      </c>
      <c r="AV293" s="238">
        <v>11</v>
      </c>
      <c r="AW293" s="238">
        <v>21</v>
      </c>
      <c r="AX293" s="238">
        <v>0</v>
      </c>
      <c r="AY293" s="238">
        <v>2</v>
      </c>
      <c r="BI293" s="238">
        <v>1</v>
      </c>
      <c r="BJ293" s="238">
        <v>98</v>
      </c>
      <c r="BK293" s="238">
        <v>65</v>
      </c>
      <c r="BL293" s="238">
        <v>11</v>
      </c>
      <c r="BM293" s="238">
        <v>21</v>
      </c>
      <c r="CT293" s="238">
        <v>457372</v>
      </c>
      <c r="CU293" s="238">
        <v>4965753</v>
      </c>
      <c r="CV293" s="238">
        <v>44.843910899999997</v>
      </c>
      <c r="CW293" s="238">
        <v>-93.539400099999995</v>
      </c>
      <c r="CX293" s="238" t="s">
        <v>359</v>
      </c>
      <c r="CY293" s="238" t="s">
        <v>2326</v>
      </c>
    </row>
    <row r="294" spans="1:103" x14ac:dyDescent="0.25">
      <c r="A294" s="238">
        <v>10855894</v>
      </c>
      <c r="B294" s="238">
        <v>2</v>
      </c>
      <c r="C294" s="238">
        <v>212</v>
      </c>
      <c r="D294" s="238">
        <v>152.851</v>
      </c>
      <c r="E294" s="238">
        <v>10</v>
      </c>
      <c r="F294" s="238" t="s">
        <v>2212</v>
      </c>
      <c r="H294" s="238" t="s">
        <v>354</v>
      </c>
      <c r="I294" s="238">
        <v>25</v>
      </c>
      <c r="K294" s="238">
        <v>13036627</v>
      </c>
      <c r="L294" s="238">
        <v>133400044</v>
      </c>
      <c r="M294" s="238">
        <v>12</v>
      </c>
      <c r="N294" s="238">
        <v>6</v>
      </c>
      <c r="O294" s="238">
        <v>2013</v>
      </c>
      <c r="P294" s="238" t="s">
        <v>362</v>
      </c>
      <c r="Q294" s="238">
        <v>6</v>
      </c>
      <c r="S294" s="238">
        <v>3</v>
      </c>
      <c r="T294" s="238">
        <v>0</v>
      </c>
      <c r="U294" s="238">
        <v>2</v>
      </c>
      <c r="V294" s="238">
        <v>10</v>
      </c>
      <c r="W294" s="238">
        <v>10</v>
      </c>
      <c r="X294" s="238">
        <v>25</v>
      </c>
      <c r="Y294" s="238">
        <v>4</v>
      </c>
      <c r="Z294" s="238">
        <v>1</v>
      </c>
      <c r="AA294" s="238">
        <v>1</v>
      </c>
      <c r="AB294" s="238">
        <v>5</v>
      </c>
      <c r="AC294" s="238">
        <v>98</v>
      </c>
      <c r="AD294" s="238" t="s">
        <v>2223</v>
      </c>
      <c r="AE294" s="238" t="s">
        <v>2327</v>
      </c>
      <c r="AF294" s="238" t="s">
        <v>358</v>
      </c>
      <c r="AG294" s="238">
        <v>5</v>
      </c>
      <c r="AH294" s="238">
        <v>2</v>
      </c>
      <c r="AI294" s="238">
        <v>3</v>
      </c>
      <c r="AJ294" s="238">
        <v>3</v>
      </c>
      <c r="AK294" s="238">
        <v>10</v>
      </c>
      <c r="AL294" s="238">
        <v>54</v>
      </c>
      <c r="AM294" s="238" t="s">
        <v>354</v>
      </c>
      <c r="AN294" s="238">
        <v>5</v>
      </c>
      <c r="AO294" s="238">
        <v>3</v>
      </c>
      <c r="AP294" s="238">
        <v>15</v>
      </c>
      <c r="AS294" s="238">
        <v>1</v>
      </c>
      <c r="AT294" s="238">
        <v>98</v>
      </c>
      <c r="AU294" s="238">
        <v>65</v>
      </c>
      <c r="AV294" s="238">
        <v>11</v>
      </c>
      <c r="AW294" s="238">
        <v>21</v>
      </c>
      <c r="AX294" s="238">
        <v>2</v>
      </c>
      <c r="AY294" s="238">
        <v>4</v>
      </c>
      <c r="AZ294" s="238">
        <v>3</v>
      </c>
      <c r="BA294" s="238">
        <v>21</v>
      </c>
      <c r="BB294" s="238">
        <v>53</v>
      </c>
      <c r="BC294" s="238" t="s">
        <v>354</v>
      </c>
      <c r="BD294" s="238">
        <v>5</v>
      </c>
      <c r="BE294" s="238">
        <v>1</v>
      </c>
      <c r="BF294" s="238">
        <v>1</v>
      </c>
      <c r="BI294" s="238">
        <v>1</v>
      </c>
      <c r="BJ294" s="238">
        <v>98</v>
      </c>
      <c r="BK294" s="238">
        <v>65</v>
      </c>
      <c r="BL294" s="238">
        <v>11</v>
      </c>
      <c r="BM294" s="238">
        <v>21</v>
      </c>
      <c r="CT294" s="238">
        <v>457372</v>
      </c>
      <c r="CU294" s="238">
        <v>4965753</v>
      </c>
      <c r="CV294" s="238">
        <v>44.843910899999997</v>
      </c>
      <c r="CW294" s="238">
        <v>-93.539400099999995</v>
      </c>
      <c r="CX294" s="238" t="s">
        <v>359</v>
      </c>
      <c r="CY294" s="238" t="s">
        <v>2328</v>
      </c>
    </row>
    <row r="295" spans="1:103" x14ac:dyDescent="0.25">
      <c r="A295" s="238">
        <v>10931927</v>
      </c>
      <c r="B295" s="238">
        <v>2</v>
      </c>
      <c r="C295" s="238">
        <v>212</v>
      </c>
      <c r="D295" s="238">
        <v>152.851</v>
      </c>
      <c r="E295" s="238">
        <v>10</v>
      </c>
      <c r="F295" s="238" t="s">
        <v>2212</v>
      </c>
      <c r="H295" s="238" t="s">
        <v>354</v>
      </c>
      <c r="I295" s="238">
        <v>25</v>
      </c>
      <c r="K295" s="238">
        <v>14500709</v>
      </c>
      <c r="L295" s="238">
        <v>140280599</v>
      </c>
      <c r="M295" s="238">
        <v>1</v>
      </c>
      <c r="N295" s="238">
        <v>15</v>
      </c>
      <c r="O295" s="238">
        <v>2014</v>
      </c>
      <c r="P295" s="238" t="s">
        <v>355</v>
      </c>
      <c r="Q295" s="238">
        <v>22</v>
      </c>
      <c r="R295" s="238" t="s">
        <v>356</v>
      </c>
      <c r="S295" s="238">
        <v>5</v>
      </c>
      <c r="T295" s="238">
        <v>0</v>
      </c>
      <c r="U295" s="238">
        <v>1</v>
      </c>
      <c r="V295" s="238">
        <v>7</v>
      </c>
      <c r="W295" s="238">
        <v>54</v>
      </c>
      <c r="X295" s="238">
        <v>2</v>
      </c>
      <c r="Y295" s="238">
        <v>4</v>
      </c>
      <c r="Z295" s="238">
        <v>2</v>
      </c>
      <c r="AB295" s="238">
        <v>5</v>
      </c>
      <c r="AC295" s="238">
        <v>98</v>
      </c>
      <c r="AD295" s="238" t="s">
        <v>376</v>
      </c>
      <c r="AE295" s="238">
        <v>101</v>
      </c>
      <c r="AF295" s="238" t="s">
        <v>358</v>
      </c>
      <c r="AG295" s="238">
        <v>3</v>
      </c>
      <c r="AH295" s="238">
        <v>2</v>
      </c>
      <c r="AI295" s="238">
        <v>4</v>
      </c>
      <c r="AJ295" s="238">
        <v>4</v>
      </c>
      <c r="AK295" s="238">
        <v>21</v>
      </c>
      <c r="AL295" s="238">
        <v>18</v>
      </c>
      <c r="AM295" s="238" t="s">
        <v>354</v>
      </c>
      <c r="AN295" s="238">
        <v>5</v>
      </c>
      <c r="AO295" s="238">
        <v>5</v>
      </c>
      <c r="AP295" s="238">
        <v>3</v>
      </c>
      <c r="AS295" s="238">
        <v>1</v>
      </c>
      <c r="AT295" s="238">
        <v>98</v>
      </c>
      <c r="AU295" s="238">
        <v>65</v>
      </c>
      <c r="AV295" s="238">
        <v>11</v>
      </c>
      <c r="AW295" s="238">
        <v>21</v>
      </c>
      <c r="CT295" s="238">
        <v>457372</v>
      </c>
      <c r="CU295" s="238">
        <v>4965753</v>
      </c>
      <c r="CV295" s="238">
        <v>44.843910899999997</v>
      </c>
      <c r="CW295" s="238">
        <v>-93.539400099999995</v>
      </c>
      <c r="CX295" s="238" t="s">
        <v>359</v>
      </c>
      <c r="CY295" s="238" t="s">
        <v>2329</v>
      </c>
    </row>
    <row r="296" spans="1:103" x14ac:dyDescent="0.25">
      <c r="A296" s="238">
        <v>10933785</v>
      </c>
      <c r="B296" s="238">
        <v>2</v>
      </c>
      <c r="C296" s="238">
        <v>212</v>
      </c>
      <c r="D296" s="238">
        <v>152.851</v>
      </c>
      <c r="E296" s="238">
        <v>10</v>
      </c>
      <c r="F296" s="238" t="s">
        <v>2212</v>
      </c>
      <c r="H296" s="238" t="s">
        <v>354</v>
      </c>
      <c r="I296" s="238">
        <v>25</v>
      </c>
      <c r="K296" s="238">
        <v>14501891</v>
      </c>
      <c r="L296" s="238">
        <v>140590401</v>
      </c>
      <c r="M296" s="238">
        <v>2</v>
      </c>
      <c r="N296" s="238">
        <v>7</v>
      </c>
      <c r="O296" s="238">
        <v>2014</v>
      </c>
      <c r="P296" s="238" t="s">
        <v>362</v>
      </c>
      <c r="Q296" s="238">
        <v>7</v>
      </c>
      <c r="R296" s="238" t="s">
        <v>369</v>
      </c>
      <c r="S296" s="238">
        <v>5</v>
      </c>
      <c r="T296" s="238">
        <v>0</v>
      </c>
      <c r="U296" s="238">
        <v>1</v>
      </c>
      <c r="V296" s="238">
        <v>7</v>
      </c>
      <c r="W296" s="238">
        <v>45</v>
      </c>
      <c r="X296" s="238">
        <v>2</v>
      </c>
      <c r="Y296" s="238">
        <v>1</v>
      </c>
      <c r="Z296" s="238">
        <v>1</v>
      </c>
      <c r="AB296" s="238">
        <v>1</v>
      </c>
      <c r="AC296" s="238">
        <v>98</v>
      </c>
      <c r="AD296" s="238" t="s">
        <v>371</v>
      </c>
      <c r="AE296" s="238" t="s">
        <v>2330</v>
      </c>
      <c r="AF296" s="238" t="s">
        <v>358</v>
      </c>
      <c r="AG296" s="238">
        <v>3</v>
      </c>
      <c r="AH296" s="238">
        <v>1</v>
      </c>
      <c r="AI296" s="238">
        <v>2</v>
      </c>
      <c r="AJ296" s="238">
        <v>3</v>
      </c>
      <c r="AK296" s="238">
        <v>90</v>
      </c>
      <c r="AL296" s="238">
        <v>37</v>
      </c>
      <c r="AM296" s="238" t="s">
        <v>354</v>
      </c>
      <c r="AN296" s="238">
        <v>99</v>
      </c>
      <c r="AQ296" s="238">
        <v>90</v>
      </c>
      <c r="AS296" s="238">
        <v>3</v>
      </c>
      <c r="AT296" s="238">
        <v>98</v>
      </c>
      <c r="AU296" s="238">
        <v>65</v>
      </c>
      <c r="AV296" s="238">
        <v>11</v>
      </c>
      <c r="AW296" s="238">
        <v>21</v>
      </c>
      <c r="CT296" s="238">
        <v>457372</v>
      </c>
      <c r="CU296" s="238">
        <v>4965753</v>
      </c>
      <c r="CV296" s="238">
        <v>44.843910899999997</v>
      </c>
      <c r="CW296" s="238">
        <v>-93.539400099999995</v>
      </c>
      <c r="CX296" s="238" t="s">
        <v>359</v>
      </c>
      <c r="CY296" s="238" t="s">
        <v>2331</v>
      </c>
    </row>
    <row r="297" spans="1:103" x14ac:dyDescent="0.25">
      <c r="A297" s="238">
        <v>10933144</v>
      </c>
      <c r="B297" s="238">
        <v>2</v>
      </c>
      <c r="C297" s="238">
        <v>212</v>
      </c>
      <c r="D297" s="238">
        <v>152.851</v>
      </c>
      <c r="E297" s="238">
        <v>10</v>
      </c>
      <c r="F297" s="238" t="s">
        <v>2212</v>
      </c>
      <c r="H297" s="238" t="s">
        <v>354</v>
      </c>
      <c r="I297" s="238">
        <v>25</v>
      </c>
      <c r="K297" s="238">
        <v>14004217</v>
      </c>
      <c r="L297" s="238">
        <v>140490150</v>
      </c>
      <c r="M297" s="238">
        <v>2</v>
      </c>
      <c r="N297" s="238">
        <v>12</v>
      </c>
      <c r="O297" s="238">
        <v>2014</v>
      </c>
      <c r="P297" s="238" t="s">
        <v>355</v>
      </c>
      <c r="Q297" s="238">
        <v>9</v>
      </c>
      <c r="R297" s="238" t="s">
        <v>369</v>
      </c>
      <c r="S297" s="238">
        <v>4</v>
      </c>
      <c r="T297" s="238">
        <v>0</v>
      </c>
      <c r="U297" s="238">
        <v>1</v>
      </c>
      <c r="V297" s="238">
        <v>4</v>
      </c>
      <c r="W297" s="238">
        <v>45</v>
      </c>
      <c r="X297" s="238">
        <v>2</v>
      </c>
      <c r="Y297" s="238">
        <v>1</v>
      </c>
      <c r="Z297" s="238">
        <v>4</v>
      </c>
      <c r="AA297" s="238">
        <v>4</v>
      </c>
      <c r="AB297" s="238">
        <v>5</v>
      </c>
      <c r="AC297" s="238">
        <v>98</v>
      </c>
      <c r="AD297" s="238" t="s">
        <v>374</v>
      </c>
      <c r="AE297" s="238" t="s">
        <v>2332</v>
      </c>
      <c r="AF297" s="238" t="s">
        <v>358</v>
      </c>
      <c r="AG297" s="238">
        <v>3</v>
      </c>
      <c r="AH297" s="238">
        <v>2</v>
      </c>
      <c r="AI297" s="238">
        <v>4</v>
      </c>
      <c r="AJ297" s="238">
        <v>3</v>
      </c>
      <c r="AK297" s="238">
        <v>21</v>
      </c>
      <c r="AL297" s="238">
        <v>51</v>
      </c>
      <c r="AM297" s="238" t="s">
        <v>363</v>
      </c>
      <c r="AN297" s="238">
        <v>5</v>
      </c>
      <c r="AO297" s="238">
        <v>3</v>
      </c>
      <c r="AP297" s="238">
        <v>3</v>
      </c>
      <c r="AS297" s="238">
        <v>1</v>
      </c>
      <c r="AT297" s="238">
        <v>98</v>
      </c>
      <c r="AU297" s="238">
        <v>65</v>
      </c>
      <c r="AV297" s="238">
        <v>11</v>
      </c>
      <c r="AW297" s="238">
        <v>21</v>
      </c>
      <c r="CT297" s="238">
        <v>457372</v>
      </c>
      <c r="CU297" s="238">
        <v>4965753</v>
      </c>
      <c r="CV297" s="238">
        <v>44.843910899999997</v>
      </c>
      <c r="CW297" s="238">
        <v>-93.539400099999995</v>
      </c>
      <c r="CX297" s="238" t="s">
        <v>359</v>
      </c>
      <c r="CY297" s="238" t="s">
        <v>2333</v>
      </c>
    </row>
    <row r="298" spans="1:103" x14ac:dyDescent="0.25">
      <c r="A298" s="238">
        <v>11021008</v>
      </c>
      <c r="B298" s="238">
        <v>2</v>
      </c>
      <c r="C298" s="238">
        <v>212</v>
      </c>
      <c r="D298" s="238">
        <v>152.851</v>
      </c>
      <c r="E298" s="238">
        <v>10</v>
      </c>
      <c r="F298" s="238" t="s">
        <v>2212</v>
      </c>
      <c r="H298" s="238" t="s">
        <v>354</v>
      </c>
      <c r="I298" s="238">
        <v>25</v>
      </c>
      <c r="K298" s="238">
        <v>15025433</v>
      </c>
      <c r="L298" s="238">
        <v>152170106</v>
      </c>
      <c r="M298" s="238">
        <v>8</v>
      </c>
      <c r="N298" s="238">
        <v>5</v>
      </c>
      <c r="O298" s="238">
        <v>2015</v>
      </c>
      <c r="P298" s="238" t="s">
        <v>355</v>
      </c>
      <c r="Q298" s="238">
        <v>11</v>
      </c>
      <c r="S298" s="238">
        <v>5</v>
      </c>
      <c r="T298" s="238">
        <v>0</v>
      </c>
      <c r="U298" s="238">
        <v>1</v>
      </c>
      <c r="V298" s="238">
        <v>4</v>
      </c>
      <c r="W298" s="238">
        <v>45</v>
      </c>
      <c r="X298" s="238">
        <v>25</v>
      </c>
      <c r="Y298" s="238">
        <v>1</v>
      </c>
      <c r="Z298" s="238">
        <v>1</v>
      </c>
      <c r="AB298" s="238">
        <v>1</v>
      </c>
      <c r="AC298" s="238">
        <v>98</v>
      </c>
      <c r="AD298" s="238" t="s">
        <v>357</v>
      </c>
      <c r="AE298" s="238" t="s">
        <v>2252</v>
      </c>
      <c r="AF298" s="238" t="s">
        <v>358</v>
      </c>
      <c r="AG298" s="238">
        <v>3</v>
      </c>
      <c r="AH298" s="238">
        <v>2</v>
      </c>
      <c r="AI298" s="238">
        <v>2</v>
      </c>
      <c r="AJ298" s="238">
        <v>3</v>
      </c>
      <c r="AK298" s="238">
        <v>10</v>
      </c>
      <c r="AL298" s="238">
        <v>25</v>
      </c>
      <c r="AM298" s="238" t="s">
        <v>354</v>
      </c>
      <c r="AN298" s="238">
        <v>5</v>
      </c>
      <c r="AO298" s="238">
        <v>15</v>
      </c>
      <c r="AS298" s="238">
        <v>3</v>
      </c>
      <c r="AT298" s="238">
        <v>98</v>
      </c>
      <c r="AU298" s="238">
        <v>65</v>
      </c>
      <c r="AV298" s="238">
        <v>10</v>
      </c>
      <c r="AW298" s="238">
        <v>21</v>
      </c>
      <c r="CT298" s="238">
        <v>457372</v>
      </c>
      <c r="CU298" s="238">
        <v>4965753</v>
      </c>
      <c r="CV298" s="238">
        <v>44.843910899999997</v>
      </c>
      <c r="CW298" s="238">
        <v>-93.539400099999995</v>
      </c>
      <c r="CX298" s="238" t="s">
        <v>359</v>
      </c>
      <c r="CY298" s="238" t="s">
        <v>2334</v>
      </c>
    </row>
    <row r="299" spans="1:103" x14ac:dyDescent="0.25">
      <c r="A299" s="238">
        <v>11021408</v>
      </c>
      <c r="B299" s="238">
        <v>2</v>
      </c>
      <c r="C299" s="238">
        <v>212</v>
      </c>
      <c r="D299" s="238">
        <v>152.851</v>
      </c>
      <c r="E299" s="238">
        <v>10</v>
      </c>
      <c r="F299" s="238" t="s">
        <v>2212</v>
      </c>
      <c r="H299" s="238" t="s">
        <v>354</v>
      </c>
      <c r="I299" s="238">
        <v>25</v>
      </c>
      <c r="K299" s="238">
        <v>15027859</v>
      </c>
      <c r="L299" s="238">
        <v>152370150</v>
      </c>
      <c r="M299" s="238">
        <v>8</v>
      </c>
      <c r="N299" s="238">
        <v>25</v>
      </c>
      <c r="O299" s="238">
        <v>2015</v>
      </c>
      <c r="P299" s="238" t="s">
        <v>368</v>
      </c>
      <c r="Q299" s="238">
        <v>8</v>
      </c>
      <c r="R299" s="238" t="s">
        <v>369</v>
      </c>
      <c r="S299" s="238">
        <v>5</v>
      </c>
      <c r="T299" s="238">
        <v>0</v>
      </c>
      <c r="U299" s="238">
        <v>2</v>
      </c>
      <c r="V299" s="238">
        <v>1</v>
      </c>
      <c r="W299" s="238">
        <v>10</v>
      </c>
      <c r="X299" s="238">
        <v>2</v>
      </c>
      <c r="Y299" s="238">
        <v>1</v>
      </c>
      <c r="Z299" s="238">
        <v>1</v>
      </c>
      <c r="AB299" s="238">
        <v>1</v>
      </c>
      <c r="AC299" s="238">
        <v>98</v>
      </c>
      <c r="AD299" s="238" t="s">
        <v>389</v>
      </c>
      <c r="AE299" s="238" t="s">
        <v>2335</v>
      </c>
      <c r="AF299" s="238" t="s">
        <v>358</v>
      </c>
      <c r="AG299" s="238">
        <v>7</v>
      </c>
      <c r="AH299" s="238">
        <v>2</v>
      </c>
      <c r="AI299" s="238">
        <v>2</v>
      </c>
      <c r="AJ299" s="238">
        <v>3</v>
      </c>
      <c r="AK299" s="238">
        <v>21</v>
      </c>
      <c r="AL299" s="238">
        <v>31</v>
      </c>
      <c r="AM299" s="238" t="s">
        <v>354</v>
      </c>
      <c r="AN299" s="238">
        <v>5</v>
      </c>
      <c r="AO299" s="238">
        <v>15</v>
      </c>
      <c r="AS299" s="238">
        <v>4</v>
      </c>
      <c r="AT299" s="238">
        <v>98</v>
      </c>
      <c r="AU299" s="238">
        <v>65</v>
      </c>
      <c r="AV299" s="238">
        <v>11</v>
      </c>
      <c r="AW299" s="238">
        <v>21</v>
      </c>
      <c r="AX299" s="238">
        <v>2</v>
      </c>
      <c r="AY299" s="238">
        <v>2</v>
      </c>
      <c r="AZ299" s="238">
        <v>3</v>
      </c>
      <c r="BA299" s="238">
        <v>21</v>
      </c>
      <c r="BB299" s="238">
        <v>25</v>
      </c>
      <c r="BC299" s="238" t="s">
        <v>363</v>
      </c>
      <c r="BD299" s="238">
        <v>5</v>
      </c>
      <c r="BE299" s="238">
        <v>1</v>
      </c>
      <c r="BI299" s="238">
        <v>4</v>
      </c>
      <c r="BJ299" s="238">
        <v>98</v>
      </c>
      <c r="BK299" s="238">
        <v>65</v>
      </c>
      <c r="BL299" s="238">
        <v>11</v>
      </c>
      <c r="BM299" s="238">
        <v>21</v>
      </c>
      <c r="CT299" s="238">
        <v>457372</v>
      </c>
      <c r="CU299" s="238">
        <v>4965753</v>
      </c>
      <c r="CV299" s="238">
        <v>44.843910899999997</v>
      </c>
      <c r="CW299" s="238">
        <v>-93.539400099999995</v>
      </c>
      <c r="CX299" s="238" t="s">
        <v>359</v>
      </c>
      <c r="CY299" s="238" t="s">
        <v>2336</v>
      </c>
    </row>
    <row r="300" spans="1:103" x14ac:dyDescent="0.25">
      <c r="A300" s="238">
        <v>11022472</v>
      </c>
      <c r="B300" s="238">
        <v>2</v>
      </c>
      <c r="C300" s="238">
        <v>212</v>
      </c>
      <c r="D300" s="238">
        <v>152.851</v>
      </c>
      <c r="E300" s="238">
        <v>10</v>
      </c>
      <c r="F300" s="238" t="s">
        <v>2212</v>
      </c>
      <c r="H300" s="238" t="s">
        <v>354</v>
      </c>
      <c r="I300" s="238">
        <v>25</v>
      </c>
      <c r="K300" s="238">
        <v>15510608</v>
      </c>
      <c r="L300" s="238">
        <v>152860257</v>
      </c>
      <c r="M300" s="238">
        <v>10</v>
      </c>
      <c r="N300" s="238">
        <v>13</v>
      </c>
      <c r="O300" s="238">
        <v>2015</v>
      </c>
      <c r="P300" s="238" t="s">
        <v>368</v>
      </c>
      <c r="Q300" s="238">
        <v>7</v>
      </c>
      <c r="R300" s="238" t="s">
        <v>369</v>
      </c>
      <c r="S300" s="238">
        <v>5</v>
      </c>
      <c r="T300" s="238">
        <v>0</v>
      </c>
      <c r="U300" s="238">
        <v>2</v>
      </c>
      <c r="V300" s="238">
        <v>1</v>
      </c>
      <c r="W300" s="238">
        <v>10</v>
      </c>
      <c r="X300" s="238">
        <v>2</v>
      </c>
      <c r="Y300" s="238">
        <v>1</v>
      </c>
      <c r="Z300" s="238">
        <v>2</v>
      </c>
      <c r="AB300" s="238">
        <v>1</v>
      </c>
      <c r="AC300" s="238">
        <v>98</v>
      </c>
      <c r="AD300" s="238" t="s">
        <v>376</v>
      </c>
      <c r="AE300" s="238" t="s">
        <v>2330</v>
      </c>
      <c r="AF300" s="238" t="s">
        <v>358</v>
      </c>
      <c r="AG300" s="238">
        <v>7</v>
      </c>
      <c r="AH300" s="238">
        <v>2</v>
      </c>
      <c r="AI300" s="238">
        <v>4</v>
      </c>
      <c r="AJ300" s="238">
        <v>3</v>
      </c>
      <c r="AK300" s="238">
        <v>8</v>
      </c>
      <c r="AL300" s="238">
        <v>30</v>
      </c>
      <c r="AM300" s="238" t="s">
        <v>363</v>
      </c>
      <c r="AN300" s="238">
        <v>5</v>
      </c>
      <c r="AO300" s="238">
        <v>1</v>
      </c>
      <c r="AS300" s="238">
        <v>3</v>
      </c>
      <c r="AT300" s="238">
        <v>98</v>
      </c>
      <c r="AU300" s="238">
        <v>65</v>
      </c>
      <c r="AV300" s="238">
        <v>11</v>
      </c>
      <c r="AW300" s="238">
        <v>21</v>
      </c>
      <c r="AX300" s="238">
        <v>2</v>
      </c>
      <c r="AY300" s="238">
        <v>4</v>
      </c>
      <c r="AZ300" s="238">
        <v>3</v>
      </c>
      <c r="BA300" s="238">
        <v>26</v>
      </c>
      <c r="BB300" s="238">
        <v>30</v>
      </c>
      <c r="BC300" s="238" t="s">
        <v>363</v>
      </c>
      <c r="BD300" s="238">
        <v>5</v>
      </c>
      <c r="BE300" s="238">
        <v>5</v>
      </c>
      <c r="BI300" s="238">
        <v>3</v>
      </c>
      <c r="BJ300" s="238">
        <v>98</v>
      </c>
      <c r="BK300" s="238">
        <v>65</v>
      </c>
      <c r="BL300" s="238">
        <v>11</v>
      </c>
      <c r="BM300" s="238">
        <v>21</v>
      </c>
      <c r="CT300" s="238">
        <v>457372</v>
      </c>
      <c r="CU300" s="238">
        <v>4965753</v>
      </c>
      <c r="CV300" s="238">
        <v>44.843910899999997</v>
      </c>
      <c r="CW300" s="238">
        <v>-93.539400099999995</v>
      </c>
      <c r="CX300" s="238" t="s">
        <v>359</v>
      </c>
      <c r="CY300" s="238" t="s">
        <v>2337</v>
      </c>
    </row>
    <row r="301" spans="1:103" x14ac:dyDescent="0.25">
      <c r="A301" s="238">
        <v>11023396</v>
      </c>
      <c r="B301" s="238">
        <v>2</v>
      </c>
      <c r="C301" s="238">
        <v>212</v>
      </c>
      <c r="D301" s="238">
        <v>152.851</v>
      </c>
      <c r="E301" s="238">
        <v>10</v>
      </c>
      <c r="F301" s="238" t="s">
        <v>2212</v>
      </c>
      <c r="H301" s="238" t="s">
        <v>354</v>
      </c>
      <c r="I301" s="238">
        <v>25</v>
      </c>
      <c r="K301" s="238">
        <v>15037358</v>
      </c>
      <c r="L301" s="238">
        <v>153250025</v>
      </c>
      <c r="M301" s="238">
        <v>11</v>
      </c>
      <c r="N301" s="238">
        <v>18</v>
      </c>
      <c r="O301" s="238">
        <v>2015</v>
      </c>
      <c r="P301" s="238" t="s">
        <v>355</v>
      </c>
      <c r="Q301" s="238">
        <v>20</v>
      </c>
      <c r="R301" s="238" t="s">
        <v>356</v>
      </c>
      <c r="S301" s="238">
        <v>5</v>
      </c>
      <c r="T301" s="238">
        <v>0</v>
      </c>
      <c r="U301" s="238">
        <v>1</v>
      </c>
      <c r="V301" s="238">
        <v>90</v>
      </c>
      <c r="W301" s="238">
        <v>69</v>
      </c>
      <c r="X301" s="238">
        <v>2</v>
      </c>
      <c r="Y301" s="238">
        <v>6</v>
      </c>
      <c r="Z301" s="238">
        <v>1</v>
      </c>
      <c r="AA301" s="238">
        <v>2</v>
      </c>
      <c r="AB301" s="238">
        <v>1</v>
      </c>
      <c r="AC301" s="238">
        <v>98</v>
      </c>
      <c r="AD301" s="238">
        <v>212</v>
      </c>
      <c r="AE301" s="238">
        <v>101</v>
      </c>
      <c r="AF301" s="238" t="s">
        <v>358</v>
      </c>
      <c r="AG301" s="238">
        <v>3</v>
      </c>
      <c r="AH301" s="238">
        <v>2</v>
      </c>
      <c r="AI301" s="238">
        <v>2</v>
      </c>
      <c r="AJ301" s="238">
        <v>7</v>
      </c>
      <c r="AK301" s="238">
        <v>21</v>
      </c>
      <c r="AL301" s="238">
        <v>54</v>
      </c>
      <c r="AM301" s="238" t="s">
        <v>354</v>
      </c>
      <c r="AN301" s="238">
        <v>99</v>
      </c>
      <c r="AO301" s="238">
        <v>1</v>
      </c>
      <c r="AP301" s="238">
        <v>1</v>
      </c>
      <c r="AS301" s="238">
        <v>3</v>
      </c>
      <c r="AT301" s="238">
        <v>98</v>
      </c>
      <c r="AU301" s="238">
        <v>65</v>
      </c>
      <c r="AV301" s="238">
        <v>11</v>
      </c>
      <c r="AW301" s="238">
        <v>21</v>
      </c>
      <c r="CT301" s="238">
        <v>457372</v>
      </c>
      <c r="CU301" s="238">
        <v>4965753</v>
      </c>
      <c r="CV301" s="238">
        <v>44.843910899999997</v>
      </c>
      <c r="CW301" s="238">
        <v>-93.539400099999995</v>
      </c>
      <c r="CX301" s="238" t="s">
        <v>359</v>
      </c>
      <c r="CY301" s="238" t="s">
        <v>2338</v>
      </c>
    </row>
    <row r="302" spans="1:103" x14ac:dyDescent="0.25">
      <c r="A302" s="238">
        <v>595767</v>
      </c>
      <c r="B302" s="238">
        <v>2</v>
      </c>
      <c r="C302" s="238">
        <v>212</v>
      </c>
      <c r="D302" s="238">
        <v>152.858</v>
      </c>
      <c r="E302" s="238">
        <v>10</v>
      </c>
      <c r="F302" s="238" t="s">
        <v>2212</v>
      </c>
      <c r="H302" s="238" t="s">
        <v>354</v>
      </c>
      <c r="I302" s="238">
        <v>25</v>
      </c>
      <c r="K302" s="238">
        <v>18505983</v>
      </c>
      <c r="M302" s="238">
        <v>5</v>
      </c>
      <c r="N302" s="238">
        <v>7</v>
      </c>
      <c r="O302" s="238">
        <v>2018</v>
      </c>
      <c r="P302" s="238" t="s">
        <v>361</v>
      </c>
      <c r="Q302" s="238">
        <v>15</v>
      </c>
      <c r="R302" s="238" t="s">
        <v>356</v>
      </c>
      <c r="S302" s="238">
        <v>5</v>
      </c>
      <c r="T302" s="238">
        <v>0</v>
      </c>
      <c r="U302" s="238">
        <v>2</v>
      </c>
      <c r="V302" s="238">
        <v>12</v>
      </c>
      <c r="W302" s="238">
        <v>10</v>
      </c>
      <c r="X302" s="238">
        <v>2</v>
      </c>
      <c r="Y302" s="238">
        <v>1</v>
      </c>
      <c r="Z302" s="238">
        <v>1</v>
      </c>
      <c r="AB302" s="238">
        <v>1</v>
      </c>
      <c r="AC302" s="238">
        <v>98</v>
      </c>
      <c r="AD302" s="238" t="s">
        <v>2339</v>
      </c>
      <c r="AF302" s="238" t="s">
        <v>405</v>
      </c>
      <c r="AG302" s="238">
        <v>7</v>
      </c>
      <c r="AH302" s="238">
        <v>2</v>
      </c>
      <c r="AI302" s="238">
        <v>49</v>
      </c>
      <c r="AJ302" s="238">
        <v>4</v>
      </c>
      <c r="AK302" s="238">
        <v>21</v>
      </c>
      <c r="AL302" s="238">
        <v>56</v>
      </c>
      <c r="AM302" s="238" t="s">
        <v>354</v>
      </c>
      <c r="AN302" s="238">
        <v>5</v>
      </c>
      <c r="AO302" s="238">
        <v>4</v>
      </c>
      <c r="AS302" s="238">
        <v>90</v>
      </c>
      <c r="AT302" s="238">
        <v>25</v>
      </c>
      <c r="AU302" s="238">
        <v>65</v>
      </c>
      <c r="AV302" s="238">
        <v>11</v>
      </c>
      <c r="AW302" s="238">
        <v>21</v>
      </c>
      <c r="AX302" s="238">
        <v>2</v>
      </c>
      <c r="AY302" s="238">
        <v>2</v>
      </c>
      <c r="AZ302" s="238">
        <v>4</v>
      </c>
      <c r="BA302" s="238">
        <v>26</v>
      </c>
      <c r="BB302" s="238">
        <v>38</v>
      </c>
      <c r="BC302" s="238" t="s">
        <v>354</v>
      </c>
      <c r="BD302" s="238">
        <v>5</v>
      </c>
      <c r="BE302" s="238">
        <v>1</v>
      </c>
      <c r="BI302" s="238">
        <v>90</v>
      </c>
      <c r="BJ302" s="238">
        <v>25</v>
      </c>
      <c r="BK302" s="238">
        <v>65</v>
      </c>
      <c r="BL302" s="238">
        <v>11</v>
      </c>
      <c r="BM302" s="238">
        <v>21</v>
      </c>
      <c r="CT302" s="238">
        <v>457370.256540514</v>
      </c>
      <c r="CU302" s="238">
        <v>4965778.4353568703</v>
      </c>
      <c r="CV302" s="238">
        <v>44.844143199999998</v>
      </c>
      <c r="CW302" s="238">
        <v>-93.539421140000002</v>
      </c>
      <c r="CX302" s="238" t="s">
        <v>391</v>
      </c>
      <c r="CY302" s="238" t="s">
        <v>2340</v>
      </c>
    </row>
    <row r="303" spans="1:103" x14ac:dyDescent="0.25">
      <c r="A303" s="238">
        <v>735093</v>
      </c>
      <c r="B303" s="238">
        <v>2</v>
      </c>
      <c r="C303" s="238">
        <v>212</v>
      </c>
      <c r="D303" s="238">
        <v>152.874</v>
      </c>
      <c r="E303" s="238">
        <v>10</v>
      </c>
      <c r="F303" s="238" t="s">
        <v>2212</v>
      </c>
      <c r="H303" s="238" t="s">
        <v>354</v>
      </c>
      <c r="I303" s="238">
        <v>25</v>
      </c>
      <c r="K303" s="238">
        <v>19018513</v>
      </c>
      <c r="M303" s="238">
        <v>6</v>
      </c>
      <c r="N303" s="238">
        <v>28</v>
      </c>
      <c r="O303" s="238">
        <v>2019</v>
      </c>
      <c r="P303" s="238" t="s">
        <v>362</v>
      </c>
      <c r="Q303" s="238">
        <v>19</v>
      </c>
      <c r="R303" s="238" t="s">
        <v>356</v>
      </c>
      <c r="S303" s="238">
        <v>5</v>
      </c>
      <c r="T303" s="238">
        <v>0</v>
      </c>
      <c r="U303" s="238">
        <v>2</v>
      </c>
      <c r="V303" s="238">
        <v>10</v>
      </c>
      <c r="W303" s="238">
        <v>10</v>
      </c>
      <c r="X303" s="238">
        <v>2</v>
      </c>
      <c r="Y303" s="238">
        <v>1</v>
      </c>
      <c r="Z303" s="238">
        <v>1</v>
      </c>
      <c r="AB303" s="238">
        <v>1</v>
      </c>
      <c r="AC303" s="238">
        <v>98</v>
      </c>
      <c r="AD303" s="238" t="s">
        <v>357</v>
      </c>
      <c r="AF303" s="238" t="s">
        <v>405</v>
      </c>
      <c r="AG303" s="238">
        <v>5</v>
      </c>
      <c r="AH303" s="238">
        <v>2</v>
      </c>
      <c r="AI303" s="238">
        <v>90</v>
      </c>
      <c r="AJ303" s="238">
        <v>4</v>
      </c>
      <c r="AK303" s="238">
        <v>21</v>
      </c>
      <c r="AL303" s="238">
        <v>82</v>
      </c>
      <c r="AM303" s="238" t="s">
        <v>354</v>
      </c>
      <c r="AN303" s="238">
        <v>5</v>
      </c>
      <c r="AO303" s="238">
        <v>1</v>
      </c>
      <c r="AS303" s="238">
        <v>15</v>
      </c>
      <c r="AT303" s="238">
        <v>9</v>
      </c>
      <c r="AU303" s="238">
        <v>65</v>
      </c>
      <c r="AV303" s="238">
        <v>11</v>
      </c>
      <c r="AW303" s="238">
        <v>21</v>
      </c>
      <c r="AX303" s="238">
        <v>2</v>
      </c>
      <c r="AY303" s="238">
        <v>2</v>
      </c>
      <c r="AZ303" s="238">
        <v>4</v>
      </c>
      <c r="BA303" s="238">
        <v>21</v>
      </c>
      <c r="BB303" s="238">
        <v>17</v>
      </c>
      <c r="BC303" s="238" t="s">
        <v>363</v>
      </c>
      <c r="BD303" s="238">
        <v>5</v>
      </c>
      <c r="BE303" s="238">
        <v>10</v>
      </c>
      <c r="BI303" s="238">
        <v>15</v>
      </c>
      <c r="BJ303" s="238">
        <v>9</v>
      </c>
      <c r="BK303" s="238">
        <v>65</v>
      </c>
      <c r="BL303" s="238">
        <v>11</v>
      </c>
      <c r="BM303" s="238">
        <v>21</v>
      </c>
      <c r="CT303" s="238">
        <v>457409.92466421099</v>
      </c>
      <c r="CU303" s="238">
        <v>4965796.2684560996</v>
      </c>
      <c r="CV303" s="238">
        <v>44.844306099999997</v>
      </c>
      <c r="CW303" s="238">
        <v>-93.538920709999999</v>
      </c>
      <c r="CX303" s="238" t="s">
        <v>359</v>
      </c>
      <c r="CY303" s="238" t="s">
        <v>2341</v>
      </c>
    </row>
    <row r="304" spans="1:103" x14ac:dyDescent="0.25">
      <c r="A304" s="238">
        <v>10852977</v>
      </c>
      <c r="B304" s="238">
        <v>2</v>
      </c>
      <c r="C304" s="238">
        <v>212</v>
      </c>
      <c r="D304" s="238">
        <v>152.881</v>
      </c>
      <c r="E304" s="238">
        <v>10</v>
      </c>
      <c r="F304" s="238" t="s">
        <v>2212</v>
      </c>
      <c r="H304" s="238" t="s">
        <v>354</v>
      </c>
      <c r="I304" s="238">
        <v>25</v>
      </c>
      <c r="K304" s="238">
        <v>13021834</v>
      </c>
      <c r="L304" s="238">
        <v>132000129</v>
      </c>
      <c r="M304" s="238">
        <v>7</v>
      </c>
      <c r="N304" s="238">
        <v>19</v>
      </c>
      <c r="O304" s="238">
        <v>2013</v>
      </c>
      <c r="P304" s="238" t="s">
        <v>362</v>
      </c>
      <c r="Q304" s="238">
        <v>16</v>
      </c>
      <c r="R304" s="238" t="s">
        <v>356</v>
      </c>
      <c r="S304" s="238">
        <v>5</v>
      </c>
      <c r="T304" s="238">
        <v>0</v>
      </c>
      <c r="U304" s="238">
        <v>3</v>
      </c>
      <c r="V304" s="238">
        <v>1</v>
      </c>
      <c r="W304" s="238">
        <v>10</v>
      </c>
      <c r="X304" s="238">
        <v>3</v>
      </c>
      <c r="Y304" s="238">
        <v>1</v>
      </c>
      <c r="Z304" s="238">
        <v>1</v>
      </c>
      <c r="AB304" s="238">
        <v>1</v>
      </c>
      <c r="AC304" s="238">
        <v>98</v>
      </c>
      <c r="AD304" s="238" t="s">
        <v>2342</v>
      </c>
      <c r="AE304" s="238" t="s">
        <v>2332</v>
      </c>
      <c r="AF304" s="238" t="s">
        <v>358</v>
      </c>
      <c r="AG304" s="238">
        <v>7</v>
      </c>
      <c r="AH304" s="238">
        <v>2</v>
      </c>
      <c r="AI304" s="238">
        <v>3</v>
      </c>
      <c r="AJ304" s="238">
        <v>4</v>
      </c>
      <c r="AK304" s="238">
        <v>21</v>
      </c>
      <c r="AL304" s="238">
        <v>45</v>
      </c>
      <c r="AM304" s="238" t="s">
        <v>354</v>
      </c>
      <c r="AN304" s="238">
        <v>5</v>
      </c>
      <c r="AO304" s="238">
        <v>15</v>
      </c>
      <c r="AS304" s="238">
        <v>2</v>
      </c>
      <c r="AT304" s="238">
        <v>20</v>
      </c>
      <c r="AU304" s="238">
        <v>45</v>
      </c>
      <c r="AV304" s="238">
        <v>11</v>
      </c>
      <c r="AW304" s="238">
        <v>20</v>
      </c>
      <c r="AX304" s="238">
        <v>2</v>
      </c>
      <c r="AY304" s="238">
        <v>1</v>
      </c>
      <c r="AZ304" s="238">
        <v>4</v>
      </c>
      <c r="BA304" s="238">
        <v>8</v>
      </c>
      <c r="BB304" s="238">
        <v>55</v>
      </c>
      <c r="BC304" s="238" t="s">
        <v>354</v>
      </c>
      <c r="BD304" s="238">
        <v>5</v>
      </c>
      <c r="BE304" s="238">
        <v>1</v>
      </c>
      <c r="BI304" s="238">
        <v>2</v>
      </c>
      <c r="BJ304" s="238">
        <v>20</v>
      </c>
      <c r="BK304" s="238">
        <v>45</v>
      </c>
      <c r="BL304" s="238">
        <v>11</v>
      </c>
      <c r="BM304" s="238">
        <v>20</v>
      </c>
      <c r="BN304" s="238">
        <v>2</v>
      </c>
      <c r="BO304" s="238">
        <v>4</v>
      </c>
      <c r="BP304" s="238">
        <v>4</v>
      </c>
      <c r="BQ304" s="238">
        <v>8</v>
      </c>
      <c r="BR304" s="238">
        <v>61</v>
      </c>
      <c r="BS304" s="238" t="s">
        <v>363</v>
      </c>
      <c r="BT304" s="238">
        <v>5</v>
      </c>
      <c r="BU304" s="238">
        <v>1</v>
      </c>
      <c r="BY304" s="238">
        <v>2</v>
      </c>
      <c r="BZ304" s="238">
        <v>20</v>
      </c>
      <c r="CA304" s="238">
        <v>45</v>
      </c>
      <c r="CB304" s="238">
        <v>11</v>
      </c>
      <c r="CC304" s="238">
        <v>20</v>
      </c>
      <c r="CT304" s="238">
        <v>457417</v>
      </c>
      <c r="CU304" s="238">
        <v>4965773</v>
      </c>
      <c r="CV304" s="238">
        <v>44.844094599999998</v>
      </c>
      <c r="CW304" s="238">
        <v>-93.538832099999993</v>
      </c>
      <c r="CX304" s="238" t="s">
        <v>359</v>
      </c>
      <c r="CY304" s="238" t="s">
        <v>2343</v>
      </c>
    </row>
    <row r="305" spans="1:103" x14ac:dyDescent="0.25">
      <c r="A305" s="238">
        <v>10854074</v>
      </c>
      <c r="B305" s="238">
        <v>2</v>
      </c>
      <c r="C305" s="238">
        <v>212</v>
      </c>
      <c r="D305" s="238">
        <v>152.881</v>
      </c>
      <c r="E305" s="238">
        <v>10</v>
      </c>
      <c r="F305" s="238" t="s">
        <v>2212</v>
      </c>
      <c r="H305" s="238" t="s">
        <v>354</v>
      </c>
      <c r="I305" s="238">
        <v>25</v>
      </c>
      <c r="K305" s="238">
        <v>13509175</v>
      </c>
      <c r="L305" s="238">
        <v>132580138</v>
      </c>
      <c r="M305" s="238">
        <v>9</v>
      </c>
      <c r="N305" s="238">
        <v>9</v>
      </c>
      <c r="O305" s="238">
        <v>2013</v>
      </c>
      <c r="P305" s="238" t="s">
        <v>361</v>
      </c>
      <c r="Q305" s="238">
        <v>11</v>
      </c>
      <c r="S305" s="238">
        <v>3</v>
      </c>
      <c r="T305" s="238">
        <v>0</v>
      </c>
      <c r="U305" s="238">
        <v>2</v>
      </c>
      <c r="V305" s="238">
        <v>1</v>
      </c>
      <c r="W305" s="238">
        <v>10</v>
      </c>
      <c r="X305" s="238">
        <v>2</v>
      </c>
      <c r="Y305" s="238">
        <v>1</v>
      </c>
      <c r="Z305" s="238">
        <v>2</v>
      </c>
      <c r="AB305" s="238">
        <v>1</v>
      </c>
      <c r="AC305" s="238">
        <v>98</v>
      </c>
      <c r="AD305" s="238" t="s">
        <v>376</v>
      </c>
      <c r="AE305" s="238" t="s">
        <v>2344</v>
      </c>
      <c r="AF305" s="238" t="s">
        <v>358</v>
      </c>
      <c r="AG305" s="238">
        <v>7</v>
      </c>
      <c r="AH305" s="238">
        <v>2</v>
      </c>
      <c r="AI305" s="238">
        <v>3</v>
      </c>
      <c r="AJ305" s="238">
        <v>4</v>
      </c>
      <c r="AK305" s="238">
        <v>21</v>
      </c>
      <c r="AL305" s="238">
        <v>33</v>
      </c>
      <c r="AM305" s="238" t="s">
        <v>354</v>
      </c>
      <c r="AN305" s="238">
        <v>5</v>
      </c>
      <c r="AO305" s="238">
        <v>1</v>
      </c>
      <c r="AS305" s="238">
        <v>1</v>
      </c>
      <c r="AT305" s="238">
        <v>98</v>
      </c>
      <c r="AU305" s="238">
        <v>65</v>
      </c>
      <c r="AV305" s="238">
        <v>11</v>
      </c>
      <c r="AW305" s="238">
        <v>21</v>
      </c>
      <c r="AX305" s="238">
        <v>2</v>
      </c>
      <c r="AY305" s="238">
        <v>4</v>
      </c>
      <c r="AZ305" s="238">
        <v>4</v>
      </c>
      <c r="BA305" s="238">
        <v>21</v>
      </c>
      <c r="BB305" s="238">
        <v>21</v>
      </c>
      <c r="BC305" s="238" t="s">
        <v>354</v>
      </c>
      <c r="BD305" s="238">
        <v>9</v>
      </c>
      <c r="BE305" s="238">
        <v>15</v>
      </c>
      <c r="BF305" s="238">
        <v>72</v>
      </c>
      <c r="BI305" s="238">
        <v>1</v>
      </c>
      <c r="BJ305" s="238">
        <v>98</v>
      </c>
      <c r="BK305" s="238">
        <v>65</v>
      </c>
      <c r="BL305" s="238">
        <v>11</v>
      </c>
      <c r="BM305" s="238">
        <v>21</v>
      </c>
      <c r="CT305" s="238">
        <v>457417</v>
      </c>
      <c r="CU305" s="238">
        <v>4965773</v>
      </c>
      <c r="CV305" s="238">
        <v>44.844094599999998</v>
      </c>
      <c r="CW305" s="238">
        <v>-93.538832099999993</v>
      </c>
      <c r="CX305" s="238" t="s">
        <v>359</v>
      </c>
      <c r="CY305" s="238" t="s">
        <v>2345</v>
      </c>
    </row>
    <row r="306" spans="1:103" x14ac:dyDescent="0.25">
      <c r="A306" s="238">
        <v>10934071</v>
      </c>
      <c r="B306" s="238">
        <v>2</v>
      </c>
      <c r="C306" s="238">
        <v>212</v>
      </c>
      <c r="D306" s="238">
        <v>152.881</v>
      </c>
      <c r="E306" s="238">
        <v>10</v>
      </c>
      <c r="F306" s="238" t="s">
        <v>2212</v>
      </c>
      <c r="H306" s="238" t="s">
        <v>354</v>
      </c>
      <c r="I306" s="238">
        <v>25</v>
      </c>
      <c r="K306" s="238">
        <v>14007366</v>
      </c>
      <c r="L306" s="238">
        <v>140720019</v>
      </c>
      <c r="M306" s="238">
        <v>3</v>
      </c>
      <c r="N306" s="238">
        <v>12</v>
      </c>
      <c r="O306" s="238">
        <v>2014</v>
      </c>
      <c r="P306" s="238" t="s">
        <v>355</v>
      </c>
      <c r="Q306" s="238">
        <v>16</v>
      </c>
      <c r="R306" s="238" t="s">
        <v>356</v>
      </c>
      <c r="S306" s="238">
        <v>4</v>
      </c>
      <c r="T306" s="238">
        <v>0</v>
      </c>
      <c r="U306" s="238">
        <v>1</v>
      </c>
      <c r="V306" s="238">
        <v>4</v>
      </c>
      <c r="W306" s="238">
        <v>83</v>
      </c>
      <c r="X306" s="238">
        <v>25</v>
      </c>
      <c r="Y306" s="238">
        <v>1</v>
      </c>
      <c r="Z306" s="238">
        <v>1</v>
      </c>
      <c r="AB306" s="238">
        <v>2</v>
      </c>
      <c r="AC306" s="238">
        <v>98</v>
      </c>
      <c r="AD306" s="238" t="s">
        <v>374</v>
      </c>
      <c r="AE306" s="238" t="s">
        <v>2332</v>
      </c>
      <c r="AF306" s="238" t="s">
        <v>358</v>
      </c>
      <c r="AG306" s="238">
        <v>3</v>
      </c>
      <c r="AH306" s="238">
        <v>2</v>
      </c>
      <c r="AI306" s="238">
        <v>3</v>
      </c>
      <c r="AJ306" s="238">
        <v>4</v>
      </c>
      <c r="AK306" s="238">
        <v>28</v>
      </c>
      <c r="AL306" s="238">
        <v>59</v>
      </c>
      <c r="AM306" s="238" t="s">
        <v>354</v>
      </c>
      <c r="AN306" s="238">
        <v>5</v>
      </c>
      <c r="AS306" s="238">
        <v>1</v>
      </c>
      <c r="AT306" s="238">
        <v>98</v>
      </c>
      <c r="AU306" s="238">
        <v>65</v>
      </c>
      <c r="AV306" s="238">
        <v>11</v>
      </c>
      <c r="AW306" s="238">
        <v>21</v>
      </c>
      <c r="CT306" s="238">
        <v>457417</v>
      </c>
      <c r="CU306" s="238">
        <v>4965773</v>
      </c>
      <c r="CV306" s="238">
        <v>44.844094599999998</v>
      </c>
      <c r="CW306" s="238">
        <v>-93.538832099999993</v>
      </c>
      <c r="CX306" s="238" t="s">
        <v>359</v>
      </c>
      <c r="CY306" s="238" t="s">
        <v>2346</v>
      </c>
    </row>
    <row r="307" spans="1:103" x14ac:dyDescent="0.25">
      <c r="A307" s="238">
        <v>10935136</v>
      </c>
      <c r="B307" s="238">
        <v>2</v>
      </c>
      <c r="C307" s="238">
        <v>212</v>
      </c>
      <c r="D307" s="238">
        <v>152.881</v>
      </c>
      <c r="E307" s="238">
        <v>10</v>
      </c>
      <c r="F307" s="238" t="s">
        <v>2212</v>
      </c>
      <c r="H307" s="238" t="s">
        <v>354</v>
      </c>
      <c r="I307" s="238">
        <v>25</v>
      </c>
      <c r="K307" s="238">
        <v>14014377</v>
      </c>
      <c r="L307" s="238">
        <v>141310062</v>
      </c>
      <c r="M307" s="238">
        <v>5</v>
      </c>
      <c r="N307" s="238">
        <v>11</v>
      </c>
      <c r="O307" s="238">
        <v>2014</v>
      </c>
      <c r="P307" s="238" t="s">
        <v>366</v>
      </c>
      <c r="Q307" s="238">
        <v>13</v>
      </c>
      <c r="R307" s="238" t="s">
        <v>369</v>
      </c>
      <c r="S307" s="238">
        <v>5</v>
      </c>
      <c r="T307" s="238">
        <v>0</v>
      </c>
      <c r="U307" s="238">
        <v>1</v>
      </c>
      <c r="V307" s="238">
        <v>10</v>
      </c>
      <c r="W307" s="238">
        <v>16</v>
      </c>
      <c r="X307" s="238">
        <v>2</v>
      </c>
      <c r="Y307" s="238">
        <v>1</v>
      </c>
      <c r="Z307" s="238">
        <v>2</v>
      </c>
      <c r="AB307" s="238">
        <v>1</v>
      </c>
      <c r="AC307" s="238">
        <v>98</v>
      </c>
      <c r="AD307" s="238" t="s">
        <v>357</v>
      </c>
      <c r="AE307" s="238" t="s">
        <v>2347</v>
      </c>
      <c r="AF307" s="238" t="s">
        <v>358</v>
      </c>
      <c r="AG307" s="238">
        <v>4</v>
      </c>
      <c r="AH307" s="238">
        <v>2</v>
      </c>
      <c r="AI307" s="238">
        <v>1</v>
      </c>
      <c r="AJ307" s="238">
        <v>3</v>
      </c>
      <c r="AK307" s="238">
        <v>21</v>
      </c>
      <c r="AL307" s="238">
        <v>41</v>
      </c>
      <c r="AM307" s="238" t="s">
        <v>354</v>
      </c>
      <c r="AN307" s="238">
        <v>5</v>
      </c>
      <c r="AO307" s="238">
        <v>1</v>
      </c>
      <c r="AS307" s="238">
        <v>1</v>
      </c>
      <c r="AT307" s="238">
        <v>98</v>
      </c>
      <c r="AU307" s="238">
        <v>65</v>
      </c>
      <c r="AV307" s="238">
        <v>11</v>
      </c>
      <c r="AW307" s="238">
        <v>21</v>
      </c>
      <c r="CT307" s="238">
        <v>457417</v>
      </c>
      <c r="CU307" s="238">
        <v>4965773</v>
      </c>
      <c r="CV307" s="238">
        <v>44.844094599999998</v>
      </c>
      <c r="CW307" s="238">
        <v>-93.538832099999993</v>
      </c>
      <c r="CX307" s="238" t="s">
        <v>359</v>
      </c>
      <c r="CY307" s="238" t="s">
        <v>2348</v>
      </c>
    </row>
    <row r="308" spans="1:103" x14ac:dyDescent="0.25">
      <c r="A308" s="238">
        <v>10939574</v>
      </c>
      <c r="B308" s="238">
        <v>2</v>
      </c>
      <c r="C308" s="238">
        <v>212</v>
      </c>
      <c r="D308" s="238">
        <v>152.881</v>
      </c>
      <c r="E308" s="238">
        <v>10</v>
      </c>
      <c r="F308" s="238" t="s">
        <v>2212</v>
      </c>
      <c r="H308" s="238" t="s">
        <v>354</v>
      </c>
      <c r="I308" s="238">
        <v>25</v>
      </c>
      <c r="K308" s="238">
        <v>14040158</v>
      </c>
      <c r="L308" s="238">
        <v>143500168</v>
      </c>
      <c r="M308" s="238">
        <v>12</v>
      </c>
      <c r="N308" s="238">
        <v>16</v>
      </c>
      <c r="O308" s="238">
        <v>2014</v>
      </c>
      <c r="P308" s="238" t="s">
        <v>368</v>
      </c>
      <c r="Q308" s="238">
        <v>10</v>
      </c>
      <c r="R308" s="238" t="s">
        <v>369</v>
      </c>
      <c r="S308" s="238">
        <v>5</v>
      </c>
      <c r="T308" s="238">
        <v>0</v>
      </c>
      <c r="U308" s="238">
        <v>1</v>
      </c>
      <c r="V308" s="238">
        <v>7</v>
      </c>
      <c r="W308" s="238">
        <v>26</v>
      </c>
      <c r="X308" s="238">
        <v>25</v>
      </c>
      <c r="Y308" s="238">
        <v>1</v>
      </c>
      <c r="Z308" s="238">
        <v>2</v>
      </c>
      <c r="AA308" s="238">
        <v>7</v>
      </c>
      <c r="AB308" s="238">
        <v>5</v>
      </c>
      <c r="AC308" s="238">
        <v>98</v>
      </c>
      <c r="AD308" s="238" t="s">
        <v>374</v>
      </c>
      <c r="AE308" s="238" t="s">
        <v>2349</v>
      </c>
      <c r="AF308" s="238" t="s">
        <v>358</v>
      </c>
      <c r="AG308" s="238">
        <v>3</v>
      </c>
      <c r="AH308" s="238">
        <v>2</v>
      </c>
      <c r="AI308" s="238">
        <v>3</v>
      </c>
      <c r="AJ308" s="238">
        <v>3</v>
      </c>
      <c r="AK308" s="238">
        <v>21</v>
      </c>
      <c r="AL308" s="238">
        <v>23</v>
      </c>
      <c r="AM308" s="238" t="s">
        <v>354</v>
      </c>
      <c r="AN308" s="238">
        <v>5</v>
      </c>
      <c r="AS308" s="238">
        <v>2</v>
      </c>
      <c r="AT308" s="238">
        <v>98</v>
      </c>
      <c r="AU308" s="238">
        <v>65</v>
      </c>
      <c r="AV308" s="238">
        <v>11</v>
      </c>
      <c r="AW308" s="238">
        <v>21</v>
      </c>
      <c r="CT308" s="238">
        <v>457417</v>
      </c>
      <c r="CU308" s="238">
        <v>4965773</v>
      </c>
      <c r="CV308" s="238">
        <v>44.844094599999998</v>
      </c>
      <c r="CW308" s="238">
        <v>-93.538832099999993</v>
      </c>
      <c r="CX308" s="238" t="s">
        <v>359</v>
      </c>
      <c r="CY308" s="238" t="s">
        <v>2350</v>
      </c>
    </row>
    <row r="309" spans="1:103" x14ac:dyDescent="0.25">
      <c r="A309" s="238">
        <v>11021703</v>
      </c>
      <c r="B309" s="238">
        <v>2</v>
      </c>
      <c r="C309" s="238">
        <v>212</v>
      </c>
      <c r="D309" s="238">
        <v>152.881</v>
      </c>
      <c r="E309" s="238">
        <v>10</v>
      </c>
      <c r="F309" s="238" t="s">
        <v>2212</v>
      </c>
      <c r="H309" s="238" t="s">
        <v>354</v>
      </c>
      <c r="I309" s="238">
        <v>25</v>
      </c>
      <c r="K309" s="238">
        <v>15029697</v>
      </c>
      <c r="L309" s="238">
        <v>152530032</v>
      </c>
      <c r="M309" s="238">
        <v>9</v>
      </c>
      <c r="N309" s="238">
        <v>10</v>
      </c>
      <c r="O309" s="238">
        <v>2015</v>
      </c>
      <c r="P309" s="238" t="s">
        <v>384</v>
      </c>
      <c r="Q309" s="238">
        <v>7</v>
      </c>
      <c r="R309" s="238" t="s">
        <v>369</v>
      </c>
      <c r="S309" s="238">
        <v>5</v>
      </c>
      <c r="T309" s="238">
        <v>0</v>
      </c>
      <c r="U309" s="238">
        <v>3</v>
      </c>
      <c r="V309" s="238">
        <v>1</v>
      </c>
      <c r="W309" s="238">
        <v>10</v>
      </c>
      <c r="X309" s="238">
        <v>90</v>
      </c>
      <c r="Y309" s="238">
        <v>2</v>
      </c>
      <c r="Z309" s="238">
        <v>2</v>
      </c>
      <c r="AB309" s="238">
        <v>2</v>
      </c>
      <c r="AC309" s="238">
        <v>98</v>
      </c>
      <c r="AD309" s="238" t="s">
        <v>357</v>
      </c>
      <c r="AE309" s="238" t="s">
        <v>2252</v>
      </c>
      <c r="AF309" s="238" t="s">
        <v>358</v>
      </c>
      <c r="AG309" s="238">
        <v>7</v>
      </c>
      <c r="AH309" s="238">
        <v>2</v>
      </c>
      <c r="AI309" s="238">
        <v>4</v>
      </c>
      <c r="AJ309" s="238">
        <v>3</v>
      </c>
      <c r="AK309" s="238">
        <v>21</v>
      </c>
      <c r="AL309" s="238">
        <v>34</v>
      </c>
      <c r="AM309" s="238" t="s">
        <v>354</v>
      </c>
      <c r="AN309" s="238">
        <v>5</v>
      </c>
      <c r="AO309" s="238">
        <v>1</v>
      </c>
      <c r="AS309" s="238">
        <v>3</v>
      </c>
      <c r="AT309" s="238">
        <v>90</v>
      </c>
      <c r="AU309" s="238">
        <v>65</v>
      </c>
      <c r="AV309" s="238">
        <v>11</v>
      </c>
      <c r="AW309" s="238">
        <v>21</v>
      </c>
      <c r="AX309" s="238">
        <v>2</v>
      </c>
      <c r="AY309" s="238">
        <v>2</v>
      </c>
      <c r="AZ309" s="238">
        <v>3</v>
      </c>
      <c r="BA309" s="238">
        <v>21</v>
      </c>
      <c r="BB309" s="238">
        <v>45</v>
      </c>
      <c r="BC309" s="238" t="s">
        <v>363</v>
      </c>
      <c r="BD309" s="238">
        <v>5</v>
      </c>
      <c r="BE309" s="238">
        <v>1</v>
      </c>
      <c r="BI309" s="238">
        <v>3</v>
      </c>
      <c r="BJ309" s="238">
        <v>90</v>
      </c>
      <c r="BK309" s="238">
        <v>65</v>
      </c>
      <c r="BL309" s="238">
        <v>11</v>
      </c>
      <c r="BM309" s="238">
        <v>21</v>
      </c>
      <c r="BN309" s="238">
        <v>2</v>
      </c>
      <c r="BO309" s="238">
        <v>2</v>
      </c>
      <c r="BP309" s="238">
        <v>3</v>
      </c>
      <c r="BQ309" s="238">
        <v>21</v>
      </c>
      <c r="BR309" s="238">
        <v>23</v>
      </c>
      <c r="BS309" s="238" t="s">
        <v>354</v>
      </c>
      <c r="BT309" s="238">
        <v>5</v>
      </c>
      <c r="BU309" s="238">
        <v>5</v>
      </c>
      <c r="BY309" s="238">
        <v>3</v>
      </c>
      <c r="BZ309" s="238">
        <v>90</v>
      </c>
      <c r="CA309" s="238">
        <v>65</v>
      </c>
      <c r="CB309" s="238">
        <v>11</v>
      </c>
      <c r="CC309" s="238">
        <v>21</v>
      </c>
      <c r="CT309" s="238">
        <v>457417</v>
      </c>
      <c r="CU309" s="238">
        <v>4965773</v>
      </c>
      <c r="CV309" s="238">
        <v>44.844094599999998</v>
      </c>
      <c r="CW309" s="238">
        <v>-93.538832099999993</v>
      </c>
      <c r="CX309" s="238" t="s">
        <v>359</v>
      </c>
      <c r="CY309" s="238" t="s">
        <v>2351</v>
      </c>
    </row>
    <row r="310" spans="1:103" x14ac:dyDescent="0.25">
      <c r="A310" s="238">
        <v>691797</v>
      </c>
      <c r="B310" s="238">
        <v>2</v>
      </c>
      <c r="C310" s="238">
        <v>212</v>
      </c>
      <c r="D310" s="238">
        <v>152.88399999999999</v>
      </c>
      <c r="E310" s="238">
        <v>10</v>
      </c>
      <c r="F310" s="238" t="s">
        <v>2212</v>
      </c>
      <c r="H310" s="238" t="s">
        <v>354</v>
      </c>
      <c r="I310" s="238">
        <v>25</v>
      </c>
      <c r="K310" s="238">
        <v>19503184</v>
      </c>
      <c r="M310" s="238">
        <v>2</v>
      </c>
      <c r="N310" s="238">
        <v>25</v>
      </c>
      <c r="O310" s="238">
        <v>2019</v>
      </c>
      <c r="P310" s="238" t="s">
        <v>361</v>
      </c>
      <c r="Q310" s="238">
        <v>20</v>
      </c>
      <c r="S310" s="238">
        <v>3</v>
      </c>
      <c r="T310" s="238">
        <v>0</v>
      </c>
      <c r="U310" s="238">
        <v>1</v>
      </c>
      <c r="W310" s="238">
        <v>28</v>
      </c>
      <c r="X310" s="238">
        <v>2</v>
      </c>
      <c r="Y310" s="238">
        <v>4</v>
      </c>
      <c r="Z310" s="238">
        <v>1</v>
      </c>
      <c r="AB310" s="238">
        <v>1</v>
      </c>
      <c r="AC310" s="238">
        <v>98</v>
      </c>
      <c r="AD310" s="238" t="s">
        <v>2352</v>
      </c>
      <c r="AF310" s="238" t="s">
        <v>405</v>
      </c>
      <c r="AG310" s="238">
        <v>3</v>
      </c>
      <c r="AH310" s="238">
        <v>2</v>
      </c>
      <c r="AI310" s="238">
        <v>2</v>
      </c>
      <c r="AJ310" s="238">
        <v>3</v>
      </c>
      <c r="AK310" s="238">
        <v>21</v>
      </c>
      <c r="AL310" s="238">
        <v>37</v>
      </c>
      <c r="AM310" s="238" t="s">
        <v>363</v>
      </c>
      <c r="AN310" s="238">
        <v>7</v>
      </c>
      <c r="AO310" s="238">
        <v>75</v>
      </c>
      <c r="AS310" s="238">
        <v>15</v>
      </c>
      <c r="AT310" s="238">
        <v>9</v>
      </c>
      <c r="AU310" s="238">
        <v>65</v>
      </c>
      <c r="AV310" s="238">
        <v>11</v>
      </c>
      <c r="AW310" s="238">
        <v>21</v>
      </c>
      <c r="CT310" s="238">
        <v>457425.289983914</v>
      </c>
      <c r="CU310" s="238">
        <v>4965803.8354076697</v>
      </c>
      <c r="CV310" s="238">
        <v>44.844375130000003</v>
      </c>
      <c r="CW310" s="238">
        <v>-93.538726929999996</v>
      </c>
      <c r="CX310" s="238" t="s">
        <v>359</v>
      </c>
      <c r="CY310" s="238" t="s">
        <v>2353</v>
      </c>
    </row>
    <row r="311" spans="1:103" x14ac:dyDescent="0.25">
      <c r="A311" s="238">
        <v>732743</v>
      </c>
      <c r="B311" s="238">
        <v>2</v>
      </c>
      <c r="C311" s="238">
        <v>212</v>
      </c>
      <c r="D311" s="238">
        <v>152.90100000000001</v>
      </c>
      <c r="E311" s="238">
        <v>10</v>
      </c>
      <c r="F311" s="238" t="s">
        <v>2212</v>
      </c>
      <c r="H311" s="238" t="s">
        <v>354</v>
      </c>
      <c r="I311" s="238">
        <v>25</v>
      </c>
      <c r="K311" s="238">
        <v>19019918</v>
      </c>
      <c r="M311" s="238">
        <v>7</v>
      </c>
      <c r="N311" s="238">
        <v>11</v>
      </c>
      <c r="O311" s="238">
        <v>2019</v>
      </c>
      <c r="P311" s="238" t="s">
        <v>384</v>
      </c>
      <c r="Q311" s="238">
        <v>7</v>
      </c>
      <c r="R311" s="238" t="s">
        <v>369</v>
      </c>
      <c r="S311" s="238">
        <v>5</v>
      </c>
      <c r="T311" s="238">
        <v>0</v>
      </c>
      <c r="U311" s="238">
        <v>2</v>
      </c>
      <c r="V311" s="238">
        <v>12</v>
      </c>
      <c r="W311" s="238">
        <v>10</v>
      </c>
      <c r="X311" s="238">
        <v>2</v>
      </c>
      <c r="Y311" s="238">
        <v>1</v>
      </c>
      <c r="Z311" s="238">
        <v>1</v>
      </c>
      <c r="AB311" s="238">
        <v>1</v>
      </c>
      <c r="AC311" s="238">
        <v>98</v>
      </c>
      <c r="AD311" s="238" t="s">
        <v>357</v>
      </c>
      <c r="AF311" s="238" t="s">
        <v>358</v>
      </c>
      <c r="AG311" s="238">
        <v>7</v>
      </c>
      <c r="AH311" s="238">
        <v>2</v>
      </c>
      <c r="AI311" s="238">
        <v>4</v>
      </c>
      <c r="AJ311" s="238">
        <v>3</v>
      </c>
      <c r="AK311" s="238">
        <v>21</v>
      </c>
      <c r="AL311" s="238">
        <v>33</v>
      </c>
      <c r="AM311" s="238" t="s">
        <v>354</v>
      </c>
      <c r="AN311" s="238">
        <v>5</v>
      </c>
      <c r="AO311" s="238">
        <v>1</v>
      </c>
      <c r="AS311" s="238">
        <v>15</v>
      </c>
      <c r="AT311" s="238">
        <v>9</v>
      </c>
      <c r="AV311" s="238">
        <v>11</v>
      </c>
      <c r="AW311" s="238">
        <v>21</v>
      </c>
      <c r="AX311" s="238">
        <v>2</v>
      </c>
      <c r="AY311" s="238">
        <v>5</v>
      </c>
      <c r="AZ311" s="238">
        <v>3</v>
      </c>
      <c r="BA311" s="238">
        <v>21</v>
      </c>
      <c r="BB311" s="238">
        <v>46</v>
      </c>
      <c r="BC311" s="238" t="s">
        <v>363</v>
      </c>
      <c r="BD311" s="238">
        <v>5</v>
      </c>
      <c r="BE311" s="238">
        <v>4</v>
      </c>
      <c r="BI311" s="238">
        <v>15</v>
      </c>
      <c r="BJ311" s="238">
        <v>9</v>
      </c>
      <c r="BL311" s="238">
        <v>11</v>
      </c>
      <c r="BM311" s="238">
        <v>21</v>
      </c>
      <c r="CT311" s="238">
        <v>457443.42791877902</v>
      </c>
      <c r="CU311" s="238">
        <v>4965791.0343901096</v>
      </c>
      <c r="CV311" s="238">
        <v>44.844260980000001</v>
      </c>
      <c r="CW311" s="238">
        <v>-93.538496350000003</v>
      </c>
      <c r="CX311" s="238" t="s">
        <v>359</v>
      </c>
      <c r="CY311" s="238" t="s">
        <v>2354</v>
      </c>
    </row>
    <row r="312" spans="1:103" x14ac:dyDescent="0.25">
      <c r="A312" s="238">
        <v>679173</v>
      </c>
      <c r="B312" s="238">
        <v>2</v>
      </c>
      <c r="C312" s="238">
        <v>212</v>
      </c>
      <c r="D312" s="238">
        <v>152.905</v>
      </c>
      <c r="E312" s="238">
        <v>10</v>
      </c>
      <c r="F312" s="238" t="s">
        <v>2212</v>
      </c>
      <c r="H312" s="238" t="s">
        <v>354</v>
      </c>
      <c r="I312" s="238">
        <v>25</v>
      </c>
      <c r="K312" s="238">
        <v>19002435</v>
      </c>
      <c r="M312" s="238">
        <v>1</v>
      </c>
      <c r="N312" s="238">
        <v>25</v>
      </c>
      <c r="O312" s="238">
        <v>2019</v>
      </c>
      <c r="P312" s="238" t="s">
        <v>362</v>
      </c>
      <c r="Q312" s="238">
        <v>18</v>
      </c>
      <c r="R312" s="238" t="s">
        <v>369</v>
      </c>
      <c r="S312" s="238">
        <v>5</v>
      </c>
      <c r="T312" s="238">
        <v>0</v>
      </c>
      <c r="U312" s="238">
        <v>1</v>
      </c>
      <c r="W312" s="238">
        <v>39</v>
      </c>
      <c r="X312" s="238">
        <v>2</v>
      </c>
      <c r="Y312" s="238">
        <v>4</v>
      </c>
      <c r="Z312" s="238">
        <v>1</v>
      </c>
      <c r="AB312" s="238">
        <v>1</v>
      </c>
      <c r="AC312" s="238">
        <v>98</v>
      </c>
      <c r="AD312" s="238" t="s">
        <v>357</v>
      </c>
      <c r="AF312" s="238" t="s">
        <v>358</v>
      </c>
      <c r="AG312" s="238">
        <v>4</v>
      </c>
      <c r="AH312" s="238">
        <v>2</v>
      </c>
      <c r="AI312" s="238">
        <v>2</v>
      </c>
      <c r="AJ312" s="238">
        <v>3</v>
      </c>
      <c r="AK312" s="238">
        <v>21</v>
      </c>
      <c r="AL312" s="238">
        <v>35</v>
      </c>
      <c r="AM312" s="238" t="s">
        <v>354</v>
      </c>
      <c r="AN312" s="238">
        <v>5</v>
      </c>
      <c r="AO312" s="238">
        <v>1</v>
      </c>
      <c r="AS312" s="238">
        <v>15</v>
      </c>
      <c r="AT312" s="238">
        <v>9</v>
      </c>
      <c r="AU312" s="238">
        <v>65</v>
      </c>
      <c r="AV312" s="238">
        <v>11</v>
      </c>
      <c r="AW312" s="238">
        <v>21</v>
      </c>
      <c r="CT312" s="238">
        <v>457450.00833814702</v>
      </c>
      <c r="CU312" s="238">
        <v>4965791.1320702396</v>
      </c>
      <c r="CV312" s="238">
        <v>44.844262260000001</v>
      </c>
      <c r="CW312" s="238">
        <v>-93.5384131</v>
      </c>
      <c r="CX312" s="238" t="s">
        <v>359</v>
      </c>
      <c r="CY312" s="238" t="s">
        <v>2355</v>
      </c>
    </row>
    <row r="313" spans="1:103" x14ac:dyDescent="0.25">
      <c r="A313" s="238">
        <v>623498</v>
      </c>
      <c r="B313" s="238">
        <v>2</v>
      </c>
      <c r="C313" s="238">
        <v>212</v>
      </c>
      <c r="D313" s="238">
        <v>152.90700000000001</v>
      </c>
      <c r="E313" s="238">
        <v>10</v>
      </c>
      <c r="F313" s="238" t="s">
        <v>2212</v>
      </c>
      <c r="H313" s="238" t="s">
        <v>354</v>
      </c>
      <c r="I313" s="238">
        <v>25</v>
      </c>
      <c r="K313" s="238">
        <v>18023275</v>
      </c>
      <c r="M313" s="238">
        <v>7</v>
      </c>
      <c r="N313" s="238">
        <v>26</v>
      </c>
      <c r="O313" s="238">
        <v>2018</v>
      </c>
      <c r="P313" s="238" t="s">
        <v>384</v>
      </c>
      <c r="Q313" s="238">
        <v>13</v>
      </c>
      <c r="S313" s="238">
        <v>3</v>
      </c>
      <c r="T313" s="238">
        <v>0</v>
      </c>
      <c r="U313" s="238">
        <v>1</v>
      </c>
      <c r="W313" s="238">
        <v>8</v>
      </c>
      <c r="X313" s="238">
        <v>3</v>
      </c>
      <c r="Y313" s="238">
        <v>1</v>
      </c>
      <c r="Z313" s="238">
        <v>2</v>
      </c>
      <c r="AB313" s="238">
        <v>1</v>
      </c>
      <c r="AC313" s="238">
        <v>98</v>
      </c>
      <c r="AD313" s="238" t="s">
        <v>357</v>
      </c>
      <c r="AE313" s="238" t="s">
        <v>2356</v>
      </c>
      <c r="AF313" s="238" t="s">
        <v>405</v>
      </c>
      <c r="AG313" s="238">
        <v>1</v>
      </c>
      <c r="AH313" s="238">
        <v>2</v>
      </c>
      <c r="AI313" s="238">
        <v>4</v>
      </c>
      <c r="AJ313" s="238">
        <v>4</v>
      </c>
      <c r="AK313" s="238">
        <v>23</v>
      </c>
      <c r="AL313" s="238">
        <v>68</v>
      </c>
      <c r="AM313" s="238" t="s">
        <v>354</v>
      </c>
      <c r="AN313" s="238">
        <v>5</v>
      </c>
      <c r="AO313" s="238">
        <v>2</v>
      </c>
      <c r="AS313" s="238">
        <v>14</v>
      </c>
      <c r="AT313" s="238">
        <v>20</v>
      </c>
      <c r="AU313" s="238">
        <v>45</v>
      </c>
      <c r="AV313" s="238">
        <v>11</v>
      </c>
      <c r="AW313" s="238">
        <v>21</v>
      </c>
      <c r="AX313" s="238">
        <v>5</v>
      </c>
      <c r="BB313" s="238">
        <v>18</v>
      </c>
      <c r="BC313" s="238" t="s">
        <v>363</v>
      </c>
      <c r="BD313" s="238">
        <v>5</v>
      </c>
      <c r="BE313" s="238">
        <v>22</v>
      </c>
      <c r="BG313" s="238">
        <v>34</v>
      </c>
      <c r="BH313" s="238">
        <v>1</v>
      </c>
      <c r="CT313" s="238">
        <v>457443.39452281699</v>
      </c>
      <c r="CU313" s="238">
        <v>4965811.1924306704</v>
      </c>
      <c r="CV313" s="238">
        <v>44.844442440000002</v>
      </c>
      <c r="CW313" s="238">
        <v>-93.538498469999993</v>
      </c>
      <c r="CX313" s="238" t="s">
        <v>359</v>
      </c>
      <c r="CY313" s="238" t="s">
        <v>2357</v>
      </c>
    </row>
    <row r="314" spans="1:103" x14ac:dyDescent="0.25">
      <c r="A314" s="238">
        <v>568495</v>
      </c>
      <c r="B314" s="238">
        <v>2</v>
      </c>
      <c r="C314" s="238">
        <v>212</v>
      </c>
      <c r="D314" s="238">
        <v>152.91999999999999</v>
      </c>
      <c r="E314" s="238">
        <v>10</v>
      </c>
      <c r="F314" s="238" t="s">
        <v>2212</v>
      </c>
      <c r="H314" s="238" t="s">
        <v>354</v>
      </c>
      <c r="I314" s="238">
        <v>25</v>
      </c>
      <c r="K314" s="238">
        <v>18502867</v>
      </c>
      <c r="M314" s="238">
        <v>2</v>
      </c>
      <c r="N314" s="238">
        <v>20</v>
      </c>
      <c r="O314" s="238">
        <v>2018</v>
      </c>
      <c r="P314" s="238" t="s">
        <v>368</v>
      </c>
      <c r="Q314" s="238">
        <v>8</v>
      </c>
      <c r="R314" s="238" t="s">
        <v>369</v>
      </c>
      <c r="S314" s="238">
        <v>5</v>
      </c>
      <c r="T314" s="238">
        <v>0</v>
      </c>
      <c r="U314" s="238">
        <v>2</v>
      </c>
      <c r="V314" s="238">
        <v>13</v>
      </c>
      <c r="W314" s="238">
        <v>10</v>
      </c>
      <c r="X314" s="238">
        <v>2</v>
      </c>
      <c r="Y314" s="238">
        <v>1</v>
      </c>
      <c r="Z314" s="238">
        <v>1</v>
      </c>
      <c r="AB314" s="238">
        <v>5</v>
      </c>
      <c r="AC314" s="238">
        <v>98</v>
      </c>
      <c r="AD314" s="238" t="s">
        <v>357</v>
      </c>
      <c r="AF314" s="238" t="s">
        <v>358</v>
      </c>
      <c r="AG314" s="238">
        <v>7</v>
      </c>
      <c r="AH314" s="238">
        <v>2</v>
      </c>
      <c r="AI314" s="238">
        <v>4</v>
      </c>
      <c r="AJ314" s="238">
        <v>3</v>
      </c>
      <c r="AK314" s="238">
        <v>27</v>
      </c>
      <c r="AL314" s="238">
        <v>75</v>
      </c>
      <c r="AM314" s="238" t="s">
        <v>354</v>
      </c>
      <c r="AN314" s="238">
        <v>5</v>
      </c>
      <c r="AO314" s="238">
        <v>1</v>
      </c>
      <c r="AS314" s="238">
        <v>15</v>
      </c>
      <c r="AT314" s="238">
        <v>98</v>
      </c>
      <c r="AU314" s="238">
        <v>65</v>
      </c>
      <c r="AV314" s="238">
        <v>11</v>
      </c>
      <c r="AW314" s="238">
        <v>21</v>
      </c>
      <c r="AX314" s="238">
        <v>2</v>
      </c>
      <c r="AY314" s="238">
        <v>5</v>
      </c>
      <c r="AZ314" s="238">
        <v>3</v>
      </c>
      <c r="BA314" s="238">
        <v>27</v>
      </c>
      <c r="BB314" s="238">
        <v>51</v>
      </c>
      <c r="BC314" s="238" t="s">
        <v>354</v>
      </c>
      <c r="BD314" s="238">
        <v>5</v>
      </c>
      <c r="BE314" s="238">
        <v>1</v>
      </c>
      <c r="BI314" s="238">
        <v>15</v>
      </c>
      <c r="BJ314" s="238">
        <v>98</v>
      </c>
      <c r="BK314" s="238">
        <v>65</v>
      </c>
      <c r="BL314" s="238">
        <v>11</v>
      </c>
      <c r="BM314" s="238">
        <v>21</v>
      </c>
      <c r="CT314" s="238">
        <v>457471.85674371402</v>
      </c>
      <c r="CU314" s="238">
        <v>4965803.8354076697</v>
      </c>
      <c r="CV314" s="238">
        <v>44.844377909999999</v>
      </c>
      <c r="CW314" s="238">
        <v>-93.538137710000001</v>
      </c>
      <c r="CX314" s="238" t="s">
        <v>359</v>
      </c>
      <c r="CY314" s="238" t="s">
        <v>2358</v>
      </c>
    </row>
    <row r="315" spans="1:103" x14ac:dyDescent="0.25">
      <c r="A315" s="238">
        <v>667575</v>
      </c>
      <c r="B315" s="238">
        <v>2</v>
      </c>
      <c r="C315" s="238">
        <v>212</v>
      </c>
      <c r="D315" s="238">
        <v>152.922</v>
      </c>
      <c r="E315" s="238">
        <v>10</v>
      </c>
      <c r="F315" s="238" t="s">
        <v>2212</v>
      </c>
      <c r="H315" s="238" t="s">
        <v>354</v>
      </c>
      <c r="I315" s="238">
        <v>25</v>
      </c>
      <c r="K315" s="238">
        <v>18038317</v>
      </c>
      <c r="M315" s="238">
        <v>12</v>
      </c>
      <c r="N315" s="238">
        <v>12</v>
      </c>
      <c r="O315" s="238">
        <v>2018</v>
      </c>
      <c r="P315" s="238" t="s">
        <v>355</v>
      </c>
      <c r="Q315" s="238">
        <v>7</v>
      </c>
      <c r="R315" s="238" t="s">
        <v>369</v>
      </c>
      <c r="S315" s="238">
        <v>5</v>
      </c>
      <c r="T315" s="238">
        <v>0</v>
      </c>
      <c r="U315" s="238">
        <v>2</v>
      </c>
      <c r="V315" s="238">
        <v>12</v>
      </c>
      <c r="W315" s="238">
        <v>10</v>
      </c>
      <c r="X315" s="238">
        <v>2</v>
      </c>
      <c r="Y315" s="238">
        <v>4</v>
      </c>
      <c r="Z315" s="238">
        <v>1</v>
      </c>
      <c r="AB315" s="238">
        <v>1</v>
      </c>
      <c r="AC315" s="238">
        <v>98</v>
      </c>
      <c r="AD315" s="238" t="s">
        <v>357</v>
      </c>
      <c r="AF315" s="238" t="s">
        <v>358</v>
      </c>
      <c r="AG315" s="238">
        <v>7</v>
      </c>
      <c r="AH315" s="238">
        <v>2</v>
      </c>
      <c r="AI315" s="238">
        <v>48</v>
      </c>
      <c r="AJ315" s="238">
        <v>3</v>
      </c>
      <c r="AK315" s="238">
        <v>26</v>
      </c>
      <c r="AL315" s="238">
        <v>32</v>
      </c>
      <c r="AM315" s="238" t="s">
        <v>354</v>
      </c>
      <c r="AN315" s="238">
        <v>5</v>
      </c>
      <c r="AO315" s="238">
        <v>1</v>
      </c>
      <c r="AS315" s="238">
        <v>15</v>
      </c>
      <c r="AT315" s="238">
        <v>98</v>
      </c>
      <c r="AU315" s="238">
        <v>65</v>
      </c>
      <c r="AV315" s="238">
        <v>11</v>
      </c>
      <c r="AW315" s="238">
        <v>21</v>
      </c>
      <c r="AX315" s="238">
        <v>2</v>
      </c>
      <c r="AY315" s="238">
        <v>3</v>
      </c>
      <c r="AZ315" s="238">
        <v>3</v>
      </c>
      <c r="BA315" s="238">
        <v>21</v>
      </c>
      <c r="BB315" s="238">
        <v>21</v>
      </c>
      <c r="BC315" s="238" t="s">
        <v>363</v>
      </c>
      <c r="BD315" s="238">
        <v>5</v>
      </c>
      <c r="BE315" s="238">
        <v>4</v>
      </c>
      <c r="BI315" s="238">
        <v>15</v>
      </c>
      <c r="BJ315" s="238">
        <v>98</v>
      </c>
      <c r="BK315" s="238">
        <v>65</v>
      </c>
      <c r="BL315" s="238">
        <v>11</v>
      </c>
      <c r="BM315" s="238">
        <v>21</v>
      </c>
      <c r="CT315" s="238">
        <v>457476.33521369903</v>
      </c>
      <c r="CU315" s="238">
        <v>4965800.4050399903</v>
      </c>
      <c r="CV315" s="238">
        <v>44.844347300000003</v>
      </c>
      <c r="CW315" s="238">
        <v>-93.53808076</v>
      </c>
      <c r="CX315" s="238" t="s">
        <v>359</v>
      </c>
      <c r="CY315" s="238" t="s">
        <v>2359</v>
      </c>
    </row>
    <row r="316" spans="1:103" x14ac:dyDescent="0.25">
      <c r="A316" s="238">
        <v>10855908</v>
      </c>
      <c r="B316" s="238">
        <v>2</v>
      </c>
      <c r="C316" s="238">
        <v>212</v>
      </c>
      <c r="D316" s="238">
        <v>152.92599999999999</v>
      </c>
      <c r="E316" s="238">
        <v>10</v>
      </c>
      <c r="F316" s="238" t="s">
        <v>2212</v>
      </c>
      <c r="H316" s="238" t="s">
        <v>354</v>
      </c>
      <c r="I316" s="238">
        <v>25</v>
      </c>
      <c r="K316" s="238">
        <v>13036558</v>
      </c>
      <c r="L316" s="238">
        <v>133400216</v>
      </c>
      <c r="M316" s="238">
        <v>12</v>
      </c>
      <c r="N316" s="238">
        <v>5</v>
      </c>
      <c r="O316" s="238">
        <v>2013</v>
      </c>
      <c r="P316" s="238" t="s">
        <v>384</v>
      </c>
      <c r="Q316" s="238">
        <v>14</v>
      </c>
      <c r="S316" s="238">
        <v>5</v>
      </c>
      <c r="T316" s="238">
        <v>0</v>
      </c>
      <c r="U316" s="238">
        <v>2</v>
      </c>
      <c r="V316" s="238">
        <v>5</v>
      </c>
      <c r="W316" s="238">
        <v>10</v>
      </c>
      <c r="X316" s="238">
        <v>3</v>
      </c>
      <c r="Y316" s="238">
        <v>1</v>
      </c>
      <c r="Z316" s="238">
        <v>4</v>
      </c>
      <c r="AB316" s="238">
        <v>5</v>
      </c>
      <c r="AC316" s="238">
        <v>98</v>
      </c>
      <c r="AD316" s="238" t="s">
        <v>357</v>
      </c>
      <c r="AE316" s="238" t="s">
        <v>2252</v>
      </c>
      <c r="AF316" s="238" t="s">
        <v>358</v>
      </c>
      <c r="AG316" s="238">
        <v>10</v>
      </c>
      <c r="AH316" s="238">
        <v>2</v>
      </c>
      <c r="AI316" s="238">
        <v>4</v>
      </c>
      <c r="AJ316" s="238">
        <v>1</v>
      </c>
      <c r="AK316" s="238">
        <v>21</v>
      </c>
      <c r="AL316" s="238">
        <v>41</v>
      </c>
      <c r="AM316" s="238" t="s">
        <v>363</v>
      </c>
      <c r="AN316" s="238">
        <v>5</v>
      </c>
      <c r="AO316" s="238">
        <v>1</v>
      </c>
      <c r="AS316" s="238">
        <v>3</v>
      </c>
      <c r="AT316" s="238">
        <v>20</v>
      </c>
      <c r="AU316" s="238">
        <v>50</v>
      </c>
      <c r="AV316" s="238">
        <v>11</v>
      </c>
      <c r="AW316" s="238">
        <v>21</v>
      </c>
      <c r="AX316" s="238">
        <v>2</v>
      </c>
      <c r="AY316" s="238">
        <v>2</v>
      </c>
      <c r="AZ316" s="238">
        <v>4</v>
      </c>
      <c r="BA316" s="238">
        <v>26</v>
      </c>
      <c r="BB316" s="238">
        <v>20</v>
      </c>
      <c r="BC316" s="238" t="s">
        <v>363</v>
      </c>
      <c r="BD316" s="238">
        <v>5</v>
      </c>
      <c r="BE316" s="238">
        <v>3</v>
      </c>
      <c r="BI316" s="238">
        <v>3</v>
      </c>
      <c r="BJ316" s="238">
        <v>20</v>
      </c>
      <c r="BK316" s="238">
        <v>50</v>
      </c>
      <c r="BL316" s="238">
        <v>11</v>
      </c>
      <c r="BM316" s="238">
        <v>21</v>
      </c>
      <c r="CT316" s="238">
        <v>457482</v>
      </c>
      <c r="CU316" s="238">
        <v>4965802</v>
      </c>
      <c r="CV316" s="238">
        <v>44.844357899999999</v>
      </c>
      <c r="CW316" s="238">
        <v>-93.538004799999996</v>
      </c>
      <c r="CX316" s="238" t="s">
        <v>359</v>
      </c>
      <c r="CY316" s="238" t="s">
        <v>2360</v>
      </c>
    </row>
    <row r="317" spans="1:103" x14ac:dyDescent="0.25">
      <c r="A317" s="238">
        <v>752470</v>
      </c>
      <c r="B317" s="238">
        <v>2</v>
      </c>
      <c r="C317" s="238">
        <v>212</v>
      </c>
      <c r="D317" s="238">
        <v>152.92599999999999</v>
      </c>
      <c r="E317" s="238">
        <v>10</v>
      </c>
      <c r="F317" s="238" t="s">
        <v>2212</v>
      </c>
      <c r="H317" s="238" t="s">
        <v>354</v>
      </c>
      <c r="I317" s="238">
        <v>25</v>
      </c>
      <c r="K317" s="238">
        <v>19512101</v>
      </c>
      <c r="M317" s="238">
        <v>10</v>
      </c>
      <c r="N317" s="238">
        <v>6</v>
      </c>
      <c r="O317" s="238">
        <v>2019</v>
      </c>
      <c r="P317" s="238" t="s">
        <v>366</v>
      </c>
      <c r="Q317" s="238">
        <v>3</v>
      </c>
      <c r="R317" s="238" t="s">
        <v>369</v>
      </c>
      <c r="S317" s="238">
        <v>5</v>
      </c>
      <c r="T317" s="238">
        <v>0</v>
      </c>
      <c r="U317" s="238">
        <v>1</v>
      </c>
      <c r="W317" s="238">
        <v>55</v>
      </c>
      <c r="X317" s="238">
        <v>2</v>
      </c>
      <c r="Y317" s="238">
        <v>4</v>
      </c>
      <c r="Z317" s="238">
        <v>1</v>
      </c>
      <c r="AB317" s="238">
        <v>1</v>
      </c>
      <c r="AC317" s="238">
        <v>98</v>
      </c>
      <c r="AD317" s="238" t="s">
        <v>357</v>
      </c>
      <c r="AF317" s="238" t="s">
        <v>358</v>
      </c>
      <c r="AG317" s="238">
        <v>3</v>
      </c>
      <c r="AH317" s="238">
        <v>1</v>
      </c>
      <c r="AI317" s="238">
        <v>2</v>
      </c>
      <c r="AJ317" s="238">
        <v>4</v>
      </c>
      <c r="AK317" s="238">
        <v>21</v>
      </c>
      <c r="AS317" s="238">
        <v>15</v>
      </c>
      <c r="AT317" s="238">
        <v>9</v>
      </c>
      <c r="AU317" s="238">
        <v>65</v>
      </c>
      <c r="AV317" s="238">
        <v>13</v>
      </c>
      <c r="AW317" s="238">
        <v>21</v>
      </c>
      <c r="CT317" s="238">
        <v>457480.323427314</v>
      </c>
      <c r="CU317" s="238">
        <v>4965808.0687494697</v>
      </c>
      <c r="CV317" s="238">
        <v>44.844416520000003</v>
      </c>
      <c r="CW317" s="238">
        <v>-93.538030939999999</v>
      </c>
      <c r="CX317" s="238" t="s">
        <v>359</v>
      </c>
      <c r="CY317" s="238" t="s">
        <v>2361</v>
      </c>
    </row>
    <row r="318" spans="1:103" x14ac:dyDescent="0.25">
      <c r="A318" s="238">
        <v>760202</v>
      </c>
      <c r="B318" s="238">
        <v>2</v>
      </c>
      <c r="C318" s="238">
        <v>212</v>
      </c>
      <c r="D318" s="238">
        <v>152.94</v>
      </c>
      <c r="E318" s="238">
        <v>10</v>
      </c>
      <c r="F318" s="238" t="s">
        <v>2212</v>
      </c>
      <c r="H318" s="238" t="s">
        <v>354</v>
      </c>
      <c r="I318" s="238">
        <v>25</v>
      </c>
      <c r="K318" s="238">
        <v>19513478</v>
      </c>
      <c r="M318" s="238">
        <v>11</v>
      </c>
      <c r="N318" s="238">
        <v>6</v>
      </c>
      <c r="O318" s="238">
        <v>2019</v>
      </c>
      <c r="P318" s="238" t="s">
        <v>355</v>
      </c>
      <c r="Q318" s="238">
        <v>7</v>
      </c>
      <c r="R318" s="238" t="s">
        <v>356</v>
      </c>
      <c r="S318" s="238">
        <v>4</v>
      </c>
      <c r="T318" s="238">
        <v>0</v>
      </c>
      <c r="U318" s="238">
        <v>1</v>
      </c>
      <c r="W318" s="238">
        <v>55</v>
      </c>
      <c r="X318" s="238">
        <v>2</v>
      </c>
      <c r="Y318" s="238">
        <v>1</v>
      </c>
      <c r="Z318" s="238">
        <v>1</v>
      </c>
      <c r="AB318" s="238">
        <v>5</v>
      </c>
      <c r="AC318" s="238">
        <v>98</v>
      </c>
      <c r="AD318" s="238" t="s">
        <v>357</v>
      </c>
      <c r="AF318" s="238" t="s">
        <v>358</v>
      </c>
      <c r="AG318" s="238">
        <v>3</v>
      </c>
      <c r="AH318" s="238">
        <v>2</v>
      </c>
      <c r="AI318" s="238">
        <v>2</v>
      </c>
      <c r="AJ318" s="238">
        <v>4</v>
      </c>
      <c r="AK318" s="238">
        <v>21</v>
      </c>
      <c r="AL318" s="238">
        <v>29</v>
      </c>
      <c r="AM318" s="238" t="s">
        <v>354</v>
      </c>
      <c r="AN318" s="238">
        <v>5</v>
      </c>
      <c r="AO318" s="238">
        <v>71</v>
      </c>
      <c r="AS318" s="238">
        <v>15</v>
      </c>
      <c r="AT318" s="238">
        <v>98</v>
      </c>
      <c r="AU318" s="238">
        <v>60</v>
      </c>
      <c r="AV318" s="238">
        <v>12</v>
      </c>
      <c r="AW318" s="238">
        <v>21</v>
      </c>
      <c r="CT318" s="238">
        <v>457501.49013631401</v>
      </c>
      <c r="CU318" s="238">
        <v>4965816.5354330698</v>
      </c>
      <c r="CV318" s="238">
        <v>44.844493999999997</v>
      </c>
      <c r="CW318" s="238">
        <v>-93.537763819999995</v>
      </c>
      <c r="CX318" s="238" t="s">
        <v>359</v>
      </c>
      <c r="CY318" s="238" t="s">
        <v>2362</v>
      </c>
    </row>
    <row r="319" spans="1:103" x14ac:dyDescent="0.25">
      <c r="A319" s="238">
        <v>10781053</v>
      </c>
      <c r="B319" s="238">
        <v>2</v>
      </c>
      <c r="C319" s="238">
        <v>212</v>
      </c>
      <c r="D319" s="238">
        <v>152.959</v>
      </c>
      <c r="E319" s="238">
        <v>10</v>
      </c>
      <c r="F319" s="238" t="s">
        <v>2212</v>
      </c>
      <c r="H319" s="238" t="s">
        <v>354</v>
      </c>
      <c r="I319" s="238">
        <v>25</v>
      </c>
      <c r="K319" s="238">
        <v>12031954</v>
      </c>
      <c r="L319" s="238">
        <v>122990224</v>
      </c>
      <c r="M319" s="238">
        <v>10</v>
      </c>
      <c r="N319" s="238">
        <v>25</v>
      </c>
      <c r="O319" s="238">
        <v>2012</v>
      </c>
      <c r="P319" s="238" t="s">
        <v>384</v>
      </c>
      <c r="Q319" s="238">
        <v>20</v>
      </c>
      <c r="R319" s="238" t="s">
        <v>356</v>
      </c>
      <c r="S319" s="238">
        <v>5</v>
      </c>
      <c r="T319" s="238">
        <v>0</v>
      </c>
      <c r="U319" s="238">
        <v>2</v>
      </c>
      <c r="V319" s="238">
        <v>98</v>
      </c>
      <c r="W319" s="238">
        <v>16</v>
      </c>
      <c r="X319" s="238">
        <v>2</v>
      </c>
      <c r="Y319" s="238">
        <v>6</v>
      </c>
      <c r="Z319" s="238">
        <v>2</v>
      </c>
      <c r="AB319" s="238">
        <v>1</v>
      </c>
      <c r="AC319" s="238">
        <v>98</v>
      </c>
      <c r="AD319" s="238" t="s">
        <v>1754</v>
      </c>
      <c r="AE319" s="238" t="s">
        <v>2363</v>
      </c>
      <c r="AF319" s="238" t="s">
        <v>358</v>
      </c>
      <c r="AG319" s="238">
        <v>90</v>
      </c>
      <c r="AH319" s="238">
        <v>2</v>
      </c>
      <c r="AI319" s="238">
        <v>1</v>
      </c>
      <c r="AJ319" s="238">
        <v>4</v>
      </c>
      <c r="AK319" s="238">
        <v>21</v>
      </c>
      <c r="AL319" s="238">
        <v>33</v>
      </c>
      <c r="AM319" s="238" t="s">
        <v>363</v>
      </c>
      <c r="AN319" s="238">
        <v>5</v>
      </c>
      <c r="AO319" s="238">
        <v>1</v>
      </c>
      <c r="AS319" s="238">
        <v>1</v>
      </c>
      <c r="AT319" s="238">
        <v>98</v>
      </c>
      <c r="AU319" s="238">
        <v>65</v>
      </c>
      <c r="AV319" s="238">
        <v>11</v>
      </c>
      <c r="AW319" s="238">
        <v>21</v>
      </c>
      <c r="AX319" s="238">
        <v>2</v>
      </c>
      <c r="AY319" s="238">
        <v>4</v>
      </c>
      <c r="AZ319" s="238">
        <v>4</v>
      </c>
      <c r="BA319" s="238">
        <v>21</v>
      </c>
      <c r="BB319" s="238">
        <v>40</v>
      </c>
      <c r="BC319" s="238" t="s">
        <v>363</v>
      </c>
      <c r="BD319" s="238">
        <v>5</v>
      </c>
      <c r="BE319" s="238">
        <v>1</v>
      </c>
      <c r="BI319" s="238">
        <v>1</v>
      </c>
      <c r="BJ319" s="238">
        <v>98</v>
      </c>
      <c r="BK319" s="238">
        <v>65</v>
      </c>
      <c r="BL319" s="238">
        <v>11</v>
      </c>
      <c r="BM319" s="238">
        <v>21</v>
      </c>
      <c r="CT319" s="238">
        <v>457532</v>
      </c>
      <c r="CU319" s="238">
        <v>4965821</v>
      </c>
      <c r="CV319" s="238">
        <v>44.844535499999999</v>
      </c>
      <c r="CW319" s="238">
        <v>-93.537378000000004</v>
      </c>
      <c r="CX319" s="238" t="s">
        <v>359</v>
      </c>
      <c r="CY319" s="238" t="s">
        <v>2364</v>
      </c>
    </row>
    <row r="320" spans="1:103" x14ac:dyDescent="0.25">
      <c r="A320" s="238">
        <v>513585</v>
      </c>
      <c r="B320" s="238">
        <v>2</v>
      </c>
      <c r="C320" s="238">
        <v>212</v>
      </c>
      <c r="D320" s="238">
        <v>152.96</v>
      </c>
      <c r="E320" s="238">
        <v>10</v>
      </c>
      <c r="F320" s="238" t="s">
        <v>2212</v>
      </c>
      <c r="H320" s="238" t="s">
        <v>354</v>
      </c>
      <c r="I320" s="238">
        <v>25</v>
      </c>
      <c r="K320" s="238">
        <v>17035643</v>
      </c>
      <c r="M320" s="238">
        <v>11</v>
      </c>
      <c r="N320" s="238">
        <v>1</v>
      </c>
      <c r="O320" s="238">
        <v>2017</v>
      </c>
      <c r="P320" s="238" t="s">
        <v>355</v>
      </c>
      <c r="Q320" s="238">
        <v>18</v>
      </c>
      <c r="R320" s="238" t="s">
        <v>369</v>
      </c>
      <c r="S320" s="238">
        <v>5</v>
      </c>
      <c r="T320" s="238">
        <v>0</v>
      </c>
      <c r="U320" s="238">
        <v>1</v>
      </c>
      <c r="W320" s="238">
        <v>16</v>
      </c>
      <c r="X320" s="238">
        <v>25</v>
      </c>
      <c r="Y320" s="238">
        <v>4</v>
      </c>
      <c r="Z320" s="238">
        <v>3</v>
      </c>
      <c r="AB320" s="238">
        <v>2</v>
      </c>
      <c r="AC320" s="238">
        <v>98</v>
      </c>
      <c r="AD320" s="238" t="s">
        <v>357</v>
      </c>
      <c r="AF320" s="238" t="s">
        <v>358</v>
      </c>
      <c r="AG320" s="238">
        <v>4</v>
      </c>
      <c r="AH320" s="238">
        <v>2</v>
      </c>
      <c r="AI320" s="238">
        <v>4</v>
      </c>
      <c r="AJ320" s="238">
        <v>3</v>
      </c>
      <c r="AK320" s="238">
        <v>21</v>
      </c>
      <c r="AL320" s="238">
        <v>45</v>
      </c>
      <c r="AM320" s="238" t="s">
        <v>354</v>
      </c>
      <c r="AN320" s="238">
        <v>5</v>
      </c>
      <c r="AO320" s="238">
        <v>1</v>
      </c>
      <c r="AS320" s="238">
        <v>90</v>
      </c>
      <c r="AT320" s="238">
        <v>9</v>
      </c>
      <c r="AU320" s="238">
        <v>65</v>
      </c>
      <c r="AV320" s="238">
        <v>11</v>
      </c>
      <c r="AW320" s="238">
        <v>21</v>
      </c>
      <c r="CT320" s="238">
        <v>457531.104073236</v>
      </c>
      <c r="CU320" s="238">
        <v>4965822.6914691599</v>
      </c>
      <c r="CV320" s="238">
        <v>44.844551180000003</v>
      </c>
      <c r="CW320" s="238">
        <v>-93.537389630000007</v>
      </c>
      <c r="CX320" s="238" t="s">
        <v>359</v>
      </c>
      <c r="CY320" s="238" t="s">
        <v>2365</v>
      </c>
    </row>
    <row r="321" spans="1:103" x14ac:dyDescent="0.25">
      <c r="A321" s="238">
        <v>837033</v>
      </c>
      <c r="B321" s="238">
        <v>2</v>
      </c>
      <c r="C321" s="238">
        <v>212</v>
      </c>
      <c r="D321" s="238">
        <v>152.995</v>
      </c>
      <c r="E321" s="238">
        <v>10</v>
      </c>
      <c r="F321" s="238" t="s">
        <v>2212</v>
      </c>
      <c r="H321" s="238" t="s">
        <v>354</v>
      </c>
      <c r="I321" s="238">
        <v>25</v>
      </c>
      <c r="K321" s="238">
        <v>20506921</v>
      </c>
      <c r="L321" s="238">
        <v>202350155</v>
      </c>
      <c r="M321" s="238">
        <v>8</v>
      </c>
      <c r="N321" s="238">
        <v>22</v>
      </c>
      <c r="O321" s="238">
        <v>2020</v>
      </c>
      <c r="P321" s="238" t="s">
        <v>364</v>
      </c>
      <c r="Q321" s="238">
        <v>22</v>
      </c>
      <c r="R321" s="238" t="s">
        <v>356</v>
      </c>
      <c r="S321" s="238">
        <v>5</v>
      </c>
      <c r="T321" s="238">
        <v>0</v>
      </c>
      <c r="U321" s="238">
        <v>3</v>
      </c>
      <c r="V321" s="238">
        <v>10</v>
      </c>
      <c r="W321" s="238">
        <v>10</v>
      </c>
      <c r="X321" s="238">
        <v>2</v>
      </c>
      <c r="Y321" s="238">
        <v>4</v>
      </c>
      <c r="Z321" s="238">
        <v>1</v>
      </c>
      <c r="AB321" s="238">
        <v>1</v>
      </c>
      <c r="AC321" s="238">
        <v>98</v>
      </c>
      <c r="AD321" s="238" t="s">
        <v>2366</v>
      </c>
      <c r="AF321" s="238" t="s">
        <v>405</v>
      </c>
      <c r="AG321" s="238">
        <v>5</v>
      </c>
      <c r="AH321" s="238">
        <v>2</v>
      </c>
      <c r="AI321" s="238">
        <v>2</v>
      </c>
      <c r="AJ321" s="238">
        <v>4</v>
      </c>
      <c r="AK321" s="238">
        <v>28</v>
      </c>
      <c r="AL321" s="238">
        <v>19</v>
      </c>
      <c r="AM321" s="238" t="s">
        <v>363</v>
      </c>
      <c r="AN321" s="238">
        <v>5</v>
      </c>
      <c r="AO321" s="238">
        <v>1</v>
      </c>
      <c r="AS321" s="238">
        <v>15</v>
      </c>
      <c r="AT321" s="238">
        <v>9</v>
      </c>
      <c r="AU321" s="238">
        <v>65</v>
      </c>
      <c r="AV321" s="238">
        <v>11</v>
      </c>
      <c r="AW321" s="238">
        <v>21</v>
      </c>
      <c r="AX321" s="238">
        <v>2</v>
      </c>
      <c r="AY321" s="238">
        <v>3</v>
      </c>
      <c r="AZ321" s="238">
        <v>4</v>
      </c>
      <c r="BA321" s="238">
        <v>21</v>
      </c>
      <c r="BB321" s="238">
        <v>29</v>
      </c>
      <c r="BC321" s="238" t="s">
        <v>354</v>
      </c>
      <c r="BD321" s="238">
        <v>5</v>
      </c>
      <c r="BE321" s="238">
        <v>70</v>
      </c>
      <c r="BI321" s="238">
        <v>15</v>
      </c>
      <c r="BJ321" s="238">
        <v>9</v>
      </c>
      <c r="BK321" s="238">
        <v>65</v>
      </c>
      <c r="BL321" s="238">
        <v>11</v>
      </c>
      <c r="BM321" s="238">
        <v>21</v>
      </c>
      <c r="BN321" s="238">
        <v>2</v>
      </c>
      <c r="BO321" s="238">
        <v>2</v>
      </c>
      <c r="BP321" s="238">
        <v>4</v>
      </c>
      <c r="BQ321" s="238">
        <v>21</v>
      </c>
      <c r="BR321" s="238">
        <v>22</v>
      </c>
      <c r="BS321" s="238" t="s">
        <v>354</v>
      </c>
      <c r="BT321" s="238">
        <v>5</v>
      </c>
      <c r="BU321" s="238">
        <v>70</v>
      </c>
      <c r="BY321" s="238">
        <v>15</v>
      </c>
      <c r="BZ321" s="238">
        <v>9</v>
      </c>
      <c r="CA321" s="238">
        <v>65</v>
      </c>
      <c r="CB321" s="238">
        <v>11</v>
      </c>
      <c r="CC321" s="238">
        <v>21</v>
      </c>
      <c r="CT321" s="238">
        <v>457590.39031411399</v>
      </c>
      <c r="CU321" s="238">
        <v>4965871.5688764704</v>
      </c>
      <c r="CV321" s="238">
        <v>44.84499469</v>
      </c>
      <c r="CW321" s="238">
        <v>-93.536643549999994</v>
      </c>
      <c r="CX321" s="238" t="s">
        <v>359</v>
      </c>
      <c r="CY321" s="238" t="s">
        <v>2367</v>
      </c>
    </row>
    <row r="322" spans="1:103" x14ac:dyDescent="0.25">
      <c r="A322" s="238">
        <v>10936101</v>
      </c>
      <c r="B322" s="238">
        <v>2</v>
      </c>
      <c r="C322" s="238">
        <v>212</v>
      </c>
      <c r="D322" s="238">
        <v>152.99700000000001</v>
      </c>
      <c r="E322" s="238">
        <v>10</v>
      </c>
      <c r="F322" s="238" t="s">
        <v>2212</v>
      </c>
      <c r="H322" s="238" t="s">
        <v>354</v>
      </c>
      <c r="I322" s="238">
        <v>25</v>
      </c>
      <c r="K322" s="238">
        <v>14507255</v>
      </c>
      <c r="L322" s="238">
        <v>141890269</v>
      </c>
      <c r="M322" s="238">
        <v>7</v>
      </c>
      <c r="N322" s="238">
        <v>7</v>
      </c>
      <c r="O322" s="238">
        <v>2014</v>
      </c>
      <c r="P322" s="238" t="s">
        <v>361</v>
      </c>
      <c r="Q322" s="238">
        <v>9</v>
      </c>
      <c r="R322" s="238" t="s">
        <v>369</v>
      </c>
      <c r="S322" s="238">
        <v>4</v>
      </c>
      <c r="T322" s="238">
        <v>0</v>
      </c>
      <c r="U322" s="238">
        <v>2</v>
      </c>
      <c r="V322" s="238">
        <v>1</v>
      </c>
      <c r="W322" s="238">
        <v>10</v>
      </c>
      <c r="X322" s="238">
        <v>2</v>
      </c>
      <c r="Y322" s="238">
        <v>1</v>
      </c>
      <c r="Z322" s="238">
        <v>1</v>
      </c>
      <c r="AB322" s="238">
        <v>1</v>
      </c>
      <c r="AC322" s="238">
        <v>98</v>
      </c>
      <c r="AD322" s="238" t="s">
        <v>376</v>
      </c>
      <c r="AE322" s="238" t="s">
        <v>2240</v>
      </c>
      <c r="AF322" s="238" t="s">
        <v>358</v>
      </c>
      <c r="AG322" s="238">
        <v>7</v>
      </c>
      <c r="AH322" s="238">
        <v>2</v>
      </c>
      <c r="AI322" s="238">
        <v>2</v>
      </c>
      <c r="AJ322" s="238">
        <v>4</v>
      </c>
      <c r="AK322" s="238">
        <v>21</v>
      </c>
      <c r="AL322" s="238">
        <v>20</v>
      </c>
      <c r="AM322" s="238" t="s">
        <v>354</v>
      </c>
      <c r="AN322" s="238">
        <v>5</v>
      </c>
      <c r="AO322" s="238">
        <v>1</v>
      </c>
      <c r="AS322" s="238">
        <v>1</v>
      </c>
      <c r="AT322" s="238">
        <v>98</v>
      </c>
      <c r="AU322" s="238">
        <v>65</v>
      </c>
      <c r="AV322" s="238">
        <v>11</v>
      </c>
      <c r="AW322" s="238">
        <v>21</v>
      </c>
      <c r="AX322" s="238">
        <v>2</v>
      </c>
      <c r="AY322" s="238">
        <v>2</v>
      </c>
      <c r="AZ322" s="238">
        <v>4</v>
      </c>
      <c r="BA322" s="238">
        <v>21</v>
      </c>
      <c r="BB322" s="238">
        <v>64</v>
      </c>
      <c r="BC322" s="238" t="s">
        <v>363</v>
      </c>
      <c r="BD322" s="238">
        <v>5</v>
      </c>
      <c r="BE322" s="238">
        <v>5</v>
      </c>
      <c r="BI322" s="238">
        <v>1</v>
      </c>
      <c r="BJ322" s="238">
        <v>98</v>
      </c>
      <c r="BK322" s="238">
        <v>65</v>
      </c>
      <c r="BL322" s="238">
        <v>11</v>
      </c>
      <c r="BM322" s="238">
        <v>21</v>
      </c>
      <c r="CT322" s="238">
        <v>457589</v>
      </c>
      <c r="CU322" s="238">
        <v>4965841</v>
      </c>
      <c r="CV322" s="238">
        <v>44.844717799999998</v>
      </c>
      <c r="CW322" s="238">
        <v>-93.536657599999998</v>
      </c>
      <c r="CX322" s="238" t="s">
        <v>359</v>
      </c>
      <c r="CY322" s="238" t="s">
        <v>2368</v>
      </c>
    </row>
    <row r="323" spans="1:103" x14ac:dyDescent="0.25">
      <c r="A323" s="238">
        <v>727394</v>
      </c>
      <c r="B323" s="238">
        <v>2</v>
      </c>
      <c r="C323" s="238">
        <v>212</v>
      </c>
      <c r="D323" s="238">
        <v>153.023</v>
      </c>
      <c r="E323" s="238">
        <v>10</v>
      </c>
      <c r="F323" s="238" t="s">
        <v>2212</v>
      </c>
      <c r="H323" s="238" t="s">
        <v>354</v>
      </c>
      <c r="I323" s="238">
        <v>25</v>
      </c>
      <c r="K323" s="238">
        <v>19507550</v>
      </c>
      <c r="M323" s="238">
        <v>6</v>
      </c>
      <c r="N323" s="238">
        <v>17</v>
      </c>
      <c r="O323" s="238">
        <v>2019</v>
      </c>
      <c r="P323" s="238" t="s">
        <v>361</v>
      </c>
      <c r="Q323" s="238">
        <v>8</v>
      </c>
      <c r="R323" s="238" t="s">
        <v>369</v>
      </c>
      <c r="S323" s="238">
        <v>4</v>
      </c>
      <c r="T323" s="238">
        <v>0</v>
      </c>
      <c r="U323" s="238">
        <v>2</v>
      </c>
      <c r="V323" s="238">
        <v>12</v>
      </c>
      <c r="W323" s="238">
        <v>10</v>
      </c>
      <c r="X323" s="238">
        <v>2</v>
      </c>
      <c r="Y323" s="238">
        <v>1</v>
      </c>
      <c r="Z323" s="238">
        <v>2</v>
      </c>
      <c r="AB323" s="238">
        <v>1</v>
      </c>
      <c r="AC323" s="238">
        <v>98</v>
      </c>
      <c r="AD323" s="238" t="s">
        <v>357</v>
      </c>
      <c r="AF323" s="238" t="s">
        <v>358</v>
      </c>
      <c r="AG323" s="238">
        <v>7</v>
      </c>
      <c r="AH323" s="238">
        <v>2</v>
      </c>
      <c r="AI323" s="238">
        <v>2</v>
      </c>
      <c r="AJ323" s="238">
        <v>99</v>
      </c>
      <c r="AK323" s="238">
        <v>27</v>
      </c>
      <c r="AL323" s="238">
        <v>23</v>
      </c>
      <c r="AM323" s="238" t="s">
        <v>363</v>
      </c>
      <c r="AN323" s="238">
        <v>5</v>
      </c>
      <c r="AO323" s="238">
        <v>1</v>
      </c>
      <c r="AS323" s="238">
        <v>15</v>
      </c>
      <c r="AT323" s="238">
        <v>9</v>
      </c>
      <c r="AU323" s="238">
        <v>65</v>
      </c>
      <c r="AV323" s="238">
        <v>13</v>
      </c>
      <c r="AW323" s="238">
        <v>22</v>
      </c>
      <c r="AX323" s="238">
        <v>2</v>
      </c>
      <c r="AY323" s="238">
        <v>4</v>
      </c>
      <c r="AZ323" s="238">
        <v>99</v>
      </c>
      <c r="BA323" s="238">
        <v>26</v>
      </c>
      <c r="BB323" s="238">
        <v>35</v>
      </c>
      <c r="BC323" s="238" t="s">
        <v>363</v>
      </c>
      <c r="BD323" s="238">
        <v>5</v>
      </c>
      <c r="BE323" s="238">
        <v>4</v>
      </c>
      <c r="BI323" s="238">
        <v>15</v>
      </c>
      <c r="BJ323" s="238">
        <v>9</v>
      </c>
      <c r="BK323" s="238">
        <v>65</v>
      </c>
      <c r="BL323" s="238">
        <v>13</v>
      </c>
      <c r="BM323" s="238">
        <v>22</v>
      </c>
      <c r="CT323" s="238">
        <v>457630.60706121498</v>
      </c>
      <c r="CU323" s="238">
        <v>4965848.2854965702</v>
      </c>
      <c r="CV323" s="238">
        <v>44.844787490000002</v>
      </c>
      <c r="CW323" s="238">
        <v>-93.536132739999999</v>
      </c>
      <c r="CX323" s="238" t="s">
        <v>359</v>
      </c>
      <c r="CY323" s="238" t="s">
        <v>2369</v>
      </c>
    </row>
    <row r="324" spans="1:103" x14ac:dyDescent="0.25">
      <c r="A324" s="238">
        <v>541962</v>
      </c>
      <c r="B324" s="238">
        <v>2</v>
      </c>
      <c r="C324" s="238">
        <v>212</v>
      </c>
      <c r="D324" s="238">
        <v>153.053</v>
      </c>
      <c r="E324" s="238">
        <v>10</v>
      </c>
      <c r="F324" s="238" t="s">
        <v>2212</v>
      </c>
      <c r="H324" s="238" t="s">
        <v>354</v>
      </c>
      <c r="I324" s="238">
        <v>25</v>
      </c>
      <c r="K324" s="238">
        <v>18003371</v>
      </c>
      <c r="M324" s="238">
        <v>2</v>
      </c>
      <c r="N324" s="238">
        <v>2</v>
      </c>
      <c r="O324" s="238">
        <v>2018</v>
      </c>
      <c r="P324" s="238" t="s">
        <v>362</v>
      </c>
      <c r="Q324" s="238">
        <v>7</v>
      </c>
      <c r="S324" s="238">
        <v>5</v>
      </c>
      <c r="T324" s="238">
        <v>0</v>
      </c>
      <c r="U324" s="238">
        <v>4</v>
      </c>
      <c r="V324" s="238">
        <v>12</v>
      </c>
      <c r="W324" s="238">
        <v>10</v>
      </c>
      <c r="X324" s="238">
        <v>2</v>
      </c>
      <c r="Y324" s="238">
        <v>2</v>
      </c>
      <c r="Z324" s="238">
        <v>1</v>
      </c>
      <c r="AB324" s="238">
        <v>1</v>
      </c>
      <c r="AC324" s="238">
        <v>98</v>
      </c>
      <c r="AD324" s="238" t="s">
        <v>357</v>
      </c>
      <c r="AF324" s="238" t="s">
        <v>358</v>
      </c>
      <c r="AG324" s="238">
        <v>7</v>
      </c>
      <c r="AH324" s="238">
        <v>2</v>
      </c>
      <c r="AI324" s="238">
        <v>2</v>
      </c>
      <c r="AJ324" s="238">
        <v>3</v>
      </c>
      <c r="AK324" s="238">
        <v>26</v>
      </c>
      <c r="AL324" s="238">
        <v>58</v>
      </c>
      <c r="AM324" s="238" t="s">
        <v>363</v>
      </c>
      <c r="AN324" s="238">
        <v>5</v>
      </c>
      <c r="AO324" s="238">
        <v>1</v>
      </c>
      <c r="AS324" s="238">
        <v>14</v>
      </c>
      <c r="AT324" s="238">
        <v>9</v>
      </c>
      <c r="AU324" s="238">
        <v>65</v>
      </c>
      <c r="AV324" s="238">
        <v>11</v>
      </c>
      <c r="AW324" s="238">
        <v>21</v>
      </c>
      <c r="AX324" s="238">
        <v>2</v>
      </c>
      <c r="AY324" s="238">
        <v>2</v>
      </c>
      <c r="AZ324" s="238">
        <v>3</v>
      </c>
      <c r="BA324" s="238">
        <v>26</v>
      </c>
      <c r="BB324" s="238">
        <v>56</v>
      </c>
      <c r="BC324" s="238" t="s">
        <v>354</v>
      </c>
      <c r="BD324" s="238">
        <v>5</v>
      </c>
      <c r="BE324" s="238">
        <v>4</v>
      </c>
      <c r="BI324" s="238">
        <v>14</v>
      </c>
      <c r="BJ324" s="238">
        <v>9</v>
      </c>
      <c r="BK324" s="238">
        <v>65</v>
      </c>
      <c r="BL324" s="238">
        <v>11</v>
      </c>
      <c r="BM324" s="238">
        <v>21</v>
      </c>
      <c r="BN324" s="238">
        <v>2</v>
      </c>
      <c r="BO324" s="238">
        <v>2</v>
      </c>
      <c r="BP324" s="238">
        <v>3</v>
      </c>
      <c r="BQ324" s="238">
        <v>26</v>
      </c>
      <c r="BR324" s="238">
        <v>36</v>
      </c>
      <c r="BS324" s="238" t="s">
        <v>363</v>
      </c>
      <c r="BT324" s="238">
        <v>5</v>
      </c>
      <c r="BU324" s="238">
        <v>1</v>
      </c>
      <c r="BY324" s="238">
        <v>14</v>
      </c>
      <c r="BZ324" s="238">
        <v>9</v>
      </c>
      <c r="CA324" s="238">
        <v>65</v>
      </c>
      <c r="CB324" s="238">
        <v>11</v>
      </c>
      <c r="CC324" s="238">
        <v>21</v>
      </c>
      <c r="CD324" s="238">
        <v>2</v>
      </c>
      <c r="CE324" s="238">
        <v>2</v>
      </c>
      <c r="CF324" s="238">
        <v>3</v>
      </c>
      <c r="CG324" s="238">
        <v>26</v>
      </c>
      <c r="CH324" s="238">
        <v>64</v>
      </c>
      <c r="CI324" s="238" t="s">
        <v>354</v>
      </c>
      <c r="CJ324" s="238">
        <v>5</v>
      </c>
      <c r="CK324" s="238">
        <v>4</v>
      </c>
      <c r="CO324" s="238">
        <v>14</v>
      </c>
      <c r="CP324" s="238">
        <v>9</v>
      </c>
      <c r="CQ324" s="238">
        <v>65</v>
      </c>
      <c r="CR324" s="238">
        <v>11</v>
      </c>
      <c r="CS324" s="238">
        <v>21</v>
      </c>
      <c r="CT324" s="238">
        <v>457673.05331546802</v>
      </c>
      <c r="CU324" s="238">
        <v>4965869.4008804196</v>
      </c>
      <c r="CV324" s="238">
        <v>44.844980079999999</v>
      </c>
      <c r="CW324" s="238">
        <v>-93.535597420000002</v>
      </c>
      <c r="CX324" s="238" t="s">
        <v>359</v>
      </c>
      <c r="CY324" s="238" t="s">
        <v>2370</v>
      </c>
    </row>
    <row r="325" spans="1:103" x14ac:dyDescent="0.25">
      <c r="A325" s="238">
        <v>808290</v>
      </c>
      <c r="B325" s="238">
        <v>2</v>
      </c>
      <c r="C325" s="238">
        <v>212</v>
      </c>
      <c r="D325" s="238">
        <v>153.07599999999999</v>
      </c>
      <c r="E325" s="238">
        <v>10</v>
      </c>
      <c r="F325" s="238" t="s">
        <v>2212</v>
      </c>
      <c r="H325" s="238" t="s">
        <v>354</v>
      </c>
      <c r="I325" s="238">
        <v>25</v>
      </c>
      <c r="K325" s="238">
        <v>20011048</v>
      </c>
      <c r="L325" s="238">
        <v>201180007</v>
      </c>
      <c r="M325" s="238">
        <v>4</v>
      </c>
      <c r="N325" s="238">
        <v>27</v>
      </c>
      <c r="O325" s="238">
        <v>2020</v>
      </c>
      <c r="P325" s="238" t="s">
        <v>361</v>
      </c>
      <c r="Q325" s="238">
        <v>7</v>
      </c>
      <c r="R325" s="238" t="s">
        <v>356</v>
      </c>
      <c r="S325" s="238">
        <v>5</v>
      </c>
      <c r="T325" s="238">
        <v>0</v>
      </c>
      <c r="U325" s="238">
        <v>1</v>
      </c>
      <c r="W325" s="238">
        <v>86</v>
      </c>
      <c r="X325" s="238">
        <v>2</v>
      </c>
      <c r="Y325" s="238">
        <v>1</v>
      </c>
      <c r="Z325" s="238">
        <v>3</v>
      </c>
      <c r="AA325" s="238">
        <v>2</v>
      </c>
      <c r="AB325" s="238">
        <v>2</v>
      </c>
      <c r="AC325" s="238">
        <v>98</v>
      </c>
      <c r="AD325" s="238" t="s">
        <v>357</v>
      </c>
      <c r="AF325" s="238" t="s">
        <v>405</v>
      </c>
      <c r="AG325" s="238">
        <v>4</v>
      </c>
      <c r="AH325" s="238">
        <v>2</v>
      </c>
      <c r="AI325" s="238">
        <v>3</v>
      </c>
      <c r="AJ325" s="238">
        <v>4</v>
      </c>
      <c r="AK325" s="238">
        <v>21</v>
      </c>
      <c r="AL325" s="238">
        <v>43</v>
      </c>
      <c r="AM325" s="238" t="s">
        <v>354</v>
      </c>
      <c r="AN325" s="238">
        <v>5</v>
      </c>
      <c r="AO325" s="238">
        <v>1</v>
      </c>
      <c r="AS325" s="238">
        <v>15</v>
      </c>
      <c r="AT325" s="238">
        <v>9</v>
      </c>
      <c r="AU325" s="238">
        <v>65</v>
      </c>
      <c r="AV325" s="238">
        <v>11</v>
      </c>
      <c r="AW325" s="238">
        <v>21</v>
      </c>
      <c r="CT325" s="238">
        <v>457714.42438109801</v>
      </c>
      <c r="CU325" s="238">
        <v>4965909.6345055299</v>
      </c>
      <c r="CV325" s="238">
        <v>44.845344709999999</v>
      </c>
      <c r="CW325" s="238">
        <v>-93.535077290000004</v>
      </c>
      <c r="CX325" s="238" t="s">
        <v>359</v>
      </c>
      <c r="CY325" s="238" t="s">
        <v>2371</v>
      </c>
    </row>
    <row r="326" spans="1:103" x14ac:dyDescent="0.25">
      <c r="A326" s="238">
        <v>352789</v>
      </c>
      <c r="B326" s="238">
        <v>2</v>
      </c>
      <c r="C326" s="238">
        <v>212</v>
      </c>
      <c r="D326" s="238">
        <v>153.07900000000001</v>
      </c>
      <c r="E326" s="238">
        <v>10</v>
      </c>
      <c r="F326" s="238" t="s">
        <v>2212</v>
      </c>
      <c r="H326" s="238" t="s">
        <v>354</v>
      </c>
      <c r="I326" s="238">
        <v>25</v>
      </c>
      <c r="K326" s="238">
        <v>16505745</v>
      </c>
      <c r="M326" s="238">
        <v>5</v>
      </c>
      <c r="N326" s="238">
        <v>30</v>
      </c>
      <c r="O326" s="238">
        <v>2016</v>
      </c>
      <c r="P326" s="238" t="s">
        <v>361</v>
      </c>
      <c r="Q326" s="238">
        <v>14</v>
      </c>
      <c r="R326" s="238" t="s">
        <v>356</v>
      </c>
      <c r="S326" s="238">
        <v>5</v>
      </c>
      <c r="T326" s="238">
        <v>0</v>
      </c>
      <c r="U326" s="238">
        <v>2</v>
      </c>
      <c r="V326" s="238">
        <v>12</v>
      </c>
      <c r="W326" s="238">
        <v>10</v>
      </c>
      <c r="X326" s="238">
        <v>2</v>
      </c>
      <c r="Y326" s="238">
        <v>1</v>
      </c>
      <c r="Z326" s="238">
        <v>1</v>
      </c>
      <c r="AB326" s="238">
        <v>1</v>
      </c>
      <c r="AC326" s="238">
        <v>98</v>
      </c>
      <c r="AD326" s="238" t="s">
        <v>357</v>
      </c>
      <c r="AF326" s="238" t="s">
        <v>358</v>
      </c>
      <c r="AG326" s="238">
        <v>7</v>
      </c>
      <c r="AH326" s="238">
        <v>2</v>
      </c>
      <c r="AI326" s="238">
        <v>4</v>
      </c>
      <c r="AJ326" s="238">
        <v>4</v>
      </c>
      <c r="AK326" s="238">
        <v>21</v>
      </c>
      <c r="AL326" s="238">
        <v>21</v>
      </c>
      <c r="AM326" s="238" t="s">
        <v>363</v>
      </c>
      <c r="AN326" s="238">
        <v>5</v>
      </c>
      <c r="AO326" s="238">
        <v>90</v>
      </c>
      <c r="AP326" s="238">
        <v>99</v>
      </c>
      <c r="AS326" s="238">
        <v>11</v>
      </c>
      <c r="AT326" s="238">
        <v>9</v>
      </c>
      <c r="AU326" s="238">
        <v>65</v>
      </c>
      <c r="AV326" s="238">
        <v>11</v>
      </c>
      <c r="AW326" s="238">
        <v>21</v>
      </c>
      <c r="AX326" s="238">
        <v>2</v>
      </c>
      <c r="AY326" s="238">
        <v>4</v>
      </c>
      <c r="AZ326" s="238">
        <v>4</v>
      </c>
      <c r="BA326" s="238">
        <v>21</v>
      </c>
      <c r="BB326" s="238">
        <v>23</v>
      </c>
      <c r="BC326" s="238" t="s">
        <v>363</v>
      </c>
      <c r="BD326" s="238">
        <v>5</v>
      </c>
      <c r="BE326" s="238">
        <v>90</v>
      </c>
      <c r="BI326" s="238">
        <v>11</v>
      </c>
      <c r="BJ326" s="238">
        <v>9</v>
      </c>
      <c r="BK326" s="238">
        <v>65</v>
      </c>
      <c r="BL326" s="238">
        <v>11</v>
      </c>
      <c r="BM326" s="238">
        <v>21</v>
      </c>
      <c r="CT326" s="238">
        <v>457713.157226315</v>
      </c>
      <c r="CU326" s="238">
        <v>4965884.2689018697</v>
      </c>
      <c r="CV326" s="238">
        <v>44.845116300000001</v>
      </c>
      <c r="CW326" s="238">
        <v>-93.535091210000004</v>
      </c>
      <c r="CX326" s="238" t="s">
        <v>359</v>
      </c>
      <c r="CY326" s="238" t="s">
        <v>2372</v>
      </c>
    </row>
    <row r="327" spans="1:103" x14ac:dyDescent="0.25">
      <c r="A327" s="238">
        <v>11020333</v>
      </c>
      <c r="B327" s="238">
        <v>2</v>
      </c>
      <c r="C327" s="238">
        <v>212</v>
      </c>
      <c r="D327" s="238">
        <v>153.142</v>
      </c>
      <c r="E327" s="238">
        <v>10</v>
      </c>
      <c r="F327" s="238" t="s">
        <v>2212</v>
      </c>
      <c r="H327" s="238" t="s">
        <v>354</v>
      </c>
      <c r="I327" s="238">
        <v>25</v>
      </c>
      <c r="K327" s="238">
        <v>15021004</v>
      </c>
      <c r="L327" s="238">
        <v>151840031</v>
      </c>
      <c r="M327" s="238">
        <v>7</v>
      </c>
      <c r="N327" s="238">
        <v>2</v>
      </c>
      <c r="O327" s="238">
        <v>2015</v>
      </c>
      <c r="P327" s="238" t="s">
        <v>384</v>
      </c>
      <c r="Q327" s="238">
        <v>15</v>
      </c>
      <c r="S327" s="238">
        <v>5</v>
      </c>
      <c r="T327" s="238">
        <v>0</v>
      </c>
      <c r="U327" s="238">
        <v>1</v>
      </c>
      <c r="V327" s="238">
        <v>8</v>
      </c>
      <c r="W327" s="238">
        <v>16</v>
      </c>
      <c r="X327" s="238">
        <v>2</v>
      </c>
      <c r="Y327" s="238">
        <v>1</v>
      </c>
      <c r="Z327" s="238">
        <v>1</v>
      </c>
      <c r="AB327" s="238">
        <v>1</v>
      </c>
      <c r="AC327" s="238">
        <v>98</v>
      </c>
      <c r="AD327" s="238" t="s">
        <v>357</v>
      </c>
      <c r="AE327" s="238" t="s">
        <v>2373</v>
      </c>
      <c r="AF327" s="238" t="s">
        <v>358</v>
      </c>
      <c r="AG327" s="238">
        <v>4</v>
      </c>
      <c r="AH327" s="238">
        <v>2</v>
      </c>
      <c r="AI327" s="238">
        <v>2</v>
      </c>
      <c r="AJ327" s="238">
        <v>4</v>
      </c>
      <c r="AK327" s="238">
        <v>21</v>
      </c>
      <c r="AL327" s="238">
        <v>52</v>
      </c>
      <c r="AM327" s="238" t="s">
        <v>354</v>
      </c>
      <c r="AN327" s="238">
        <v>5</v>
      </c>
      <c r="AO327" s="238">
        <v>1</v>
      </c>
      <c r="AS327" s="238">
        <v>1</v>
      </c>
      <c r="AT327" s="238">
        <v>98</v>
      </c>
      <c r="AU327" s="238">
        <v>65</v>
      </c>
      <c r="AV327" s="238">
        <v>11</v>
      </c>
      <c r="AW327" s="238">
        <v>21</v>
      </c>
      <c r="CT327" s="238">
        <v>457816</v>
      </c>
      <c r="CU327" s="238">
        <v>4965900</v>
      </c>
      <c r="CV327" s="238">
        <v>44.845261499999999</v>
      </c>
      <c r="CW327" s="238">
        <v>-93.533793799999998</v>
      </c>
      <c r="CX327" s="238" t="s">
        <v>359</v>
      </c>
      <c r="CY327" s="238" t="s">
        <v>2374</v>
      </c>
    </row>
    <row r="328" spans="1:103" x14ac:dyDescent="0.25">
      <c r="A328" s="238">
        <v>401956</v>
      </c>
      <c r="B328" s="238">
        <v>2</v>
      </c>
      <c r="C328" s="238">
        <v>212</v>
      </c>
      <c r="D328" s="238">
        <v>153.149</v>
      </c>
      <c r="E328" s="238">
        <v>10</v>
      </c>
      <c r="F328" s="238" t="s">
        <v>2212</v>
      </c>
      <c r="H328" s="238" t="s">
        <v>354</v>
      </c>
      <c r="I328" s="238">
        <v>25</v>
      </c>
      <c r="K328" s="238">
        <v>16041647</v>
      </c>
      <c r="M328" s="238">
        <v>12</v>
      </c>
      <c r="N328" s="238">
        <v>10</v>
      </c>
      <c r="O328" s="238">
        <v>2016</v>
      </c>
      <c r="P328" s="238" t="s">
        <v>364</v>
      </c>
      <c r="Q328" s="238">
        <v>2</v>
      </c>
      <c r="R328" s="238" t="s">
        <v>356</v>
      </c>
      <c r="S328" s="238">
        <v>5</v>
      </c>
      <c r="T328" s="238">
        <v>0</v>
      </c>
      <c r="U328" s="238">
        <v>1</v>
      </c>
      <c r="W328" s="238">
        <v>55</v>
      </c>
      <c r="X328" s="238">
        <v>2</v>
      </c>
      <c r="Y328" s="238">
        <v>6</v>
      </c>
      <c r="Z328" s="238">
        <v>1</v>
      </c>
      <c r="AB328" s="238">
        <v>1</v>
      </c>
      <c r="AC328" s="238">
        <v>98</v>
      </c>
      <c r="AD328" s="238" t="s">
        <v>357</v>
      </c>
      <c r="AF328" s="238" t="s">
        <v>405</v>
      </c>
      <c r="AG328" s="238">
        <v>3</v>
      </c>
      <c r="AH328" s="238">
        <v>2</v>
      </c>
      <c r="AI328" s="238">
        <v>2</v>
      </c>
      <c r="AJ328" s="238">
        <v>4</v>
      </c>
      <c r="AK328" s="238">
        <v>21</v>
      </c>
      <c r="AL328" s="238">
        <v>22</v>
      </c>
      <c r="AM328" s="238" t="s">
        <v>354</v>
      </c>
      <c r="AN328" s="238">
        <v>10</v>
      </c>
      <c r="AO328" s="238">
        <v>62</v>
      </c>
      <c r="AS328" s="238">
        <v>15</v>
      </c>
      <c r="AT328" s="238">
        <v>9</v>
      </c>
      <c r="AU328" s="238">
        <v>65</v>
      </c>
      <c r="AV328" s="238">
        <v>11</v>
      </c>
      <c r="AW328" s="238">
        <v>21</v>
      </c>
      <c r="CT328" s="238">
        <v>457794.89418414998</v>
      </c>
      <c r="CU328" s="238">
        <v>4965922.1750014601</v>
      </c>
      <c r="CV328" s="238">
        <v>44.84546237</v>
      </c>
      <c r="CW328" s="238">
        <v>-93.534060120000007</v>
      </c>
      <c r="CX328" s="238" t="s">
        <v>359</v>
      </c>
      <c r="CY328" s="238" t="s">
        <v>2375</v>
      </c>
    </row>
    <row r="329" spans="1:103" x14ac:dyDescent="0.25">
      <c r="A329" s="238">
        <v>486990</v>
      </c>
      <c r="B329" s="238">
        <v>2</v>
      </c>
      <c r="C329" s="238">
        <v>212</v>
      </c>
      <c r="D329" s="238">
        <v>153.17599999999999</v>
      </c>
      <c r="E329" s="238">
        <v>10</v>
      </c>
      <c r="F329" s="238" t="s">
        <v>2212</v>
      </c>
      <c r="H329" s="238" t="s">
        <v>354</v>
      </c>
      <c r="I329" s="238">
        <v>25</v>
      </c>
      <c r="K329" s="238">
        <v>17507775</v>
      </c>
      <c r="M329" s="238">
        <v>7</v>
      </c>
      <c r="N329" s="238">
        <v>15</v>
      </c>
      <c r="O329" s="238">
        <v>2017</v>
      </c>
      <c r="P329" s="238" t="s">
        <v>364</v>
      </c>
      <c r="Q329" s="238">
        <v>6</v>
      </c>
      <c r="R329" s="238" t="s">
        <v>356</v>
      </c>
      <c r="S329" s="238">
        <v>5</v>
      </c>
      <c r="T329" s="238">
        <v>0</v>
      </c>
      <c r="U329" s="238">
        <v>1</v>
      </c>
      <c r="W329" s="238">
        <v>55</v>
      </c>
      <c r="X329" s="238">
        <v>2</v>
      </c>
      <c r="Y329" s="238">
        <v>1</v>
      </c>
      <c r="Z329" s="238">
        <v>1</v>
      </c>
      <c r="AB329" s="238">
        <v>1</v>
      </c>
      <c r="AC329" s="238">
        <v>98</v>
      </c>
      <c r="AD329" s="238" t="s">
        <v>357</v>
      </c>
      <c r="AF329" s="238" t="s">
        <v>405</v>
      </c>
      <c r="AG329" s="238">
        <v>3</v>
      </c>
      <c r="AH329" s="238">
        <v>2</v>
      </c>
      <c r="AI329" s="238">
        <v>2</v>
      </c>
      <c r="AJ329" s="238">
        <v>4</v>
      </c>
      <c r="AK329" s="238">
        <v>21</v>
      </c>
      <c r="AL329" s="238">
        <v>16</v>
      </c>
      <c r="AM329" s="238" t="s">
        <v>363</v>
      </c>
      <c r="AN329" s="238">
        <v>9</v>
      </c>
      <c r="AO329" s="238">
        <v>62</v>
      </c>
      <c r="AP329" s="238">
        <v>68</v>
      </c>
      <c r="AS329" s="238">
        <v>15</v>
      </c>
      <c r="AT329" s="238">
        <v>9</v>
      </c>
      <c r="AU329" s="238">
        <v>65</v>
      </c>
      <c r="AV329" s="238">
        <v>11</v>
      </c>
      <c r="AW329" s="238">
        <v>21</v>
      </c>
      <c r="CT329" s="238">
        <v>457840.15748031501</v>
      </c>
      <c r="CU329" s="238">
        <v>4965918.13563627</v>
      </c>
      <c r="CV329" s="238">
        <v>44.845428679999998</v>
      </c>
      <c r="CW329" s="238">
        <v>-93.533487050000005</v>
      </c>
      <c r="CX329" s="238" t="s">
        <v>359</v>
      </c>
      <c r="CY329" s="238" t="s">
        <v>2376</v>
      </c>
    </row>
    <row r="330" spans="1:103" x14ac:dyDescent="0.25">
      <c r="A330" s="238">
        <v>10935862</v>
      </c>
      <c r="B330" s="238">
        <v>2</v>
      </c>
      <c r="C330" s="238">
        <v>212</v>
      </c>
      <c r="D330" s="238">
        <v>153.18</v>
      </c>
      <c r="E330" s="238">
        <v>10</v>
      </c>
      <c r="F330" s="238" t="s">
        <v>2212</v>
      </c>
      <c r="H330" s="238" t="s">
        <v>354</v>
      </c>
      <c r="I330" s="238">
        <v>25</v>
      </c>
      <c r="K330" s="238">
        <v>14506813</v>
      </c>
      <c r="L330" s="238">
        <v>141750277</v>
      </c>
      <c r="M330" s="238">
        <v>6</v>
      </c>
      <c r="N330" s="238">
        <v>24</v>
      </c>
      <c r="O330" s="238">
        <v>2014</v>
      </c>
      <c r="P330" s="238" t="s">
        <v>368</v>
      </c>
      <c r="Q330" s="238">
        <v>8</v>
      </c>
      <c r="R330" s="238" t="s">
        <v>369</v>
      </c>
      <c r="S330" s="238">
        <v>5</v>
      </c>
      <c r="T330" s="238">
        <v>0</v>
      </c>
      <c r="U330" s="238">
        <v>2</v>
      </c>
      <c r="V330" s="238">
        <v>1</v>
      </c>
      <c r="W330" s="238">
        <v>10</v>
      </c>
      <c r="X330" s="238">
        <v>2</v>
      </c>
      <c r="Y330" s="238">
        <v>1</v>
      </c>
      <c r="Z330" s="238">
        <v>1</v>
      </c>
      <c r="AB330" s="238">
        <v>1</v>
      </c>
      <c r="AC330" s="238">
        <v>98</v>
      </c>
      <c r="AD330" s="238" t="s">
        <v>376</v>
      </c>
      <c r="AE330" s="238" t="s">
        <v>2324</v>
      </c>
      <c r="AF330" s="238" t="s">
        <v>358</v>
      </c>
      <c r="AG330" s="238">
        <v>7</v>
      </c>
      <c r="AH330" s="238">
        <v>2</v>
      </c>
      <c r="AI330" s="238">
        <v>1</v>
      </c>
      <c r="AJ330" s="238">
        <v>3</v>
      </c>
      <c r="AK330" s="238">
        <v>21</v>
      </c>
      <c r="AL330" s="238">
        <v>39</v>
      </c>
      <c r="AM330" s="238" t="s">
        <v>354</v>
      </c>
      <c r="AN330" s="238">
        <v>5</v>
      </c>
      <c r="AO330" s="238">
        <v>15</v>
      </c>
      <c r="AP330" s="238">
        <v>5</v>
      </c>
      <c r="AS330" s="238">
        <v>1</v>
      </c>
      <c r="AT330" s="238">
        <v>98</v>
      </c>
      <c r="AU330" s="238">
        <v>65</v>
      </c>
      <c r="AV330" s="238">
        <v>11</v>
      </c>
      <c r="AW330" s="238">
        <v>21</v>
      </c>
      <c r="AX330" s="238">
        <v>2</v>
      </c>
      <c r="AY330" s="238">
        <v>3</v>
      </c>
      <c r="AZ330" s="238">
        <v>3</v>
      </c>
      <c r="BA330" s="238">
        <v>26</v>
      </c>
      <c r="BB330" s="238">
        <v>45</v>
      </c>
      <c r="BC330" s="238" t="s">
        <v>354</v>
      </c>
      <c r="BD330" s="238">
        <v>5</v>
      </c>
      <c r="BE330" s="238">
        <v>1</v>
      </c>
      <c r="BI330" s="238">
        <v>1</v>
      </c>
      <c r="BJ330" s="238">
        <v>98</v>
      </c>
      <c r="BK330" s="238">
        <v>65</v>
      </c>
      <c r="BL330" s="238">
        <v>11</v>
      </c>
      <c r="BM330" s="238">
        <v>21</v>
      </c>
      <c r="CT330" s="238">
        <v>457875</v>
      </c>
      <c r="CU330" s="238">
        <v>4965911</v>
      </c>
      <c r="CV330" s="238">
        <v>44.845363900000002</v>
      </c>
      <c r="CW330" s="238">
        <v>-93.533045999999999</v>
      </c>
      <c r="CX330" s="238" t="s">
        <v>359</v>
      </c>
      <c r="CY330" s="238" t="s">
        <v>2377</v>
      </c>
    </row>
    <row r="331" spans="1:103" x14ac:dyDescent="0.25">
      <c r="A331" s="238">
        <v>684822</v>
      </c>
      <c r="B331" s="238">
        <v>2</v>
      </c>
      <c r="C331" s="238">
        <v>212</v>
      </c>
      <c r="D331" s="238">
        <v>153.18</v>
      </c>
      <c r="E331" s="238">
        <v>10</v>
      </c>
      <c r="F331" s="238" t="s">
        <v>2212</v>
      </c>
      <c r="H331" s="238" t="s">
        <v>354</v>
      </c>
      <c r="I331" s="238">
        <v>25</v>
      </c>
      <c r="K331" s="238">
        <v>19003794</v>
      </c>
      <c r="M331" s="238">
        <v>2</v>
      </c>
      <c r="N331" s="238">
        <v>7</v>
      </c>
      <c r="O331" s="238">
        <v>2019</v>
      </c>
      <c r="P331" s="238" t="s">
        <v>384</v>
      </c>
      <c r="Q331" s="238">
        <v>17</v>
      </c>
      <c r="R331" s="238" t="s">
        <v>356</v>
      </c>
      <c r="S331" s="238">
        <v>5</v>
      </c>
      <c r="T331" s="238">
        <v>0</v>
      </c>
      <c r="U331" s="238">
        <v>2</v>
      </c>
      <c r="V331" s="238">
        <v>12</v>
      </c>
      <c r="W331" s="238">
        <v>10</v>
      </c>
      <c r="X331" s="238">
        <v>2</v>
      </c>
      <c r="Y331" s="238">
        <v>6</v>
      </c>
      <c r="Z331" s="238">
        <v>4</v>
      </c>
      <c r="AA331" s="238">
        <v>7</v>
      </c>
      <c r="AB331" s="238">
        <v>5</v>
      </c>
      <c r="AC331" s="238">
        <v>98</v>
      </c>
      <c r="AD331" s="238" t="s">
        <v>357</v>
      </c>
      <c r="AF331" s="238" t="s">
        <v>405</v>
      </c>
      <c r="AG331" s="238">
        <v>7</v>
      </c>
      <c r="AH331" s="238">
        <v>2</v>
      </c>
      <c r="AI331" s="238">
        <v>2</v>
      </c>
      <c r="AJ331" s="238">
        <v>4</v>
      </c>
      <c r="AK331" s="238">
        <v>21</v>
      </c>
      <c r="AL331" s="238">
        <v>65</v>
      </c>
      <c r="AM331" s="238" t="s">
        <v>363</v>
      </c>
      <c r="AN331" s="238">
        <v>5</v>
      </c>
      <c r="AO331" s="238">
        <v>1</v>
      </c>
      <c r="AS331" s="238">
        <v>15</v>
      </c>
      <c r="AT331" s="238">
        <v>9</v>
      </c>
      <c r="AU331" s="238">
        <v>65</v>
      </c>
      <c r="AV331" s="238">
        <v>11</v>
      </c>
      <c r="AW331" s="238">
        <v>21</v>
      </c>
      <c r="AX331" s="238">
        <v>2</v>
      </c>
      <c r="AY331" s="238">
        <v>2</v>
      </c>
      <c r="AZ331" s="238">
        <v>4</v>
      </c>
      <c r="BA331" s="238">
        <v>29</v>
      </c>
      <c r="BB331" s="238">
        <v>58</v>
      </c>
      <c r="BC331" s="238" t="s">
        <v>354</v>
      </c>
      <c r="BD331" s="238">
        <v>5</v>
      </c>
      <c r="BE331" s="238">
        <v>1</v>
      </c>
      <c r="BI331" s="238">
        <v>15</v>
      </c>
      <c r="BJ331" s="238">
        <v>9</v>
      </c>
      <c r="BK331" s="238">
        <v>65</v>
      </c>
      <c r="BL331" s="238">
        <v>11</v>
      </c>
      <c r="BM331" s="238">
        <v>21</v>
      </c>
      <c r="CT331" s="238">
        <v>457883.18047891802</v>
      </c>
      <c r="CU331" s="238">
        <v>4965927.4239039896</v>
      </c>
      <c r="CV331" s="238">
        <v>44.845514829999999</v>
      </c>
      <c r="CW331" s="238">
        <v>-93.532943439999997</v>
      </c>
      <c r="CX331" s="238" t="s">
        <v>359</v>
      </c>
      <c r="CY331" s="238" t="s">
        <v>2378</v>
      </c>
    </row>
    <row r="332" spans="1:103" x14ac:dyDescent="0.25">
      <c r="A332" s="238">
        <v>10697556</v>
      </c>
      <c r="B332" s="238">
        <v>2</v>
      </c>
      <c r="C332" s="238">
        <v>212</v>
      </c>
      <c r="D332" s="238">
        <v>153.18799999999999</v>
      </c>
      <c r="E332" s="238">
        <v>10</v>
      </c>
      <c r="F332" s="238" t="s">
        <v>2212</v>
      </c>
      <c r="H332" s="238" t="s">
        <v>354</v>
      </c>
      <c r="I332" s="238">
        <v>25</v>
      </c>
      <c r="K332" s="238">
        <v>11501605</v>
      </c>
      <c r="L332" s="238">
        <v>110320128</v>
      </c>
      <c r="M332" s="238">
        <v>1</v>
      </c>
      <c r="N332" s="238">
        <v>31</v>
      </c>
      <c r="O332" s="238">
        <v>2011</v>
      </c>
      <c r="P332" s="238" t="s">
        <v>361</v>
      </c>
      <c r="Q332" s="238">
        <v>10</v>
      </c>
      <c r="R332" s="238" t="s">
        <v>369</v>
      </c>
      <c r="S332" s="238">
        <v>5</v>
      </c>
      <c r="T332" s="238">
        <v>0</v>
      </c>
      <c r="U332" s="238">
        <v>1</v>
      </c>
      <c r="V332" s="238">
        <v>4</v>
      </c>
      <c r="W332" s="238">
        <v>83</v>
      </c>
      <c r="X332" s="238">
        <v>2</v>
      </c>
      <c r="Y332" s="238">
        <v>1</v>
      </c>
      <c r="Z332" s="238">
        <v>2</v>
      </c>
      <c r="AA332" s="238">
        <v>4</v>
      </c>
      <c r="AB332" s="238">
        <v>5</v>
      </c>
      <c r="AC332" s="238">
        <v>98</v>
      </c>
      <c r="AD332" s="238" t="s">
        <v>376</v>
      </c>
      <c r="AE332" s="238" t="s">
        <v>2379</v>
      </c>
      <c r="AF332" s="238" t="s">
        <v>358</v>
      </c>
      <c r="AG332" s="238">
        <v>3</v>
      </c>
      <c r="AH332" s="238">
        <v>2</v>
      </c>
      <c r="AI332" s="238">
        <v>3</v>
      </c>
      <c r="AJ332" s="238">
        <v>3</v>
      </c>
      <c r="AK332" s="238">
        <v>21</v>
      </c>
      <c r="AL332" s="238">
        <v>36</v>
      </c>
      <c r="AM332" s="238" t="s">
        <v>354</v>
      </c>
      <c r="AN332" s="238">
        <v>5</v>
      </c>
      <c r="AO332" s="238">
        <v>3</v>
      </c>
      <c r="AS332" s="238">
        <v>1</v>
      </c>
      <c r="AT332" s="238">
        <v>98</v>
      </c>
      <c r="AU332" s="238">
        <v>65</v>
      </c>
      <c r="AV332" s="238">
        <v>11</v>
      </c>
      <c r="AW332" s="238">
        <v>21</v>
      </c>
      <c r="CT332" s="238">
        <v>457888</v>
      </c>
      <c r="CU332" s="238">
        <v>4965913</v>
      </c>
      <c r="CV332" s="238">
        <v>44.845386499999996</v>
      </c>
      <c r="CW332" s="238">
        <v>-93.532878299999993</v>
      </c>
      <c r="CX332" s="238" t="s">
        <v>359</v>
      </c>
      <c r="CY332" s="238" t="s">
        <v>2380</v>
      </c>
    </row>
    <row r="333" spans="1:103" x14ac:dyDescent="0.25">
      <c r="A333" s="238">
        <v>399319</v>
      </c>
      <c r="B333" s="238">
        <v>2</v>
      </c>
      <c r="C333" s="238">
        <v>212</v>
      </c>
      <c r="D333" s="238">
        <v>153.214</v>
      </c>
      <c r="E333" s="238">
        <v>10</v>
      </c>
      <c r="F333" s="238" t="s">
        <v>2212</v>
      </c>
      <c r="H333" s="238" t="s">
        <v>354</v>
      </c>
      <c r="I333" s="238">
        <v>25</v>
      </c>
      <c r="K333" s="238">
        <v>16513525</v>
      </c>
      <c r="M333" s="238">
        <v>12</v>
      </c>
      <c r="N333" s="238">
        <v>1</v>
      </c>
      <c r="O333" s="238">
        <v>2016</v>
      </c>
      <c r="P333" s="238" t="s">
        <v>384</v>
      </c>
      <c r="Q333" s="238">
        <v>7</v>
      </c>
      <c r="R333" s="238" t="s">
        <v>369</v>
      </c>
      <c r="S333" s="238">
        <v>5</v>
      </c>
      <c r="T333" s="238">
        <v>0</v>
      </c>
      <c r="U333" s="238">
        <v>2</v>
      </c>
      <c r="V333" s="238">
        <v>12</v>
      </c>
      <c r="W333" s="238">
        <v>10</v>
      </c>
      <c r="X333" s="238">
        <v>2</v>
      </c>
      <c r="Y333" s="238">
        <v>1</v>
      </c>
      <c r="Z333" s="238">
        <v>2</v>
      </c>
      <c r="AB333" s="238">
        <v>1</v>
      </c>
      <c r="AC333" s="238">
        <v>98</v>
      </c>
      <c r="AD333" s="238" t="s">
        <v>357</v>
      </c>
      <c r="AF333" s="238" t="s">
        <v>358</v>
      </c>
      <c r="AG333" s="238">
        <v>7</v>
      </c>
      <c r="AH333" s="238">
        <v>2</v>
      </c>
      <c r="AI333" s="238">
        <v>2</v>
      </c>
      <c r="AJ333" s="238">
        <v>3</v>
      </c>
      <c r="AK333" s="238">
        <v>34</v>
      </c>
      <c r="AL333" s="238">
        <v>32</v>
      </c>
      <c r="AM333" s="238" t="s">
        <v>354</v>
      </c>
      <c r="AN333" s="238">
        <v>5</v>
      </c>
      <c r="AO333" s="238">
        <v>1</v>
      </c>
      <c r="AS333" s="238">
        <v>15</v>
      </c>
      <c r="AT333" s="238">
        <v>9</v>
      </c>
      <c r="AU333" s="238">
        <v>65</v>
      </c>
      <c r="AV333" s="238">
        <v>11</v>
      </c>
      <c r="AW333" s="238">
        <v>21</v>
      </c>
      <c r="AX333" s="238">
        <v>2</v>
      </c>
      <c r="AY333" s="238">
        <v>4</v>
      </c>
      <c r="AZ333" s="238">
        <v>3</v>
      </c>
      <c r="BA333" s="238">
        <v>21</v>
      </c>
      <c r="BB333" s="238">
        <v>35</v>
      </c>
      <c r="BC333" s="238" t="s">
        <v>363</v>
      </c>
      <c r="BD333" s="238">
        <v>5</v>
      </c>
      <c r="BE333" s="238">
        <v>4</v>
      </c>
      <c r="BI333" s="238">
        <v>15</v>
      </c>
      <c r="BJ333" s="238">
        <v>9</v>
      </c>
      <c r="BK333" s="238">
        <v>65</v>
      </c>
      <c r="BL333" s="238">
        <v>11</v>
      </c>
      <c r="BM333" s="238">
        <v>21</v>
      </c>
      <c r="CT333" s="238">
        <v>457929.05765811598</v>
      </c>
      <c r="CU333" s="238">
        <v>4965918.13563627</v>
      </c>
      <c r="CV333" s="238">
        <v>44.845433929999999</v>
      </c>
      <c r="CW333" s="238">
        <v>-93.532362160000005</v>
      </c>
      <c r="CX333" s="238" t="s">
        <v>359</v>
      </c>
      <c r="CY333" s="238" t="s">
        <v>2381</v>
      </c>
    </row>
    <row r="334" spans="1:103" x14ac:dyDescent="0.25">
      <c r="A334" s="238">
        <v>623453</v>
      </c>
      <c r="B334" s="238">
        <v>2</v>
      </c>
      <c r="C334" s="238">
        <v>212</v>
      </c>
      <c r="D334" s="238">
        <v>153.23099999999999</v>
      </c>
      <c r="E334" s="238">
        <v>10</v>
      </c>
      <c r="F334" s="238" t="s">
        <v>2212</v>
      </c>
      <c r="H334" s="238" t="s">
        <v>354</v>
      </c>
      <c r="I334" s="238">
        <v>25</v>
      </c>
      <c r="K334" s="238">
        <v>18509001</v>
      </c>
      <c r="M334" s="238">
        <v>7</v>
      </c>
      <c r="N334" s="238">
        <v>26</v>
      </c>
      <c r="O334" s="238">
        <v>2018</v>
      </c>
      <c r="P334" s="238" t="s">
        <v>384</v>
      </c>
      <c r="Q334" s="238">
        <v>7</v>
      </c>
      <c r="R334" s="238" t="s">
        <v>369</v>
      </c>
      <c r="S334" s="238">
        <v>5</v>
      </c>
      <c r="T334" s="238">
        <v>0</v>
      </c>
      <c r="U334" s="238">
        <v>2</v>
      </c>
      <c r="V334" s="238">
        <v>12</v>
      </c>
      <c r="W334" s="238">
        <v>10</v>
      </c>
      <c r="X334" s="238">
        <v>2</v>
      </c>
      <c r="Y334" s="238">
        <v>1</v>
      </c>
      <c r="Z334" s="238">
        <v>2</v>
      </c>
      <c r="AB334" s="238">
        <v>1</v>
      </c>
      <c r="AC334" s="238">
        <v>98</v>
      </c>
      <c r="AD334" s="238" t="s">
        <v>357</v>
      </c>
      <c r="AF334" s="238" t="s">
        <v>358</v>
      </c>
      <c r="AG334" s="238">
        <v>7</v>
      </c>
      <c r="AH334" s="238">
        <v>2</v>
      </c>
      <c r="AI334" s="238">
        <v>3</v>
      </c>
      <c r="AJ334" s="238">
        <v>3</v>
      </c>
      <c r="AK334" s="238">
        <v>21</v>
      </c>
      <c r="AL334" s="238">
        <v>36</v>
      </c>
      <c r="AM334" s="238" t="s">
        <v>354</v>
      </c>
      <c r="AN334" s="238">
        <v>5</v>
      </c>
      <c r="AO334" s="238">
        <v>1</v>
      </c>
      <c r="AS334" s="238">
        <v>15</v>
      </c>
      <c r="AT334" s="238">
        <v>9</v>
      </c>
      <c r="AU334" s="238">
        <v>65</v>
      </c>
      <c r="AV334" s="238">
        <v>11</v>
      </c>
      <c r="AW334" s="238">
        <v>21</v>
      </c>
      <c r="AX334" s="238">
        <v>2</v>
      </c>
      <c r="AY334" s="238">
        <v>3</v>
      </c>
      <c r="AZ334" s="238">
        <v>3</v>
      </c>
      <c r="BA334" s="238">
        <v>21</v>
      </c>
      <c r="BB334" s="238">
        <v>36</v>
      </c>
      <c r="BC334" s="238" t="s">
        <v>354</v>
      </c>
      <c r="BD334" s="238">
        <v>5</v>
      </c>
      <c r="BE334" s="238">
        <v>2</v>
      </c>
      <c r="BF334" s="238">
        <v>74</v>
      </c>
      <c r="BI334" s="238">
        <v>15</v>
      </c>
      <c r="BJ334" s="238">
        <v>9</v>
      </c>
      <c r="BK334" s="238">
        <v>65</v>
      </c>
      <c r="BL334" s="238">
        <v>11</v>
      </c>
      <c r="BM334" s="238">
        <v>21</v>
      </c>
      <c r="CT334" s="238">
        <v>457954.45770891599</v>
      </c>
      <c r="CU334" s="238">
        <v>4965930.8356616702</v>
      </c>
      <c r="CV334" s="238">
        <v>44.845549750000004</v>
      </c>
      <c r="CW334" s="238">
        <v>-93.532041820000003</v>
      </c>
      <c r="CX334" s="238" t="s">
        <v>359</v>
      </c>
      <c r="CY334" s="238" t="s">
        <v>2382</v>
      </c>
    </row>
    <row r="335" spans="1:103" x14ac:dyDescent="0.25">
      <c r="A335" s="238">
        <v>10847918</v>
      </c>
      <c r="B335" s="238">
        <v>2</v>
      </c>
      <c r="C335" s="238">
        <v>212</v>
      </c>
      <c r="D335" s="238">
        <v>153.273</v>
      </c>
      <c r="E335" s="238">
        <v>10</v>
      </c>
      <c r="F335" s="238" t="s">
        <v>2212</v>
      </c>
      <c r="H335" s="238" t="s">
        <v>354</v>
      </c>
      <c r="I335" s="238">
        <v>25</v>
      </c>
      <c r="K335" s="238">
        <v>13002104</v>
      </c>
      <c r="L335" s="238">
        <v>130240103</v>
      </c>
      <c r="M335" s="238">
        <v>1</v>
      </c>
      <c r="N335" s="238">
        <v>23</v>
      </c>
      <c r="O335" s="238">
        <v>2013</v>
      </c>
      <c r="P335" s="238" t="s">
        <v>355</v>
      </c>
      <c r="Q335" s="238">
        <v>9</v>
      </c>
      <c r="R335" s="238" t="s">
        <v>369</v>
      </c>
      <c r="S335" s="238">
        <v>5</v>
      </c>
      <c r="T335" s="238">
        <v>0</v>
      </c>
      <c r="U335" s="238">
        <v>2</v>
      </c>
      <c r="V335" s="238">
        <v>1</v>
      </c>
      <c r="W335" s="238">
        <v>10</v>
      </c>
      <c r="X335" s="238">
        <v>2</v>
      </c>
      <c r="Y335" s="238">
        <v>1</v>
      </c>
      <c r="Z335" s="238">
        <v>2</v>
      </c>
      <c r="AA335" s="238">
        <v>7</v>
      </c>
      <c r="AB335" s="238">
        <v>2</v>
      </c>
      <c r="AC335" s="238">
        <v>98</v>
      </c>
      <c r="AD335" s="238" t="s">
        <v>404</v>
      </c>
      <c r="AE335" s="238" t="s">
        <v>2383</v>
      </c>
      <c r="AF335" s="238" t="s">
        <v>358</v>
      </c>
      <c r="AG335" s="238">
        <v>7</v>
      </c>
      <c r="AH335" s="238">
        <v>2</v>
      </c>
      <c r="AI335" s="238">
        <v>4</v>
      </c>
      <c r="AJ335" s="238">
        <v>3</v>
      </c>
      <c r="AK335" s="238">
        <v>21</v>
      </c>
      <c r="AL335" s="238">
        <v>52</v>
      </c>
      <c r="AM335" s="238" t="s">
        <v>354</v>
      </c>
      <c r="AN335" s="238">
        <v>5</v>
      </c>
      <c r="AO335" s="238">
        <v>1</v>
      </c>
      <c r="AP335" s="238">
        <v>1</v>
      </c>
      <c r="AS335" s="238">
        <v>3</v>
      </c>
      <c r="AT335" s="238">
        <v>98</v>
      </c>
      <c r="AU335" s="238">
        <v>65</v>
      </c>
      <c r="AV335" s="238">
        <v>11</v>
      </c>
      <c r="AW335" s="238">
        <v>21</v>
      </c>
      <c r="AX335" s="238">
        <v>2</v>
      </c>
      <c r="AY335" s="238">
        <v>3</v>
      </c>
      <c r="AZ335" s="238">
        <v>3</v>
      </c>
      <c r="BA335" s="238">
        <v>10</v>
      </c>
      <c r="BB335" s="238">
        <v>23</v>
      </c>
      <c r="BC335" s="238" t="s">
        <v>354</v>
      </c>
      <c r="BD335" s="238">
        <v>5</v>
      </c>
      <c r="BE335" s="238">
        <v>3</v>
      </c>
      <c r="BF335" s="238">
        <v>72</v>
      </c>
      <c r="BI335" s="238">
        <v>3</v>
      </c>
      <c r="BJ335" s="238">
        <v>98</v>
      </c>
      <c r="BK335" s="238">
        <v>65</v>
      </c>
      <c r="BL335" s="238">
        <v>11</v>
      </c>
      <c r="BM335" s="238">
        <v>21</v>
      </c>
      <c r="CT335" s="238">
        <v>458023</v>
      </c>
      <c r="CU335" s="238">
        <v>4965938</v>
      </c>
      <c r="CV335" s="238">
        <v>44.845614500000003</v>
      </c>
      <c r="CW335" s="238">
        <v>-93.5311813</v>
      </c>
      <c r="CX335" s="238" t="s">
        <v>359</v>
      </c>
      <c r="CY335" s="238" t="s">
        <v>2384</v>
      </c>
    </row>
    <row r="336" spans="1:103" x14ac:dyDescent="0.25">
      <c r="A336" s="238">
        <v>10855850</v>
      </c>
      <c r="B336" s="238">
        <v>2</v>
      </c>
      <c r="C336" s="238">
        <v>212</v>
      </c>
      <c r="D336" s="238">
        <v>153.279</v>
      </c>
      <c r="E336" s="238">
        <v>10</v>
      </c>
      <c r="F336" s="238" t="s">
        <v>2212</v>
      </c>
      <c r="H336" s="238" t="s">
        <v>354</v>
      </c>
      <c r="I336" s="238">
        <v>25</v>
      </c>
      <c r="K336" s="238">
        <v>13036546</v>
      </c>
      <c r="L336" s="238">
        <v>133390171</v>
      </c>
      <c r="M336" s="238">
        <v>12</v>
      </c>
      <c r="N336" s="238">
        <v>5</v>
      </c>
      <c r="O336" s="238">
        <v>2013</v>
      </c>
      <c r="P336" s="238" t="s">
        <v>384</v>
      </c>
      <c r="Q336" s="238">
        <v>12</v>
      </c>
      <c r="S336" s="238">
        <v>5</v>
      </c>
      <c r="T336" s="238">
        <v>0</v>
      </c>
      <c r="U336" s="238">
        <v>3</v>
      </c>
      <c r="V336" s="238">
        <v>1</v>
      </c>
      <c r="W336" s="238">
        <v>10</v>
      </c>
      <c r="X336" s="238">
        <v>3</v>
      </c>
      <c r="Y336" s="238">
        <v>1</v>
      </c>
      <c r="Z336" s="238">
        <v>1</v>
      </c>
      <c r="AB336" s="238">
        <v>5</v>
      </c>
      <c r="AC336" s="238">
        <v>98</v>
      </c>
      <c r="AD336" s="238" t="s">
        <v>383</v>
      </c>
      <c r="AE336" s="238" t="s">
        <v>2252</v>
      </c>
      <c r="AF336" s="238" t="s">
        <v>358</v>
      </c>
      <c r="AG336" s="238">
        <v>7</v>
      </c>
      <c r="AH336" s="238">
        <v>2</v>
      </c>
      <c r="AI336" s="238">
        <v>2</v>
      </c>
      <c r="AJ336" s="238">
        <v>4</v>
      </c>
      <c r="AK336" s="238">
        <v>8</v>
      </c>
      <c r="AL336" s="238">
        <v>62</v>
      </c>
      <c r="AM336" s="238" t="s">
        <v>363</v>
      </c>
      <c r="AN336" s="238">
        <v>5</v>
      </c>
      <c r="AO336" s="238">
        <v>1</v>
      </c>
      <c r="AS336" s="238">
        <v>3</v>
      </c>
      <c r="AT336" s="238">
        <v>20</v>
      </c>
      <c r="AU336" s="238">
        <v>50</v>
      </c>
      <c r="AV336" s="238">
        <v>11</v>
      </c>
      <c r="AW336" s="238">
        <v>21</v>
      </c>
      <c r="AX336" s="238">
        <v>2</v>
      </c>
      <c r="AY336" s="238">
        <v>2</v>
      </c>
      <c r="AZ336" s="238">
        <v>4</v>
      </c>
      <c r="BA336" s="238">
        <v>26</v>
      </c>
      <c r="BB336" s="238">
        <v>26</v>
      </c>
      <c r="BC336" s="238" t="s">
        <v>363</v>
      </c>
      <c r="BD336" s="238">
        <v>5</v>
      </c>
      <c r="BE336" s="238">
        <v>3</v>
      </c>
      <c r="BI336" s="238">
        <v>3</v>
      </c>
      <c r="BJ336" s="238">
        <v>20</v>
      </c>
      <c r="BK336" s="238">
        <v>50</v>
      </c>
      <c r="BL336" s="238">
        <v>11</v>
      </c>
      <c r="BM336" s="238">
        <v>21</v>
      </c>
      <c r="BN336" s="238">
        <v>2</v>
      </c>
      <c r="BO336" s="238">
        <v>2</v>
      </c>
      <c r="BP336" s="238">
        <v>4</v>
      </c>
      <c r="BQ336" s="238">
        <v>7</v>
      </c>
      <c r="BR336" s="238">
        <v>19</v>
      </c>
      <c r="BS336" s="238" t="s">
        <v>354</v>
      </c>
      <c r="BT336" s="238">
        <v>5</v>
      </c>
      <c r="BU336" s="238">
        <v>3</v>
      </c>
      <c r="BY336" s="238">
        <v>3</v>
      </c>
      <c r="BZ336" s="238">
        <v>20</v>
      </c>
      <c r="CA336" s="238">
        <v>50</v>
      </c>
      <c r="CB336" s="238">
        <v>11</v>
      </c>
      <c r="CC336" s="238">
        <v>21</v>
      </c>
      <c r="CT336" s="238">
        <v>458032</v>
      </c>
      <c r="CU336" s="238">
        <v>4965939</v>
      </c>
      <c r="CV336" s="238">
        <v>44.845631699999998</v>
      </c>
      <c r="CW336" s="238">
        <v>-93.531056100000001</v>
      </c>
      <c r="CX336" s="238" t="s">
        <v>359</v>
      </c>
      <c r="CY336" s="238" t="s">
        <v>2385</v>
      </c>
    </row>
    <row r="337" spans="1:103" x14ac:dyDescent="0.25">
      <c r="A337" s="238">
        <v>10933675</v>
      </c>
      <c r="B337" s="238">
        <v>2</v>
      </c>
      <c r="C337" s="238">
        <v>212</v>
      </c>
      <c r="D337" s="238">
        <v>153.32900000000001</v>
      </c>
      <c r="E337" s="238">
        <v>10</v>
      </c>
      <c r="F337" s="238" t="s">
        <v>2212</v>
      </c>
      <c r="H337" s="238" t="s">
        <v>354</v>
      </c>
      <c r="I337" s="238">
        <v>25</v>
      </c>
      <c r="K337" s="238">
        <v>14502651</v>
      </c>
      <c r="L337" s="238">
        <v>140560698</v>
      </c>
      <c r="M337" s="238">
        <v>2</v>
      </c>
      <c r="N337" s="238">
        <v>22</v>
      </c>
      <c r="O337" s="238">
        <v>2014</v>
      </c>
      <c r="P337" s="238" t="s">
        <v>364</v>
      </c>
      <c r="Q337" s="238">
        <v>14</v>
      </c>
      <c r="R337" s="238" t="s">
        <v>419</v>
      </c>
      <c r="S337" s="238">
        <v>5</v>
      </c>
      <c r="T337" s="238">
        <v>0</v>
      </c>
      <c r="U337" s="238">
        <v>1</v>
      </c>
      <c r="V337" s="238">
        <v>4</v>
      </c>
      <c r="W337" s="238">
        <v>83</v>
      </c>
      <c r="X337" s="238">
        <v>2</v>
      </c>
      <c r="Y337" s="238">
        <v>1</v>
      </c>
      <c r="Z337" s="238">
        <v>1</v>
      </c>
      <c r="AB337" s="238">
        <v>4</v>
      </c>
      <c r="AC337" s="238">
        <v>98</v>
      </c>
      <c r="AD337" s="238">
        <v>212</v>
      </c>
      <c r="AE337" s="238" t="s">
        <v>2386</v>
      </c>
      <c r="AF337" s="238" t="s">
        <v>358</v>
      </c>
      <c r="AG337" s="238">
        <v>3</v>
      </c>
      <c r="AH337" s="238">
        <v>2</v>
      </c>
      <c r="AI337" s="238">
        <v>2</v>
      </c>
      <c r="AJ337" s="238">
        <v>4</v>
      </c>
      <c r="AK337" s="238">
        <v>21</v>
      </c>
      <c r="AL337" s="238">
        <v>29</v>
      </c>
      <c r="AM337" s="238" t="s">
        <v>363</v>
      </c>
      <c r="AN337" s="238">
        <v>5</v>
      </c>
      <c r="AO337" s="238">
        <v>3</v>
      </c>
      <c r="AS337" s="238">
        <v>1</v>
      </c>
      <c r="AT337" s="238">
        <v>98</v>
      </c>
      <c r="AU337" s="238">
        <v>65</v>
      </c>
      <c r="AV337" s="238">
        <v>11</v>
      </c>
      <c r="AW337" s="238">
        <v>21</v>
      </c>
      <c r="CT337" s="238">
        <v>458112</v>
      </c>
      <c r="CU337" s="238">
        <v>4965954</v>
      </c>
      <c r="CV337" s="238">
        <v>44.845768900000003</v>
      </c>
      <c r="CW337" s="238">
        <v>-93.530050900000006</v>
      </c>
      <c r="CX337" s="238" t="s">
        <v>359</v>
      </c>
      <c r="CY337" s="238" t="s">
        <v>2387</v>
      </c>
    </row>
    <row r="338" spans="1:103" x14ac:dyDescent="0.25">
      <c r="A338" s="238">
        <v>10700693</v>
      </c>
      <c r="B338" s="238">
        <v>2</v>
      </c>
      <c r="C338" s="238">
        <v>212</v>
      </c>
      <c r="D338" s="238">
        <v>153.34299999999999</v>
      </c>
      <c r="E338" s="238">
        <v>10</v>
      </c>
      <c r="F338" s="238" t="s">
        <v>2212</v>
      </c>
      <c r="H338" s="238" t="s">
        <v>354</v>
      </c>
      <c r="I338" s="238">
        <v>25</v>
      </c>
      <c r="K338" s="238">
        <v>11010800</v>
      </c>
      <c r="L338" s="238">
        <v>111060110</v>
      </c>
      <c r="M338" s="238">
        <v>4</v>
      </c>
      <c r="N338" s="238">
        <v>12</v>
      </c>
      <c r="O338" s="238">
        <v>2011</v>
      </c>
      <c r="P338" s="238" t="s">
        <v>368</v>
      </c>
      <c r="Q338" s="238">
        <v>17</v>
      </c>
      <c r="R338" s="238" t="s">
        <v>356</v>
      </c>
      <c r="S338" s="238">
        <v>5</v>
      </c>
      <c r="T338" s="238">
        <v>0</v>
      </c>
      <c r="U338" s="238">
        <v>1</v>
      </c>
      <c r="V338" s="238">
        <v>7</v>
      </c>
      <c r="W338" s="238">
        <v>45</v>
      </c>
      <c r="X338" s="238">
        <v>25</v>
      </c>
      <c r="Y338" s="238">
        <v>1</v>
      </c>
      <c r="Z338" s="238">
        <v>1</v>
      </c>
      <c r="AB338" s="238">
        <v>1</v>
      </c>
      <c r="AC338" s="238">
        <v>98</v>
      </c>
      <c r="AD338" s="238">
        <v>212</v>
      </c>
      <c r="AE338" s="238">
        <v>101</v>
      </c>
      <c r="AF338" s="238" t="s">
        <v>358</v>
      </c>
      <c r="AG338" s="238">
        <v>3</v>
      </c>
      <c r="AH338" s="238">
        <v>2</v>
      </c>
      <c r="AI338" s="238">
        <v>2</v>
      </c>
      <c r="AJ338" s="238">
        <v>4</v>
      </c>
      <c r="AK338" s="238">
        <v>21</v>
      </c>
      <c r="AL338" s="238">
        <v>21</v>
      </c>
      <c r="AM338" s="238" t="s">
        <v>354</v>
      </c>
      <c r="AN338" s="238">
        <v>5</v>
      </c>
      <c r="AO338" s="238">
        <v>21</v>
      </c>
      <c r="AS338" s="238">
        <v>1</v>
      </c>
      <c r="AT338" s="238">
        <v>98</v>
      </c>
      <c r="AU338" s="238">
        <v>65</v>
      </c>
      <c r="AV338" s="238">
        <v>10</v>
      </c>
      <c r="AW338" s="238">
        <v>21</v>
      </c>
      <c r="CT338" s="238">
        <v>458134</v>
      </c>
      <c r="CU338" s="238">
        <v>4965958</v>
      </c>
      <c r="CV338" s="238">
        <v>44.845805900000002</v>
      </c>
      <c r="CW338" s="238">
        <v>-93.5297755</v>
      </c>
      <c r="CX338" s="238" t="s">
        <v>359</v>
      </c>
      <c r="CY338" s="238" t="s">
        <v>2388</v>
      </c>
    </row>
    <row r="339" spans="1:103" x14ac:dyDescent="0.25">
      <c r="A339" s="238">
        <v>10775098</v>
      </c>
      <c r="B339" s="238">
        <v>2</v>
      </c>
      <c r="C339" s="238">
        <v>212</v>
      </c>
      <c r="D339" s="238">
        <v>153.375</v>
      </c>
      <c r="E339" s="238">
        <v>10</v>
      </c>
      <c r="F339" s="238" t="s">
        <v>2212</v>
      </c>
      <c r="H339" s="238" t="s">
        <v>354</v>
      </c>
      <c r="I339" s="238">
        <v>25</v>
      </c>
      <c r="K339" s="238">
        <v>12501637</v>
      </c>
      <c r="L339" s="238">
        <v>120450306</v>
      </c>
      <c r="M339" s="238">
        <v>2</v>
      </c>
      <c r="N339" s="238">
        <v>13</v>
      </c>
      <c r="O339" s="238">
        <v>2012</v>
      </c>
      <c r="P339" s="238" t="s">
        <v>361</v>
      </c>
      <c r="Q339" s="238">
        <v>21</v>
      </c>
      <c r="R339" s="238" t="s">
        <v>356</v>
      </c>
      <c r="S339" s="238">
        <v>5</v>
      </c>
      <c r="T339" s="238">
        <v>0</v>
      </c>
      <c r="U339" s="238">
        <v>1</v>
      </c>
      <c r="V339" s="238">
        <v>7</v>
      </c>
      <c r="W339" s="238">
        <v>53</v>
      </c>
      <c r="X339" s="238">
        <v>2</v>
      </c>
      <c r="Y339" s="238">
        <v>6</v>
      </c>
      <c r="Z339" s="238">
        <v>2</v>
      </c>
      <c r="AA339" s="238">
        <v>4</v>
      </c>
      <c r="AB339" s="238">
        <v>3</v>
      </c>
      <c r="AC339" s="238">
        <v>98</v>
      </c>
      <c r="AD339" s="238" t="s">
        <v>376</v>
      </c>
      <c r="AE339" s="238" t="s">
        <v>2389</v>
      </c>
      <c r="AF339" s="238" t="s">
        <v>358</v>
      </c>
      <c r="AG339" s="238">
        <v>3</v>
      </c>
      <c r="AH339" s="238">
        <v>2</v>
      </c>
      <c r="AI339" s="238">
        <v>2</v>
      </c>
      <c r="AJ339" s="238">
        <v>4</v>
      </c>
      <c r="AK339" s="238">
        <v>21</v>
      </c>
      <c r="AL339" s="238">
        <v>27</v>
      </c>
      <c r="AM339" s="238" t="s">
        <v>363</v>
      </c>
      <c r="AN339" s="238">
        <v>5</v>
      </c>
      <c r="AO339" s="238">
        <v>3</v>
      </c>
      <c r="AS339" s="238">
        <v>1</v>
      </c>
      <c r="AT339" s="238">
        <v>98</v>
      </c>
      <c r="AU339" s="238">
        <v>65</v>
      </c>
      <c r="AV339" s="238">
        <v>11</v>
      </c>
      <c r="AW339" s="238">
        <v>21</v>
      </c>
      <c r="CT339" s="238">
        <v>458185</v>
      </c>
      <c r="CU339" s="238">
        <v>4965967</v>
      </c>
      <c r="CV339" s="238">
        <v>44.845892300000003</v>
      </c>
      <c r="CW339" s="238">
        <v>-93.529131500000005</v>
      </c>
      <c r="CX339" s="238" t="s">
        <v>359</v>
      </c>
      <c r="CY339" s="238" t="s">
        <v>2390</v>
      </c>
    </row>
    <row r="340" spans="1:103" x14ac:dyDescent="0.25">
      <c r="A340" s="238">
        <v>10933674</v>
      </c>
      <c r="B340" s="238">
        <v>2</v>
      </c>
      <c r="C340" s="238">
        <v>212</v>
      </c>
      <c r="D340" s="238">
        <v>153.375</v>
      </c>
      <c r="E340" s="238">
        <v>10</v>
      </c>
      <c r="F340" s="238" t="s">
        <v>2212</v>
      </c>
      <c r="H340" s="238" t="s">
        <v>354</v>
      </c>
      <c r="I340" s="238">
        <v>25</v>
      </c>
      <c r="K340" s="238">
        <v>14502646</v>
      </c>
      <c r="L340" s="238">
        <v>140560697</v>
      </c>
      <c r="M340" s="238">
        <v>2</v>
      </c>
      <c r="N340" s="238">
        <v>22</v>
      </c>
      <c r="O340" s="238">
        <v>2014</v>
      </c>
      <c r="P340" s="238" t="s">
        <v>364</v>
      </c>
      <c r="Q340" s="238">
        <v>13</v>
      </c>
      <c r="R340" s="238" t="s">
        <v>356</v>
      </c>
      <c r="S340" s="238">
        <v>5</v>
      </c>
      <c r="T340" s="238">
        <v>0</v>
      </c>
      <c r="U340" s="238">
        <v>1</v>
      </c>
      <c r="V340" s="238">
        <v>4</v>
      </c>
      <c r="W340" s="238">
        <v>83</v>
      </c>
      <c r="X340" s="238">
        <v>2</v>
      </c>
      <c r="Y340" s="238">
        <v>1</v>
      </c>
      <c r="Z340" s="238">
        <v>1</v>
      </c>
      <c r="AB340" s="238">
        <v>4</v>
      </c>
      <c r="AC340" s="238">
        <v>98</v>
      </c>
      <c r="AD340" s="238">
        <v>212</v>
      </c>
      <c r="AE340" s="238" t="s">
        <v>2386</v>
      </c>
      <c r="AF340" s="238" t="s">
        <v>358</v>
      </c>
      <c r="AG340" s="238">
        <v>3</v>
      </c>
      <c r="AH340" s="238">
        <v>2</v>
      </c>
      <c r="AI340" s="238">
        <v>4</v>
      </c>
      <c r="AJ340" s="238">
        <v>4</v>
      </c>
      <c r="AK340" s="238">
        <v>28</v>
      </c>
      <c r="AL340" s="238">
        <v>25</v>
      </c>
      <c r="AM340" s="238" t="s">
        <v>363</v>
      </c>
      <c r="AN340" s="238">
        <v>5</v>
      </c>
      <c r="AO340" s="238">
        <v>3</v>
      </c>
      <c r="AS340" s="238">
        <v>1</v>
      </c>
      <c r="AT340" s="238">
        <v>98</v>
      </c>
      <c r="AU340" s="238">
        <v>65</v>
      </c>
      <c r="AV340" s="238">
        <v>11</v>
      </c>
      <c r="AW340" s="238">
        <v>21</v>
      </c>
      <c r="CT340" s="238">
        <v>458185</v>
      </c>
      <c r="CU340" s="238">
        <v>4965967</v>
      </c>
      <c r="CV340" s="238">
        <v>44.845892300000003</v>
      </c>
      <c r="CW340" s="238">
        <v>-93.529131500000005</v>
      </c>
      <c r="CX340" s="238" t="s">
        <v>359</v>
      </c>
      <c r="CY340" s="238" t="s">
        <v>2391</v>
      </c>
    </row>
    <row r="341" spans="1:103" x14ac:dyDescent="0.25">
      <c r="A341" s="238">
        <v>687451</v>
      </c>
      <c r="B341" s="238">
        <v>2</v>
      </c>
      <c r="C341" s="238">
        <v>212</v>
      </c>
      <c r="D341" s="238">
        <v>153.37700000000001</v>
      </c>
      <c r="E341" s="238">
        <v>10</v>
      </c>
      <c r="F341" s="238" t="s">
        <v>2212</v>
      </c>
      <c r="H341" s="238" t="s">
        <v>354</v>
      </c>
      <c r="I341" s="238">
        <v>25</v>
      </c>
      <c r="K341" s="238">
        <v>19502266</v>
      </c>
      <c r="M341" s="238">
        <v>2</v>
      </c>
      <c r="N341" s="238">
        <v>8</v>
      </c>
      <c r="O341" s="238">
        <v>2019</v>
      </c>
      <c r="P341" s="238" t="s">
        <v>362</v>
      </c>
      <c r="Q341" s="238">
        <v>18</v>
      </c>
      <c r="R341" s="238" t="s">
        <v>369</v>
      </c>
      <c r="S341" s="238">
        <v>4</v>
      </c>
      <c r="T341" s="238">
        <v>0</v>
      </c>
      <c r="U341" s="238">
        <v>2</v>
      </c>
      <c r="V341" s="238">
        <v>12</v>
      </c>
      <c r="W341" s="238">
        <v>10</v>
      </c>
      <c r="X341" s="238">
        <v>2</v>
      </c>
      <c r="Y341" s="238">
        <v>4</v>
      </c>
      <c r="Z341" s="238">
        <v>2</v>
      </c>
      <c r="AB341" s="238">
        <v>5</v>
      </c>
      <c r="AC341" s="238">
        <v>98</v>
      </c>
      <c r="AD341" s="238" t="s">
        <v>357</v>
      </c>
      <c r="AF341" s="238" t="s">
        <v>358</v>
      </c>
      <c r="AG341" s="238">
        <v>7</v>
      </c>
      <c r="AH341" s="238">
        <v>2</v>
      </c>
      <c r="AI341" s="238">
        <v>4</v>
      </c>
      <c r="AJ341" s="238">
        <v>3</v>
      </c>
      <c r="AK341" s="238">
        <v>21</v>
      </c>
      <c r="AL341" s="238">
        <v>34</v>
      </c>
      <c r="AM341" s="238" t="s">
        <v>363</v>
      </c>
      <c r="AN341" s="238">
        <v>10</v>
      </c>
      <c r="AO341" s="238">
        <v>70</v>
      </c>
      <c r="AS341" s="238">
        <v>15</v>
      </c>
      <c r="AT341" s="238">
        <v>98</v>
      </c>
      <c r="AU341" s="238">
        <v>65</v>
      </c>
      <c r="AV341" s="238">
        <v>11</v>
      </c>
      <c r="AW341" s="238">
        <v>21</v>
      </c>
      <c r="AX341" s="238">
        <v>1</v>
      </c>
      <c r="AZ341" s="238">
        <v>3</v>
      </c>
      <c r="BA341" s="238">
        <v>26</v>
      </c>
      <c r="BI341" s="238">
        <v>15</v>
      </c>
      <c r="BJ341" s="238">
        <v>98</v>
      </c>
      <c r="BK341" s="238">
        <v>65</v>
      </c>
      <c r="BL341" s="238">
        <v>11</v>
      </c>
      <c r="BM341" s="238">
        <v>21</v>
      </c>
      <c r="CT341" s="238">
        <v>458187.29150791699</v>
      </c>
      <c r="CU341" s="238">
        <v>4965968.9357378697</v>
      </c>
      <c r="CV341" s="238">
        <v>44.845906409999998</v>
      </c>
      <c r="CW341" s="238">
        <v>-93.529098820000002</v>
      </c>
      <c r="CX341" s="238" t="s">
        <v>359</v>
      </c>
      <c r="CY341" s="238" t="s">
        <v>2392</v>
      </c>
    </row>
    <row r="342" spans="1:103" x14ac:dyDescent="0.25">
      <c r="A342" s="238">
        <v>738334</v>
      </c>
      <c r="B342" s="238">
        <v>2</v>
      </c>
      <c r="C342" s="238">
        <v>212</v>
      </c>
      <c r="D342" s="238">
        <v>153.42500000000001</v>
      </c>
      <c r="E342" s="238">
        <v>10</v>
      </c>
      <c r="F342" s="238" t="s">
        <v>2212</v>
      </c>
      <c r="H342" s="238" t="s">
        <v>354</v>
      </c>
      <c r="I342" s="238">
        <v>25</v>
      </c>
      <c r="K342" s="238">
        <v>19509502</v>
      </c>
      <c r="M342" s="238">
        <v>8</v>
      </c>
      <c r="N342" s="238">
        <v>5</v>
      </c>
      <c r="O342" s="238">
        <v>2019</v>
      </c>
      <c r="P342" s="238" t="s">
        <v>361</v>
      </c>
      <c r="Q342" s="238">
        <v>12</v>
      </c>
      <c r="R342" s="238" t="s">
        <v>356</v>
      </c>
      <c r="S342" s="238">
        <v>5</v>
      </c>
      <c r="T342" s="238">
        <v>0</v>
      </c>
      <c r="U342" s="238">
        <v>1</v>
      </c>
      <c r="W342" s="238">
        <v>55</v>
      </c>
      <c r="X342" s="238">
        <v>2</v>
      </c>
      <c r="Y342" s="238">
        <v>1</v>
      </c>
      <c r="Z342" s="238">
        <v>2</v>
      </c>
      <c r="AB342" s="238">
        <v>1</v>
      </c>
      <c r="AC342" s="238">
        <v>98</v>
      </c>
      <c r="AD342" s="238" t="s">
        <v>357</v>
      </c>
      <c r="AF342" s="238" t="s">
        <v>405</v>
      </c>
      <c r="AG342" s="238">
        <v>3</v>
      </c>
      <c r="AH342" s="238">
        <v>2</v>
      </c>
      <c r="AI342" s="238">
        <v>4</v>
      </c>
      <c r="AJ342" s="238">
        <v>4</v>
      </c>
      <c r="AK342" s="238">
        <v>21</v>
      </c>
      <c r="AL342" s="238">
        <v>54</v>
      </c>
      <c r="AM342" s="238" t="s">
        <v>354</v>
      </c>
      <c r="AN342" s="238">
        <v>9</v>
      </c>
      <c r="AO342" s="238">
        <v>68</v>
      </c>
      <c r="AS342" s="238">
        <v>15</v>
      </c>
      <c r="AT342" s="238">
        <v>9</v>
      </c>
      <c r="AV342" s="238">
        <v>11</v>
      </c>
      <c r="AW342" s="238">
        <v>21</v>
      </c>
      <c r="CT342" s="238">
        <v>458263.491660317</v>
      </c>
      <c r="CU342" s="238">
        <v>4966036.6692066696</v>
      </c>
      <c r="CV342" s="238">
        <v>44.846520589999997</v>
      </c>
      <c r="CW342" s="238">
        <v>-93.528140199999996</v>
      </c>
      <c r="CX342" s="238" t="s">
        <v>359</v>
      </c>
      <c r="CY342" s="238" t="s">
        <v>2393</v>
      </c>
    </row>
    <row r="343" spans="1:103" x14ac:dyDescent="0.25">
      <c r="A343" s="238">
        <v>376012</v>
      </c>
      <c r="B343" s="238">
        <v>2</v>
      </c>
      <c r="C343" s="238">
        <v>212</v>
      </c>
      <c r="D343" s="238">
        <v>153.46199999999999</v>
      </c>
      <c r="E343" s="238">
        <v>10</v>
      </c>
      <c r="F343" s="238" t="s">
        <v>2212</v>
      </c>
      <c r="H343" s="238" t="s">
        <v>354</v>
      </c>
      <c r="I343" s="238">
        <v>25</v>
      </c>
      <c r="K343" s="238">
        <v>16509684</v>
      </c>
      <c r="M343" s="238">
        <v>9</v>
      </c>
      <c r="N343" s="238">
        <v>1</v>
      </c>
      <c r="O343" s="238">
        <v>2016</v>
      </c>
      <c r="P343" s="238" t="s">
        <v>384</v>
      </c>
      <c r="Q343" s="238">
        <v>23</v>
      </c>
      <c r="R343" s="238" t="s">
        <v>356</v>
      </c>
      <c r="S343" s="238">
        <v>5</v>
      </c>
      <c r="T343" s="238">
        <v>0</v>
      </c>
      <c r="U343" s="238">
        <v>1</v>
      </c>
      <c r="W343" s="238">
        <v>55</v>
      </c>
      <c r="X343" s="238">
        <v>2</v>
      </c>
      <c r="Y343" s="238">
        <v>5</v>
      </c>
      <c r="Z343" s="238">
        <v>1</v>
      </c>
      <c r="AB343" s="238">
        <v>1</v>
      </c>
      <c r="AC343" s="238">
        <v>98</v>
      </c>
      <c r="AD343" s="238" t="s">
        <v>357</v>
      </c>
      <c r="AF343" s="238" t="s">
        <v>405</v>
      </c>
      <c r="AG343" s="238">
        <v>3</v>
      </c>
      <c r="AH343" s="238">
        <v>1</v>
      </c>
      <c r="AI343" s="238">
        <v>2</v>
      </c>
      <c r="AJ343" s="238">
        <v>4</v>
      </c>
      <c r="AK343" s="238">
        <v>21</v>
      </c>
      <c r="AS343" s="238">
        <v>15</v>
      </c>
      <c r="AT343" s="238">
        <v>9</v>
      </c>
      <c r="AU343" s="238">
        <v>65</v>
      </c>
      <c r="AV343" s="238">
        <v>11</v>
      </c>
      <c r="AW343" s="238">
        <v>21</v>
      </c>
      <c r="CT343" s="238">
        <v>458288.89171111799</v>
      </c>
      <c r="CU343" s="238">
        <v>4966028.2025230704</v>
      </c>
      <c r="CV343" s="238">
        <v>44.846445860000003</v>
      </c>
      <c r="CW343" s="238">
        <v>-93.527818100000005</v>
      </c>
      <c r="CX343" s="238" t="s">
        <v>359</v>
      </c>
      <c r="CY343" s="238" t="s">
        <v>2394</v>
      </c>
    </row>
    <row r="344" spans="1:103" x14ac:dyDescent="0.25">
      <c r="A344" s="238">
        <v>518985</v>
      </c>
      <c r="B344" s="238">
        <v>2</v>
      </c>
      <c r="C344" s="238">
        <v>212</v>
      </c>
      <c r="D344" s="238">
        <v>153.47200000000001</v>
      </c>
      <c r="E344" s="238">
        <v>10</v>
      </c>
      <c r="F344" s="238" t="s">
        <v>2212</v>
      </c>
      <c r="H344" s="238" t="s">
        <v>354</v>
      </c>
      <c r="I344" s="238">
        <v>25</v>
      </c>
      <c r="K344" s="238">
        <v>17513095</v>
      </c>
      <c r="M344" s="238">
        <v>11</v>
      </c>
      <c r="N344" s="238">
        <v>19</v>
      </c>
      <c r="O344" s="238">
        <v>2017</v>
      </c>
      <c r="P344" s="238" t="s">
        <v>366</v>
      </c>
      <c r="Q344" s="238">
        <v>12</v>
      </c>
      <c r="R344" s="238" t="s">
        <v>356</v>
      </c>
      <c r="S344" s="238">
        <v>5</v>
      </c>
      <c r="T344" s="238">
        <v>0</v>
      </c>
      <c r="U344" s="238">
        <v>1</v>
      </c>
      <c r="W344" s="238">
        <v>55</v>
      </c>
      <c r="X344" s="238">
        <v>2</v>
      </c>
      <c r="Y344" s="238">
        <v>1</v>
      </c>
      <c r="Z344" s="238">
        <v>1</v>
      </c>
      <c r="AB344" s="238">
        <v>1</v>
      </c>
      <c r="AC344" s="238">
        <v>98</v>
      </c>
      <c r="AD344" s="238" t="s">
        <v>2395</v>
      </c>
      <c r="AF344" s="238" t="s">
        <v>405</v>
      </c>
      <c r="AG344" s="238">
        <v>3</v>
      </c>
      <c r="AH344" s="238">
        <v>2</v>
      </c>
      <c r="AI344" s="238">
        <v>2</v>
      </c>
      <c r="AJ344" s="238">
        <v>4</v>
      </c>
      <c r="AK344" s="238">
        <v>21</v>
      </c>
      <c r="AL344" s="238">
        <v>20</v>
      </c>
      <c r="AM344" s="238" t="s">
        <v>354</v>
      </c>
      <c r="AN344" s="238">
        <v>9</v>
      </c>
      <c r="AO344" s="238">
        <v>90</v>
      </c>
      <c r="AS344" s="238">
        <v>15</v>
      </c>
      <c r="AT344" s="238">
        <v>9</v>
      </c>
      <c r="AU344" s="238">
        <v>65</v>
      </c>
      <c r="AV344" s="238">
        <v>11</v>
      </c>
      <c r="AW344" s="238">
        <v>21</v>
      </c>
      <c r="CT344" s="238">
        <v>458305.82507831801</v>
      </c>
      <c r="CU344" s="238">
        <v>4966019.7358394703</v>
      </c>
      <c r="CV344" s="238">
        <v>44.846370640000004</v>
      </c>
      <c r="CW344" s="238">
        <v>-93.527603130000003</v>
      </c>
      <c r="CX344" s="238" t="s">
        <v>359</v>
      </c>
      <c r="CY344" s="238" t="s">
        <v>2396</v>
      </c>
    </row>
    <row r="345" spans="1:103" x14ac:dyDescent="0.25">
      <c r="A345" s="238">
        <v>11016544</v>
      </c>
      <c r="B345" s="238">
        <v>2</v>
      </c>
      <c r="C345" s="238">
        <v>212</v>
      </c>
      <c r="D345" s="238">
        <v>153.47300000000001</v>
      </c>
      <c r="E345" s="238">
        <v>10</v>
      </c>
      <c r="F345" s="238" t="s">
        <v>2212</v>
      </c>
      <c r="H345" s="238" t="s">
        <v>354</v>
      </c>
      <c r="I345" s="238">
        <v>25</v>
      </c>
      <c r="K345" s="238">
        <v>15500866</v>
      </c>
      <c r="L345" s="238">
        <v>150160245</v>
      </c>
      <c r="M345" s="238">
        <v>1</v>
      </c>
      <c r="N345" s="238">
        <v>16</v>
      </c>
      <c r="O345" s="238">
        <v>2015</v>
      </c>
      <c r="P345" s="238" t="s">
        <v>362</v>
      </c>
      <c r="Q345" s="238">
        <v>9</v>
      </c>
      <c r="R345" s="238" t="s">
        <v>356</v>
      </c>
      <c r="S345" s="238">
        <v>5</v>
      </c>
      <c r="T345" s="238">
        <v>0</v>
      </c>
      <c r="U345" s="238">
        <v>2</v>
      </c>
      <c r="V345" s="238">
        <v>1</v>
      </c>
      <c r="W345" s="238">
        <v>10</v>
      </c>
      <c r="X345" s="238">
        <v>26</v>
      </c>
      <c r="Y345" s="238">
        <v>1</v>
      </c>
      <c r="Z345" s="238">
        <v>2</v>
      </c>
      <c r="AB345" s="238">
        <v>1</v>
      </c>
      <c r="AC345" s="238">
        <v>98</v>
      </c>
      <c r="AD345" s="238" t="s">
        <v>2397</v>
      </c>
      <c r="AE345" s="238" t="s">
        <v>1593</v>
      </c>
      <c r="AF345" s="238" t="s">
        <v>358</v>
      </c>
      <c r="AG345" s="238">
        <v>7</v>
      </c>
      <c r="AH345" s="238">
        <v>2</v>
      </c>
      <c r="AI345" s="238">
        <v>3</v>
      </c>
      <c r="AJ345" s="238">
        <v>4</v>
      </c>
      <c r="AK345" s="238">
        <v>8</v>
      </c>
      <c r="AL345" s="238">
        <v>66</v>
      </c>
      <c r="AM345" s="238" t="s">
        <v>354</v>
      </c>
      <c r="AN345" s="238">
        <v>5</v>
      </c>
      <c r="AO345" s="238">
        <v>1</v>
      </c>
      <c r="AS345" s="238">
        <v>2</v>
      </c>
      <c r="AT345" s="238">
        <v>20</v>
      </c>
      <c r="AU345" s="238">
        <v>55</v>
      </c>
      <c r="AV345" s="238">
        <v>11</v>
      </c>
      <c r="AW345" s="238">
        <v>20</v>
      </c>
      <c r="AX345" s="238">
        <v>2</v>
      </c>
      <c r="AY345" s="238">
        <v>2</v>
      </c>
      <c r="AZ345" s="238">
        <v>4</v>
      </c>
      <c r="BA345" s="238">
        <v>21</v>
      </c>
      <c r="BB345" s="238">
        <v>19</v>
      </c>
      <c r="BC345" s="238" t="s">
        <v>354</v>
      </c>
      <c r="BD345" s="238">
        <v>5</v>
      </c>
      <c r="BE345" s="238">
        <v>15</v>
      </c>
      <c r="BF345" s="238">
        <v>8</v>
      </c>
      <c r="BI345" s="238">
        <v>2</v>
      </c>
      <c r="BJ345" s="238">
        <v>20</v>
      </c>
      <c r="BK345" s="238">
        <v>55</v>
      </c>
      <c r="BL345" s="238">
        <v>11</v>
      </c>
      <c r="BM345" s="238">
        <v>20</v>
      </c>
      <c r="CT345" s="238">
        <v>458340</v>
      </c>
      <c r="CU345" s="238">
        <v>4965996</v>
      </c>
      <c r="CV345" s="238">
        <v>44.846157599999998</v>
      </c>
      <c r="CW345" s="238">
        <v>-93.5271714</v>
      </c>
      <c r="CX345" s="238" t="s">
        <v>359</v>
      </c>
      <c r="CY345" s="238" t="s">
        <v>2398</v>
      </c>
    </row>
    <row r="346" spans="1:103" x14ac:dyDescent="0.25">
      <c r="A346" s="238">
        <v>10774096</v>
      </c>
      <c r="B346" s="238">
        <v>2</v>
      </c>
      <c r="C346" s="238">
        <v>212</v>
      </c>
      <c r="D346" s="238">
        <v>153.48400000000001</v>
      </c>
      <c r="E346" s="238">
        <v>10</v>
      </c>
      <c r="F346" s="238" t="s">
        <v>2212</v>
      </c>
      <c r="H346" s="238" t="s">
        <v>354</v>
      </c>
      <c r="I346" s="238">
        <v>25</v>
      </c>
      <c r="K346" s="238">
        <v>12500934</v>
      </c>
      <c r="L346" s="238">
        <v>120230533</v>
      </c>
      <c r="M346" s="238">
        <v>1</v>
      </c>
      <c r="N346" s="238">
        <v>23</v>
      </c>
      <c r="O346" s="238">
        <v>2012</v>
      </c>
      <c r="P346" s="238" t="s">
        <v>361</v>
      </c>
      <c r="Q346" s="238">
        <v>11</v>
      </c>
      <c r="S346" s="238">
        <v>5</v>
      </c>
      <c r="T346" s="238">
        <v>0</v>
      </c>
      <c r="U346" s="238">
        <v>1</v>
      </c>
      <c r="V346" s="238">
        <v>4</v>
      </c>
      <c r="W346" s="238">
        <v>83</v>
      </c>
      <c r="X346" s="238">
        <v>2</v>
      </c>
      <c r="Y346" s="238">
        <v>1</v>
      </c>
      <c r="Z346" s="238">
        <v>2</v>
      </c>
      <c r="AA346" s="238">
        <v>4</v>
      </c>
      <c r="AB346" s="238">
        <v>4</v>
      </c>
      <c r="AC346" s="238">
        <v>98</v>
      </c>
      <c r="AD346" s="238" t="s">
        <v>2399</v>
      </c>
      <c r="AE346" s="238">
        <v>101</v>
      </c>
      <c r="AF346" s="238" t="s">
        <v>358</v>
      </c>
      <c r="AG346" s="238">
        <v>3</v>
      </c>
      <c r="AH346" s="238">
        <v>2</v>
      </c>
      <c r="AI346" s="238">
        <v>4</v>
      </c>
      <c r="AJ346" s="238">
        <v>3</v>
      </c>
      <c r="AK346" s="238">
        <v>21</v>
      </c>
      <c r="AL346" s="238">
        <v>36</v>
      </c>
      <c r="AM346" s="238" t="s">
        <v>354</v>
      </c>
      <c r="AN346" s="238">
        <v>5</v>
      </c>
      <c r="AO346" s="238">
        <v>3</v>
      </c>
      <c r="AS346" s="238">
        <v>7</v>
      </c>
      <c r="AT346" s="238">
        <v>98</v>
      </c>
      <c r="AU346" s="238">
        <v>55</v>
      </c>
      <c r="AV346" s="238">
        <v>11</v>
      </c>
      <c r="AW346" s="238">
        <v>21</v>
      </c>
      <c r="CT346" s="238">
        <v>458357</v>
      </c>
      <c r="CU346" s="238">
        <v>4965999</v>
      </c>
      <c r="CV346" s="238">
        <v>44.846187700000002</v>
      </c>
      <c r="CW346" s="238">
        <v>-93.526950400000004</v>
      </c>
      <c r="CX346" s="238" t="s">
        <v>359</v>
      </c>
      <c r="CY346" s="238" t="s">
        <v>2400</v>
      </c>
    </row>
    <row r="347" spans="1:103" x14ac:dyDescent="0.25">
      <c r="A347" s="238">
        <v>493904</v>
      </c>
      <c r="B347" s="238">
        <v>2</v>
      </c>
      <c r="C347" s="238">
        <v>212</v>
      </c>
      <c r="D347" s="238">
        <v>153.50200000000001</v>
      </c>
      <c r="E347" s="238">
        <v>10</v>
      </c>
      <c r="F347" s="238" t="s">
        <v>2212</v>
      </c>
      <c r="H347" s="238" t="s">
        <v>354</v>
      </c>
      <c r="I347" s="238">
        <v>25</v>
      </c>
      <c r="K347" s="238">
        <v>17508988</v>
      </c>
      <c r="M347" s="238">
        <v>8</v>
      </c>
      <c r="N347" s="238">
        <v>13</v>
      </c>
      <c r="O347" s="238">
        <v>2017</v>
      </c>
      <c r="P347" s="238" t="s">
        <v>366</v>
      </c>
      <c r="Q347" s="238">
        <v>16</v>
      </c>
      <c r="R347" s="238" t="s">
        <v>356</v>
      </c>
      <c r="S347" s="238">
        <v>5</v>
      </c>
      <c r="T347" s="238">
        <v>0</v>
      </c>
      <c r="U347" s="238">
        <v>1</v>
      </c>
      <c r="W347" s="238">
        <v>55</v>
      </c>
      <c r="X347" s="238">
        <v>2</v>
      </c>
      <c r="Y347" s="238">
        <v>1</v>
      </c>
      <c r="Z347" s="238">
        <v>1</v>
      </c>
      <c r="AB347" s="238">
        <v>1</v>
      </c>
      <c r="AC347" s="238">
        <v>98</v>
      </c>
      <c r="AD347" s="238" t="s">
        <v>357</v>
      </c>
      <c r="AF347" s="238" t="s">
        <v>405</v>
      </c>
      <c r="AG347" s="238">
        <v>3</v>
      </c>
      <c r="AH347" s="238">
        <v>2</v>
      </c>
      <c r="AI347" s="238">
        <v>2</v>
      </c>
      <c r="AJ347" s="238">
        <v>4</v>
      </c>
      <c r="AK347" s="238">
        <v>21</v>
      </c>
      <c r="AL347" s="238">
        <v>26</v>
      </c>
      <c r="AM347" s="238" t="s">
        <v>354</v>
      </c>
      <c r="AN347" s="238">
        <v>5</v>
      </c>
      <c r="AO347" s="238">
        <v>90</v>
      </c>
      <c r="AS347" s="238">
        <v>15</v>
      </c>
      <c r="AT347" s="238">
        <v>9</v>
      </c>
      <c r="AU347" s="238">
        <v>65</v>
      </c>
      <c r="AV347" s="238">
        <v>11</v>
      </c>
      <c r="AW347" s="238">
        <v>21</v>
      </c>
      <c r="CT347" s="238">
        <v>458356.62517991802</v>
      </c>
      <c r="CU347" s="238">
        <v>4966011.2691558702</v>
      </c>
      <c r="CV347" s="238">
        <v>44.846297389999997</v>
      </c>
      <c r="CW347" s="238">
        <v>-93.526959629999993</v>
      </c>
      <c r="CX347" s="238" t="s">
        <v>359</v>
      </c>
      <c r="CY347" s="238" t="s">
        <v>2401</v>
      </c>
    </row>
    <row r="348" spans="1:103" x14ac:dyDescent="0.25">
      <c r="A348" s="238">
        <v>812437</v>
      </c>
      <c r="B348" s="238">
        <v>2</v>
      </c>
      <c r="C348" s="238">
        <v>212</v>
      </c>
      <c r="D348" s="238">
        <v>153.50399999999999</v>
      </c>
      <c r="E348" s="238">
        <v>10</v>
      </c>
      <c r="F348" s="238" t="s">
        <v>2212</v>
      </c>
      <c r="H348" s="238" t="s">
        <v>354</v>
      </c>
      <c r="I348" s="238">
        <v>25</v>
      </c>
      <c r="K348" s="238">
        <v>20014600</v>
      </c>
      <c r="L348" s="238">
        <v>201540007</v>
      </c>
      <c r="M348" s="238">
        <v>6</v>
      </c>
      <c r="N348" s="238">
        <v>2</v>
      </c>
      <c r="O348" s="238">
        <v>2020</v>
      </c>
      <c r="P348" s="238" t="s">
        <v>368</v>
      </c>
      <c r="Q348" s="238">
        <v>6</v>
      </c>
      <c r="R348" s="238" t="s">
        <v>356</v>
      </c>
      <c r="S348" s="238">
        <v>5</v>
      </c>
      <c r="T348" s="238">
        <v>0</v>
      </c>
      <c r="U348" s="238">
        <v>3</v>
      </c>
      <c r="V348" s="238">
        <v>12</v>
      </c>
      <c r="W348" s="238">
        <v>10</v>
      </c>
      <c r="X348" s="238">
        <v>2</v>
      </c>
      <c r="Y348" s="238">
        <v>1</v>
      </c>
      <c r="Z348" s="238">
        <v>1</v>
      </c>
      <c r="AB348" s="238">
        <v>1</v>
      </c>
      <c r="AC348" s="238">
        <v>98</v>
      </c>
      <c r="AD348" s="238" t="s">
        <v>357</v>
      </c>
      <c r="AF348" s="238" t="s">
        <v>405</v>
      </c>
      <c r="AG348" s="238">
        <v>7</v>
      </c>
      <c r="AH348" s="238">
        <v>2</v>
      </c>
      <c r="AI348" s="238">
        <v>2</v>
      </c>
      <c r="AJ348" s="238">
        <v>4</v>
      </c>
      <c r="AK348" s="238">
        <v>21</v>
      </c>
      <c r="AL348" s="238">
        <v>21</v>
      </c>
      <c r="AM348" s="238" t="s">
        <v>354</v>
      </c>
      <c r="AN348" s="238">
        <v>9</v>
      </c>
      <c r="AO348" s="238">
        <v>90</v>
      </c>
      <c r="AS348" s="238">
        <v>15</v>
      </c>
      <c r="AT348" s="238">
        <v>9</v>
      </c>
      <c r="AU348" s="238">
        <v>65</v>
      </c>
      <c r="AV348" s="238">
        <v>11</v>
      </c>
      <c r="AW348" s="238">
        <v>21</v>
      </c>
      <c r="AX348" s="238">
        <v>2</v>
      </c>
      <c r="AY348" s="238">
        <v>3</v>
      </c>
      <c r="AZ348" s="238">
        <v>4</v>
      </c>
      <c r="BA348" s="238">
        <v>21</v>
      </c>
      <c r="BB348" s="238">
        <v>45</v>
      </c>
      <c r="BC348" s="238" t="s">
        <v>354</v>
      </c>
      <c r="BD348" s="238">
        <v>5</v>
      </c>
      <c r="BE348" s="238">
        <v>1</v>
      </c>
      <c r="BI348" s="238">
        <v>15</v>
      </c>
      <c r="BJ348" s="238">
        <v>9</v>
      </c>
      <c r="BK348" s="238">
        <v>65</v>
      </c>
      <c r="BL348" s="238">
        <v>11</v>
      </c>
      <c r="BM348" s="238">
        <v>21</v>
      </c>
      <c r="BN348" s="238">
        <v>2</v>
      </c>
      <c r="BO348" s="238">
        <v>90</v>
      </c>
      <c r="BP348" s="238">
        <v>4</v>
      </c>
      <c r="BQ348" s="238">
        <v>21</v>
      </c>
      <c r="BR348" s="238">
        <v>44</v>
      </c>
      <c r="BS348" s="238" t="s">
        <v>354</v>
      </c>
      <c r="BT348" s="238">
        <v>5</v>
      </c>
      <c r="BU348" s="238">
        <v>1</v>
      </c>
      <c r="BY348" s="238">
        <v>15</v>
      </c>
      <c r="BZ348" s="238">
        <v>9</v>
      </c>
      <c r="CA348" s="238">
        <v>65</v>
      </c>
      <c r="CB348" s="238">
        <v>11</v>
      </c>
      <c r="CC348" s="238">
        <v>21</v>
      </c>
      <c r="CT348" s="238">
        <v>458394.93407545099</v>
      </c>
      <c r="CU348" s="238">
        <v>4966024.7284857202</v>
      </c>
      <c r="CV348" s="238">
        <v>44.846420780000003</v>
      </c>
      <c r="CW348" s="238">
        <v>-93.526475989999994</v>
      </c>
      <c r="CX348" s="238" t="s">
        <v>359</v>
      </c>
      <c r="CY348" s="238" t="s">
        <v>2402</v>
      </c>
    </row>
    <row r="349" spans="1:103" x14ac:dyDescent="0.25">
      <c r="A349" s="238">
        <v>656685</v>
      </c>
      <c r="B349" s="238">
        <v>2</v>
      </c>
      <c r="C349" s="238">
        <v>212</v>
      </c>
      <c r="D349" s="238">
        <v>153.518</v>
      </c>
      <c r="E349" s="238">
        <v>10</v>
      </c>
      <c r="F349" s="238" t="s">
        <v>2212</v>
      </c>
      <c r="H349" s="238" t="s">
        <v>354</v>
      </c>
      <c r="I349" s="238">
        <v>25</v>
      </c>
      <c r="K349" s="238">
        <v>18512866</v>
      </c>
      <c r="M349" s="238">
        <v>10</v>
      </c>
      <c r="N349" s="238">
        <v>31</v>
      </c>
      <c r="O349" s="238">
        <v>2018</v>
      </c>
      <c r="P349" s="238" t="s">
        <v>355</v>
      </c>
      <c r="Q349" s="238">
        <v>15</v>
      </c>
      <c r="R349" s="238" t="s">
        <v>356</v>
      </c>
      <c r="S349" s="238">
        <v>4</v>
      </c>
      <c r="T349" s="238">
        <v>0</v>
      </c>
      <c r="U349" s="238">
        <v>2</v>
      </c>
      <c r="V349" s="238">
        <v>10</v>
      </c>
      <c r="W349" s="238">
        <v>10</v>
      </c>
      <c r="X349" s="238">
        <v>2</v>
      </c>
      <c r="Y349" s="238">
        <v>1</v>
      </c>
      <c r="Z349" s="238">
        <v>1</v>
      </c>
      <c r="AB349" s="238">
        <v>1</v>
      </c>
      <c r="AC349" s="238">
        <v>98</v>
      </c>
      <c r="AD349" s="238" t="s">
        <v>357</v>
      </c>
      <c r="AF349" s="238" t="s">
        <v>405</v>
      </c>
      <c r="AG349" s="238">
        <v>5</v>
      </c>
      <c r="AH349" s="238">
        <v>2</v>
      </c>
      <c r="AI349" s="238">
        <v>2</v>
      </c>
      <c r="AJ349" s="238">
        <v>4</v>
      </c>
      <c r="AK349" s="238">
        <v>21</v>
      </c>
      <c r="AL349" s="238">
        <v>32</v>
      </c>
      <c r="AM349" s="238" t="s">
        <v>363</v>
      </c>
      <c r="AN349" s="238">
        <v>5</v>
      </c>
      <c r="AO349" s="238">
        <v>90</v>
      </c>
      <c r="AS349" s="238">
        <v>15</v>
      </c>
      <c r="AT349" s="238">
        <v>9</v>
      </c>
      <c r="AU349" s="238">
        <v>65</v>
      </c>
      <c r="AV349" s="238">
        <v>11</v>
      </c>
      <c r="AW349" s="238">
        <v>21</v>
      </c>
      <c r="AX349" s="238">
        <v>2</v>
      </c>
      <c r="AY349" s="238">
        <v>2</v>
      </c>
      <c r="AZ349" s="238">
        <v>4</v>
      </c>
      <c r="BA349" s="238">
        <v>29</v>
      </c>
      <c r="BB349" s="238">
        <v>48</v>
      </c>
      <c r="BC349" s="238" t="s">
        <v>363</v>
      </c>
      <c r="BD349" s="238">
        <v>5</v>
      </c>
      <c r="BE349" s="238">
        <v>90</v>
      </c>
      <c r="BI349" s="238">
        <v>15</v>
      </c>
      <c r="BJ349" s="238">
        <v>9</v>
      </c>
      <c r="BK349" s="238">
        <v>65</v>
      </c>
      <c r="BL349" s="238">
        <v>11</v>
      </c>
      <c r="BM349" s="238">
        <v>21</v>
      </c>
      <c r="CT349" s="238">
        <v>458398.95859791798</v>
      </c>
      <c r="CU349" s="238">
        <v>4966028.2025230704</v>
      </c>
      <c r="CV349" s="238">
        <v>44.846452290000002</v>
      </c>
      <c r="CW349" s="238">
        <v>-93.526425349999997</v>
      </c>
      <c r="CX349" s="238" t="s">
        <v>359</v>
      </c>
      <c r="CY349" s="238" t="s">
        <v>2403</v>
      </c>
    </row>
    <row r="350" spans="1:103" x14ac:dyDescent="0.25">
      <c r="A350" s="238">
        <v>778091</v>
      </c>
      <c r="B350" s="238">
        <v>2</v>
      </c>
      <c r="C350" s="238">
        <v>212</v>
      </c>
      <c r="D350" s="238">
        <v>153.52600000000001</v>
      </c>
      <c r="E350" s="238">
        <v>10</v>
      </c>
      <c r="F350" s="238" t="s">
        <v>2212</v>
      </c>
      <c r="H350" s="238" t="s">
        <v>354</v>
      </c>
      <c r="I350" s="238">
        <v>25</v>
      </c>
      <c r="K350" s="238">
        <v>20500186</v>
      </c>
      <c r="L350" s="238">
        <v>200070206</v>
      </c>
      <c r="M350" s="238">
        <v>1</v>
      </c>
      <c r="N350" s="238">
        <v>7</v>
      </c>
      <c r="O350" s="238">
        <v>2020</v>
      </c>
      <c r="P350" s="238" t="s">
        <v>368</v>
      </c>
      <c r="Q350" s="238">
        <v>10</v>
      </c>
      <c r="R350" s="238" t="s">
        <v>356</v>
      </c>
      <c r="S350" s="238">
        <v>4</v>
      </c>
      <c r="T350" s="238">
        <v>0</v>
      </c>
      <c r="U350" s="238">
        <v>1</v>
      </c>
      <c r="W350" s="238">
        <v>55</v>
      </c>
      <c r="X350" s="238">
        <v>2</v>
      </c>
      <c r="Y350" s="238">
        <v>1</v>
      </c>
      <c r="Z350" s="238">
        <v>2</v>
      </c>
      <c r="AB350" s="238">
        <v>1</v>
      </c>
      <c r="AC350" s="238">
        <v>98</v>
      </c>
      <c r="AD350" s="238" t="s">
        <v>357</v>
      </c>
      <c r="AF350" s="238" t="s">
        <v>405</v>
      </c>
      <c r="AG350" s="238">
        <v>3</v>
      </c>
      <c r="AH350" s="238">
        <v>2</v>
      </c>
      <c r="AI350" s="238">
        <v>5</v>
      </c>
      <c r="AJ350" s="238">
        <v>4</v>
      </c>
      <c r="AK350" s="238">
        <v>26</v>
      </c>
      <c r="AL350" s="238">
        <v>36</v>
      </c>
      <c r="AM350" s="238" t="s">
        <v>354</v>
      </c>
      <c r="AN350" s="238">
        <v>7</v>
      </c>
      <c r="AO350" s="238">
        <v>62</v>
      </c>
      <c r="AS350" s="238">
        <v>15</v>
      </c>
      <c r="AT350" s="238">
        <v>9</v>
      </c>
      <c r="AU350" s="238">
        <v>65</v>
      </c>
      <c r="AV350" s="238">
        <v>11</v>
      </c>
      <c r="AW350" s="238">
        <v>21</v>
      </c>
      <c r="CT350" s="238">
        <v>458428.59199051798</v>
      </c>
      <c r="CU350" s="238">
        <v>4966036.6692066696</v>
      </c>
      <c r="CV350" s="238">
        <v>44.846530229999999</v>
      </c>
      <c r="CW350" s="238">
        <v>-93.526051080000002</v>
      </c>
      <c r="CX350" s="238" t="s">
        <v>359</v>
      </c>
      <c r="CY350" s="238" t="s">
        <v>2404</v>
      </c>
    </row>
    <row r="351" spans="1:103" x14ac:dyDescent="0.25">
      <c r="A351" s="238">
        <v>626063</v>
      </c>
      <c r="B351" s="238">
        <v>2</v>
      </c>
      <c r="C351" s="238">
        <v>212</v>
      </c>
      <c r="D351" s="238">
        <v>153.59399999999999</v>
      </c>
      <c r="E351" s="238">
        <v>10</v>
      </c>
      <c r="F351" s="238" t="s">
        <v>2212</v>
      </c>
      <c r="H351" s="238" t="s">
        <v>354</v>
      </c>
      <c r="I351" s="238">
        <v>25</v>
      </c>
      <c r="K351" s="238">
        <v>18509154</v>
      </c>
      <c r="M351" s="238">
        <v>7</v>
      </c>
      <c r="N351" s="238">
        <v>30</v>
      </c>
      <c r="O351" s="238">
        <v>2018</v>
      </c>
      <c r="P351" s="238" t="s">
        <v>361</v>
      </c>
      <c r="Q351" s="238">
        <v>15</v>
      </c>
      <c r="S351" s="238">
        <v>5</v>
      </c>
      <c r="T351" s="238">
        <v>0</v>
      </c>
      <c r="U351" s="238">
        <v>1</v>
      </c>
      <c r="W351" s="238">
        <v>55</v>
      </c>
      <c r="X351" s="238">
        <v>2</v>
      </c>
      <c r="Y351" s="238">
        <v>1</v>
      </c>
      <c r="Z351" s="238">
        <v>1</v>
      </c>
      <c r="AB351" s="238">
        <v>1</v>
      </c>
      <c r="AC351" s="238">
        <v>98</v>
      </c>
      <c r="AD351" s="238" t="s">
        <v>357</v>
      </c>
      <c r="AF351" s="238" t="s">
        <v>405</v>
      </c>
      <c r="AG351" s="238">
        <v>3</v>
      </c>
      <c r="AH351" s="238">
        <v>2</v>
      </c>
      <c r="AI351" s="238">
        <v>2</v>
      </c>
      <c r="AJ351" s="238">
        <v>4</v>
      </c>
      <c r="AK351" s="238">
        <v>21</v>
      </c>
      <c r="AL351" s="238">
        <v>26</v>
      </c>
      <c r="AM351" s="238" t="s">
        <v>354</v>
      </c>
      <c r="AN351" s="238">
        <v>5</v>
      </c>
      <c r="AO351" s="238">
        <v>74</v>
      </c>
      <c r="AS351" s="238">
        <v>15</v>
      </c>
      <c r="AT351" s="238">
        <v>9</v>
      </c>
      <c r="AU351" s="238">
        <v>65</v>
      </c>
      <c r="AV351" s="238">
        <v>11</v>
      </c>
      <c r="AW351" s="238">
        <v>21</v>
      </c>
      <c r="CT351" s="238">
        <v>458517.49216831801</v>
      </c>
      <c r="CU351" s="238">
        <v>4966062.0692574698</v>
      </c>
      <c r="CV351" s="238">
        <v>44.846764059999998</v>
      </c>
      <c r="CW351" s="238">
        <v>-93.524928250000002</v>
      </c>
      <c r="CX351" s="238" t="s">
        <v>359</v>
      </c>
      <c r="CY351" s="238" t="s">
        <v>2405</v>
      </c>
    </row>
    <row r="352" spans="1:103" x14ac:dyDescent="0.25">
      <c r="A352" s="238">
        <v>357164</v>
      </c>
      <c r="B352" s="238">
        <v>2</v>
      </c>
      <c r="C352" s="238">
        <v>212</v>
      </c>
      <c r="D352" s="238">
        <v>153.60900000000001</v>
      </c>
      <c r="E352" s="238">
        <v>10</v>
      </c>
      <c r="F352" s="238" t="s">
        <v>2212</v>
      </c>
      <c r="H352" s="238" t="s">
        <v>354</v>
      </c>
      <c r="I352" s="238">
        <v>25</v>
      </c>
      <c r="K352" s="238">
        <v>16506481</v>
      </c>
      <c r="M352" s="238">
        <v>6</v>
      </c>
      <c r="N352" s="238">
        <v>16</v>
      </c>
      <c r="O352" s="238">
        <v>2016</v>
      </c>
      <c r="P352" s="238" t="s">
        <v>384</v>
      </c>
      <c r="Q352" s="238">
        <v>16</v>
      </c>
      <c r="R352" s="238" t="s">
        <v>356</v>
      </c>
      <c r="S352" s="238">
        <v>5</v>
      </c>
      <c r="T352" s="238">
        <v>0</v>
      </c>
      <c r="U352" s="238">
        <v>2</v>
      </c>
      <c r="V352" s="238">
        <v>12</v>
      </c>
      <c r="W352" s="238">
        <v>10</v>
      </c>
      <c r="X352" s="238">
        <v>2</v>
      </c>
      <c r="Y352" s="238">
        <v>1</v>
      </c>
      <c r="Z352" s="238">
        <v>1</v>
      </c>
      <c r="AB352" s="238">
        <v>1</v>
      </c>
      <c r="AC352" s="238">
        <v>98</v>
      </c>
      <c r="AD352" s="238" t="s">
        <v>357</v>
      </c>
      <c r="AF352" s="238" t="s">
        <v>405</v>
      </c>
      <c r="AG352" s="238">
        <v>7</v>
      </c>
      <c r="AH352" s="238">
        <v>2</v>
      </c>
      <c r="AI352" s="238">
        <v>2</v>
      </c>
      <c r="AJ352" s="238">
        <v>4</v>
      </c>
      <c r="AK352" s="238">
        <v>21</v>
      </c>
      <c r="AL352" s="238">
        <v>26</v>
      </c>
      <c r="AM352" s="238" t="s">
        <v>354</v>
      </c>
      <c r="AN352" s="238">
        <v>5</v>
      </c>
      <c r="AO352" s="238">
        <v>4</v>
      </c>
      <c r="AS352" s="238">
        <v>14</v>
      </c>
      <c r="AT352" s="238">
        <v>9</v>
      </c>
      <c r="AU352" s="238">
        <v>65</v>
      </c>
      <c r="AV352" s="238">
        <v>11</v>
      </c>
      <c r="AW352" s="238">
        <v>21</v>
      </c>
      <c r="AX352" s="238">
        <v>2</v>
      </c>
      <c r="AY352" s="238">
        <v>4</v>
      </c>
      <c r="AZ352" s="238">
        <v>4</v>
      </c>
      <c r="BA352" s="238">
        <v>26</v>
      </c>
      <c r="BB352" s="238">
        <v>64</v>
      </c>
      <c r="BC352" s="238" t="s">
        <v>363</v>
      </c>
      <c r="BD352" s="238">
        <v>5</v>
      </c>
      <c r="BE352" s="238">
        <v>1</v>
      </c>
      <c r="BI352" s="238">
        <v>14</v>
      </c>
      <c r="BJ352" s="238">
        <v>9</v>
      </c>
      <c r="BK352" s="238">
        <v>65</v>
      </c>
      <c r="BL352" s="238">
        <v>11</v>
      </c>
      <c r="BM352" s="238">
        <v>21</v>
      </c>
      <c r="CT352" s="238">
        <v>458523.84218101902</v>
      </c>
      <c r="CU352" s="238">
        <v>4966051.4859029697</v>
      </c>
      <c r="CV352" s="238">
        <v>44.846669159999998</v>
      </c>
      <c r="CW352" s="238">
        <v>-93.524847030000004</v>
      </c>
      <c r="CX352" s="238" t="s">
        <v>359</v>
      </c>
      <c r="CY352" s="238" t="s">
        <v>2406</v>
      </c>
    </row>
    <row r="353" spans="1:103" x14ac:dyDescent="0.25">
      <c r="A353" s="238">
        <v>10934242</v>
      </c>
      <c r="B353" s="238">
        <v>2</v>
      </c>
      <c r="C353" s="238">
        <v>212</v>
      </c>
      <c r="D353" s="238">
        <v>153.63</v>
      </c>
      <c r="E353" s="238">
        <v>10</v>
      </c>
      <c r="F353" s="238" t="s">
        <v>2212</v>
      </c>
      <c r="H353" s="238" t="s">
        <v>354</v>
      </c>
      <c r="I353" s="238">
        <v>25</v>
      </c>
      <c r="K353" s="238">
        <v>14008432</v>
      </c>
      <c r="L353" s="238">
        <v>140810003</v>
      </c>
      <c r="M353" s="238">
        <v>3</v>
      </c>
      <c r="N353" s="238">
        <v>22</v>
      </c>
      <c r="O353" s="238">
        <v>2014</v>
      </c>
      <c r="P353" s="238" t="s">
        <v>364</v>
      </c>
      <c r="Q353" s="238">
        <v>1</v>
      </c>
      <c r="R353" s="238" t="s">
        <v>356</v>
      </c>
      <c r="S353" s="238">
        <v>5</v>
      </c>
      <c r="T353" s="238">
        <v>0</v>
      </c>
      <c r="U353" s="238">
        <v>1</v>
      </c>
      <c r="V353" s="238">
        <v>4</v>
      </c>
      <c r="W353" s="238">
        <v>45</v>
      </c>
      <c r="X353" s="238">
        <v>2</v>
      </c>
      <c r="Y353" s="238">
        <v>4</v>
      </c>
      <c r="Z353" s="238">
        <v>1</v>
      </c>
      <c r="AA353" s="238">
        <v>99</v>
      </c>
      <c r="AB353" s="238">
        <v>1</v>
      </c>
      <c r="AC353" s="238">
        <v>98</v>
      </c>
      <c r="AD353" s="238" t="s">
        <v>374</v>
      </c>
      <c r="AE353" s="238" t="s">
        <v>2407</v>
      </c>
      <c r="AF353" s="238" t="s">
        <v>358</v>
      </c>
      <c r="AG353" s="238">
        <v>3</v>
      </c>
      <c r="AH353" s="238">
        <v>2</v>
      </c>
      <c r="AI353" s="238">
        <v>4</v>
      </c>
      <c r="AJ353" s="238">
        <v>4</v>
      </c>
      <c r="AK353" s="238">
        <v>21</v>
      </c>
      <c r="AL353" s="238">
        <v>19</v>
      </c>
      <c r="AM353" s="238" t="s">
        <v>363</v>
      </c>
      <c r="AN353" s="238">
        <v>5</v>
      </c>
      <c r="AO353" s="238">
        <v>16</v>
      </c>
      <c r="AS353" s="238">
        <v>1</v>
      </c>
      <c r="AT353" s="238">
        <v>98</v>
      </c>
      <c r="AU353" s="238">
        <v>65</v>
      </c>
      <c r="AV353" s="238">
        <v>11</v>
      </c>
      <c r="AW353" s="238">
        <v>21</v>
      </c>
      <c r="CT353" s="238">
        <v>458588</v>
      </c>
      <c r="CU353" s="238">
        <v>4966041</v>
      </c>
      <c r="CV353" s="238">
        <v>44.8465828</v>
      </c>
      <c r="CW353" s="238">
        <v>-93.524037500000006</v>
      </c>
      <c r="CX353" s="238" t="s">
        <v>359</v>
      </c>
      <c r="CY353" s="238" t="s">
        <v>2408</v>
      </c>
    </row>
    <row r="354" spans="1:103" x14ac:dyDescent="0.25">
      <c r="A354" s="238">
        <v>782604</v>
      </c>
      <c r="B354" s="238">
        <v>2</v>
      </c>
      <c r="C354" s="238">
        <v>212</v>
      </c>
      <c r="D354" s="238">
        <v>153.63399999999999</v>
      </c>
      <c r="E354" s="238">
        <v>10</v>
      </c>
      <c r="F354" s="238" t="s">
        <v>2212</v>
      </c>
      <c r="H354" s="238" t="s">
        <v>354</v>
      </c>
      <c r="I354" s="238">
        <v>25</v>
      </c>
      <c r="K354" s="238">
        <v>20501044</v>
      </c>
      <c r="L354" s="238">
        <v>200230038</v>
      </c>
      <c r="M354" s="238">
        <v>1</v>
      </c>
      <c r="N354" s="238">
        <v>23</v>
      </c>
      <c r="O354" s="238">
        <v>2020</v>
      </c>
      <c r="P354" s="238" t="s">
        <v>384</v>
      </c>
      <c r="Q354" s="238">
        <v>6</v>
      </c>
      <c r="R354" s="238" t="s">
        <v>356</v>
      </c>
      <c r="S354" s="238">
        <v>5</v>
      </c>
      <c r="T354" s="238">
        <v>0</v>
      </c>
      <c r="U354" s="238">
        <v>1</v>
      </c>
      <c r="W354" s="238">
        <v>55</v>
      </c>
      <c r="X354" s="238">
        <v>2</v>
      </c>
      <c r="Y354" s="238">
        <v>4</v>
      </c>
      <c r="Z354" s="238">
        <v>2</v>
      </c>
      <c r="AB354" s="238">
        <v>5</v>
      </c>
      <c r="AC354" s="238">
        <v>98</v>
      </c>
      <c r="AD354" s="238" t="s">
        <v>357</v>
      </c>
      <c r="AF354" s="238" t="s">
        <v>405</v>
      </c>
      <c r="AG354" s="238">
        <v>3</v>
      </c>
      <c r="AH354" s="238">
        <v>2</v>
      </c>
      <c r="AI354" s="238">
        <v>2</v>
      </c>
      <c r="AJ354" s="238">
        <v>4</v>
      </c>
      <c r="AK354" s="238">
        <v>21</v>
      </c>
      <c r="AL354" s="238">
        <v>26</v>
      </c>
      <c r="AM354" s="238" t="s">
        <v>363</v>
      </c>
      <c r="AN354" s="238">
        <v>5</v>
      </c>
      <c r="AO354" s="238">
        <v>75</v>
      </c>
      <c r="AP354" s="238">
        <v>68</v>
      </c>
      <c r="AS354" s="238">
        <v>15</v>
      </c>
      <c r="AT354" s="238">
        <v>9</v>
      </c>
      <c r="AU354" s="238">
        <v>65</v>
      </c>
      <c r="AV354" s="238">
        <v>11</v>
      </c>
      <c r="AW354" s="238">
        <v>21</v>
      </c>
      <c r="CT354" s="238">
        <v>458597.92566251801</v>
      </c>
      <c r="CU354" s="238">
        <v>4966074.76928287</v>
      </c>
      <c r="CV354" s="238">
        <v>44.846883050000002</v>
      </c>
      <c r="CW354" s="238">
        <v>-93.523911499999997</v>
      </c>
      <c r="CX354" s="238" t="s">
        <v>359</v>
      </c>
      <c r="CY354" s="238" t="s">
        <v>2409</v>
      </c>
    </row>
    <row r="355" spans="1:103" x14ac:dyDescent="0.25">
      <c r="A355" s="238">
        <v>766672</v>
      </c>
      <c r="B355" s="238">
        <v>2</v>
      </c>
      <c r="C355" s="238">
        <v>212</v>
      </c>
      <c r="D355" s="238">
        <v>153.63499999999999</v>
      </c>
      <c r="E355" s="238">
        <v>10</v>
      </c>
      <c r="F355" s="238" t="s">
        <v>2212</v>
      </c>
      <c r="H355" s="238" t="s">
        <v>354</v>
      </c>
      <c r="I355" s="238">
        <v>25</v>
      </c>
      <c r="K355" s="238">
        <v>19514597</v>
      </c>
      <c r="M355" s="238">
        <v>11</v>
      </c>
      <c r="N355" s="238">
        <v>30</v>
      </c>
      <c r="O355" s="238">
        <v>2019</v>
      </c>
      <c r="P355" s="238" t="s">
        <v>364</v>
      </c>
      <c r="Q355" s="238">
        <v>15</v>
      </c>
      <c r="R355" s="238" t="s">
        <v>356</v>
      </c>
      <c r="S355" s="238">
        <v>4</v>
      </c>
      <c r="T355" s="238">
        <v>0</v>
      </c>
      <c r="U355" s="238">
        <v>1</v>
      </c>
      <c r="W355" s="238">
        <v>55</v>
      </c>
      <c r="X355" s="238">
        <v>2</v>
      </c>
      <c r="Y355" s="238">
        <v>1</v>
      </c>
      <c r="Z355" s="238">
        <v>4</v>
      </c>
      <c r="AB355" s="238">
        <v>4</v>
      </c>
      <c r="AC355" s="238">
        <v>98</v>
      </c>
      <c r="AD355" s="238" t="s">
        <v>357</v>
      </c>
      <c r="AF355" s="238" t="s">
        <v>405</v>
      </c>
      <c r="AG355" s="238">
        <v>3</v>
      </c>
      <c r="AH355" s="238">
        <v>2</v>
      </c>
      <c r="AI355" s="238">
        <v>2</v>
      </c>
      <c r="AJ355" s="238">
        <v>4</v>
      </c>
      <c r="AK355" s="238">
        <v>21</v>
      </c>
      <c r="AL355" s="238">
        <v>26</v>
      </c>
      <c r="AM355" s="238" t="s">
        <v>363</v>
      </c>
      <c r="AN355" s="238">
        <v>5</v>
      </c>
      <c r="AO355" s="238">
        <v>71</v>
      </c>
      <c r="AS355" s="238">
        <v>15</v>
      </c>
      <c r="AT355" s="238">
        <v>9</v>
      </c>
      <c r="AU355" s="238">
        <v>65</v>
      </c>
      <c r="AV355" s="238">
        <v>11</v>
      </c>
      <c r="AW355" s="238">
        <v>21</v>
      </c>
      <c r="CT355" s="238">
        <v>458602.15900431899</v>
      </c>
      <c r="CU355" s="238">
        <v>4966066.3025992699</v>
      </c>
      <c r="CV355" s="238">
        <v>44.846807079999998</v>
      </c>
      <c r="CW355" s="238">
        <v>-93.523857239999998</v>
      </c>
      <c r="CX355" s="238" t="s">
        <v>359</v>
      </c>
      <c r="CY355" s="238" t="s">
        <v>2410</v>
      </c>
    </row>
    <row r="356" spans="1:103" x14ac:dyDescent="0.25">
      <c r="A356" s="238">
        <v>868822</v>
      </c>
      <c r="B356" s="238">
        <v>2</v>
      </c>
      <c r="C356" s="238">
        <v>212</v>
      </c>
      <c r="D356" s="238">
        <v>153.63900000000001</v>
      </c>
      <c r="E356" s="238">
        <v>10</v>
      </c>
      <c r="F356" s="238" t="s">
        <v>2212</v>
      </c>
      <c r="H356" s="238" t="s">
        <v>354</v>
      </c>
      <c r="I356" s="238">
        <v>25</v>
      </c>
      <c r="K356" s="238">
        <v>20510817</v>
      </c>
      <c r="L356" s="238">
        <v>203530114</v>
      </c>
      <c r="M356" s="238">
        <v>12</v>
      </c>
      <c r="N356" s="238">
        <v>18</v>
      </c>
      <c r="O356" s="238">
        <v>2020</v>
      </c>
      <c r="P356" s="238" t="s">
        <v>362</v>
      </c>
      <c r="Q356" s="238">
        <v>15</v>
      </c>
      <c r="R356" s="238" t="s">
        <v>369</v>
      </c>
      <c r="S356" s="238">
        <v>0</v>
      </c>
      <c r="T356" s="238">
        <v>0</v>
      </c>
      <c r="U356" s="238">
        <v>1</v>
      </c>
      <c r="W356" s="238">
        <v>55</v>
      </c>
      <c r="X356" s="238">
        <v>2</v>
      </c>
      <c r="Y356" s="238">
        <v>1</v>
      </c>
      <c r="Z356" s="238">
        <v>1</v>
      </c>
      <c r="AB356" s="238">
        <v>1</v>
      </c>
      <c r="AC356" s="238">
        <v>98</v>
      </c>
      <c r="AD356" s="238" t="s">
        <v>357</v>
      </c>
      <c r="AF356" s="238" t="s">
        <v>358</v>
      </c>
      <c r="AG356" s="238">
        <v>3</v>
      </c>
      <c r="AH356" s="238">
        <v>2</v>
      </c>
      <c r="AI356" s="238">
        <v>2</v>
      </c>
      <c r="AJ356" s="238">
        <v>3</v>
      </c>
      <c r="AK356" s="238">
        <v>30</v>
      </c>
      <c r="AL356" s="238">
        <v>21</v>
      </c>
      <c r="AM356" s="238" t="s">
        <v>363</v>
      </c>
      <c r="AN356" s="238">
        <v>5</v>
      </c>
      <c r="AO356" s="238">
        <v>74</v>
      </c>
      <c r="AP356" s="238">
        <v>72</v>
      </c>
      <c r="AS356" s="238">
        <v>15</v>
      </c>
      <c r="AT356" s="238">
        <v>9</v>
      </c>
      <c r="AU356" s="238">
        <v>65</v>
      </c>
      <c r="AV356" s="238">
        <v>11</v>
      </c>
      <c r="AW356" s="238">
        <v>21</v>
      </c>
      <c r="CT356" s="238">
        <v>458602.15900431899</v>
      </c>
      <c r="CU356" s="238">
        <v>4966045.1358902697</v>
      </c>
      <c r="CV356" s="238">
        <v>44.84661655</v>
      </c>
      <c r="CW356" s="238">
        <v>-93.523855519999998</v>
      </c>
      <c r="CX356" s="238" t="s">
        <v>359</v>
      </c>
      <c r="CY356" s="238" t="s">
        <v>2411</v>
      </c>
    </row>
    <row r="357" spans="1:103" x14ac:dyDescent="0.25">
      <c r="A357" s="238">
        <v>653562</v>
      </c>
      <c r="B357" s="238">
        <v>2</v>
      </c>
      <c r="C357" s="238">
        <v>212</v>
      </c>
      <c r="D357" s="238">
        <v>153.65899999999999</v>
      </c>
      <c r="E357" s="238">
        <v>10</v>
      </c>
      <c r="F357" s="238" t="s">
        <v>2212</v>
      </c>
      <c r="H357" s="238" t="s">
        <v>354</v>
      </c>
      <c r="I357" s="238">
        <v>25</v>
      </c>
      <c r="K357" s="238">
        <v>18512446</v>
      </c>
      <c r="M357" s="238">
        <v>10</v>
      </c>
      <c r="N357" s="238">
        <v>22</v>
      </c>
      <c r="O357" s="238">
        <v>2018</v>
      </c>
      <c r="P357" s="238" t="s">
        <v>361</v>
      </c>
      <c r="Q357" s="238">
        <v>4</v>
      </c>
      <c r="R357" s="238" t="s">
        <v>356</v>
      </c>
      <c r="S357" s="238">
        <v>4</v>
      </c>
      <c r="T357" s="238">
        <v>0</v>
      </c>
      <c r="U357" s="238">
        <v>1</v>
      </c>
      <c r="W357" s="238">
        <v>55</v>
      </c>
      <c r="X357" s="238">
        <v>2</v>
      </c>
      <c r="Y357" s="238">
        <v>6</v>
      </c>
      <c r="Z357" s="238">
        <v>1</v>
      </c>
      <c r="AB357" s="238">
        <v>1</v>
      </c>
      <c r="AC357" s="238">
        <v>98</v>
      </c>
      <c r="AD357" s="238" t="s">
        <v>357</v>
      </c>
      <c r="AF357" s="238" t="s">
        <v>405</v>
      </c>
      <c r="AG357" s="238">
        <v>3</v>
      </c>
      <c r="AH357" s="238">
        <v>2</v>
      </c>
      <c r="AI357" s="238">
        <v>2</v>
      </c>
      <c r="AJ357" s="238">
        <v>4</v>
      </c>
      <c r="AK357" s="238">
        <v>21</v>
      </c>
      <c r="AL357" s="238">
        <v>22</v>
      </c>
      <c r="AM357" s="238" t="s">
        <v>354</v>
      </c>
      <c r="AN357" s="238">
        <v>10</v>
      </c>
      <c r="AO357" s="238">
        <v>70</v>
      </c>
      <c r="AS357" s="238">
        <v>15</v>
      </c>
      <c r="AT357" s="238">
        <v>9</v>
      </c>
      <c r="AU357" s="238">
        <v>65</v>
      </c>
      <c r="AV357" s="238">
        <v>11</v>
      </c>
      <c r="AW357" s="238">
        <v>21</v>
      </c>
      <c r="CT357" s="238">
        <v>458619.09237151901</v>
      </c>
      <c r="CU357" s="238">
        <v>4966087.4693082701</v>
      </c>
      <c r="CV357" s="238">
        <v>44.846998599999999</v>
      </c>
      <c r="CW357" s="238">
        <v>-93.523644700000006</v>
      </c>
      <c r="CX357" s="238" t="s">
        <v>359</v>
      </c>
      <c r="CY357" s="238" t="s">
        <v>2412</v>
      </c>
    </row>
    <row r="358" spans="1:103" x14ac:dyDescent="0.25">
      <c r="A358" s="238">
        <v>355509</v>
      </c>
      <c r="B358" s="238">
        <v>2</v>
      </c>
      <c r="C358" s="238">
        <v>212</v>
      </c>
      <c r="D358" s="238">
        <v>153.67099999999999</v>
      </c>
      <c r="E358" s="238">
        <v>10</v>
      </c>
      <c r="F358" s="238" t="s">
        <v>2212</v>
      </c>
      <c r="H358" s="238" t="s">
        <v>354</v>
      </c>
      <c r="I358" s="238">
        <v>25</v>
      </c>
      <c r="K358" s="238">
        <v>16506202</v>
      </c>
      <c r="M358" s="238">
        <v>6</v>
      </c>
      <c r="N358" s="238">
        <v>9</v>
      </c>
      <c r="O358" s="238">
        <v>2016</v>
      </c>
      <c r="P358" s="238" t="s">
        <v>384</v>
      </c>
      <c r="Q358" s="238">
        <v>17</v>
      </c>
      <c r="R358" s="238" t="s">
        <v>356</v>
      </c>
      <c r="S358" s="238">
        <v>3</v>
      </c>
      <c r="T358" s="238">
        <v>0</v>
      </c>
      <c r="U358" s="238">
        <v>1</v>
      </c>
      <c r="W358" s="238">
        <v>56</v>
      </c>
      <c r="X358" s="238">
        <v>2</v>
      </c>
      <c r="Y358" s="238">
        <v>1</v>
      </c>
      <c r="Z358" s="238">
        <v>1</v>
      </c>
      <c r="AB358" s="238">
        <v>1</v>
      </c>
      <c r="AC358" s="238">
        <v>98</v>
      </c>
      <c r="AD358" s="238" t="s">
        <v>357</v>
      </c>
      <c r="AF358" s="238" t="s">
        <v>405</v>
      </c>
      <c r="AG358" s="238">
        <v>3</v>
      </c>
      <c r="AH358" s="238">
        <v>2</v>
      </c>
      <c r="AI358" s="238">
        <v>2</v>
      </c>
      <c r="AJ358" s="238">
        <v>4</v>
      </c>
      <c r="AK358" s="238">
        <v>30</v>
      </c>
      <c r="AL358" s="238">
        <v>54</v>
      </c>
      <c r="AM358" s="238" t="s">
        <v>354</v>
      </c>
      <c r="AN358" s="238">
        <v>5</v>
      </c>
      <c r="AO358" s="238">
        <v>62</v>
      </c>
      <c r="AS358" s="238">
        <v>15</v>
      </c>
      <c r="AT358" s="238">
        <v>9</v>
      </c>
      <c r="AU358" s="238">
        <v>65</v>
      </c>
      <c r="AV358" s="238">
        <v>11</v>
      </c>
      <c r="AW358" s="238">
        <v>21</v>
      </c>
      <c r="CT358" s="238">
        <v>458619.09237151901</v>
      </c>
      <c r="CU358" s="238">
        <v>4966087.4693082701</v>
      </c>
      <c r="CV358" s="238">
        <v>44.846998599999999</v>
      </c>
      <c r="CW358" s="238">
        <v>-93.523644700000006</v>
      </c>
      <c r="CX358" s="238" t="s">
        <v>359</v>
      </c>
      <c r="CY358" s="238" t="s">
        <v>2413</v>
      </c>
    </row>
    <row r="359" spans="1:103" x14ac:dyDescent="0.25">
      <c r="A359" s="238">
        <v>670468</v>
      </c>
      <c r="B359" s="238">
        <v>2</v>
      </c>
      <c r="C359" s="238">
        <v>212</v>
      </c>
      <c r="D359" s="238">
        <v>153.68899999999999</v>
      </c>
      <c r="E359" s="238">
        <v>10</v>
      </c>
      <c r="F359" s="238" t="s">
        <v>2212</v>
      </c>
      <c r="H359" s="238" t="s">
        <v>354</v>
      </c>
      <c r="I359" s="238">
        <v>25</v>
      </c>
      <c r="K359" s="238">
        <v>18039472</v>
      </c>
      <c r="M359" s="238">
        <v>12</v>
      </c>
      <c r="N359" s="238">
        <v>23</v>
      </c>
      <c r="O359" s="238">
        <v>2018</v>
      </c>
      <c r="P359" s="238" t="s">
        <v>366</v>
      </c>
      <c r="Q359" s="238">
        <v>2</v>
      </c>
      <c r="R359" s="238" t="s">
        <v>369</v>
      </c>
      <c r="S359" s="238">
        <v>5</v>
      </c>
      <c r="T359" s="238">
        <v>0</v>
      </c>
      <c r="U359" s="238">
        <v>1</v>
      </c>
      <c r="W359" s="238">
        <v>55</v>
      </c>
      <c r="X359" s="238">
        <v>2</v>
      </c>
      <c r="Y359" s="238">
        <v>4</v>
      </c>
      <c r="Z359" s="238">
        <v>4</v>
      </c>
      <c r="AB359" s="238">
        <v>3</v>
      </c>
      <c r="AC359" s="238">
        <v>98</v>
      </c>
      <c r="AD359" s="238" t="s">
        <v>357</v>
      </c>
      <c r="AF359" s="238" t="s">
        <v>358</v>
      </c>
      <c r="AG359" s="238">
        <v>3</v>
      </c>
      <c r="AH359" s="238">
        <v>2</v>
      </c>
      <c r="AI359" s="238">
        <v>3</v>
      </c>
      <c r="AJ359" s="238">
        <v>3</v>
      </c>
      <c r="AK359" s="238">
        <v>21</v>
      </c>
      <c r="AL359" s="238">
        <v>18</v>
      </c>
      <c r="AM359" s="238" t="s">
        <v>354</v>
      </c>
      <c r="AN359" s="238">
        <v>5</v>
      </c>
      <c r="AO359" s="238">
        <v>1</v>
      </c>
      <c r="AS359" s="238">
        <v>15</v>
      </c>
      <c r="AT359" s="238">
        <v>9</v>
      </c>
      <c r="AU359" s="238">
        <v>65</v>
      </c>
      <c r="AV359" s="238">
        <v>11</v>
      </c>
      <c r="AW359" s="238">
        <v>21</v>
      </c>
      <c r="CT359" s="238">
        <v>458682.04387511598</v>
      </c>
      <c r="CU359" s="238">
        <v>4966053.6751163099</v>
      </c>
      <c r="CV359" s="238">
        <v>44.846698050000001</v>
      </c>
      <c r="CW359" s="238">
        <v>-93.522845380000007</v>
      </c>
      <c r="CX359" s="238" t="s">
        <v>359</v>
      </c>
      <c r="CY359" s="238" t="s">
        <v>2414</v>
      </c>
    </row>
    <row r="360" spans="1:103" x14ac:dyDescent="0.25">
      <c r="A360" s="238">
        <v>672911</v>
      </c>
      <c r="B360" s="238">
        <v>2</v>
      </c>
      <c r="C360" s="238">
        <v>212</v>
      </c>
      <c r="D360" s="238">
        <v>153.697</v>
      </c>
      <c r="E360" s="238">
        <v>10</v>
      </c>
      <c r="F360" s="238" t="s">
        <v>2212</v>
      </c>
      <c r="H360" s="238" t="s">
        <v>354</v>
      </c>
      <c r="I360" s="238">
        <v>25</v>
      </c>
      <c r="K360" s="238">
        <v>18515467</v>
      </c>
      <c r="M360" s="238">
        <v>12</v>
      </c>
      <c r="N360" s="238">
        <v>31</v>
      </c>
      <c r="O360" s="238">
        <v>2018</v>
      </c>
      <c r="P360" s="238" t="s">
        <v>361</v>
      </c>
      <c r="Q360" s="238">
        <v>19</v>
      </c>
      <c r="R360" s="238" t="s">
        <v>356</v>
      </c>
      <c r="S360" s="238">
        <v>5</v>
      </c>
      <c r="T360" s="238">
        <v>0</v>
      </c>
      <c r="U360" s="238">
        <v>1</v>
      </c>
      <c r="W360" s="238">
        <v>55</v>
      </c>
      <c r="X360" s="238">
        <v>2</v>
      </c>
      <c r="Y360" s="238">
        <v>4</v>
      </c>
      <c r="Z360" s="238">
        <v>2</v>
      </c>
      <c r="AB360" s="238">
        <v>5</v>
      </c>
      <c r="AC360" s="238">
        <v>98</v>
      </c>
      <c r="AD360" s="238" t="s">
        <v>357</v>
      </c>
      <c r="AF360" s="238" t="s">
        <v>405</v>
      </c>
      <c r="AG360" s="238">
        <v>3</v>
      </c>
      <c r="AH360" s="238">
        <v>2</v>
      </c>
      <c r="AI360" s="238">
        <v>2</v>
      </c>
      <c r="AJ360" s="238">
        <v>4</v>
      </c>
      <c r="AK360" s="238">
        <v>21</v>
      </c>
      <c r="AL360" s="238">
        <v>21</v>
      </c>
      <c r="AM360" s="238" t="s">
        <v>363</v>
      </c>
      <c r="AN360" s="238">
        <v>5</v>
      </c>
      <c r="AO360" s="238">
        <v>72</v>
      </c>
      <c r="AS360" s="238">
        <v>15</v>
      </c>
      <c r="AT360" s="238">
        <v>9</v>
      </c>
      <c r="AU360" s="238">
        <v>65</v>
      </c>
      <c r="AV360" s="238">
        <v>11</v>
      </c>
      <c r="AW360" s="238">
        <v>21</v>
      </c>
      <c r="CT360" s="238">
        <v>458699.52586571901</v>
      </c>
      <c r="CU360" s="238">
        <v>4966087.4693082701</v>
      </c>
      <c r="CV360" s="238">
        <v>44.847003270000002</v>
      </c>
      <c r="CW360" s="238">
        <v>-93.522626919999993</v>
      </c>
      <c r="CX360" s="238" t="s">
        <v>359</v>
      </c>
    </row>
    <row r="361" spans="1:103" x14ac:dyDescent="0.25">
      <c r="A361" s="238">
        <v>728344</v>
      </c>
      <c r="B361" s="238">
        <v>2</v>
      </c>
      <c r="C361" s="238">
        <v>212</v>
      </c>
      <c r="D361" s="238">
        <v>153.70400000000001</v>
      </c>
      <c r="E361" s="238">
        <v>10</v>
      </c>
      <c r="F361" s="238" t="s">
        <v>2212</v>
      </c>
      <c r="H361" s="238" t="s">
        <v>354</v>
      </c>
      <c r="I361" s="238">
        <v>25</v>
      </c>
      <c r="K361" s="238">
        <v>19017717</v>
      </c>
      <c r="M361" s="238">
        <v>6</v>
      </c>
      <c r="N361" s="238">
        <v>21</v>
      </c>
      <c r="O361" s="238">
        <v>2019</v>
      </c>
      <c r="P361" s="238" t="s">
        <v>362</v>
      </c>
      <c r="Q361" s="238">
        <v>4</v>
      </c>
      <c r="R361" s="238" t="s">
        <v>356</v>
      </c>
      <c r="S361" s="238">
        <v>5</v>
      </c>
      <c r="T361" s="238">
        <v>0</v>
      </c>
      <c r="U361" s="238">
        <v>1</v>
      </c>
      <c r="W361" s="238">
        <v>61</v>
      </c>
      <c r="X361" s="238">
        <v>2</v>
      </c>
      <c r="Y361" s="238">
        <v>2</v>
      </c>
      <c r="Z361" s="238">
        <v>1</v>
      </c>
      <c r="AB361" s="238">
        <v>1</v>
      </c>
      <c r="AC361" s="238">
        <v>98</v>
      </c>
      <c r="AD361" s="238" t="s">
        <v>357</v>
      </c>
      <c r="AF361" s="238" t="s">
        <v>405</v>
      </c>
      <c r="AG361" s="238">
        <v>3</v>
      </c>
      <c r="AH361" s="238">
        <v>2</v>
      </c>
      <c r="AI361" s="238">
        <v>2</v>
      </c>
      <c r="AJ361" s="238">
        <v>4</v>
      </c>
      <c r="AK361" s="238">
        <v>21</v>
      </c>
      <c r="AL361" s="238">
        <v>50</v>
      </c>
      <c r="AM361" s="238" t="s">
        <v>354</v>
      </c>
      <c r="AN361" s="238">
        <v>5</v>
      </c>
      <c r="AO361" s="238">
        <v>70</v>
      </c>
      <c r="AS361" s="238">
        <v>15</v>
      </c>
      <c r="AT361" s="238">
        <v>9</v>
      </c>
      <c r="AU361" s="238">
        <v>65</v>
      </c>
      <c r="AV361" s="238">
        <v>11</v>
      </c>
      <c r="AW361" s="238">
        <v>21</v>
      </c>
      <c r="CT361" s="238">
        <v>458710.84720727702</v>
      </c>
      <c r="CU361" s="238">
        <v>4966084.2598547796</v>
      </c>
      <c r="CV361" s="238">
        <v>44.846975030000003</v>
      </c>
      <c r="CW361" s="238">
        <v>-93.522483399999999</v>
      </c>
      <c r="CX361" s="238" t="s">
        <v>359</v>
      </c>
      <c r="CY361" s="238" t="s">
        <v>2415</v>
      </c>
    </row>
    <row r="362" spans="1:103" x14ac:dyDescent="0.25">
      <c r="A362" s="238">
        <v>400823</v>
      </c>
      <c r="B362" s="238">
        <v>2</v>
      </c>
      <c r="C362" s="238">
        <v>212</v>
      </c>
      <c r="D362" s="238">
        <v>153.709</v>
      </c>
      <c r="E362" s="238">
        <v>10</v>
      </c>
      <c r="F362" s="238" t="s">
        <v>2212</v>
      </c>
      <c r="H362" s="238" t="s">
        <v>354</v>
      </c>
      <c r="I362" s="238">
        <v>25</v>
      </c>
      <c r="K362" s="238">
        <v>16513790</v>
      </c>
      <c r="M362" s="238">
        <v>12</v>
      </c>
      <c r="N362" s="238">
        <v>6</v>
      </c>
      <c r="O362" s="238">
        <v>2016</v>
      </c>
      <c r="P362" s="238" t="s">
        <v>368</v>
      </c>
      <c r="Q362" s="238">
        <v>16</v>
      </c>
      <c r="R362" s="238" t="s">
        <v>356</v>
      </c>
      <c r="S362" s="238">
        <v>5</v>
      </c>
      <c r="T362" s="238">
        <v>0</v>
      </c>
      <c r="U362" s="238">
        <v>1</v>
      </c>
      <c r="W362" s="238">
        <v>55</v>
      </c>
      <c r="X362" s="238">
        <v>2</v>
      </c>
      <c r="Y362" s="238">
        <v>4</v>
      </c>
      <c r="Z362" s="238">
        <v>4</v>
      </c>
      <c r="AB362" s="238">
        <v>1</v>
      </c>
      <c r="AC362" s="238">
        <v>98</v>
      </c>
      <c r="AD362" s="238" t="s">
        <v>357</v>
      </c>
      <c r="AF362" s="238" t="s">
        <v>358</v>
      </c>
      <c r="AG362" s="238">
        <v>3</v>
      </c>
      <c r="AH362" s="238">
        <v>2</v>
      </c>
      <c r="AI362" s="238">
        <v>2</v>
      </c>
      <c r="AJ362" s="238">
        <v>4</v>
      </c>
      <c r="AK362" s="238">
        <v>26</v>
      </c>
      <c r="AL362" s="238">
        <v>38</v>
      </c>
      <c r="AM362" s="238" t="s">
        <v>363</v>
      </c>
      <c r="AN362" s="238">
        <v>5</v>
      </c>
      <c r="AO362" s="238">
        <v>4</v>
      </c>
      <c r="AS362" s="238">
        <v>15</v>
      </c>
      <c r="AT362" s="238">
        <v>98</v>
      </c>
      <c r="AU362" s="238">
        <v>65</v>
      </c>
      <c r="AV362" s="238">
        <v>11</v>
      </c>
      <c r="AW362" s="238">
        <v>21</v>
      </c>
      <c r="CT362" s="238">
        <v>458712.22589111899</v>
      </c>
      <c r="CU362" s="238">
        <v>4966062.0692574698</v>
      </c>
      <c r="CV362" s="238">
        <v>44.846775360000002</v>
      </c>
      <c r="CW362" s="238">
        <v>-93.522464150000005</v>
      </c>
      <c r="CX362" s="238" t="s">
        <v>359</v>
      </c>
      <c r="CY362" s="238" t="s">
        <v>2416</v>
      </c>
    </row>
    <row r="363" spans="1:103" x14ac:dyDescent="0.25">
      <c r="A363" s="238">
        <v>10931794</v>
      </c>
      <c r="B363" s="238">
        <v>2</v>
      </c>
      <c r="C363" s="238">
        <v>212</v>
      </c>
      <c r="D363" s="238">
        <v>153.71899999999999</v>
      </c>
      <c r="E363" s="238">
        <v>10</v>
      </c>
      <c r="F363" s="238" t="s">
        <v>2212</v>
      </c>
      <c r="H363" s="238" t="s">
        <v>354</v>
      </c>
      <c r="I363" s="238">
        <v>25</v>
      </c>
      <c r="K363" s="238">
        <v>14002060</v>
      </c>
      <c r="L363" s="238">
        <v>140280034</v>
      </c>
      <c r="M363" s="238">
        <v>1</v>
      </c>
      <c r="N363" s="238">
        <v>22</v>
      </c>
      <c r="O363" s="238">
        <v>2014</v>
      </c>
      <c r="P363" s="238" t="s">
        <v>355</v>
      </c>
      <c r="Q363" s="238">
        <v>10</v>
      </c>
      <c r="R363" s="238" t="s">
        <v>369</v>
      </c>
      <c r="S363" s="238">
        <v>5</v>
      </c>
      <c r="T363" s="238">
        <v>0</v>
      </c>
      <c r="U363" s="238">
        <v>1</v>
      </c>
      <c r="V363" s="238">
        <v>4</v>
      </c>
      <c r="W363" s="238">
        <v>83</v>
      </c>
      <c r="X363" s="238">
        <v>2</v>
      </c>
      <c r="Y363" s="238">
        <v>1</v>
      </c>
      <c r="Z363" s="238">
        <v>7</v>
      </c>
      <c r="AB363" s="238">
        <v>5</v>
      </c>
      <c r="AC363" s="238">
        <v>98</v>
      </c>
      <c r="AD363" s="238" t="s">
        <v>389</v>
      </c>
      <c r="AE363" s="238" t="s">
        <v>2417</v>
      </c>
      <c r="AF363" s="238" t="s">
        <v>358</v>
      </c>
      <c r="AG363" s="238">
        <v>3</v>
      </c>
      <c r="AH363" s="238">
        <v>2</v>
      </c>
      <c r="AI363" s="238">
        <v>2</v>
      </c>
      <c r="AJ363" s="238">
        <v>3</v>
      </c>
      <c r="AK363" s="238">
        <v>21</v>
      </c>
      <c r="AL363" s="238">
        <v>19</v>
      </c>
      <c r="AM363" s="238" t="s">
        <v>354</v>
      </c>
      <c r="AN363" s="238">
        <v>5</v>
      </c>
      <c r="AS363" s="238">
        <v>2</v>
      </c>
      <c r="AT363" s="238">
        <v>98</v>
      </c>
      <c r="AU363" s="238">
        <v>65</v>
      </c>
      <c r="AV363" s="238">
        <v>11</v>
      </c>
      <c r="AW363" s="238">
        <v>21</v>
      </c>
      <c r="CT363" s="238">
        <v>458728</v>
      </c>
      <c r="CU363" s="238">
        <v>4966067</v>
      </c>
      <c r="CV363" s="238">
        <v>44.846823399999998</v>
      </c>
      <c r="CW363" s="238">
        <v>-93.522264100000001</v>
      </c>
      <c r="CX363" s="238" t="s">
        <v>359</v>
      </c>
      <c r="CY363" s="238" t="s">
        <v>2418</v>
      </c>
    </row>
    <row r="364" spans="1:103" x14ac:dyDescent="0.25">
      <c r="A364" s="238">
        <v>10779761</v>
      </c>
      <c r="B364" s="238">
        <v>2</v>
      </c>
      <c r="C364" s="238">
        <v>212</v>
      </c>
      <c r="D364" s="238">
        <v>153.76599999999999</v>
      </c>
      <c r="E364" s="238">
        <v>10</v>
      </c>
      <c r="F364" s="238" t="s">
        <v>2212</v>
      </c>
      <c r="H364" s="238" t="s">
        <v>354</v>
      </c>
      <c r="I364" s="238">
        <v>25</v>
      </c>
      <c r="K364" s="238">
        <v>12025631</v>
      </c>
      <c r="L364" s="238">
        <v>122400084</v>
      </c>
      <c r="M364" s="238">
        <v>8</v>
      </c>
      <c r="N364" s="238">
        <v>27</v>
      </c>
      <c r="O364" s="238">
        <v>2012</v>
      </c>
      <c r="P364" s="238" t="s">
        <v>361</v>
      </c>
      <c r="Q364" s="238">
        <v>6</v>
      </c>
      <c r="R364" s="238" t="s">
        <v>369</v>
      </c>
      <c r="S364" s="238">
        <v>4</v>
      </c>
      <c r="T364" s="238">
        <v>0</v>
      </c>
      <c r="U364" s="238">
        <v>3</v>
      </c>
      <c r="V364" s="238">
        <v>1</v>
      </c>
      <c r="W364" s="238">
        <v>10</v>
      </c>
      <c r="X364" s="238">
        <v>2</v>
      </c>
      <c r="Y364" s="238">
        <v>2</v>
      </c>
      <c r="Z364" s="238">
        <v>1</v>
      </c>
      <c r="AB364" s="238">
        <v>1</v>
      </c>
      <c r="AC364" s="238">
        <v>98</v>
      </c>
      <c r="AD364" s="238">
        <v>212</v>
      </c>
      <c r="AE364" s="238">
        <v>101</v>
      </c>
      <c r="AF364" s="238" t="s">
        <v>358</v>
      </c>
      <c r="AG364" s="238">
        <v>7</v>
      </c>
      <c r="AH364" s="238">
        <v>2</v>
      </c>
      <c r="AI364" s="238">
        <v>4</v>
      </c>
      <c r="AJ364" s="238">
        <v>3</v>
      </c>
      <c r="AK364" s="238">
        <v>21</v>
      </c>
      <c r="AL364" s="238">
        <v>54</v>
      </c>
      <c r="AM364" s="238" t="s">
        <v>363</v>
      </c>
      <c r="AN364" s="238">
        <v>5</v>
      </c>
      <c r="AO364" s="238">
        <v>5</v>
      </c>
      <c r="AS364" s="238">
        <v>1</v>
      </c>
      <c r="AT364" s="238">
        <v>98</v>
      </c>
      <c r="AU364" s="238">
        <v>65</v>
      </c>
      <c r="AV364" s="238">
        <v>11</v>
      </c>
      <c r="AW364" s="238">
        <v>20</v>
      </c>
      <c r="AX364" s="238">
        <v>2</v>
      </c>
      <c r="AY364" s="238">
        <v>4</v>
      </c>
      <c r="AZ364" s="238">
        <v>3</v>
      </c>
      <c r="BA364" s="238">
        <v>21</v>
      </c>
      <c r="BB364" s="238">
        <v>28</v>
      </c>
      <c r="BC364" s="238" t="s">
        <v>363</v>
      </c>
      <c r="BD364" s="238">
        <v>5</v>
      </c>
      <c r="BE364" s="238">
        <v>5</v>
      </c>
      <c r="BI364" s="238">
        <v>1</v>
      </c>
      <c r="BJ364" s="238">
        <v>98</v>
      </c>
      <c r="BK364" s="238">
        <v>65</v>
      </c>
      <c r="BL364" s="238">
        <v>11</v>
      </c>
      <c r="BM364" s="238">
        <v>20</v>
      </c>
      <c r="BN364" s="238">
        <v>2</v>
      </c>
      <c r="BO364" s="238">
        <v>40</v>
      </c>
      <c r="BP364" s="238">
        <v>3</v>
      </c>
      <c r="BQ364" s="238">
        <v>21</v>
      </c>
      <c r="BR364" s="238">
        <v>33</v>
      </c>
      <c r="BS364" s="238" t="s">
        <v>354</v>
      </c>
      <c r="BT364" s="238">
        <v>5</v>
      </c>
      <c r="BU364" s="238">
        <v>5</v>
      </c>
      <c r="BY364" s="238">
        <v>1</v>
      </c>
      <c r="BZ364" s="238">
        <v>98</v>
      </c>
      <c r="CA364" s="238">
        <v>65</v>
      </c>
      <c r="CB364" s="238">
        <v>11</v>
      </c>
      <c r="CC364" s="238">
        <v>20</v>
      </c>
      <c r="CT364" s="238">
        <v>458803</v>
      </c>
      <c r="CU364" s="238">
        <v>4966081</v>
      </c>
      <c r="CV364" s="238">
        <v>44.846952799999997</v>
      </c>
      <c r="CW364" s="238">
        <v>-93.5213131</v>
      </c>
      <c r="CX364" s="238" t="s">
        <v>359</v>
      </c>
      <c r="CY364" s="238" t="s">
        <v>2419</v>
      </c>
    </row>
    <row r="365" spans="1:103" x14ac:dyDescent="0.25">
      <c r="A365" s="238">
        <v>342227</v>
      </c>
      <c r="B365" s="238">
        <v>2</v>
      </c>
      <c r="C365" s="238">
        <v>212</v>
      </c>
      <c r="D365" s="238">
        <v>153.833</v>
      </c>
      <c r="E365" s="238">
        <v>27</v>
      </c>
      <c r="F365" s="238" t="s">
        <v>2420</v>
      </c>
      <c r="H365" s="238" t="s">
        <v>354</v>
      </c>
      <c r="I365" s="238">
        <v>25</v>
      </c>
      <c r="K365" s="238">
        <v>16503877</v>
      </c>
      <c r="M365" s="238">
        <v>4</v>
      </c>
      <c r="N365" s="238">
        <v>14</v>
      </c>
      <c r="O365" s="238">
        <v>2016</v>
      </c>
      <c r="P365" s="238" t="s">
        <v>384</v>
      </c>
      <c r="Q365" s="238">
        <v>8</v>
      </c>
      <c r="R365" s="238" t="s">
        <v>369</v>
      </c>
      <c r="S365" s="238">
        <v>5</v>
      </c>
      <c r="T365" s="238">
        <v>0</v>
      </c>
      <c r="U365" s="238">
        <v>3</v>
      </c>
      <c r="V365" s="238">
        <v>12</v>
      </c>
      <c r="W365" s="238">
        <v>10</v>
      </c>
      <c r="X365" s="238">
        <v>2</v>
      </c>
      <c r="Y365" s="238">
        <v>1</v>
      </c>
      <c r="Z365" s="238">
        <v>1</v>
      </c>
      <c r="AB365" s="238">
        <v>1</v>
      </c>
      <c r="AC365" s="238">
        <v>98</v>
      </c>
      <c r="AD365" s="238" t="s">
        <v>357</v>
      </c>
      <c r="AF365" s="238" t="s">
        <v>358</v>
      </c>
      <c r="AG365" s="238">
        <v>7</v>
      </c>
      <c r="AH365" s="238">
        <v>2</v>
      </c>
      <c r="AI365" s="238">
        <v>4</v>
      </c>
      <c r="AJ365" s="238">
        <v>3</v>
      </c>
      <c r="AK365" s="238">
        <v>26</v>
      </c>
      <c r="AL365" s="238">
        <v>32</v>
      </c>
      <c r="AM365" s="238" t="s">
        <v>363</v>
      </c>
      <c r="AN365" s="238">
        <v>5</v>
      </c>
      <c r="AO365" s="238">
        <v>1</v>
      </c>
      <c r="AS365" s="238">
        <v>15</v>
      </c>
      <c r="AT365" s="238">
        <v>9</v>
      </c>
      <c r="AU365" s="238">
        <v>65</v>
      </c>
      <c r="AV365" s="238">
        <v>11</v>
      </c>
      <c r="AW365" s="238">
        <v>21</v>
      </c>
      <c r="AX365" s="238">
        <v>2</v>
      </c>
      <c r="AY365" s="238">
        <v>4</v>
      </c>
      <c r="AZ365" s="238">
        <v>3</v>
      </c>
      <c r="BA365" s="238">
        <v>26</v>
      </c>
      <c r="BB365" s="238">
        <v>33</v>
      </c>
      <c r="BC365" s="238" t="s">
        <v>363</v>
      </c>
      <c r="BD365" s="238">
        <v>5</v>
      </c>
      <c r="BE365" s="238">
        <v>1</v>
      </c>
      <c r="BI365" s="238">
        <v>15</v>
      </c>
      <c r="BJ365" s="238">
        <v>9</v>
      </c>
      <c r="BK365" s="238">
        <v>65</v>
      </c>
      <c r="BL365" s="238">
        <v>11</v>
      </c>
      <c r="BM365" s="238">
        <v>21</v>
      </c>
      <c r="BN365" s="238">
        <v>2</v>
      </c>
      <c r="BO365" s="238">
        <v>4</v>
      </c>
      <c r="BP365" s="238">
        <v>3</v>
      </c>
      <c r="BQ365" s="238">
        <v>26</v>
      </c>
      <c r="BR365" s="238">
        <v>44</v>
      </c>
      <c r="BS365" s="238" t="s">
        <v>363</v>
      </c>
      <c r="BT365" s="238">
        <v>10</v>
      </c>
      <c r="BU365" s="238">
        <v>70</v>
      </c>
      <c r="BV365" s="238">
        <v>4</v>
      </c>
      <c r="BY365" s="238">
        <v>15</v>
      </c>
      <c r="BZ365" s="238">
        <v>9</v>
      </c>
      <c r="CA365" s="238">
        <v>65</v>
      </c>
      <c r="CB365" s="238">
        <v>11</v>
      </c>
      <c r="CC365" s="238">
        <v>21</v>
      </c>
      <c r="CT365" s="238">
        <v>458906.95961392001</v>
      </c>
      <c r="CU365" s="238">
        <v>4966104.4026754703</v>
      </c>
      <c r="CV365" s="238">
        <v>44.847167679999998</v>
      </c>
      <c r="CW365" s="238">
        <v>-93.52000348</v>
      </c>
      <c r="CX365" s="238" t="s">
        <v>359</v>
      </c>
      <c r="CY365" s="238" t="s">
        <v>2421</v>
      </c>
    </row>
    <row r="366" spans="1:103" x14ac:dyDescent="0.25">
      <c r="A366" s="238">
        <v>427602</v>
      </c>
      <c r="B366" s="238">
        <v>2</v>
      </c>
      <c r="C366" s="238">
        <v>212</v>
      </c>
      <c r="D366" s="238">
        <v>153.839</v>
      </c>
      <c r="E366" s="238">
        <v>27</v>
      </c>
      <c r="F366" s="238" t="s">
        <v>2420</v>
      </c>
      <c r="H366" s="238" t="s">
        <v>354</v>
      </c>
      <c r="I366" s="238">
        <v>25</v>
      </c>
      <c r="K366" s="238">
        <v>17502415</v>
      </c>
      <c r="M366" s="238">
        <v>3</v>
      </c>
      <c r="N366" s="238">
        <v>1</v>
      </c>
      <c r="O366" s="238">
        <v>2017</v>
      </c>
      <c r="P366" s="238" t="s">
        <v>355</v>
      </c>
      <c r="Q366" s="238">
        <v>8</v>
      </c>
      <c r="R366" s="238" t="s">
        <v>369</v>
      </c>
      <c r="S366" s="238">
        <v>5</v>
      </c>
      <c r="T366" s="238">
        <v>0</v>
      </c>
      <c r="U366" s="238">
        <v>2</v>
      </c>
      <c r="V366" s="238">
        <v>12</v>
      </c>
      <c r="W366" s="238">
        <v>10</v>
      </c>
      <c r="X366" s="238">
        <v>2</v>
      </c>
      <c r="Y366" s="238">
        <v>1</v>
      </c>
      <c r="Z366" s="238">
        <v>2</v>
      </c>
      <c r="AB366" s="238">
        <v>5</v>
      </c>
      <c r="AC366" s="238">
        <v>98</v>
      </c>
      <c r="AD366" s="238" t="s">
        <v>357</v>
      </c>
      <c r="AF366" s="238" t="s">
        <v>358</v>
      </c>
      <c r="AG366" s="238">
        <v>7</v>
      </c>
      <c r="AH366" s="238">
        <v>2</v>
      </c>
      <c r="AI366" s="238">
        <v>2</v>
      </c>
      <c r="AJ366" s="238">
        <v>3</v>
      </c>
      <c r="AK366" s="238">
        <v>21</v>
      </c>
      <c r="AL366" s="238">
        <v>22</v>
      </c>
      <c r="AM366" s="238" t="s">
        <v>363</v>
      </c>
      <c r="AN366" s="238">
        <v>5</v>
      </c>
      <c r="AO366" s="238">
        <v>90</v>
      </c>
      <c r="AS366" s="238">
        <v>15</v>
      </c>
      <c r="AT366" s="238">
        <v>9</v>
      </c>
      <c r="AU366" s="238">
        <v>65</v>
      </c>
      <c r="AV366" s="238">
        <v>11</v>
      </c>
      <c r="AW366" s="238">
        <v>21</v>
      </c>
      <c r="AX366" s="238">
        <v>2</v>
      </c>
      <c r="AY366" s="238">
        <v>4</v>
      </c>
      <c r="AZ366" s="238">
        <v>3</v>
      </c>
      <c r="BA366" s="238">
        <v>26</v>
      </c>
      <c r="BB366" s="238">
        <v>35</v>
      </c>
      <c r="BC366" s="238" t="s">
        <v>354</v>
      </c>
      <c r="BD366" s="238">
        <v>5</v>
      </c>
      <c r="BE366" s="238">
        <v>1</v>
      </c>
      <c r="BI366" s="238">
        <v>15</v>
      </c>
      <c r="BJ366" s="238">
        <v>9</v>
      </c>
      <c r="BK366" s="238">
        <v>65</v>
      </c>
      <c r="BL366" s="238">
        <v>11</v>
      </c>
      <c r="BM366" s="238">
        <v>21</v>
      </c>
      <c r="CT366" s="238">
        <v>458915.42629752</v>
      </c>
      <c r="CU366" s="238">
        <v>4966108.6360172704</v>
      </c>
      <c r="CV366" s="238">
        <v>44.847206270000001</v>
      </c>
      <c r="CW366" s="238">
        <v>-93.519896680000002</v>
      </c>
      <c r="CX366" s="238" t="s">
        <v>359</v>
      </c>
      <c r="CY366" s="238" t="s">
        <v>2422</v>
      </c>
    </row>
    <row r="367" spans="1:103" x14ac:dyDescent="0.25">
      <c r="A367" s="238">
        <v>10857879</v>
      </c>
      <c r="B367" s="238">
        <v>2</v>
      </c>
      <c r="C367" s="238">
        <v>212</v>
      </c>
      <c r="D367" s="238">
        <v>153.864</v>
      </c>
      <c r="E367" s="238">
        <v>27</v>
      </c>
      <c r="F367" s="238" t="s">
        <v>2420</v>
      </c>
      <c r="H367" s="238" t="s">
        <v>354</v>
      </c>
      <c r="I367" s="238">
        <v>25</v>
      </c>
      <c r="K367" s="238">
        <v>13500604</v>
      </c>
      <c r="L367" s="238">
        <v>130160362</v>
      </c>
      <c r="M367" s="238">
        <v>1</v>
      </c>
      <c r="N367" s="238">
        <v>16</v>
      </c>
      <c r="O367" s="238">
        <v>2013</v>
      </c>
      <c r="P367" s="238" t="s">
        <v>355</v>
      </c>
      <c r="Q367" s="238">
        <v>6</v>
      </c>
      <c r="R367" s="238" t="s">
        <v>356</v>
      </c>
      <c r="S367" s="238">
        <v>3</v>
      </c>
      <c r="T367" s="238">
        <v>0</v>
      </c>
      <c r="U367" s="238">
        <v>3</v>
      </c>
      <c r="V367" s="238">
        <v>8</v>
      </c>
      <c r="W367" s="238">
        <v>10</v>
      </c>
      <c r="X367" s="238">
        <v>2</v>
      </c>
      <c r="Y367" s="238">
        <v>4</v>
      </c>
      <c r="Z367" s="238">
        <v>5</v>
      </c>
      <c r="AB367" s="238">
        <v>5</v>
      </c>
      <c r="AC367" s="238">
        <v>98</v>
      </c>
      <c r="AD367" s="238">
        <v>212</v>
      </c>
      <c r="AE367" s="238" t="s">
        <v>2423</v>
      </c>
      <c r="AF367" s="238" t="s">
        <v>358</v>
      </c>
      <c r="AG367" s="238">
        <v>8</v>
      </c>
      <c r="AH367" s="238">
        <v>2</v>
      </c>
      <c r="AI367" s="238">
        <v>2</v>
      </c>
      <c r="AJ367" s="238">
        <v>3</v>
      </c>
      <c r="AK367" s="238">
        <v>8</v>
      </c>
      <c r="AL367" s="238">
        <v>50</v>
      </c>
      <c r="AM367" s="238" t="s">
        <v>363</v>
      </c>
      <c r="AN367" s="238">
        <v>5</v>
      </c>
      <c r="AO367" s="238">
        <v>3</v>
      </c>
      <c r="AS367" s="238">
        <v>1</v>
      </c>
      <c r="AT367" s="238">
        <v>98</v>
      </c>
      <c r="AU367" s="238">
        <v>65</v>
      </c>
      <c r="AV367" s="238">
        <v>11</v>
      </c>
      <c r="AW367" s="238">
        <v>21</v>
      </c>
      <c r="AX367" s="238">
        <v>2</v>
      </c>
      <c r="AY367" s="238">
        <v>2</v>
      </c>
      <c r="AZ367" s="238">
        <v>4</v>
      </c>
      <c r="BA367" s="238">
        <v>21</v>
      </c>
      <c r="BB367" s="238">
        <v>48</v>
      </c>
      <c r="BC367" s="238" t="s">
        <v>354</v>
      </c>
      <c r="BD367" s="238">
        <v>5</v>
      </c>
      <c r="BE367" s="238">
        <v>1</v>
      </c>
      <c r="BI367" s="238">
        <v>1</v>
      </c>
      <c r="BJ367" s="238">
        <v>98</v>
      </c>
      <c r="BK367" s="238">
        <v>65</v>
      </c>
      <c r="BL367" s="238">
        <v>11</v>
      </c>
      <c r="BM367" s="238">
        <v>21</v>
      </c>
      <c r="BN367" s="238">
        <v>2</v>
      </c>
      <c r="BO367" s="238">
        <v>4</v>
      </c>
      <c r="BP367" s="238">
        <v>4</v>
      </c>
      <c r="BQ367" s="238">
        <v>21</v>
      </c>
      <c r="BR367" s="238">
        <v>60</v>
      </c>
      <c r="BS367" s="238" t="s">
        <v>363</v>
      </c>
      <c r="BT367" s="238">
        <v>5</v>
      </c>
      <c r="BU367" s="238">
        <v>1</v>
      </c>
      <c r="BY367" s="238">
        <v>1</v>
      </c>
      <c r="BZ367" s="238">
        <v>98</v>
      </c>
      <c r="CA367" s="238">
        <v>65</v>
      </c>
      <c r="CB367" s="238">
        <v>11</v>
      </c>
      <c r="CC367" s="238">
        <v>21</v>
      </c>
      <c r="CT367" s="238">
        <v>458958</v>
      </c>
      <c r="CU367" s="238">
        <v>4966110</v>
      </c>
      <c r="CV367" s="238">
        <v>44.847217899999997</v>
      </c>
      <c r="CW367" s="238">
        <v>-93.519352900000001</v>
      </c>
      <c r="CX367" s="238" t="s">
        <v>359</v>
      </c>
      <c r="CY367" s="238" t="s">
        <v>2424</v>
      </c>
    </row>
    <row r="368" spans="1:103" x14ac:dyDescent="0.25">
      <c r="A368" s="238">
        <v>689391</v>
      </c>
      <c r="B368" s="238">
        <v>2</v>
      </c>
      <c r="C368" s="238">
        <v>212</v>
      </c>
      <c r="D368" s="238">
        <v>153.92500000000001</v>
      </c>
      <c r="E368" s="238">
        <v>27</v>
      </c>
      <c r="F368" s="238" t="s">
        <v>2420</v>
      </c>
      <c r="H368" s="238" t="s">
        <v>354</v>
      </c>
      <c r="I368" s="238">
        <v>25</v>
      </c>
      <c r="K368" s="238">
        <v>19502471</v>
      </c>
      <c r="M368" s="238">
        <v>2</v>
      </c>
      <c r="N368" s="238">
        <v>11</v>
      </c>
      <c r="O368" s="238">
        <v>2019</v>
      </c>
      <c r="P368" s="238" t="s">
        <v>361</v>
      </c>
      <c r="Q368" s="238">
        <v>10</v>
      </c>
      <c r="R368" s="238" t="s">
        <v>369</v>
      </c>
      <c r="S368" s="238">
        <v>5</v>
      </c>
      <c r="T368" s="238">
        <v>0</v>
      </c>
      <c r="U368" s="238">
        <v>1</v>
      </c>
      <c r="W368" s="238">
        <v>55</v>
      </c>
      <c r="X368" s="238">
        <v>2</v>
      </c>
      <c r="Y368" s="238">
        <v>1</v>
      </c>
      <c r="Z368" s="238">
        <v>1</v>
      </c>
      <c r="AB368" s="238">
        <v>5</v>
      </c>
      <c r="AC368" s="238">
        <v>98</v>
      </c>
      <c r="AD368" s="238" t="s">
        <v>357</v>
      </c>
      <c r="AF368" s="238" t="s">
        <v>358</v>
      </c>
      <c r="AG368" s="238">
        <v>3</v>
      </c>
      <c r="AH368" s="238">
        <v>2</v>
      </c>
      <c r="AI368" s="238">
        <v>3</v>
      </c>
      <c r="AJ368" s="238">
        <v>3</v>
      </c>
      <c r="AK368" s="238">
        <v>21</v>
      </c>
      <c r="AL368" s="238">
        <v>69</v>
      </c>
      <c r="AM368" s="238" t="s">
        <v>363</v>
      </c>
      <c r="AN368" s="238">
        <v>5</v>
      </c>
      <c r="AO368" s="238">
        <v>90</v>
      </c>
      <c r="AS368" s="238">
        <v>15</v>
      </c>
      <c r="AT368" s="238">
        <v>9</v>
      </c>
      <c r="AU368" s="238">
        <v>65</v>
      </c>
      <c r="AV368" s="238">
        <v>11</v>
      </c>
      <c r="AW368" s="238">
        <v>21</v>
      </c>
      <c r="CT368" s="238">
        <v>459055.12657691998</v>
      </c>
      <c r="CU368" s="238">
        <v>4966121.3360426696</v>
      </c>
      <c r="CV368" s="238">
        <v>44.84732863</v>
      </c>
      <c r="CW368" s="238">
        <v>-93.518129970000004</v>
      </c>
      <c r="CX368" s="238" t="s">
        <v>359</v>
      </c>
      <c r="CY368" s="238" t="s">
        <v>2425</v>
      </c>
    </row>
    <row r="369" spans="1:103" x14ac:dyDescent="0.25">
      <c r="A369" s="238">
        <v>657481</v>
      </c>
      <c r="B369" s="238">
        <v>2</v>
      </c>
      <c r="C369" s="238">
        <v>212</v>
      </c>
      <c r="D369" s="238">
        <v>153.93700000000001</v>
      </c>
      <c r="E369" s="238">
        <v>27</v>
      </c>
      <c r="F369" s="238" t="s">
        <v>2420</v>
      </c>
      <c r="H369" s="238" t="s">
        <v>354</v>
      </c>
      <c r="I369" s="238">
        <v>25</v>
      </c>
      <c r="K369" s="238">
        <v>18045746</v>
      </c>
      <c r="M369" s="238">
        <v>11</v>
      </c>
      <c r="N369" s="238">
        <v>7</v>
      </c>
      <c r="O369" s="238">
        <v>2018</v>
      </c>
      <c r="P369" s="238" t="s">
        <v>355</v>
      </c>
      <c r="Q369" s="238">
        <v>4</v>
      </c>
      <c r="R369" s="238" t="s">
        <v>356</v>
      </c>
      <c r="S369" s="238">
        <v>5</v>
      </c>
      <c r="T369" s="238">
        <v>0</v>
      </c>
      <c r="U369" s="238">
        <v>1</v>
      </c>
      <c r="W369" s="238">
        <v>55</v>
      </c>
      <c r="X369" s="238">
        <v>2</v>
      </c>
      <c r="Y369" s="238">
        <v>5</v>
      </c>
      <c r="Z369" s="238">
        <v>2</v>
      </c>
      <c r="AA369" s="238">
        <v>4</v>
      </c>
      <c r="AB369" s="238">
        <v>2</v>
      </c>
      <c r="AC369" s="238">
        <v>98</v>
      </c>
      <c r="AD369" s="238" t="s">
        <v>357</v>
      </c>
      <c r="AF369" s="238" t="s">
        <v>405</v>
      </c>
      <c r="AG369" s="238">
        <v>3</v>
      </c>
      <c r="AH369" s="238">
        <v>2</v>
      </c>
      <c r="AI369" s="238">
        <v>4</v>
      </c>
      <c r="AJ369" s="238">
        <v>4</v>
      </c>
      <c r="AK369" s="238">
        <v>21</v>
      </c>
      <c r="AL369" s="238">
        <v>35</v>
      </c>
      <c r="AM369" s="238" t="s">
        <v>354</v>
      </c>
      <c r="AN369" s="238">
        <v>5</v>
      </c>
      <c r="AO369" s="238">
        <v>1</v>
      </c>
      <c r="AS369" s="238">
        <v>15</v>
      </c>
      <c r="AT369" s="238">
        <v>9</v>
      </c>
      <c r="AU369" s="238">
        <v>65</v>
      </c>
      <c r="AV369" s="238">
        <v>11</v>
      </c>
      <c r="AW369" s="238">
        <v>21</v>
      </c>
      <c r="CT369" s="238">
        <v>459060.85593480599</v>
      </c>
      <c r="CU369" s="238">
        <v>4966157.7325462103</v>
      </c>
      <c r="CV369" s="238">
        <v>44.84765659</v>
      </c>
      <c r="CW369" s="238">
        <v>-93.518060410000004</v>
      </c>
      <c r="CX369" s="238" t="s">
        <v>359</v>
      </c>
      <c r="CY369" s="238" t="s">
        <v>2426</v>
      </c>
    </row>
    <row r="370" spans="1:103" x14ac:dyDescent="0.25">
      <c r="A370" s="238">
        <v>602205</v>
      </c>
      <c r="B370" s="238">
        <v>2</v>
      </c>
      <c r="C370" s="238">
        <v>212</v>
      </c>
      <c r="D370" s="238">
        <v>153.952</v>
      </c>
      <c r="E370" s="238">
        <v>27</v>
      </c>
      <c r="F370" s="238" t="s">
        <v>2420</v>
      </c>
      <c r="H370" s="238" t="s">
        <v>354</v>
      </c>
      <c r="I370" s="238">
        <v>25</v>
      </c>
      <c r="K370" s="238">
        <v>18506996</v>
      </c>
      <c r="M370" s="238">
        <v>6</v>
      </c>
      <c r="N370" s="238">
        <v>4</v>
      </c>
      <c r="O370" s="238">
        <v>2018</v>
      </c>
      <c r="P370" s="238" t="s">
        <v>361</v>
      </c>
      <c r="Q370" s="238">
        <v>15</v>
      </c>
      <c r="R370" s="238" t="s">
        <v>356</v>
      </c>
      <c r="S370" s="238">
        <v>5</v>
      </c>
      <c r="T370" s="238">
        <v>0</v>
      </c>
      <c r="U370" s="238">
        <v>2</v>
      </c>
      <c r="V370" s="238">
        <v>12</v>
      </c>
      <c r="W370" s="238">
        <v>10</v>
      </c>
      <c r="X370" s="238">
        <v>2</v>
      </c>
      <c r="Y370" s="238">
        <v>1</v>
      </c>
      <c r="Z370" s="238">
        <v>1</v>
      </c>
      <c r="AB370" s="238">
        <v>1</v>
      </c>
      <c r="AC370" s="238">
        <v>98</v>
      </c>
      <c r="AD370" s="238" t="s">
        <v>357</v>
      </c>
      <c r="AF370" s="238" t="s">
        <v>405</v>
      </c>
      <c r="AG370" s="238">
        <v>7</v>
      </c>
      <c r="AH370" s="238">
        <v>2</v>
      </c>
      <c r="AI370" s="238">
        <v>4</v>
      </c>
      <c r="AJ370" s="238">
        <v>4</v>
      </c>
      <c r="AK370" s="238">
        <v>26</v>
      </c>
      <c r="AL370" s="238">
        <v>35</v>
      </c>
      <c r="AM370" s="238" t="s">
        <v>363</v>
      </c>
      <c r="AN370" s="238">
        <v>5</v>
      </c>
      <c r="AO370" s="238">
        <v>1</v>
      </c>
      <c r="AS370" s="238">
        <v>15</v>
      </c>
      <c r="AT370" s="238">
        <v>9</v>
      </c>
      <c r="AU370" s="238">
        <v>65</v>
      </c>
      <c r="AV370" s="238">
        <v>11</v>
      </c>
      <c r="AW370" s="238">
        <v>21</v>
      </c>
      <c r="AX370" s="238">
        <v>2</v>
      </c>
      <c r="AY370" s="238">
        <v>4</v>
      </c>
      <c r="AZ370" s="238">
        <v>4</v>
      </c>
      <c r="BA370" s="238">
        <v>21</v>
      </c>
      <c r="BB370" s="238">
        <v>42</v>
      </c>
      <c r="BC370" s="238" t="s">
        <v>354</v>
      </c>
      <c r="BD370" s="238">
        <v>5</v>
      </c>
      <c r="BE370" s="238">
        <v>4</v>
      </c>
      <c r="BI370" s="238">
        <v>15</v>
      </c>
      <c r="BJ370" s="238">
        <v>9</v>
      </c>
      <c r="BK370" s="238">
        <v>65</v>
      </c>
      <c r="BL370" s="238">
        <v>11</v>
      </c>
      <c r="BM370" s="238">
        <v>21</v>
      </c>
      <c r="CT370" s="238">
        <v>459084.75996952102</v>
      </c>
      <c r="CU370" s="238">
        <v>4966163.6694606701</v>
      </c>
      <c r="CV370" s="238">
        <v>44.847711410000002</v>
      </c>
      <c r="CW370" s="238">
        <v>-93.517758409999999</v>
      </c>
      <c r="CX370" s="238" t="s">
        <v>359</v>
      </c>
      <c r="CY370" s="238" t="s">
        <v>2427</v>
      </c>
    </row>
    <row r="371" spans="1:103" x14ac:dyDescent="0.25">
      <c r="A371" s="238">
        <v>10914732</v>
      </c>
      <c r="B371" s="238">
        <v>2</v>
      </c>
      <c r="C371" s="238">
        <v>212</v>
      </c>
      <c r="D371" s="238">
        <v>153.95599999999999</v>
      </c>
      <c r="E371" s="238">
        <v>27</v>
      </c>
      <c r="F371" s="238" t="s">
        <v>2420</v>
      </c>
      <c r="H371" s="238" t="s">
        <v>354</v>
      </c>
      <c r="I371" s="238">
        <v>25</v>
      </c>
      <c r="K371" s="238">
        <v>13512870</v>
      </c>
      <c r="L371" s="238">
        <v>133460399</v>
      </c>
      <c r="M371" s="238">
        <v>12</v>
      </c>
      <c r="N371" s="238">
        <v>10</v>
      </c>
      <c r="O371" s="238">
        <v>2013</v>
      </c>
      <c r="P371" s="238" t="s">
        <v>368</v>
      </c>
      <c r="Q371" s="238">
        <v>7</v>
      </c>
      <c r="R371" s="238" t="s">
        <v>369</v>
      </c>
      <c r="S371" s="238">
        <v>5</v>
      </c>
      <c r="T371" s="238">
        <v>0</v>
      </c>
      <c r="U371" s="238">
        <v>1</v>
      </c>
      <c r="V371" s="238">
        <v>90</v>
      </c>
      <c r="W371" s="238">
        <v>54</v>
      </c>
      <c r="X371" s="238">
        <v>2</v>
      </c>
      <c r="Y371" s="238">
        <v>2</v>
      </c>
      <c r="Z371" s="238">
        <v>1</v>
      </c>
      <c r="AB371" s="238">
        <v>5</v>
      </c>
      <c r="AC371" s="238">
        <v>98</v>
      </c>
      <c r="AD371" s="238" t="s">
        <v>376</v>
      </c>
      <c r="AE371" s="238" t="s">
        <v>2386</v>
      </c>
      <c r="AF371" s="238" t="s">
        <v>358</v>
      </c>
      <c r="AG371" s="238">
        <v>3</v>
      </c>
      <c r="AH371" s="238">
        <v>2</v>
      </c>
      <c r="AI371" s="238">
        <v>2</v>
      </c>
      <c r="AJ371" s="238">
        <v>3</v>
      </c>
      <c r="AK371" s="238">
        <v>21</v>
      </c>
      <c r="AL371" s="238">
        <v>32</v>
      </c>
      <c r="AM371" s="238" t="s">
        <v>363</v>
      </c>
      <c r="AN371" s="238">
        <v>5</v>
      </c>
      <c r="AO371" s="238">
        <v>1</v>
      </c>
      <c r="AS371" s="238">
        <v>1</v>
      </c>
      <c r="AT371" s="238">
        <v>98</v>
      </c>
      <c r="AU371" s="238">
        <v>65</v>
      </c>
      <c r="AV371" s="238">
        <v>11</v>
      </c>
      <c r="AW371" s="238">
        <v>21</v>
      </c>
      <c r="CT371" s="238">
        <v>459103</v>
      </c>
      <c r="CU371" s="238">
        <v>4966136</v>
      </c>
      <c r="CV371" s="238">
        <v>44.847464700000003</v>
      </c>
      <c r="CW371" s="238">
        <v>-93.517524100000003</v>
      </c>
      <c r="CX371" s="238" t="s">
        <v>359</v>
      </c>
      <c r="CY371" s="238" t="s">
        <v>2428</v>
      </c>
    </row>
    <row r="372" spans="1:103" x14ac:dyDescent="0.25">
      <c r="A372" s="238">
        <v>10717761</v>
      </c>
      <c r="B372" s="238">
        <v>2</v>
      </c>
      <c r="C372" s="238">
        <v>212</v>
      </c>
      <c r="D372" s="238">
        <v>153.97499999999999</v>
      </c>
      <c r="E372" s="238">
        <v>27</v>
      </c>
      <c r="F372" s="238" t="s">
        <v>2420</v>
      </c>
      <c r="H372" s="238" t="s">
        <v>354</v>
      </c>
      <c r="I372" s="238">
        <v>25</v>
      </c>
      <c r="K372" s="238">
        <v>11010699</v>
      </c>
      <c r="L372" s="238">
        <v>110730012</v>
      </c>
      <c r="M372" s="238">
        <v>3</v>
      </c>
      <c r="N372" s="238">
        <v>12</v>
      </c>
      <c r="O372" s="238">
        <v>2011</v>
      </c>
      <c r="P372" s="238" t="s">
        <v>364</v>
      </c>
      <c r="Q372" s="238">
        <v>5</v>
      </c>
      <c r="R372" s="238" t="s">
        <v>356</v>
      </c>
      <c r="S372" s="238">
        <v>5</v>
      </c>
      <c r="T372" s="238">
        <v>0</v>
      </c>
      <c r="U372" s="238">
        <v>1</v>
      </c>
      <c r="V372" s="238">
        <v>7</v>
      </c>
      <c r="W372" s="238">
        <v>54</v>
      </c>
      <c r="X372" s="238">
        <v>2</v>
      </c>
      <c r="Y372" s="238">
        <v>6</v>
      </c>
      <c r="Z372" s="238">
        <v>4</v>
      </c>
      <c r="AA372" s="238">
        <v>5</v>
      </c>
      <c r="AB372" s="238">
        <v>5</v>
      </c>
      <c r="AC372" s="238">
        <v>98</v>
      </c>
      <c r="AD372" s="238" t="s">
        <v>2429</v>
      </c>
      <c r="AE372" s="238" t="s">
        <v>2407</v>
      </c>
      <c r="AF372" s="238" t="s">
        <v>358</v>
      </c>
      <c r="AG372" s="238">
        <v>3</v>
      </c>
      <c r="AH372" s="238">
        <v>2</v>
      </c>
      <c r="AI372" s="238">
        <v>2</v>
      </c>
      <c r="AJ372" s="238">
        <v>4</v>
      </c>
      <c r="AK372" s="238">
        <v>21</v>
      </c>
      <c r="AL372" s="238">
        <v>25</v>
      </c>
      <c r="AM372" s="238" t="s">
        <v>354</v>
      </c>
      <c r="AN372" s="238">
        <v>5</v>
      </c>
      <c r="AS372" s="238">
        <v>7</v>
      </c>
      <c r="AT372" s="238">
        <v>98</v>
      </c>
      <c r="AU372" s="238">
        <v>55</v>
      </c>
      <c r="AV372" s="238">
        <v>11</v>
      </c>
      <c r="AW372" s="238">
        <v>20</v>
      </c>
      <c r="CT372" s="238">
        <v>459134</v>
      </c>
      <c r="CU372" s="238">
        <v>4966142</v>
      </c>
      <c r="CV372" s="238">
        <v>44.847517199999999</v>
      </c>
      <c r="CW372" s="238">
        <v>-93.5171347</v>
      </c>
      <c r="CX372" s="238" t="s">
        <v>359</v>
      </c>
      <c r="CY372" s="238" t="s">
        <v>2430</v>
      </c>
    </row>
    <row r="373" spans="1:103" x14ac:dyDescent="0.25">
      <c r="A373" s="238">
        <v>10916939</v>
      </c>
      <c r="B373" s="238">
        <v>2</v>
      </c>
      <c r="C373" s="238">
        <v>212</v>
      </c>
      <c r="D373" s="238">
        <v>153.994</v>
      </c>
      <c r="E373" s="238">
        <v>27</v>
      </c>
      <c r="F373" s="238" t="s">
        <v>2420</v>
      </c>
      <c r="H373" s="238" t="s">
        <v>354</v>
      </c>
      <c r="I373" s="238">
        <v>25</v>
      </c>
      <c r="K373" s="238">
        <v>13513559</v>
      </c>
      <c r="L373" s="238">
        <v>133600238</v>
      </c>
      <c r="M373" s="238">
        <v>12</v>
      </c>
      <c r="N373" s="238">
        <v>23</v>
      </c>
      <c r="O373" s="238">
        <v>2013</v>
      </c>
      <c r="P373" s="238" t="s">
        <v>361</v>
      </c>
      <c r="Q373" s="238">
        <v>19</v>
      </c>
      <c r="R373" s="238" t="s">
        <v>419</v>
      </c>
      <c r="S373" s="238">
        <v>5</v>
      </c>
      <c r="T373" s="238">
        <v>0</v>
      </c>
      <c r="U373" s="238">
        <v>1</v>
      </c>
      <c r="V373" s="238">
        <v>4</v>
      </c>
      <c r="W373" s="238">
        <v>83</v>
      </c>
      <c r="X373" s="238">
        <v>2</v>
      </c>
      <c r="Y373" s="238">
        <v>4</v>
      </c>
      <c r="Z373" s="238">
        <v>2</v>
      </c>
      <c r="AA373" s="238">
        <v>4</v>
      </c>
      <c r="AB373" s="238">
        <v>3</v>
      </c>
      <c r="AC373" s="238">
        <v>98</v>
      </c>
      <c r="AD373" s="238" t="s">
        <v>376</v>
      </c>
      <c r="AE373" s="238" t="s">
        <v>2431</v>
      </c>
      <c r="AF373" s="238" t="s">
        <v>358</v>
      </c>
      <c r="AG373" s="238">
        <v>3</v>
      </c>
      <c r="AH373" s="238">
        <v>2</v>
      </c>
      <c r="AI373" s="238">
        <v>2</v>
      </c>
      <c r="AJ373" s="238">
        <v>1</v>
      </c>
      <c r="AK373" s="238">
        <v>21</v>
      </c>
      <c r="AL373" s="238">
        <v>26</v>
      </c>
      <c r="AM373" s="238" t="s">
        <v>363</v>
      </c>
      <c r="AN373" s="238">
        <v>5</v>
      </c>
      <c r="AO373" s="238">
        <v>3</v>
      </c>
      <c r="AP373" s="238">
        <v>72</v>
      </c>
      <c r="AS373" s="238">
        <v>1</v>
      </c>
      <c r="AT373" s="238">
        <v>98</v>
      </c>
      <c r="AU373" s="238">
        <v>70</v>
      </c>
      <c r="AV373" s="238">
        <v>11</v>
      </c>
      <c r="AW373" s="238">
        <v>21</v>
      </c>
      <c r="CT373" s="238">
        <v>459163</v>
      </c>
      <c r="CU373" s="238">
        <v>4966147</v>
      </c>
      <c r="CV373" s="238">
        <v>44.847567499999997</v>
      </c>
      <c r="CW373" s="238">
        <v>-93.516762099999994</v>
      </c>
      <c r="CX373" s="238" t="s">
        <v>359</v>
      </c>
      <c r="CY373" s="238" t="s">
        <v>2432</v>
      </c>
    </row>
    <row r="374" spans="1:103" x14ac:dyDescent="0.25">
      <c r="A374" s="238">
        <v>10800440</v>
      </c>
      <c r="B374" s="238">
        <v>2</v>
      </c>
      <c r="C374" s="238">
        <v>212</v>
      </c>
      <c r="D374" s="238">
        <v>154.00899999999999</v>
      </c>
      <c r="E374" s="238">
        <v>27</v>
      </c>
      <c r="F374" s="238" t="s">
        <v>2420</v>
      </c>
      <c r="H374" s="238" t="s">
        <v>354</v>
      </c>
      <c r="I374" s="238">
        <v>25</v>
      </c>
      <c r="K374" s="238">
        <v>12507043</v>
      </c>
      <c r="L374" s="238">
        <v>122050264</v>
      </c>
      <c r="M374" s="238">
        <v>7</v>
      </c>
      <c r="N374" s="238">
        <v>22</v>
      </c>
      <c r="O374" s="238">
        <v>2012</v>
      </c>
      <c r="P374" s="238" t="s">
        <v>366</v>
      </c>
      <c r="Q374" s="238">
        <v>20</v>
      </c>
      <c r="R374" s="238" t="s">
        <v>369</v>
      </c>
      <c r="S374" s="238">
        <v>5</v>
      </c>
      <c r="T374" s="238">
        <v>0</v>
      </c>
      <c r="U374" s="238">
        <v>2</v>
      </c>
      <c r="V374" s="238">
        <v>10</v>
      </c>
      <c r="W374" s="238">
        <v>10</v>
      </c>
      <c r="X374" s="238">
        <v>2</v>
      </c>
      <c r="Y374" s="238">
        <v>3</v>
      </c>
      <c r="Z374" s="238">
        <v>1</v>
      </c>
      <c r="AB374" s="238">
        <v>1</v>
      </c>
      <c r="AC374" s="238">
        <v>98</v>
      </c>
      <c r="AD374" s="238">
        <v>212</v>
      </c>
      <c r="AE374" s="238" t="s">
        <v>2433</v>
      </c>
      <c r="AF374" s="238" t="s">
        <v>358</v>
      </c>
      <c r="AG374" s="238">
        <v>5</v>
      </c>
      <c r="AH374" s="238">
        <v>2</v>
      </c>
      <c r="AI374" s="238">
        <v>4</v>
      </c>
      <c r="AJ374" s="238">
        <v>3</v>
      </c>
      <c r="AK374" s="238">
        <v>21</v>
      </c>
      <c r="AL374" s="238">
        <v>63</v>
      </c>
      <c r="AM374" s="238" t="s">
        <v>354</v>
      </c>
      <c r="AN374" s="238">
        <v>9</v>
      </c>
      <c r="AO374" s="238">
        <v>8</v>
      </c>
      <c r="AP374" s="238">
        <v>21</v>
      </c>
      <c r="AS374" s="238">
        <v>1</v>
      </c>
      <c r="AT374" s="238">
        <v>98</v>
      </c>
      <c r="AU374" s="238">
        <v>65</v>
      </c>
      <c r="AV374" s="238">
        <v>10</v>
      </c>
      <c r="AW374" s="238">
        <v>21</v>
      </c>
      <c r="AX374" s="238">
        <v>2</v>
      </c>
      <c r="AY374" s="238">
        <v>2</v>
      </c>
      <c r="AZ374" s="238">
        <v>3</v>
      </c>
      <c r="BA374" s="238">
        <v>21</v>
      </c>
      <c r="BB374" s="238">
        <v>56</v>
      </c>
      <c r="BC374" s="238" t="s">
        <v>363</v>
      </c>
      <c r="BD374" s="238">
        <v>5</v>
      </c>
      <c r="BE374" s="238">
        <v>1</v>
      </c>
      <c r="BI374" s="238">
        <v>1</v>
      </c>
      <c r="BJ374" s="238">
        <v>98</v>
      </c>
      <c r="BK374" s="238">
        <v>65</v>
      </c>
      <c r="BL374" s="238">
        <v>10</v>
      </c>
      <c r="BM374" s="238">
        <v>21</v>
      </c>
      <c r="CT374" s="238">
        <v>459188</v>
      </c>
      <c r="CU374" s="238">
        <v>4966152</v>
      </c>
      <c r="CV374" s="238">
        <v>44.847608600000001</v>
      </c>
      <c r="CW374" s="238">
        <v>-93.516457399999993</v>
      </c>
      <c r="CX374" s="238" t="s">
        <v>359</v>
      </c>
      <c r="CY374" s="238" t="s">
        <v>2434</v>
      </c>
    </row>
    <row r="375" spans="1:103" x14ac:dyDescent="0.25">
      <c r="A375" s="238">
        <v>455932</v>
      </c>
      <c r="B375" s="238">
        <v>2</v>
      </c>
      <c r="C375" s="238">
        <v>212</v>
      </c>
      <c r="D375" s="238">
        <v>154.01300000000001</v>
      </c>
      <c r="E375" s="238">
        <v>27</v>
      </c>
      <c r="F375" s="238" t="s">
        <v>2420</v>
      </c>
      <c r="H375" s="238" t="s">
        <v>354</v>
      </c>
      <c r="I375" s="238">
        <v>25</v>
      </c>
      <c r="K375" s="238">
        <v>17505818</v>
      </c>
      <c r="M375" s="238">
        <v>5</v>
      </c>
      <c r="N375" s="238">
        <v>31</v>
      </c>
      <c r="O375" s="238">
        <v>2017</v>
      </c>
      <c r="P375" s="238" t="s">
        <v>355</v>
      </c>
      <c r="Q375" s="238">
        <v>7</v>
      </c>
      <c r="R375" s="238" t="s">
        <v>369</v>
      </c>
      <c r="S375" s="238">
        <v>5</v>
      </c>
      <c r="T375" s="238">
        <v>0</v>
      </c>
      <c r="U375" s="238">
        <v>4</v>
      </c>
      <c r="V375" s="238">
        <v>12</v>
      </c>
      <c r="W375" s="238">
        <v>10</v>
      </c>
      <c r="X375" s="238">
        <v>2</v>
      </c>
      <c r="Y375" s="238">
        <v>1</v>
      </c>
      <c r="Z375" s="238">
        <v>1</v>
      </c>
      <c r="AB375" s="238">
        <v>1</v>
      </c>
      <c r="AC375" s="238">
        <v>98</v>
      </c>
      <c r="AD375" s="238" t="s">
        <v>357</v>
      </c>
      <c r="AF375" s="238" t="s">
        <v>405</v>
      </c>
      <c r="AG375" s="238">
        <v>7</v>
      </c>
      <c r="AH375" s="238">
        <v>2</v>
      </c>
      <c r="AI375" s="238">
        <v>4</v>
      </c>
      <c r="AJ375" s="238">
        <v>3</v>
      </c>
      <c r="AK375" s="238">
        <v>26</v>
      </c>
      <c r="AL375" s="238">
        <v>32</v>
      </c>
      <c r="AM375" s="238" t="s">
        <v>363</v>
      </c>
      <c r="AN375" s="238">
        <v>5</v>
      </c>
      <c r="AO375" s="238">
        <v>1</v>
      </c>
      <c r="AS375" s="238">
        <v>15</v>
      </c>
      <c r="AT375" s="238">
        <v>9</v>
      </c>
      <c r="AU375" s="238">
        <v>65</v>
      </c>
      <c r="AV375" s="238">
        <v>11</v>
      </c>
      <c r="AW375" s="238">
        <v>21</v>
      </c>
      <c r="AX375" s="238">
        <v>2</v>
      </c>
      <c r="AY375" s="238">
        <v>2</v>
      </c>
      <c r="AZ375" s="238">
        <v>3</v>
      </c>
      <c r="BA375" s="238">
        <v>26</v>
      </c>
      <c r="BB375" s="238">
        <v>38</v>
      </c>
      <c r="BC375" s="238" t="s">
        <v>363</v>
      </c>
      <c r="BD375" s="238">
        <v>5</v>
      </c>
      <c r="BE375" s="238">
        <v>1</v>
      </c>
      <c r="BI375" s="238">
        <v>15</v>
      </c>
      <c r="BJ375" s="238">
        <v>9</v>
      </c>
      <c r="BK375" s="238">
        <v>65</v>
      </c>
      <c r="BL375" s="238">
        <v>11</v>
      </c>
      <c r="BM375" s="238">
        <v>21</v>
      </c>
      <c r="BN375" s="238">
        <v>2</v>
      </c>
      <c r="BO375" s="238">
        <v>4</v>
      </c>
      <c r="BP375" s="238">
        <v>3</v>
      </c>
      <c r="BQ375" s="238">
        <v>26</v>
      </c>
      <c r="BR375" s="238">
        <v>52</v>
      </c>
      <c r="BS375" s="238" t="s">
        <v>363</v>
      </c>
      <c r="BT375" s="238">
        <v>5</v>
      </c>
      <c r="BU375" s="238">
        <v>1</v>
      </c>
      <c r="BY375" s="238">
        <v>15</v>
      </c>
      <c r="BZ375" s="238">
        <v>9</v>
      </c>
      <c r="CA375" s="238">
        <v>65</v>
      </c>
      <c r="CB375" s="238">
        <v>11</v>
      </c>
      <c r="CC375" s="238">
        <v>21</v>
      </c>
      <c r="CD375" s="238">
        <v>2</v>
      </c>
      <c r="CE375" s="238">
        <v>4</v>
      </c>
      <c r="CF375" s="238">
        <v>3</v>
      </c>
      <c r="CG375" s="238">
        <v>21</v>
      </c>
      <c r="CH375" s="238">
        <v>49</v>
      </c>
      <c r="CI375" s="238" t="s">
        <v>354</v>
      </c>
      <c r="CJ375" s="238">
        <v>5</v>
      </c>
      <c r="CK375" s="238">
        <v>74</v>
      </c>
      <c r="CL375" s="238">
        <v>2</v>
      </c>
      <c r="CO375" s="238">
        <v>15</v>
      </c>
      <c r="CP375" s="238">
        <v>9</v>
      </c>
      <c r="CQ375" s="238">
        <v>65</v>
      </c>
      <c r="CR375" s="238">
        <v>11</v>
      </c>
      <c r="CS375" s="238">
        <v>21</v>
      </c>
      <c r="CT375" s="238">
        <v>459160.96012192097</v>
      </c>
      <c r="CU375" s="238">
        <v>4966180.6028278703</v>
      </c>
      <c r="CV375" s="238">
        <v>44.847868210000001</v>
      </c>
      <c r="CW375" s="238">
        <v>-93.516795540000004</v>
      </c>
      <c r="CX375" s="238" t="s">
        <v>359</v>
      </c>
      <c r="CY375" s="238" t="s">
        <v>2435</v>
      </c>
    </row>
    <row r="376" spans="1:103" x14ac:dyDescent="0.25">
      <c r="A376" s="238">
        <v>589435</v>
      </c>
      <c r="B376" s="238">
        <v>2</v>
      </c>
      <c r="C376" s="238">
        <v>212</v>
      </c>
      <c r="D376" s="238">
        <v>154.02199999999999</v>
      </c>
      <c r="E376" s="238">
        <v>27</v>
      </c>
      <c r="F376" s="238" t="s">
        <v>2420</v>
      </c>
      <c r="H376" s="238" t="s">
        <v>354</v>
      </c>
      <c r="I376" s="238">
        <v>25</v>
      </c>
      <c r="K376" s="238">
        <v>18010318</v>
      </c>
      <c r="M376" s="238">
        <v>4</v>
      </c>
      <c r="N376" s="238">
        <v>8</v>
      </c>
      <c r="O376" s="238">
        <v>2018</v>
      </c>
      <c r="P376" s="238" t="s">
        <v>366</v>
      </c>
      <c r="Q376" s="238">
        <v>19</v>
      </c>
      <c r="R376" s="238" t="s">
        <v>356</v>
      </c>
      <c r="S376" s="238">
        <v>5</v>
      </c>
      <c r="T376" s="238">
        <v>0</v>
      </c>
      <c r="U376" s="238">
        <v>1</v>
      </c>
      <c r="W376" s="238">
        <v>43</v>
      </c>
      <c r="X376" s="238">
        <v>2</v>
      </c>
      <c r="Y376" s="238">
        <v>6</v>
      </c>
      <c r="Z376" s="238">
        <v>4</v>
      </c>
      <c r="AB376" s="238">
        <v>3</v>
      </c>
      <c r="AC376" s="238">
        <v>98</v>
      </c>
      <c r="AD376" s="238" t="s">
        <v>357</v>
      </c>
      <c r="AF376" s="238" t="s">
        <v>405</v>
      </c>
      <c r="AG376" s="238">
        <v>3</v>
      </c>
      <c r="AH376" s="238">
        <v>2</v>
      </c>
      <c r="AI376" s="238">
        <v>3</v>
      </c>
      <c r="AJ376" s="238">
        <v>4</v>
      </c>
      <c r="AK376" s="238">
        <v>21</v>
      </c>
      <c r="AL376" s="238">
        <v>22</v>
      </c>
      <c r="AM376" s="238" t="s">
        <v>363</v>
      </c>
      <c r="AN376" s="238">
        <v>5</v>
      </c>
      <c r="AO376" s="238">
        <v>1</v>
      </c>
      <c r="AS376" s="238">
        <v>15</v>
      </c>
      <c r="AT376" s="238">
        <v>9</v>
      </c>
      <c r="AU376" s="238">
        <v>65</v>
      </c>
      <c r="AV376" s="238">
        <v>11</v>
      </c>
      <c r="AW376" s="238">
        <v>21</v>
      </c>
      <c r="CT376" s="238">
        <v>459195.80198016699</v>
      </c>
      <c r="CU376" s="238">
        <v>4966183.7108527003</v>
      </c>
      <c r="CV376" s="238">
        <v>44.847898180000001</v>
      </c>
      <c r="CW376" s="238">
        <v>-93.516354910000004</v>
      </c>
      <c r="CX376" s="238" t="s">
        <v>359</v>
      </c>
      <c r="CY376" s="238" t="s">
        <v>2436</v>
      </c>
    </row>
    <row r="377" spans="1:103" x14ac:dyDescent="0.25">
      <c r="A377" s="238">
        <v>567382</v>
      </c>
      <c r="B377" s="238">
        <v>2</v>
      </c>
      <c r="C377" s="238">
        <v>212</v>
      </c>
      <c r="D377" s="238">
        <v>154.04300000000001</v>
      </c>
      <c r="E377" s="238">
        <v>27</v>
      </c>
      <c r="F377" s="238" t="s">
        <v>2420</v>
      </c>
      <c r="H377" s="238" t="s">
        <v>354</v>
      </c>
      <c r="I377" s="238">
        <v>25</v>
      </c>
      <c r="K377" s="238">
        <v>18007689</v>
      </c>
      <c r="M377" s="238">
        <v>2</v>
      </c>
      <c r="N377" s="238">
        <v>20</v>
      </c>
      <c r="O377" s="238">
        <v>2018</v>
      </c>
      <c r="P377" s="238" t="s">
        <v>368</v>
      </c>
      <c r="Q377" s="238">
        <v>7</v>
      </c>
      <c r="S377" s="238">
        <v>5</v>
      </c>
      <c r="T377" s="238">
        <v>0</v>
      </c>
      <c r="U377" s="238">
        <v>1</v>
      </c>
      <c r="W377" s="238">
        <v>61</v>
      </c>
      <c r="X377" s="238">
        <v>2</v>
      </c>
      <c r="Y377" s="238">
        <v>2</v>
      </c>
      <c r="Z377" s="238">
        <v>2</v>
      </c>
      <c r="AB377" s="238">
        <v>5</v>
      </c>
      <c r="AC377" s="238">
        <v>98</v>
      </c>
      <c r="AD377" s="238" t="s">
        <v>357</v>
      </c>
      <c r="AF377" s="238" t="s">
        <v>405</v>
      </c>
      <c r="AG377" s="238">
        <v>3</v>
      </c>
      <c r="AH377" s="238">
        <v>2</v>
      </c>
      <c r="AI377" s="238">
        <v>2</v>
      </c>
      <c r="AJ377" s="238">
        <v>4</v>
      </c>
      <c r="AK377" s="238">
        <v>21</v>
      </c>
      <c r="AL377" s="238">
        <v>45</v>
      </c>
      <c r="AM377" s="238" t="s">
        <v>363</v>
      </c>
      <c r="AN377" s="238">
        <v>5</v>
      </c>
      <c r="AO377" s="238">
        <v>1</v>
      </c>
      <c r="AS377" s="238">
        <v>15</v>
      </c>
      <c r="AT377" s="238">
        <v>9</v>
      </c>
      <c r="AU377" s="238">
        <v>65</v>
      </c>
      <c r="AV377" s="238">
        <v>11</v>
      </c>
      <c r="AW377" s="238">
        <v>21</v>
      </c>
      <c r="CT377" s="238">
        <v>459230.18960680702</v>
      </c>
      <c r="CU377" s="238">
        <v>4966182.0531064803</v>
      </c>
      <c r="CV377" s="238">
        <v>44.847885220000002</v>
      </c>
      <c r="CW377" s="238">
        <v>-93.515919629999999</v>
      </c>
      <c r="CX377" s="238" t="s">
        <v>359</v>
      </c>
      <c r="CY377" s="238" t="s">
        <v>2437</v>
      </c>
    </row>
    <row r="378" spans="1:103" x14ac:dyDescent="0.25">
      <c r="A378" s="238">
        <v>338826</v>
      </c>
      <c r="B378" s="238">
        <v>2</v>
      </c>
      <c r="C378" s="238">
        <v>212</v>
      </c>
      <c r="D378" s="238">
        <v>154.04499999999999</v>
      </c>
      <c r="E378" s="238">
        <v>27</v>
      </c>
      <c r="F378" s="238" t="s">
        <v>2420</v>
      </c>
      <c r="H378" s="238" t="s">
        <v>354</v>
      </c>
      <c r="I378" s="238">
        <v>25</v>
      </c>
      <c r="K378" s="238">
        <v>16503288</v>
      </c>
      <c r="M378" s="238">
        <v>3</v>
      </c>
      <c r="N378" s="238">
        <v>29</v>
      </c>
      <c r="O378" s="238">
        <v>2016</v>
      </c>
      <c r="P378" s="238" t="s">
        <v>368</v>
      </c>
      <c r="Q378" s="238">
        <v>5</v>
      </c>
      <c r="R378" s="238" t="s">
        <v>356</v>
      </c>
      <c r="S378" s="238">
        <v>5</v>
      </c>
      <c r="T378" s="238">
        <v>0</v>
      </c>
      <c r="U378" s="238">
        <v>1</v>
      </c>
      <c r="W378" s="238">
        <v>55</v>
      </c>
      <c r="X378" s="238">
        <v>2</v>
      </c>
      <c r="Y378" s="238">
        <v>4</v>
      </c>
      <c r="Z378" s="238">
        <v>1</v>
      </c>
      <c r="AB378" s="238">
        <v>1</v>
      </c>
      <c r="AC378" s="238">
        <v>98</v>
      </c>
      <c r="AD378" s="238" t="s">
        <v>357</v>
      </c>
      <c r="AF378" s="238" t="s">
        <v>405</v>
      </c>
      <c r="AG378" s="238">
        <v>3</v>
      </c>
      <c r="AH378" s="238">
        <v>2</v>
      </c>
      <c r="AI378" s="238">
        <v>2</v>
      </c>
      <c r="AJ378" s="238">
        <v>4</v>
      </c>
      <c r="AK378" s="238">
        <v>21</v>
      </c>
      <c r="AL378" s="238">
        <v>23</v>
      </c>
      <c r="AM378" s="238" t="s">
        <v>354</v>
      </c>
      <c r="AN378" s="238">
        <v>9</v>
      </c>
      <c r="AO378" s="238">
        <v>62</v>
      </c>
      <c r="AP378" s="238">
        <v>70</v>
      </c>
      <c r="AS378" s="238">
        <v>15</v>
      </c>
      <c r="AT378" s="238">
        <v>9</v>
      </c>
      <c r="AU378" s="238">
        <v>60</v>
      </c>
      <c r="AV378" s="238">
        <v>11</v>
      </c>
      <c r="AW378" s="238">
        <v>21</v>
      </c>
      <c r="CT378" s="238">
        <v>459211.76022352098</v>
      </c>
      <c r="CU378" s="238">
        <v>4966189.0695114704</v>
      </c>
      <c r="CV378" s="238">
        <v>44.847947329999997</v>
      </c>
      <c r="CW378" s="238">
        <v>-93.516153399999993</v>
      </c>
      <c r="CX378" s="238" t="s">
        <v>359</v>
      </c>
      <c r="CY378" s="238" t="s">
        <v>2438</v>
      </c>
    </row>
    <row r="379" spans="1:103" x14ac:dyDescent="0.25">
      <c r="A379" s="238">
        <v>531675</v>
      </c>
      <c r="B379" s="238">
        <v>2</v>
      </c>
      <c r="C379" s="238">
        <v>212</v>
      </c>
      <c r="D379" s="238">
        <v>154.047</v>
      </c>
      <c r="E379" s="238">
        <v>27</v>
      </c>
      <c r="F379" s="238" t="s">
        <v>2420</v>
      </c>
      <c r="H379" s="238" t="s">
        <v>354</v>
      </c>
      <c r="I379" s="238">
        <v>25</v>
      </c>
      <c r="K379" s="238">
        <v>17515064</v>
      </c>
      <c r="M379" s="238">
        <v>12</v>
      </c>
      <c r="N379" s="238">
        <v>29</v>
      </c>
      <c r="O379" s="238">
        <v>2017</v>
      </c>
      <c r="P379" s="238" t="s">
        <v>362</v>
      </c>
      <c r="Q379" s="238">
        <v>8</v>
      </c>
      <c r="R379" s="238" t="s">
        <v>369</v>
      </c>
      <c r="S379" s="238">
        <v>5</v>
      </c>
      <c r="T379" s="238">
        <v>0</v>
      </c>
      <c r="U379" s="238">
        <v>1</v>
      </c>
      <c r="W379" s="238">
        <v>70</v>
      </c>
      <c r="X379" s="238">
        <v>2</v>
      </c>
      <c r="Y379" s="238">
        <v>1</v>
      </c>
      <c r="Z379" s="238">
        <v>2</v>
      </c>
      <c r="AB379" s="238">
        <v>2</v>
      </c>
      <c r="AC379" s="238">
        <v>98</v>
      </c>
      <c r="AD379" s="238" t="s">
        <v>357</v>
      </c>
      <c r="AF379" s="238" t="s">
        <v>358</v>
      </c>
      <c r="AG379" s="238">
        <v>3</v>
      </c>
      <c r="AH379" s="238">
        <v>2</v>
      </c>
      <c r="AI379" s="238">
        <v>2</v>
      </c>
      <c r="AJ379" s="238">
        <v>3</v>
      </c>
      <c r="AK379" s="238">
        <v>21</v>
      </c>
      <c r="AL379" s="238">
        <v>32</v>
      </c>
      <c r="AM379" s="238" t="s">
        <v>354</v>
      </c>
      <c r="AN379" s="238">
        <v>5</v>
      </c>
      <c r="AO379" s="238">
        <v>90</v>
      </c>
      <c r="AS379" s="238">
        <v>90</v>
      </c>
      <c r="AT379" s="238">
        <v>9</v>
      </c>
      <c r="AU379" s="238">
        <v>60</v>
      </c>
      <c r="AV379" s="238">
        <v>12</v>
      </c>
      <c r="AW379" s="238">
        <v>21</v>
      </c>
      <c r="CT379" s="238">
        <v>459245.62695792102</v>
      </c>
      <c r="CU379" s="238">
        <v>4966163.6694606701</v>
      </c>
      <c r="CV379" s="238">
        <v>44.847720619999997</v>
      </c>
      <c r="CW379" s="238">
        <v>-93.51572281</v>
      </c>
      <c r="CX379" s="238" t="s">
        <v>359</v>
      </c>
      <c r="CY379" s="238" t="s">
        <v>2439</v>
      </c>
    </row>
    <row r="380" spans="1:103" x14ac:dyDescent="0.25">
      <c r="A380" s="238">
        <v>567358</v>
      </c>
      <c r="B380" s="238">
        <v>2</v>
      </c>
      <c r="C380" s="238">
        <v>212</v>
      </c>
      <c r="D380" s="238">
        <v>154.07</v>
      </c>
      <c r="E380" s="238">
        <v>27</v>
      </c>
      <c r="F380" s="238" t="s">
        <v>2420</v>
      </c>
      <c r="H380" s="238" t="s">
        <v>354</v>
      </c>
      <c r="I380" s="238">
        <v>25</v>
      </c>
      <c r="K380" s="238">
        <v>18005188</v>
      </c>
      <c r="M380" s="238">
        <v>2</v>
      </c>
      <c r="N380" s="238">
        <v>20</v>
      </c>
      <c r="O380" s="238">
        <v>2018</v>
      </c>
      <c r="P380" s="238" t="s">
        <v>368</v>
      </c>
      <c r="Q380" s="238">
        <v>6</v>
      </c>
      <c r="R380" s="238" t="s">
        <v>356</v>
      </c>
      <c r="S380" s="238">
        <v>5</v>
      </c>
      <c r="T380" s="238">
        <v>0</v>
      </c>
      <c r="U380" s="238">
        <v>2</v>
      </c>
      <c r="V380" s="238">
        <v>12</v>
      </c>
      <c r="W380" s="238">
        <v>10</v>
      </c>
      <c r="X380" s="238">
        <v>2</v>
      </c>
      <c r="Y380" s="238">
        <v>4</v>
      </c>
      <c r="Z380" s="238">
        <v>4</v>
      </c>
      <c r="AB380" s="238">
        <v>2</v>
      </c>
      <c r="AC380" s="238">
        <v>98</v>
      </c>
      <c r="AD380" s="238" t="s">
        <v>357</v>
      </c>
      <c r="AF380" s="238" t="s">
        <v>405</v>
      </c>
      <c r="AG380" s="238">
        <v>7</v>
      </c>
      <c r="AH380" s="238">
        <v>2</v>
      </c>
      <c r="AI380" s="238">
        <v>2</v>
      </c>
      <c r="AJ380" s="238">
        <v>4</v>
      </c>
      <c r="AK380" s="238">
        <v>27</v>
      </c>
      <c r="AL380" s="238">
        <v>26</v>
      </c>
      <c r="AM380" s="238" t="s">
        <v>354</v>
      </c>
      <c r="AN380" s="238">
        <v>5</v>
      </c>
      <c r="AO380" s="238">
        <v>1</v>
      </c>
      <c r="AS380" s="238">
        <v>15</v>
      </c>
      <c r="AT380" s="238">
        <v>9</v>
      </c>
      <c r="AU380" s="238">
        <v>55</v>
      </c>
      <c r="AV380" s="238">
        <v>11</v>
      </c>
      <c r="AW380" s="238">
        <v>21</v>
      </c>
      <c r="AX380" s="238">
        <v>2</v>
      </c>
      <c r="AY380" s="238">
        <v>6</v>
      </c>
      <c r="AZ380" s="238">
        <v>4</v>
      </c>
      <c r="BA380" s="238">
        <v>27</v>
      </c>
      <c r="BB380" s="238">
        <v>51</v>
      </c>
      <c r="BC380" s="238" t="s">
        <v>354</v>
      </c>
      <c r="BD380" s="238">
        <v>5</v>
      </c>
      <c r="BE380" s="238">
        <v>70</v>
      </c>
      <c r="BI380" s="238">
        <v>15</v>
      </c>
      <c r="BJ380" s="238">
        <v>9</v>
      </c>
      <c r="BK380" s="238">
        <v>55</v>
      </c>
      <c r="BL380" s="238">
        <v>11</v>
      </c>
      <c r="BM380" s="238">
        <v>21</v>
      </c>
      <c r="CT380" s="238">
        <v>459271.46468935697</v>
      </c>
      <c r="CU380" s="238">
        <v>4966193.1550511699</v>
      </c>
      <c r="CV380" s="238">
        <v>44.847987519999997</v>
      </c>
      <c r="CW380" s="238">
        <v>-93.515398230000002</v>
      </c>
      <c r="CX380" s="238" t="s">
        <v>359</v>
      </c>
      <c r="CY380" s="238" t="s">
        <v>2440</v>
      </c>
    </row>
    <row r="381" spans="1:103" x14ac:dyDescent="0.25">
      <c r="A381" s="238">
        <v>10859756</v>
      </c>
      <c r="B381" s="238">
        <v>2</v>
      </c>
      <c r="C381" s="238">
        <v>212</v>
      </c>
      <c r="D381" s="238">
        <v>154.07599999999999</v>
      </c>
      <c r="E381" s="238">
        <v>27</v>
      </c>
      <c r="F381" s="238" t="s">
        <v>2420</v>
      </c>
      <c r="H381" s="238" t="s">
        <v>354</v>
      </c>
      <c r="I381" s="238">
        <v>25</v>
      </c>
      <c r="K381" s="238">
        <v>13006378</v>
      </c>
      <c r="L381" s="238">
        <v>130410044</v>
      </c>
      <c r="M381" s="238">
        <v>2</v>
      </c>
      <c r="N381" s="238">
        <v>10</v>
      </c>
      <c r="O381" s="238">
        <v>2013</v>
      </c>
      <c r="P381" s="238" t="s">
        <v>366</v>
      </c>
      <c r="Q381" s="238">
        <v>9</v>
      </c>
      <c r="R381" s="238" t="s">
        <v>356</v>
      </c>
      <c r="S381" s="238">
        <v>5</v>
      </c>
      <c r="T381" s="238">
        <v>0</v>
      </c>
      <c r="U381" s="238">
        <v>2</v>
      </c>
      <c r="V381" s="238">
        <v>10</v>
      </c>
      <c r="W381" s="238">
        <v>10</v>
      </c>
      <c r="X381" s="238">
        <v>2</v>
      </c>
      <c r="Y381" s="238">
        <v>1</v>
      </c>
      <c r="Z381" s="238">
        <v>4</v>
      </c>
      <c r="AB381" s="238">
        <v>3</v>
      </c>
      <c r="AC381" s="238">
        <v>98</v>
      </c>
      <c r="AD381" s="238" t="s">
        <v>371</v>
      </c>
      <c r="AE381" s="238" t="s">
        <v>2386</v>
      </c>
      <c r="AF381" s="238" t="s">
        <v>358</v>
      </c>
      <c r="AG381" s="238">
        <v>5</v>
      </c>
      <c r="AH381" s="238">
        <v>2</v>
      </c>
      <c r="AI381" s="238">
        <v>2</v>
      </c>
      <c r="AJ381" s="238">
        <v>4</v>
      </c>
      <c r="AK381" s="238">
        <v>21</v>
      </c>
      <c r="AL381" s="238">
        <v>27</v>
      </c>
      <c r="AM381" s="238" t="s">
        <v>363</v>
      </c>
      <c r="AN381" s="238">
        <v>5</v>
      </c>
      <c r="AO381" s="238">
        <v>1</v>
      </c>
      <c r="AS381" s="238">
        <v>1</v>
      </c>
      <c r="AT381" s="238">
        <v>98</v>
      </c>
      <c r="AU381" s="238">
        <v>60</v>
      </c>
      <c r="AV381" s="238">
        <v>11</v>
      </c>
      <c r="AW381" s="238">
        <v>21</v>
      </c>
      <c r="AX381" s="238">
        <v>2</v>
      </c>
      <c r="AY381" s="238">
        <v>2</v>
      </c>
      <c r="AZ381" s="238">
        <v>4</v>
      </c>
      <c r="BA381" s="238">
        <v>21</v>
      </c>
      <c r="BB381" s="238">
        <v>33</v>
      </c>
      <c r="BC381" s="238" t="s">
        <v>354</v>
      </c>
      <c r="BD381" s="238">
        <v>5</v>
      </c>
      <c r="BE381" s="238">
        <v>3</v>
      </c>
      <c r="BI381" s="238">
        <v>1</v>
      </c>
      <c r="BJ381" s="238">
        <v>98</v>
      </c>
      <c r="BK381" s="238">
        <v>60</v>
      </c>
      <c r="BL381" s="238">
        <v>11</v>
      </c>
      <c r="BM381" s="238">
        <v>21</v>
      </c>
      <c r="CT381" s="238">
        <v>459293</v>
      </c>
      <c r="CU381" s="238">
        <v>4966171</v>
      </c>
      <c r="CV381" s="238">
        <v>44.8477891</v>
      </c>
      <c r="CW381" s="238">
        <v>-93.515119600000006</v>
      </c>
      <c r="CX381" s="238" t="s">
        <v>359</v>
      </c>
      <c r="CY381" s="238" t="s">
        <v>2441</v>
      </c>
    </row>
    <row r="382" spans="1:103" x14ac:dyDescent="0.25">
      <c r="A382" s="238">
        <v>523397</v>
      </c>
      <c r="B382" s="238">
        <v>2</v>
      </c>
      <c r="C382" s="238">
        <v>212</v>
      </c>
      <c r="D382" s="238">
        <v>154.102</v>
      </c>
      <c r="E382" s="238">
        <v>27</v>
      </c>
      <c r="F382" s="238" t="s">
        <v>2420</v>
      </c>
      <c r="H382" s="238" t="s">
        <v>354</v>
      </c>
      <c r="I382" s="238">
        <v>25</v>
      </c>
      <c r="K382" s="238">
        <v>17039761</v>
      </c>
      <c r="M382" s="238">
        <v>12</v>
      </c>
      <c r="N382" s="238">
        <v>8</v>
      </c>
      <c r="O382" s="238">
        <v>2017</v>
      </c>
      <c r="P382" s="238" t="s">
        <v>362</v>
      </c>
      <c r="Q382" s="238">
        <v>21</v>
      </c>
      <c r="R382" s="238" t="s">
        <v>356</v>
      </c>
      <c r="S382" s="238">
        <v>5</v>
      </c>
      <c r="T382" s="238">
        <v>0</v>
      </c>
      <c r="U382" s="238">
        <v>1</v>
      </c>
      <c r="W382" s="238">
        <v>25</v>
      </c>
      <c r="X382" s="238">
        <v>2</v>
      </c>
      <c r="Y382" s="238">
        <v>6</v>
      </c>
      <c r="Z382" s="238">
        <v>1</v>
      </c>
      <c r="AB382" s="238">
        <v>1</v>
      </c>
      <c r="AC382" s="238">
        <v>98</v>
      </c>
      <c r="AD382" s="238" t="s">
        <v>357</v>
      </c>
      <c r="AF382" s="238" t="s">
        <v>405</v>
      </c>
      <c r="AG382" s="238">
        <v>4</v>
      </c>
      <c r="AH382" s="238">
        <v>2</v>
      </c>
      <c r="AI382" s="238">
        <v>4</v>
      </c>
      <c r="AJ382" s="238">
        <v>4</v>
      </c>
      <c r="AK382" s="238">
        <v>21</v>
      </c>
      <c r="AL382" s="238">
        <v>50</v>
      </c>
      <c r="AM382" s="238" t="s">
        <v>354</v>
      </c>
      <c r="AN382" s="238">
        <v>5</v>
      </c>
      <c r="AO382" s="238">
        <v>1</v>
      </c>
      <c r="AS382" s="238">
        <v>14</v>
      </c>
      <c r="AT382" s="238">
        <v>9</v>
      </c>
      <c r="AU382" s="238">
        <v>65</v>
      </c>
      <c r="AV382" s="238">
        <v>11</v>
      </c>
      <c r="AW382" s="238">
        <v>21</v>
      </c>
      <c r="CT382" s="238">
        <v>459303.94675822399</v>
      </c>
      <c r="CU382" s="238">
        <v>4966201.9965625396</v>
      </c>
      <c r="CV382" s="238">
        <v>44.848068959999999</v>
      </c>
      <c r="CW382" s="238">
        <v>-93.514987910000002</v>
      </c>
      <c r="CX382" s="238" t="s">
        <v>359</v>
      </c>
      <c r="CY382" s="238" t="s">
        <v>2442</v>
      </c>
    </row>
    <row r="383" spans="1:103" x14ac:dyDescent="0.25">
      <c r="A383" s="238">
        <v>840639</v>
      </c>
      <c r="B383" s="238">
        <v>2</v>
      </c>
      <c r="C383" s="238">
        <v>212</v>
      </c>
      <c r="D383" s="238">
        <v>154.114</v>
      </c>
      <c r="E383" s="238">
        <v>27</v>
      </c>
      <c r="F383" s="238" t="s">
        <v>2420</v>
      </c>
      <c r="H383" s="238" t="s">
        <v>354</v>
      </c>
      <c r="I383" s="238">
        <v>25</v>
      </c>
      <c r="K383" s="238">
        <v>20507712</v>
      </c>
      <c r="L383" s="238">
        <v>202570094</v>
      </c>
      <c r="M383" s="238">
        <v>9</v>
      </c>
      <c r="N383" s="238">
        <v>13</v>
      </c>
      <c r="O383" s="238">
        <v>2020</v>
      </c>
      <c r="P383" s="238" t="s">
        <v>366</v>
      </c>
      <c r="Q383" s="238">
        <v>1</v>
      </c>
      <c r="R383" s="238" t="s">
        <v>356</v>
      </c>
      <c r="S383" s="238">
        <v>3</v>
      </c>
      <c r="T383" s="238">
        <v>0</v>
      </c>
      <c r="U383" s="238">
        <v>1</v>
      </c>
      <c r="W383" s="238">
        <v>16</v>
      </c>
      <c r="X383" s="238">
        <v>2</v>
      </c>
      <c r="Y383" s="238">
        <v>4</v>
      </c>
      <c r="Z383" s="238">
        <v>1</v>
      </c>
      <c r="AB383" s="238">
        <v>1</v>
      </c>
      <c r="AC383" s="238">
        <v>98</v>
      </c>
      <c r="AD383" s="238" t="s">
        <v>2443</v>
      </c>
      <c r="AF383" s="238" t="s">
        <v>405</v>
      </c>
      <c r="AG383" s="238">
        <v>4</v>
      </c>
      <c r="AH383" s="238">
        <v>2</v>
      </c>
      <c r="AI383" s="238">
        <v>4</v>
      </c>
      <c r="AJ383" s="238">
        <v>4</v>
      </c>
      <c r="AK383" s="238">
        <v>21</v>
      </c>
      <c r="AL383" s="238">
        <v>32</v>
      </c>
      <c r="AM383" s="238" t="s">
        <v>363</v>
      </c>
      <c r="AN383" s="238">
        <v>5</v>
      </c>
      <c r="AO383" s="238">
        <v>1</v>
      </c>
      <c r="AS383" s="238">
        <v>11</v>
      </c>
      <c r="AT383" s="238">
        <v>9</v>
      </c>
      <c r="AU383" s="238">
        <v>60</v>
      </c>
      <c r="AV383" s="238">
        <v>11</v>
      </c>
      <c r="AW383" s="238">
        <v>21</v>
      </c>
      <c r="CT383" s="238">
        <v>459359.92718652199</v>
      </c>
      <c r="CU383" s="238">
        <v>4966206.0028786696</v>
      </c>
      <c r="CV383" s="238">
        <v>44.84810822</v>
      </c>
      <c r="CW383" s="238">
        <v>-93.514279860000002</v>
      </c>
      <c r="CX383" s="238" t="s">
        <v>359</v>
      </c>
      <c r="CY383" s="238" t="s">
        <v>2444</v>
      </c>
    </row>
    <row r="384" spans="1:103" x14ac:dyDescent="0.25">
      <c r="A384" s="238">
        <v>798645</v>
      </c>
      <c r="B384" s="238">
        <v>2</v>
      </c>
      <c r="C384" s="238">
        <v>212</v>
      </c>
      <c r="D384" s="238">
        <v>154.13200000000001</v>
      </c>
      <c r="E384" s="238">
        <v>27</v>
      </c>
      <c r="F384" s="238" t="s">
        <v>2420</v>
      </c>
      <c r="H384" s="238" t="s">
        <v>354</v>
      </c>
      <c r="I384" s="238">
        <v>25</v>
      </c>
      <c r="K384" s="238">
        <v>20005820</v>
      </c>
      <c r="L384" s="238">
        <v>200490024</v>
      </c>
      <c r="M384" s="238">
        <v>2</v>
      </c>
      <c r="N384" s="238">
        <v>18</v>
      </c>
      <c r="O384" s="238">
        <v>2020</v>
      </c>
      <c r="P384" s="238" t="s">
        <v>368</v>
      </c>
      <c r="Q384" s="238">
        <v>5</v>
      </c>
      <c r="R384" s="238" t="s">
        <v>356</v>
      </c>
      <c r="S384" s="238">
        <v>4</v>
      </c>
      <c r="T384" s="238">
        <v>0</v>
      </c>
      <c r="U384" s="238">
        <v>1</v>
      </c>
      <c r="W384" s="238">
        <v>55</v>
      </c>
      <c r="X384" s="238">
        <v>2</v>
      </c>
      <c r="Y384" s="238">
        <v>2</v>
      </c>
      <c r="Z384" s="238">
        <v>1</v>
      </c>
      <c r="AB384" s="238">
        <v>5</v>
      </c>
      <c r="AC384" s="238">
        <v>98</v>
      </c>
      <c r="AD384" s="238" t="s">
        <v>357</v>
      </c>
      <c r="AF384" s="238" t="s">
        <v>405</v>
      </c>
      <c r="AG384" s="238">
        <v>3</v>
      </c>
      <c r="AH384" s="238">
        <v>2</v>
      </c>
      <c r="AI384" s="238">
        <v>2</v>
      </c>
      <c r="AJ384" s="238">
        <v>4</v>
      </c>
      <c r="AK384" s="238">
        <v>21</v>
      </c>
      <c r="AL384" s="238">
        <v>49</v>
      </c>
      <c r="AM384" s="238" t="s">
        <v>354</v>
      </c>
      <c r="AN384" s="238">
        <v>5</v>
      </c>
      <c r="AO384" s="238">
        <v>1</v>
      </c>
      <c r="AS384" s="238">
        <v>15</v>
      </c>
      <c r="AT384" s="238">
        <v>9</v>
      </c>
      <c r="AU384" s="238">
        <v>65</v>
      </c>
      <c r="AV384" s="238">
        <v>11</v>
      </c>
      <c r="AW384" s="238">
        <v>21</v>
      </c>
      <c r="CT384" s="238">
        <v>459386.29408568301</v>
      </c>
      <c r="CU384" s="238">
        <v>4966218.3538380098</v>
      </c>
      <c r="CV384" s="238">
        <v>44.848220900000001</v>
      </c>
      <c r="CW384" s="238">
        <v>-93.513947200000004</v>
      </c>
      <c r="CX384" s="238" t="s">
        <v>359</v>
      </c>
      <c r="CY384" s="238" t="s">
        <v>2445</v>
      </c>
    </row>
    <row r="385" spans="1:103" x14ac:dyDescent="0.25">
      <c r="A385" s="238">
        <v>416034</v>
      </c>
      <c r="B385" s="238">
        <v>2</v>
      </c>
      <c r="C385" s="238">
        <v>212</v>
      </c>
      <c r="D385" s="238">
        <v>154.13200000000001</v>
      </c>
      <c r="E385" s="238">
        <v>27</v>
      </c>
      <c r="F385" s="238" t="s">
        <v>2420</v>
      </c>
      <c r="H385" s="238" t="s">
        <v>354</v>
      </c>
      <c r="I385" s="238">
        <v>25</v>
      </c>
      <c r="K385" s="238">
        <v>17500889</v>
      </c>
      <c r="M385" s="238">
        <v>1</v>
      </c>
      <c r="N385" s="238">
        <v>17</v>
      </c>
      <c r="O385" s="238">
        <v>2017</v>
      </c>
      <c r="P385" s="238" t="s">
        <v>368</v>
      </c>
      <c r="Q385" s="238">
        <v>8</v>
      </c>
      <c r="R385" s="238" t="s">
        <v>356</v>
      </c>
      <c r="S385" s="238">
        <v>4</v>
      </c>
      <c r="T385" s="238">
        <v>0</v>
      </c>
      <c r="U385" s="238">
        <v>1</v>
      </c>
      <c r="W385" s="238">
        <v>55</v>
      </c>
      <c r="X385" s="238">
        <v>2</v>
      </c>
      <c r="Y385" s="238">
        <v>1</v>
      </c>
      <c r="Z385" s="238">
        <v>2</v>
      </c>
      <c r="AB385" s="238">
        <v>5</v>
      </c>
      <c r="AC385" s="238">
        <v>98</v>
      </c>
      <c r="AD385" s="238" t="s">
        <v>357</v>
      </c>
      <c r="AF385" s="238" t="s">
        <v>405</v>
      </c>
      <c r="AG385" s="238">
        <v>3</v>
      </c>
      <c r="AH385" s="238">
        <v>2</v>
      </c>
      <c r="AI385" s="238">
        <v>4</v>
      </c>
      <c r="AJ385" s="238">
        <v>4</v>
      </c>
      <c r="AK385" s="238">
        <v>28</v>
      </c>
      <c r="AL385" s="238">
        <v>38</v>
      </c>
      <c r="AM385" s="238" t="s">
        <v>363</v>
      </c>
      <c r="AN385" s="238">
        <v>5</v>
      </c>
      <c r="AO385" s="238">
        <v>71</v>
      </c>
      <c r="AS385" s="238">
        <v>15</v>
      </c>
      <c r="AT385" s="238">
        <v>9</v>
      </c>
      <c r="AU385" s="238">
        <v>65</v>
      </c>
      <c r="AV385" s="238">
        <v>11</v>
      </c>
      <c r="AW385" s="238">
        <v>21</v>
      </c>
      <c r="CT385" s="238">
        <v>459351.46050292201</v>
      </c>
      <c r="CU385" s="238">
        <v>4966210.2362204697</v>
      </c>
      <c r="CV385" s="238">
        <v>44.848145840000001</v>
      </c>
      <c r="CW385" s="238">
        <v>-93.514387339999999</v>
      </c>
      <c r="CX385" s="238" t="s">
        <v>359</v>
      </c>
      <c r="CY385" s="238" t="s">
        <v>2446</v>
      </c>
    </row>
    <row r="386" spans="1:103" x14ac:dyDescent="0.25">
      <c r="A386" s="238">
        <v>416037</v>
      </c>
      <c r="B386" s="238">
        <v>2</v>
      </c>
      <c r="C386" s="238">
        <v>212</v>
      </c>
      <c r="D386" s="238">
        <v>154.13200000000001</v>
      </c>
      <c r="E386" s="238">
        <v>27</v>
      </c>
      <c r="F386" s="238" t="s">
        <v>2420</v>
      </c>
      <c r="H386" s="238" t="s">
        <v>354</v>
      </c>
      <c r="I386" s="238">
        <v>25</v>
      </c>
      <c r="K386" s="238">
        <v>17500890</v>
      </c>
      <c r="M386" s="238">
        <v>1</v>
      </c>
      <c r="N386" s="238">
        <v>17</v>
      </c>
      <c r="O386" s="238">
        <v>2017</v>
      </c>
      <c r="P386" s="238" t="s">
        <v>368</v>
      </c>
      <c r="Q386" s="238">
        <v>8</v>
      </c>
      <c r="R386" s="238" t="s">
        <v>356</v>
      </c>
      <c r="S386" s="238">
        <v>5</v>
      </c>
      <c r="T386" s="238">
        <v>0</v>
      </c>
      <c r="U386" s="238">
        <v>1</v>
      </c>
      <c r="W386" s="238">
        <v>55</v>
      </c>
      <c r="X386" s="238">
        <v>2</v>
      </c>
      <c r="Y386" s="238">
        <v>1</v>
      </c>
      <c r="Z386" s="238">
        <v>2</v>
      </c>
      <c r="AB386" s="238">
        <v>5</v>
      </c>
      <c r="AC386" s="238">
        <v>98</v>
      </c>
      <c r="AD386" s="238" t="s">
        <v>357</v>
      </c>
      <c r="AF386" s="238" t="s">
        <v>405</v>
      </c>
      <c r="AG386" s="238">
        <v>3</v>
      </c>
      <c r="AH386" s="238">
        <v>2</v>
      </c>
      <c r="AI386" s="238">
        <v>5</v>
      </c>
      <c r="AJ386" s="238">
        <v>4</v>
      </c>
      <c r="AK386" s="238">
        <v>21</v>
      </c>
      <c r="AL386" s="238">
        <v>44</v>
      </c>
      <c r="AM386" s="238" t="s">
        <v>354</v>
      </c>
      <c r="AN386" s="238">
        <v>5</v>
      </c>
      <c r="AO386" s="238">
        <v>71</v>
      </c>
      <c r="AS386" s="238">
        <v>15</v>
      </c>
      <c r="AT386" s="238">
        <v>9</v>
      </c>
      <c r="AU386" s="238">
        <v>65</v>
      </c>
      <c r="AV386" s="238">
        <v>11</v>
      </c>
      <c r="AW386" s="238">
        <v>21</v>
      </c>
      <c r="CT386" s="238">
        <v>459351.46050292201</v>
      </c>
      <c r="CU386" s="238">
        <v>4966210.2362204697</v>
      </c>
      <c r="CV386" s="238">
        <v>44.848145840000001</v>
      </c>
      <c r="CW386" s="238">
        <v>-93.514387339999999</v>
      </c>
      <c r="CX386" s="238" t="s">
        <v>359</v>
      </c>
      <c r="CY386" s="238" t="s">
        <v>2447</v>
      </c>
    </row>
    <row r="387" spans="1:103" x14ac:dyDescent="0.25">
      <c r="A387" s="238">
        <v>534614</v>
      </c>
      <c r="B387" s="238">
        <v>2</v>
      </c>
      <c r="C387" s="238">
        <v>212</v>
      </c>
      <c r="D387" s="238">
        <v>154.14699999999999</v>
      </c>
      <c r="E387" s="238">
        <v>27</v>
      </c>
      <c r="F387" s="238" t="s">
        <v>2420</v>
      </c>
      <c r="H387" s="238" t="s">
        <v>354</v>
      </c>
      <c r="I387" s="238">
        <v>25</v>
      </c>
      <c r="K387" s="238">
        <v>18500575</v>
      </c>
      <c r="M387" s="238">
        <v>1</v>
      </c>
      <c r="N387" s="238">
        <v>11</v>
      </c>
      <c r="O387" s="238">
        <v>2018</v>
      </c>
      <c r="P387" s="238" t="s">
        <v>384</v>
      </c>
      <c r="Q387" s="238">
        <v>9</v>
      </c>
      <c r="R387" s="238" t="s">
        <v>369</v>
      </c>
      <c r="S387" s="238">
        <v>5</v>
      </c>
      <c r="T387" s="238">
        <v>0</v>
      </c>
      <c r="U387" s="238">
        <v>1</v>
      </c>
      <c r="W387" s="238">
        <v>55</v>
      </c>
      <c r="X387" s="238">
        <v>2</v>
      </c>
      <c r="Y387" s="238">
        <v>1</v>
      </c>
      <c r="Z387" s="238">
        <v>4</v>
      </c>
      <c r="AB387" s="238">
        <v>5</v>
      </c>
      <c r="AC387" s="238">
        <v>98</v>
      </c>
      <c r="AD387" s="238" t="s">
        <v>357</v>
      </c>
      <c r="AF387" s="238" t="s">
        <v>358</v>
      </c>
      <c r="AG387" s="238">
        <v>3</v>
      </c>
      <c r="AH387" s="238">
        <v>2</v>
      </c>
      <c r="AI387" s="238">
        <v>4</v>
      </c>
      <c r="AJ387" s="238">
        <v>4</v>
      </c>
      <c r="AK387" s="238">
        <v>21</v>
      </c>
      <c r="AL387" s="238">
        <v>20</v>
      </c>
      <c r="AM387" s="238" t="s">
        <v>363</v>
      </c>
      <c r="AN387" s="238">
        <v>5</v>
      </c>
      <c r="AO387" s="238">
        <v>1</v>
      </c>
      <c r="AS387" s="238">
        <v>15</v>
      </c>
      <c r="AT387" s="238">
        <v>98</v>
      </c>
      <c r="AU387" s="238">
        <v>65</v>
      </c>
      <c r="AV387" s="238">
        <v>11</v>
      </c>
      <c r="AW387" s="238">
        <v>21</v>
      </c>
      <c r="CT387" s="238">
        <v>459406.49394632201</v>
      </c>
      <c r="CU387" s="238">
        <v>4966180.6028278703</v>
      </c>
      <c r="CV387" s="238">
        <v>44.847882220000002</v>
      </c>
      <c r="CW387" s="238">
        <v>-93.513688569999999</v>
      </c>
      <c r="CX387" s="238" t="s">
        <v>359</v>
      </c>
      <c r="CY387" s="238" t="s">
        <v>2448</v>
      </c>
    </row>
    <row r="388" spans="1:103" x14ac:dyDescent="0.25">
      <c r="A388" s="238">
        <v>522346</v>
      </c>
      <c r="B388" s="238">
        <v>2</v>
      </c>
      <c r="C388" s="238">
        <v>212</v>
      </c>
      <c r="D388" s="238">
        <v>154.16200000000001</v>
      </c>
      <c r="E388" s="238">
        <v>27</v>
      </c>
      <c r="F388" s="238" t="s">
        <v>2420</v>
      </c>
      <c r="H388" s="238" t="s">
        <v>354</v>
      </c>
      <c r="I388" s="238">
        <v>25</v>
      </c>
      <c r="K388" s="238">
        <v>17043036</v>
      </c>
      <c r="M388" s="238">
        <v>12</v>
      </c>
      <c r="N388" s="238">
        <v>5</v>
      </c>
      <c r="O388" s="238">
        <v>2017</v>
      </c>
      <c r="P388" s="238" t="s">
        <v>368</v>
      </c>
      <c r="Q388" s="238">
        <v>5</v>
      </c>
      <c r="R388" s="238">
        <v>98</v>
      </c>
      <c r="S388" s="238">
        <v>5</v>
      </c>
      <c r="T388" s="238">
        <v>0</v>
      </c>
      <c r="U388" s="238">
        <v>1</v>
      </c>
      <c r="W388" s="238">
        <v>61</v>
      </c>
      <c r="X388" s="238">
        <v>90</v>
      </c>
      <c r="Y388" s="238">
        <v>4</v>
      </c>
      <c r="Z388" s="238">
        <v>4</v>
      </c>
      <c r="AB388" s="238">
        <v>3</v>
      </c>
      <c r="AC388" s="238">
        <v>98</v>
      </c>
      <c r="AD388" s="238" t="s">
        <v>357</v>
      </c>
      <c r="AF388" s="238" t="s">
        <v>405</v>
      </c>
      <c r="AG388" s="238">
        <v>3</v>
      </c>
      <c r="AH388" s="238">
        <v>2</v>
      </c>
      <c r="AI388" s="238">
        <v>3</v>
      </c>
      <c r="AJ388" s="238">
        <v>4</v>
      </c>
      <c r="AK388" s="238">
        <v>21</v>
      </c>
      <c r="AL388" s="238">
        <v>47</v>
      </c>
      <c r="AM388" s="238" t="s">
        <v>354</v>
      </c>
      <c r="AN388" s="238">
        <v>5</v>
      </c>
      <c r="AO388" s="238">
        <v>99</v>
      </c>
      <c r="AS388" s="238">
        <v>15</v>
      </c>
      <c r="AT388" s="238">
        <v>9</v>
      </c>
      <c r="AU388" s="238">
        <v>65</v>
      </c>
      <c r="AV388" s="238">
        <v>11</v>
      </c>
      <c r="AW388" s="238">
        <v>21</v>
      </c>
      <c r="CT388" s="238">
        <v>459398.99411108298</v>
      </c>
      <c r="CU388" s="238">
        <v>4966218.3538380098</v>
      </c>
      <c r="CV388" s="238">
        <v>44.848221619999997</v>
      </c>
      <c r="CW388" s="238">
        <v>-93.513786499999995</v>
      </c>
      <c r="CX388" s="238" t="s">
        <v>359</v>
      </c>
      <c r="CY388" s="238" t="s">
        <v>2449</v>
      </c>
    </row>
    <row r="389" spans="1:103" x14ac:dyDescent="0.25">
      <c r="A389" s="238">
        <v>11084618</v>
      </c>
      <c r="B389" s="238">
        <v>2</v>
      </c>
      <c r="C389" s="238">
        <v>212</v>
      </c>
      <c r="D389" s="238">
        <v>154.21100000000001</v>
      </c>
      <c r="E389" s="238">
        <v>27</v>
      </c>
      <c r="F389" s="238" t="s">
        <v>2420</v>
      </c>
      <c r="H389" s="238" t="s">
        <v>354</v>
      </c>
      <c r="I389" s="238">
        <v>25</v>
      </c>
      <c r="K389" s="238">
        <v>15513093</v>
      </c>
      <c r="L389" s="238">
        <v>153500322</v>
      </c>
      <c r="M389" s="238">
        <v>12</v>
      </c>
      <c r="N389" s="238">
        <v>15</v>
      </c>
      <c r="O389" s="238">
        <v>2015</v>
      </c>
      <c r="P389" s="238" t="s">
        <v>368</v>
      </c>
      <c r="Q389" s="238">
        <v>7</v>
      </c>
      <c r="R389" s="238" t="s">
        <v>419</v>
      </c>
      <c r="S389" s="238">
        <v>5</v>
      </c>
      <c r="T389" s="238">
        <v>0</v>
      </c>
      <c r="U389" s="238">
        <v>2</v>
      </c>
      <c r="V389" s="238">
        <v>1</v>
      </c>
      <c r="W389" s="238">
        <v>10</v>
      </c>
      <c r="X389" s="238">
        <v>2</v>
      </c>
      <c r="Y389" s="238">
        <v>1</v>
      </c>
      <c r="Z389" s="238">
        <v>2</v>
      </c>
      <c r="AB389" s="238">
        <v>1</v>
      </c>
      <c r="AC389" s="238">
        <v>98</v>
      </c>
      <c r="AD389" s="238" t="s">
        <v>376</v>
      </c>
      <c r="AE389" s="238" t="s">
        <v>2386</v>
      </c>
      <c r="AF389" s="238" t="s">
        <v>358</v>
      </c>
      <c r="AG389" s="238">
        <v>7</v>
      </c>
      <c r="AH389" s="238">
        <v>2</v>
      </c>
      <c r="AI389" s="238">
        <v>2</v>
      </c>
      <c r="AJ389" s="238">
        <v>3</v>
      </c>
      <c r="AK389" s="238">
        <v>21</v>
      </c>
      <c r="AL389" s="238">
        <v>23</v>
      </c>
      <c r="AM389" s="238" t="s">
        <v>354</v>
      </c>
      <c r="AN389" s="238">
        <v>5</v>
      </c>
      <c r="AO389" s="238">
        <v>5</v>
      </c>
      <c r="AS389" s="238">
        <v>1</v>
      </c>
      <c r="AT389" s="238">
        <v>98</v>
      </c>
      <c r="AU389" s="238">
        <v>65</v>
      </c>
      <c r="AV389" s="238">
        <v>11</v>
      </c>
      <c r="AW389" s="238">
        <v>21</v>
      </c>
      <c r="AX389" s="238">
        <v>2</v>
      </c>
      <c r="AY389" s="238">
        <v>4</v>
      </c>
      <c r="AZ389" s="238">
        <v>3</v>
      </c>
      <c r="BA389" s="238">
        <v>26</v>
      </c>
      <c r="BB389" s="238">
        <v>41</v>
      </c>
      <c r="BC389" s="238" t="s">
        <v>363</v>
      </c>
      <c r="BD389" s="238">
        <v>5</v>
      </c>
      <c r="BE389" s="238">
        <v>1</v>
      </c>
      <c r="BI389" s="238">
        <v>1</v>
      </c>
      <c r="BJ389" s="238">
        <v>98</v>
      </c>
      <c r="BK389" s="238">
        <v>65</v>
      </c>
      <c r="BL389" s="238">
        <v>11</v>
      </c>
      <c r="BM389" s="238">
        <v>21</v>
      </c>
      <c r="CT389" s="238">
        <v>459508</v>
      </c>
      <c r="CU389" s="238">
        <v>4966210</v>
      </c>
      <c r="CV389" s="238">
        <v>44.848154600000001</v>
      </c>
      <c r="CW389" s="238">
        <v>-93.512410299999999</v>
      </c>
      <c r="CX389" s="238" t="s">
        <v>359</v>
      </c>
      <c r="CY389" s="238" t="s">
        <v>2450</v>
      </c>
    </row>
    <row r="390" spans="1:103" x14ac:dyDescent="0.25">
      <c r="A390" s="238">
        <v>747980</v>
      </c>
      <c r="B390" s="238">
        <v>2</v>
      </c>
      <c r="C390" s="238">
        <v>212</v>
      </c>
      <c r="D390" s="238">
        <v>154.22999999999999</v>
      </c>
      <c r="E390" s="238">
        <v>27</v>
      </c>
      <c r="F390" s="238" t="s">
        <v>2420</v>
      </c>
      <c r="H390" s="238" t="s">
        <v>354</v>
      </c>
      <c r="I390" s="238">
        <v>25</v>
      </c>
      <c r="K390" s="238">
        <v>19511305</v>
      </c>
      <c r="M390" s="238">
        <v>9</v>
      </c>
      <c r="N390" s="238">
        <v>17</v>
      </c>
      <c r="O390" s="238">
        <v>2019</v>
      </c>
      <c r="P390" s="238" t="s">
        <v>368</v>
      </c>
      <c r="Q390" s="238">
        <v>7</v>
      </c>
      <c r="R390" s="238" t="s">
        <v>369</v>
      </c>
      <c r="S390" s="238">
        <v>5</v>
      </c>
      <c r="T390" s="238">
        <v>0</v>
      </c>
      <c r="U390" s="238">
        <v>2</v>
      </c>
      <c r="V390" s="238">
        <v>12</v>
      </c>
      <c r="W390" s="238">
        <v>10</v>
      </c>
      <c r="X390" s="238">
        <v>3</v>
      </c>
      <c r="Y390" s="238">
        <v>1</v>
      </c>
      <c r="Z390" s="238">
        <v>2</v>
      </c>
      <c r="AB390" s="238">
        <v>1</v>
      </c>
      <c r="AC390" s="238">
        <v>98</v>
      </c>
      <c r="AD390" s="238" t="s">
        <v>357</v>
      </c>
      <c r="AF390" s="238" t="s">
        <v>358</v>
      </c>
      <c r="AG390" s="238">
        <v>7</v>
      </c>
      <c r="AH390" s="238">
        <v>2</v>
      </c>
      <c r="AI390" s="238">
        <v>4</v>
      </c>
      <c r="AJ390" s="238">
        <v>3</v>
      </c>
      <c r="AK390" s="238">
        <v>21</v>
      </c>
      <c r="AL390" s="238">
        <v>37</v>
      </c>
      <c r="AM390" s="238" t="s">
        <v>363</v>
      </c>
      <c r="AN390" s="238">
        <v>5</v>
      </c>
      <c r="AO390" s="238">
        <v>4</v>
      </c>
      <c r="AS390" s="238">
        <v>15</v>
      </c>
      <c r="AT390" s="238">
        <v>9</v>
      </c>
      <c r="AU390" s="238">
        <v>65</v>
      </c>
      <c r="AV390" s="238">
        <v>11</v>
      </c>
      <c r="AW390" s="238">
        <v>21</v>
      </c>
      <c r="AX390" s="238">
        <v>2</v>
      </c>
      <c r="AY390" s="238">
        <v>49</v>
      </c>
      <c r="AZ390" s="238">
        <v>3</v>
      </c>
      <c r="BA390" s="238">
        <v>26</v>
      </c>
      <c r="BB390" s="238">
        <v>52</v>
      </c>
      <c r="BC390" s="238" t="s">
        <v>354</v>
      </c>
      <c r="BD390" s="238">
        <v>5</v>
      </c>
      <c r="BE390" s="238">
        <v>1</v>
      </c>
      <c r="BI390" s="238">
        <v>15</v>
      </c>
      <c r="BJ390" s="238">
        <v>9</v>
      </c>
      <c r="BK390" s="238">
        <v>65</v>
      </c>
      <c r="BL390" s="238">
        <v>11</v>
      </c>
      <c r="BM390" s="238">
        <v>21</v>
      </c>
      <c r="CT390" s="238">
        <v>459537.727542123</v>
      </c>
      <c r="CU390" s="238">
        <v>4966216.5862331698</v>
      </c>
      <c r="CV390" s="238">
        <v>44.848213600000001</v>
      </c>
      <c r="CW390" s="238">
        <v>-93.512030820000007</v>
      </c>
      <c r="CX390" s="238" t="s">
        <v>359</v>
      </c>
      <c r="CY390" s="238" t="s">
        <v>2451</v>
      </c>
    </row>
    <row r="391" spans="1:103" x14ac:dyDescent="0.25">
      <c r="A391" s="238">
        <v>10721724</v>
      </c>
      <c r="B391" s="238">
        <v>2</v>
      </c>
      <c r="C391" s="238">
        <v>212</v>
      </c>
      <c r="D391" s="238">
        <v>154.232</v>
      </c>
      <c r="E391" s="238">
        <v>27</v>
      </c>
      <c r="F391" s="238" t="s">
        <v>2420</v>
      </c>
      <c r="H391" s="238" t="s">
        <v>354</v>
      </c>
      <c r="I391" s="238">
        <v>25</v>
      </c>
      <c r="K391" s="238">
        <v>11504813</v>
      </c>
      <c r="L391" s="238">
        <v>111470076</v>
      </c>
      <c r="M391" s="238">
        <v>5</v>
      </c>
      <c r="N391" s="238">
        <v>4</v>
      </c>
      <c r="O391" s="238">
        <v>2011</v>
      </c>
      <c r="P391" s="238" t="s">
        <v>355</v>
      </c>
      <c r="Q391" s="238">
        <v>15</v>
      </c>
      <c r="R391" s="238" t="s">
        <v>356</v>
      </c>
      <c r="S391" s="238">
        <v>2</v>
      </c>
      <c r="T391" s="238">
        <v>0</v>
      </c>
      <c r="U391" s="238">
        <v>1</v>
      </c>
      <c r="V391" s="238">
        <v>4</v>
      </c>
      <c r="W391" s="238">
        <v>83</v>
      </c>
      <c r="X391" s="238">
        <v>26</v>
      </c>
      <c r="Y391" s="238">
        <v>1</v>
      </c>
      <c r="Z391" s="238">
        <v>1</v>
      </c>
      <c r="AB391" s="238">
        <v>1</v>
      </c>
      <c r="AC391" s="238">
        <v>98</v>
      </c>
      <c r="AD391" s="238" t="s">
        <v>2452</v>
      </c>
      <c r="AE391" s="238" t="s">
        <v>2389</v>
      </c>
      <c r="AF391" s="238" t="s">
        <v>358</v>
      </c>
      <c r="AG391" s="238">
        <v>3</v>
      </c>
      <c r="AH391" s="238">
        <v>2</v>
      </c>
      <c r="AI391" s="238">
        <v>3</v>
      </c>
      <c r="AJ391" s="238">
        <v>8</v>
      </c>
      <c r="AK391" s="238">
        <v>10</v>
      </c>
      <c r="AL391" s="238">
        <v>45</v>
      </c>
      <c r="AM391" s="238" t="s">
        <v>354</v>
      </c>
      <c r="AN391" s="238">
        <v>1</v>
      </c>
      <c r="AO391" s="238">
        <v>18</v>
      </c>
      <c r="AP391" s="238">
        <v>3</v>
      </c>
      <c r="AS391" s="238">
        <v>3</v>
      </c>
      <c r="AT391" s="238">
        <v>98</v>
      </c>
      <c r="AU391" s="238">
        <v>65</v>
      </c>
      <c r="AV391" s="238">
        <v>10</v>
      </c>
      <c r="AW391" s="238">
        <v>21</v>
      </c>
      <c r="CT391" s="238">
        <v>459541</v>
      </c>
      <c r="CU391" s="238">
        <v>4966216</v>
      </c>
      <c r="CV391" s="238">
        <v>44.8482117</v>
      </c>
      <c r="CW391" s="238">
        <v>-93.511986899999997</v>
      </c>
      <c r="CX391" s="238" t="s">
        <v>359</v>
      </c>
      <c r="CY391" s="238" t="s">
        <v>2453</v>
      </c>
    </row>
    <row r="392" spans="1:103" x14ac:dyDescent="0.25">
      <c r="A392" s="238">
        <v>10801932</v>
      </c>
      <c r="B392" s="238">
        <v>2</v>
      </c>
      <c r="C392" s="238">
        <v>212</v>
      </c>
      <c r="D392" s="238">
        <v>154.232</v>
      </c>
      <c r="E392" s="238">
        <v>27</v>
      </c>
      <c r="F392" s="238" t="s">
        <v>2420</v>
      </c>
      <c r="H392" s="238" t="s">
        <v>354</v>
      </c>
      <c r="I392" s="238">
        <v>25</v>
      </c>
      <c r="K392" s="238">
        <v>12507816</v>
      </c>
      <c r="L392" s="238">
        <v>122290303</v>
      </c>
      <c r="M392" s="238">
        <v>8</v>
      </c>
      <c r="N392" s="238">
        <v>14</v>
      </c>
      <c r="O392" s="238">
        <v>2012</v>
      </c>
      <c r="P392" s="238" t="s">
        <v>368</v>
      </c>
      <c r="Q392" s="238">
        <v>7</v>
      </c>
      <c r="R392" s="238" t="s">
        <v>419</v>
      </c>
      <c r="S392" s="238">
        <v>5</v>
      </c>
      <c r="T392" s="238">
        <v>0</v>
      </c>
      <c r="U392" s="238">
        <v>2</v>
      </c>
      <c r="V392" s="238">
        <v>1</v>
      </c>
      <c r="W392" s="238">
        <v>10</v>
      </c>
      <c r="X392" s="238">
        <v>2</v>
      </c>
      <c r="Y392" s="238">
        <v>1</v>
      </c>
      <c r="Z392" s="238">
        <v>1</v>
      </c>
      <c r="AB392" s="238">
        <v>1</v>
      </c>
      <c r="AC392" s="238">
        <v>98</v>
      </c>
      <c r="AD392" s="238" t="s">
        <v>376</v>
      </c>
      <c r="AE392" s="238" t="s">
        <v>2386</v>
      </c>
      <c r="AF392" s="238" t="s">
        <v>358</v>
      </c>
      <c r="AG392" s="238">
        <v>7</v>
      </c>
      <c r="AH392" s="238">
        <v>2</v>
      </c>
      <c r="AI392" s="238">
        <v>2</v>
      </c>
      <c r="AJ392" s="238">
        <v>1</v>
      </c>
      <c r="AK392" s="238">
        <v>21</v>
      </c>
      <c r="AL392" s="238">
        <v>25</v>
      </c>
      <c r="AM392" s="238" t="s">
        <v>363</v>
      </c>
      <c r="AN392" s="238">
        <v>5</v>
      </c>
      <c r="AO392" s="238">
        <v>1</v>
      </c>
      <c r="AS392" s="238">
        <v>3</v>
      </c>
      <c r="AT392" s="238">
        <v>98</v>
      </c>
      <c r="AU392" s="238">
        <v>60</v>
      </c>
      <c r="AV392" s="238">
        <v>11</v>
      </c>
      <c r="AW392" s="238">
        <v>21</v>
      </c>
      <c r="AX392" s="238">
        <v>2</v>
      </c>
      <c r="AY392" s="238">
        <v>3</v>
      </c>
      <c r="AZ392" s="238">
        <v>1</v>
      </c>
      <c r="BA392" s="238">
        <v>21</v>
      </c>
      <c r="BB392" s="238">
        <v>18</v>
      </c>
      <c r="BC392" s="238" t="s">
        <v>354</v>
      </c>
      <c r="BD392" s="238">
        <v>5</v>
      </c>
      <c r="BE392" s="238">
        <v>5</v>
      </c>
      <c r="BF392" s="238">
        <v>15</v>
      </c>
      <c r="BI392" s="238">
        <v>3</v>
      </c>
      <c r="BJ392" s="238">
        <v>98</v>
      </c>
      <c r="BK392" s="238">
        <v>60</v>
      </c>
      <c r="BL392" s="238">
        <v>11</v>
      </c>
      <c r="BM392" s="238">
        <v>21</v>
      </c>
      <c r="CT392" s="238">
        <v>459541</v>
      </c>
      <c r="CU392" s="238">
        <v>4966216</v>
      </c>
      <c r="CV392" s="238">
        <v>44.8482117</v>
      </c>
      <c r="CW392" s="238">
        <v>-93.511986899999997</v>
      </c>
      <c r="CX392" s="238" t="s">
        <v>359</v>
      </c>
      <c r="CY392" s="238" t="s">
        <v>2454</v>
      </c>
    </row>
    <row r="393" spans="1:103" x14ac:dyDescent="0.25">
      <c r="A393" s="238">
        <v>10812068</v>
      </c>
      <c r="B393" s="238">
        <v>2</v>
      </c>
      <c r="C393" s="238">
        <v>212</v>
      </c>
      <c r="D393" s="238">
        <v>154.232</v>
      </c>
      <c r="E393" s="238">
        <v>27</v>
      </c>
      <c r="F393" s="238" t="s">
        <v>2420</v>
      </c>
      <c r="H393" s="238" t="s">
        <v>354</v>
      </c>
      <c r="I393" s="238">
        <v>25</v>
      </c>
      <c r="K393" s="238">
        <v>12050066</v>
      </c>
      <c r="L393" s="238">
        <v>122990051</v>
      </c>
      <c r="M393" s="238">
        <v>10</v>
      </c>
      <c r="N393" s="238">
        <v>25</v>
      </c>
      <c r="O393" s="238">
        <v>2012</v>
      </c>
      <c r="P393" s="238" t="s">
        <v>384</v>
      </c>
      <c r="Q393" s="238">
        <v>7</v>
      </c>
      <c r="R393" s="238" t="s">
        <v>419</v>
      </c>
      <c r="S393" s="238">
        <v>5</v>
      </c>
      <c r="T393" s="238">
        <v>0</v>
      </c>
      <c r="U393" s="238">
        <v>2</v>
      </c>
      <c r="V393" s="238">
        <v>11</v>
      </c>
      <c r="W393" s="238">
        <v>10</v>
      </c>
      <c r="X393" s="238">
        <v>3</v>
      </c>
      <c r="Y393" s="238">
        <v>4</v>
      </c>
      <c r="Z393" s="238">
        <v>3</v>
      </c>
      <c r="AB393" s="238">
        <v>2</v>
      </c>
      <c r="AC393" s="238">
        <v>98</v>
      </c>
      <c r="AD393" s="238" t="s">
        <v>2389</v>
      </c>
      <c r="AE393" s="238" t="s">
        <v>2455</v>
      </c>
      <c r="AF393" s="238" t="s">
        <v>358</v>
      </c>
      <c r="AG393" s="238">
        <v>6</v>
      </c>
      <c r="AH393" s="238">
        <v>2</v>
      </c>
      <c r="AI393" s="238">
        <v>2</v>
      </c>
      <c r="AJ393" s="238">
        <v>1</v>
      </c>
      <c r="AK393" s="238">
        <v>21</v>
      </c>
      <c r="AL393" s="238">
        <v>17</v>
      </c>
      <c r="AM393" s="238" t="s">
        <v>363</v>
      </c>
      <c r="AN393" s="238">
        <v>5</v>
      </c>
      <c r="AO393" s="238">
        <v>1</v>
      </c>
      <c r="AS393" s="238">
        <v>4</v>
      </c>
      <c r="AT393" s="238">
        <v>20</v>
      </c>
      <c r="AU393" s="238">
        <v>40</v>
      </c>
      <c r="AV393" s="238">
        <v>11</v>
      </c>
      <c r="AW393" s="238">
        <v>21</v>
      </c>
      <c r="AX393" s="238">
        <v>0</v>
      </c>
      <c r="AY393" s="238">
        <v>2</v>
      </c>
      <c r="AZ393" s="238">
        <v>3</v>
      </c>
      <c r="BB393" s="238">
        <v>24</v>
      </c>
      <c r="BC393" s="238" t="s">
        <v>363</v>
      </c>
      <c r="BD393" s="238">
        <v>5</v>
      </c>
      <c r="BE393" s="238">
        <v>15</v>
      </c>
      <c r="BG393" s="238">
        <v>23</v>
      </c>
      <c r="BI393" s="238">
        <v>4</v>
      </c>
      <c r="BJ393" s="238">
        <v>20</v>
      </c>
      <c r="BK393" s="238">
        <v>40</v>
      </c>
      <c r="BL393" s="238">
        <v>11</v>
      </c>
      <c r="BM393" s="238">
        <v>21</v>
      </c>
      <c r="CT393" s="238">
        <v>459541</v>
      </c>
      <c r="CU393" s="238">
        <v>4966216</v>
      </c>
      <c r="CV393" s="238">
        <v>44.8482117</v>
      </c>
      <c r="CW393" s="238">
        <v>-93.511986899999997</v>
      </c>
      <c r="CX393" s="238" t="s">
        <v>359</v>
      </c>
      <c r="CY393" s="238" t="s">
        <v>2456</v>
      </c>
    </row>
    <row r="394" spans="1:103" x14ac:dyDescent="0.25">
      <c r="A394" s="238">
        <v>743187</v>
      </c>
      <c r="B394" s="238">
        <v>2</v>
      </c>
      <c r="C394" s="238">
        <v>212</v>
      </c>
      <c r="D394" s="238">
        <v>154.262</v>
      </c>
      <c r="E394" s="238">
        <v>27</v>
      </c>
      <c r="F394" s="238" t="s">
        <v>2420</v>
      </c>
      <c r="H394" s="238" t="s">
        <v>354</v>
      </c>
      <c r="I394" s="238">
        <v>25</v>
      </c>
      <c r="K394" s="238">
        <v>19510195</v>
      </c>
      <c r="M394" s="238">
        <v>8</v>
      </c>
      <c r="N394" s="238">
        <v>21</v>
      </c>
      <c r="O394" s="238">
        <v>2019</v>
      </c>
      <c r="P394" s="238" t="s">
        <v>355</v>
      </c>
      <c r="Q394" s="238">
        <v>16</v>
      </c>
      <c r="R394" s="238" t="s">
        <v>369</v>
      </c>
      <c r="S394" s="238">
        <v>5</v>
      </c>
      <c r="T394" s="238">
        <v>0</v>
      </c>
      <c r="U394" s="238">
        <v>2</v>
      </c>
      <c r="V394" s="238">
        <v>10</v>
      </c>
      <c r="W394" s="238">
        <v>10</v>
      </c>
      <c r="X394" s="238">
        <v>2</v>
      </c>
      <c r="Y394" s="238">
        <v>1</v>
      </c>
      <c r="Z394" s="238">
        <v>1</v>
      </c>
      <c r="AB394" s="238">
        <v>1</v>
      </c>
      <c r="AC394" s="238">
        <v>98</v>
      </c>
      <c r="AD394" s="238" t="s">
        <v>2457</v>
      </c>
      <c r="AF394" s="238" t="s">
        <v>358</v>
      </c>
      <c r="AG394" s="238">
        <v>5</v>
      </c>
      <c r="AH394" s="238">
        <v>2</v>
      </c>
      <c r="AI394" s="238">
        <v>2</v>
      </c>
      <c r="AJ394" s="238">
        <v>3</v>
      </c>
      <c r="AK394" s="238">
        <v>20</v>
      </c>
      <c r="AL394" s="238">
        <v>69</v>
      </c>
      <c r="AM394" s="238" t="s">
        <v>354</v>
      </c>
      <c r="AN394" s="238">
        <v>5</v>
      </c>
      <c r="AO394" s="238">
        <v>1</v>
      </c>
      <c r="AS394" s="238">
        <v>15</v>
      </c>
      <c r="AT394" s="238">
        <v>9</v>
      </c>
      <c r="AU394" s="238">
        <v>60</v>
      </c>
      <c r="AV394" s="238">
        <v>11</v>
      </c>
      <c r="AW394" s="238">
        <v>21</v>
      </c>
      <c r="AX394" s="238">
        <v>1</v>
      </c>
      <c r="AZ394" s="238">
        <v>3</v>
      </c>
      <c r="BA394" s="238">
        <v>30</v>
      </c>
      <c r="BI394" s="238">
        <v>15</v>
      </c>
      <c r="BJ394" s="238">
        <v>9</v>
      </c>
      <c r="BK394" s="238">
        <v>60</v>
      </c>
      <c r="BL394" s="238">
        <v>11</v>
      </c>
      <c r="BM394" s="238">
        <v>21</v>
      </c>
      <c r="CT394" s="238">
        <v>459588.52764372202</v>
      </c>
      <c r="CU394" s="238">
        <v>4966218.7029040698</v>
      </c>
      <c r="CV394" s="238">
        <v>44.848235529999997</v>
      </c>
      <c r="CW394" s="238">
        <v>-93.511388159999996</v>
      </c>
      <c r="CX394" s="238" t="s">
        <v>359</v>
      </c>
      <c r="CY394" s="238" t="s">
        <v>2458</v>
      </c>
    </row>
    <row r="395" spans="1:103" x14ac:dyDescent="0.25">
      <c r="A395" s="238">
        <v>608742</v>
      </c>
      <c r="B395" s="238">
        <v>2</v>
      </c>
      <c r="C395" s="238">
        <v>212</v>
      </c>
      <c r="D395" s="238">
        <v>154.27500000000001</v>
      </c>
      <c r="E395" s="238">
        <v>27</v>
      </c>
      <c r="F395" s="238" t="s">
        <v>2420</v>
      </c>
      <c r="H395" s="238" t="s">
        <v>354</v>
      </c>
      <c r="I395" s="238">
        <v>25</v>
      </c>
      <c r="K395" s="238">
        <v>18508007</v>
      </c>
      <c r="M395" s="238">
        <v>6</v>
      </c>
      <c r="N395" s="238">
        <v>29</v>
      </c>
      <c r="O395" s="238">
        <v>2018</v>
      </c>
      <c r="P395" s="238" t="s">
        <v>362</v>
      </c>
      <c r="Q395" s="238">
        <v>15</v>
      </c>
      <c r="R395" s="238" t="s">
        <v>356</v>
      </c>
      <c r="S395" s="238">
        <v>5</v>
      </c>
      <c r="T395" s="238">
        <v>0</v>
      </c>
      <c r="U395" s="238">
        <v>2</v>
      </c>
      <c r="V395" s="238">
        <v>12</v>
      </c>
      <c r="W395" s="238">
        <v>10</v>
      </c>
      <c r="X395" s="238">
        <v>2</v>
      </c>
      <c r="Y395" s="238">
        <v>1</v>
      </c>
      <c r="Z395" s="238">
        <v>1</v>
      </c>
      <c r="AB395" s="238">
        <v>1</v>
      </c>
      <c r="AC395" s="238">
        <v>98</v>
      </c>
      <c r="AD395" s="238" t="s">
        <v>357</v>
      </c>
      <c r="AF395" s="238" t="s">
        <v>358</v>
      </c>
      <c r="AG395" s="238">
        <v>7</v>
      </c>
      <c r="AH395" s="238">
        <v>2</v>
      </c>
      <c r="AI395" s="238">
        <v>2</v>
      </c>
      <c r="AJ395" s="238">
        <v>4</v>
      </c>
      <c r="AK395" s="238">
        <v>34</v>
      </c>
      <c r="AL395" s="238">
        <v>24</v>
      </c>
      <c r="AM395" s="238" t="s">
        <v>363</v>
      </c>
      <c r="AN395" s="238">
        <v>5</v>
      </c>
      <c r="AO395" s="238">
        <v>1</v>
      </c>
      <c r="AS395" s="238">
        <v>13</v>
      </c>
      <c r="AT395" s="238">
        <v>9</v>
      </c>
      <c r="AU395" s="238">
        <v>55</v>
      </c>
      <c r="AV395" s="238">
        <v>11</v>
      </c>
      <c r="AW395" s="238">
        <v>21</v>
      </c>
      <c r="AX395" s="238">
        <v>2</v>
      </c>
      <c r="AY395" s="238">
        <v>4</v>
      </c>
      <c r="AZ395" s="238">
        <v>4</v>
      </c>
      <c r="BA395" s="238">
        <v>21</v>
      </c>
      <c r="BB395" s="238">
        <v>32</v>
      </c>
      <c r="BC395" s="238" t="s">
        <v>354</v>
      </c>
      <c r="BD395" s="238">
        <v>5</v>
      </c>
      <c r="BE395" s="238">
        <v>71</v>
      </c>
      <c r="BI395" s="238">
        <v>13</v>
      </c>
      <c r="BJ395" s="238">
        <v>9</v>
      </c>
      <c r="BK395" s="238">
        <v>55</v>
      </c>
      <c r="BL395" s="238">
        <v>11</v>
      </c>
      <c r="BM395" s="238">
        <v>21</v>
      </c>
      <c r="CT395" s="238">
        <v>459609.69435272302</v>
      </c>
      <c r="CU395" s="238">
        <v>4966222.9362458698</v>
      </c>
      <c r="CV395" s="238">
        <v>44.848274840000002</v>
      </c>
      <c r="CW395" s="238">
        <v>-93.511120660000003</v>
      </c>
      <c r="CX395" s="238" t="s">
        <v>359</v>
      </c>
      <c r="CY395" s="238" t="s">
        <v>2459</v>
      </c>
    </row>
    <row r="396" spans="1:103" x14ac:dyDescent="0.25">
      <c r="A396" s="238">
        <v>636094</v>
      </c>
      <c r="B396" s="238">
        <v>2</v>
      </c>
      <c r="C396" s="238">
        <v>212</v>
      </c>
      <c r="D396" s="238">
        <v>154.27699999999999</v>
      </c>
      <c r="E396" s="238">
        <v>27</v>
      </c>
      <c r="F396" s="238" t="s">
        <v>2420</v>
      </c>
      <c r="H396" s="238" t="s">
        <v>354</v>
      </c>
      <c r="I396" s="238">
        <v>25</v>
      </c>
      <c r="K396" s="238">
        <v>18039413</v>
      </c>
      <c r="M396" s="238">
        <v>9</v>
      </c>
      <c r="N396" s="238">
        <v>20</v>
      </c>
      <c r="O396" s="238">
        <v>2018</v>
      </c>
      <c r="P396" s="238" t="s">
        <v>384</v>
      </c>
      <c r="Q396" s="238">
        <v>7</v>
      </c>
      <c r="R396" s="238" t="s">
        <v>369</v>
      </c>
      <c r="S396" s="238">
        <v>3</v>
      </c>
      <c r="T396" s="238">
        <v>0</v>
      </c>
      <c r="U396" s="238">
        <v>2</v>
      </c>
      <c r="V396" s="238">
        <v>12</v>
      </c>
      <c r="W396" s="238">
        <v>10</v>
      </c>
      <c r="X396" s="238">
        <v>2</v>
      </c>
      <c r="Y396" s="238">
        <v>1</v>
      </c>
      <c r="Z396" s="238">
        <v>3</v>
      </c>
      <c r="AB396" s="238">
        <v>2</v>
      </c>
      <c r="AC396" s="238">
        <v>98</v>
      </c>
      <c r="AD396" s="238" t="s">
        <v>357</v>
      </c>
      <c r="AF396" s="238" t="s">
        <v>358</v>
      </c>
      <c r="AG396" s="238">
        <v>7</v>
      </c>
      <c r="AH396" s="238">
        <v>2</v>
      </c>
      <c r="AI396" s="238">
        <v>2</v>
      </c>
      <c r="AJ396" s="238">
        <v>3</v>
      </c>
      <c r="AK396" s="238">
        <v>21</v>
      </c>
      <c r="AL396" s="238">
        <v>23</v>
      </c>
      <c r="AM396" s="238" t="s">
        <v>363</v>
      </c>
      <c r="AN396" s="238">
        <v>5</v>
      </c>
      <c r="AO396" s="238">
        <v>4</v>
      </c>
      <c r="AS396" s="238">
        <v>15</v>
      </c>
      <c r="AT396" s="238">
        <v>98</v>
      </c>
      <c r="AU396" s="238">
        <v>65</v>
      </c>
      <c r="AV396" s="238">
        <v>11</v>
      </c>
      <c r="AW396" s="238">
        <v>21</v>
      </c>
      <c r="AX396" s="238">
        <v>2</v>
      </c>
      <c r="AY396" s="238">
        <v>2</v>
      </c>
      <c r="AZ396" s="238">
        <v>3</v>
      </c>
      <c r="BA396" s="238">
        <v>34</v>
      </c>
      <c r="BB396" s="238">
        <v>41</v>
      </c>
      <c r="BC396" s="238" t="s">
        <v>354</v>
      </c>
      <c r="BD396" s="238">
        <v>5</v>
      </c>
      <c r="BE396" s="238">
        <v>1</v>
      </c>
      <c r="BI396" s="238">
        <v>15</v>
      </c>
      <c r="BJ396" s="238">
        <v>98</v>
      </c>
      <c r="BK396" s="238">
        <v>65</v>
      </c>
      <c r="BL396" s="238">
        <v>11</v>
      </c>
      <c r="BM396" s="238">
        <v>21</v>
      </c>
      <c r="CT396" s="238">
        <v>459611.71953653399</v>
      </c>
      <c r="CU396" s="238">
        <v>4966234.9910340598</v>
      </c>
      <c r="CV396" s="238">
        <v>44.848383470000002</v>
      </c>
      <c r="CW396" s="238">
        <v>-93.511095990000001</v>
      </c>
      <c r="CX396" s="238" t="s">
        <v>359</v>
      </c>
      <c r="CY396" s="238" t="s">
        <v>2460</v>
      </c>
    </row>
    <row r="397" spans="1:103" x14ac:dyDescent="0.25">
      <c r="A397" s="238">
        <v>10721032</v>
      </c>
      <c r="B397" s="238">
        <v>2</v>
      </c>
      <c r="C397" s="238">
        <v>212</v>
      </c>
      <c r="D397" s="238">
        <v>154.291</v>
      </c>
      <c r="E397" s="238">
        <v>27</v>
      </c>
      <c r="F397" s="238" t="s">
        <v>2420</v>
      </c>
      <c r="H397" s="238" t="s">
        <v>354</v>
      </c>
      <c r="I397" s="238">
        <v>25</v>
      </c>
      <c r="K397" s="238">
        <v>11504376</v>
      </c>
      <c r="L397" s="238">
        <v>111320221</v>
      </c>
      <c r="M397" s="238">
        <v>4</v>
      </c>
      <c r="N397" s="238">
        <v>17</v>
      </c>
      <c r="O397" s="238">
        <v>2011</v>
      </c>
      <c r="P397" s="238" t="s">
        <v>366</v>
      </c>
      <c r="Q397" s="238">
        <v>20</v>
      </c>
      <c r="R397" s="238" t="s">
        <v>356</v>
      </c>
      <c r="S397" s="238">
        <v>4</v>
      </c>
      <c r="T397" s="238">
        <v>0</v>
      </c>
      <c r="U397" s="238">
        <v>1</v>
      </c>
      <c r="V397" s="238">
        <v>4</v>
      </c>
      <c r="W397" s="238">
        <v>26</v>
      </c>
      <c r="X397" s="238">
        <v>2</v>
      </c>
      <c r="Y397" s="238">
        <v>3</v>
      </c>
      <c r="Z397" s="238">
        <v>1</v>
      </c>
      <c r="AB397" s="238">
        <v>1</v>
      </c>
      <c r="AC397" s="238">
        <v>98</v>
      </c>
      <c r="AD397" s="238" t="s">
        <v>376</v>
      </c>
      <c r="AE397" s="238" t="s">
        <v>2389</v>
      </c>
      <c r="AF397" s="238" t="s">
        <v>358</v>
      </c>
      <c r="AG397" s="238">
        <v>3</v>
      </c>
      <c r="AH397" s="238">
        <v>2</v>
      </c>
      <c r="AI397" s="238">
        <v>2</v>
      </c>
      <c r="AJ397" s="238">
        <v>4</v>
      </c>
      <c r="AK397" s="238">
        <v>21</v>
      </c>
      <c r="AL397" s="238">
        <v>30</v>
      </c>
      <c r="AM397" s="238" t="s">
        <v>363</v>
      </c>
      <c r="AN397" s="238">
        <v>5</v>
      </c>
      <c r="AS397" s="238">
        <v>3</v>
      </c>
      <c r="AT397" s="238">
        <v>98</v>
      </c>
      <c r="AU397" s="238">
        <v>65</v>
      </c>
      <c r="AV397" s="238">
        <v>11</v>
      </c>
      <c r="AW397" s="238">
        <v>21</v>
      </c>
      <c r="CT397" s="238">
        <v>459635</v>
      </c>
      <c r="CU397" s="238">
        <v>4966234</v>
      </c>
      <c r="CV397" s="238">
        <v>44.848371499999999</v>
      </c>
      <c r="CW397" s="238">
        <v>-93.510802600000005</v>
      </c>
      <c r="CX397" s="238" t="s">
        <v>359</v>
      </c>
      <c r="CY397" s="238" t="s">
        <v>2461</v>
      </c>
    </row>
    <row r="398" spans="1:103" x14ac:dyDescent="0.25">
      <c r="A398" s="238">
        <v>10798492</v>
      </c>
      <c r="B398" s="238">
        <v>2</v>
      </c>
      <c r="C398" s="238">
        <v>212</v>
      </c>
      <c r="D398" s="238">
        <v>154.291</v>
      </c>
      <c r="E398" s="238">
        <v>27</v>
      </c>
      <c r="F398" s="238" t="s">
        <v>2420</v>
      </c>
      <c r="H398" s="238" t="s">
        <v>354</v>
      </c>
      <c r="I398" s="238">
        <v>25</v>
      </c>
      <c r="L398" s="238">
        <v>121720052</v>
      </c>
      <c r="M398" s="238">
        <v>5</v>
      </c>
      <c r="N398" s="238">
        <v>16</v>
      </c>
      <c r="O398" s="238">
        <v>2012</v>
      </c>
      <c r="P398" s="238" t="s">
        <v>355</v>
      </c>
      <c r="Q398" s="238">
        <v>7</v>
      </c>
      <c r="S398" s="238">
        <v>5</v>
      </c>
      <c r="T398" s="238">
        <v>0</v>
      </c>
      <c r="U398" s="238">
        <v>2</v>
      </c>
      <c r="V398" s="238">
        <v>1</v>
      </c>
      <c r="W398" s="238">
        <v>10</v>
      </c>
      <c r="Y398" s="238">
        <v>1</v>
      </c>
      <c r="Z398" s="238">
        <v>1</v>
      </c>
      <c r="AB398" s="238">
        <v>1</v>
      </c>
      <c r="AC398" s="238">
        <v>98</v>
      </c>
      <c r="AF398" s="238" t="s">
        <v>358</v>
      </c>
      <c r="AG398" s="238">
        <v>7</v>
      </c>
      <c r="AH398" s="238">
        <v>2</v>
      </c>
      <c r="AI398" s="238">
        <v>2</v>
      </c>
      <c r="AJ398" s="238">
        <v>3</v>
      </c>
      <c r="AK398" s="238">
        <v>21</v>
      </c>
      <c r="AL398" s="238">
        <v>23</v>
      </c>
      <c r="AM398" s="238" t="s">
        <v>354</v>
      </c>
      <c r="AT398" s="238">
        <v>98</v>
      </c>
      <c r="AU398" s="238">
        <v>60</v>
      </c>
      <c r="AX398" s="238">
        <v>0</v>
      </c>
      <c r="AY398" s="238">
        <v>2</v>
      </c>
      <c r="AZ398" s="238">
        <v>3</v>
      </c>
      <c r="BB398" s="238">
        <v>43</v>
      </c>
      <c r="BC398" s="238" t="s">
        <v>363</v>
      </c>
      <c r="BJ398" s="238">
        <v>98</v>
      </c>
      <c r="BK398" s="238">
        <v>60</v>
      </c>
      <c r="CT398" s="238">
        <v>459635</v>
      </c>
      <c r="CU398" s="238">
        <v>4966234</v>
      </c>
      <c r="CV398" s="238">
        <v>44.848371499999999</v>
      </c>
      <c r="CW398" s="238">
        <v>-93.510802600000005</v>
      </c>
      <c r="CX398" s="238" t="s">
        <v>359</v>
      </c>
    </row>
    <row r="399" spans="1:103" x14ac:dyDescent="0.25">
      <c r="A399" s="238">
        <v>525546</v>
      </c>
      <c r="B399" s="238">
        <v>2</v>
      </c>
      <c r="C399" s="238">
        <v>212</v>
      </c>
      <c r="D399" s="238">
        <v>154.29400000000001</v>
      </c>
      <c r="E399" s="238">
        <v>27</v>
      </c>
      <c r="F399" s="238" t="s">
        <v>2420</v>
      </c>
      <c r="H399" s="238" t="s">
        <v>354</v>
      </c>
      <c r="I399" s="238">
        <v>25</v>
      </c>
      <c r="K399" s="238" t="s">
        <v>2462</v>
      </c>
      <c r="M399" s="238">
        <v>12</v>
      </c>
      <c r="N399" s="238">
        <v>16</v>
      </c>
      <c r="O399" s="238">
        <v>2017</v>
      </c>
      <c r="P399" s="238" t="s">
        <v>364</v>
      </c>
      <c r="Q399" s="238">
        <v>9</v>
      </c>
      <c r="R399" s="238" t="s">
        <v>369</v>
      </c>
      <c r="S399" s="238">
        <v>5</v>
      </c>
      <c r="T399" s="238">
        <v>0</v>
      </c>
      <c r="U399" s="238">
        <v>1</v>
      </c>
      <c r="W399" s="238">
        <v>62</v>
      </c>
      <c r="X399" s="238">
        <v>2</v>
      </c>
      <c r="Y399" s="238">
        <v>1</v>
      </c>
      <c r="Z399" s="238">
        <v>2</v>
      </c>
      <c r="AB399" s="238">
        <v>5</v>
      </c>
      <c r="AC399" s="238">
        <v>98</v>
      </c>
      <c r="AD399" s="238" t="s">
        <v>357</v>
      </c>
      <c r="AF399" s="238" t="s">
        <v>405</v>
      </c>
      <c r="AG399" s="238">
        <v>3</v>
      </c>
      <c r="AH399" s="238">
        <v>2</v>
      </c>
      <c r="AI399" s="238">
        <v>4</v>
      </c>
      <c r="AJ399" s="238">
        <v>3</v>
      </c>
      <c r="AK399" s="238">
        <v>21</v>
      </c>
      <c r="AL399" s="238">
        <v>29</v>
      </c>
      <c r="AM399" s="238" t="s">
        <v>363</v>
      </c>
      <c r="AN399" s="238">
        <v>5</v>
      </c>
      <c r="AO399" s="238">
        <v>71</v>
      </c>
      <c r="AS399" s="238">
        <v>15</v>
      </c>
      <c r="AT399" s="238">
        <v>9</v>
      </c>
      <c r="AU399" s="238">
        <v>60</v>
      </c>
      <c r="AV399" s="238">
        <v>11</v>
      </c>
      <c r="AW399" s="238">
        <v>21</v>
      </c>
      <c r="CT399" s="238">
        <v>459609.69435272302</v>
      </c>
      <c r="CU399" s="238">
        <v>4966248.3362966701</v>
      </c>
      <c r="CV399" s="238">
        <v>44.848503489999999</v>
      </c>
      <c r="CW399" s="238">
        <v>-93.51112268</v>
      </c>
      <c r="CX399" s="238" t="s">
        <v>359</v>
      </c>
      <c r="CY399" s="238" t="s">
        <v>2463</v>
      </c>
    </row>
    <row r="400" spans="1:103" x14ac:dyDescent="0.25">
      <c r="A400" s="238">
        <v>534653</v>
      </c>
      <c r="B400" s="238">
        <v>2</v>
      </c>
      <c r="C400" s="238">
        <v>212</v>
      </c>
      <c r="D400" s="238">
        <v>154.31</v>
      </c>
      <c r="E400" s="238">
        <v>27</v>
      </c>
      <c r="F400" s="238" t="s">
        <v>2420</v>
      </c>
      <c r="H400" s="238" t="s">
        <v>354</v>
      </c>
      <c r="I400" s="238">
        <v>25</v>
      </c>
      <c r="K400" s="238">
        <v>18500594</v>
      </c>
      <c r="M400" s="238">
        <v>1</v>
      </c>
      <c r="N400" s="238">
        <v>11</v>
      </c>
      <c r="O400" s="238">
        <v>2018</v>
      </c>
      <c r="P400" s="238" t="s">
        <v>384</v>
      </c>
      <c r="Q400" s="238">
        <v>12</v>
      </c>
      <c r="R400" s="238" t="s">
        <v>369</v>
      </c>
      <c r="S400" s="238">
        <v>5</v>
      </c>
      <c r="T400" s="238">
        <v>0</v>
      </c>
      <c r="U400" s="238">
        <v>2</v>
      </c>
      <c r="V400" s="238">
        <v>5</v>
      </c>
      <c r="W400" s="238">
        <v>10</v>
      </c>
      <c r="X400" s="238">
        <v>2</v>
      </c>
      <c r="Y400" s="238">
        <v>1</v>
      </c>
      <c r="Z400" s="238">
        <v>4</v>
      </c>
      <c r="AB400" s="238">
        <v>5</v>
      </c>
      <c r="AC400" s="238">
        <v>98</v>
      </c>
      <c r="AD400" s="238" t="s">
        <v>357</v>
      </c>
      <c r="AF400" s="238" t="s">
        <v>358</v>
      </c>
      <c r="AG400" s="238">
        <v>10</v>
      </c>
      <c r="AH400" s="238">
        <v>2</v>
      </c>
      <c r="AI400" s="238">
        <v>2</v>
      </c>
      <c r="AJ400" s="238">
        <v>3</v>
      </c>
      <c r="AK400" s="238">
        <v>21</v>
      </c>
      <c r="AL400" s="238">
        <v>23</v>
      </c>
      <c r="AM400" s="238" t="s">
        <v>354</v>
      </c>
      <c r="AN400" s="238">
        <v>5</v>
      </c>
      <c r="AO400" s="238">
        <v>75</v>
      </c>
      <c r="AS400" s="238">
        <v>15</v>
      </c>
      <c r="AT400" s="238">
        <v>98</v>
      </c>
      <c r="AU400" s="238">
        <v>65</v>
      </c>
      <c r="AV400" s="238">
        <v>11</v>
      </c>
      <c r="AW400" s="238">
        <v>21</v>
      </c>
      <c r="AX400" s="238">
        <v>2</v>
      </c>
      <c r="AY400" s="238">
        <v>49</v>
      </c>
      <c r="AZ400" s="238">
        <v>3</v>
      </c>
      <c r="BA400" s="238">
        <v>21</v>
      </c>
      <c r="BB400" s="238">
        <v>22</v>
      </c>
      <c r="BC400" s="238" t="s">
        <v>354</v>
      </c>
      <c r="BD400" s="238">
        <v>5</v>
      </c>
      <c r="BE400" s="238">
        <v>1</v>
      </c>
      <c r="BI400" s="238">
        <v>15</v>
      </c>
      <c r="BJ400" s="238">
        <v>98</v>
      </c>
      <c r="BK400" s="238">
        <v>65</v>
      </c>
      <c r="BL400" s="238">
        <v>11</v>
      </c>
      <c r="BM400" s="238">
        <v>21</v>
      </c>
      <c r="CT400" s="238">
        <v>459660.49445432302</v>
      </c>
      <c r="CU400" s="238">
        <v>4966248.3362966701</v>
      </c>
      <c r="CV400" s="238">
        <v>44.848506360000002</v>
      </c>
      <c r="CW400" s="238">
        <v>-93.510479849999996</v>
      </c>
      <c r="CX400" s="238" t="s">
        <v>359</v>
      </c>
      <c r="CY400" s="238" t="s">
        <v>2464</v>
      </c>
    </row>
    <row r="401" spans="1:103" x14ac:dyDescent="0.25">
      <c r="A401" s="238">
        <v>650274</v>
      </c>
      <c r="B401" s="238">
        <v>2</v>
      </c>
      <c r="C401" s="238">
        <v>212</v>
      </c>
      <c r="D401" s="238">
        <v>154.37700000000001</v>
      </c>
      <c r="E401" s="238">
        <v>27</v>
      </c>
      <c r="F401" s="238" t="s">
        <v>2420</v>
      </c>
      <c r="H401" s="238" t="s">
        <v>354</v>
      </c>
      <c r="I401" s="238">
        <v>25</v>
      </c>
      <c r="K401" s="238">
        <v>18511881</v>
      </c>
      <c r="M401" s="238">
        <v>10</v>
      </c>
      <c r="N401" s="238">
        <v>8</v>
      </c>
      <c r="O401" s="238">
        <v>2018</v>
      </c>
      <c r="P401" s="238" t="s">
        <v>361</v>
      </c>
      <c r="Q401" s="238">
        <v>7</v>
      </c>
      <c r="R401" s="238" t="s">
        <v>369</v>
      </c>
      <c r="S401" s="238">
        <v>5</v>
      </c>
      <c r="T401" s="238">
        <v>0</v>
      </c>
      <c r="U401" s="238">
        <v>2</v>
      </c>
      <c r="V401" s="238">
        <v>12</v>
      </c>
      <c r="W401" s="238">
        <v>10</v>
      </c>
      <c r="X401" s="238">
        <v>2</v>
      </c>
      <c r="Y401" s="238">
        <v>2</v>
      </c>
      <c r="Z401" s="238">
        <v>3</v>
      </c>
      <c r="AB401" s="238">
        <v>2</v>
      </c>
      <c r="AC401" s="238">
        <v>98</v>
      </c>
      <c r="AD401" s="238" t="s">
        <v>357</v>
      </c>
      <c r="AF401" s="238" t="s">
        <v>358</v>
      </c>
      <c r="AG401" s="238">
        <v>7</v>
      </c>
      <c r="AH401" s="238">
        <v>2</v>
      </c>
      <c r="AI401" s="238">
        <v>2</v>
      </c>
      <c r="AJ401" s="238">
        <v>3</v>
      </c>
      <c r="AK401" s="238">
        <v>21</v>
      </c>
      <c r="AL401" s="238">
        <v>23</v>
      </c>
      <c r="AM401" s="238" t="s">
        <v>354</v>
      </c>
      <c r="AN401" s="238">
        <v>5</v>
      </c>
      <c r="AO401" s="238">
        <v>4</v>
      </c>
      <c r="AS401" s="238">
        <v>15</v>
      </c>
      <c r="AT401" s="238">
        <v>9</v>
      </c>
      <c r="AU401" s="238">
        <v>65</v>
      </c>
      <c r="AV401" s="238">
        <v>11</v>
      </c>
      <c r="AW401" s="238">
        <v>21</v>
      </c>
      <c r="AX401" s="238">
        <v>2</v>
      </c>
      <c r="AY401" s="238">
        <v>2</v>
      </c>
      <c r="AZ401" s="238">
        <v>3</v>
      </c>
      <c r="BA401" s="238">
        <v>21</v>
      </c>
      <c r="BB401" s="238">
        <v>63</v>
      </c>
      <c r="BC401" s="238" t="s">
        <v>354</v>
      </c>
      <c r="BD401" s="238">
        <v>5</v>
      </c>
      <c r="BE401" s="238">
        <v>1</v>
      </c>
      <c r="BI401" s="238">
        <v>15</v>
      </c>
      <c r="BJ401" s="238">
        <v>9</v>
      </c>
      <c r="BK401" s="238">
        <v>65</v>
      </c>
      <c r="BL401" s="238">
        <v>11</v>
      </c>
      <c r="BM401" s="238">
        <v>21</v>
      </c>
      <c r="CT401" s="238">
        <v>459770.561341124</v>
      </c>
      <c r="CU401" s="238">
        <v>4966256.8029802702</v>
      </c>
      <c r="CV401" s="238">
        <v>44.848588790000001</v>
      </c>
      <c r="CW401" s="238">
        <v>-93.509087719999997</v>
      </c>
      <c r="CX401" s="238" t="s">
        <v>359</v>
      </c>
      <c r="CY401" s="238" t="s">
        <v>2465</v>
      </c>
    </row>
    <row r="402" spans="1:103" x14ac:dyDescent="0.25">
      <c r="A402" s="238">
        <v>798640</v>
      </c>
      <c r="B402" s="238">
        <v>2</v>
      </c>
      <c r="C402" s="238">
        <v>212</v>
      </c>
      <c r="D402" s="238">
        <v>154.40799999999999</v>
      </c>
      <c r="E402" s="238">
        <v>27</v>
      </c>
      <c r="F402" s="238" t="s">
        <v>2420</v>
      </c>
      <c r="H402" s="238" t="s">
        <v>354</v>
      </c>
      <c r="I402" s="238">
        <v>25</v>
      </c>
      <c r="K402" s="238">
        <v>20005821</v>
      </c>
      <c r="L402" s="238">
        <v>200490022</v>
      </c>
      <c r="M402" s="238">
        <v>2</v>
      </c>
      <c r="N402" s="238">
        <v>18</v>
      </c>
      <c r="O402" s="238">
        <v>2020</v>
      </c>
      <c r="P402" s="238" t="s">
        <v>368</v>
      </c>
      <c r="Q402" s="238">
        <v>6</v>
      </c>
      <c r="R402" s="238" t="s">
        <v>356</v>
      </c>
      <c r="S402" s="238">
        <v>5</v>
      </c>
      <c r="T402" s="238">
        <v>0</v>
      </c>
      <c r="U402" s="238">
        <v>1</v>
      </c>
      <c r="W402" s="238">
        <v>55</v>
      </c>
      <c r="X402" s="238">
        <v>2</v>
      </c>
      <c r="Y402" s="238">
        <v>4</v>
      </c>
      <c r="Z402" s="238">
        <v>4</v>
      </c>
      <c r="AB402" s="238">
        <v>5</v>
      </c>
      <c r="AC402" s="238">
        <v>98</v>
      </c>
      <c r="AD402" s="238" t="s">
        <v>357</v>
      </c>
      <c r="AF402" s="238" t="s">
        <v>405</v>
      </c>
      <c r="AG402" s="238">
        <v>3</v>
      </c>
      <c r="AH402" s="238">
        <v>2</v>
      </c>
      <c r="AI402" s="238">
        <v>4</v>
      </c>
      <c r="AJ402" s="238">
        <v>4</v>
      </c>
      <c r="AK402" s="238">
        <v>21</v>
      </c>
      <c r="AL402" s="238">
        <v>60</v>
      </c>
      <c r="AM402" s="238" t="s">
        <v>354</v>
      </c>
      <c r="AN402" s="238">
        <v>5</v>
      </c>
      <c r="AO402" s="238">
        <v>1</v>
      </c>
      <c r="AS402" s="238">
        <v>15</v>
      </c>
      <c r="AT402" s="238">
        <v>9</v>
      </c>
      <c r="AU402" s="238">
        <v>60</v>
      </c>
      <c r="AV402" s="238">
        <v>11</v>
      </c>
      <c r="AW402" s="238">
        <v>21</v>
      </c>
      <c r="CT402" s="238">
        <v>459824.84183777799</v>
      </c>
      <c r="CU402" s="238">
        <v>4966294.1674741497</v>
      </c>
      <c r="CV402" s="238">
        <v>44.848928200000003</v>
      </c>
      <c r="CW402" s="238">
        <v>-93.508403810000004</v>
      </c>
      <c r="CX402" s="238" t="s">
        <v>359</v>
      </c>
      <c r="CY402" s="238" t="s">
        <v>2466</v>
      </c>
    </row>
    <row r="403" spans="1:103" x14ac:dyDescent="0.25">
      <c r="A403" s="238">
        <v>567428</v>
      </c>
      <c r="B403" s="238">
        <v>2</v>
      </c>
      <c r="C403" s="238">
        <v>212</v>
      </c>
      <c r="D403" s="238">
        <v>154.42699999999999</v>
      </c>
      <c r="E403" s="238">
        <v>27</v>
      </c>
      <c r="F403" s="238" t="s">
        <v>2420</v>
      </c>
      <c r="H403" s="238" t="s">
        <v>354</v>
      </c>
      <c r="I403" s="238">
        <v>25</v>
      </c>
      <c r="K403" s="238">
        <v>18502858</v>
      </c>
      <c r="M403" s="238">
        <v>2</v>
      </c>
      <c r="N403" s="238">
        <v>20</v>
      </c>
      <c r="O403" s="238">
        <v>2018</v>
      </c>
      <c r="P403" s="238" t="s">
        <v>368</v>
      </c>
      <c r="Q403" s="238">
        <v>7</v>
      </c>
      <c r="R403" s="238" t="s">
        <v>356</v>
      </c>
      <c r="S403" s="238">
        <v>5</v>
      </c>
      <c r="T403" s="238">
        <v>0</v>
      </c>
      <c r="U403" s="238">
        <v>1</v>
      </c>
      <c r="W403" s="238">
        <v>61</v>
      </c>
      <c r="X403" s="238">
        <v>2</v>
      </c>
      <c r="Y403" s="238">
        <v>1</v>
      </c>
      <c r="Z403" s="238">
        <v>1</v>
      </c>
      <c r="AB403" s="238">
        <v>5</v>
      </c>
      <c r="AC403" s="238">
        <v>98</v>
      </c>
      <c r="AD403" s="238" t="s">
        <v>357</v>
      </c>
      <c r="AF403" s="238" t="s">
        <v>405</v>
      </c>
      <c r="AG403" s="238">
        <v>3</v>
      </c>
      <c r="AH403" s="238">
        <v>2</v>
      </c>
      <c r="AI403" s="238">
        <v>2</v>
      </c>
      <c r="AJ403" s="238">
        <v>4</v>
      </c>
      <c r="AK403" s="238">
        <v>21</v>
      </c>
      <c r="AL403" s="238">
        <v>17</v>
      </c>
      <c r="AM403" s="238" t="s">
        <v>354</v>
      </c>
      <c r="AN403" s="238">
        <v>5</v>
      </c>
      <c r="AO403" s="238">
        <v>68</v>
      </c>
      <c r="AS403" s="238">
        <v>15</v>
      </c>
      <c r="AT403" s="238">
        <v>98</v>
      </c>
      <c r="AU403" s="238">
        <v>55</v>
      </c>
      <c r="AV403" s="238">
        <v>11</v>
      </c>
      <c r="AW403" s="238">
        <v>21</v>
      </c>
      <c r="CT403" s="238">
        <v>459838.29480992397</v>
      </c>
      <c r="CU403" s="238">
        <v>4966292.7863855697</v>
      </c>
      <c r="CV403" s="238">
        <v>44.848916529999997</v>
      </c>
      <c r="CW403" s="238">
        <v>-93.508233469999993</v>
      </c>
      <c r="CX403" s="238" t="s">
        <v>359</v>
      </c>
      <c r="CY403" s="238" t="s">
        <v>2467</v>
      </c>
    </row>
    <row r="404" spans="1:103" x14ac:dyDescent="0.25">
      <c r="A404" s="238">
        <v>622600</v>
      </c>
      <c r="B404" s="238">
        <v>2</v>
      </c>
      <c r="C404" s="238">
        <v>212</v>
      </c>
      <c r="D404" s="238">
        <v>154.453</v>
      </c>
      <c r="E404" s="238">
        <v>27</v>
      </c>
      <c r="F404" s="238" t="s">
        <v>2420</v>
      </c>
      <c r="H404" s="238" t="s">
        <v>354</v>
      </c>
      <c r="I404" s="238">
        <v>25</v>
      </c>
      <c r="K404" s="238">
        <v>18508871</v>
      </c>
      <c r="M404" s="238">
        <v>7</v>
      </c>
      <c r="N404" s="238">
        <v>22</v>
      </c>
      <c r="O404" s="238">
        <v>2018</v>
      </c>
      <c r="P404" s="238" t="s">
        <v>366</v>
      </c>
      <c r="Q404" s="238">
        <v>7</v>
      </c>
      <c r="R404" s="238" t="s">
        <v>356</v>
      </c>
      <c r="S404" s="238">
        <v>5</v>
      </c>
      <c r="T404" s="238">
        <v>0</v>
      </c>
      <c r="U404" s="238">
        <v>1</v>
      </c>
      <c r="W404" s="238">
        <v>55</v>
      </c>
      <c r="X404" s="238">
        <v>2</v>
      </c>
      <c r="Y404" s="238">
        <v>1</v>
      </c>
      <c r="Z404" s="238">
        <v>2</v>
      </c>
      <c r="AB404" s="238">
        <v>1</v>
      </c>
      <c r="AC404" s="238">
        <v>98</v>
      </c>
      <c r="AD404" s="238" t="s">
        <v>2468</v>
      </c>
      <c r="AF404" s="238" t="s">
        <v>358</v>
      </c>
      <c r="AG404" s="238">
        <v>3</v>
      </c>
      <c r="AH404" s="238">
        <v>2</v>
      </c>
      <c r="AI404" s="238">
        <v>2</v>
      </c>
      <c r="AJ404" s="238">
        <v>4</v>
      </c>
      <c r="AK404" s="238">
        <v>21</v>
      </c>
      <c r="AL404" s="238">
        <v>32</v>
      </c>
      <c r="AM404" s="238" t="s">
        <v>363</v>
      </c>
      <c r="AN404" s="238">
        <v>10</v>
      </c>
      <c r="AO404" s="238">
        <v>70</v>
      </c>
      <c r="AS404" s="238">
        <v>15</v>
      </c>
      <c r="AT404" s="238">
        <v>9</v>
      </c>
      <c r="AU404" s="238">
        <v>65</v>
      </c>
      <c r="AV404" s="238">
        <v>11</v>
      </c>
      <c r="AW404" s="238">
        <v>21</v>
      </c>
      <c r="CT404" s="238">
        <v>459889.09491152398</v>
      </c>
      <c r="CU404" s="238">
        <v>4966290.6697146697</v>
      </c>
      <c r="CV404" s="238">
        <v>44.848900329999999</v>
      </c>
      <c r="CW404" s="238">
        <v>-93.507590469999997</v>
      </c>
      <c r="CX404" s="238" t="s">
        <v>359</v>
      </c>
      <c r="CY404" s="238" t="s">
        <v>2469</v>
      </c>
    </row>
    <row r="405" spans="1:103" x14ac:dyDescent="0.25">
      <c r="A405" s="238">
        <v>500500</v>
      </c>
      <c r="B405" s="238">
        <v>2</v>
      </c>
      <c r="C405" s="238">
        <v>212</v>
      </c>
      <c r="D405" s="238">
        <v>154.52000000000001</v>
      </c>
      <c r="E405" s="238">
        <v>27</v>
      </c>
      <c r="F405" s="238" t="s">
        <v>2420</v>
      </c>
      <c r="H405" s="238" t="s">
        <v>354</v>
      </c>
      <c r="I405" s="238">
        <v>25</v>
      </c>
      <c r="K405" s="238">
        <v>17510080</v>
      </c>
      <c r="M405" s="238">
        <v>9</v>
      </c>
      <c r="N405" s="238">
        <v>10</v>
      </c>
      <c r="O405" s="238">
        <v>2017</v>
      </c>
      <c r="P405" s="238" t="s">
        <v>366</v>
      </c>
      <c r="Q405" s="238">
        <v>5</v>
      </c>
      <c r="R405" s="238" t="s">
        <v>356</v>
      </c>
      <c r="S405" s="238">
        <v>5</v>
      </c>
      <c r="T405" s="238">
        <v>0</v>
      </c>
      <c r="U405" s="238">
        <v>1</v>
      </c>
      <c r="W405" s="238">
        <v>32</v>
      </c>
      <c r="X405" s="238">
        <v>2</v>
      </c>
      <c r="Y405" s="238">
        <v>4</v>
      </c>
      <c r="Z405" s="238">
        <v>2</v>
      </c>
      <c r="AB405" s="238">
        <v>1</v>
      </c>
      <c r="AC405" s="238">
        <v>98</v>
      </c>
      <c r="AD405" s="238" t="s">
        <v>357</v>
      </c>
      <c r="AF405" s="238" t="s">
        <v>405</v>
      </c>
      <c r="AG405" s="238">
        <v>3</v>
      </c>
      <c r="AH405" s="238">
        <v>1</v>
      </c>
      <c r="AI405" s="238">
        <v>2</v>
      </c>
      <c r="AJ405" s="238">
        <v>4</v>
      </c>
      <c r="AK405" s="238">
        <v>21</v>
      </c>
      <c r="AL405" s="238">
        <v>24</v>
      </c>
      <c r="AM405" s="238" t="s">
        <v>354</v>
      </c>
      <c r="AN405" s="238">
        <v>10</v>
      </c>
      <c r="AO405" s="238">
        <v>90</v>
      </c>
      <c r="AS405" s="238">
        <v>15</v>
      </c>
      <c r="AT405" s="238">
        <v>9</v>
      </c>
      <c r="AU405" s="238">
        <v>65</v>
      </c>
      <c r="AV405" s="238">
        <v>11</v>
      </c>
      <c r="AW405" s="238">
        <v>21</v>
      </c>
      <c r="CT405" s="238">
        <v>459961.061722124</v>
      </c>
      <c r="CU405" s="238">
        <v>4966343.5864871703</v>
      </c>
      <c r="CV405" s="238">
        <v>44.849380719999999</v>
      </c>
      <c r="CW405" s="238">
        <v>-93.506683960000004</v>
      </c>
      <c r="CX405" s="238" t="s">
        <v>359</v>
      </c>
      <c r="CY405" s="238" t="s">
        <v>2470</v>
      </c>
    </row>
    <row r="406" spans="1:103" x14ac:dyDescent="0.25">
      <c r="A406" s="238">
        <v>696856</v>
      </c>
      <c r="B406" s="238">
        <v>2</v>
      </c>
      <c r="C406" s="238">
        <v>212</v>
      </c>
      <c r="D406" s="238">
        <v>154.53700000000001</v>
      </c>
      <c r="E406" s="238">
        <v>27</v>
      </c>
      <c r="F406" s="238" t="s">
        <v>2420</v>
      </c>
      <c r="H406" s="238" t="s">
        <v>354</v>
      </c>
      <c r="I406" s="238">
        <v>25</v>
      </c>
      <c r="K406" s="238">
        <v>19503838</v>
      </c>
      <c r="M406" s="238">
        <v>3</v>
      </c>
      <c r="N406" s="238">
        <v>9</v>
      </c>
      <c r="O406" s="238">
        <v>2019</v>
      </c>
      <c r="P406" s="238" t="s">
        <v>364</v>
      </c>
      <c r="Q406" s="238">
        <v>19</v>
      </c>
      <c r="R406" s="238" t="s">
        <v>356</v>
      </c>
      <c r="S406" s="238">
        <v>5</v>
      </c>
      <c r="T406" s="238">
        <v>0</v>
      </c>
      <c r="U406" s="238">
        <v>1</v>
      </c>
      <c r="W406" s="238">
        <v>83</v>
      </c>
      <c r="X406" s="238">
        <v>2</v>
      </c>
      <c r="Y406" s="238">
        <v>6</v>
      </c>
      <c r="Z406" s="238">
        <v>2</v>
      </c>
      <c r="AA406" s="238">
        <v>4</v>
      </c>
      <c r="AB406" s="238">
        <v>3</v>
      </c>
      <c r="AC406" s="238">
        <v>98</v>
      </c>
      <c r="AD406" s="238" t="s">
        <v>357</v>
      </c>
      <c r="AF406" s="238" t="s">
        <v>405</v>
      </c>
      <c r="AG406" s="238">
        <v>3</v>
      </c>
      <c r="AH406" s="238">
        <v>2</v>
      </c>
      <c r="AI406" s="238">
        <v>2</v>
      </c>
      <c r="AJ406" s="238">
        <v>4</v>
      </c>
      <c r="AK406" s="238">
        <v>21</v>
      </c>
      <c r="AL406" s="238">
        <v>18</v>
      </c>
      <c r="AM406" s="238" t="s">
        <v>354</v>
      </c>
      <c r="AN406" s="238">
        <v>5</v>
      </c>
      <c r="AO406" s="238">
        <v>70</v>
      </c>
      <c r="AS406" s="238">
        <v>15</v>
      </c>
      <c r="AT406" s="238">
        <v>9</v>
      </c>
      <c r="AU406" s="238">
        <v>65</v>
      </c>
      <c r="AV406" s="238">
        <v>11</v>
      </c>
      <c r="AW406" s="238">
        <v>21</v>
      </c>
      <c r="CT406" s="238">
        <v>460028.79519092501</v>
      </c>
      <c r="CU406" s="238">
        <v>4966328.7697908701</v>
      </c>
      <c r="CV406" s="238">
        <v>44.849251150000001</v>
      </c>
      <c r="CW406" s="238">
        <v>-93.505825669999993</v>
      </c>
      <c r="CX406" s="238" t="s">
        <v>359</v>
      </c>
      <c r="CY406" s="238" t="s">
        <v>2471</v>
      </c>
    </row>
    <row r="407" spans="1:103" x14ac:dyDescent="0.25">
      <c r="A407" s="238">
        <v>809903</v>
      </c>
      <c r="B407" s="238">
        <v>2</v>
      </c>
      <c r="C407" s="238">
        <v>212</v>
      </c>
      <c r="D407" s="238">
        <v>154.541</v>
      </c>
      <c r="E407" s="238">
        <v>27</v>
      </c>
      <c r="F407" s="238" t="s">
        <v>2420</v>
      </c>
      <c r="H407" s="238" t="s">
        <v>354</v>
      </c>
      <c r="I407" s="238">
        <v>25</v>
      </c>
      <c r="K407" s="238">
        <v>20504058</v>
      </c>
      <c r="L407" s="238">
        <v>201330005</v>
      </c>
      <c r="M407" s="238">
        <v>5</v>
      </c>
      <c r="N407" s="238">
        <v>12</v>
      </c>
      <c r="O407" s="238">
        <v>2020</v>
      </c>
      <c r="P407" s="238" t="s">
        <v>368</v>
      </c>
      <c r="Q407" s="238">
        <v>5</v>
      </c>
      <c r="R407" s="238" t="s">
        <v>356</v>
      </c>
      <c r="S407" s="238">
        <v>4</v>
      </c>
      <c r="T407" s="238">
        <v>0</v>
      </c>
      <c r="U407" s="238">
        <v>1</v>
      </c>
      <c r="W407" s="238">
        <v>55</v>
      </c>
      <c r="X407" s="238">
        <v>2</v>
      </c>
      <c r="Y407" s="238">
        <v>2</v>
      </c>
      <c r="Z407" s="238">
        <v>1</v>
      </c>
      <c r="AB407" s="238">
        <v>1</v>
      </c>
      <c r="AC407" s="238">
        <v>98</v>
      </c>
      <c r="AD407" s="238" t="s">
        <v>357</v>
      </c>
      <c r="AF407" s="238" t="s">
        <v>405</v>
      </c>
      <c r="AG407" s="238">
        <v>3</v>
      </c>
      <c r="AH407" s="238">
        <v>2</v>
      </c>
      <c r="AI407" s="238">
        <v>4</v>
      </c>
      <c r="AJ407" s="238">
        <v>4</v>
      </c>
      <c r="AK407" s="238">
        <v>21</v>
      </c>
      <c r="AL407" s="238">
        <v>35</v>
      </c>
      <c r="AM407" s="238" t="s">
        <v>363</v>
      </c>
      <c r="AN407" s="238">
        <v>9</v>
      </c>
      <c r="AO407" s="238">
        <v>68</v>
      </c>
      <c r="AP407" s="238">
        <v>70</v>
      </c>
      <c r="AS407" s="238">
        <v>15</v>
      </c>
      <c r="AT407" s="238">
        <v>9</v>
      </c>
      <c r="AU407" s="238">
        <v>65</v>
      </c>
      <c r="AV407" s="238">
        <v>11</v>
      </c>
      <c r="AW407" s="238">
        <v>21</v>
      </c>
      <c r="CT407" s="238">
        <v>460037.261874524</v>
      </c>
      <c r="CU407" s="238">
        <v>4966324.5364490701</v>
      </c>
      <c r="CV407" s="238">
        <v>44.849213509999998</v>
      </c>
      <c r="CW407" s="238">
        <v>-93.505718200000004</v>
      </c>
      <c r="CX407" s="238" t="s">
        <v>359</v>
      </c>
      <c r="CY407" s="238" t="s">
        <v>2472</v>
      </c>
    </row>
    <row r="408" spans="1:103" x14ac:dyDescent="0.25">
      <c r="A408" s="238">
        <v>820512</v>
      </c>
      <c r="B408" s="238">
        <v>2</v>
      </c>
      <c r="C408" s="238">
        <v>212</v>
      </c>
      <c r="D408" s="238">
        <v>154.553</v>
      </c>
      <c r="E408" s="238">
        <v>27</v>
      </c>
      <c r="F408" s="238" t="s">
        <v>2420</v>
      </c>
      <c r="H408" s="238" t="s">
        <v>354</v>
      </c>
      <c r="I408" s="238">
        <v>25</v>
      </c>
      <c r="K408" s="238">
        <v>20505440</v>
      </c>
      <c r="L408" s="238">
        <v>201900195</v>
      </c>
      <c r="M408" s="238">
        <v>7</v>
      </c>
      <c r="N408" s="238">
        <v>8</v>
      </c>
      <c r="O408" s="238">
        <v>2020</v>
      </c>
      <c r="P408" s="238" t="s">
        <v>355</v>
      </c>
      <c r="Q408" s="238">
        <v>9</v>
      </c>
      <c r="R408" s="238" t="s">
        <v>196</v>
      </c>
      <c r="S408" s="238">
        <v>5</v>
      </c>
      <c r="T408" s="238">
        <v>0</v>
      </c>
      <c r="U408" s="238">
        <v>2</v>
      </c>
      <c r="V408" s="238">
        <v>12</v>
      </c>
      <c r="W408" s="238">
        <v>10</v>
      </c>
      <c r="X408" s="238">
        <v>2</v>
      </c>
      <c r="Y408" s="238">
        <v>1</v>
      </c>
      <c r="Z408" s="238">
        <v>1</v>
      </c>
      <c r="AB408" s="238">
        <v>1</v>
      </c>
      <c r="AC408" s="238">
        <v>98</v>
      </c>
      <c r="AD408" s="238" t="s">
        <v>357</v>
      </c>
      <c r="AF408" s="238" t="s">
        <v>405</v>
      </c>
      <c r="AG408" s="238">
        <v>7</v>
      </c>
      <c r="AH408" s="238">
        <v>1</v>
      </c>
      <c r="AI408" s="238">
        <v>4</v>
      </c>
      <c r="AJ408" s="238">
        <v>4</v>
      </c>
      <c r="AK408" s="238">
        <v>26</v>
      </c>
      <c r="AL408" s="238">
        <v>52</v>
      </c>
      <c r="AM408" s="238" t="s">
        <v>354</v>
      </c>
      <c r="AN408" s="238">
        <v>5</v>
      </c>
      <c r="AO408" s="238">
        <v>70</v>
      </c>
      <c r="AS408" s="238">
        <v>15</v>
      </c>
      <c r="AT408" s="238">
        <v>98</v>
      </c>
      <c r="AU408" s="238">
        <v>55</v>
      </c>
      <c r="AV408" s="238">
        <v>11</v>
      </c>
      <c r="AW408" s="238">
        <v>21</v>
      </c>
      <c r="AX408" s="238">
        <v>2</v>
      </c>
      <c r="AY408" s="238">
        <v>4</v>
      </c>
      <c r="AZ408" s="238">
        <v>4</v>
      </c>
      <c r="BA408" s="238">
        <v>21</v>
      </c>
      <c r="BB408" s="238">
        <v>41</v>
      </c>
      <c r="BC408" s="238" t="s">
        <v>354</v>
      </c>
      <c r="BD408" s="238">
        <v>5</v>
      </c>
      <c r="BE408" s="238">
        <v>70</v>
      </c>
      <c r="BI408" s="238">
        <v>15</v>
      </c>
      <c r="BJ408" s="238">
        <v>98</v>
      </c>
      <c r="BK408" s="238">
        <v>55</v>
      </c>
      <c r="BL408" s="238">
        <v>11</v>
      </c>
      <c r="BM408" s="238">
        <v>21</v>
      </c>
      <c r="CT408" s="238">
        <v>460054.19524172402</v>
      </c>
      <c r="CU408" s="238">
        <v>4966333.0031326702</v>
      </c>
      <c r="CV408" s="238">
        <v>44.849290680000003</v>
      </c>
      <c r="CW408" s="238">
        <v>-93.505504590000001</v>
      </c>
      <c r="CX408" s="238" t="s">
        <v>359</v>
      </c>
      <c r="CY408" s="238" t="s">
        <v>2473</v>
      </c>
    </row>
    <row r="409" spans="1:103" x14ac:dyDescent="0.25">
      <c r="A409" s="238">
        <v>746276</v>
      </c>
      <c r="B409" s="238">
        <v>2</v>
      </c>
      <c r="C409" s="238">
        <v>212</v>
      </c>
      <c r="D409" s="238">
        <v>154.55500000000001</v>
      </c>
      <c r="E409" s="238">
        <v>27</v>
      </c>
      <c r="F409" s="238" t="s">
        <v>2420</v>
      </c>
      <c r="H409" s="238" t="s">
        <v>354</v>
      </c>
      <c r="I409" s="238">
        <v>25</v>
      </c>
      <c r="K409" s="238">
        <v>19510927</v>
      </c>
      <c r="M409" s="238">
        <v>9</v>
      </c>
      <c r="N409" s="238">
        <v>9</v>
      </c>
      <c r="O409" s="238">
        <v>2019</v>
      </c>
      <c r="P409" s="238" t="s">
        <v>361</v>
      </c>
      <c r="Q409" s="238">
        <v>7</v>
      </c>
      <c r="R409" s="238" t="s">
        <v>369</v>
      </c>
      <c r="S409" s="238">
        <v>5</v>
      </c>
      <c r="T409" s="238">
        <v>0</v>
      </c>
      <c r="U409" s="238">
        <v>3</v>
      </c>
      <c r="V409" s="238">
        <v>12</v>
      </c>
      <c r="W409" s="238">
        <v>10</v>
      </c>
      <c r="X409" s="238">
        <v>2</v>
      </c>
      <c r="Y409" s="238">
        <v>1</v>
      </c>
      <c r="Z409" s="238">
        <v>2</v>
      </c>
      <c r="AB409" s="238">
        <v>1</v>
      </c>
      <c r="AC409" s="238">
        <v>98</v>
      </c>
      <c r="AD409" s="238" t="s">
        <v>2474</v>
      </c>
      <c r="AF409" s="238" t="s">
        <v>405</v>
      </c>
      <c r="AG409" s="238">
        <v>7</v>
      </c>
      <c r="AH409" s="238">
        <v>2</v>
      </c>
      <c r="AI409" s="238">
        <v>4</v>
      </c>
      <c r="AJ409" s="238">
        <v>3</v>
      </c>
      <c r="AK409" s="238">
        <v>21</v>
      </c>
      <c r="AL409" s="238">
        <v>31</v>
      </c>
      <c r="AM409" s="238" t="s">
        <v>363</v>
      </c>
      <c r="AN409" s="238">
        <v>5</v>
      </c>
      <c r="AO409" s="238">
        <v>70</v>
      </c>
      <c r="AS409" s="238">
        <v>15</v>
      </c>
      <c r="AT409" s="238">
        <v>9</v>
      </c>
      <c r="AU409" s="238">
        <v>60</v>
      </c>
      <c r="AV409" s="238">
        <v>11</v>
      </c>
      <c r="AW409" s="238">
        <v>21</v>
      </c>
      <c r="AX409" s="238">
        <v>2</v>
      </c>
      <c r="AY409" s="238">
        <v>4</v>
      </c>
      <c r="AZ409" s="238">
        <v>3</v>
      </c>
      <c r="BA409" s="238">
        <v>21</v>
      </c>
      <c r="BB409" s="238">
        <v>30</v>
      </c>
      <c r="BC409" s="238" t="s">
        <v>354</v>
      </c>
      <c r="BD409" s="238">
        <v>5</v>
      </c>
      <c r="BE409" s="238">
        <v>1</v>
      </c>
      <c r="BI409" s="238">
        <v>15</v>
      </c>
      <c r="BJ409" s="238">
        <v>9</v>
      </c>
      <c r="BK409" s="238">
        <v>60</v>
      </c>
      <c r="BL409" s="238">
        <v>11</v>
      </c>
      <c r="BM409" s="238">
        <v>21</v>
      </c>
      <c r="BN409" s="238">
        <v>2</v>
      </c>
      <c r="BO409" s="238">
        <v>2</v>
      </c>
      <c r="BP409" s="238">
        <v>3</v>
      </c>
      <c r="BQ409" s="238">
        <v>21</v>
      </c>
      <c r="BR409" s="238">
        <v>26</v>
      </c>
      <c r="BS409" s="238" t="s">
        <v>354</v>
      </c>
      <c r="BT409" s="238">
        <v>5</v>
      </c>
      <c r="BU409" s="238">
        <v>74</v>
      </c>
      <c r="BY409" s="238">
        <v>15</v>
      </c>
      <c r="BZ409" s="238">
        <v>9</v>
      </c>
      <c r="CA409" s="238">
        <v>60</v>
      </c>
      <c r="CB409" s="238">
        <v>11</v>
      </c>
      <c r="CC409" s="238">
        <v>21</v>
      </c>
      <c r="CT409" s="238">
        <v>460058.42858352402</v>
      </c>
      <c r="CU409" s="238">
        <v>4966328.7697908701</v>
      </c>
      <c r="CV409" s="238">
        <v>44.849252810000003</v>
      </c>
      <c r="CW409" s="238">
        <v>-93.505450690000004</v>
      </c>
      <c r="CX409" s="238" t="s">
        <v>359</v>
      </c>
      <c r="CY409" s="238" t="s">
        <v>2475</v>
      </c>
    </row>
    <row r="410" spans="1:103" x14ac:dyDescent="0.25">
      <c r="A410" s="238">
        <v>864476</v>
      </c>
      <c r="B410" s="238">
        <v>2</v>
      </c>
      <c r="C410" s="238">
        <v>212</v>
      </c>
      <c r="D410" s="238">
        <v>154.566</v>
      </c>
      <c r="E410" s="238">
        <v>27</v>
      </c>
      <c r="F410" s="238" t="s">
        <v>2420</v>
      </c>
      <c r="H410" s="238" t="s">
        <v>354</v>
      </c>
      <c r="I410" s="238">
        <v>25</v>
      </c>
      <c r="K410" s="238">
        <v>20509848</v>
      </c>
      <c r="L410" s="238">
        <v>203170377</v>
      </c>
      <c r="M410" s="238">
        <v>11</v>
      </c>
      <c r="N410" s="238">
        <v>12</v>
      </c>
      <c r="O410" s="238">
        <v>2020</v>
      </c>
      <c r="P410" s="238" t="s">
        <v>384</v>
      </c>
      <c r="Q410" s="238">
        <v>12</v>
      </c>
      <c r="R410" s="238" t="s">
        <v>356</v>
      </c>
      <c r="S410" s="238">
        <v>5</v>
      </c>
      <c r="T410" s="238">
        <v>0</v>
      </c>
      <c r="U410" s="238">
        <v>2</v>
      </c>
      <c r="V410" s="238">
        <v>10</v>
      </c>
      <c r="W410" s="238">
        <v>10</v>
      </c>
      <c r="X410" s="238">
        <v>2</v>
      </c>
      <c r="Y410" s="238">
        <v>1</v>
      </c>
      <c r="Z410" s="238">
        <v>4</v>
      </c>
      <c r="AB410" s="238">
        <v>3</v>
      </c>
      <c r="AC410" s="238">
        <v>98</v>
      </c>
      <c r="AD410" s="238" t="s">
        <v>357</v>
      </c>
      <c r="AF410" s="238" t="s">
        <v>358</v>
      </c>
      <c r="AG410" s="238">
        <v>5</v>
      </c>
      <c r="AH410" s="238">
        <v>2</v>
      </c>
      <c r="AI410" s="238">
        <v>4</v>
      </c>
      <c r="AJ410" s="238">
        <v>4</v>
      </c>
      <c r="AK410" s="238">
        <v>21</v>
      </c>
      <c r="AL410" s="238">
        <v>87</v>
      </c>
      <c r="AM410" s="238" t="s">
        <v>363</v>
      </c>
      <c r="AN410" s="238">
        <v>5</v>
      </c>
      <c r="AO410" s="238">
        <v>1</v>
      </c>
      <c r="AS410" s="238">
        <v>15</v>
      </c>
      <c r="AT410" s="238">
        <v>9</v>
      </c>
      <c r="AU410" s="238">
        <v>65</v>
      </c>
      <c r="AV410" s="238">
        <v>11</v>
      </c>
      <c r="AW410" s="238">
        <v>21</v>
      </c>
      <c r="AX410" s="238">
        <v>1</v>
      </c>
      <c r="AY410" s="238">
        <v>3</v>
      </c>
      <c r="AZ410" s="238">
        <v>4</v>
      </c>
      <c r="BA410" s="238">
        <v>27</v>
      </c>
      <c r="BI410" s="238">
        <v>15</v>
      </c>
      <c r="BJ410" s="238">
        <v>9</v>
      </c>
      <c r="BK410" s="238">
        <v>65</v>
      </c>
      <c r="BL410" s="238">
        <v>11</v>
      </c>
      <c r="BM410" s="238">
        <v>21</v>
      </c>
      <c r="CT410" s="238">
        <v>460071.12860892399</v>
      </c>
      <c r="CU410" s="238">
        <v>4966307.6030818699</v>
      </c>
      <c r="CV410" s="238">
        <v>44.849062979999999</v>
      </c>
      <c r="CW410" s="238">
        <v>-93.505288309999997</v>
      </c>
      <c r="CX410" s="238" t="s">
        <v>359</v>
      </c>
      <c r="CY410" s="238" t="s">
        <v>2476</v>
      </c>
    </row>
    <row r="411" spans="1:103" x14ac:dyDescent="0.25">
      <c r="A411" s="238">
        <v>10953187</v>
      </c>
      <c r="B411" s="238">
        <v>2</v>
      </c>
      <c r="C411" s="238">
        <v>212</v>
      </c>
      <c r="D411" s="238">
        <v>154.56899999999999</v>
      </c>
      <c r="E411" s="238">
        <v>27</v>
      </c>
      <c r="F411" s="238" t="s">
        <v>2420</v>
      </c>
      <c r="H411" s="238" t="s">
        <v>354</v>
      </c>
      <c r="I411" s="238">
        <v>25</v>
      </c>
      <c r="K411" s="238">
        <v>14502752</v>
      </c>
      <c r="L411" s="238">
        <v>140610250</v>
      </c>
      <c r="M411" s="238">
        <v>2</v>
      </c>
      <c r="N411" s="238">
        <v>24</v>
      </c>
      <c r="O411" s="238">
        <v>2014</v>
      </c>
      <c r="P411" s="238" t="s">
        <v>361</v>
      </c>
      <c r="Q411" s="238">
        <v>9</v>
      </c>
      <c r="R411" s="238" t="s">
        <v>419</v>
      </c>
      <c r="S411" s="238">
        <v>5</v>
      </c>
      <c r="T411" s="238">
        <v>0</v>
      </c>
      <c r="U411" s="238">
        <v>2</v>
      </c>
      <c r="V411" s="238">
        <v>10</v>
      </c>
      <c r="W411" s="238">
        <v>10</v>
      </c>
      <c r="X411" s="238">
        <v>2</v>
      </c>
      <c r="Y411" s="238">
        <v>1</v>
      </c>
      <c r="Z411" s="238">
        <v>1</v>
      </c>
      <c r="AB411" s="238">
        <v>1</v>
      </c>
      <c r="AC411" s="238">
        <v>98</v>
      </c>
      <c r="AD411" s="238" t="s">
        <v>376</v>
      </c>
      <c r="AE411" s="238" t="s">
        <v>2389</v>
      </c>
      <c r="AF411" s="238" t="s">
        <v>358</v>
      </c>
      <c r="AG411" s="238">
        <v>5</v>
      </c>
      <c r="AH411" s="238">
        <v>2</v>
      </c>
      <c r="AI411" s="238">
        <v>2</v>
      </c>
      <c r="AJ411" s="238">
        <v>3</v>
      </c>
      <c r="AK411" s="238">
        <v>21</v>
      </c>
      <c r="AL411" s="238">
        <v>61</v>
      </c>
      <c r="AM411" s="238" t="s">
        <v>363</v>
      </c>
      <c r="AN411" s="238">
        <v>5</v>
      </c>
      <c r="AO411" s="238">
        <v>1</v>
      </c>
      <c r="AS411" s="238">
        <v>1</v>
      </c>
      <c r="AT411" s="238">
        <v>98</v>
      </c>
      <c r="AU411" s="238">
        <v>65</v>
      </c>
      <c r="AV411" s="238">
        <v>11</v>
      </c>
      <c r="AW411" s="238">
        <v>21</v>
      </c>
      <c r="AX411" s="238">
        <v>2</v>
      </c>
      <c r="AY411" s="238">
        <v>42</v>
      </c>
      <c r="AZ411" s="238">
        <v>3</v>
      </c>
      <c r="BA411" s="238">
        <v>28</v>
      </c>
      <c r="BB411" s="238">
        <v>38</v>
      </c>
      <c r="BC411" s="238" t="s">
        <v>354</v>
      </c>
      <c r="BD411" s="238">
        <v>5</v>
      </c>
      <c r="BE411" s="238">
        <v>7</v>
      </c>
      <c r="BI411" s="238">
        <v>1</v>
      </c>
      <c r="BJ411" s="238">
        <v>98</v>
      </c>
      <c r="BK411" s="238">
        <v>65</v>
      </c>
      <c r="BL411" s="238">
        <v>11</v>
      </c>
      <c r="BM411" s="238">
        <v>21</v>
      </c>
      <c r="CT411" s="238">
        <v>460075</v>
      </c>
      <c r="CU411" s="238">
        <v>4966308</v>
      </c>
      <c r="CV411" s="238">
        <v>44.849065199999998</v>
      </c>
      <c r="CW411" s="238">
        <v>-93.505236100000005</v>
      </c>
      <c r="CX411" s="238" t="s">
        <v>359</v>
      </c>
      <c r="CY411" s="238" t="s">
        <v>2477</v>
      </c>
    </row>
    <row r="412" spans="1:103" x14ac:dyDescent="0.25">
      <c r="A412" s="238">
        <v>798629</v>
      </c>
      <c r="B412" s="238">
        <v>2</v>
      </c>
      <c r="C412" s="238">
        <v>212</v>
      </c>
      <c r="D412" s="238">
        <v>154.56899999999999</v>
      </c>
      <c r="E412" s="238">
        <v>27</v>
      </c>
      <c r="F412" s="238" t="s">
        <v>2420</v>
      </c>
      <c r="H412" s="238" t="s">
        <v>354</v>
      </c>
      <c r="I412" s="238">
        <v>25</v>
      </c>
      <c r="K412" s="238">
        <v>20501994</v>
      </c>
      <c r="L412" s="238">
        <v>200490016</v>
      </c>
      <c r="M412" s="238">
        <v>2</v>
      </c>
      <c r="N412" s="238">
        <v>18</v>
      </c>
      <c r="O412" s="238">
        <v>2020</v>
      </c>
      <c r="P412" s="238" t="s">
        <v>368</v>
      </c>
      <c r="Q412" s="238">
        <v>4</v>
      </c>
      <c r="R412" s="238" t="s">
        <v>356</v>
      </c>
      <c r="S412" s="238">
        <v>5</v>
      </c>
      <c r="T412" s="238">
        <v>0</v>
      </c>
      <c r="U412" s="238">
        <v>1</v>
      </c>
      <c r="W412" s="238">
        <v>55</v>
      </c>
      <c r="X412" s="238">
        <v>26</v>
      </c>
      <c r="Y412" s="238">
        <v>4</v>
      </c>
      <c r="Z412" s="238">
        <v>2</v>
      </c>
      <c r="AB412" s="238">
        <v>5</v>
      </c>
      <c r="AC412" s="238">
        <v>98</v>
      </c>
      <c r="AD412" s="238" t="s">
        <v>357</v>
      </c>
      <c r="AF412" s="238" t="s">
        <v>358</v>
      </c>
      <c r="AG412" s="238">
        <v>3</v>
      </c>
      <c r="AH412" s="238">
        <v>2</v>
      </c>
      <c r="AI412" s="238">
        <v>3</v>
      </c>
      <c r="AJ412" s="238">
        <v>4</v>
      </c>
      <c r="AK412" s="238">
        <v>27</v>
      </c>
      <c r="AL412" s="238">
        <v>35</v>
      </c>
      <c r="AM412" s="238" t="s">
        <v>354</v>
      </c>
      <c r="AN412" s="238">
        <v>5</v>
      </c>
      <c r="AO412" s="238">
        <v>71</v>
      </c>
      <c r="AS412" s="238">
        <v>15</v>
      </c>
      <c r="AT412" s="238">
        <v>9</v>
      </c>
      <c r="AU412" s="238">
        <v>65</v>
      </c>
      <c r="AV412" s="238">
        <v>11</v>
      </c>
      <c r="AW412" s="238">
        <v>21</v>
      </c>
      <c r="CT412" s="238">
        <v>460075.36195072503</v>
      </c>
      <c r="CU412" s="238">
        <v>4966311.8364236699</v>
      </c>
      <c r="CV412" s="238">
        <v>44.849101320000003</v>
      </c>
      <c r="CW412" s="238">
        <v>-93.505235069999998</v>
      </c>
      <c r="CX412" s="238" t="s">
        <v>359</v>
      </c>
      <c r="CY412" s="238" t="s">
        <v>2478</v>
      </c>
    </row>
    <row r="413" spans="1:103" x14ac:dyDescent="0.25">
      <c r="A413" s="238">
        <v>344745</v>
      </c>
      <c r="B413" s="238">
        <v>2</v>
      </c>
      <c r="C413" s="238">
        <v>212</v>
      </c>
      <c r="D413" s="238">
        <v>154.595</v>
      </c>
      <c r="E413" s="238">
        <v>27</v>
      </c>
      <c r="F413" s="238" t="s">
        <v>2420</v>
      </c>
      <c r="H413" s="238" t="s">
        <v>354</v>
      </c>
      <c r="I413" s="238">
        <v>25</v>
      </c>
      <c r="K413" s="238">
        <v>16504345</v>
      </c>
      <c r="M413" s="238">
        <v>4</v>
      </c>
      <c r="N413" s="238">
        <v>26</v>
      </c>
      <c r="O413" s="238">
        <v>2016</v>
      </c>
      <c r="P413" s="238" t="s">
        <v>368</v>
      </c>
      <c r="Q413" s="238">
        <v>8</v>
      </c>
      <c r="R413" s="238" t="s">
        <v>369</v>
      </c>
      <c r="S413" s="238">
        <v>5</v>
      </c>
      <c r="T413" s="238">
        <v>0</v>
      </c>
      <c r="U413" s="238">
        <v>2</v>
      </c>
      <c r="V413" s="238">
        <v>12</v>
      </c>
      <c r="W413" s="238">
        <v>10</v>
      </c>
      <c r="X413" s="238">
        <v>2</v>
      </c>
      <c r="Y413" s="238">
        <v>1</v>
      </c>
      <c r="Z413" s="238">
        <v>2</v>
      </c>
      <c r="AB413" s="238">
        <v>1</v>
      </c>
      <c r="AC413" s="238">
        <v>98</v>
      </c>
      <c r="AD413" s="238" t="s">
        <v>357</v>
      </c>
      <c r="AF413" s="238" t="s">
        <v>405</v>
      </c>
      <c r="AG413" s="238">
        <v>7</v>
      </c>
      <c r="AH413" s="238">
        <v>2</v>
      </c>
      <c r="AI413" s="238">
        <v>4</v>
      </c>
      <c r="AJ413" s="238">
        <v>3</v>
      </c>
      <c r="AK413" s="238">
        <v>21</v>
      </c>
      <c r="AL413" s="238">
        <v>42</v>
      </c>
      <c r="AM413" s="238" t="s">
        <v>354</v>
      </c>
      <c r="AN413" s="238">
        <v>5</v>
      </c>
      <c r="AO413" s="238">
        <v>4</v>
      </c>
      <c r="AS413" s="238">
        <v>15</v>
      </c>
      <c r="AT413" s="238">
        <v>9</v>
      </c>
      <c r="AU413" s="238">
        <v>60</v>
      </c>
      <c r="AV413" s="238">
        <v>11</v>
      </c>
      <c r="AW413" s="238">
        <v>21</v>
      </c>
      <c r="AX413" s="238">
        <v>2</v>
      </c>
      <c r="AY413" s="238">
        <v>2</v>
      </c>
      <c r="AZ413" s="238">
        <v>3</v>
      </c>
      <c r="BA413" s="238">
        <v>26</v>
      </c>
      <c r="BB413" s="238">
        <v>48</v>
      </c>
      <c r="BC413" s="238" t="s">
        <v>363</v>
      </c>
      <c r="BD413" s="238">
        <v>5</v>
      </c>
      <c r="BE413" s="238">
        <v>1</v>
      </c>
      <c r="BI413" s="238">
        <v>15</v>
      </c>
      <c r="BJ413" s="238">
        <v>9</v>
      </c>
      <c r="BK413" s="238">
        <v>60</v>
      </c>
      <c r="BL413" s="238">
        <v>11</v>
      </c>
      <c r="BM413" s="238">
        <v>21</v>
      </c>
      <c r="CT413" s="238">
        <v>460083.82863432402</v>
      </c>
      <c r="CU413" s="238">
        <v>4966341.4698162703</v>
      </c>
      <c r="CV413" s="238">
        <v>44.849368550000001</v>
      </c>
      <c r="CW413" s="238">
        <v>-93.505130269999995</v>
      </c>
      <c r="CX413" s="238" t="s">
        <v>359</v>
      </c>
      <c r="CY413" s="238" t="s">
        <v>2479</v>
      </c>
    </row>
    <row r="414" spans="1:103" x14ac:dyDescent="0.25">
      <c r="A414" s="238">
        <v>413320</v>
      </c>
      <c r="B414" s="238">
        <v>2</v>
      </c>
      <c r="C414" s="238">
        <v>212</v>
      </c>
      <c r="D414" s="238">
        <v>154.60400000000001</v>
      </c>
      <c r="E414" s="238">
        <v>27</v>
      </c>
      <c r="F414" s="238" t="s">
        <v>2420</v>
      </c>
      <c r="H414" s="238" t="s">
        <v>354</v>
      </c>
      <c r="I414" s="238">
        <v>25</v>
      </c>
      <c r="K414" s="238">
        <v>17001104</v>
      </c>
      <c r="M414" s="238">
        <v>1</v>
      </c>
      <c r="N414" s="238">
        <v>10</v>
      </c>
      <c r="O414" s="238">
        <v>2017</v>
      </c>
      <c r="P414" s="238" t="s">
        <v>368</v>
      </c>
      <c r="Q414" s="238">
        <v>15</v>
      </c>
      <c r="S414" s="238">
        <v>5</v>
      </c>
      <c r="T414" s="238">
        <v>0</v>
      </c>
      <c r="U414" s="238">
        <v>1</v>
      </c>
      <c r="W414" s="238">
        <v>55</v>
      </c>
      <c r="X414" s="238">
        <v>2</v>
      </c>
      <c r="Y414" s="238">
        <v>1</v>
      </c>
      <c r="Z414" s="238">
        <v>1</v>
      </c>
      <c r="AB414" s="238">
        <v>5</v>
      </c>
      <c r="AC414" s="238">
        <v>98</v>
      </c>
      <c r="AD414" s="238" t="s">
        <v>357</v>
      </c>
      <c r="AF414" s="238" t="s">
        <v>405</v>
      </c>
      <c r="AG414" s="238">
        <v>3</v>
      </c>
      <c r="AH414" s="238">
        <v>2</v>
      </c>
      <c r="AI414" s="238">
        <v>6</v>
      </c>
      <c r="AJ414" s="238">
        <v>4</v>
      </c>
      <c r="AK414" s="238">
        <v>21</v>
      </c>
      <c r="AL414" s="238">
        <v>48</v>
      </c>
      <c r="AM414" s="238" t="s">
        <v>354</v>
      </c>
      <c r="AN414" s="238">
        <v>5</v>
      </c>
      <c r="AO414" s="238">
        <v>99</v>
      </c>
      <c r="AS414" s="238">
        <v>15</v>
      </c>
      <c r="AT414" s="238">
        <v>98</v>
      </c>
      <c r="AU414" s="238">
        <v>65</v>
      </c>
      <c r="AV414" s="238">
        <v>11</v>
      </c>
      <c r="AW414" s="238">
        <v>21</v>
      </c>
      <c r="CT414" s="238">
        <v>460098.421551604</v>
      </c>
      <c r="CU414" s="238">
        <v>4966341.2634016704</v>
      </c>
      <c r="CV414" s="238">
        <v>44.84936751</v>
      </c>
      <c r="CW414" s="238">
        <v>-93.504945590000005</v>
      </c>
      <c r="CX414" s="238" t="s">
        <v>359</v>
      </c>
      <c r="CY414" s="238" t="s">
        <v>2480</v>
      </c>
    </row>
    <row r="415" spans="1:103" x14ac:dyDescent="0.25">
      <c r="A415" s="238">
        <v>10708139</v>
      </c>
      <c r="B415" s="238">
        <v>2</v>
      </c>
      <c r="C415" s="238">
        <v>212</v>
      </c>
      <c r="D415" s="238">
        <v>154.607</v>
      </c>
      <c r="E415" s="238">
        <v>27</v>
      </c>
      <c r="F415" s="238" t="s">
        <v>2420</v>
      </c>
      <c r="H415" s="238" t="s">
        <v>354</v>
      </c>
      <c r="I415" s="238">
        <v>25</v>
      </c>
      <c r="K415" s="238">
        <v>11004570</v>
      </c>
      <c r="L415" s="238">
        <v>110310354</v>
      </c>
      <c r="M415" s="238">
        <v>1</v>
      </c>
      <c r="N415" s="238">
        <v>31</v>
      </c>
      <c r="O415" s="238">
        <v>2011</v>
      </c>
      <c r="P415" s="238" t="s">
        <v>361</v>
      </c>
      <c r="Q415" s="238">
        <v>15</v>
      </c>
      <c r="S415" s="238">
        <v>5</v>
      </c>
      <c r="T415" s="238">
        <v>0</v>
      </c>
      <c r="U415" s="238">
        <v>1</v>
      </c>
      <c r="V415" s="238">
        <v>7</v>
      </c>
      <c r="W415" s="238">
        <v>45</v>
      </c>
      <c r="X415" s="238">
        <v>2</v>
      </c>
      <c r="Y415" s="238">
        <v>1</v>
      </c>
      <c r="Z415" s="238">
        <v>4</v>
      </c>
      <c r="AA415" s="238">
        <v>7</v>
      </c>
      <c r="AB415" s="238">
        <v>5</v>
      </c>
      <c r="AC415" s="238">
        <v>98</v>
      </c>
      <c r="AD415" s="238">
        <v>212</v>
      </c>
      <c r="AE415" s="238" t="s">
        <v>2481</v>
      </c>
      <c r="AF415" s="238" t="s">
        <v>358</v>
      </c>
      <c r="AG415" s="238">
        <v>3</v>
      </c>
      <c r="AH415" s="238">
        <v>2</v>
      </c>
      <c r="AI415" s="238">
        <v>4</v>
      </c>
      <c r="AJ415" s="238">
        <v>3</v>
      </c>
      <c r="AK415" s="238">
        <v>21</v>
      </c>
      <c r="AL415" s="238">
        <v>24</v>
      </c>
      <c r="AM415" s="238" t="s">
        <v>354</v>
      </c>
      <c r="AN415" s="238">
        <v>5</v>
      </c>
      <c r="AO415" s="238">
        <v>1</v>
      </c>
      <c r="AP415" s="238">
        <v>1</v>
      </c>
      <c r="AS415" s="238">
        <v>1</v>
      </c>
      <c r="AT415" s="238">
        <v>98</v>
      </c>
      <c r="AU415" s="238">
        <v>65</v>
      </c>
      <c r="AV415" s="238">
        <v>11</v>
      </c>
      <c r="AW415" s="238">
        <v>21</v>
      </c>
      <c r="CT415" s="238">
        <v>460136</v>
      </c>
      <c r="CU415" s="238">
        <v>4966319</v>
      </c>
      <c r="CV415" s="238">
        <v>44.849171699999999</v>
      </c>
      <c r="CW415" s="238">
        <v>-93.504467500000004</v>
      </c>
      <c r="CX415" s="238" t="s">
        <v>359</v>
      </c>
      <c r="CY415" s="238" t="s">
        <v>2482</v>
      </c>
    </row>
    <row r="416" spans="1:103" x14ac:dyDescent="0.25">
      <c r="A416" s="238">
        <v>10717977</v>
      </c>
      <c r="B416" s="238">
        <v>2</v>
      </c>
      <c r="C416" s="238">
        <v>212</v>
      </c>
      <c r="D416" s="238">
        <v>154.607</v>
      </c>
      <c r="E416" s="238">
        <v>27</v>
      </c>
      <c r="F416" s="238" t="s">
        <v>2420</v>
      </c>
      <c r="H416" s="238" t="s">
        <v>354</v>
      </c>
      <c r="I416" s="238">
        <v>25</v>
      </c>
      <c r="K416" s="238">
        <v>11503354</v>
      </c>
      <c r="L416" s="238">
        <v>110750320</v>
      </c>
      <c r="M416" s="238">
        <v>3</v>
      </c>
      <c r="N416" s="238">
        <v>15</v>
      </c>
      <c r="O416" s="238">
        <v>2011</v>
      </c>
      <c r="P416" s="238" t="s">
        <v>368</v>
      </c>
      <c r="Q416" s="238">
        <v>8</v>
      </c>
      <c r="R416" s="238" t="s">
        <v>369</v>
      </c>
      <c r="S416" s="238">
        <v>5</v>
      </c>
      <c r="T416" s="238">
        <v>0</v>
      </c>
      <c r="U416" s="238">
        <v>2</v>
      </c>
      <c r="V416" s="238">
        <v>1</v>
      </c>
      <c r="W416" s="238">
        <v>10</v>
      </c>
      <c r="X416" s="238">
        <v>29</v>
      </c>
      <c r="Y416" s="238">
        <v>1</v>
      </c>
      <c r="Z416" s="238">
        <v>1</v>
      </c>
      <c r="AB416" s="238">
        <v>1</v>
      </c>
      <c r="AC416" s="238">
        <v>98</v>
      </c>
      <c r="AD416" s="238" t="s">
        <v>376</v>
      </c>
      <c r="AE416" s="238" t="s">
        <v>2386</v>
      </c>
      <c r="AF416" s="238" t="s">
        <v>358</v>
      </c>
      <c r="AG416" s="238">
        <v>7</v>
      </c>
      <c r="AH416" s="238">
        <v>2</v>
      </c>
      <c r="AI416" s="238">
        <v>2</v>
      </c>
      <c r="AJ416" s="238">
        <v>3</v>
      </c>
      <c r="AK416" s="238">
        <v>21</v>
      </c>
      <c r="AL416" s="238">
        <v>25</v>
      </c>
      <c r="AM416" s="238" t="s">
        <v>354</v>
      </c>
      <c r="AN416" s="238">
        <v>5</v>
      </c>
      <c r="AO416" s="238">
        <v>5</v>
      </c>
      <c r="AP416" s="238">
        <v>15</v>
      </c>
      <c r="AS416" s="238">
        <v>1</v>
      </c>
      <c r="AT416" s="238">
        <v>98</v>
      </c>
      <c r="AU416" s="238">
        <v>65</v>
      </c>
      <c r="AV416" s="238">
        <v>11</v>
      </c>
      <c r="AW416" s="238">
        <v>21</v>
      </c>
      <c r="AX416" s="238">
        <v>2</v>
      </c>
      <c r="AY416" s="238">
        <v>2</v>
      </c>
      <c r="AZ416" s="238">
        <v>3</v>
      </c>
      <c r="BA416" s="238">
        <v>21</v>
      </c>
      <c r="BB416" s="238">
        <v>36</v>
      </c>
      <c r="BC416" s="238" t="s">
        <v>354</v>
      </c>
      <c r="BD416" s="238">
        <v>5</v>
      </c>
      <c r="BE416" s="238">
        <v>1</v>
      </c>
      <c r="BI416" s="238">
        <v>1</v>
      </c>
      <c r="BJ416" s="238">
        <v>98</v>
      </c>
      <c r="BK416" s="238">
        <v>65</v>
      </c>
      <c r="BL416" s="238">
        <v>11</v>
      </c>
      <c r="BM416" s="238">
        <v>21</v>
      </c>
      <c r="CT416" s="238">
        <v>460136</v>
      </c>
      <c r="CU416" s="238">
        <v>4966319</v>
      </c>
      <c r="CV416" s="238">
        <v>44.849171699999999</v>
      </c>
      <c r="CW416" s="238">
        <v>-93.504467500000004</v>
      </c>
      <c r="CX416" s="238" t="s">
        <v>359</v>
      </c>
      <c r="CY416" s="238" t="s">
        <v>2483</v>
      </c>
    </row>
    <row r="417" spans="1:103" x14ac:dyDescent="0.25">
      <c r="A417" s="238">
        <v>10717934</v>
      </c>
      <c r="B417" s="238">
        <v>2</v>
      </c>
      <c r="C417" s="238">
        <v>212</v>
      </c>
      <c r="D417" s="238">
        <v>154.607</v>
      </c>
      <c r="E417" s="238">
        <v>27</v>
      </c>
      <c r="F417" s="238" t="s">
        <v>2420</v>
      </c>
      <c r="H417" s="238" t="s">
        <v>354</v>
      </c>
      <c r="I417" s="238">
        <v>25</v>
      </c>
      <c r="K417" s="238">
        <v>1011381</v>
      </c>
      <c r="L417" s="238">
        <v>110750058</v>
      </c>
      <c r="M417" s="238">
        <v>3</v>
      </c>
      <c r="N417" s="238">
        <v>16</v>
      </c>
      <c r="O417" s="238">
        <v>2011</v>
      </c>
      <c r="P417" s="238" t="s">
        <v>355</v>
      </c>
      <c r="Q417" s="238">
        <v>6</v>
      </c>
      <c r="R417" s="238" t="s">
        <v>369</v>
      </c>
      <c r="S417" s="238">
        <v>4</v>
      </c>
      <c r="T417" s="238">
        <v>0</v>
      </c>
      <c r="U417" s="238">
        <v>1</v>
      </c>
      <c r="V417" s="238">
        <v>7</v>
      </c>
      <c r="W417" s="238">
        <v>83</v>
      </c>
      <c r="X417" s="238">
        <v>25</v>
      </c>
      <c r="Y417" s="238">
        <v>4</v>
      </c>
      <c r="Z417" s="238">
        <v>1</v>
      </c>
      <c r="AB417" s="238">
        <v>5</v>
      </c>
      <c r="AC417" s="238">
        <v>98</v>
      </c>
      <c r="AD417" s="238" t="s">
        <v>389</v>
      </c>
      <c r="AE417" s="238" t="s">
        <v>2481</v>
      </c>
      <c r="AF417" s="238" t="s">
        <v>358</v>
      </c>
      <c r="AG417" s="238">
        <v>3</v>
      </c>
      <c r="AH417" s="238">
        <v>2</v>
      </c>
      <c r="AI417" s="238">
        <v>3</v>
      </c>
      <c r="AJ417" s="238">
        <v>3</v>
      </c>
      <c r="AK417" s="238">
        <v>21</v>
      </c>
      <c r="AL417" s="238">
        <v>55</v>
      </c>
      <c r="AM417" s="238" t="s">
        <v>354</v>
      </c>
      <c r="AN417" s="238">
        <v>5</v>
      </c>
      <c r="AS417" s="238">
        <v>3</v>
      </c>
      <c r="AT417" s="238">
        <v>98</v>
      </c>
      <c r="AU417" s="238">
        <v>65</v>
      </c>
      <c r="AV417" s="238">
        <v>11</v>
      </c>
      <c r="AW417" s="238">
        <v>21</v>
      </c>
      <c r="CT417" s="238">
        <v>460136</v>
      </c>
      <c r="CU417" s="238">
        <v>4966319</v>
      </c>
      <c r="CV417" s="238">
        <v>44.849171699999999</v>
      </c>
      <c r="CW417" s="238">
        <v>-93.504467500000004</v>
      </c>
      <c r="CX417" s="238" t="s">
        <v>359</v>
      </c>
      <c r="CY417" s="238" t="s">
        <v>2484</v>
      </c>
    </row>
    <row r="418" spans="1:103" x14ac:dyDescent="0.25">
      <c r="A418" s="238">
        <v>10704510</v>
      </c>
      <c r="B418" s="238">
        <v>2</v>
      </c>
      <c r="C418" s="238">
        <v>212</v>
      </c>
      <c r="D418" s="238">
        <v>154.607</v>
      </c>
      <c r="E418" s="238">
        <v>10</v>
      </c>
      <c r="F418" s="238" t="s">
        <v>2212</v>
      </c>
      <c r="H418" s="238" t="s">
        <v>354</v>
      </c>
      <c r="I418" s="238">
        <v>25</v>
      </c>
      <c r="K418" s="238">
        <v>11511072</v>
      </c>
      <c r="L418" s="238">
        <v>113180008</v>
      </c>
      <c r="M418" s="238">
        <v>11</v>
      </c>
      <c r="N418" s="238">
        <v>10</v>
      </c>
      <c r="O418" s="238">
        <v>2011</v>
      </c>
      <c r="P418" s="238" t="s">
        <v>384</v>
      </c>
      <c r="Q418" s="238">
        <v>17</v>
      </c>
      <c r="R418" s="238" t="s">
        <v>356</v>
      </c>
      <c r="S418" s="238">
        <v>3</v>
      </c>
      <c r="T418" s="238">
        <v>0</v>
      </c>
      <c r="U418" s="238">
        <v>2</v>
      </c>
      <c r="V418" s="238">
        <v>10</v>
      </c>
      <c r="W418" s="238">
        <v>10</v>
      </c>
      <c r="X418" s="238">
        <v>10</v>
      </c>
      <c r="Y418" s="238">
        <v>4</v>
      </c>
      <c r="Z418" s="238">
        <v>2</v>
      </c>
      <c r="AB418" s="238">
        <v>1</v>
      </c>
      <c r="AC418" s="238">
        <v>98</v>
      </c>
      <c r="AD418" s="238" t="s">
        <v>376</v>
      </c>
      <c r="AE418" s="238" t="s">
        <v>2386</v>
      </c>
      <c r="AF418" s="238" t="s">
        <v>358</v>
      </c>
      <c r="AG418" s="238">
        <v>5</v>
      </c>
      <c r="AH418" s="238">
        <v>2</v>
      </c>
      <c r="AI418" s="238">
        <v>4</v>
      </c>
      <c r="AJ418" s="238">
        <v>4</v>
      </c>
      <c r="AK418" s="238">
        <v>21</v>
      </c>
      <c r="AL418" s="238">
        <v>43</v>
      </c>
      <c r="AM418" s="238" t="s">
        <v>354</v>
      </c>
      <c r="AN418" s="238">
        <v>5</v>
      </c>
      <c r="AO418" s="238">
        <v>1</v>
      </c>
      <c r="AS418" s="238">
        <v>3</v>
      </c>
      <c r="AT418" s="238">
        <v>98</v>
      </c>
      <c r="AU418" s="238">
        <v>65</v>
      </c>
      <c r="AV418" s="238">
        <v>11</v>
      </c>
      <c r="AW418" s="238">
        <v>21</v>
      </c>
      <c r="AX418" s="238">
        <v>2</v>
      </c>
      <c r="AY418" s="238">
        <v>4</v>
      </c>
      <c r="AZ418" s="238">
        <v>4</v>
      </c>
      <c r="BA418" s="238">
        <v>21</v>
      </c>
      <c r="BB418" s="238">
        <v>29</v>
      </c>
      <c r="BC418" s="238" t="s">
        <v>363</v>
      </c>
      <c r="BD418" s="238">
        <v>5</v>
      </c>
      <c r="BE418" s="238">
        <v>15</v>
      </c>
      <c r="BI418" s="238">
        <v>3</v>
      </c>
      <c r="BJ418" s="238">
        <v>98</v>
      </c>
      <c r="BK418" s="238">
        <v>65</v>
      </c>
      <c r="BL418" s="238">
        <v>11</v>
      </c>
      <c r="BM418" s="238">
        <v>21</v>
      </c>
      <c r="CT418" s="238">
        <v>460136</v>
      </c>
      <c r="CU418" s="238">
        <v>4966319</v>
      </c>
      <c r="CV418" s="238">
        <v>44.849171699999999</v>
      </c>
      <c r="CW418" s="238">
        <v>-93.504467500000004</v>
      </c>
      <c r="CX418" s="238" t="s">
        <v>359</v>
      </c>
      <c r="CY418" s="238" t="s">
        <v>2485</v>
      </c>
    </row>
    <row r="419" spans="1:103" x14ac:dyDescent="0.25">
      <c r="A419" s="238">
        <v>10883401</v>
      </c>
      <c r="B419" s="238">
        <v>2</v>
      </c>
      <c r="C419" s="238">
        <v>212</v>
      </c>
      <c r="D419" s="238">
        <v>154.607</v>
      </c>
      <c r="E419" s="238">
        <v>27</v>
      </c>
      <c r="F419" s="238" t="s">
        <v>2420</v>
      </c>
      <c r="H419" s="238" t="s">
        <v>354</v>
      </c>
      <c r="I419" s="238">
        <v>25</v>
      </c>
      <c r="K419" s="238">
        <v>13506974</v>
      </c>
      <c r="L419" s="238">
        <v>131940146</v>
      </c>
      <c r="M419" s="238">
        <v>7</v>
      </c>
      <c r="N419" s="238">
        <v>6</v>
      </c>
      <c r="O419" s="238">
        <v>2013</v>
      </c>
      <c r="P419" s="238" t="s">
        <v>364</v>
      </c>
      <c r="Q419" s="238">
        <v>14</v>
      </c>
      <c r="R419" s="238" t="s">
        <v>356</v>
      </c>
      <c r="S419" s="238">
        <v>5</v>
      </c>
      <c r="T419" s="238">
        <v>0</v>
      </c>
      <c r="U419" s="238">
        <v>1</v>
      </c>
      <c r="V419" s="238">
        <v>7</v>
      </c>
      <c r="W419" s="238">
        <v>32</v>
      </c>
      <c r="X419" s="238">
        <v>2</v>
      </c>
      <c r="Y419" s="238">
        <v>1</v>
      </c>
      <c r="Z419" s="238">
        <v>2</v>
      </c>
      <c r="AB419" s="238">
        <v>1</v>
      </c>
      <c r="AC419" s="238">
        <v>98</v>
      </c>
      <c r="AD419" s="238">
        <v>212</v>
      </c>
      <c r="AE419" s="238" t="s">
        <v>2386</v>
      </c>
      <c r="AF419" s="238" t="s">
        <v>358</v>
      </c>
      <c r="AG419" s="238">
        <v>3</v>
      </c>
      <c r="AH419" s="238">
        <v>2</v>
      </c>
      <c r="AI419" s="238">
        <v>2</v>
      </c>
      <c r="AJ419" s="238">
        <v>4</v>
      </c>
      <c r="AK419" s="238">
        <v>21</v>
      </c>
      <c r="AL419" s="238">
        <v>23</v>
      </c>
      <c r="AM419" s="238" t="s">
        <v>354</v>
      </c>
      <c r="AN419" s="238">
        <v>5</v>
      </c>
      <c r="AO419" s="238">
        <v>16</v>
      </c>
      <c r="AS419" s="238">
        <v>3</v>
      </c>
      <c r="AT419" s="238">
        <v>98</v>
      </c>
      <c r="AU419" s="238">
        <v>65</v>
      </c>
      <c r="AV419" s="238">
        <v>11</v>
      </c>
      <c r="AW419" s="238">
        <v>21</v>
      </c>
      <c r="CT419" s="238">
        <v>460136</v>
      </c>
      <c r="CU419" s="238">
        <v>4966319</v>
      </c>
      <c r="CV419" s="238">
        <v>44.849171699999999</v>
      </c>
      <c r="CW419" s="238">
        <v>-93.504467500000004</v>
      </c>
      <c r="CX419" s="238" t="s">
        <v>359</v>
      </c>
      <c r="CY419" s="238" t="s">
        <v>2486</v>
      </c>
    </row>
    <row r="420" spans="1:103" x14ac:dyDescent="0.25">
      <c r="A420" s="238">
        <v>10899363</v>
      </c>
      <c r="B420" s="238">
        <v>2</v>
      </c>
      <c r="C420" s="238">
        <v>212</v>
      </c>
      <c r="D420" s="238">
        <v>154.607</v>
      </c>
      <c r="E420" s="238">
        <v>27</v>
      </c>
      <c r="F420" s="238" t="s">
        <v>2420</v>
      </c>
      <c r="H420" s="238" t="s">
        <v>354</v>
      </c>
      <c r="I420" s="238">
        <v>25</v>
      </c>
      <c r="K420" s="238">
        <v>13509430</v>
      </c>
      <c r="L420" s="238">
        <v>132600244</v>
      </c>
      <c r="M420" s="238">
        <v>9</v>
      </c>
      <c r="N420" s="238">
        <v>16</v>
      </c>
      <c r="O420" s="238">
        <v>2013</v>
      </c>
      <c r="P420" s="238" t="s">
        <v>361</v>
      </c>
      <c r="Q420" s="238">
        <v>7</v>
      </c>
      <c r="S420" s="238">
        <v>5</v>
      </c>
      <c r="T420" s="238">
        <v>0</v>
      </c>
      <c r="U420" s="238">
        <v>3</v>
      </c>
      <c r="V420" s="238">
        <v>90</v>
      </c>
      <c r="W420" s="238">
        <v>10</v>
      </c>
      <c r="X420" s="238">
        <v>2</v>
      </c>
      <c r="Y420" s="238">
        <v>1</v>
      </c>
      <c r="Z420" s="238">
        <v>1</v>
      </c>
      <c r="AB420" s="238">
        <v>1</v>
      </c>
      <c r="AC420" s="238">
        <v>98</v>
      </c>
      <c r="AD420" s="238" t="s">
        <v>2487</v>
      </c>
      <c r="AE420" s="238" t="s">
        <v>2389</v>
      </c>
      <c r="AF420" s="238" t="s">
        <v>358</v>
      </c>
      <c r="AG420" s="238">
        <v>90</v>
      </c>
      <c r="AH420" s="238">
        <v>2</v>
      </c>
      <c r="AI420" s="238">
        <v>4</v>
      </c>
      <c r="AJ420" s="238">
        <v>3</v>
      </c>
      <c r="AK420" s="238">
        <v>26</v>
      </c>
      <c r="AL420" s="238">
        <v>34</v>
      </c>
      <c r="AM420" s="238" t="s">
        <v>363</v>
      </c>
      <c r="AN420" s="238">
        <v>5</v>
      </c>
      <c r="AO420" s="238">
        <v>1</v>
      </c>
      <c r="AS420" s="238">
        <v>1</v>
      </c>
      <c r="AT420" s="238">
        <v>98</v>
      </c>
      <c r="AU420" s="238">
        <v>65</v>
      </c>
      <c r="AV420" s="238">
        <v>11</v>
      </c>
      <c r="AW420" s="238">
        <v>21</v>
      </c>
      <c r="AX420" s="238">
        <v>2</v>
      </c>
      <c r="AY420" s="238">
        <v>2</v>
      </c>
      <c r="AZ420" s="238">
        <v>3</v>
      </c>
      <c r="BA420" s="238">
        <v>21</v>
      </c>
      <c r="BB420" s="238">
        <v>17</v>
      </c>
      <c r="BC420" s="238" t="s">
        <v>363</v>
      </c>
      <c r="BD420" s="238">
        <v>5</v>
      </c>
      <c r="BE420" s="238">
        <v>5</v>
      </c>
      <c r="BF420" s="238">
        <v>8</v>
      </c>
      <c r="BI420" s="238">
        <v>1</v>
      </c>
      <c r="BJ420" s="238">
        <v>98</v>
      </c>
      <c r="BK420" s="238">
        <v>65</v>
      </c>
      <c r="BL420" s="238">
        <v>11</v>
      </c>
      <c r="BM420" s="238">
        <v>21</v>
      </c>
      <c r="BN420" s="238">
        <v>2</v>
      </c>
      <c r="BO420" s="238">
        <v>2</v>
      </c>
      <c r="BP420" s="238">
        <v>3</v>
      </c>
      <c r="BQ420" s="238">
        <v>21</v>
      </c>
      <c r="BR420" s="238">
        <v>17</v>
      </c>
      <c r="BS420" s="238" t="s">
        <v>354</v>
      </c>
      <c r="BT420" s="238">
        <v>5</v>
      </c>
      <c r="BU420" s="238">
        <v>1</v>
      </c>
      <c r="BY420" s="238">
        <v>1</v>
      </c>
      <c r="BZ420" s="238">
        <v>98</v>
      </c>
      <c r="CA420" s="238">
        <v>65</v>
      </c>
      <c r="CB420" s="238">
        <v>11</v>
      </c>
      <c r="CC420" s="238">
        <v>21</v>
      </c>
      <c r="CT420" s="238">
        <v>460136</v>
      </c>
      <c r="CU420" s="238">
        <v>4966319</v>
      </c>
      <c r="CV420" s="238">
        <v>44.849171699999999</v>
      </c>
      <c r="CW420" s="238">
        <v>-93.504467500000004</v>
      </c>
      <c r="CX420" s="238" t="s">
        <v>359</v>
      </c>
      <c r="CY420" s="238" t="s">
        <v>2488</v>
      </c>
    </row>
    <row r="421" spans="1:103" x14ac:dyDescent="0.25">
      <c r="A421" s="238">
        <v>10941548</v>
      </c>
      <c r="B421" s="238">
        <v>2</v>
      </c>
      <c r="C421" s="238">
        <v>212</v>
      </c>
      <c r="D421" s="238">
        <v>154.607</v>
      </c>
      <c r="E421" s="238">
        <v>27</v>
      </c>
      <c r="F421" s="238" t="s">
        <v>2420</v>
      </c>
      <c r="H421" s="238" t="s">
        <v>354</v>
      </c>
      <c r="I421" s="238">
        <v>25</v>
      </c>
      <c r="K421" s="238">
        <v>14500833</v>
      </c>
      <c r="L421" s="238">
        <v>140190233</v>
      </c>
      <c r="M421" s="238">
        <v>1</v>
      </c>
      <c r="N421" s="238">
        <v>18</v>
      </c>
      <c r="O421" s="238">
        <v>2014</v>
      </c>
      <c r="P421" s="238" t="s">
        <v>364</v>
      </c>
      <c r="Q421" s="238">
        <v>9</v>
      </c>
      <c r="R421" s="238" t="s">
        <v>356</v>
      </c>
      <c r="S421" s="238">
        <v>5</v>
      </c>
      <c r="T421" s="238">
        <v>0</v>
      </c>
      <c r="U421" s="238">
        <v>2</v>
      </c>
      <c r="V421" s="238">
        <v>10</v>
      </c>
      <c r="W421" s="238">
        <v>10</v>
      </c>
      <c r="X421" s="238">
        <v>2</v>
      </c>
      <c r="Y421" s="238">
        <v>1</v>
      </c>
      <c r="Z421" s="238">
        <v>2</v>
      </c>
      <c r="AB421" s="238">
        <v>5</v>
      </c>
      <c r="AC421" s="238">
        <v>98</v>
      </c>
      <c r="AD421" s="238" t="s">
        <v>376</v>
      </c>
      <c r="AE421" s="238" t="s">
        <v>2489</v>
      </c>
      <c r="AF421" s="238" t="s">
        <v>358</v>
      </c>
      <c r="AG421" s="238">
        <v>5</v>
      </c>
      <c r="AH421" s="238">
        <v>2</v>
      </c>
      <c r="AI421" s="238">
        <v>2</v>
      </c>
      <c r="AJ421" s="238">
        <v>4</v>
      </c>
      <c r="AK421" s="238">
        <v>21</v>
      </c>
      <c r="AL421" s="238">
        <v>40</v>
      </c>
      <c r="AM421" s="238" t="s">
        <v>354</v>
      </c>
      <c r="AN421" s="238">
        <v>5</v>
      </c>
      <c r="AO421" s="238">
        <v>15</v>
      </c>
      <c r="AS421" s="238">
        <v>1</v>
      </c>
      <c r="AT421" s="238">
        <v>98</v>
      </c>
      <c r="AU421" s="238">
        <v>65</v>
      </c>
      <c r="AV421" s="238">
        <v>11</v>
      </c>
      <c r="AW421" s="238">
        <v>21</v>
      </c>
      <c r="AX421" s="238">
        <v>2</v>
      </c>
      <c r="AY421" s="238">
        <v>2</v>
      </c>
      <c r="AZ421" s="238">
        <v>4</v>
      </c>
      <c r="BA421" s="238">
        <v>21</v>
      </c>
      <c r="BB421" s="238">
        <v>25</v>
      </c>
      <c r="BC421" s="238" t="s">
        <v>363</v>
      </c>
      <c r="BD421" s="238">
        <v>5</v>
      </c>
      <c r="BE421" s="238">
        <v>15</v>
      </c>
      <c r="BI421" s="238">
        <v>1</v>
      </c>
      <c r="BJ421" s="238">
        <v>98</v>
      </c>
      <c r="BK421" s="238">
        <v>65</v>
      </c>
      <c r="BL421" s="238">
        <v>11</v>
      </c>
      <c r="BM421" s="238">
        <v>21</v>
      </c>
      <c r="CT421" s="238">
        <v>460136</v>
      </c>
      <c r="CU421" s="238">
        <v>4966319</v>
      </c>
      <c r="CV421" s="238">
        <v>44.849171699999999</v>
      </c>
      <c r="CW421" s="238">
        <v>-93.504467500000004</v>
      </c>
      <c r="CX421" s="238" t="s">
        <v>359</v>
      </c>
      <c r="CY421" s="238" t="s">
        <v>2490</v>
      </c>
    </row>
    <row r="422" spans="1:103" x14ac:dyDescent="0.25">
      <c r="A422" s="238">
        <v>10957437</v>
      </c>
      <c r="B422" s="238">
        <v>2</v>
      </c>
      <c r="C422" s="238">
        <v>212</v>
      </c>
      <c r="D422" s="238">
        <v>154.607</v>
      </c>
      <c r="E422" s="238">
        <v>27</v>
      </c>
      <c r="F422" s="238" t="s">
        <v>2420</v>
      </c>
      <c r="H422" s="238" t="s">
        <v>354</v>
      </c>
      <c r="I422" s="238">
        <v>25</v>
      </c>
      <c r="K422" s="238">
        <v>14491</v>
      </c>
      <c r="L422" s="238">
        <v>141270087</v>
      </c>
      <c r="M422" s="238">
        <v>4</v>
      </c>
      <c r="N422" s="238">
        <v>22</v>
      </c>
      <c r="O422" s="238">
        <v>2014</v>
      </c>
      <c r="P422" s="238" t="s">
        <v>368</v>
      </c>
      <c r="Q422" s="238">
        <v>7</v>
      </c>
      <c r="S422" s="238">
        <v>5</v>
      </c>
      <c r="T422" s="238">
        <v>0</v>
      </c>
      <c r="U422" s="238">
        <v>2</v>
      </c>
      <c r="V422" s="238">
        <v>1</v>
      </c>
      <c r="W422" s="238">
        <v>10</v>
      </c>
      <c r="X422" s="238">
        <v>2</v>
      </c>
      <c r="Y422" s="238">
        <v>1</v>
      </c>
      <c r="Z422" s="238">
        <v>1</v>
      </c>
      <c r="AB422" s="238">
        <v>1</v>
      </c>
      <c r="AC422" s="238">
        <v>98</v>
      </c>
      <c r="AF422" s="238" t="s">
        <v>358</v>
      </c>
      <c r="AG422" s="238">
        <v>7</v>
      </c>
      <c r="AH422" s="238">
        <v>2</v>
      </c>
      <c r="AI422" s="238">
        <v>2</v>
      </c>
      <c r="AJ422" s="238">
        <v>3</v>
      </c>
      <c r="AK422" s="238">
        <v>26</v>
      </c>
      <c r="AL422" s="238">
        <v>28</v>
      </c>
      <c r="AM422" s="238" t="s">
        <v>354</v>
      </c>
      <c r="AO422" s="238">
        <v>1</v>
      </c>
      <c r="AS422" s="238">
        <v>2</v>
      </c>
      <c r="AT422" s="238">
        <v>98</v>
      </c>
      <c r="AU422" s="238">
        <v>60</v>
      </c>
      <c r="AV422" s="238">
        <v>11</v>
      </c>
      <c r="AW422" s="238">
        <v>21</v>
      </c>
      <c r="AX422" s="238">
        <v>2</v>
      </c>
      <c r="AY422" s="238">
        <v>2</v>
      </c>
      <c r="AZ422" s="238">
        <v>3</v>
      </c>
      <c r="BA422" s="238">
        <v>21</v>
      </c>
      <c r="BB422" s="238">
        <v>37</v>
      </c>
      <c r="BC422" s="238" t="s">
        <v>363</v>
      </c>
      <c r="BE422" s="238">
        <v>5</v>
      </c>
      <c r="BF422" s="238">
        <v>15</v>
      </c>
      <c r="BI422" s="238">
        <v>2</v>
      </c>
      <c r="BJ422" s="238">
        <v>98</v>
      </c>
      <c r="BK422" s="238">
        <v>60</v>
      </c>
      <c r="BL422" s="238">
        <v>11</v>
      </c>
      <c r="BM422" s="238">
        <v>21</v>
      </c>
      <c r="CT422" s="238">
        <v>460136</v>
      </c>
      <c r="CU422" s="238">
        <v>4966319</v>
      </c>
      <c r="CV422" s="238">
        <v>44.849171699999999</v>
      </c>
      <c r="CW422" s="238">
        <v>-93.504467500000004</v>
      </c>
      <c r="CX422" s="238" t="s">
        <v>359</v>
      </c>
    </row>
    <row r="423" spans="1:103" x14ac:dyDescent="0.25">
      <c r="A423" s="238">
        <v>10996196</v>
      </c>
      <c r="B423" s="238">
        <v>2</v>
      </c>
      <c r="C423" s="238">
        <v>212</v>
      </c>
      <c r="D423" s="238">
        <v>154.607</v>
      </c>
      <c r="E423" s="238">
        <v>27</v>
      </c>
      <c r="F423" s="238" t="s">
        <v>2420</v>
      </c>
      <c r="H423" s="238" t="s">
        <v>354</v>
      </c>
      <c r="I423" s="238">
        <v>25</v>
      </c>
      <c r="K423" s="238">
        <v>14512311</v>
      </c>
      <c r="L423" s="238">
        <v>143210344</v>
      </c>
      <c r="M423" s="238">
        <v>11</v>
      </c>
      <c r="N423" s="238">
        <v>15</v>
      </c>
      <c r="O423" s="238">
        <v>2014</v>
      </c>
      <c r="P423" s="238" t="s">
        <v>364</v>
      </c>
      <c r="Q423" s="238">
        <v>19</v>
      </c>
      <c r="R423" s="238" t="s">
        <v>356</v>
      </c>
      <c r="S423" s="238">
        <v>3</v>
      </c>
      <c r="T423" s="238">
        <v>0</v>
      </c>
      <c r="U423" s="238">
        <v>2</v>
      </c>
      <c r="V423" s="238">
        <v>8</v>
      </c>
      <c r="W423" s="238">
        <v>10</v>
      </c>
      <c r="X423" s="238">
        <v>2</v>
      </c>
      <c r="Y423" s="238">
        <v>4</v>
      </c>
      <c r="Z423" s="238">
        <v>4</v>
      </c>
      <c r="AB423" s="238">
        <v>3</v>
      </c>
      <c r="AC423" s="238">
        <v>98</v>
      </c>
      <c r="AD423" s="238" t="s">
        <v>376</v>
      </c>
      <c r="AE423" s="238" t="s">
        <v>2389</v>
      </c>
      <c r="AF423" s="238" t="s">
        <v>358</v>
      </c>
      <c r="AG423" s="238">
        <v>8</v>
      </c>
      <c r="AH423" s="238">
        <v>2</v>
      </c>
      <c r="AI423" s="238">
        <v>3</v>
      </c>
      <c r="AJ423" s="238">
        <v>3</v>
      </c>
      <c r="AK423" s="238">
        <v>22</v>
      </c>
      <c r="AL423" s="238">
        <v>31</v>
      </c>
      <c r="AM423" s="238" t="s">
        <v>363</v>
      </c>
      <c r="AN423" s="238">
        <v>1</v>
      </c>
      <c r="AO423" s="238">
        <v>18</v>
      </c>
      <c r="AS423" s="238">
        <v>1</v>
      </c>
      <c r="AT423" s="238">
        <v>98</v>
      </c>
      <c r="AU423" s="238">
        <v>65</v>
      </c>
      <c r="AV423" s="238">
        <v>11</v>
      </c>
      <c r="AW423" s="238">
        <v>21</v>
      </c>
      <c r="AX423" s="238">
        <v>2</v>
      </c>
      <c r="AY423" s="238">
        <v>2</v>
      </c>
      <c r="AZ423" s="238">
        <v>4</v>
      </c>
      <c r="BA423" s="238">
        <v>21</v>
      </c>
      <c r="BB423" s="238">
        <v>36</v>
      </c>
      <c r="BC423" s="238" t="s">
        <v>363</v>
      </c>
      <c r="BD423" s="238">
        <v>5</v>
      </c>
      <c r="BE423" s="238">
        <v>1</v>
      </c>
      <c r="BI423" s="238">
        <v>1</v>
      </c>
      <c r="BJ423" s="238">
        <v>98</v>
      </c>
      <c r="BK423" s="238">
        <v>65</v>
      </c>
      <c r="BL423" s="238">
        <v>11</v>
      </c>
      <c r="BM423" s="238">
        <v>21</v>
      </c>
      <c r="CT423" s="238">
        <v>460136</v>
      </c>
      <c r="CU423" s="238">
        <v>4966319</v>
      </c>
      <c r="CV423" s="238">
        <v>44.849171699999999</v>
      </c>
      <c r="CW423" s="238">
        <v>-93.504467500000004</v>
      </c>
      <c r="CX423" s="238" t="s">
        <v>359</v>
      </c>
      <c r="CY423" s="238" t="s">
        <v>2491</v>
      </c>
    </row>
    <row r="424" spans="1:103" x14ac:dyDescent="0.25">
      <c r="A424" s="238">
        <v>11024702</v>
      </c>
      <c r="B424" s="238">
        <v>2</v>
      </c>
      <c r="C424" s="238">
        <v>212</v>
      </c>
      <c r="D424" s="238">
        <v>154.607</v>
      </c>
      <c r="E424" s="238">
        <v>27</v>
      </c>
      <c r="F424" s="238" t="s">
        <v>2420</v>
      </c>
      <c r="H424" s="238" t="s">
        <v>354</v>
      </c>
      <c r="I424" s="238">
        <v>25</v>
      </c>
      <c r="K424" s="238">
        <v>15500427</v>
      </c>
      <c r="L424" s="238">
        <v>150120320</v>
      </c>
      <c r="M424" s="238">
        <v>1</v>
      </c>
      <c r="N424" s="238">
        <v>8</v>
      </c>
      <c r="O424" s="238">
        <v>2015</v>
      </c>
      <c r="P424" s="238" t="s">
        <v>384</v>
      </c>
      <c r="Q424" s="238">
        <v>14</v>
      </c>
      <c r="S424" s="238">
        <v>5</v>
      </c>
      <c r="T424" s="238">
        <v>0</v>
      </c>
      <c r="U424" s="238">
        <v>2</v>
      </c>
      <c r="V424" s="238">
        <v>1</v>
      </c>
      <c r="W424" s="238">
        <v>10</v>
      </c>
      <c r="X424" s="238">
        <v>2</v>
      </c>
      <c r="Y424" s="238">
        <v>1</v>
      </c>
      <c r="Z424" s="238">
        <v>4</v>
      </c>
      <c r="AB424" s="238">
        <v>5</v>
      </c>
      <c r="AC424" s="238">
        <v>98</v>
      </c>
      <c r="AD424" s="238">
        <v>212</v>
      </c>
      <c r="AE424" s="238" t="s">
        <v>2386</v>
      </c>
      <c r="AF424" s="238" t="s">
        <v>358</v>
      </c>
      <c r="AG424" s="238">
        <v>7</v>
      </c>
      <c r="AH424" s="238">
        <v>2</v>
      </c>
      <c r="AI424" s="238">
        <v>2</v>
      </c>
      <c r="AJ424" s="238">
        <v>3</v>
      </c>
      <c r="AK424" s="238">
        <v>21</v>
      </c>
      <c r="AL424" s="238">
        <v>31</v>
      </c>
      <c r="AM424" s="238" t="s">
        <v>354</v>
      </c>
      <c r="AN424" s="238">
        <v>5</v>
      </c>
      <c r="AO424" s="238">
        <v>3</v>
      </c>
      <c r="AS424" s="238">
        <v>1</v>
      </c>
      <c r="AT424" s="238">
        <v>98</v>
      </c>
      <c r="AU424" s="238">
        <v>65</v>
      </c>
      <c r="AV424" s="238">
        <v>11</v>
      </c>
      <c r="AW424" s="238">
        <v>21</v>
      </c>
      <c r="AX424" s="238">
        <v>2</v>
      </c>
      <c r="AY424" s="238">
        <v>44</v>
      </c>
      <c r="AZ424" s="238">
        <v>3</v>
      </c>
      <c r="BA424" s="238">
        <v>26</v>
      </c>
      <c r="BB424" s="238">
        <v>61</v>
      </c>
      <c r="BC424" s="238" t="s">
        <v>354</v>
      </c>
      <c r="BD424" s="238">
        <v>5</v>
      </c>
      <c r="BE424" s="238">
        <v>1</v>
      </c>
      <c r="BI424" s="238">
        <v>1</v>
      </c>
      <c r="BJ424" s="238">
        <v>98</v>
      </c>
      <c r="BK424" s="238">
        <v>65</v>
      </c>
      <c r="BL424" s="238">
        <v>11</v>
      </c>
      <c r="BM424" s="238">
        <v>21</v>
      </c>
      <c r="CT424" s="238">
        <v>460136</v>
      </c>
      <c r="CU424" s="238">
        <v>4966319</v>
      </c>
      <c r="CV424" s="238">
        <v>44.849171699999999</v>
      </c>
      <c r="CW424" s="238">
        <v>-93.504467500000004</v>
      </c>
      <c r="CX424" s="238" t="s">
        <v>359</v>
      </c>
      <c r="CY424" s="238" t="s">
        <v>2492</v>
      </c>
    </row>
    <row r="425" spans="1:103" x14ac:dyDescent="0.25">
      <c r="A425" s="238">
        <v>11038103</v>
      </c>
      <c r="B425" s="238">
        <v>2</v>
      </c>
      <c r="C425" s="238">
        <v>212</v>
      </c>
      <c r="D425" s="238">
        <v>154.607</v>
      </c>
      <c r="E425" s="238">
        <v>27</v>
      </c>
      <c r="F425" s="238" t="s">
        <v>2420</v>
      </c>
      <c r="H425" s="238" t="s">
        <v>354</v>
      </c>
      <c r="I425" s="238">
        <v>25</v>
      </c>
      <c r="K425" s="238">
        <v>15503290</v>
      </c>
      <c r="L425" s="238">
        <v>150910200</v>
      </c>
      <c r="M425" s="238">
        <v>3</v>
      </c>
      <c r="N425" s="238">
        <v>26</v>
      </c>
      <c r="O425" s="238">
        <v>2015</v>
      </c>
      <c r="P425" s="238" t="s">
        <v>384</v>
      </c>
      <c r="Q425" s="238">
        <v>8</v>
      </c>
      <c r="R425" s="238" t="s">
        <v>369</v>
      </c>
      <c r="S425" s="238">
        <v>4</v>
      </c>
      <c r="T425" s="238">
        <v>0</v>
      </c>
      <c r="U425" s="238">
        <v>2</v>
      </c>
      <c r="V425" s="238">
        <v>1</v>
      </c>
      <c r="W425" s="238">
        <v>10</v>
      </c>
      <c r="X425" s="238">
        <v>25</v>
      </c>
      <c r="Y425" s="238">
        <v>1</v>
      </c>
      <c r="Z425" s="238">
        <v>1</v>
      </c>
      <c r="AB425" s="238">
        <v>1</v>
      </c>
      <c r="AC425" s="238">
        <v>98</v>
      </c>
      <c r="AD425" s="238" t="s">
        <v>2386</v>
      </c>
      <c r="AE425" s="238" t="s">
        <v>371</v>
      </c>
      <c r="AF425" s="238" t="s">
        <v>358</v>
      </c>
      <c r="AG425" s="238">
        <v>7</v>
      </c>
      <c r="AH425" s="238">
        <v>2</v>
      </c>
      <c r="AI425" s="238">
        <v>2</v>
      </c>
      <c r="AJ425" s="238">
        <v>3</v>
      </c>
      <c r="AK425" s="238">
        <v>8</v>
      </c>
      <c r="AL425" s="238">
        <v>37</v>
      </c>
      <c r="AM425" s="238" t="s">
        <v>354</v>
      </c>
      <c r="AN425" s="238">
        <v>5</v>
      </c>
      <c r="AO425" s="238">
        <v>1</v>
      </c>
      <c r="AS425" s="238">
        <v>2</v>
      </c>
      <c r="AT425" s="238">
        <v>20</v>
      </c>
      <c r="AU425" s="238">
        <v>55</v>
      </c>
      <c r="AV425" s="238">
        <v>11</v>
      </c>
      <c r="AW425" s="238">
        <v>21</v>
      </c>
      <c r="AX425" s="238">
        <v>2</v>
      </c>
      <c r="AY425" s="238">
        <v>4</v>
      </c>
      <c r="AZ425" s="238">
        <v>3</v>
      </c>
      <c r="BA425" s="238">
        <v>21</v>
      </c>
      <c r="BB425" s="238">
        <v>52</v>
      </c>
      <c r="BC425" s="238" t="s">
        <v>363</v>
      </c>
      <c r="BD425" s="238">
        <v>5</v>
      </c>
      <c r="BE425" s="238">
        <v>15</v>
      </c>
      <c r="BI425" s="238">
        <v>2</v>
      </c>
      <c r="BJ425" s="238">
        <v>20</v>
      </c>
      <c r="BK425" s="238">
        <v>55</v>
      </c>
      <c r="BL425" s="238">
        <v>11</v>
      </c>
      <c r="BM425" s="238">
        <v>21</v>
      </c>
      <c r="CT425" s="238">
        <v>460136</v>
      </c>
      <c r="CU425" s="238">
        <v>4966319</v>
      </c>
      <c r="CV425" s="238">
        <v>44.849171699999999</v>
      </c>
      <c r="CW425" s="238">
        <v>-93.504467500000004</v>
      </c>
      <c r="CX425" s="238" t="s">
        <v>359</v>
      </c>
      <c r="CY425" s="238" t="s">
        <v>2493</v>
      </c>
    </row>
    <row r="426" spans="1:103" x14ac:dyDescent="0.25">
      <c r="A426" s="238">
        <v>11052073</v>
      </c>
      <c r="B426" s="238">
        <v>2</v>
      </c>
      <c r="C426" s="238">
        <v>212</v>
      </c>
      <c r="D426" s="238">
        <v>154.607</v>
      </c>
      <c r="E426" s="238">
        <v>27</v>
      </c>
      <c r="F426" s="238" t="s">
        <v>2420</v>
      </c>
      <c r="H426" s="238" t="s">
        <v>354</v>
      </c>
      <c r="I426" s="238">
        <v>25</v>
      </c>
      <c r="K426" s="238">
        <v>15507233</v>
      </c>
      <c r="L426" s="238">
        <v>151960301</v>
      </c>
      <c r="M426" s="238">
        <v>7</v>
      </c>
      <c r="N426" s="238">
        <v>15</v>
      </c>
      <c r="O426" s="238">
        <v>2015</v>
      </c>
      <c r="P426" s="238" t="s">
        <v>355</v>
      </c>
      <c r="Q426" s="238">
        <v>7</v>
      </c>
      <c r="R426" s="238" t="s">
        <v>369</v>
      </c>
      <c r="S426" s="238">
        <v>5</v>
      </c>
      <c r="T426" s="238">
        <v>0</v>
      </c>
      <c r="U426" s="238">
        <v>3</v>
      </c>
      <c r="V426" s="238">
        <v>1</v>
      </c>
      <c r="W426" s="238">
        <v>10</v>
      </c>
      <c r="X426" s="238">
        <v>2</v>
      </c>
      <c r="Y426" s="238">
        <v>1</v>
      </c>
      <c r="Z426" s="238">
        <v>1</v>
      </c>
      <c r="AB426" s="238">
        <v>1</v>
      </c>
      <c r="AC426" s="238">
        <v>98</v>
      </c>
      <c r="AD426" s="238" t="s">
        <v>376</v>
      </c>
      <c r="AE426" s="238" t="s">
        <v>2386</v>
      </c>
      <c r="AF426" s="238" t="s">
        <v>358</v>
      </c>
      <c r="AG426" s="238">
        <v>7</v>
      </c>
      <c r="AH426" s="238">
        <v>2</v>
      </c>
      <c r="AI426" s="238">
        <v>4</v>
      </c>
      <c r="AJ426" s="238">
        <v>3</v>
      </c>
      <c r="AK426" s="238">
        <v>8</v>
      </c>
      <c r="AL426" s="238">
        <v>41</v>
      </c>
      <c r="AM426" s="238" t="s">
        <v>363</v>
      </c>
      <c r="AN426" s="238">
        <v>5</v>
      </c>
      <c r="AO426" s="238">
        <v>1</v>
      </c>
      <c r="AS426" s="238">
        <v>3</v>
      </c>
      <c r="AT426" s="238">
        <v>98</v>
      </c>
      <c r="AU426" s="238">
        <v>60</v>
      </c>
      <c r="AV426" s="238">
        <v>11</v>
      </c>
      <c r="AW426" s="238">
        <v>21</v>
      </c>
      <c r="AX426" s="238">
        <v>2</v>
      </c>
      <c r="AY426" s="238">
        <v>4</v>
      </c>
      <c r="AZ426" s="238">
        <v>3</v>
      </c>
      <c r="BA426" s="238">
        <v>26</v>
      </c>
      <c r="BB426" s="238">
        <v>22</v>
      </c>
      <c r="BC426" s="238" t="s">
        <v>363</v>
      </c>
      <c r="BD426" s="238">
        <v>5</v>
      </c>
      <c r="BE426" s="238">
        <v>1</v>
      </c>
      <c r="BI426" s="238">
        <v>3</v>
      </c>
      <c r="BJ426" s="238">
        <v>98</v>
      </c>
      <c r="BK426" s="238">
        <v>60</v>
      </c>
      <c r="BL426" s="238">
        <v>11</v>
      </c>
      <c r="BM426" s="238">
        <v>21</v>
      </c>
      <c r="BN426" s="238">
        <v>2</v>
      </c>
      <c r="BO426" s="238">
        <v>2</v>
      </c>
      <c r="BP426" s="238">
        <v>3</v>
      </c>
      <c r="BQ426" s="238">
        <v>21</v>
      </c>
      <c r="BR426" s="238">
        <v>35</v>
      </c>
      <c r="BS426" s="238" t="s">
        <v>354</v>
      </c>
      <c r="BT426" s="238">
        <v>5</v>
      </c>
      <c r="BU426" s="238">
        <v>5</v>
      </c>
      <c r="BY426" s="238">
        <v>3</v>
      </c>
      <c r="BZ426" s="238">
        <v>98</v>
      </c>
      <c r="CA426" s="238">
        <v>60</v>
      </c>
      <c r="CB426" s="238">
        <v>11</v>
      </c>
      <c r="CC426" s="238">
        <v>21</v>
      </c>
      <c r="CT426" s="238">
        <v>460136</v>
      </c>
      <c r="CU426" s="238">
        <v>4966319</v>
      </c>
      <c r="CV426" s="238">
        <v>44.849171699999999</v>
      </c>
      <c r="CW426" s="238">
        <v>-93.504467500000004</v>
      </c>
      <c r="CX426" s="238" t="s">
        <v>359</v>
      </c>
      <c r="CY426" s="238" t="s">
        <v>2494</v>
      </c>
    </row>
    <row r="427" spans="1:103" x14ac:dyDescent="0.25">
      <c r="A427" s="238">
        <v>11052974</v>
      </c>
      <c r="B427" s="238">
        <v>2</v>
      </c>
      <c r="C427" s="238">
        <v>212</v>
      </c>
      <c r="D427" s="238">
        <v>154.607</v>
      </c>
      <c r="E427" s="238">
        <v>27</v>
      </c>
      <c r="F427" s="238" t="s">
        <v>2420</v>
      </c>
      <c r="H427" s="238" t="s">
        <v>354</v>
      </c>
      <c r="I427" s="238">
        <v>25</v>
      </c>
      <c r="K427" s="238">
        <v>15507252</v>
      </c>
      <c r="L427" s="238">
        <v>152070182</v>
      </c>
      <c r="M427" s="238">
        <v>7</v>
      </c>
      <c r="N427" s="238">
        <v>15</v>
      </c>
      <c r="O427" s="238">
        <v>2015</v>
      </c>
      <c r="P427" s="238" t="s">
        <v>355</v>
      </c>
      <c r="Q427" s="238">
        <v>14</v>
      </c>
      <c r="R427" s="238" t="s">
        <v>419</v>
      </c>
      <c r="S427" s="238">
        <v>4</v>
      </c>
      <c r="T427" s="238">
        <v>0</v>
      </c>
      <c r="U427" s="238">
        <v>3</v>
      </c>
      <c r="V427" s="238">
        <v>1</v>
      </c>
      <c r="W427" s="238">
        <v>10</v>
      </c>
      <c r="X427" s="238">
        <v>2</v>
      </c>
      <c r="Y427" s="238">
        <v>1</v>
      </c>
      <c r="Z427" s="238">
        <v>1</v>
      </c>
      <c r="AB427" s="238">
        <v>1</v>
      </c>
      <c r="AC427" s="238">
        <v>98</v>
      </c>
      <c r="AD427" s="238" t="s">
        <v>376</v>
      </c>
      <c r="AE427" s="238" t="s">
        <v>2389</v>
      </c>
      <c r="AF427" s="238" t="s">
        <v>358</v>
      </c>
      <c r="AG427" s="238">
        <v>7</v>
      </c>
      <c r="AH427" s="238">
        <v>2</v>
      </c>
      <c r="AI427" s="238">
        <v>2</v>
      </c>
      <c r="AJ427" s="238">
        <v>3</v>
      </c>
      <c r="AK427" s="238">
        <v>21</v>
      </c>
      <c r="AL427" s="238">
        <v>27</v>
      </c>
      <c r="AM427" s="238" t="s">
        <v>354</v>
      </c>
      <c r="AN427" s="238">
        <v>5</v>
      </c>
      <c r="AO427" s="238">
        <v>1</v>
      </c>
      <c r="AS427" s="238">
        <v>3</v>
      </c>
      <c r="AT427" s="238">
        <v>98</v>
      </c>
      <c r="AU427" s="238">
        <v>60</v>
      </c>
      <c r="AV427" s="238">
        <v>11</v>
      </c>
      <c r="AW427" s="238">
        <v>21</v>
      </c>
      <c r="AX427" s="238">
        <v>1</v>
      </c>
      <c r="AY427" s="238">
        <v>4</v>
      </c>
      <c r="AZ427" s="238">
        <v>3</v>
      </c>
      <c r="BA427" s="238">
        <v>21</v>
      </c>
      <c r="BB427" s="238">
        <v>24</v>
      </c>
      <c r="BC427" s="238" t="s">
        <v>354</v>
      </c>
      <c r="BD427" s="238">
        <v>5</v>
      </c>
      <c r="BE427" s="238">
        <v>3</v>
      </c>
      <c r="BF427" s="238">
        <v>8</v>
      </c>
      <c r="BI427" s="238">
        <v>3</v>
      </c>
      <c r="BJ427" s="238">
        <v>98</v>
      </c>
      <c r="BK427" s="238">
        <v>60</v>
      </c>
      <c r="BL427" s="238">
        <v>11</v>
      </c>
      <c r="BM427" s="238">
        <v>21</v>
      </c>
      <c r="BN427" s="238">
        <v>2</v>
      </c>
      <c r="BO427" s="238">
        <v>1</v>
      </c>
      <c r="BP427" s="238">
        <v>3</v>
      </c>
      <c r="BQ427" s="238">
        <v>27</v>
      </c>
      <c r="BR427" s="238">
        <v>28</v>
      </c>
      <c r="BS427" s="238" t="s">
        <v>354</v>
      </c>
      <c r="BT427" s="238">
        <v>5</v>
      </c>
      <c r="BU427" s="238">
        <v>1</v>
      </c>
      <c r="BY427" s="238">
        <v>3</v>
      </c>
      <c r="BZ427" s="238">
        <v>98</v>
      </c>
      <c r="CA427" s="238">
        <v>60</v>
      </c>
      <c r="CB427" s="238">
        <v>11</v>
      </c>
      <c r="CC427" s="238">
        <v>21</v>
      </c>
      <c r="CT427" s="238">
        <v>460136</v>
      </c>
      <c r="CU427" s="238">
        <v>4966319</v>
      </c>
      <c r="CV427" s="238">
        <v>44.849171699999999</v>
      </c>
      <c r="CW427" s="238">
        <v>-93.504467500000004</v>
      </c>
      <c r="CX427" s="238" t="s">
        <v>359</v>
      </c>
      <c r="CY427" s="238" t="s">
        <v>2495</v>
      </c>
    </row>
    <row r="428" spans="1:103" x14ac:dyDescent="0.25">
      <c r="A428" s="238">
        <v>11066471</v>
      </c>
      <c r="B428" s="238">
        <v>2</v>
      </c>
      <c r="C428" s="238">
        <v>212</v>
      </c>
      <c r="D428" s="238">
        <v>154.607</v>
      </c>
      <c r="E428" s="238">
        <v>27</v>
      </c>
      <c r="F428" s="238" t="s">
        <v>2420</v>
      </c>
      <c r="H428" s="238" t="s">
        <v>354</v>
      </c>
      <c r="I428" s="238">
        <v>25</v>
      </c>
      <c r="K428" s="238">
        <v>15508116</v>
      </c>
      <c r="L428" s="238">
        <v>152510273</v>
      </c>
      <c r="M428" s="238">
        <v>8</v>
      </c>
      <c r="N428" s="238">
        <v>6</v>
      </c>
      <c r="O428" s="238">
        <v>2015</v>
      </c>
      <c r="P428" s="238" t="s">
        <v>384</v>
      </c>
      <c r="Q428" s="238">
        <v>7</v>
      </c>
      <c r="R428" s="238" t="s">
        <v>369</v>
      </c>
      <c r="S428" s="238">
        <v>5</v>
      </c>
      <c r="T428" s="238">
        <v>0</v>
      </c>
      <c r="U428" s="238">
        <v>2</v>
      </c>
      <c r="V428" s="238">
        <v>10</v>
      </c>
      <c r="W428" s="238">
        <v>10</v>
      </c>
      <c r="X428" s="238">
        <v>2</v>
      </c>
      <c r="Y428" s="238">
        <v>1</v>
      </c>
      <c r="Z428" s="238">
        <v>1</v>
      </c>
      <c r="AB428" s="238">
        <v>1</v>
      </c>
      <c r="AC428" s="238">
        <v>98</v>
      </c>
      <c r="AD428" s="238">
        <v>212</v>
      </c>
      <c r="AE428" s="238" t="s">
        <v>2386</v>
      </c>
      <c r="AF428" s="238" t="s">
        <v>358</v>
      </c>
      <c r="AG428" s="238">
        <v>5</v>
      </c>
      <c r="AH428" s="238">
        <v>2</v>
      </c>
      <c r="AI428" s="238">
        <v>2</v>
      </c>
      <c r="AJ428" s="238">
        <v>3</v>
      </c>
      <c r="AK428" s="238">
        <v>27</v>
      </c>
      <c r="AL428" s="238">
        <v>19</v>
      </c>
      <c r="AM428" s="238" t="s">
        <v>354</v>
      </c>
      <c r="AN428" s="238">
        <v>5</v>
      </c>
      <c r="AO428" s="238">
        <v>5</v>
      </c>
      <c r="AS428" s="238">
        <v>1</v>
      </c>
      <c r="AT428" s="238">
        <v>98</v>
      </c>
      <c r="AU428" s="238">
        <v>65</v>
      </c>
      <c r="AV428" s="238">
        <v>11</v>
      </c>
      <c r="AW428" s="238">
        <v>21</v>
      </c>
      <c r="AX428" s="238">
        <v>2</v>
      </c>
      <c r="AY428" s="238">
        <v>2</v>
      </c>
      <c r="AZ428" s="238">
        <v>3</v>
      </c>
      <c r="BA428" s="238">
        <v>26</v>
      </c>
      <c r="BB428" s="238">
        <v>33</v>
      </c>
      <c r="BC428" s="238" t="s">
        <v>363</v>
      </c>
      <c r="BD428" s="238">
        <v>5</v>
      </c>
      <c r="BE428" s="238">
        <v>1</v>
      </c>
      <c r="BI428" s="238">
        <v>1</v>
      </c>
      <c r="BJ428" s="238">
        <v>98</v>
      </c>
      <c r="BK428" s="238">
        <v>65</v>
      </c>
      <c r="BL428" s="238">
        <v>11</v>
      </c>
      <c r="BM428" s="238">
        <v>21</v>
      </c>
      <c r="CT428" s="238">
        <v>460136</v>
      </c>
      <c r="CU428" s="238">
        <v>4966319</v>
      </c>
      <c r="CV428" s="238">
        <v>44.849171699999999</v>
      </c>
      <c r="CW428" s="238">
        <v>-93.504467500000004</v>
      </c>
      <c r="CX428" s="238" t="s">
        <v>359</v>
      </c>
      <c r="CY428" s="238" t="s">
        <v>2496</v>
      </c>
    </row>
    <row r="429" spans="1:103" x14ac:dyDescent="0.25">
      <c r="A429" s="238">
        <v>11067941</v>
      </c>
      <c r="B429" s="238">
        <v>2</v>
      </c>
      <c r="C429" s="238">
        <v>212</v>
      </c>
      <c r="D429" s="238">
        <v>154.607</v>
      </c>
      <c r="E429" s="238">
        <v>27</v>
      </c>
      <c r="F429" s="238" t="s">
        <v>2420</v>
      </c>
      <c r="H429" s="238" t="s">
        <v>354</v>
      </c>
      <c r="I429" s="238">
        <v>25</v>
      </c>
      <c r="K429" s="238">
        <v>15508837</v>
      </c>
      <c r="L429" s="238">
        <v>152620127</v>
      </c>
      <c r="M429" s="238">
        <v>8</v>
      </c>
      <c r="N429" s="238">
        <v>25</v>
      </c>
      <c r="O429" s="238">
        <v>2015</v>
      </c>
      <c r="P429" s="238" t="s">
        <v>368</v>
      </c>
      <c r="Q429" s="238">
        <v>7</v>
      </c>
      <c r="R429" s="238" t="s">
        <v>369</v>
      </c>
      <c r="S429" s="238">
        <v>5</v>
      </c>
      <c r="T429" s="238">
        <v>0</v>
      </c>
      <c r="U429" s="238">
        <v>2</v>
      </c>
      <c r="V429" s="238">
        <v>1</v>
      </c>
      <c r="W429" s="238">
        <v>10</v>
      </c>
      <c r="X429" s="238">
        <v>2</v>
      </c>
      <c r="Y429" s="238">
        <v>1</v>
      </c>
      <c r="Z429" s="238">
        <v>1</v>
      </c>
      <c r="AB429" s="238">
        <v>1</v>
      </c>
      <c r="AC429" s="238">
        <v>98</v>
      </c>
      <c r="AD429" s="238" t="s">
        <v>376</v>
      </c>
      <c r="AE429" s="238" t="s">
        <v>2389</v>
      </c>
      <c r="AF429" s="238" t="s">
        <v>358</v>
      </c>
      <c r="AG429" s="238">
        <v>7</v>
      </c>
      <c r="AH429" s="238">
        <v>2</v>
      </c>
      <c r="AI429" s="238">
        <v>3</v>
      </c>
      <c r="AJ429" s="238">
        <v>3</v>
      </c>
      <c r="AK429" s="238">
        <v>21</v>
      </c>
      <c r="AL429" s="238">
        <v>32</v>
      </c>
      <c r="AM429" s="238" t="s">
        <v>354</v>
      </c>
      <c r="AN429" s="238">
        <v>5</v>
      </c>
      <c r="AO429" s="238">
        <v>15</v>
      </c>
      <c r="AP429" s="238">
        <v>3</v>
      </c>
      <c r="AS429" s="238">
        <v>1</v>
      </c>
      <c r="AT429" s="238">
        <v>98</v>
      </c>
      <c r="AU429" s="238">
        <v>55</v>
      </c>
      <c r="AV429" s="238">
        <v>11</v>
      </c>
      <c r="AW429" s="238">
        <v>21</v>
      </c>
      <c r="AX429" s="238">
        <v>2</v>
      </c>
      <c r="AY429" s="238">
        <v>4</v>
      </c>
      <c r="AZ429" s="238">
        <v>3</v>
      </c>
      <c r="BA429" s="238">
        <v>26</v>
      </c>
      <c r="BB429" s="238">
        <v>31</v>
      </c>
      <c r="BC429" s="238" t="s">
        <v>363</v>
      </c>
      <c r="BD429" s="238">
        <v>5</v>
      </c>
      <c r="BE429" s="238">
        <v>1</v>
      </c>
      <c r="BI429" s="238">
        <v>1</v>
      </c>
      <c r="BJ429" s="238">
        <v>98</v>
      </c>
      <c r="BK429" s="238">
        <v>55</v>
      </c>
      <c r="BL429" s="238">
        <v>11</v>
      </c>
      <c r="BM429" s="238">
        <v>21</v>
      </c>
      <c r="CT429" s="238">
        <v>460136</v>
      </c>
      <c r="CU429" s="238">
        <v>4966319</v>
      </c>
      <c r="CV429" s="238">
        <v>44.849171699999999</v>
      </c>
      <c r="CW429" s="238">
        <v>-93.504467500000004</v>
      </c>
      <c r="CX429" s="238" t="s">
        <v>359</v>
      </c>
      <c r="CY429" s="238" t="s">
        <v>2497</v>
      </c>
    </row>
    <row r="430" spans="1:103" x14ac:dyDescent="0.25">
      <c r="A430" s="238">
        <v>11066683</v>
      </c>
      <c r="B430" s="238">
        <v>2</v>
      </c>
      <c r="C430" s="238">
        <v>212</v>
      </c>
      <c r="D430" s="238">
        <v>154.607</v>
      </c>
      <c r="E430" s="238">
        <v>27</v>
      </c>
      <c r="F430" s="238" t="s">
        <v>2420</v>
      </c>
      <c r="H430" s="238" t="s">
        <v>354</v>
      </c>
      <c r="I430" s="238">
        <v>25</v>
      </c>
      <c r="K430" s="238">
        <v>201500033496</v>
      </c>
      <c r="L430" s="238">
        <v>152530060</v>
      </c>
      <c r="M430" s="238">
        <v>8</v>
      </c>
      <c r="N430" s="238">
        <v>27</v>
      </c>
      <c r="O430" s="238">
        <v>2015</v>
      </c>
      <c r="P430" s="238" t="s">
        <v>384</v>
      </c>
      <c r="Q430" s="238">
        <v>16</v>
      </c>
      <c r="S430" s="238">
        <v>4</v>
      </c>
      <c r="T430" s="238">
        <v>0</v>
      </c>
      <c r="U430" s="238">
        <v>1</v>
      </c>
      <c r="V430" s="238">
        <v>4</v>
      </c>
      <c r="W430" s="238">
        <v>53</v>
      </c>
      <c r="X430" s="238">
        <v>2</v>
      </c>
      <c r="Y430" s="238">
        <v>1</v>
      </c>
      <c r="Z430" s="238">
        <v>1</v>
      </c>
      <c r="AB430" s="238">
        <v>1</v>
      </c>
      <c r="AC430" s="238">
        <v>98</v>
      </c>
      <c r="AF430" s="238" t="s">
        <v>358</v>
      </c>
      <c r="AG430" s="238">
        <v>3</v>
      </c>
      <c r="AH430" s="238">
        <v>2</v>
      </c>
      <c r="AI430" s="238">
        <v>2</v>
      </c>
      <c r="AJ430" s="238">
        <v>3</v>
      </c>
      <c r="AK430" s="238">
        <v>26</v>
      </c>
      <c r="AL430" s="238">
        <v>41</v>
      </c>
      <c r="AM430" s="238" t="s">
        <v>363</v>
      </c>
      <c r="AN430" s="238">
        <v>5</v>
      </c>
      <c r="AS430" s="238">
        <v>1</v>
      </c>
      <c r="AT430" s="238">
        <v>98</v>
      </c>
      <c r="AU430" s="238">
        <v>65</v>
      </c>
      <c r="AV430" s="238">
        <v>11</v>
      </c>
      <c r="AW430" s="238">
        <v>21</v>
      </c>
      <c r="CT430" s="238">
        <v>460136</v>
      </c>
      <c r="CU430" s="238">
        <v>4966319</v>
      </c>
      <c r="CV430" s="238">
        <v>44.849171699999999</v>
      </c>
      <c r="CW430" s="238">
        <v>-93.504467500000004</v>
      </c>
      <c r="CX430" s="238" t="s">
        <v>359</v>
      </c>
    </row>
    <row r="431" spans="1:103" x14ac:dyDescent="0.25">
      <c r="A431" s="238">
        <v>11074552</v>
      </c>
      <c r="B431" s="238">
        <v>2</v>
      </c>
      <c r="C431" s="238">
        <v>212</v>
      </c>
      <c r="D431" s="238">
        <v>154.607</v>
      </c>
      <c r="E431" s="238">
        <v>27</v>
      </c>
      <c r="F431" s="238" t="s">
        <v>2420</v>
      </c>
      <c r="H431" s="238" t="s">
        <v>354</v>
      </c>
      <c r="I431" s="238">
        <v>25</v>
      </c>
      <c r="K431" s="238">
        <v>201500041512</v>
      </c>
      <c r="L431" s="238">
        <v>153100055</v>
      </c>
      <c r="M431" s="238">
        <v>10</v>
      </c>
      <c r="N431" s="238">
        <v>27</v>
      </c>
      <c r="O431" s="238">
        <v>2015</v>
      </c>
      <c r="P431" s="238" t="s">
        <v>368</v>
      </c>
      <c r="Q431" s="238">
        <v>8</v>
      </c>
      <c r="S431" s="238">
        <v>3</v>
      </c>
      <c r="T431" s="238">
        <v>0</v>
      </c>
      <c r="U431" s="238">
        <v>2</v>
      </c>
      <c r="V431" s="238">
        <v>3</v>
      </c>
      <c r="W431" s="238">
        <v>10</v>
      </c>
      <c r="X431" s="238">
        <v>3</v>
      </c>
      <c r="Y431" s="238">
        <v>1</v>
      </c>
      <c r="Z431" s="238">
        <v>2</v>
      </c>
      <c r="AB431" s="238">
        <v>1</v>
      </c>
      <c r="AC431" s="238">
        <v>98</v>
      </c>
      <c r="AF431" s="238" t="s">
        <v>358</v>
      </c>
      <c r="AG431" s="238">
        <v>9</v>
      </c>
      <c r="AH431" s="238">
        <v>2</v>
      </c>
      <c r="AI431" s="238">
        <v>2</v>
      </c>
      <c r="AJ431" s="238">
        <v>1</v>
      </c>
      <c r="AK431" s="238">
        <v>21</v>
      </c>
      <c r="AL431" s="238">
        <v>17</v>
      </c>
      <c r="AM431" s="238" t="s">
        <v>363</v>
      </c>
      <c r="AN431" s="238">
        <v>5</v>
      </c>
      <c r="AO431" s="238">
        <v>1</v>
      </c>
      <c r="AT431" s="238">
        <v>20</v>
      </c>
      <c r="AU431" s="238">
        <v>35</v>
      </c>
      <c r="AV431" s="238">
        <v>11</v>
      </c>
      <c r="AW431" s="238">
        <v>21</v>
      </c>
      <c r="AX431" s="238">
        <v>2</v>
      </c>
      <c r="AY431" s="238">
        <v>11</v>
      </c>
      <c r="AZ431" s="238">
        <v>2</v>
      </c>
      <c r="BA431" s="238">
        <v>24</v>
      </c>
      <c r="BB431" s="238">
        <v>54</v>
      </c>
      <c r="BC431" s="238" t="s">
        <v>354</v>
      </c>
      <c r="BD431" s="238">
        <v>5</v>
      </c>
      <c r="BE431" s="238">
        <v>2</v>
      </c>
      <c r="BJ431" s="238">
        <v>20</v>
      </c>
      <c r="BK431" s="238">
        <v>35</v>
      </c>
      <c r="BL431" s="238">
        <v>11</v>
      </c>
      <c r="BM431" s="238">
        <v>21</v>
      </c>
      <c r="CT431" s="238">
        <v>460136</v>
      </c>
      <c r="CU431" s="238">
        <v>4966319</v>
      </c>
      <c r="CV431" s="238">
        <v>44.849171699999999</v>
      </c>
      <c r="CW431" s="238">
        <v>-93.504467500000004</v>
      </c>
      <c r="CX431" s="238" t="s">
        <v>359</v>
      </c>
    </row>
    <row r="432" spans="1:103" x14ac:dyDescent="0.25">
      <c r="A432" s="238">
        <v>11084619</v>
      </c>
      <c r="B432" s="238">
        <v>2</v>
      </c>
      <c r="C432" s="238">
        <v>212</v>
      </c>
      <c r="D432" s="238">
        <v>154.607</v>
      </c>
      <c r="E432" s="238">
        <v>27</v>
      </c>
      <c r="F432" s="238" t="s">
        <v>2420</v>
      </c>
      <c r="H432" s="238" t="s">
        <v>354</v>
      </c>
      <c r="I432" s="238">
        <v>25</v>
      </c>
      <c r="K432" s="238">
        <v>15513094</v>
      </c>
      <c r="L432" s="238">
        <v>153500323</v>
      </c>
      <c r="M432" s="238">
        <v>12</v>
      </c>
      <c r="N432" s="238">
        <v>15</v>
      </c>
      <c r="O432" s="238">
        <v>2015</v>
      </c>
      <c r="P432" s="238" t="s">
        <v>368</v>
      </c>
      <c r="Q432" s="238">
        <v>7</v>
      </c>
      <c r="R432" s="238" t="s">
        <v>369</v>
      </c>
      <c r="S432" s="238">
        <v>5</v>
      </c>
      <c r="T432" s="238">
        <v>0</v>
      </c>
      <c r="U432" s="238">
        <v>2</v>
      </c>
      <c r="V432" s="238">
        <v>1</v>
      </c>
      <c r="W432" s="238">
        <v>10</v>
      </c>
      <c r="X432" s="238">
        <v>2</v>
      </c>
      <c r="Y432" s="238">
        <v>1</v>
      </c>
      <c r="Z432" s="238">
        <v>2</v>
      </c>
      <c r="AB432" s="238">
        <v>1</v>
      </c>
      <c r="AC432" s="238">
        <v>98</v>
      </c>
      <c r="AD432" s="238" t="s">
        <v>376</v>
      </c>
      <c r="AE432" s="238" t="s">
        <v>2386</v>
      </c>
      <c r="AF432" s="238" t="s">
        <v>358</v>
      </c>
      <c r="AG432" s="238">
        <v>7</v>
      </c>
      <c r="AH432" s="238">
        <v>2</v>
      </c>
      <c r="AI432" s="238">
        <v>3</v>
      </c>
      <c r="AJ432" s="238">
        <v>3</v>
      </c>
      <c r="AK432" s="238">
        <v>21</v>
      </c>
      <c r="AL432" s="238">
        <v>29</v>
      </c>
      <c r="AM432" s="238" t="s">
        <v>354</v>
      </c>
      <c r="AN432" s="238">
        <v>5</v>
      </c>
      <c r="AO432" s="238">
        <v>5</v>
      </c>
      <c r="AP432" s="238">
        <v>3</v>
      </c>
      <c r="AS432" s="238">
        <v>1</v>
      </c>
      <c r="AT432" s="238">
        <v>98</v>
      </c>
      <c r="AU432" s="238">
        <v>65</v>
      </c>
      <c r="AV432" s="238">
        <v>11</v>
      </c>
      <c r="AW432" s="238">
        <v>21</v>
      </c>
      <c r="AX432" s="238">
        <v>2</v>
      </c>
      <c r="AY432" s="238">
        <v>3</v>
      </c>
      <c r="AZ432" s="238">
        <v>3</v>
      </c>
      <c r="BA432" s="238">
        <v>26</v>
      </c>
      <c r="BB432" s="238">
        <v>39</v>
      </c>
      <c r="BC432" s="238" t="s">
        <v>354</v>
      </c>
      <c r="BD432" s="238">
        <v>5</v>
      </c>
      <c r="BE432" s="238">
        <v>1</v>
      </c>
      <c r="BI432" s="238">
        <v>1</v>
      </c>
      <c r="BJ432" s="238">
        <v>98</v>
      </c>
      <c r="BK432" s="238">
        <v>65</v>
      </c>
      <c r="BL432" s="238">
        <v>11</v>
      </c>
      <c r="BM432" s="238">
        <v>21</v>
      </c>
      <c r="CT432" s="238">
        <v>460136</v>
      </c>
      <c r="CU432" s="238">
        <v>4966319</v>
      </c>
      <c r="CV432" s="238">
        <v>44.849171699999999</v>
      </c>
      <c r="CW432" s="238">
        <v>-93.504467500000004</v>
      </c>
      <c r="CX432" s="238" t="s">
        <v>359</v>
      </c>
      <c r="CY432" s="238" t="s">
        <v>2498</v>
      </c>
    </row>
    <row r="433" spans="1:103" x14ac:dyDescent="0.25">
      <c r="A433" s="238">
        <v>772507</v>
      </c>
      <c r="B433" s="238">
        <v>2</v>
      </c>
      <c r="C433" s="238">
        <v>212</v>
      </c>
      <c r="D433" s="238">
        <v>154.62899999999999</v>
      </c>
      <c r="E433" s="238">
        <v>27</v>
      </c>
      <c r="F433" s="238" t="s">
        <v>2420</v>
      </c>
      <c r="H433" s="238" t="s">
        <v>354</v>
      </c>
      <c r="I433" s="238">
        <v>25</v>
      </c>
      <c r="K433" s="238">
        <v>19048845</v>
      </c>
      <c r="M433" s="238">
        <v>12</v>
      </c>
      <c r="N433" s="238">
        <v>12</v>
      </c>
      <c r="O433" s="238">
        <v>2019</v>
      </c>
      <c r="P433" s="238" t="s">
        <v>384</v>
      </c>
      <c r="Q433" s="238">
        <v>11</v>
      </c>
      <c r="R433" s="238" t="s">
        <v>369</v>
      </c>
      <c r="S433" s="238">
        <v>5</v>
      </c>
      <c r="T433" s="238">
        <v>0</v>
      </c>
      <c r="U433" s="238">
        <v>2</v>
      </c>
      <c r="V433" s="238">
        <v>5</v>
      </c>
      <c r="W433" s="238">
        <v>10</v>
      </c>
      <c r="X433" s="238">
        <v>2</v>
      </c>
      <c r="Y433" s="238">
        <v>1</v>
      </c>
      <c r="Z433" s="238">
        <v>4</v>
      </c>
      <c r="AB433" s="238">
        <v>5</v>
      </c>
      <c r="AC433" s="238">
        <v>98</v>
      </c>
      <c r="AD433" s="238" t="s">
        <v>357</v>
      </c>
      <c r="AF433" s="238" t="s">
        <v>358</v>
      </c>
      <c r="AG433" s="238">
        <v>10</v>
      </c>
      <c r="AH433" s="238">
        <v>2</v>
      </c>
      <c r="AI433" s="238">
        <v>2</v>
      </c>
      <c r="AJ433" s="238">
        <v>3</v>
      </c>
      <c r="AK433" s="238">
        <v>21</v>
      </c>
      <c r="AL433" s="238">
        <v>37</v>
      </c>
      <c r="AM433" s="238" t="s">
        <v>363</v>
      </c>
      <c r="AN433" s="238">
        <v>5</v>
      </c>
      <c r="AO433" s="238">
        <v>1</v>
      </c>
      <c r="AS433" s="238">
        <v>15</v>
      </c>
      <c r="AT433" s="238">
        <v>9</v>
      </c>
      <c r="AU433" s="238">
        <v>65</v>
      </c>
      <c r="AV433" s="238">
        <v>11</v>
      </c>
      <c r="AW433" s="238">
        <v>21</v>
      </c>
      <c r="AX433" s="238">
        <v>2</v>
      </c>
      <c r="AY433" s="238">
        <v>2</v>
      </c>
      <c r="AZ433" s="238">
        <v>3</v>
      </c>
      <c r="BA433" s="238">
        <v>21</v>
      </c>
      <c r="BB433" s="238">
        <v>51</v>
      </c>
      <c r="BC433" s="238" t="s">
        <v>354</v>
      </c>
      <c r="BD433" s="238">
        <v>5</v>
      </c>
      <c r="BE433" s="238">
        <v>1</v>
      </c>
      <c r="BI433" s="238">
        <v>15</v>
      </c>
      <c r="BJ433" s="238">
        <v>9</v>
      </c>
      <c r="BK433" s="238">
        <v>65</v>
      </c>
      <c r="BL433" s="238">
        <v>11</v>
      </c>
      <c r="BM433" s="238">
        <v>21</v>
      </c>
      <c r="CT433" s="238">
        <v>460169.45131868601</v>
      </c>
      <c r="CU433" s="238">
        <v>4966325.7768861903</v>
      </c>
      <c r="CV433" s="238">
        <v>44.849232069999999</v>
      </c>
      <c r="CW433" s="238">
        <v>-93.504045540000007</v>
      </c>
      <c r="CX433" s="238" t="s">
        <v>359</v>
      </c>
      <c r="CY433" s="238" t="s">
        <v>2499</v>
      </c>
    </row>
    <row r="434" spans="1:103" x14ac:dyDescent="0.25">
      <c r="A434" s="238">
        <v>534834</v>
      </c>
      <c r="B434" s="238">
        <v>2</v>
      </c>
      <c r="C434" s="238">
        <v>212</v>
      </c>
      <c r="D434" s="238">
        <v>154.636</v>
      </c>
      <c r="E434" s="238">
        <v>27</v>
      </c>
      <c r="F434" s="238" t="s">
        <v>2420</v>
      </c>
      <c r="H434" s="238" t="s">
        <v>354</v>
      </c>
      <c r="I434" s="238">
        <v>25</v>
      </c>
      <c r="K434" s="238">
        <v>18001603</v>
      </c>
      <c r="M434" s="238">
        <v>1</v>
      </c>
      <c r="N434" s="238">
        <v>11</v>
      </c>
      <c r="O434" s="238">
        <v>2018</v>
      </c>
      <c r="P434" s="238" t="s">
        <v>384</v>
      </c>
      <c r="Q434" s="238">
        <v>13</v>
      </c>
      <c r="R434" s="238" t="s">
        <v>369</v>
      </c>
      <c r="S434" s="238">
        <v>5</v>
      </c>
      <c r="T434" s="238">
        <v>0</v>
      </c>
      <c r="U434" s="238">
        <v>2</v>
      </c>
      <c r="V434" s="238">
        <v>12</v>
      </c>
      <c r="W434" s="238">
        <v>10</v>
      </c>
      <c r="X434" s="238">
        <v>2</v>
      </c>
      <c r="Y434" s="238">
        <v>1</v>
      </c>
      <c r="Z434" s="238">
        <v>4</v>
      </c>
      <c r="AA434" s="238">
        <v>7</v>
      </c>
      <c r="AB434" s="238">
        <v>3</v>
      </c>
      <c r="AC434" s="238">
        <v>98</v>
      </c>
      <c r="AD434" s="238" t="s">
        <v>357</v>
      </c>
      <c r="AF434" s="238" t="s">
        <v>358</v>
      </c>
      <c r="AG434" s="238">
        <v>7</v>
      </c>
      <c r="AH434" s="238">
        <v>2</v>
      </c>
      <c r="AI434" s="238">
        <v>4</v>
      </c>
      <c r="AJ434" s="238">
        <v>3</v>
      </c>
      <c r="AK434" s="238">
        <v>21</v>
      </c>
      <c r="AL434" s="238">
        <v>52</v>
      </c>
      <c r="AM434" s="238" t="s">
        <v>363</v>
      </c>
      <c r="AN434" s="238">
        <v>5</v>
      </c>
      <c r="AO434" s="238">
        <v>1</v>
      </c>
      <c r="AS434" s="238">
        <v>15</v>
      </c>
      <c r="AT434" s="238">
        <v>9</v>
      </c>
      <c r="AU434" s="238">
        <v>65</v>
      </c>
      <c r="AV434" s="238">
        <v>11</v>
      </c>
      <c r="AW434" s="238">
        <v>21</v>
      </c>
      <c r="AX434" s="238">
        <v>2</v>
      </c>
      <c r="AY434" s="238">
        <v>4</v>
      </c>
      <c r="AZ434" s="238">
        <v>3</v>
      </c>
      <c r="BA434" s="238">
        <v>21</v>
      </c>
      <c r="BB434" s="238">
        <v>71</v>
      </c>
      <c r="BC434" s="238" t="s">
        <v>354</v>
      </c>
      <c r="BD434" s="238">
        <v>5</v>
      </c>
      <c r="BE434" s="238">
        <v>1</v>
      </c>
      <c r="BI434" s="238">
        <v>15</v>
      </c>
      <c r="BJ434" s="238">
        <v>9</v>
      </c>
      <c r="BK434" s="238">
        <v>65</v>
      </c>
      <c r="BL434" s="238">
        <v>11</v>
      </c>
      <c r="BM434" s="238">
        <v>21</v>
      </c>
      <c r="CT434" s="238">
        <v>460179.836157132</v>
      </c>
      <c r="CU434" s="238">
        <v>4966331.39752742</v>
      </c>
      <c r="CV434" s="238">
        <v>44.849283249999999</v>
      </c>
      <c r="CW434" s="238">
        <v>-93.503914570000006</v>
      </c>
      <c r="CX434" s="238" t="s">
        <v>359</v>
      </c>
      <c r="CY434" s="238" t="s">
        <v>2500</v>
      </c>
    </row>
    <row r="435" spans="1:103" x14ac:dyDescent="0.25">
      <c r="A435" s="238">
        <v>10912790</v>
      </c>
      <c r="B435" s="238">
        <v>2</v>
      </c>
      <c r="C435" s="238">
        <v>212</v>
      </c>
      <c r="D435" s="238">
        <v>154.68199999999999</v>
      </c>
      <c r="E435" s="238">
        <v>27</v>
      </c>
      <c r="F435" s="238" t="s">
        <v>2420</v>
      </c>
      <c r="H435" s="238" t="s">
        <v>354</v>
      </c>
      <c r="I435" s="238">
        <v>25</v>
      </c>
      <c r="K435" s="238">
        <v>13050151</v>
      </c>
      <c r="L435" s="238">
        <v>133390404</v>
      </c>
      <c r="M435" s="238">
        <v>12</v>
      </c>
      <c r="N435" s="238">
        <v>5</v>
      </c>
      <c r="O435" s="238">
        <v>2013</v>
      </c>
      <c r="P435" s="238" t="s">
        <v>384</v>
      </c>
      <c r="Q435" s="238">
        <v>20</v>
      </c>
      <c r="R435" s="238" t="s">
        <v>356</v>
      </c>
      <c r="S435" s="238">
        <v>5</v>
      </c>
      <c r="T435" s="238">
        <v>0</v>
      </c>
      <c r="U435" s="238">
        <v>2</v>
      </c>
      <c r="V435" s="238">
        <v>10</v>
      </c>
      <c r="W435" s="238">
        <v>10</v>
      </c>
      <c r="X435" s="238">
        <v>2</v>
      </c>
      <c r="Y435" s="238">
        <v>1</v>
      </c>
      <c r="Z435" s="238">
        <v>4</v>
      </c>
      <c r="AB435" s="238">
        <v>5</v>
      </c>
      <c r="AC435" s="238">
        <v>98</v>
      </c>
      <c r="AD435" s="238" t="s">
        <v>371</v>
      </c>
      <c r="AE435" s="238" t="s">
        <v>2386</v>
      </c>
      <c r="AF435" s="238" t="s">
        <v>358</v>
      </c>
      <c r="AG435" s="238">
        <v>5</v>
      </c>
      <c r="AH435" s="238">
        <v>2</v>
      </c>
      <c r="AI435" s="238">
        <v>2</v>
      </c>
      <c r="AJ435" s="238">
        <v>4</v>
      </c>
      <c r="AK435" s="238">
        <v>10</v>
      </c>
      <c r="AL435" s="238">
        <v>56</v>
      </c>
      <c r="AM435" s="238" t="s">
        <v>363</v>
      </c>
      <c r="AN435" s="238">
        <v>5</v>
      </c>
      <c r="AS435" s="238">
        <v>2</v>
      </c>
      <c r="AT435" s="238">
        <v>98</v>
      </c>
      <c r="AU435" s="238">
        <v>60</v>
      </c>
      <c r="AV435" s="238">
        <v>10</v>
      </c>
      <c r="AW435" s="238">
        <v>21</v>
      </c>
      <c r="AX435" s="238">
        <v>2</v>
      </c>
      <c r="AY435" s="238">
        <v>2</v>
      </c>
      <c r="AZ435" s="238">
        <v>4</v>
      </c>
      <c r="BA435" s="238">
        <v>21</v>
      </c>
      <c r="BB435" s="238">
        <v>51</v>
      </c>
      <c r="BC435" s="238" t="s">
        <v>354</v>
      </c>
      <c r="BD435" s="238">
        <v>5</v>
      </c>
      <c r="BE435" s="238">
        <v>1</v>
      </c>
      <c r="BI435" s="238">
        <v>2</v>
      </c>
      <c r="BJ435" s="238">
        <v>98</v>
      </c>
      <c r="BK435" s="238">
        <v>60</v>
      </c>
      <c r="BL435" s="238">
        <v>10</v>
      </c>
      <c r="BM435" s="238">
        <v>21</v>
      </c>
      <c r="CT435" s="238">
        <v>460255</v>
      </c>
      <c r="CU435" s="238">
        <v>4966342</v>
      </c>
      <c r="CV435" s="238">
        <v>44.849380099999998</v>
      </c>
      <c r="CW435" s="238">
        <v>-93.502969800000002</v>
      </c>
      <c r="CX435" s="238" t="s">
        <v>359</v>
      </c>
      <c r="CY435" s="238" t="s">
        <v>2501</v>
      </c>
    </row>
    <row r="436" spans="1:103" x14ac:dyDescent="0.25">
      <c r="A436" s="238">
        <v>541665</v>
      </c>
      <c r="B436" s="238">
        <v>2</v>
      </c>
      <c r="C436" s="238">
        <v>212</v>
      </c>
      <c r="D436" s="238">
        <v>154.685</v>
      </c>
      <c r="E436" s="238">
        <v>27</v>
      </c>
      <c r="F436" s="238" t="s">
        <v>2420</v>
      </c>
      <c r="H436" s="238" t="s">
        <v>354</v>
      </c>
      <c r="I436" s="238">
        <v>25</v>
      </c>
      <c r="K436" s="238">
        <v>18501806</v>
      </c>
      <c r="M436" s="238">
        <v>2</v>
      </c>
      <c r="N436" s="238">
        <v>1</v>
      </c>
      <c r="O436" s="238">
        <v>2018</v>
      </c>
      <c r="P436" s="238" t="s">
        <v>384</v>
      </c>
      <c r="Q436" s="238">
        <v>2</v>
      </c>
      <c r="R436" s="238" t="s">
        <v>356</v>
      </c>
      <c r="S436" s="238">
        <v>5</v>
      </c>
      <c r="T436" s="238">
        <v>0</v>
      </c>
      <c r="U436" s="238">
        <v>1</v>
      </c>
      <c r="W436" s="238">
        <v>55</v>
      </c>
      <c r="X436" s="238">
        <v>2</v>
      </c>
      <c r="Y436" s="238">
        <v>4</v>
      </c>
      <c r="Z436" s="238">
        <v>1</v>
      </c>
      <c r="AB436" s="238">
        <v>1</v>
      </c>
      <c r="AC436" s="238">
        <v>98</v>
      </c>
      <c r="AD436" s="238" t="s">
        <v>357</v>
      </c>
      <c r="AF436" s="238" t="s">
        <v>405</v>
      </c>
      <c r="AG436" s="238">
        <v>3</v>
      </c>
      <c r="AH436" s="238">
        <v>2</v>
      </c>
      <c r="AI436" s="238">
        <v>2</v>
      </c>
      <c r="AJ436" s="238">
        <v>4</v>
      </c>
      <c r="AK436" s="238">
        <v>21</v>
      </c>
      <c r="AL436" s="238">
        <v>20</v>
      </c>
      <c r="AM436" s="238" t="s">
        <v>363</v>
      </c>
      <c r="AN436" s="238">
        <v>5</v>
      </c>
      <c r="AO436" s="238">
        <v>90</v>
      </c>
      <c r="AS436" s="238">
        <v>15</v>
      </c>
      <c r="AT436" s="238">
        <v>9</v>
      </c>
      <c r="AU436" s="238">
        <v>65</v>
      </c>
      <c r="AV436" s="238">
        <v>11</v>
      </c>
      <c r="AW436" s="238">
        <v>21</v>
      </c>
      <c r="CT436" s="238">
        <v>460227.76225552498</v>
      </c>
      <c r="CU436" s="238">
        <v>4966366.8698670696</v>
      </c>
      <c r="CV436" s="238">
        <v>44.849605240000002</v>
      </c>
      <c r="CW436" s="238">
        <v>-93.503310880000001</v>
      </c>
      <c r="CX436" s="238" t="s">
        <v>359</v>
      </c>
      <c r="CY436" s="238" t="s">
        <v>2502</v>
      </c>
    </row>
    <row r="437" spans="1:103" x14ac:dyDescent="0.25">
      <c r="A437" s="238">
        <v>604171</v>
      </c>
      <c r="B437" s="238">
        <v>2</v>
      </c>
      <c r="C437" s="238">
        <v>212</v>
      </c>
      <c r="D437" s="238">
        <v>154.70599999999999</v>
      </c>
      <c r="E437" s="238">
        <v>27</v>
      </c>
      <c r="F437" s="238" t="s">
        <v>2420</v>
      </c>
      <c r="H437" s="238" t="s">
        <v>354</v>
      </c>
      <c r="I437" s="238">
        <v>25</v>
      </c>
      <c r="K437" s="238">
        <v>18507255</v>
      </c>
      <c r="M437" s="238">
        <v>6</v>
      </c>
      <c r="N437" s="238">
        <v>11</v>
      </c>
      <c r="O437" s="238">
        <v>2018</v>
      </c>
      <c r="P437" s="238" t="s">
        <v>361</v>
      </c>
      <c r="Q437" s="238">
        <v>9</v>
      </c>
      <c r="R437" s="238" t="s">
        <v>356</v>
      </c>
      <c r="S437" s="238">
        <v>5</v>
      </c>
      <c r="T437" s="238">
        <v>0</v>
      </c>
      <c r="U437" s="238">
        <v>1</v>
      </c>
      <c r="W437" s="238">
        <v>55</v>
      </c>
      <c r="X437" s="238">
        <v>2</v>
      </c>
      <c r="Y437" s="238">
        <v>1</v>
      </c>
      <c r="Z437" s="238">
        <v>1</v>
      </c>
      <c r="AB437" s="238">
        <v>1</v>
      </c>
      <c r="AC437" s="238">
        <v>98</v>
      </c>
      <c r="AD437" s="238" t="s">
        <v>357</v>
      </c>
      <c r="AF437" s="238" t="s">
        <v>358</v>
      </c>
      <c r="AG437" s="238">
        <v>3</v>
      </c>
      <c r="AH437" s="238">
        <v>2</v>
      </c>
      <c r="AI437" s="238">
        <v>2</v>
      </c>
      <c r="AJ437" s="238">
        <v>4</v>
      </c>
      <c r="AK437" s="238">
        <v>21</v>
      </c>
      <c r="AL437" s="238">
        <v>72</v>
      </c>
      <c r="AM437" s="238" t="s">
        <v>354</v>
      </c>
      <c r="AN437" s="238">
        <v>5</v>
      </c>
      <c r="AO437" s="238">
        <v>62</v>
      </c>
      <c r="AS437" s="238">
        <v>15</v>
      </c>
      <c r="AT437" s="238">
        <v>9</v>
      </c>
      <c r="AU437" s="238">
        <v>65</v>
      </c>
      <c r="AV437" s="238">
        <v>11</v>
      </c>
      <c r="AW437" s="238">
        <v>21</v>
      </c>
      <c r="CT437" s="238">
        <v>460291.26238252502</v>
      </c>
      <c r="CU437" s="238">
        <v>4966358.4031834695</v>
      </c>
      <c r="CV437" s="238">
        <v>44.84953256</v>
      </c>
      <c r="CW437" s="238">
        <v>-93.502506659999995</v>
      </c>
      <c r="CX437" s="238" t="s">
        <v>359</v>
      </c>
      <c r="CY437" s="238" t="s">
        <v>2503</v>
      </c>
    </row>
    <row r="438" spans="1:103" x14ac:dyDescent="0.25">
      <c r="A438" s="238">
        <v>690965</v>
      </c>
      <c r="B438" s="238">
        <v>2</v>
      </c>
      <c r="C438" s="238">
        <v>212</v>
      </c>
      <c r="D438" s="238">
        <v>154.70699999999999</v>
      </c>
      <c r="E438" s="238">
        <v>27</v>
      </c>
      <c r="F438" s="238" t="s">
        <v>2420</v>
      </c>
      <c r="H438" s="238" t="s">
        <v>354</v>
      </c>
      <c r="I438" s="238">
        <v>25</v>
      </c>
      <c r="K438" s="238">
        <v>19503047</v>
      </c>
      <c r="M438" s="238">
        <v>2</v>
      </c>
      <c r="N438" s="238">
        <v>23</v>
      </c>
      <c r="O438" s="238">
        <v>2019</v>
      </c>
      <c r="P438" s="238" t="s">
        <v>364</v>
      </c>
      <c r="Q438" s="238">
        <v>6</v>
      </c>
      <c r="R438" s="238" t="s">
        <v>369</v>
      </c>
      <c r="S438" s="238">
        <v>5</v>
      </c>
      <c r="T438" s="238">
        <v>0</v>
      </c>
      <c r="U438" s="238">
        <v>1</v>
      </c>
      <c r="W438" s="238">
        <v>55</v>
      </c>
      <c r="X438" s="238">
        <v>2</v>
      </c>
      <c r="Y438" s="238">
        <v>4</v>
      </c>
      <c r="Z438" s="238">
        <v>4</v>
      </c>
      <c r="AB438" s="238">
        <v>3</v>
      </c>
      <c r="AC438" s="238">
        <v>98</v>
      </c>
      <c r="AD438" s="238" t="s">
        <v>357</v>
      </c>
      <c r="AF438" s="238" t="s">
        <v>405</v>
      </c>
      <c r="AG438" s="238">
        <v>3</v>
      </c>
      <c r="AH438" s="238">
        <v>2</v>
      </c>
      <c r="AI438" s="238">
        <v>4</v>
      </c>
      <c r="AJ438" s="238">
        <v>3</v>
      </c>
      <c r="AK438" s="238">
        <v>21</v>
      </c>
      <c r="AL438" s="238">
        <v>38</v>
      </c>
      <c r="AM438" s="238" t="s">
        <v>354</v>
      </c>
      <c r="AN438" s="238">
        <v>5</v>
      </c>
      <c r="AO438" s="238">
        <v>62</v>
      </c>
      <c r="AS438" s="238">
        <v>15</v>
      </c>
      <c r="AT438" s="238">
        <v>9</v>
      </c>
      <c r="AU438" s="238">
        <v>65</v>
      </c>
      <c r="AV438" s="238">
        <v>13</v>
      </c>
      <c r="AW438" s="238">
        <v>21</v>
      </c>
      <c r="CT438" s="238">
        <v>460299.729066125</v>
      </c>
      <c r="CU438" s="238">
        <v>4966362.6365252696</v>
      </c>
      <c r="CV438" s="238">
        <v>44.849571140000002</v>
      </c>
      <c r="CW438" s="238">
        <v>-93.502399859999997</v>
      </c>
      <c r="CX438" s="238" t="s">
        <v>359</v>
      </c>
      <c r="CY438" s="238" t="s">
        <v>2504</v>
      </c>
    </row>
    <row r="439" spans="1:103" x14ac:dyDescent="0.25">
      <c r="A439" s="238">
        <v>412900</v>
      </c>
      <c r="B439" s="238">
        <v>2</v>
      </c>
      <c r="C439" s="238">
        <v>212</v>
      </c>
      <c r="D439" s="238">
        <v>154.71100000000001</v>
      </c>
      <c r="E439" s="238">
        <v>27</v>
      </c>
      <c r="F439" s="238" t="s">
        <v>2420</v>
      </c>
      <c r="H439" s="238" t="s">
        <v>354</v>
      </c>
      <c r="I439" s="238">
        <v>25</v>
      </c>
      <c r="K439" s="238">
        <v>17500425</v>
      </c>
      <c r="M439" s="238">
        <v>1</v>
      </c>
      <c r="N439" s="238">
        <v>9</v>
      </c>
      <c r="O439" s="238">
        <v>2017</v>
      </c>
      <c r="P439" s="238" t="s">
        <v>361</v>
      </c>
      <c r="Q439" s="238">
        <v>18</v>
      </c>
      <c r="R439" s="238" t="s">
        <v>356</v>
      </c>
      <c r="S439" s="238">
        <v>5</v>
      </c>
      <c r="T439" s="238">
        <v>0</v>
      </c>
      <c r="U439" s="238">
        <v>1</v>
      </c>
      <c r="W439" s="238">
        <v>56</v>
      </c>
      <c r="X439" s="238">
        <v>2</v>
      </c>
      <c r="Y439" s="238">
        <v>4</v>
      </c>
      <c r="Z439" s="238">
        <v>2</v>
      </c>
      <c r="AB439" s="238">
        <v>5</v>
      </c>
      <c r="AC439" s="238">
        <v>98</v>
      </c>
      <c r="AD439" s="238" t="s">
        <v>357</v>
      </c>
      <c r="AF439" s="238" t="s">
        <v>405</v>
      </c>
      <c r="AG439" s="238">
        <v>3</v>
      </c>
      <c r="AH439" s="238">
        <v>2</v>
      </c>
      <c r="AI439" s="238">
        <v>2</v>
      </c>
      <c r="AJ439" s="238">
        <v>4</v>
      </c>
      <c r="AK439" s="238">
        <v>21</v>
      </c>
      <c r="AL439" s="238">
        <v>20</v>
      </c>
      <c r="AM439" s="238" t="s">
        <v>354</v>
      </c>
      <c r="AN439" s="238">
        <v>5</v>
      </c>
      <c r="AO439" s="238">
        <v>72</v>
      </c>
      <c r="AS439" s="238">
        <v>15</v>
      </c>
      <c r="AT439" s="238">
        <v>9</v>
      </c>
      <c r="AU439" s="238">
        <v>65</v>
      </c>
      <c r="AV439" s="238">
        <v>11</v>
      </c>
      <c r="AW439" s="238">
        <v>21</v>
      </c>
      <c r="CT439" s="238">
        <v>460270.095673526</v>
      </c>
      <c r="CU439" s="238">
        <v>4966366.8698670696</v>
      </c>
      <c r="CV439" s="238">
        <v>44.849607599999999</v>
      </c>
      <c r="CW439" s="238">
        <v>-93.50277518</v>
      </c>
      <c r="CX439" s="238" t="s">
        <v>359</v>
      </c>
      <c r="CY439" s="238" t="s">
        <v>2505</v>
      </c>
    </row>
    <row r="440" spans="1:103" x14ac:dyDescent="0.25">
      <c r="A440" s="238">
        <v>347985</v>
      </c>
      <c r="B440" s="238">
        <v>2</v>
      </c>
      <c r="C440" s="238">
        <v>212</v>
      </c>
      <c r="D440" s="238">
        <v>154.72300000000001</v>
      </c>
      <c r="E440" s="238">
        <v>27</v>
      </c>
      <c r="F440" s="238" t="s">
        <v>2420</v>
      </c>
      <c r="H440" s="238" t="s">
        <v>354</v>
      </c>
      <c r="I440" s="238">
        <v>25</v>
      </c>
      <c r="K440" s="238">
        <v>16017818</v>
      </c>
      <c r="M440" s="238">
        <v>5</v>
      </c>
      <c r="N440" s="238">
        <v>10</v>
      </c>
      <c r="O440" s="238">
        <v>2016</v>
      </c>
      <c r="P440" s="238" t="s">
        <v>368</v>
      </c>
      <c r="Q440" s="238">
        <v>2</v>
      </c>
      <c r="S440" s="238">
        <v>5</v>
      </c>
      <c r="T440" s="238">
        <v>0</v>
      </c>
      <c r="U440" s="238">
        <v>1</v>
      </c>
      <c r="W440" s="238">
        <v>55</v>
      </c>
      <c r="X440" s="238">
        <v>2</v>
      </c>
      <c r="Y440" s="238">
        <v>6</v>
      </c>
      <c r="Z440" s="238">
        <v>3</v>
      </c>
      <c r="AB440" s="238">
        <v>2</v>
      </c>
      <c r="AC440" s="238">
        <v>98</v>
      </c>
      <c r="AD440" s="238" t="s">
        <v>357</v>
      </c>
      <c r="AF440" s="238" t="s">
        <v>358</v>
      </c>
      <c r="AG440" s="238">
        <v>3</v>
      </c>
      <c r="AH440" s="238">
        <v>2</v>
      </c>
      <c r="AI440" s="238">
        <v>3</v>
      </c>
      <c r="AJ440" s="238">
        <v>3</v>
      </c>
      <c r="AK440" s="238">
        <v>21</v>
      </c>
      <c r="AL440" s="238">
        <v>20</v>
      </c>
      <c r="AM440" s="238" t="s">
        <v>354</v>
      </c>
      <c r="AN440" s="238">
        <v>5</v>
      </c>
      <c r="AO440" s="238">
        <v>1</v>
      </c>
      <c r="AS440" s="238">
        <v>15</v>
      </c>
      <c r="AT440" s="238">
        <v>9</v>
      </c>
      <c r="AU440" s="238">
        <v>65</v>
      </c>
      <c r="AV440" s="238">
        <v>11</v>
      </c>
      <c r="AW440" s="238">
        <v>21</v>
      </c>
      <c r="CT440" s="238">
        <v>460318.68761713599</v>
      </c>
      <c r="CU440" s="238">
        <v>4966348.6137186904</v>
      </c>
      <c r="CV440" s="238">
        <v>44.849445959999997</v>
      </c>
      <c r="CW440" s="238">
        <v>-93.502158850000001</v>
      </c>
      <c r="CX440" s="238" t="s">
        <v>359</v>
      </c>
      <c r="CY440" s="238" t="s">
        <v>2506</v>
      </c>
    </row>
    <row r="441" spans="1:103" x14ac:dyDescent="0.25">
      <c r="A441" s="238">
        <v>609568</v>
      </c>
      <c r="B441" s="238">
        <v>2</v>
      </c>
      <c r="C441" s="238">
        <v>212</v>
      </c>
      <c r="D441" s="238">
        <v>154.72399999999999</v>
      </c>
      <c r="E441" s="238">
        <v>27</v>
      </c>
      <c r="F441" s="238" t="s">
        <v>2420</v>
      </c>
      <c r="H441" s="238" t="s">
        <v>354</v>
      </c>
      <c r="I441" s="238">
        <v>25</v>
      </c>
      <c r="K441" s="238">
        <v>18508298</v>
      </c>
      <c r="M441" s="238">
        <v>7</v>
      </c>
      <c r="N441" s="238">
        <v>9</v>
      </c>
      <c r="O441" s="238">
        <v>2018</v>
      </c>
      <c r="P441" s="238" t="s">
        <v>361</v>
      </c>
      <c r="Q441" s="238">
        <v>7</v>
      </c>
      <c r="R441" s="238" t="s">
        <v>369</v>
      </c>
      <c r="S441" s="238">
        <v>5</v>
      </c>
      <c r="T441" s="238">
        <v>0</v>
      </c>
      <c r="U441" s="238">
        <v>2</v>
      </c>
      <c r="V441" s="238">
        <v>12</v>
      </c>
      <c r="W441" s="238">
        <v>10</v>
      </c>
      <c r="X441" s="238">
        <v>2</v>
      </c>
      <c r="Y441" s="238">
        <v>1</v>
      </c>
      <c r="Z441" s="238">
        <v>1</v>
      </c>
      <c r="AB441" s="238">
        <v>1</v>
      </c>
      <c r="AC441" s="238">
        <v>98</v>
      </c>
      <c r="AD441" s="238" t="s">
        <v>2507</v>
      </c>
      <c r="AF441" s="238" t="s">
        <v>358</v>
      </c>
      <c r="AG441" s="238">
        <v>7</v>
      </c>
      <c r="AH441" s="238">
        <v>2</v>
      </c>
      <c r="AI441" s="238">
        <v>2</v>
      </c>
      <c r="AJ441" s="238">
        <v>3</v>
      </c>
      <c r="AK441" s="238">
        <v>34</v>
      </c>
      <c r="AL441" s="238">
        <v>59</v>
      </c>
      <c r="AM441" s="238" t="s">
        <v>354</v>
      </c>
      <c r="AN441" s="238">
        <v>5</v>
      </c>
      <c r="AO441" s="238">
        <v>1</v>
      </c>
      <c r="AS441" s="238">
        <v>15</v>
      </c>
      <c r="AT441" s="238">
        <v>9</v>
      </c>
      <c r="AU441" s="238">
        <v>60</v>
      </c>
      <c r="AV441" s="238">
        <v>11</v>
      </c>
      <c r="AW441" s="238">
        <v>21</v>
      </c>
      <c r="AX441" s="238">
        <v>2</v>
      </c>
      <c r="AY441" s="238">
        <v>49</v>
      </c>
      <c r="AZ441" s="238">
        <v>3</v>
      </c>
      <c r="BA441" s="238">
        <v>21</v>
      </c>
      <c r="BB441" s="238">
        <v>46</v>
      </c>
      <c r="BC441" s="238" t="s">
        <v>354</v>
      </c>
      <c r="BD441" s="238">
        <v>5</v>
      </c>
      <c r="BE441" s="238">
        <v>70</v>
      </c>
      <c r="BI441" s="238">
        <v>15</v>
      </c>
      <c r="BJ441" s="238">
        <v>9</v>
      </c>
      <c r="BK441" s="238">
        <v>60</v>
      </c>
      <c r="BL441" s="238">
        <v>11</v>
      </c>
      <c r="BM441" s="238">
        <v>21</v>
      </c>
      <c r="CT441" s="238">
        <v>460320.89577512501</v>
      </c>
      <c r="CU441" s="238">
        <v>4966347.8198289704</v>
      </c>
      <c r="CV441" s="238">
        <v>44.849438939999999</v>
      </c>
      <c r="CW441" s="238">
        <v>-93.50213085</v>
      </c>
      <c r="CX441" s="238" t="s">
        <v>359</v>
      </c>
      <c r="CY441" s="238" t="s">
        <v>2508</v>
      </c>
    </row>
    <row r="442" spans="1:103" x14ac:dyDescent="0.25">
      <c r="A442" s="238">
        <v>745506</v>
      </c>
      <c r="B442" s="238">
        <v>2</v>
      </c>
      <c r="C442" s="238">
        <v>212</v>
      </c>
      <c r="D442" s="238">
        <v>154.74799999999999</v>
      </c>
      <c r="E442" s="238">
        <v>27</v>
      </c>
      <c r="F442" s="238" t="s">
        <v>2420</v>
      </c>
      <c r="H442" s="238" t="s">
        <v>354</v>
      </c>
      <c r="I442" s="238">
        <v>25</v>
      </c>
      <c r="K442" s="238">
        <v>19510870</v>
      </c>
      <c r="M442" s="238">
        <v>9</v>
      </c>
      <c r="N442" s="238">
        <v>6</v>
      </c>
      <c r="O442" s="238">
        <v>2019</v>
      </c>
      <c r="P442" s="238" t="s">
        <v>362</v>
      </c>
      <c r="Q442" s="238">
        <v>18</v>
      </c>
      <c r="R442" s="238" t="s">
        <v>369</v>
      </c>
      <c r="S442" s="238">
        <v>4</v>
      </c>
      <c r="T442" s="238">
        <v>0</v>
      </c>
      <c r="U442" s="238">
        <v>1</v>
      </c>
      <c r="W442" s="238">
        <v>55</v>
      </c>
      <c r="X442" s="238">
        <v>2</v>
      </c>
      <c r="Y442" s="238">
        <v>1</v>
      </c>
      <c r="Z442" s="238">
        <v>1</v>
      </c>
      <c r="AB442" s="238">
        <v>1</v>
      </c>
      <c r="AC442" s="238">
        <v>98</v>
      </c>
      <c r="AD442" s="238" t="s">
        <v>2509</v>
      </c>
      <c r="AF442" s="238" t="s">
        <v>358</v>
      </c>
      <c r="AG442" s="238">
        <v>3</v>
      </c>
      <c r="AH442" s="238">
        <v>2</v>
      </c>
      <c r="AI442" s="238">
        <v>2</v>
      </c>
      <c r="AJ442" s="238">
        <v>3</v>
      </c>
      <c r="AK442" s="238">
        <v>21</v>
      </c>
      <c r="AL442" s="238">
        <v>22</v>
      </c>
      <c r="AM442" s="238" t="s">
        <v>363</v>
      </c>
      <c r="AN442" s="238">
        <v>5</v>
      </c>
      <c r="AO442" s="238">
        <v>68</v>
      </c>
      <c r="AP442" s="238">
        <v>72</v>
      </c>
      <c r="AS442" s="238">
        <v>15</v>
      </c>
      <c r="AT442" s="238">
        <v>9</v>
      </c>
      <c r="AU442" s="238">
        <v>65</v>
      </c>
      <c r="AV442" s="238">
        <v>11</v>
      </c>
      <c r="AW442" s="238">
        <v>21</v>
      </c>
      <c r="CT442" s="238">
        <v>460358.99585132598</v>
      </c>
      <c r="CU442" s="238">
        <v>4966358.4031834695</v>
      </c>
      <c r="CV442" s="238">
        <v>44.849536329999999</v>
      </c>
      <c r="CW442" s="238">
        <v>-93.501649540000003</v>
      </c>
      <c r="CX442" s="238" t="s">
        <v>359</v>
      </c>
      <c r="CY442" s="238" t="s">
        <v>2510</v>
      </c>
    </row>
    <row r="443" spans="1:103" x14ac:dyDescent="0.25">
      <c r="A443" s="238">
        <v>598861</v>
      </c>
      <c r="B443" s="238">
        <v>2</v>
      </c>
      <c r="C443" s="238">
        <v>212</v>
      </c>
      <c r="D443" s="238">
        <v>154.761</v>
      </c>
      <c r="E443" s="238">
        <v>27</v>
      </c>
      <c r="F443" s="238" t="s">
        <v>2420</v>
      </c>
      <c r="H443" s="238" t="s">
        <v>354</v>
      </c>
      <c r="I443" s="238">
        <v>25</v>
      </c>
      <c r="K443" s="238">
        <v>18506499</v>
      </c>
      <c r="M443" s="238">
        <v>5</v>
      </c>
      <c r="N443" s="238">
        <v>22</v>
      </c>
      <c r="O443" s="238">
        <v>2018</v>
      </c>
      <c r="P443" s="238" t="s">
        <v>368</v>
      </c>
      <c r="Q443" s="238">
        <v>7</v>
      </c>
      <c r="R443" s="238" t="s">
        <v>369</v>
      </c>
      <c r="S443" s="238">
        <v>5</v>
      </c>
      <c r="T443" s="238">
        <v>0</v>
      </c>
      <c r="U443" s="238">
        <v>3</v>
      </c>
      <c r="V443" s="238">
        <v>12</v>
      </c>
      <c r="W443" s="238">
        <v>10</v>
      </c>
      <c r="X443" s="238">
        <v>2</v>
      </c>
      <c r="Y443" s="238">
        <v>1</v>
      </c>
      <c r="Z443" s="238">
        <v>2</v>
      </c>
      <c r="AB443" s="238">
        <v>1</v>
      </c>
      <c r="AC443" s="238">
        <v>98</v>
      </c>
      <c r="AD443" s="238" t="s">
        <v>357</v>
      </c>
      <c r="AF443" s="238" t="s">
        <v>358</v>
      </c>
      <c r="AG443" s="238">
        <v>7</v>
      </c>
      <c r="AH443" s="238">
        <v>2</v>
      </c>
      <c r="AI443" s="238">
        <v>2</v>
      </c>
      <c r="AJ443" s="238">
        <v>3</v>
      </c>
      <c r="AK443" s="238">
        <v>21</v>
      </c>
      <c r="AL443" s="238">
        <v>49</v>
      </c>
      <c r="AM443" s="238" t="s">
        <v>363</v>
      </c>
      <c r="AN443" s="238">
        <v>5</v>
      </c>
      <c r="AO443" s="238">
        <v>4</v>
      </c>
      <c r="AS443" s="238">
        <v>15</v>
      </c>
      <c r="AT443" s="238">
        <v>9</v>
      </c>
      <c r="AU443" s="238">
        <v>65</v>
      </c>
      <c r="AV443" s="238">
        <v>11</v>
      </c>
      <c r="AW443" s="238">
        <v>21</v>
      </c>
      <c r="AX443" s="238">
        <v>2</v>
      </c>
      <c r="AY443" s="238">
        <v>2</v>
      </c>
      <c r="AZ443" s="238">
        <v>3</v>
      </c>
      <c r="BA443" s="238">
        <v>26</v>
      </c>
      <c r="BB443" s="238">
        <v>43</v>
      </c>
      <c r="BC443" s="238" t="s">
        <v>363</v>
      </c>
      <c r="BD443" s="238">
        <v>5</v>
      </c>
      <c r="BE443" s="238">
        <v>1</v>
      </c>
      <c r="BI443" s="238">
        <v>15</v>
      </c>
      <c r="BJ443" s="238">
        <v>9</v>
      </c>
      <c r="BK443" s="238">
        <v>65</v>
      </c>
      <c r="BL443" s="238">
        <v>11</v>
      </c>
      <c r="BM443" s="238">
        <v>21</v>
      </c>
      <c r="BN443" s="238">
        <v>2</v>
      </c>
      <c r="BO443" s="238">
        <v>5</v>
      </c>
      <c r="BP443" s="238">
        <v>3</v>
      </c>
      <c r="BQ443" s="238">
        <v>26</v>
      </c>
      <c r="BR443" s="238">
        <v>46</v>
      </c>
      <c r="BS443" s="238" t="s">
        <v>354</v>
      </c>
      <c r="BT443" s="238">
        <v>5</v>
      </c>
      <c r="BU443" s="238">
        <v>1</v>
      </c>
      <c r="BY443" s="238">
        <v>15</v>
      </c>
      <c r="BZ443" s="238">
        <v>9</v>
      </c>
      <c r="CA443" s="238">
        <v>65</v>
      </c>
      <c r="CB443" s="238">
        <v>11</v>
      </c>
      <c r="CC443" s="238">
        <v>21</v>
      </c>
      <c r="CT443" s="238">
        <v>460380.16256032599</v>
      </c>
      <c r="CU443" s="238">
        <v>4966358.4031834695</v>
      </c>
      <c r="CV443" s="238">
        <v>44.849537509999998</v>
      </c>
      <c r="CW443" s="238">
        <v>-93.501381690000002</v>
      </c>
      <c r="CX443" s="238" t="s">
        <v>359</v>
      </c>
      <c r="CY443" s="238" t="s">
        <v>2511</v>
      </c>
    </row>
    <row r="444" spans="1:103" x14ac:dyDescent="0.25">
      <c r="A444" s="238">
        <v>10765407</v>
      </c>
      <c r="B444" s="238">
        <v>2</v>
      </c>
      <c r="C444" s="238">
        <v>212</v>
      </c>
      <c r="D444" s="238">
        <v>154.78700000000001</v>
      </c>
      <c r="E444" s="238">
        <v>27</v>
      </c>
      <c r="F444" s="238" t="s">
        <v>2420</v>
      </c>
      <c r="H444" s="238" t="s">
        <v>354</v>
      </c>
      <c r="I444" s="238">
        <v>25</v>
      </c>
      <c r="L444" s="238">
        <v>120520122</v>
      </c>
      <c r="M444" s="238">
        <v>12</v>
      </c>
      <c r="N444" s="238">
        <v>5</v>
      </c>
      <c r="O444" s="238">
        <v>2011</v>
      </c>
      <c r="P444" s="238" t="s">
        <v>361</v>
      </c>
      <c r="Q444" s="238">
        <v>6</v>
      </c>
      <c r="S444" s="238">
        <v>5</v>
      </c>
      <c r="T444" s="238">
        <v>0</v>
      </c>
      <c r="U444" s="238">
        <v>1</v>
      </c>
      <c r="W444" s="238">
        <v>16</v>
      </c>
      <c r="Y444" s="238">
        <v>2</v>
      </c>
      <c r="Z444" s="238">
        <v>90</v>
      </c>
      <c r="AB444" s="238">
        <v>5</v>
      </c>
      <c r="AF444" s="238" t="s">
        <v>358</v>
      </c>
      <c r="AG444" s="238">
        <v>4</v>
      </c>
      <c r="AH444" s="238">
        <v>2</v>
      </c>
      <c r="AI444" s="238">
        <v>3</v>
      </c>
      <c r="AJ444" s="238">
        <v>4</v>
      </c>
      <c r="AK444" s="238">
        <v>21</v>
      </c>
      <c r="AL444" s="238">
        <v>40</v>
      </c>
      <c r="AM444" s="238" t="s">
        <v>363</v>
      </c>
      <c r="AT444" s="238">
        <v>98</v>
      </c>
      <c r="AU444" s="238">
        <v>55</v>
      </c>
      <c r="CT444" s="238">
        <v>460422</v>
      </c>
      <c r="CU444" s="238">
        <v>4966360</v>
      </c>
      <c r="CV444" s="238">
        <v>44.849557099999998</v>
      </c>
      <c r="CW444" s="238">
        <v>-93.500850499999999</v>
      </c>
      <c r="CX444" s="238" t="s">
        <v>359</v>
      </c>
    </row>
    <row r="445" spans="1:103" x14ac:dyDescent="0.25">
      <c r="A445" s="238">
        <v>10802357</v>
      </c>
      <c r="B445" s="238">
        <v>2</v>
      </c>
      <c r="C445" s="238">
        <v>212</v>
      </c>
      <c r="D445" s="238">
        <v>154.78700000000001</v>
      </c>
      <c r="E445" s="238">
        <v>27</v>
      </c>
      <c r="F445" s="238" t="s">
        <v>2420</v>
      </c>
      <c r="H445" s="238" t="s">
        <v>354</v>
      </c>
      <c r="I445" s="238">
        <v>25</v>
      </c>
      <c r="K445" s="238">
        <v>12039667</v>
      </c>
      <c r="L445" s="238">
        <v>122370071</v>
      </c>
      <c r="M445" s="238">
        <v>8</v>
      </c>
      <c r="N445" s="238">
        <v>22</v>
      </c>
      <c r="O445" s="238">
        <v>2012</v>
      </c>
      <c r="P445" s="238" t="s">
        <v>355</v>
      </c>
      <c r="Q445" s="238">
        <v>7</v>
      </c>
      <c r="R445" s="238" t="s">
        <v>419</v>
      </c>
      <c r="S445" s="238">
        <v>4</v>
      </c>
      <c r="T445" s="238">
        <v>0</v>
      </c>
      <c r="U445" s="238">
        <v>2</v>
      </c>
      <c r="V445" s="238">
        <v>1</v>
      </c>
      <c r="W445" s="238">
        <v>10</v>
      </c>
      <c r="X445" s="238">
        <v>6</v>
      </c>
      <c r="Y445" s="238">
        <v>1</v>
      </c>
      <c r="Z445" s="238">
        <v>1</v>
      </c>
      <c r="AB445" s="238">
        <v>1</v>
      </c>
      <c r="AC445" s="238">
        <v>98</v>
      </c>
      <c r="AD445" s="238" t="s">
        <v>2512</v>
      </c>
      <c r="AE445" s="238" t="s">
        <v>2513</v>
      </c>
      <c r="AF445" s="238" t="s">
        <v>358</v>
      </c>
      <c r="AG445" s="238">
        <v>7</v>
      </c>
      <c r="AH445" s="238">
        <v>2</v>
      </c>
      <c r="AI445" s="238">
        <v>4</v>
      </c>
      <c r="AJ445" s="238">
        <v>1</v>
      </c>
      <c r="AK445" s="238">
        <v>8</v>
      </c>
      <c r="AL445" s="238">
        <v>38</v>
      </c>
      <c r="AM445" s="238" t="s">
        <v>354</v>
      </c>
      <c r="AN445" s="238">
        <v>5</v>
      </c>
      <c r="AO445" s="238">
        <v>1</v>
      </c>
      <c r="AT445" s="238">
        <v>20</v>
      </c>
      <c r="AU445" s="238">
        <v>50</v>
      </c>
      <c r="AV445" s="238">
        <v>11</v>
      </c>
      <c r="AW445" s="238">
        <v>20</v>
      </c>
      <c r="AX445" s="238">
        <v>2</v>
      </c>
      <c r="AY445" s="238">
        <v>4</v>
      </c>
      <c r="AZ445" s="238">
        <v>1</v>
      </c>
      <c r="BA445" s="238">
        <v>21</v>
      </c>
      <c r="BB445" s="238">
        <v>34</v>
      </c>
      <c r="BC445" s="238" t="s">
        <v>363</v>
      </c>
      <c r="BD445" s="238">
        <v>5</v>
      </c>
      <c r="BE445" s="238">
        <v>15</v>
      </c>
      <c r="BF445" s="238">
        <v>5</v>
      </c>
      <c r="BJ445" s="238">
        <v>20</v>
      </c>
      <c r="BK445" s="238">
        <v>50</v>
      </c>
      <c r="BL445" s="238">
        <v>11</v>
      </c>
      <c r="BM445" s="238">
        <v>20</v>
      </c>
      <c r="CT445" s="238">
        <v>460422</v>
      </c>
      <c r="CU445" s="238">
        <v>4966360</v>
      </c>
      <c r="CV445" s="238">
        <v>44.849557099999998</v>
      </c>
      <c r="CW445" s="238">
        <v>-93.500850499999999</v>
      </c>
      <c r="CX445" s="238" t="s">
        <v>359</v>
      </c>
      <c r="CY445" s="238" t="s">
        <v>2514</v>
      </c>
    </row>
    <row r="446" spans="1:103" x14ac:dyDescent="0.25">
      <c r="A446" s="238">
        <v>338232</v>
      </c>
      <c r="B446" s="238">
        <v>2</v>
      </c>
      <c r="C446" s="238">
        <v>212</v>
      </c>
      <c r="D446" s="238">
        <v>154.87</v>
      </c>
      <c r="E446" s="238">
        <v>27</v>
      </c>
      <c r="F446" s="238" t="s">
        <v>2420</v>
      </c>
      <c r="H446" s="238" t="s">
        <v>354</v>
      </c>
      <c r="I446" s="238">
        <v>25</v>
      </c>
      <c r="K446" s="238">
        <v>16010885</v>
      </c>
      <c r="M446" s="238">
        <v>3</v>
      </c>
      <c r="N446" s="238">
        <v>23</v>
      </c>
      <c r="O446" s="238">
        <v>2016</v>
      </c>
      <c r="P446" s="238" t="s">
        <v>355</v>
      </c>
      <c r="Q446" s="238">
        <v>16</v>
      </c>
      <c r="R446" s="238" t="s">
        <v>369</v>
      </c>
      <c r="S446" s="238">
        <v>5</v>
      </c>
      <c r="T446" s="238">
        <v>0</v>
      </c>
      <c r="U446" s="238">
        <v>2</v>
      </c>
      <c r="V446" s="238">
        <v>10</v>
      </c>
      <c r="W446" s="238">
        <v>10</v>
      </c>
      <c r="X446" s="238">
        <v>2</v>
      </c>
      <c r="Y446" s="238">
        <v>1</v>
      </c>
      <c r="Z446" s="238">
        <v>4</v>
      </c>
      <c r="AB446" s="238">
        <v>2</v>
      </c>
      <c r="AC446" s="238">
        <v>98</v>
      </c>
      <c r="AD446" s="238" t="s">
        <v>357</v>
      </c>
      <c r="AF446" s="238" t="s">
        <v>358</v>
      </c>
      <c r="AG446" s="238">
        <v>5</v>
      </c>
      <c r="AH446" s="238">
        <v>2</v>
      </c>
      <c r="AI446" s="238">
        <v>2</v>
      </c>
      <c r="AJ446" s="238">
        <v>3</v>
      </c>
      <c r="AK446" s="238">
        <v>21</v>
      </c>
      <c r="AL446" s="238">
        <v>22</v>
      </c>
      <c r="AM446" s="238" t="s">
        <v>354</v>
      </c>
      <c r="AN446" s="238">
        <v>5</v>
      </c>
      <c r="AO446" s="238">
        <v>1</v>
      </c>
      <c r="AS446" s="238">
        <v>15</v>
      </c>
      <c r="AT446" s="238">
        <v>9</v>
      </c>
      <c r="AU446" s="238">
        <v>65</v>
      </c>
      <c r="AV446" s="238">
        <v>11</v>
      </c>
      <c r="AW446" s="238">
        <v>21</v>
      </c>
      <c r="AX446" s="238">
        <v>2</v>
      </c>
      <c r="AY446" s="238">
        <v>2</v>
      </c>
      <c r="AZ446" s="238">
        <v>3</v>
      </c>
      <c r="BA446" s="238">
        <v>21</v>
      </c>
      <c r="BB446" s="238">
        <v>28</v>
      </c>
      <c r="BC446" s="238" t="s">
        <v>354</v>
      </c>
      <c r="BD446" s="238">
        <v>5</v>
      </c>
      <c r="BE446" s="238">
        <v>1</v>
      </c>
      <c r="BI446" s="238">
        <v>15</v>
      </c>
      <c r="BJ446" s="238">
        <v>9</v>
      </c>
      <c r="BK446" s="238">
        <v>65</v>
      </c>
      <c r="BL446" s="238">
        <v>11</v>
      </c>
      <c r="BM446" s="238">
        <v>21</v>
      </c>
      <c r="CT446" s="238">
        <v>460553.22822734201</v>
      </c>
      <c r="CU446" s="238">
        <v>4966373.9291491602</v>
      </c>
      <c r="CV446" s="238">
        <v>44.849686859999998</v>
      </c>
      <c r="CW446" s="238">
        <v>-93.499192870000002</v>
      </c>
      <c r="CX446" s="238" t="s">
        <v>359</v>
      </c>
      <c r="CY446" s="238" t="s">
        <v>2515</v>
      </c>
    </row>
    <row r="447" spans="1:103" x14ac:dyDescent="0.25">
      <c r="A447" s="238">
        <v>650855</v>
      </c>
      <c r="B447" s="238">
        <v>2</v>
      </c>
      <c r="C447" s="238">
        <v>212</v>
      </c>
      <c r="D447" s="238">
        <v>154.89599999999999</v>
      </c>
      <c r="E447" s="238">
        <v>27</v>
      </c>
      <c r="F447" s="238" t="s">
        <v>2420</v>
      </c>
      <c r="H447" s="238" t="s">
        <v>354</v>
      </c>
      <c r="I447" s="238">
        <v>25</v>
      </c>
      <c r="K447" s="238">
        <v>18511725</v>
      </c>
      <c r="M447" s="238">
        <v>10</v>
      </c>
      <c r="N447" s="238">
        <v>4</v>
      </c>
      <c r="O447" s="238">
        <v>2018</v>
      </c>
      <c r="P447" s="238" t="s">
        <v>384</v>
      </c>
      <c r="Q447" s="238">
        <v>8</v>
      </c>
      <c r="R447" s="238" t="s">
        <v>369</v>
      </c>
      <c r="S447" s="238">
        <v>5</v>
      </c>
      <c r="T447" s="238">
        <v>0</v>
      </c>
      <c r="U447" s="238">
        <v>2</v>
      </c>
      <c r="V447" s="238">
        <v>12</v>
      </c>
      <c r="W447" s="238">
        <v>10</v>
      </c>
      <c r="X447" s="238">
        <v>2</v>
      </c>
      <c r="Y447" s="238">
        <v>1</v>
      </c>
      <c r="Z447" s="238">
        <v>1</v>
      </c>
      <c r="AB447" s="238">
        <v>1</v>
      </c>
      <c r="AC447" s="238">
        <v>98</v>
      </c>
      <c r="AD447" s="238" t="s">
        <v>2516</v>
      </c>
      <c r="AF447" s="238" t="s">
        <v>358</v>
      </c>
      <c r="AG447" s="238">
        <v>7</v>
      </c>
      <c r="AH447" s="238">
        <v>2</v>
      </c>
      <c r="AI447" s="238">
        <v>4</v>
      </c>
      <c r="AJ447" s="238">
        <v>3</v>
      </c>
      <c r="AK447" s="238">
        <v>21</v>
      </c>
      <c r="AL447" s="238">
        <v>29</v>
      </c>
      <c r="AM447" s="238" t="s">
        <v>363</v>
      </c>
      <c r="AN447" s="238">
        <v>5</v>
      </c>
      <c r="AO447" s="238">
        <v>1</v>
      </c>
      <c r="AS447" s="238">
        <v>15</v>
      </c>
      <c r="AT447" s="238">
        <v>9</v>
      </c>
      <c r="AU447" s="238">
        <v>60</v>
      </c>
      <c r="AV447" s="238">
        <v>11</v>
      </c>
      <c r="AW447" s="238">
        <v>21</v>
      </c>
      <c r="AX447" s="238">
        <v>2</v>
      </c>
      <c r="AY447" s="238">
        <v>49</v>
      </c>
      <c r="AZ447" s="238">
        <v>3</v>
      </c>
      <c r="BA447" s="238">
        <v>21</v>
      </c>
      <c r="BB447" s="238">
        <v>63</v>
      </c>
      <c r="BC447" s="238" t="s">
        <v>354</v>
      </c>
      <c r="BD447" s="238">
        <v>9</v>
      </c>
      <c r="BE447" s="238">
        <v>4</v>
      </c>
      <c r="BI447" s="238">
        <v>15</v>
      </c>
      <c r="BJ447" s="238">
        <v>9</v>
      </c>
      <c r="BK447" s="238">
        <v>60</v>
      </c>
      <c r="BL447" s="238">
        <v>11</v>
      </c>
      <c r="BM447" s="238">
        <v>21</v>
      </c>
      <c r="CT447" s="238">
        <v>460596.06299212697</v>
      </c>
      <c r="CU447" s="238">
        <v>4966379.5698924698</v>
      </c>
      <c r="CV447" s="238">
        <v>44.849740009999998</v>
      </c>
      <c r="CW447" s="238">
        <v>-93.498651260000003</v>
      </c>
      <c r="CX447" s="238" t="s">
        <v>359</v>
      </c>
      <c r="CY447" s="238" t="s">
        <v>2517</v>
      </c>
    </row>
    <row r="448" spans="1:103" x14ac:dyDescent="0.25">
      <c r="A448" s="238">
        <v>10809198</v>
      </c>
      <c r="B448" s="238">
        <v>2</v>
      </c>
      <c r="C448" s="238">
        <v>212</v>
      </c>
      <c r="D448" s="238">
        <v>154.98500000000001</v>
      </c>
      <c r="E448" s="238">
        <v>27</v>
      </c>
      <c r="F448" s="238" t="s">
        <v>2420</v>
      </c>
      <c r="H448" s="238" t="s">
        <v>354</v>
      </c>
      <c r="I448" s="238">
        <v>25</v>
      </c>
      <c r="K448" s="238">
        <v>12508579</v>
      </c>
      <c r="L448" s="238">
        <v>122500214</v>
      </c>
      <c r="M448" s="238">
        <v>9</v>
      </c>
      <c r="N448" s="238">
        <v>5</v>
      </c>
      <c r="O448" s="238">
        <v>2012</v>
      </c>
      <c r="P448" s="238" t="s">
        <v>355</v>
      </c>
      <c r="Q448" s="238">
        <v>8</v>
      </c>
      <c r="R448" s="238" t="s">
        <v>369</v>
      </c>
      <c r="S448" s="238">
        <v>5</v>
      </c>
      <c r="T448" s="238">
        <v>0</v>
      </c>
      <c r="U448" s="238">
        <v>2</v>
      </c>
      <c r="V448" s="238">
        <v>1</v>
      </c>
      <c r="W448" s="238">
        <v>10</v>
      </c>
      <c r="X448" s="238">
        <v>2</v>
      </c>
      <c r="Y448" s="238">
        <v>1</v>
      </c>
      <c r="Z448" s="238">
        <v>1</v>
      </c>
      <c r="AB448" s="238">
        <v>1</v>
      </c>
      <c r="AC448" s="238">
        <v>98</v>
      </c>
      <c r="AD448" s="238" t="s">
        <v>376</v>
      </c>
      <c r="AE448" s="238" t="s">
        <v>2389</v>
      </c>
      <c r="AF448" s="238" t="s">
        <v>358</v>
      </c>
      <c r="AG448" s="238">
        <v>7</v>
      </c>
      <c r="AH448" s="238">
        <v>2</v>
      </c>
      <c r="AI448" s="238">
        <v>4</v>
      </c>
      <c r="AJ448" s="238">
        <v>3</v>
      </c>
      <c r="AK448" s="238">
        <v>21</v>
      </c>
      <c r="AL448" s="238">
        <v>47</v>
      </c>
      <c r="AM448" s="238" t="s">
        <v>354</v>
      </c>
      <c r="AN448" s="238">
        <v>5</v>
      </c>
      <c r="AO448" s="238">
        <v>15</v>
      </c>
      <c r="AP448" s="238">
        <v>5</v>
      </c>
      <c r="AS448" s="238">
        <v>1</v>
      </c>
      <c r="AT448" s="238">
        <v>98</v>
      </c>
      <c r="AU448" s="238">
        <v>65</v>
      </c>
      <c r="AV448" s="238">
        <v>11</v>
      </c>
      <c r="AW448" s="238">
        <v>21</v>
      </c>
      <c r="AX448" s="238">
        <v>2</v>
      </c>
      <c r="AY448" s="238">
        <v>1</v>
      </c>
      <c r="AZ448" s="238">
        <v>3</v>
      </c>
      <c r="BA448" s="238">
        <v>8</v>
      </c>
      <c r="BB448" s="238">
        <v>38</v>
      </c>
      <c r="BC448" s="238" t="s">
        <v>363</v>
      </c>
      <c r="BD448" s="238">
        <v>5</v>
      </c>
      <c r="BE448" s="238">
        <v>1</v>
      </c>
      <c r="BI448" s="238">
        <v>1</v>
      </c>
      <c r="BJ448" s="238">
        <v>98</v>
      </c>
      <c r="BK448" s="238">
        <v>65</v>
      </c>
      <c r="BL448" s="238">
        <v>11</v>
      </c>
      <c r="BM448" s="238">
        <v>21</v>
      </c>
      <c r="CT448" s="238">
        <v>460739</v>
      </c>
      <c r="CU448" s="238">
        <v>4966385</v>
      </c>
      <c r="CV448" s="238">
        <v>44.849799900000001</v>
      </c>
      <c r="CW448" s="238">
        <v>-93.496846199999993</v>
      </c>
      <c r="CX448" s="238" t="s">
        <v>359</v>
      </c>
      <c r="CY448" s="238" t="s">
        <v>2518</v>
      </c>
    </row>
    <row r="449" spans="1:103" x14ac:dyDescent="0.25">
      <c r="A449" s="238">
        <v>850038</v>
      </c>
      <c r="B449" s="238">
        <v>2</v>
      </c>
      <c r="C449" s="238">
        <v>212</v>
      </c>
      <c r="D449" s="238">
        <v>154.994</v>
      </c>
      <c r="E449" s="238">
        <v>27</v>
      </c>
      <c r="F449" s="238" t="s">
        <v>2420</v>
      </c>
      <c r="H449" s="238" t="s">
        <v>354</v>
      </c>
      <c r="I449" s="238">
        <v>25</v>
      </c>
      <c r="K449" s="238">
        <v>20509352</v>
      </c>
      <c r="L449" s="238">
        <v>203030021</v>
      </c>
      <c r="M449" s="238">
        <v>10</v>
      </c>
      <c r="N449" s="238">
        <v>29</v>
      </c>
      <c r="O449" s="238">
        <v>2020</v>
      </c>
      <c r="P449" s="238" t="s">
        <v>384</v>
      </c>
      <c r="Q449" s="238">
        <v>6</v>
      </c>
      <c r="R449" s="238" t="s">
        <v>369</v>
      </c>
      <c r="S449" s="238">
        <v>5</v>
      </c>
      <c r="T449" s="238">
        <v>0</v>
      </c>
      <c r="U449" s="238">
        <v>1</v>
      </c>
      <c r="W449" s="238">
        <v>55</v>
      </c>
      <c r="X449" s="238">
        <v>2</v>
      </c>
      <c r="Y449" s="238">
        <v>4</v>
      </c>
      <c r="Z449" s="238">
        <v>1</v>
      </c>
      <c r="AB449" s="238">
        <v>1</v>
      </c>
      <c r="AC449" s="238">
        <v>98</v>
      </c>
      <c r="AD449" s="238" t="s">
        <v>357</v>
      </c>
      <c r="AF449" s="238" t="s">
        <v>358</v>
      </c>
      <c r="AG449" s="238">
        <v>3</v>
      </c>
      <c r="AH449" s="238">
        <v>2</v>
      </c>
      <c r="AI449" s="238">
        <v>2</v>
      </c>
      <c r="AJ449" s="238">
        <v>3</v>
      </c>
      <c r="AK449" s="238">
        <v>21</v>
      </c>
      <c r="AL449" s="238">
        <v>19</v>
      </c>
      <c r="AM449" s="238" t="s">
        <v>354</v>
      </c>
      <c r="AN449" s="238">
        <v>9</v>
      </c>
      <c r="AO449" s="238">
        <v>90</v>
      </c>
      <c r="AS449" s="238">
        <v>15</v>
      </c>
      <c r="AT449" s="238">
        <v>98</v>
      </c>
      <c r="AU449" s="238">
        <v>65</v>
      </c>
      <c r="AV449" s="238">
        <v>11</v>
      </c>
      <c r="AW449" s="238">
        <v>21</v>
      </c>
      <c r="CT449" s="238">
        <v>460752.69663872803</v>
      </c>
      <c r="CU449" s="238">
        <v>4966400.73660147</v>
      </c>
      <c r="CV449" s="238">
        <v>44.84993918</v>
      </c>
      <c r="CW449" s="238">
        <v>-93.496670800000004</v>
      </c>
      <c r="CX449" s="238" t="s">
        <v>359</v>
      </c>
      <c r="CY449" s="238" t="s">
        <v>2519</v>
      </c>
    </row>
    <row r="450" spans="1:103" x14ac:dyDescent="0.25">
      <c r="A450" s="238">
        <v>687799</v>
      </c>
      <c r="B450" s="238">
        <v>2</v>
      </c>
      <c r="C450" s="238">
        <v>212</v>
      </c>
      <c r="D450" s="238">
        <v>155.02000000000001</v>
      </c>
      <c r="E450" s="238">
        <v>27</v>
      </c>
      <c r="F450" s="238" t="s">
        <v>2420</v>
      </c>
      <c r="H450" s="238" t="s">
        <v>354</v>
      </c>
      <c r="I450" s="238">
        <v>25</v>
      </c>
      <c r="K450" s="238">
        <v>19502464</v>
      </c>
      <c r="M450" s="238">
        <v>2</v>
      </c>
      <c r="N450" s="238">
        <v>11</v>
      </c>
      <c r="O450" s="238">
        <v>2019</v>
      </c>
      <c r="P450" s="238" t="s">
        <v>361</v>
      </c>
      <c r="Q450" s="238">
        <v>9</v>
      </c>
      <c r="R450" s="238" t="s">
        <v>356</v>
      </c>
      <c r="S450" s="238">
        <v>5</v>
      </c>
      <c r="T450" s="238">
        <v>0</v>
      </c>
      <c r="U450" s="238">
        <v>1</v>
      </c>
      <c r="V450" s="238">
        <v>5</v>
      </c>
      <c r="W450" s="238">
        <v>10</v>
      </c>
      <c r="X450" s="238">
        <v>2</v>
      </c>
      <c r="Y450" s="238">
        <v>1</v>
      </c>
      <c r="Z450" s="238">
        <v>2</v>
      </c>
      <c r="AB450" s="238">
        <v>5</v>
      </c>
      <c r="AC450" s="238">
        <v>98</v>
      </c>
      <c r="AD450" s="238" t="s">
        <v>357</v>
      </c>
      <c r="AF450" s="238" t="s">
        <v>405</v>
      </c>
      <c r="AG450" s="238">
        <v>4</v>
      </c>
      <c r="AH450" s="238">
        <v>2</v>
      </c>
      <c r="AI450" s="238">
        <v>5</v>
      </c>
      <c r="AJ450" s="238">
        <v>4</v>
      </c>
      <c r="AK450" s="238">
        <v>21</v>
      </c>
      <c r="AL450" s="238">
        <v>28</v>
      </c>
      <c r="AM450" s="238" t="s">
        <v>354</v>
      </c>
      <c r="AN450" s="238">
        <v>5</v>
      </c>
      <c r="AO450" s="238">
        <v>68</v>
      </c>
      <c r="AS450" s="238">
        <v>15</v>
      </c>
      <c r="AT450" s="238">
        <v>9</v>
      </c>
      <c r="AU450" s="238">
        <v>65</v>
      </c>
      <c r="AV450" s="238">
        <v>11</v>
      </c>
      <c r="AW450" s="238">
        <v>21</v>
      </c>
      <c r="CT450" s="238">
        <v>460801.38006942702</v>
      </c>
      <c r="CU450" s="238">
        <v>4966419.7866395703</v>
      </c>
      <c r="CV450" s="238">
        <v>44.850113350000001</v>
      </c>
      <c r="CW450" s="238">
        <v>-93.496056210000006</v>
      </c>
      <c r="CX450" s="238" t="s">
        <v>359</v>
      </c>
      <c r="CY450" s="238" t="s">
        <v>2520</v>
      </c>
    </row>
    <row r="451" spans="1:103" x14ac:dyDescent="0.25">
      <c r="A451" s="238">
        <v>608740</v>
      </c>
      <c r="B451" s="238">
        <v>2</v>
      </c>
      <c r="C451" s="238">
        <v>212</v>
      </c>
      <c r="D451" s="238">
        <v>155.02699999999999</v>
      </c>
      <c r="E451" s="238">
        <v>27</v>
      </c>
      <c r="F451" s="238" t="s">
        <v>2420</v>
      </c>
      <c r="H451" s="238" t="s">
        <v>354</v>
      </c>
      <c r="I451" s="238">
        <v>25</v>
      </c>
      <c r="K451" s="238">
        <v>18507949</v>
      </c>
      <c r="M451" s="238">
        <v>6</v>
      </c>
      <c r="N451" s="238">
        <v>28</v>
      </c>
      <c r="O451" s="238">
        <v>2018</v>
      </c>
      <c r="P451" s="238" t="s">
        <v>384</v>
      </c>
      <c r="Q451" s="238">
        <v>17</v>
      </c>
      <c r="R451" s="238" t="s">
        <v>356</v>
      </c>
      <c r="S451" s="238">
        <v>5</v>
      </c>
      <c r="T451" s="238">
        <v>0</v>
      </c>
      <c r="U451" s="238">
        <v>2</v>
      </c>
      <c r="V451" s="238">
        <v>12</v>
      </c>
      <c r="W451" s="238">
        <v>10</v>
      </c>
      <c r="X451" s="238">
        <v>2</v>
      </c>
      <c r="Y451" s="238">
        <v>1</v>
      </c>
      <c r="Z451" s="238">
        <v>1</v>
      </c>
      <c r="AB451" s="238">
        <v>1</v>
      </c>
      <c r="AC451" s="238">
        <v>98</v>
      </c>
      <c r="AD451" s="238" t="s">
        <v>357</v>
      </c>
      <c r="AF451" s="238" t="s">
        <v>405</v>
      </c>
      <c r="AG451" s="238">
        <v>7</v>
      </c>
      <c r="AH451" s="238">
        <v>2</v>
      </c>
      <c r="AI451" s="238">
        <v>4</v>
      </c>
      <c r="AJ451" s="238">
        <v>4</v>
      </c>
      <c r="AK451" s="238">
        <v>21</v>
      </c>
      <c r="AL451" s="238">
        <v>22</v>
      </c>
      <c r="AM451" s="238" t="s">
        <v>363</v>
      </c>
      <c r="AN451" s="238">
        <v>5</v>
      </c>
      <c r="AO451" s="238">
        <v>1</v>
      </c>
      <c r="AS451" s="238">
        <v>15</v>
      </c>
      <c r="AT451" s="238">
        <v>9</v>
      </c>
      <c r="AU451" s="238">
        <v>55</v>
      </c>
      <c r="AV451" s="238">
        <v>11</v>
      </c>
      <c r="AW451" s="238">
        <v>21</v>
      </c>
      <c r="AX451" s="238">
        <v>2</v>
      </c>
      <c r="AY451" s="238">
        <v>49</v>
      </c>
      <c r="AZ451" s="238">
        <v>4</v>
      </c>
      <c r="BA451" s="238">
        <v>21</v>
      </c>
      <c r="BB451" s="238">
        <v>39</v>
      </c>
      <c r="BC451" s="238" t="s">
        <v>354</v>
      </c>
      <c r="BD451" s="238">
        <v>5</v>
      </c>
      <c r="BE451" s="238">
        <v>1</v>
      </c>
      <c r="BI451" s="238">
        <v>15</v>
      </c>
      <c r="BJ451" s="238">
        <v>9</v>
      </c>
      <c r="BK451" s="238">
        <v>55</v>
      </c>
      <c r="BL451" s="238">
        <v>11</v>
      </c>
      <c r="BM451" s="238">
        <v>21</v>
      </c>
      <c r="CT451" s="238">
        <v>460795.030056727</v>
      </c>
      <c r="CU451" s="238">
        <v>4966409.2032850701</v>
      </c>
      <c r="CV451" s="238">
        <v>44.850017729999998</v>
      </c>
      <c r="CW451" s="238">
        <v>-93.496135749999993</v>
      </c>
      <c r="CX451" s="238" t="s">
        <v>359</v>
      </c>
      <c r="CY451" s="238" t="s">
        <v>2521</v>
      </c>
    </row>
    <row r="452" spans="1:103" x14ac:dyDescent="0.25">
      <c r="A452" s="238">
        <v>501464</v>
      </c>
      <c r="B452" s="238">
        <v>2</v>
      </c>
      <c r="C452" s="238">
        <v>212</v>
      </c>
      <c r="D452" s="238">
        <v>155.03200000000001</v>
      </c>
      <c r="E452" s="238">
        <v>27</v>
      </c>
      <c r="F452" s="238" t="s">
        <v>2420</v>
      </c>
      <c r="H452" s="238" t="s">
        <v>354</v>
      </c>
      <c r="I452" s="238">
        <v>25</v>
      </c>
      <c r="K452" s="238">
        <v>17510191</v>
      </c>
      <c r="M452" s="238">
        <v>9</v>
      </c>
      <c r="N452" s="238">
        <v>13</v>
      </c>
      <c r="O452" s="238">
        <v>2017</v>
      </c>
      <c r="P452" s="238" t="s">
        <v>355</v>
      </c>
      <c r="Q452" s="238">
        <v>8</v>
      </c>
      <c r="R452" s="238" t="s">
        <v>369</v>
      </c>
      <c r="S452" s="238">
        <v>5</v>
      </c>
      <c r="T452" s="238">
        <v>0</v>
      </c>
      <c r="U452" s="238">
        <v>1</v>
      </c>
      <c r="W452" s="238">
        <v>55</v>
      </c>
      <c r="X452" s="238">
        <v>2</v>
      </c>
      <c r="Y452" s="238">
        <v>1</v>
      </c>
      <c r="Z452" s="238">
        <v>1</v>
      </c>
      <c r="AB452" s="238">
        <v>1</v>
      </c>
      <c r="AC452" s="238">
        <v>98</v>
      </c>
      <c r="AD452" s="238" t="s">
        <v>357</v>
      </c>
      <c r="AF452" s="238" t="s">
        <v>358</v>
      </c>
      <c r="AG452" s="238">
        <v>3</v>
      </c>
      <c r="AH452" s="238">
        <v>2</v>
      </c>
      <c r="AI452" s="238">
        <v>3</v>
      </c>
      <c r="AJ452" s="238">
        <v>3</v>
      </c>
      <c r="AK452" s="238">
        <v>21</v>
      </c>
      <c r="AL452" s="238">
        <v>21</v>
      </c>
      <c r="AM452" s="238" t="s">
        <v>354</v>
      </c>
      <c r="AN452" s="238">
        <v>5</v>
      </c>
      <c r="AO452" s="238">
        <v>71</v>
      </c>
      <c r="AS452" s="238">
        <v>15</v>
      </c>
      <c r="AT452" s="238">
        <v>9</v>
      </c>
      <c r="AU452" s="238">
        <v>65</v>
      </c>
      <c r="AV452" s="238">
        <v>11</v>
      </c>
      <c r="AW452" s="238">
        <v>21</v>
      </c>
      <c r="CT452" s="238">
        <v>460814.08009482699</v>
      </c>
      <c r="CU452" s="238">
        <v>4966392.2699178699</v>
      </c>
      <c r="CV452" s="238">
        <v>44.849866339999998</v>
      </c>
      <c r="CW452" s="238">
        <v>-93.495893370000005</v>
      </c>
      <c r="CX452" s="238" t="s">
        <v>359</v>
      </c>
      <c r="CY452" s="238" t="s">
        <v>2522</v>
      </c>
    </row>
    <row r="453" spans="1:103" x14ac:dyDescent="0.25">
      <c r="A453" s="238">
        <v>521868</v>
      </c>
      <c r="B453" s="238">
        <v>2</v>
      </c>
      <c r="C453" s="238">
        <v>212</v>
      </c>
      <c r="D453" s="238">
        <v>155.03800000000001</v>
      </c>
      <c r="E453" s="238">
        <v>27</v>
      </c>
      <c r="F453" s="238" t="s">
        <v>2420</v>
      </c>
      <c r="H453" s="238" t="s">
        <v>354</v>
      </c>
      <c r="I453" s="238">
        <v>25</v>
      </c>
      <c r="K453" s="238">
        <v>17043044</v>
      </c>
      <c r="M453" s="238">
        <v>12</v>
      </c>
      <c r="N453" s="238">
        <v>5</v>
      </c>
      <c r="O453" s="238">
        <v>2017</v>
      </c>
      <c r="P453" s="238" t="s">
        <v>368</v>
      </c>
      <c r="Q453" s="238">
        <v>8</v>
      </c>
      <c r="R453" s="238" t="s">
        <v>369</v>
      </c>
      <c r="S453" s="238">
        <v>5</v>
      </c>
      <c r="T453" s="238">
        <v>0</v>
      </c>
      <c r="U453" s="238">
        <v>2</v>
      </c>
      <c r="V453" s="238">
        <v>10</v>
      </c>
      <c r="W453" s="238">
        <v>10</v>
      </c>
      <c r="X453" s="238">
        <v>2</v>
      </c>
      <c r="Y453" s="238">
        <v>1</v>
      </c>
      <c r="Z453" s="238">
        <v>4</v>
      </c>
      <c r="AA453" s="238">
        <v>7</v>
      </c>
      <c r="AB453" s="238">
        <v>3</v>
      </c>
      <c r="AC453" s="238">
        <v>98</v>
      </c>
      <c r="AD453" s="238" t="s">
        <v>357</v>
      </c>
      <c r="AF453" s="238" t="s">
        <v>358</v>
      </c>
      <c r="AG453" s="238">
        <v>5</v>
      </c>
      <c r="AH453" s="238">
        <v>2</v>
      </c>
      <c r="AI453" s="238">
        <v>2</v>
      </c>
      <c r="AJ453" s="238">
        <v>3</v>
      </c>
      <c r="AK453" s="238">
        <v>27</v>
      </c>
      <c r="AL453" s="238">
        <v>29</v>
      </c>
      <c r="AM453" s="238" t="s">
        <v>363</v>
      </c>
      <c r="AN453" s="238">
        <v>5</v>
      </c>
      <c r="AO453" s="238">
        <v>71</v>
      </c>
      <c r="AS453" s="238">
        <v>15</v>
      </c>
      <c r="AT453" s="238">
        <v>9</v>
      </c>
      <c r="AU453" s="238">
        <v>65</v>
      </c>
      <c r="AV453" s="238">
        <v>11</v>
      </c>
      <c r="AW453" s="238">
        <v>21</v>
      </c>
      <c r="AX453" s="238">
        <v>2</v>
      </c>
      <c r="AY453" s="238">
        <v>2</v>
      </c>
      <c r="AZ453" s="238">
        <v>3</v>
      </c>
      <c r="BA453" s="238">
        <v>21</v>
      </c>
      <c r="BB453" s="238">
        <v>42</v>
      </c>
      <c r="BC453" s="238" t="s">
        <v>363</v>
      </c>
      <c r="BD453" s="238">
        <v>5</v>
      </c>
      <c r="BE453" s="238">
        <v>1</v>
      </c>
      <c r="BI453" s="238">
        <v>15</v>
      </c>
      <c r="BJ453" s="238">
        <v>9</v>
      </c>
      <c r="BK453" s="238">
        <v>65</v>
      </c>
      <c r="BL453" s="238">
        <v>11</v>
      </c>
      <c r="BM453" s="238">
        <v>21</v>
      </c>
      <c r="CT453" s="238">
        <v>460822.67472483701</v>
      </c>
      <c r="CU453" s="238">
        <v>4966391.9208518099</v>
      </c>
      <c r="CV453" s="238">
        <v>44.849863669999998</v>
      </c>
      <c r="CW453" s="238">
        <v>-93.495784580000006</v>
      </c>
      <c r="CX453" s="238" t="s">
        <v>391</v>
      </c>
      <c r="CY453" s="238" t="s">
        <v>2523</v>
      </c>
    </row>
    <row r="454" spans="1:103" x14ac:dyDescent="0.25">
      <c r="A454" s="238">
        <v>10904623</v>
      </c>
      <c r="B454" s="238">
        <v>2</v>
      </c>
      <c r="C454" s="238">
        <v>212</v>
      </c>
      <c r="D454" s="238">
        <v>155.05099999999999</v>
      </c>
      <c r="E454" s="238">
        <v>27</v>
      </c>
      <c r="F454" s="238" t="s">
        <v>2420</v>
      </c>
      <c r="H454" s="238" t="s">
        <v>354</v>
      </c>
      <c r="I454" s="238">
        <v>25</v>
      </c>
      <c r="K454" s="238">
        <v>13510961</v>
      </c>
      <c r="L454" s="238">
        <v>133020276</v>
      </c>
      <c r="M454" s="238">
        <v>10</v>
      </c>
      <c r="N454" s="238">
        <v>29</v>
      </c>
      <c r="O454" s="238">
        <v>2013</v>
      </c>
      <c r="P454" s="238" t="s">
        <v>368</v>
      </c>
      <c r="Q454" s="238">
        <v>8</v>
      </c>
      <c r="R454" s="238" t="s">
        <v>419</v>
      </c>
      <c r="S454" s="238">
        <v>5</v>
      </c>
      <c r="T454" s="238">
        <v>0</v>
      </c>
      <c r="U454" s="238">
        <v>2</v>
      </c>
      <c r="V454" s="238">
        <v>1</v>
      </c>
      <c r="W454" s="238">
        <v>10</v>
      </c>
      <c r="X454" s="238">
        <v>2</v>
      </c>
      <c r="Y454" s="238">
        <v>1</v>
      </c>
      <c r="Z454" s="238">
        <v>2</v>
      </c>
      <c r="AB454" s="238">
        <v>1</v>
      </c>
      <c r="AC454" s="238">
        <v>98</v>
      </c>
      <c r="AD454" s="238" t="s">
        <v>376</v>
      </c>
      <c r="AE454" s="238" t="s">
        <v>2524</v>
      </c>
      <c r="AF454" s="238" t="s">
        <v>358</v>
      </c>
      <c r="AG454" s="238">
        <v>7</v>
      </c>
      <c r="AH454" s="238">
        <v>2</v>
      </c>
      <c r="AI454" s="238">
        <v>2</v>
      </c>
      <c r="AJ454" s="238">
        <v>3</v>
      </c>
      <c r="AK454" s="238">
        <v>21</v>
      </c>
      <c r="AL454" s="238">
        <v>29</v>
      </c>
      <c r="AM454" s="238" t="s">
        <v>363</v>
      </c>
      <c r="AN454" s="238">
        <v>5</v>
      </c>
      <c r="AO454" s="238">
        <v>5</v>
      </c>
      <c r="AP454" s="238">
        <v>15</v>
      </c>
      <c r="AS454" s="238">
        <v>1</v>
      </c>
      <c r="AT454" s="238">
        <v>98</v>
      </c>
      <c r="AU454" s="238">
        <v>60</v>
      </c>
      <c r="AV454" s="238">
        <v>11</v>
      </c>
      <c r="AW454" s="238">
        <v>21</v>
      </c>
      <c r="AX454" s="238">
        <v>2</v>
      </c>
      <c r="AY454" s="238">
        <v>4</v>
      </c>
      <c r="AZ454" s="238">
        <v>3</v>
      </c>
      <c r="BA454" s="238">
        <v>26</v>
      </c>
      <c r="BB454" s="238">
        <v>51</v>
      </c>
      <c r="BC454" s="238" t="s">
        <v>354</v>
      </c>
      <c r="BD454" s="238">
        <v>5</v>
      </c>
      <c r="BE454" s="238">
        <v>1</v>
      </c>
      <c r="BI454" s="238">
        <v>1</v>
      </c>
      <c r="BJ454" s="238">
        <v>98</v>
      </c>
      <c r="BK454" s="238">
        <v>60</v>
      </c>
      <c r="BL454" s="238">
        <v>11</v>
      </c>
      <c r="BM454" s="238">
        <v>21</v>
      </c>
      <c r="CT454" s="238">
        <v>460846</v>
      </c>
      <c r="CU454" s="238">
        <v>4966391</v>
      </c>
      <c r="CV454" s="238">
        <v>44.849856799999998</v>
      </c>
      <c r="CW454" s="238">
        <v>-93.495490000000004</v>
      </c>
      <c r="CX454" s="238" t="s">
        <v>359</v>
      </c>
      <c r="CY454" s="238" t="s">
        <v>2525</v>
      </c>
    </row>
    <row r="455" spans="1:103" x14ac:dyDescent="0.25">
      <c r="A455" s="238">
        <v>677682</v>
      </c>
      <c r="B455" s="238">
        <v>2</v>
      </c>
      <c r="C455" s="238">
        <v>212</v>
      </c>
      <c r="D455" s="238">
        <v>155.054</v>
      </c>
      <c r="E455" s="238">
        <v>27</v>
      </c>
      <c r="F455" s="238" t="s">
        <v>2420</v>
      </c>
      <c r="H455" s="238" t="s">
        <v>354</v>
      </c>
      <c r="I455" s="238">
        <v>25</v>
      </c>
      <c r="K455" s="238">
        <v>19500665</v>
      </c>
      <c r="M455" s="238">
        <v>1</v>
      </c>
      <c r="N455" s="238">
        <v>18</v>
      </c>
      <c r="O455" s="238">
        <v>2019</v>
      </c>
      <c r="P455" s="238" t="s">
        <v>362</v>
      </c>
      <c r="Q455" s="238">
        <v>21</v>
      </c>
      <c r="R455" s="238" t="s">
        <v>356</v>
      </c>
      <c r="S455" s="238">
        <v>5</v>
      </c>
      <c r="T455" s="238">
        <v>0</v>
      </c>
      <c r="U455" s="238">
        <v>2</v>
      </c>
      <c r="V455" s="238">
        <v>10</v>
      </c>
      <c r="W455" s="238">
        <v>10</v>
      </c>
      <c r="X455" s="238">
        <v>2</v>
      </c>
      <c r="Y455" s="238">
        <v>4</v>
      </c>
      <c r="Z455" s="238">
        <v>7</v>
      </c>
      <c r="AB455" s="238">
        <v>1</v>
      </c>
      <c r="AC455" s="238">
        <v>98</v>
      </c>
      <c r="AD455" s="238" t="s">
        <v>357</v>
      </c>
      <c r="AF455" s="238" t="s">
        <v>405</v>
      </c>
      <c r="AG455" s="238">
        <v>5</v>
      </c>
      <c r="AH455" s="238">
        <v>2</v>
      </c>
      <c r="AI455" s="238">
        <v>2</v>
      </c>
      <c r="AJ455" s="238">
        <v>4</v>
      </c>
      <c r="AK455" s="238">
        <v>21</v>
      </c>
      <c r="AL455" s="238">
        <v>18</v>
      </c>
      <c r="AM455" s="238" t="s">
        <v>363</v>
      </c>
      <c r="AN455" s="238">
        <v>5</v>
      </c>
      <c r="AO455" s="238">
        <v>1</v>
      </c>
      <c r="AS455" s="238">
        <v>15</v>
      </c>
      <c r="AT455" s="238">
        <v>9</v>
      </c>
      <c r="AU455" s="238">
        <v>65</v>
      </c>
      <c r="AV455" s="238">
        <v>11</v>
      </c>
      <c r="AW455" s="238">
        <v>21</v>
      </c>
      <c r="AX455" s="238">
        <v>2</v>
      </c>
      <c r="AY455" s="238">
        <v>49</v>
      </c>
      <c r="AZ455" s="238">
        <v>4</v>
      </c>
      <c r="BA455" s="238">
        <v>28</v>
      </c>
      <c r="BB455" s="238">
        <v>55</v>
      </c>
      <c r="BC455" s="238" t="s">
        <v>354</v>
      </c>
      <c r="BD455" s="238">
        <v>5</v>
      </c>
      <c r="BE455" s="238">
        <v>1</v>
      </c>
      <c r="BI455" s="238">
        <v>15</v>
      </c>
      <c r="BJ455" s="238">
        <v>9</v>
      </c>
      <c r="BK455" s="238">
        <v>65</v>
      </c>
      <c r="BL455" s="238">
        <v>11</v>
      </c>
      <c r="BM455" s="238">
        <v>21</v>
      </c>
      <c r="CT455" s="238">
        <v>460854.29684192798</v>
      </c>
      <c r="CU455" s="238">
        <v>4966436.7200067705</v>
      </c>
      <c r="CV455" s="238">
        <v>44.850268679999999</v>
      </c>
      <c r="CW455" s="238">
        <v>-93.495387879999996</v>
      </c>
      <c r="CX455" s="238" t="s">
        <v>359</v>
      </c>
      <c r="CY455" s="238" t="s">
        <v>2526</v>
      </c>
    </row>
    <row r="456" spans="1:103" x14ac:dyDescent="0.25">
      <c r="A456" s="238">
        <v>431887</v>
      </c>
      <c r="B456" s="238">
        <v>2</v>
      </c>
      <c r="C456" s="238">
        <v>212</v>
      </c>
      <c r="D456" s="238">
        <v>155.06899999999999</v>
      </c>
      <c r="E456" s="238">
        <v>27</v>
      </c>
      <c r="F456" s="238" t="s">
        <v>2420</v>
      </c>
      <c r="H456" s="238" t="s">
        <v>354</v>
      </c>
      <c r="I456" s="238">
        <v>25</v>
      </c>
      <c r="K456" s="238">
        <v>17503390</v>
      </c>
      <c r="M456" s="238">
        <v>3</v>
      </c>
      <c r="N456" s="238">
        <v>28</v>
      </c>
      <c r="O456" s="238">
        <v>2017</v>
      </c>
      <c r="P456" s="238" t="s">
        <v>368</v>
      </c>
      <c r="Q456" s="238">
        <v>8</v>
      </c>
      <c r="R456" s="238" t="s">
        <v>369</v>
      </c>
      <c r="S456" s="238">
        <v>4</v>
      </c>
      <c r="T456" s="238">
        <v>0</v>
      </c>
      <c r="U456" s="238">
        <v>2</v>
      </c>
      <c r="V456" s="238">
        <v>12</v>
      </c>
      <c r="W456" s="238">
        <v>10</v>
      </c>
      <c r="X456" s="238">
        <v>2</v>
      </c>
      <c r="Y456" s="238">
        <v>1</v>
      </c>
      <c r="Z456" s="238">
        <v>1</v>
      </c>
      <c r="AB456" s="238">
        <v>1</v>
      </c>
      <c r="AC456" s="238">
        <v>98</v>
      </c>
      <c r="AD456" s="238" t="s">
        <v>357</v>
      </c>
      <c r="AF456" s="238" t="s">
        <v>358</v>
      </c>
      <c r="AG456" s="238">
        <v>7</v>
      </c>
      <c r="AH456" s="238">
        <v>2</v>
      </c>
      <c r="AI456" s="238">
        <v>5</v>
      </c>
      <c r="AJ456" s="238">
        <v>3</v>
      </c>
      <c r="AK456" s="238">
        <v>26</v>
      </c>
      <c r="AL456" s="238">
        <v>30</v>
      </c>
      <c r="AM456" s="238" t="s">
        <v>354</v>
      </c>
      <c r="AN456" s="238">
        <v>5</v>
      </c>
      <c r="AO456" s="238">
        <v>4</v>
      </c>
      <c r="AS456" s="238">
        <v>15</v>
      </c>
      <c r="AT456" s="238">
        <v>9</v>
      </c>
      <c r="AU456" s="238">
        <v>65</v>
      </c>
      <c r="AV456" s="238">
        <v>11</v>
      </c>
      <c r="AW456" s="238">
        <v>21</v>
      </c>
      <c r="AX456" s="238">
        <v>2</v>
      </c>
      <c r="AY456" s="238">
        <v>2</v>
      </c>
      <c r="AZ456" s="238">
        <v>3</v>
      </c>
      <c r="BA456" s="238">
        <v>26</v>
      </c>
      <c r="BB456" s="238">
        <v>25</v>
      </c>
      <c r="BC456" s="238" t="s">
        <v>363</v>
      </c>
      <c r="BD456" s="238">
        <v>5</v>
      </c>
      <c r="BE456" s="238">
        <v>1</v>
      </c>
      <c r="BI456" s="238">
        <v>15</v>
      </c>
      <c r="BJ456" s="238">
        <v>9</v>
      </c>
      <c r="BK456" s="238">
        <v>65</v>
      </c>
      <c r="BL456" s="238">
        <v>11</v>
      </c>
      <c r="BM456" s="238">
        <v>21</v>
      </c>
      <c r="CT456" s="238">
        <v>460873.34688002802</v>
      </c>
      <c r="CU456" s="238">
        <v>4966396.50325967</v>
      </c>
      <c r="CV456" s="238">
        <v>44.849907709999997</v>
      </c>
      <c r="CW456" s="238">
        <v>-93.495143709999994</v>
      </c>
      <c r="CX456" s="238" t="s">
        <v>359</v>
      </c>
      <c r="CY456" s="238" t="s">
        <v>2527</v>
      </c>
    </row>
    <row r="457" spans="1:103" x14ac:dyDescent="0.25">
      <c r="A457" s="238">
        <v>447075</v>
      </c>
      <c r="B457" s="238">
        <v>2</v>
      </c>
      <c r="C457" s="238">
        <v>212</v>
      </c>
      <c r="D457" s="238">
        <v>155.07400000000001</v>
      </c>
      <c r="E457" s="238">
        <v>27</v>
      </c>
      <c r="F457" s="238" t="s">
        <v>2420</v>
      </c>
      <c r="H457" s="238" t="s">
        <v>354</v>
      </c>
      <c r="I457" s="238">
        <v>25</v>
      </c>
      <c r="K457" s="238">
        <v>17503890</v>
      </c>
      <c r="M457" s="238">
        <v>4</v>
      </c>
      <c r="N457" s="238">
        <v>12</v>
      </c>
      <c r="O457" s="238">
        <v>2017</v>
      </c>
      <c r="P457" s="238" t="s">
        <v>355</v>
      </c>
      <c r="Q457" s="238">
        <v>7</v>
      </c>
      <c r="S457" s="238">
        <v>4</v>
      </c>
      <c r="T457" s="238">
        <v>0</v>
      </c>
      <c r="U457" s="238">
        <v>3</v>
      </c>
      <c r="V457" s="238">
        <v>12</v>
      </c>
      <c r="W457" s="238">
        <v>10</v>
      </c>
      <c r="X457" s="238">
        <v>2</v>
      </c>
      <c r="Y457" s="238">
        <v>1</v>
      </c>
      <c r="Z457" s="238">
        <v>2</v>
      </c>
      <c r="AB457" s="238">
        <v>1</v>
      </c>
      <c r="AC457" s="238">
        <v>98</v>
      </c>
      <c r="AD457" s="238" t="s">
        <v>2528</v>
      </c>
      <c r="AF457" s="238" t="s">
        <v>358</v>
      </c>
      <c r="AG457" s="238">
        <v>7</v>
      </c>
      <c r="AH457" s="238">
        <v>2</v>
      </c>
      <c r="AI457" s="238">
        <v>49</v>
      </c>
      <c r="AJ457" s="238">
        <v>3</v>
      </c>
      <c r="AK457" s="238">
        <v>21</v>
      </c>
      <c r="AL457" s="238">
        <v>29</v>
      </c>
      <c r="AM457" s="238" t="s">
        <v>354</v>
      </c>
      <c r="AN457" s="238">
        <v>5</v>
      </c>
      <c r="AO457" s="238">
        <v>90</v>
      </c>
      <c r="AS457" s="238">
        <v>15</v>
      </c>
      <c r="AT457" s="238">
        <v>9</v>
      </c>
      <c r="AU457" s="238">
        <v>65</v>
      </c>
      <c r="AV457" s="238">
        <v>11</v>
      </c>
      <c r="AW457" s="238">
        <v>21</v>
      </c>
      <c r="AX457" s="238">
        <v>2</v>
      </c>
      <c r="AY457" s="238">
        <v>48</v>
      </c>
      <c r="AZ457" s="238">
        <v>3</v>
      </c>
      <c r="BA457" s="238">
        <v>21</v>
      </c>
      <c r="BB457" s="238">
        <v>32</v>
      </c>
      <c r="BC457" s="238" t="s">
        <v>354</v>
      </c>
      <c r="BD457" s="238">
        <v>5</v>
      </c>
      <c r="BE457" s="238">
        <v>1</v>
      </c>
      <c r="BI457" s="238">
        <v>15</v>
      </c>
      <c r="BJ457" s="238">
        <v>9</v>
      </c>
      <c r="BK457" s="238">
        <v>65</v>
      </c>
      <c r="BL457" s="238">
        <v>11</v>
      </c>
      <c r="BM457" s="238">
        <v>21</v>
      </c>
      <c r="BN457" s="238">
        <v>2</v>
      </c>
      <c r="BO457" s="238">
        <v>2</v>
      </c>
      <c r="BP457" s="238">
        <v>3</v>
      </c>
      <c r="BQ457" s="238">
        <v>34</v>
      </c>
      <c r="BR457" s="238">
        <v>30</v>
      </c>
      <c r="BS457" s="238" t="s">
        <v>354</v>
      </c>
      <c r="BT457" s="238">
        <v>5</v>
      </c>
      <c r="BU457" s="238">
        <v>1</v>
      </c>
      <c r="BY457" s="238">
        <v>15</v>
      </c>
      <c r="BZ457" s="238">
        <v>9</v>
      </c>
      <c r="CA457" s="238">
        <v>65</v>
      </c>
      <c r="CB457" s="238">
        <v>11</v>
      </c>
      <c r="CC457" s="238">
        <v>21</v>
      </c>
      <c r="CT457" s="238">
        <v>460881.81356362801</v>
      </c>
      <c r="CU457" s="238">
        <v>4966392.2699178699</v>
      </c>
      <c r="CV457" s="238">
        <v>44.849870060000001</v>
      </c>
      <c r="CW457" s="238">
        <v>-93.495036240000005</v>
      </c>
      <c r="CX457" s="238" t="s">
        <v>359</v>
      </c>
      <c r="CY457" s="238" t="s">
        <v>2529</v>
      </c>
    </row>
    <row r="458" spans="1:103" x14ac:dyDescent="0.25">
      <c r="A458" s="238">
        <v>620084</v>
      </c>
      <c r="B458" s="238">
        <v>2</v>
      </c>
      <c r="C458" s="238">
        <v>212</v>
      </c>
      <c r="D458" s="238">
        <v>155.11699999999999</v>
      </c>
      <c r="E458" s="238">
        <v>27</v>
      </c>
      <c r="F458" s="238" t="s">
        <v>2420</v>
      </c>
      <c r="H458" s="238" t="s">
        <v>354</v>
      </c>
      <c r="I458" s="238">
        <v>25</v>
      </c>
      <c r="K458" s="238">
        <v>18508357</v>
      </c>
      <c r="M458" s="238">
        <v>7</v>
      </c>
      <c r="N458" s="238">
        <v>10</v>
      </c>
      <c r="O458" s="238">
        <v>2018</v>
      </c>
      <c r="P458" s="238" t="s">
        <v>368</v>
      </c>
      <c r="Q458" s="238">
        <v>10</v>
      </c>
      <c r="R458" s="238" t="s">
        <v>356</v>
      </c>
      <c r="S458" s="238">
        <v>5</v>
      </c>
      <c r="T458" s="238">
        <v>0</v>
      </c>
      <c r="U458" s="238">
        <v>1</v>
      </c>
      <c r="W458" s="238">
        <v>55</v>
      </c>
      <c r="X458" s="238">
        <v>2</v>
      </c>
      <c r="Y458" s="238">
        <v>1</v>
      </c>
      <c r="Z458" s="238">
        <v>2</v>
      </c>
      <c r="AB458" s="238">
        <v>1</v>
      </c>
      <c r="AC458" s="238">
        <v>98</v>
      </c>
      <c r="AD458" s="238" t="s">
        <v>2530</v>
      </c>
      <c r="AF458" s="238" t="s">
        <v>358</v>
      </c>
      <c r="AG458" s="238">
        <v>3</v>
      </c>
      <c r="AH458" s="238">
        <v>2</v>
      </c>
      <c r="AI458" s="238">
        <v>2</v>
      </c>
      <c r="AJ458" s="238">
        <v>4</v>
      </c>
      <c r="AK458" s="238">
        <v>21</v>
      </c>
      <c r="AL458" s="238">
        <v>24</v>
      </c>
      <c r="AM458" s="238" t="s">
        <v>363</v>
      </c>
      <c r="AN458" s="238">
        <v>5</v>
      </c>
      <c r="AO458" s="238">
        <v>90</v>
      </c>
      <c r="AP458" s="238">
        <v>68</v>
      </c>
      <c r="AS458" s="238">
        <v>15</v>
      </c>
      <c r="AT458" s="238">
        <v>9</v>
      </c>
      <c r="AU458" s="238">
        <v>65</v>
      </c>
      <c r="AV458" s="238">
        <v>11</v>
      </c>
      <c r="AW458" s="238">
        <v>21</v>
      </c>
      <c r="CT458" s="238">
        <v>460951.663703328</v>
      </c>
      <c r="CU458" s="238">
        <v>4966404.9699432701</v>
      </c>
      <c r="CV458" s="238">
        <v>44.849988209999999</v>
      </c>
      <c r="CW458" s="238">
        <v>-93.494153310000002</v>
      </c>
      <c r="CX458" s="238" t="s">
        <v>359</v>
      </c>
      <c r="CY458" s="238" t="s">
        <v>2531</v>
      </c>
    </row>
    <row r="459" spans="1:103" x14ac:dyDescent="0.25">
      <c r="A459" s="238">
        <v>368900</v>
      </c>
      <c r="B459" s="238">
        <v>2</v>
      </c>
      <c r="C459" s="238">
        <v>212</v>
      </c>
      <c r="D459" s="238">
        <v>155.12100000000001</v>
      </c>
      <c r="E459" s="238">
        <v>27</v>
      </c>
      <c r="F459" s="238" t="s">
        <v>2420</v>
      </c>
      <c r="H459" s="238" t="s">
        <v>354</v>
      </c>
      <c r="I459" s="238">
        <v>25</v>
      </c>
      <c r="K459" s="238">
        <v>16508448</v>
      </c>
      <c r="M459" s="238">
        <v>8</v>
      </c>
      <c r="N459" s="238">
        <v>4</v>
      </c>
      <c r="O459" s="238">
        <v>2016</v>
      </c>
      <c r="P459" s="238" t="s">
        <v>384</v>
      </c>
      <c r="Q459" s="238">
        <v>7</v>
      </c>
      <c r="R459" s="238" t="s">
        <v>369</v>
      </c>
      <c r="S459" s="238">
        <v>5</v>
      </c>
      <c r="T459" s="238">
        <v>0</v>
      </c>
      <c r="U459" s="238">
        <v>3</v>
      </c>
      <c r="V459" s="238">
        <v>12</v>
      </c>
      <c r="W459" s="238">
        <v>10</v>
      </c>
      <c r="X459" s="238">
        <v>2</v>
      </c>
      <c r="Y459" s="238">
        <v>1</v>
      </c>
      <c r="Z459" s="238">
        <v>3</v>
      </c>
      <c r="AB459" s="238">
        <v>2</v>
      </c>
      <c r="AC459" s="238">
        <v>98</v>
      </c>
      <c r="AD459" s="238" t="s">
        <v>357</v>
      </c>
      <c r="AF459" s="238" t="s">
        <v>358</v>
      </c>
      <c r="AG459" s="238">
        <v>7</v>
      </c>
      <c r="AH459" s="238">
        <v>2</v>
      </c>
      <c r="AI459" s="238">
        <v>4</v>
      </c>
      <c r="AJ459" s="238">
        <v>3</v>
      </c>
      <c r="AK459" s="238">
        <v>28</v>
      </c>
      <c r="AL459" s="238">
        <v>33</v>
      </c>
      <c r="AM459" s="238" t="s">
        <v>354</v>
      </c>
      <c r="AN459" s="238">
        <v>5</v>
      </c>
      <c r="AO459" s="238">
        <v>90</v>
      </c>
      <c r="AS459" s="238">
        <v>15</v>
      </c>
      <c r="AT459" s="238">
        <v>9</v>
      </c>
      <c r="AU459" s="238">
        <v>65</v>
      </c>
      <c r="AV459" s="238">
        <v>11</v>
      </c>
      <c r="AW459" s="238">
        <v>21</v>
      </c>
      <c r="AX459" s="238">
        <v>2</v>
      </c>
      <c r="AY459" s="238">
        <v>3</v>
      </c>
      <c r="AZ459" s="238">
        <v>3</v>
      </c>
      <c r="BA459" s="238">
        <v>34</v>
      </c>
      <c r="BB459" s="238">
        <v>29</v>
      </c>
      <c r="BC459" s="238" t="s">
        <v>354</v>
      </c>
      <c r="BD459" s="238">
        <v>5</v>
      </c>
      <c r="BE459" s="238">
        <v>1</v>
      </c>
      <c r="BI459" s="238">
        <v>15</v>
      </c>
      <c r="BJ459" s="238">
        <v>9</v>
      </c>
      <c r="BK459" s="238">
        <v>65</v>
      </c>
      <c r="BL459" s="238">
        <v>11</v>
      </c>
      <c r="BM459" s="238">
        <v>21</v>
      </c>
      <c r="BN459" s="238">
        <v>2</v>
      </c>
      <c r="BO459" s="238">
        <v>4</v>
      </c>
      <c r="BP459" s="238">
        <v>3</v>
      </c>
      <c r="BQ459" s="238">
        <v>26</v>
      </c>
      <c r="BR459" s="238">
        <v>37</v>
      </c>
      <c r="BS459" s="238" t="s">
        <v>363</v>
      </c>
      <c r="BT459" s="238">
        <v>5</v>
      </c>
      <c r="BU459" s="238">
        <v>1</v>
      </c>
      <c r="BY459" s="238">
        <v>15</v>
      </c>
      <c r="BZ459" s="238">
        <v>9</v>
      </c>
      <c r="CA459" s="238">
        <v>65</v>
      </c>
      <c r="CB459" s="238">
        <v>11</v>
      </c>
      <c r="CC459" s="238">
        <v>21</v>
      </c>
      <c r="CT459" s="238">
        <v>460955.89704512799</v>
      </c>
      <c r="CU459" s="238">
        <v>4966400.73660147</v>
      </c>
      <c r="CV459" s="238">
        <v>44.849950339999999</v>
      </c>
      <c r="CW459" s="238">
        <v>-93.494099410000004</v>
      </c>
      <c r="CX459" s="238" t="s">
        <v>359</v>
      </c>
      <c r="CY459" s="238" t="s">
        <v>2532</v>
      </c>
    </row>
    <row r="460" spans="1:103" x14ac:dyDescent="0.25">
      <c r="A460" s="238">
        <v>414800</v>
      </c>
      <c r="B460" s="238">
        <v>2</v>
      </c>
      <c r="C460" s="238">
        <v>212</v>
      </c>
      <c r="D460" s="238">
        <v>155.136</v>
      </c>
      <c r="E460" s="238">
        <v>27</v>
      </c>
      <c r="F460" s="238" t="s">
        <v>2420</v>
      </c>
      <c r="H460" s="238" t="s">
        <v>354</v>
      </c>
      <c r="I460" s="238">
        <v>25</v>
      </c>
      <c r="K460" s="238">
        <v>17500499</v>
      </c>
      <c r="M460" s="238">
        <v>1</v>
      </c>
      <c r="N460" s="238">
        <v>10</v>
      </c>
      <c r="O460" s="238">
        <v>2017</v>
      </c>
      <c r="P460" s="238" t="s">
        <v>368</v>
      </c>
      <c r="Q460" s="238">
        <v>11</v>
      </c>
      <c r="R460" s="238" t="s">
        <v>369</v>
      </c>
      <c r="S460" s="238">
        <v>5</v>
      </c>
      <c r="T460" s="238">
        <v>0</v>
      </c>
      <c r="U460" s="238">
        <v>1</v>
      </c>
      <c r="W460" s="238">
        <v>55</v>
      </c>
      <c r="X460" s="238">
        <v>2</v>
      </c>
      <c r="Y460" s="238">
        <v>1</v>
      </c>
      <c r="Z460" s="238">
        <v>1</v>
      </c>
      <c r="AB460" s="238">
        <v>5</v>
      </c>
      <c r="AC460" s="238">
        <v>98</v>
      </c>
      <c r="AD460" s="238" t="s">
        <v>2533</v>
      </c>
      <c r="AF460" s="238" t="s">
        <v>358</v>
      </c>
      <c r="AG460" s="238">
        <v>3</v>
      </c>
      <c r="AH460" s="238">
        <v>2</v>
      </c>
      <c r="AI460" s="238">
        <v>2</v>
      </c>
      <c r="AJ460" s="238">
        <v>3</v>
      </c>
      <c r="AK460" s="238">
        <v>21</v>
      </c>
      <c r="AL460" s="238">
        <v>20</v>
      </c>
      <c r="AM460" s="238" t="s">
        <v>363</v>
      </c>
      <c r="AN460" s="238">
        <v>5</v>
      </c>
      <c r="AO460" s="238">
        <v>68</v>
      </c>
      <c r="AS460" s="238">
        <v>15</v>
      </c>
      <c r="AT460" s="238">
        <v>9</v>
      </c>
      <c r="AU460" s="238">
        <v>65</v>
      </c>
      <c r="AV460" s="238">
        <v>11</v>
      </c>
      <c r="AW460" s="238">
        <v>21</v>
      </c>
      <c r="CT460" s="238">
        <v>460981.29709592799</v>
      </c>
      <c r="CU460" s="238">
        <v>4966394.38658877</v>
      </c>
      <c r="CV460" s="238">
        <v>44.849894569999996</v>
      </c>
      <c r="CW460" s="238">
        <v>-93.493777499999993</v>
      </c>
      <c r="CX460" s="238" t="s">
        <v>359</v>
      </c>
      <c r="CY460" s="238" t="s">
        <v>2534</v>
      </c>
    </row>
    <row r="461" spans="1:103" x14ac:dyDescent="0.25">
      <c r="A461" s="238">
        <v>871711</v>
      </c>
      <c r="B461" s="238">
        <v>2</v>
      </c>
      <c r="C461" s="238">
        <v>212</v>
      </c>
      <c r="D461" s="238">
        <v>155.13900000000001</v>
      </c>
      <c r="E461" s="238">
        <v>27</v>
      </c>
      <c r="F461" s="238" t="s">
        <v>2420</v>
      </c>
      <c r="H461" s="238" t="s">
        <v>354</v>
      </c>
      <c r="I461" s="238">
        <v>25</v>
      </c>
      <c r="K461" s="238">
        <v>20040458</v>
      </c>
      <c r="L461" s="238">
        <v>203650047</v>
      </c>
      <c r="M461" s="238">
        <v>12</v>
      </c>
      <c r="N461" s="238">
        <v>30</v>
      </c>
      <c r="O461" s="238">
        <v>2020</v>
      </c>
      <c r="P461" s="238" t="s">
        <v>355</v>
      </c>
      <c r="Q461" s="238">
        <v>8</v>
      </c>
      <c r="R461" s="238" t="s">
        <v>356</v>
      </c>
      <c r="S461" s="238">
        <v>4</v>
      </c>
      <c r="T461" s="238">
        <v>0</v>
      </c>
      <c r="U461" s="238">
        <v>2</v>
      </c>
      <c r="V461" s="238">
        <v>13</v>
      </c>
      <c r="W461" s="238">
        <v>10</v>
      </c>
      <c r="X461" s="238">
        <v>2</v>
      </c>
      <c r="Y461" s="238">
        <v>1</v>
      </c>
      <c r="Z461" s="238">
        <v>4</v>
      </c>
      <c r="AB461" s="238">
        <v>5</v>
      </c>
      <c r="AC461" s="238">
        <v>98</v>
      </c>
      <c r="AD461" s="238" t="s">
        <v>357</v>
      </c>
      <c r="AF461" s="238" t="s">
        <v>405</v>
      </c>
      <c r="AG461" s="238">
        <v>7</v>
      </c>
      <c r="AH461" s="238">
        <v>2</v>
      </c>
      <c r="AI461" s="238">
        <v>3</v>
      </c>
      <c r="AJ461" s="238">
        <v>4</v>
      </c>
      <c r="AK461" s="238">
        <v>21</v>
      </c>
      <c r="AL461" s="238">
        <v>25</v>
      </c>
      <c r="AM461" s="238" t="s">
        <v>354</v>
      </c>
      <c r="AN461" s="238">
        <v>5</v>
      </c>
      <c r="AO461" s="238">
        <v>1</v>
      </c>
      <c r="AS461" s="238">
        <v>15</v>
      </c>
      <c r="AT461" s="238">
        <v>9</v>
      </c>
      <c r="AU461" s="238">
        <v>65</v>
      </c>
      <c r="AV461" s="238">
        <v>11</v>
      </c>
      <c r="AW461" s="238">
        <v>21</v>
      </c>
      <c r="AX461" s="238">
        <v>2</v>
      </c>
      <c r="AY461" s="238">
        <v>2</v>
      </c>
      <c r="AZ461" s="238">
        <v>4</v>
      </c>
      <c r="BA461" s="238">
        <v>21</v>
      </c>
      <c r="BB461" s="238">
        <v>70</v>
      </c>
      <c r="BC461" s="238" t="s">
        <v>363</v>
      </c>
      <c r="BD461" s="238">
        <v>5</v>
      </c>
      <c r="BE461" s="238">
        <v>1</v>
      </c>
      <c r="BI461" s="238">
        <v>15</v>
      </c>
      <c r="BJ461" s="238">
        <v>9</v>
      </c>
      <c r="BK461" s="238">
        <v>65</v>
      </c>
      <c r="BL461" s="238">
        <v>11</v>
      </c>
      <c r="BM461" s="238">
        <v>21</v>
      </c>
      <c r="CT461" s="238">
        <v>460992.05354720203</v>
      </c>
      <c r="CU461" s="238">
        <v>4966431.9315185398</v>
      </c>
      <c r="CV461" s="238">
        <v>44.850233129999999</v>
      </c>
      <c r="CW461" s="238">
        <v>-93.493644270000004</v>
      </c>
      <c r="CX461" s="238" t="s">
        <v>359</v>
      </c>
      <c r="CY461" s="238" t="s">
        <v>2535</v>
      </c>
    </row>
    <row r="462" spans="1:103" x14ac:dyDescent="0.25">
      <c r="A462" s="238">
        <v>533413</v>
      </c>
      <c r="B462" s="238">
        <v>2</v>
      </c>
      <c r="C462" s="238">
        <v>212</v>
      </c>
      <c r="D462" s="238">
        <v>155.16999999999999</v>
      </c>
      <c r="E462" s="238">
        <v>27</v>
      </c>
      <c r="F462" s="238" t="s">
        <v>2420</v>
      </c>
      <c r="H462" s="238" t="s">
        <v>354</v>
      </c>
      <c r="I462" s="238">
        <v>25</v>
      </c>
      <c r="K462" s="238">
        <v>17515145</v>
      </c>
      <c r="M462" s="238">
        <v>12</v>
      </c>
      <c r="N462" s="238">
        <v>29</v>
      </c>
      <c r="O462" s="238">
        <v>2017</v>
      </c>
      <c r="P462" s="238" t="s">
        <v>362</v>
      </c>
      <c r="Q462" s="238">
        <v>20</v>
      </c>
      <c r="R462" s="238" t="s">
        <v>356</v>
      </c>
      <c r="S462" s="238">
        <v>5</v>
      </c>
      <c r="T462" s="238">
        <v>0</v>
      </c>
      <c r="U462" s="238">
        <v>1</v>
      </c>
      <c r="W462" s="238">
        <v>55</v>
      </c>
      <c r="X462" s="238">
        <v>2</v>
      </c>
      <c r="Y462" s="238">
        <v>4</v>
      </c>
      <c r="Z462" s="238">
        <v>2</v>
      </c>
      <c r="AB462" s="238">
        <v>2</v>
      </c>
      <c r="AC462" s="238">
        <v>98</v>
      </c>
      <c r="AD462" s="238" t="s">
        <v>2530</v>
      </c>
      <c r="AF462" s="238" t="s">
        <v>405</v>
      </c>
      <c r="AG462" s="238">
        <v>3</v>
      </c>
      <c r="AH462" s="238">
        <v>2</v>
      </c>
      <c r="AI462" s="238">
        <v>3</v>
      </c>
      <c r="AJ462" s="238">
        <v>4</v>
      </c>
      <c r="AK462" s="238">
        <v>21</v>
      </c>
      <c r="AL462" s="238">
        <v>32</v>
      </c>
      <c r="AM462" s="238" t="s">
        <v>354</v>
      </c>
      <c r="AN462" s="238">
        <v>5</v>
      </c>
      <c r="AO462" s="238">
        <v>68</v>
      </c>
      <c r="AS462" s="238">
        <v>15</v>
      </c>
      <c r="AT462" s="238">
        <v>9</v>
      </c>
      <c r="AU462" s="238">
        <v>65</v>
      </c>
      <c r="AV462" s="238">
        <v>11</v>
      </c>
      <c r="AW462" s="238">
        <v>21</v>
      </c>
      <c r="CT462" s="238">
        <v>461004.58047582902</v>
      </c>
      <c r="CU462" s="238">
        <v>4966434.6033358704</v>
      </c>
      <c r="CV462" s="238">
        <v>44.850257859999999</v>
      </c>
      <c r="CW462" s="238">
        <v>-93.493485949999993</v>
      </c>
      <c r="CX462" s="238" t="s">
        <v>359</v>
      </c>
      <c r="CY462" s="238" t="s">
        <v>2536</v>
      </c>
    </row>
    <row r="463" spans="1:103" x14ac:dyDescent="0.25">
      <c r="A463" s="238">
        <v>782898</v>
      </c>
      <c r="B463" s="238">
        <v>2</v>
      </c>
      <c r="C463" s="238">
        <v>212</v>
      </c>
      <c r="D463" s="238">
        <v>155.191</v>
      </c>
      <c r="E463" s="238">
        <v>27</v>
      </c>
      <c r="F463" s="238" t="s">
        <v>2420</v>
      </c>
      <c r="H463" s="238" t="s">
        <v>354</v>
      </c>
      <c r="I463" s="238">
        <v>25</v>
      </c>
      <c r="K463" s="238">
        <v>20501085</v>
      </c>
      <c r="L463" s="238">
        <v>200230288</v>
      </c>
      <c r="M463" s="238">
        <v>1</v>
      </c>
      <c r="N463" s="238">
        <v>23</v>
      </c>
      <c r="O463" s="238">
        <v>2020</v>
      </c>
      <c r="P463" s="238" t="s">
        <v>384</v>
      </c>
      <c r="Q463" s="238">
        <v>19</v>
      </c>
      <c r="R463" s="238" t="s">
        <v>369</v>
      </c>
      <c r="S463" s="238">
        <v>5</v>
      </c>
      <c r="T463" s="238">
        <v>0</v>
      </c>
      <c r="U463" s="238">
        <v>1</v>
      </c>
      <c r="W463" s="238">
        <v>55</v>
      </c>
      <c r="X463" s="238">
        <v>2</v>
      </c>
      <c r="Y463" s="238">
        <v>4</v>
      </c>
      <c r="Z463" s="238">
        <v>4</v>
      </c>
      <c r="AB463" s="238">
        <v>3</v>
      </c>
      <c r="AC463" s="238">
        <v>98</v>
      </c>
      <c r="AD463" s="238" t="s">
        <v>357</v>
      </c>
      <c r="AF463" s="238" t="s">
        <v>358</v>
      </c>
      <c r="AG463" s="238">
        <v>3</v>
      </c>
      <c r="AH463" s="238">
        <v>2</v>
      </c>
      <c r="AI463" s="238">
        <v>2</v>
      </c>
      <c r="AJ463" s="238">
        <v>3</v>
      </c>
      <c r="AK463" s="238">
        <v>21</v>
      </c>
      <c r="AL463" s="238">
        <v>19</v>
      </c>
      <c r="AM463" s="238" t="s">
        <v>354</v>
      </c>
      <c r="AN463" s="238">
        <v>5</v>
      </c>
      <c r="AO463" s="238">
        <v>72</v>
      </c>
      <c r="AP463" s="238">
        <v>65</v>
      </c>
      <c r="AS463" s="238">
        <v>15</v>
      </c>
      <c r="AT463" s="238">
        <v>9</v>
      </c>
      <c r="AU463" s="238">
        <v>60</v>
      </c>
      <c r="AV463" s="238">
        <v>12</v>
      </c>
      <c r="AW463" s="238">
        <v>21</v>
      </c>
      <c r="CT463" s="238">
        <v>461070.19727372797</v>
      </c>
      <c r="CU463" s="238">
        <v>4966404.9699432701</v>
      </c>
      <c r="CV463" s="238">
        <v>44.849994690000003</v>
      </c>
      <c r="CW463" s="238">
        <v>-93.492653329999996</v>
      </c>
      <c r="CX463" s="238" t="s">
        <v>359</v>
      </c>
      <c r="CY463" s="238" t="s">
        <v>2537</v>
      </c>
    </row>
    <row r="464" spans="1:103" x14ac:dyDescent="0.25">
      <c r="A464" s="238">
        <v>11084620</v>
      </c>
      <c r="B464" s="238">
        <v>2</v>
      </c>
      <c r="C464" s="238">
        <v>212</v>
      </c>
      <c r="D464" s="238">
        <v>155.21899999999999</v>
      </c>
      <c r="E464" s="238">
        <v>27</v>
      </c>
      <c r="F464" s="238" t="s">
        <v>2420</v>
      </c>
      <c r="H464" s="238" t="s">
        <v>354</v>
      </c>
      <c r="I464" s="238">
        <v>25</v>
      </c>
      <c r="K464" s="238">
        <v>15513144</v>
      </c>
      <c r="L464" s="238">
        <v>153500324</v>
      </c>
      <c r="M464" s="238">
        <v>12</v>
      </c>
      <c r="N464" s="238">
        <v>16</v>
      </c>
      <c r="O464" s="238">
        <v>2015</v>
      </c>
      <c r="P464" s="238" t="s">
        <v>355</v>
      </c>
      <c r="Q464" s="238">
        <v>6</v>
      </c>
      <c r="R464" s="238" t="s">
        <v>419</v>
      </c>
      <c r="S464" s="238">
        <v>5</v>
      </c>
      <c r="T464" s="238">
        <v>0</v>
      </c>
      <c r="U464" s="238">
        <v>2</v>
      </c>
      <c r="V464" s="238">
        <v>5</v>
      </c>
      <c r="W464" s="238">
        <v>10</v>
      </c>
      <c r="X464" s="238">
        <v>2</v>
      </c>
      <c r="Y464" s="238">
        <v>7</v>
      </c>
      <c r="Z464" s="238">
        <v>2</v>
      </c>
      <c r="AA464" s="238">
        <v>5</v>
      </c>
      <c r="AB464" s="238">
        <v>4</v>
      </c>
      <c r="AC464" s="238">
        <v>98</v>
      </c>
      <c r="AD464" s="238" t="s">
        <v>376</v>
      </c>
      <c r="AE464" s="238" t="s">
        <v>2538</v>
      </c>
      <c r="AF464" s="238" t="s">
        <v>358</v>
      </c>
      <c r="AG464" s="238">
        <v>10</v>
      </c>
      <c r="AH464" s="238">
        <v>2</v>
      </c>
      <c r="AI464" s="238">
        <v>2</v>
      </c>
      <c r="AJ464" s="238">
        <v>3</v>
      </c>
      <c r="AK464" s="238">
        <v>21</v>
      </c>
      <c r="AL464" s="238">
        <v>16</v>
      </c>
      <c r="AM464" s="238" t="s">
        <v>354</v>
      </c>
      <c r="AN464" s="238">
        <v>5</v>
      </c>
      <c r="AO464" s="238">
        <v>3</v>
      </c>
      <c r="AS464" s="238">
        <v>1</v>
      </c>
      <c r="AT464" s="238">
        <v>98</v>
      </c>
      <c r="AU464" s="238">
        <v>65</v>
      </c>
      <c r="AV464" s="238">
        <v>11</v>
      </c>
      <c r="AW464" s="238">
        <v>21</v>
      </c>
      <c r="AX464" s="238">
        <v>2</v>
      </c>
      <c r="AY464" s="238">
        <v>2</v>
      </c>
      <c r="AZ464" s="238">
        <v>3</v>
      </c>
      <c r="BA464" s="238">
        <v>21</v>
      </c>
      <c r="BB464" s="238">
        <v>46</v>
      </c>
      <c r="BC464" s="238" t="s">
        <v>354</v>
      </c>
      <c r="BD464" s="238">
        <v>5</v>
      </c>
      <c r="BE464" s="238">
        <v>1</v>
      </c>
      <c r="BI464" s="238">
        <v>1</v>
      </c>
      <c r="BJ464" s="238">
        <v>98</v>
      </c>
      <c r="BK464" s="238">
        <v>65</v>
      </c>
      <c r="BL464" s="238">
        <v>11</v>
      </c>
      <c r="BM464" s="238">
        <v>21</v>
      </c>
      <c r="CT464" s="238">
        <v>461115</v>
      </c>
      <c r="CU464" s="238">
        <v>4966403</v>
      </c>
      <c r="CV464" s="238">
        <v>44.849978999999998</v>
      </c>
      <c r="CW464" s="238">
        <v>-93.492086</v>
      </c>
      <c r="CX464" s="238" t="s">
        <v>359</v>
      </c>
      <c r="CY464" s="238" t="s">
        <v>2539</v>
      </c>
    </row>
    <row r="465" spans="1:103" x14ac:dyDescent="0.25">
      <c r="A465" s="238">
        <v>775165</v>
      </c>
      <c r="B465" s="238">
        <v>2</v>
      </c>
      <c r="C465" s="238">
        <v>212</v>
      </c>
      <c r="D465" s="238">
        <v>155.23500000000001</v>
      </c>
      <c r="E465" s="238">
        <v>27</v>
      </c>
      <c r="F465" s="238" t="s">
        <v>2420</v>
      </c>
      <c r="H465" s="238" t="s">
        <v>354</v>
      </c>
      <c r="I465" s="238">
        <v>25</v>
      </c>
      <c r="K465" s="238">
        <v>19050695</v>
      </c>
      <c r="M465" s="238">
        <v>12</v>
      </c>
      <c r="N465" s="238">
        <v>28</v>
      </c>
      <c r="O465" s="238">
        <v>2019</v>
      </c>
      <c r="P465" s="238" t="s">
        <v>364</v>
      </c>
      <c r="Q465" s="238">
        <v>6</v>
      </c>
      <c r="R465" s="238" t="s">
        <v>356</v>
      </c>
      <c r="S465" s="238">
        <v>5</v>
      </c>
      <c r="T465" s="238">
        <v>0</v>
      </c>
      <c r="U465" s="238">
        <v>3</v>
      </c>
      <c r="V465" s="238">
        <v>90</v>
      </c>
      <c r="W465" s="238">
        <v>10</v>
      </c>
      <c r="X465" s="238">
        <v>2</v>
      </c>
      <c r="Y465" s="238">
        <v>4</v>
      </c>
      <c r="Z465" s="238">
        <v>5</v>
      </c>
      <c r="AB465" s="238">
        <v>5</v>
      </c>
      <c r="AC465" s="238">
        <v>98</v>
      </c>
      <c r="AD465" s="238" t="s">
        <v>357</v>
      </c>
      <c r="AF465" s="238" t="s">
        <v>405</v>
      </c>
      <c r="AG465" s="238">
        <v>90</v>
      </c>
      <c r="AH465" s="238">
        <v>3</v>
      </c>
      <c r="AI465" s="238">
        <v>2</v>
      </c>
      <c r="AJ465" s="238">
        <v>4</v>
      </c>
      <c r="AK465" s="238">
        <v>34</v>
      </c>
      <c r="AL465" s="238">
        <v>40</v>
      </c>
      <c r="AM465" s="238" t="s">
        <v>354</v>
      </c>
      <c r="AN465" s="238">
        <v>5</v>
      </c>
      <c r="AO465" s="238">
        <v>1</v>
      </c>
      <c r="AS465" s="238">
        <v>15</v>
      </c>
      <c r="AT465" s="238">
        <v>9</v>
      </c>
      <c r="AU465" s="238">
        <v>65</v>
      </c>
      <c r="AV465" s="238">
        <v>13</v>
      </c>
      <c r="AW465" s="238">
        <v>21</v>
      </c>
      <c r="AX465" s="238">
        <v>2</v>
      </c>
      <c r="AY465" s="238">
        <v>2</v>
      </c>
      <c r="AZ465" s="238">
        <v>4</v>
      </c>
      <c r="BA465" s="238">
        <v>34</v>
      </c>
      <c r="BB465" s="238">
        <v>37</v>
      </c>
      <c r="BC465" s="238" t="s">
        <v>354</v>
      </c>
      <c r="BD465" s="238">
        <v>5</v>
      </c>
      <c r="BE465" s="238">
        <v>1</v>
      </c>
      <c r="BI465" s="238">
        <v>15</v>
      </c>
      <c r="BJ465" s="238">
        <v>9</v>
      </c>
      <c r="BK465" s="238">
        <v>65</v>
      </c>
      <c r="BL465" s="238">
        <v>13</v>
      </c>
      <c r="BM465" s="238">
        <v>21</v>
      </c>
      <c r="BN465" s="238">
        <v>2</v>
      </c>
      <c r="BO465" s="238">
        <v>5</v>
      </c>
      <c r="BP465" s="238">
        <v>4</v>
      </c>
      <c r="BQ465" s="238">
        <v>21</v>
      </c>
      <c r="BR465" s="238">
        <v>37</v>
      </c>
      <c r="BS465" s="238" t="s">
        <v>354</v>
      </c>
      <c r="BT465" s="238">
        <v>5</v>
      </c>
      <c r="BU465" s="238">
        <v>1</v>
      </c>
      <c r="BY465" s="238">
        <v>15</v>
      </c>
      <c r="BZ465" s="238">
        <v>9</v>
      </c>
      <c r="CA465" s="238">
        <v>65</v>
      </c>
      <c r="CB465" s="238">
        <v>13</v>
      </c>
      <c r="CC465" s="238">
        <v>21</v>
      </c>
      <c r="CT465" s="238">
        <v>461145.47305538499</v>
      </c>
      <c r="CU465" s="238">
        <v>4966438.60033751</v>
      </c>
      <c r="CV465" s="238">
        <v>44.850301530000003</v>
      </c>
      <c r="CW465" s="238">
        <v>-93.491703330000007</v>
      </c>
      <c r="CX465" s="238" t="s">
        <v>359</v>
      </c>
      <c r="CY465" s="238" t="s">
        <v>2540</v>
      </c>
    </row>
    <row r="466" spans="1:103" x14ac:dyDescent="0.25">
      <c r="A466" s="238">
        <v>769318</v>
      </c>
      <c r="B466" s="238">
        <v>2</v>
      </c>
      <c r="C466" s="238">
        <v>212</v>
      </c>
      <c r="D466" s="238">
        <v>155.238</v>
      </c>
      <c r="E466" s="238">
        <v>27</v>
      </c>
      <c r="F466" s="238" t="s">
        <v>2420</v>
      </c>
      <c r="H466" s="238" t="s">
        <v>354</v>
      </c>
      <c r="I466" s="238">
        <v>25</v>
      </c>
      <c r="K466" s="238">
        <v>19514991</v>
      </c>
      <c r="M466" s="238">
        <v>12</v>
      </c>
      <c r="N466" s="238">
        <v>9</v>
      </c>
      <c r="O466" s="238">
        <v>2019</v>
      </c>
      <c r="P466" s="238" t="s">
        <v>361</v>
      </c>
      <c r="Q466" s="238">
        <v>10</v>
      </c>
      <c r="R466" s="238" t="s">
        <v>369</v>
      </c>
      <c r="S466" s="238">
        <v>5</v>
      </c>
      <c r="T466" s="238">
        <v>0</v>
      </c>
      <c r="U466" s="238">
        <v>1</v>
      </c>
      <c r="W466" s="238">
        <v>55</v>
      </c>
      <c r="X466" s="238">
        <v>2</v>
      </c>
      <c r="Y466" s="238">
        <v>1</v>
      </c>
      <c r="Z466" s="238">
        <v>2</v>
      </c>
      <c r="AA466" s="238">
        <v>4</v>
      </c>
      <c r="AB466" s="238">
        <v>3</v>
      </c>
      <c r="AC466" s="238">
        <v>98</v>
      </c>
      <c r="AD466" s="238" t="s">
        <v>2528</v>
      </c>
      <c r="AF466" s="238" t="s">
        <v>358</v>
      </c>
      <c r="AG466" s="238">
        <v>3</v>
      </c>
      <c r="AH466" s="238">
        <v>2</v>
      </c>
      <c r="AI466" s="238">
        <v>2</v>
      </c>
      <c r="AJ466" s="238">
        <v>3</v>
      </c>
      <c r="AK466" s="238">
        <v>21</v>
      </c>
      <c r="AL466" s="238">
        <v>18</v>
      </c>
      <c r="AM466" s="238" t="s">
        <v>363</v>
      </c>
      <c r="AN466" s="238">
        <v>5</v>
      </c>
      <c r="AO466" s="238">
        <v>62</v>
      </c>
      <c r="AS466" s="238">
        <v>15</v>
      </c>
      <c r="AT466" s="238">
        <v>9</v>
      </c>
      <c r="AU466" s="238">
        <v>65</v>
      </c>
      <c r="AV466" s="238">
        <v>12</v>
      </c>
      <c r="AW466" s="238">
        <v>24</v>
      </c>
      <c r="CT466" s="238">
        <v>461146.39742612798</v>
      </c>
      <c r="CU466" s="238">
        <v>4966404.9699432701</v>
      </c>
      <c r="CV466" s="238">
        <v>44.849998849999999</v>
      </c>
      <c r="CW466" s="238">
        <v>-93.491689059999999</v>
      </c>
      <c r="CX466" s="238" t="s">
        <v>359</v>
      </c>
      <c r="CY466" s="238" t="s">
        <v>2541</v>
      </c>
    </row>
    <row r="467" spans="1:103" x14ac:dyDescent="0.25">
      <c r="A467" s="238">
        <v>598775</v>
      </c>
      <c r="B467" s="238">
        <v>2</v>
      </c>
      <c r="C467" s="238">
        <v>212</v>
      </c>
      <c r="D467" s="238">
        <v>155.27699999999999</v>
      </c>
      <c r="E467" s="238">
        <v>27</v>
      </c>
      <c r="F467" s="238" t="s">
        <v>2420</v>
      </c>
      <c r="H467" s="238" t="s">
        <v>354</v>
      </c>
      <c r="I467" s="238">
        <v>25</v>
      </c>
      <c r="K467" s="238">
        <v>18506150</v>
      </c>
      <c r="M467" s="238">
        <v>5</v>
      </c>
      <c r="N467" s="238">
        <v>12</v>
      </c>
      <c r="O467" s="238">
        <v>2018</v>
      </c>
      <c r="P467" s="238" t="s">
        <v>364</v>
      </c>
      <c r="Q467" s="238">
        <v>17</v>
      </c>
      <c r="R467" s="238" t="s">
        <v>369</v>
      </c>
      <c r="S467" s="238">
        <v>3</v>
      </c>
      <c r="T467" s="238">
        <v>0</v>
      </c>
      <c r="U467" s="238">
        <v>1</v>
      </c>
      <c r="W467" s="238">
        <v>32</v>
      </c>
      <c r="X467" s="238">
        <v>26</v>
      </c>
      <c r="Y467" s="238">
        <v>1</v>
      </c>
      <c r="Z467" s="238">
        <v>2</v>
      </c>
      <c r="AB467" s="238">
        <v>1</v>
      </c>
      <c r="AC467" s="238">
        <v>98</v>
      </c>
      <c r="AD467" s="238" t="s">
        <v>357</v>
      </c>
      <c r="AF467" s="238" t="s">
        <v>358</v>
      </c>
      <c r="AG467" s="238">
        <v>3</v>
      </c>
      <c r="AH467" s="238">
        <v>2</v>
      </c>
      <c r="AI467" s="238">
        <v>2</v>
      </c>
      <c r="AJ467" s="238">
        <v>3</v>
      </c>
      <c r="AK467" s="238">
        <v>21</v>
      </c>
      <c r="AL467" s="238">
        <v>67</v>
      </c>
      <c r="AM467" s="238" t="s">
        <v>354</v>
      </c>
      <c r="AN467" s="238">
        <v>7</v>
      </c>
      <c r="AO467" s="238">
        <v>1</v>
      </c>
      <c r="AS467" s="238">
        <v>15</v>
      </c>
      <c r="AT467" s="238">
        <v>9</v>
      </c>
      <c r="AU467" s="238">
        <v>65</v>
      </c>
      <c r="AV467" s="238">
        <v>12</v>
      </c>
      <c r="AW467" s="238">
        <v>21</v>
      </c>
      <c r="CT467" s="238">
        <v>461209.89755312901</v>
      </c>
      <c r="CU467" s="238">
        <v>4966400.73660147</v>
      </c>
      <c r="CV467" s="238">
        <v>44.849964200000002</v>
      </c>
      <c r="CW467" s="238">
        <v>-93.490885180000006</v>
      </c>
      <c r="CX467" s="238" t="s">
        <v>359</v>
      </c>
      <c r="CY467" s="238" t="s">
        <v>2542</v>
      </c>
    </row>
    <row r="468" spans="1:103" x14ac:dyDescent="0.25">
      <c r="A468" s="238">
        <v>10709566</v>
      </c>
      <c r="B468" s="238">
        <v>2</v>
      </c>
      <c r="C468" s="238">
        <v>212</v>
      </c>
      <c r="D468" s="238">
        <v>155.30000000000001</v>
      </c>
      <c r="E468" s="238">
        <v>27</v>
      </c>
      <c r="F468" s="238" t="s">
        <v>2420</v>
      </c>
      <c r="H468" s="238" t="s">
        <v>354</v>
      </c>
      <c r="I468" s="238">
        <v>25</v>
      </c>
      <c r="K468" s="238">
        <v>11502207</v>
      </c>
      <c r="L468" s="238">
        <v>110460312</v>
      </c>
      <c r="M468" s="238">
        <v>2</v>
      </c>
      <c r="N468" s="238">
        <v>15</v>
      </c>
      <c r="O468" s="238">
        <v>2011</v>
      </c>
      <c r="P468" s="238" t="s">
        <v>368</v>
      </c>
      <c r="Q468" s="238">
        <v>7</v>
      </c>
      <c r="R468" s="238" t="s">
        <v>419</v>
      </c>
      <c r="S468" s="238">
        <v>5</v>
      </c>
      <c r="T468" s="238">
        <v>0</v>
      </c>
      <c r="U468" s="238">
        <v>3</v>
      </c>
      <c r="V468" s="238">
        <v>1</v>
      </c>
      <c r="W468" s="238">
        <v>10</v>
      </c>
      <c r="X468" s="238">
        <v>2</v>
      </c>
      <c r="Y468" s="238">
        <v>1</v>
      </c>
      <c r="Z468" s="238">
        <v>1</v>
      </c>
      <c r="AB468" s="238">
        <v>5</v>
      </c>
      <c r="AC468" s="238">
        <v>98</v>
      </c>
      <c r="AD468" s="238" t="s">
        <v>376</v>
      </c>
      <c r="AE468" s="238">
        <v>4</v>
      </c>
      <c r="AF468" s="238" t="s">
        <v>358</v>
      </c>
      <c r="AG468" s="238">
        <v>7</v>
      </c>
      <c r="AH468" s="238">
        <v>2</v>
      </c>
      <c r="AI468" s="238">
        <v>2</v>
      </c>
      <c r="AJ468" s="238">
        <v>1</v>
      </c>
      <c r="AK468" s="238">
        <v>8</v>
      </c>
      <c r="AL468" s="238">
        <v>26</v>
      </c>
      <c r="AM468" s="238" t="s">
        <v>363</v>
      </c>
      <c r="AN468" s="238">
        <v>5</v>
      </c>
      <c r="AO468" s="238">
        <v>1</v>
      </c>
      <c r="AS468" s="238">
        <v>2</v>
      </c>
      <c r="AT468" s="238">
        <v>98</v>
      </c>
      <c r="AU468" s="238">
        <v>65</v>
      </c>
      <c r="AV468" s="238">
        <v>11</v>
      </c>
      <c r="AW468" s="238">
        <v>20</v>
      </c>
      <c r="AX468" s="238">
        <v>2</v>
      </c>
      <c r="AY468" s="238">
        <v>3</v>
      </c>
      <c r="AZ468" s="238">
        <v>1</v>
      </c>
      <c r="BA468" s="238">
        <v>26</v>
      </c>
      <c r="BB468" s="238">
        <v>30</v>
      </c>
      <c r="BC468" s="238" t="s">
        <v>354</v>
      </c>
      <c r="BD468" s="238">
        <v>5</v>
      </c>
      <c r="BE468" s="238">
        <v>3</v>
      </c>
      <c r="BI468" s="238">
        <v>2</v>
      </c>
      <c r="BJ468" s="238">
        <v>98</v>
      </c>
      <c r="BK468" s="238">
        <v>65</v>
      </c>
      <c r="BL468" s="238">
        <v>11</v>
      </c>
      <c r="BM468" s="238">
        <v>20</v>
      </c>
      <c r="BN468" s="238">
        <v>2</v>
      </c>
      <c r="BO468" s="238">
        <v>2</v>
      </c>
      <c r="BP468" s="238">
        <v>1</v>
      </c>
      <c r="BQ468" s="238">
        <v>26</v>
      </c>
      <c r="BR468" s="238">
        <v>55</v>
      </c>
      <c r="BS468" s="238" t="s">
        <v>354</v>
      </c>
      <c r="BT468" s="238">
        <v>5</v>
      </c>
      <c r="BU468" s="238">
        <v>3</v>
      </c>
      <c r="BY468" s="238">
        <v>2</v>
      </c>
      <c r="BZ468" s="238">
        <v>98</v>
      </c>
      <c r="CA468" s="238">
        <v>65</v>
      </c>
      <c r="CB468" s="238">
        <v>11</v>
      </c>
      <c r="CC468" s="238">
        <v>20</v>
      </c>
      <c r="CT468" s="238">
        <v>461246</v>
      </c>
      <c r="CU468" s="238">
        <v>4966410</v>
      </c>
      <c r="CV468" s="238">
        <v>44.8500497</v>
      </c>
      <c r="CW468" s="238">
        <v>-93.490433499999995</v>
      </c>
      <c r="CX468" s="238" t="s">
        <v>359</v>
      </c>
      <c r="CY468" s="238" t="s">
        <v>2543</v>
      </c>
    </row>
    <row r="469" spans="1:103" x14ac:dyDescent="0.25">
      <c r="A469" s="238">
        <v>10720277</v>
      </c>
      <c r="B469" s="238">
        <v>2</v>
      </c>
      <c r="C469" s="238">
        <v>212</v>
      </c>
      <c r="D469" s="238">
        <v>155.30000000000001</v>
      </c>
      <c r="E469" s="238">
        <v>27</v>
      </c>
      <c r="F469" s="238" t="s">
        <v>2420</v>
      </c>
      <c r="H469" s="238" t="s">
        <v>354</v>
      </c>
      <c r="I469" s="238">
        <v>25</v>
      </c>
      <c r="K469" s="238">
        <v>11504594</v>
      </c>
      <c r="L469" s="238">
        <v>111170191</v>
      </c>
      <c r="M469" s="238">
        <v>4</v>
      </c>
      <c r="N469" s="238">
        <v>26</v>
      </c>
      <c r="O469" s="238">
        <v>2011</v>
      </c>
      <c r="P469" s="238" t="s">
        <v>368</v>
      </c>
      <c r="Q469" s="238">
        <v>8</v>
      </c>
      <c r="S469" s="238">
        <v>5</v>
      </c>
      <c r="T469" s="238">
        <v>0</v>
      </c>
      <c r="U469" s="238">
        <v>2</v>
      </c>
      <c r="V469" s="238">
        <v>1</v>
      </c>
      <c r="W469" s="238">
        <v>10</v>
      </c>
      <c r="X469" s="238">
        <v>10</v>
      </c>
      <c r="Y469" s="238">
        <v>1</v>
      </c>
      <c r="Z469" s="238">
        <v>3</v>
      </c>
      <c r="AB469" s="238">
        <v>2</v>
      </c>
      <c r="AC469" s="238">
        <v>98</v>
      </c>
      <c r="AD469" s="238" t="s">
        <v>2544</v>
      </c>
      <c r="AE469" s="238" t="s">
        <v>2545</v>
      </c>
      <c r="AF469" s="238" t="s">
        <v>358</v>
      </c>
      <c r="AG469" s="238">
        <v>7</v>
      </c>
      <c r="AH469" s="238">
        <v>2</v>
      </c>
      <c r="AI469" s="238">
        <v>2</v>
      </c>
      <c r="AJ469" s="238">
        <v>1</v>
      </c>
      <c r="AK469" s="238">
        <v>21</v>
      </c>
      <c r="AL469" s="238">
        <v>18</v>
      </c>
      <c r="AM469" s="238" t="s">
        <v>363</v>
      </c>
      <c r="AN469" s="238">
        <v>5</v>
      </c>
      <c r="AO469" s="238">
        <v>15</v>
      </c>
      <c r="AP469" s="238">
        <v>5</v>
      </c>
      <c r="AS469" s="238">
        <v>2</v>
      </c>
      <c r="AT469" s="238">
        <v>98</v>
      </c>
      <c r="AU469" s="238">
        <v>65</v>
      </c>
      <c r="AV469" s="238">
        <v>11</v>
      </c>
      <c r="AW469" s="238">
        <v>21</v>
      </c>
      <c r="AX469" s="238">
        <v>2</v>
      </c>
      <c r="AY469" s="238">
        <v>4</v>
      </c>
      <c r="AZ469" s="238">
        <v>1</v>
      </c>
      <c r="BA469" s="238">
        <v>8</v>
      </c>
      <c r="BB469" s="238">
        <v>40</v>
      </c>
      <c r="BC469" s="238" t="s">
        <v>354</v>
      </c>
      <c r="BD469" s="238">
        <v>5</v>
      </c>
      <c r="BE469" s="238">
        <v>1</v>
      </c>
      <c r="BI469" s="238">
        <v>2</v>
      </c>
      <c r="BJ469" s="238">
        <v>98</v>
      </c>
      <c r="BK469" s="238">
        <v>65</v>
      </c>
      <c r="BL469" s="238">
        <v>11</v>
      </c>
      <c r="BM469" s="238">
        <v>21</v>
      </c>
      <c r="CT469" s="238">
        <v>461246</v>
      </c>
      <c r="CU469" s="238">
        <v>4966410</v>
      </c>
      <c r="CV469" s="238">
        <v>44.8500497</v>
      </c>
      <c r="CW469" s="238">
        <v>-93.490433499999995</v>
      </c>
      <c r="CX469" s="238" t="s">
        <v>359</v>
      </c>
      <c r="CY469" s="238" t="s">
        <v>2546</v>
      </c>
    </row>
    <row r="470" spans="1:103" x14ac:dyDescent="0.25">
      <c r="A470" s="238">
        <v>10915671</v>
      </c>
      <c r="B470" s="238">
        <v>2</v>
      </c>
      <c r="C470" s="238">
        <v>212</v>
      </c>
      <c r="D470" s="238">
        <v>155.30000000000001</v>
      </c>
      <c r="E470" s="238">
        <v>27</v>
      </c>
      <c r="F470" s="238" t="s">
        <v>2420</v>
      </c>
      <c r="H470" s="238" t="s">
        <v>354</v>
      </c>
      <c r="I470" s="238">
        <v>25</v>
      </c>
      <c r="K470" s="238">
        <v>13051256</v>
      </c>
      <c r="L470" s="238">
        <v>133520103</v>
      </c>
      <c r="M470" s="238">
        <v>12</v>
      </c>
      <c r="N470" s="238">
        <v>14</v>
      </c>
      <c r="O470" s="238">
        <v>2013</v>
      </c>
      <c r="P470" s="238" t="s">
        <v>364</v>
      </c>
      <c r="Q470" s="238">
        <v>9</v>
      </c>
      <c r="R470" s="238" t="s">
        <v>356</v>
      </c>
      <c r="S470" s="238">
        <v>4</v>
      </c>
      <c r="T470" s="238">
        <v>0</v>
      </c>
      <c r="U470" s="238">
        <v>1</v>
      </c>
      <c r="V470" s="238">
        <v>7</v>
      </c>
      <c r="W470" s="238">
        <v>83</v>
      </c>
      <c r="X470" s="238">
        <v>25</v>
      </c>
      <c r="Y470" s="238">
        <v>1</v>
      </c>
      <c r="Z470" s="238">
        <v>4</v>
      </c>
      <c r="AA470" s="238">
        <v>5</v>
      </c>
      <c r="AB470" s="238">
        <v>5</v>
      </c>
      <c r="AC470" s="238">
        <v>98</v>
      </c>
      <c r="AD470" s="238" t="s">
        <v>1791</v>
      </c>
      <c r="AE470" s="238" t="s">
        <v>2547</v>
      </c>
      <c r="AF470" s="238" t="s">
        <v>358</v>
      </c>
      <c r="AG470" s="238">
        <v>3</v>
      </c>
      <c r="AH470" s="238">
        <v>2</v>
      </c>
      <c r="AI470" s="238">
        <v>4</v>
      </c>
      <c r="AJ470" s="238">
        <v>4</v>
      </c>
      <c r="AK470" s="238">
        <v>21</v>
      </c>
      <c r="AL470" s="238">
        <v>37</v>
      </c>
      <c r="AM470" s="238" t="s">
        <v>363</v>
      </c>
      <c r="AN470" s="238">
        <v>5</v>
      </c>
      <c r="AS470" s="238">
        <v>3</v>
      </c>
      <c r="AT470" s="238">
        <v>98</v>
      </c>
      <c r="AU470" s="238">
        <v>65</v>
      </c>
      <c r="AV470" s="238">
        <v>10</v>
      </c>
      <c r="AW470" s="238">
        <v>21</v>
      </c>
      <c r="CT470" s="238">
        <v>461246</v>
      </c>
      <c r="CU470" s="238">
        <v>4966410</v>
      </c>
      <c r="CV470" s="238">
        <v>44.8500497</v>
      </c>
      <c r="CW470" s="238">
        <v>-93.490433499999995</v>
      </c>
      <c r="CX470" s="238" t="s">
        <v>359</v>
      </c>
      <c r="CY470" s="238" t="s">
        <v>2548</v>
      </c>
    </row>
    <row r="471" spans="1:103" x14ac:dyDescent="0.25">
      <c r="A471" s="238">
        <v>10955173</v>
      </c>
      <c r="B471" s="238">
        <v>2</v>
      </c>
      <c r="C471" s="238">
        <v>212</v>
      </c>
      <c r="D471" s="238">
        <v>155.30000000000001</v>
      </c>
      <c r="E471" s="238">
        <v>27</v>
      </c>
      <c r="F471" s="238" t="s">
        <v>2420</v>
      </c>
      <c r="H471" s="238" t="s">
        <v>354</v>
      </c>
      <c r="I471" s="238">
        <v>25</v>
      </c>
      <c r="K471" s="238">
        <v>14503566</v>
      </c>
      <c r="L471" s="238">
        <v>140870151</v>
      </c>
      <c r="M471" s="238">
        <v>3</v>
      </c>
      <c r="N471" s="238">
        <v>19</v>
      </c>
      <c r="O471" s="238">
        <v>2014</v>
      </c>
      <c r="P471" s="238" t="s">
        <v>355</v>
      </c>
      <c r="Q471" s="238">
        <v>8</v>
      </c>
      <c r="R471" s="238" t="s">
        <v>356</v>
      </c>
      <c r="S471" s="238">
        <v>5</v>
      </c>
      <c r="T471" s="238">
        <v>0</v>
      </c>
      <c r="U471" s="238">
        <v>1</v>
      </c>
      <c r="V471" s="238">
        <v>4</v>
      </c>
      <c r="W471" s="238">
        <v>84</v>
      </c>
      <c r="X471" s="238">
        <v>26</v>
      </c>
      <c r="Y471" s="238">
        <v>1</v>
      </c>
      <c r="Z471" s="238">
        <v>4</v>
      </c>
      <c r="AB471" s="238">
        <v>2</v>
      </c>
      <c r="AC471" s="238">
        <v>98</v>
      </c>
      <c r="AD471" s="238" t="s">
        <v>376</v>
      </c>
      <c r="AE471" s="238" t="s">
        <v>2538</v>
      </c>
      <c r="AF471" s="238" t="s">
        <v>358</v>
      </c>
      <c r="AG471" s="238">
        <v>3</v>
      </c>
      <c r="AH471" s="238">
        <v>2</v>
      </c>
      <c r="AI471" s="238">
        <v>4</v>
      </c>
      <c r="AJ471" s="238">
        <v>4</v>
      </c>
      <c r="AK471" s="238">
        <v>21</v>
      </c>
      <c r="AL471" s="238">
        <v>44</v>
      </c>
      <c r="AM471" s="238" t="s">
        <v>354</v>
      </c>
      <c r="AN471" s="238">
        <v>5</v>
      </c>
      <c r="AO471" s="238">
        <v>3</v>
      </c>
      <c r="AS471" s="238">
        <v>2</v>
      </c>
      <c r="AT471" s="238">
        <v>98</v>
      </c>
      <c r="AU471" s="238">
        <v>60</v>
      </c>
      <c r="AV471" s="238">
        <v>10</v>
      </c>
      <c r="AW471" s="238">
        <v>20</v>
      </c>
      <c r="CT471" s="238">
        <v>461246</v>
      </c>
      <c r="CU471" s="238">
        <v>4966410</v>
      </c>
      <c r="CV471" s="238">
        <v>44.8500497</v>
      </c>
      <c r="CW471" s="238">
        <v>-93.490433499999995</v>
      </c>
      <c r="CX471" s="238" t="s">
        <v>359</v>
      </c>
      <c r="CY471" s="238" t="s">
        <v>2549</v>
      </c>
    </row>
    <row r="472" spans="1:103" x14ac:dyDescent="0.25">
      <c r="A472" s="238">
        <v>10748521</v>
      </c>
      <c r="B472" s="238">
        <v>2</v>
      </c>
      <c r="C472" s="238">
        <v>212</v>
      </c>
      <c r="D472" s="238">
        <v>155.30500000000001</v>
      </c>
      <c r="E472" s="238">
        <v>27</v>
      </c>
      <c r="F472" s="238" t="s">
        <v>2420</v>
      </c>
      <c r="H472" s="238" t="s">
        <v>354</v>
      </c>
      <c r="I472" s="238">
        <v>25</v>
      </c>
      <c r="K472" s="238" t="s">
        <v>2550</v>
      </c>
      <c r="L472" s="238">
        <v>112800072</v>
      </c>
      <c r="M472" s="238">
        <v>10</v>
      </c>
      <c r="N472" s="238">
        <v>2</v>
      </c>
      <c r="O472" s="238">
        <v>2011</v>
      </c>
      <c r="P472" s="238" t="s">
        <v>366</v>
      </c>
      <c r="Q472" s="238">
        <v>5</v>
      </c>
      <c r="R472" s="238" t="s">
        <v>369</v>
      </c>
      <c r="S472" s="238">
        <v>5</v>
      </c>
      <c r="T472" s="238">
        <v>0</v>
      </c>
      <c r="U472" s="238">
        <v>1</v>
      </c>
      <c r="V472" s="238">
        <v>8</v>
      </c>
      <c r="W472" s="238">
        <v>16</v>
      </c>
      <c r="X472" s="238">
        <v>4</v>
      </c>
      <c r="Y472" s="238">
        <v>7</v>
      </c>
      <c r="Z472" s="238">
        <v>1</v>
      </c>
      <c r="AA472" s="238">
        <v>1</v>
      </c>
      <c r="AB472" s="238">
        <v>1</v>
      </c>
      <c r="AC472" s="238">
        <v>98</v>
      </c>
      <c r="AD472" s="238" t="s">
        <v>2551</v>
      </c>
      <c r="AE472" s="238" t="s">
        <v>2552</v>
      </c>
      <c r="AF472" s="238" t="s">
        <v>358</v>
      </c>
      <c r="AG472" s="238">
        <v>4</v>
      </c>
      <c r="AH472" s="238">
        <v>2</v>
      </c>
      <c r="AI472" s="238">
        <v>2</v>
      </c>
      <c r="AJ472" s="238">
        <v>3</v>
      </c>
      <c r="AK472" s="238">
        <v>21</v>
      </c>
      <c r="AL472" s="238">
        <v>28</v>
      </c>
      <c r="AM472" s="238" t="s">
        <v>354</v>
      </c>
      <c r="AN472" s="238">
        <v>5</v>
      </c>
      <c r="AO472" s="238">
        <v>1</v>
      </c>
      <c r="AP472" s="238">
        <v>1</v>
      </c>
      <c r="AS472" s="238">
        <v>3</v>
      </c>
      <c r="AT472" s="238">
        <v>98</v>
      </c>
      <c r="AU472" s="238">
        <v>50</v>
      </c>
      <c r="AV472" s="238">
        <v>11</v>
      </c>
      <c r="AW472" s="238">
        <v>21</v>
      </c>
      <c r="CT472" s="238">
        <v>461254</v>
      </c>
      <c r="CU472" s="238">
        <v>4966411</v>
      </c>
      <c r="CV472" s="238">
        <v>44.850056600000002</v>
      </c>
      <c r="CW472" s="238">
        <v>-93.490325100000007</v>
      </c>
      <c r="CX472" s="238" t="s">
        <v>359</v>
      </c>
      <c r="CY472" s="238" t="s">
        <v>2553</v>
      </c>
    </row>
    <row r="473" spans="1:103" x14ac:dyDescent="0.25">
      <c r="A473" s="238">
        <v>10795984</v>
      </c>
      <c r="B473" s="238">
        <v>2</v>
      </c>
      <c r="C473" s="238">
        <v>212</v>
      </c>
      <c r="D473" s="238">
        <v>155.30500000000001</v>
      </c>
      <c r="E473" s="238">
        <v>27</v>
      </c>
      <c r="F473" s="238" t="s">
        <v>2420</v>
      </c>
      <c r="H473" s="238" t="s">
        <v>354</v>
      </c>
      <c r="I473" s="238">
        <v>25</v>
      </c>
      <c r="K473" s="238">
        <v>12021682</v>
      </c>
      <c r="L473" s="238">
        <v>121290034</v>
      </c>
      <c r="M473" s="238">
        <v>5</v>
      </c>
      <c r="N473" s="238">
        <v>8</v>
      </c>
      <c r="O473" s="238">
        <v>2012</v>
      </c>
      <c r="P473" s="238" t="s">
        <v>368</v>
      </c>
      <c r="Q473" s="238">
        <v>7</v>
      </c>
      <c r="R473" s="238" t="s">
        <v>369</v>
      </c>
      <c r="S473" s="238">
        <v>5</v>
      </c>
      <c r="T473" s="238">
        <v>0</v>
      </c>
      <c r="U473" s="238">
        <v>3</v>
      </c>
      <c r="V473" s="238">
        <v>1</v>
      </c>
      <c r="W473" s="238">
        <v>10</v>
      </c>
      <c r="X473" s="238">
        <v>2</v>
      </c>
      <c r="Y473" s="238">
        <v>1</v>
      </c>
      <c r="Z473" s="238">
        <v>2</v>
      </c>
      <c r="AB473" s="238">
        <v>1</v>
      </c>
      <c r="AC473" s="238">
        <v>98</v>
      </c>
      <c r="AD473" s="238" t="s">
        <v>371</v>
      </c>
      <c r="AE473" s="238" t="s">
        <v>2389</v>
      </c>
      <c r="AF473" s="238" t="s">
        <v>358</v>
      </c>
      <c r="AG473" s="238">
        <v>7</v>
      </c>
      <c r="AH473" s="238">
        <v>2</v>
      </c>
      <c r="AI473" s="238">
        <v>2</v>
      </c>
      <c r="AJ473" s="238">
        <v>3</v>
      </c>
      <c r="AK473" s="238">
        <v>21</v>
      </c>
      <c r="AL473" s="238">
        <v>53</v>
      </c>
      <c r="AM473" s="238" t="s">
        <v>363</v>
      </c>
      <c r="AN473" s="238">
        <v>5</v>
      </c>
      <c r="AO473" s="238">
        <v>1</v>
      </c>
      <c r="AS473" s="238">
        <v>2</v>
      </c>
      <c r="AT473" s="238">
        <v>98</v>
      </c>
      <c r="AU473" s="238">
        <v>65</v>
      </c>
      <c r="AV473" s="238">
        <v>11</v>
      </c>
      <c r="AW473" s="238">
        <v>21</v>
      </c>
      <c r="AX473" s="238">
        <v>2</v>
      </c>
      <c r="AY473" s="238">
        <v>2</v>
      </c>
      <c r="AZ473" s="238">
        <v>3</v>
      </c>
      <c r="BA473" s="238">
        <v>21</v>
      </c>
      <c r="BB473" s="238">
        <v>22</v>
      </c>
      <c r="BC473" s="238" t="s">
        <v>363</v>
      </c>
      <c r="BD473" s="238">
        <v>5</v>
      </c>
      <c r="BE473" s="238">
        <v>1</v>
      </c>
      <c r="BI473" s="238">
        <v>2</v>
      </c>
      <c r="BJ473" s="238">
        <v>98</v>
      </c>
      <c r="BK473" s="238">
        <v>65</v>
      </c>
      <c r="BL473" s="238">
        <v>11</v>
      </c>
      <c r="BM473" s="238">
        <v>21</v>
      </c>
      <c r="BN473" s="238">
        <v>2</v>
      </c>
      <c r="BO473" s="238">
        <v>4</v>
      </c>
      <c r="BP473" s="238">
        <v>3</v>
      </c>
      <c r="BQ473" s="238">
        <v>21</v>
      </c>
      <c r="BR473" s="238">
        <v>20</v>
      </c>
      <c r="BS473" s="238" t="s">
        <v>363</v>
      </c>
      <c r="BT473" s="238">
        <v>5</v>
      </c>
      <c r="BU473" s="238">
        <v>15</v>
      </c>
      <c r="BV473" s="238">
        <v>5</v>
      </c>
      <c r="BY473" s="238">
        <v>2</v>
      </c>
      <c r="BZ473" s="238">
        <v>98</v>
      </c>
      <c r="CA473" s="238">
        <v>65</v>
      </c>
      <c r="CB473" s="238">
        <v>11</v>
      </c>
      <c r="CC473" s="238">
        <v>21</v>
      </c>
      <c r="CT473" s="238">
        <v>461254</v>
      </c>
      <c r="CU473" s="238">
        <v>4966411</v>
      </c>
      <c r="CV473" s="238">
        <v>44.850056600000002</v>
      </c>
      <c r="CW473" s="238">
        <v>-93.490325100000007</v>
      </c>
      <c r="CX473" s="238" t="s">
        <v>359</v>
      </c>
      <c r="CY473" s="238" t="s">
        <v>2554</v>
      </c>
    </row>
    <row r="474" spans="1:103" x14ac:dyDescent="0.25">
      <c r="A474" s="238">
        <v>10868007</v>
      </c>
      <c r="B474" s="238">
        <v>2</v>
      </c>
      <c r="C474" s="238">
        <v>212</v>
      </c>
      <c r="D474" s="238">
        <v>155.30500000000001</v>
      </c>
      <c r="E474" s="238">
        <v>27</v>
      </c>
      <c r="F474" s="238" t="s">
        <v>2420</v>
      </c>
      <c r="H474" s="238" t="s">
        <v>354</v>
      </c>
      <c r="I474" s="238">
        <v>25</v>
      </c>
      <c r="K474" s="238">
        <v>13009461</v>
      </c>
      <c r="L474" s="238">
        <v>130630054</v>
      </c>
      <c r="M474" s="238">
        <v>3</v>
      </c>
      <c r="N474" s="238">
        <v>4</v>
      </c>
      <c r="O474" s="238">
        <v>2013</v>
      </c>
      <c r="P474" s="238" t="s">
        <v>361</v>
      </c>
      <c r="Q474" s="238">
        <v>9</v>
      </c>
      <c r="S474" s="238">
        <v>5</v>
      </c>
      <c r="T474" s="238">
        <v>0</v>
      </c>
      <c r="U474" s="238">
        <v>1</v>
      </c>
      <c r="V474" s="238">
        <v>4</v>
      </c>
      <c r="W474" s="238">
        <v>10</v>
      </c>
      <c r="X474" s="238">
        <v>2</v>
      </c>
      <c r="Y474" s="238">
        <v>1</v>
      </c>
      <c r="Z474" s="238">
        <v>4</v>
      </c>
      <c r="AA474" s="238">
        <v>2</v>
      </c>
      <c r="AB474" s="238">
        <v>3</v>
      </c>
      <c r="AC474" s="238">
        <v>98</v>
      </c>
      <c r="AD474" s="238" t="s">
        <v>2555</v>
      </c>
      <c r="AE474" s="238" t="s">
        <v>2556</v>
      </c>
      <c r="AF474" s="238" t="s">
        <v>358</v>
      </c>
      <c r="AG474" s="238">
        <v>3</v>
      </c>
      <c r="AH474" s="238">
        <v>2</v>
      </c>
      <c r="AI474" s="238">
        <v>2</v>
      </c>
      <c r="AJ474" s="238">
        <v>3</v>
      </c>
      <c r="AK474" s="238">
        <v>21</v>
      </c>
      <c r="AL474" s="238">
        <v>48</v>
      </c>
      <c r="AM474" s="238" t="s">
        <v>363</v>
      </c>
      <c r="AN474" s="238">
        <v>5</v>
      </c>
      <c r="AS474" s="238">
        <v>11</v>
      </c>
      <c r="AT474" s="238">
        <v>98</v>
      </c>
      <c r="AU474" s="238">
        <v>50</v>
      </c>
      <c r="AV474" s="238">
        <v>11</v>
      </c>
      <c r="AW474" s="238">
        <v>20</v>
      </c>
      <c r="CT474" s="238">
        <v>461254</v>
      </c>
      <c r="CU474" s="238">
        <v>4966411</v>
      </c>
      <c r="CV474" s="238">
        <v>44.850056600000002</v>
      </c>
      <c r="CW474" s="238">
        <v>-93.490325100000007</v>
      </c>
      <c r="CX474" s="238" t="s">
        <v>359</v>
      </c>
      <c r="CY474" s="238" t="s">
        <v>2557</v>
      </c>
    </row>
    <row r="475" spans="1:103" x14ac:dyDescent="0.25">
      <c r="A475" s="238">
        <v>10868041</v>
      </c>
      <c r="B475" s="238">
        <v>2</v>
      </c>
      <c r="C475" s="238">
        <v>212</v>
      </c>
      <c r="D475" s="238">
        <v>155.30500000000001</v>
      </c>
      <c r="E475" s="238">
        <v>27</v>
      </c>
      <c r="F475" s="238" t="s">
        <v>2420</v>
      </c>
      <c r="H475" s="238" t="s">
        <v>354</v>
      </c>
      <c r="I475" s="238">
        <v>25</v>
      </c>
      <c r="K475" s="238">
        <v>13009459</v>
      </c>
      <c r="L475" s="238">
        <v>130630166</v>
      </c>
      <c r="M475" s="238">
        <v>3</v>
      </c>
      <c r="N475" s="238">
        <v>4</v>
      </c>
      <c r="O475" s="238">
        <v>2013</v>
      </c>
      <c r="P475" s="238" t="s">
        <v>361</v>
      </c>
      <c r="Q475" s="238">
        <v>9</v>
      </c>
      <c r="S475" s="238">
        <v>5</v>
      </c>
      <c r="T475" s="238">
        <v>0</v>
      </c>
      <c r="U475" s="238">
        <v>1</v>
      </c>
      <c r="V475" s="238">
        <v>7</v>
      </c>
      <c r="W475" s="238">
        <v>69</v>
      </c>
      <c r="X475" s="238">
        <v>2</v>
      </c>
      <c r="Y475" s="238">
        <v>1</v>
      </c>
      <c r="Z475" s="238">
        <v>4</v>
      </c>
      <c r="AA475" s="238">
        <v>2</v>
      </c>
      <c r="AB475" s="238">
        <v>3</v>
      </c>
      <c r="AC475" s="238">
        <v>98</v>
      </c>
      <c r="AD475" s="238" t="s">
        <v>2429</v>
      </c>
      <c r="AE475" s="238" t="s">
        <v>2556</v>
      </c>
      <c r="AF475" s="238" t="s">
        <v>358</v>
      </c>
      <c r="AG475" s="238">
        <v>3</v>
      </c>
      <c r="AH475" s="238">
        <v>2</v>
      </c>
      <c r="AI475" s="238">
        <v>4</v>
      </c>
      <c r="AJ475" s="238">
        <v>3</v>
      </c>
      <c r="AK475" s="238">
        <v>21</v>
      </c>
      <c r="AL475" s="238">
        <v>27</v>
      </c>
      <c r="AM475" s="238" t="s">
        <v>363</v>
      </c>
      <c r="AN475" s="238">
        <v>5</v>
      </c>
      <c r="AS475" s="238">
        <v>7</v>
      </c>
      <c r="AT475" s="238">
        <v>98</v>
      </c>
      <c r="AU475" s="238">
        <v>50</v>
      </c>
      <c r="AV475" s="238">
        <v>11</v>
      </c>
      <c r="AW475" s="238">
        <v>20</v>
      </c>
      <c r="CT475" s="238">
        <v>461254</v>
      </c>
      <c r="CU475" s="238">
        <v>4966411</v>
      </c>
      <c r="CV475" s="238">
        <v>44.850056600000002</v>
      </c>
      <c r="CW475" s="238">
        <v>-93.490325100000007</v>
      </c>
      <c r="CX475" s="238" t="s">
        <v>359</v>
      </c>
      <c r="CY475" s="238" t="s">
        <v>2558</v>
      </c>
    </row>
    <row r="476" spans="1:103" x14ac:dyDescent="0.25">
      <c r="A476" s="238">
        <v>531383</v>
      </c>
      <c r="B476" s="238">
        <v>2</v>
      </c>
      <c r="C476" s="238">
        <v>212</v>
      </c>
      <c r="D476" s="238">
        <v>155.32400000000001</v>
      </c>
      <c r="E476" s="238">
        <v>27</v>
      </c>
      <c r="F476" s="238" t="s">
        <v>2420</v>
      </c>
      <c r="H476" s="238" t="s">
        <v>354</v>
      </c>
      <c r="I476" s="238">
        <v>25</v>
      </c>
      <c r="K476" s="238">
        <v>17515255</v>
      </c>
      <c r="M476" s="238">
        <v>12</v>
      </c>
      <c r="N476" s="238">
        <v>30</v>
      </c>
      <c r="O476" s="238">
        <v>2017</v>
      </c>
      <c r="P476" s="238" t="s">
        <v>364</v>
      </c>
      <c r="Q476" s="238">
        <v>21</v>
      </c>
      <c r="R476" s="238" t="s">
        <v>369</v>
      </c>
      <c r="S476" s="238">
        <v>5</v>
      </c>
      <c r="T476" s="238">
        <v>0</v>
      </c>
      <c r="U476" s="238">
        <v>1</v>
      </c>
      <c r="W476" s="238">
        <v>55</v>
      </c>
      <c r="X476" s="238">
        <v>2</v>
      </c>
      <c r="Y476" s="238">
        <v>4</v>
      </c>
      <c r="Z476" s="238">
        <v>1</v>
      </c>
      <c r="AB476" s="238">
        <v>1</v>
      </c>
      <c r="AC476" s="238">
        <v>98</v>
      </c>
      <c r="AD476" s="238" t="s">
        <v>357</v>
      </c>
      <c r="AF476" s="238" t="s">
        <v>405</v>
      </c>
      <c r="AG476" s="238">
        <v>3</v>
      </c>
      <c r="AH476" s="238">
        <v>2</v>
      </c>
      <c r="AI476" s="238">
        <v>2</v>
      </c>
      <c r="AJ476" s="238">
        <v>3</v>
      </c>
      <c r="AK476" s="238">
        <v>21</v>
      </c>
      <c r="AL476" s="238">
        <v>50</v>
      </c>
      <c r="AM476" s="238" t="s">
        <v>363</v>
      </c>
      <c r="AN476" s="238">
        <v>5</v>
      </c>
      <c r="AO476" s="238">
        <v>72</v>
      </c>
      <c r="AS476" s="238">
        <v>15</v>
      </c>
      <c r="AT476" s="238">
        <v>98</v>
      </c>
      <c r="AU476" s="238">
        <v>65</v>
      </c>
      <c r="AV476" s="238">
        <v>11</v>
      </c>
      <c r="AW476" s="238">
        <v>21</v>
      </c>
      <c r="CT476" s="238">
        <v>461252.23097113002</v>
      </c>
      <c r="CU476" s="238">
        <v>4966434.6033358704</v>
      </c>
      <c r="CV476" s="238">
        <v>44.850271360000001</v>
      </c>
      <c r="CW476" s="238">
        <v>-93.490352060000006</v>
      </c>
      <c r="CX476" s="238" t="s">
        <v>359</v>
      </c>
      <c r="CY476" s="238" t="s">
        <v>2559</v>
      </c>
    </row>
    <row r="477" spans="1:103" x14ac:dyDescent="0.25">
      <c r="A477" s="238">
        <v>699005</v>
      </c>
      <c r="B477" s="238">
        <v>2</v>
      </c>
      <c r="C477" s="238">
        <v>212</v>
      </c>
      <c r="D477" s="238">
        <v>155.34299999999999</v>
      </c>
      <c r="E477" s="238">
        <v>27</v>
      </c>
      <c r="F477" s="238" t="s">
        <v>2420</v>
      </c>
      <c r="H477" s="238" t="s">
        <v>354</v>
      </c>
      <c r="I477" s="238">
        <v>25</v>
      </c>
      <c r="K477" s="238">
        <v>19504037</v>
      </c>
      <c r="M477" s="238">
        <v>3</v>
      </c>
      <c r="N477" s="238">
        <v>14</v>
      </c>
      <c r="O477" s="238">
        <v>2019</v>
      </c>
      <c r="P477" s="238" t="s">
        <v>384</v>
      </c>
      <c r="Q477" s="238">
        <v>17</v>
      </c>
      <c r="R477" s="238" t="s">
        <v>356</v>
      </c>
      <c r="S477" s="238">
        <v>5</v>
      </c>
      <c r="T477" s="238">
        <v>0</v>
      </c>
      <c r="U477" s="238">
        <v>2</v>
      </c>
      <c r="V477" s="238">
        <v>12</v>
      </c>
      <c r="W477" s="238">
        <v>10</v>
      </c>
      <c r="X477" s="238">
        <v>2</v>
      </c>
      <c r="Y477" s="238">
        <v>1</v>
      </c>
      <c r="Z477" s="238">
        <v>3</v>
      </c>
      <c r="AB477" s="238">
        <v>2</v>
      </c>
      <c r="AC477" s="238">
        <v>98</v>
      </c>
      <c r="AD477" s="238" t="s">
        <v>357</v>
      </c>
      <c r="AF477" s="238" t="s">
        <v>358</v>
      </c>
      <c r="AG477" s="238">
        <v>7</v>
      </c>
      <c r="AH477" s="238">
        <v>2</v>
      </c>
      <c r="AI477" s="238">
        <v>4</v>
      </c>
      <c r="AJ477" s="238">
        <v>4</v>
      </c>
      <c r="AK477" s="238">
        <v>34</v>
      </c>
      <c r="AL477" s="238">
        <v>41</v>
      </c>
      <c r="AM477" s="238" t="s">
        <v>354</v>
      </c>
      <c r="AN477" s="238">
        <v>5</v>
      </c>
      <c r="AO477" s="238">
        <v>1</v>
      </c>
      <c r="AS477" s="238">
        <v>15</v>
      </c>
      <c r="AT477" s="238">
        <v>9</v>
      </c>
      <c r="AU477" s="238">
        <v>65</v>
      </c>
      <c r="AV477" s="238">
        <v>11</v>
      </c>
      <c r="AW477" s="238">
        <v>21</v>
      </c>
      <c r="AX477" s="238">
        <v>2</v>
      </c>
      <c r="AY477" s="238">
        <v>3</v>
      </c>
      <c r="AZ477" s="238">
        <v>4</v>
      </c>
      <c r="BA477" s="238">
        <v>21</v>
      </c>
      <c r="BB477" s="238">
        <v>55</v>
      </c>
      <c r="BC477" s="238" t="s">
        <v>363</v>
      </c>
      <c r="BD477" s="238">
        <v>5</v>
      </c>
      <c r="BE477" s="238">
        <v>74</v>
      </c>
      <c r="BI477" s="238">
        <v>15</v>
      </c>
      <c r="BJ477" s="238">
        <v>9</v>
      </c>
      <c r="BK477" s="238">
        <v>65</v>
      </c>
      <c r="BL477" s="238">
        <v>11</v>
      </c>
      <c r="BM477" s="238">
        <v>21</v>
      </c>
      <c r="CT477" s="238">
        <v>461313.61442722898</v>
      </c>
      <c r="CU477" s="238">
        <v>4966417.6699686702</v>
      </c>
      <c r="CV477" s="238">
        <v>44.850122259999999</v>
      </c>
      <c r="CW477" s="238">
        <v>-93.489573989999997</v>
      </c>
      <c r="CX477" s="238" t="s">
        <v>359</v>
      </c>
      <c r="CY477" s="238" t="s">
        <v>2560</v>
      </c>
    </row>
    <row r="478" spans="1:103" x14ac:dyDescent="0.25">
      <c r="A478" s="238">
        <v>10799330</v>
      </c>
      <c r="B478" s="238">
        <v>2</v>
      </c>
      <c r="C478" s="238">
        <v>212</v>
      </c>
      <c r="D478" s="238">
        <v>155.39400000000001</v>
      </c>
      <c r="E478" s="238">
        <v>27</v>
      </c>
      <c r="F478" s="238" t="s">
        <v>2420</v>
      </c>
      <c r="H478" s="238" t="s">
        <v>354</v>
      </c>
      <c r="I478" s="238">
        <v>25</v>
      </c>
      <c r="K478" s="238">
        <v>12030221</v>
      </c>
      <c r="L478" s="238">
        <v>121860081</v>
      </c>
      <c r="M478" s="238">
        <v>6</v>
      </c>
      <c r="N478" s="238">
        <v>27</v>
      </c>
      <c r="O478" s="238">
        <v>2012</v>
      </c>
      <c r="P478" s="238" t="s">
        <v>355</v>
      </c>
      <c r="Q478" s="238">
        <v>9</v>
      </c>
      <c r="R478" s="238" t="s">
        <v>369</v>
      </c>
      <c r="S478" s="238">
        <v>4</v>
      </c>
      <c r="T478" s="238">
        <v>0</v>
      </c>
      <c r="U478" s="238">
        <v>1</v>
      </c>
      <c r="V478" s="238">
        <v>5</v>
      </c>
      <c r="W478" s="238">
        <v>16</v>
      </c>
      <c r="X478" s="238">
        <v>2</v>
      </c>
      <c r="Y478" s="238">
        <v>1</v>
      </c>
      <c r="Z478" s="238">
        <v>1</v>
      </c>
      <c r="AA478" s="238">
        <v>1</v>
      </c>
      <c r="AB478" s="238">
        <v>1</v>
      </c>
      <c r="AC478" s="238">
        <v>98</v>
      </c>
      <c r="AD478" s="238">
        <v>212</v>
      </c>
      <c r="AE478" s="238" t="s">
        <v>2561</v>
      </c>
      <c r="AF478" s="238" t="s">
        <v>358</v>
      </c>
      <c r="AG478" s="238">
        <v>4</v>
      </c>
      <c r="AH478" s="238">
        <v>2</v>
      </c>
      <c r="AI478" s="238">
        <v>2</v>
      </c>
      <c r="AJ478" s="238">
        <v>3</v>
      </c>
      <c r="AK478" s="238">
        <v>21</v>
      </c>
      <c r="AL478" s="238">
        <v>32</v>
      </c>
      <c r="AM478" s="238" t="s">
        <v>363</v>
      </c>
      <c r="AN478" s="238">
        <v>5</v>
      </c>
      <c r="AO478" s="238">
        <v>1</v>
      </c>
      <c r="AS478" s="238">
        <v>4</v>
      </c>
      <c r="AT478" s="238">
        <v>98</v>
      </c>
      <c r="AU478" s="238">
        <v>60</v>
      </c>
      <c r="AV478" s="238">
        <v>10</v>
      </c>
      <c r="AW478" s="238">
        <v>21</v>
      </c>
      <c r="CT478" s="238">
        <v>461396</v>
      </c>
      <c r="CU478" s="238">
        <v>4966423</v>
      </c>
      <c r="CV478" s="238">
        <v>44.850176699999999</v>
      </c>
      <c r="CW478" s="238">
        <v>-93.488530400000002</v>
      </c>
      <c r="CX478" s="238" t="s">
        <v>359</v>
      </c>
      <c r="CY478" s="238" t="s">
        <v>2562</v>
      </c>
    </row>
    <row r="479" spans="1:103" x14ac:dyDescent="0.25">
      <c r="A479" s="238">
        <v>679226</v>
      </c>
      <c r="B479" s="238">
        <v>2</v>
      </c>
      <c r="C479" s="238">
        <v>212</v>
      </c>
      <c r="D479" s="238">
        <v>155.39400000000001</v>
      </c>
      <c r="E479" s="238">
        <v>27</v>
      </c>
      <c r="F479" s="238" t="s">
        <v>2420</v>
      </c>
      <c r="H479" s="238" t="s">
        <v>354</v>
      </c>
      <c r="I479" s="238">
        <v>25</v>
      </c>
      <c r="K479" s="238">
        <v>19003335</v>
      </c>
      <c r="M479" s="238">
        <v>1</v>
      </c>
      <c r="N479" s="238">
        <v>26</v>
      </c>
      <c r="O479" s="238">
        <v>2019</v>
      </c>
      <c r="P479" s="238" t="s">
        <v>364</v>
      </c>
      <c r="Q479" s="238">
        <v>10</v>
      </c>
      <c r="R479" s="238" t="s">
        <v>369</v>
      </c>
      <c r="S479" s="238">
        <v>5</v>
      </c>
      <c r="T479" s="238">
        <v>0</v>
      </c>
      <c r="U479" s="238">
        <v>1</v>
      </c>
      <c r="W479" s="238">
        <v>55</v>
      </c>
      <c r="X479" s="238">
        <v>2</v>
      </c>
      <c r="Y479" s="238">
        <v>1</v>
      </c>
      <c r="Z479" s="238">
        <v>4</v>
      </c>
      <c r="AB479" s="238">
        <v>5</v>
      </c>
      <c r="AC479" s="238">
        <v>98</v>
      </c>
      <c r="AD479" s="238" t="s">
        <v>357</v>
      </c>
      <c r="AF479" s="238" t="s">
        <v>358</v>
      </c>
      <c r="AG479" s="238">
        <v>3</v>
      </c>
      <c r="AH479" s="238">
        <v>2</v>
      </c>
      <c r="AI479" s="238">
        <v>2</v>
      </c>
      <c r="AJ479" s="238">
        <v>3</v>
      </c>
      <c r="AK479" s="238">
        <v>21</v>
      </c>
      <c r="AL479" s="238">
        <v>33</v>
      </c>
      <c r="AM479" s="238" t="s">
        <v>363</v>
      </c>
      <c r="AN479" s="238">
        <v>5</v>
      </c>
      <c r="AO479" s="238">
        <v>71</v>
      </c>
      <c r="AS479" s="238">
        <v>15</v>
      </c>
      <c r="AT479" s="238">
        <v>9</v>
      </c>
      <c r="AU479" s="238">
        <v>65</v>
      </c>
      <c r="AV479" s="238">
        <v>11</v>
      </c>
      <c r="AW479" s="238">
        <v>21</v>
      </c>
      <c r="CT479" s="238">
        <v>461395.67622944701</v>
      </c>
      <c r="CU479" s="238">
        <v>4966425.1364860795</v>
      </c>
      <c r="CV479" s="238">
        <v>44.850193920000002</v>
      </c>
      <c r="CW479" s="238">
        <v>-93.488536109999998</v>
      </c>
      <c r="CX479" s="238" t="s">
        <v>359</v>
      </c>
      <c r="CY479" s="238" t="s">
        <v>2563</v>
      </c>
    </row>
    <row r="480" spans="1:103" x14ac:dyDescent="0.25">
      <c r="A480" s="238">
        <v>394746</v>
      </c>
      <c r="B480" s="238">
        <v>2</v>
      </c>
      <c r="C480" s="238">
        <v>212</v>
      </c>
      <c r="D480" s="238">
        <v>155.39599999999999</v>
      </c>
      <c r="E480" s="238">
        <v>27</v>
      </c>
      <c r="F480" s="238" t="s">
        <v>2420</v>
      </c>
      <c r="H480" s="238" t="s">
        <v>354</v>
      </c>
      <c r="I480" s="238">
        <v>25</v>
      </c>
      <c r="K480" s="238">
        <v>16512779</v>
      </c>
      <c r="M480" s="238">
        <v>11</v>
      </c>
      <c r="N480" s="238">
        <v>14</v>
      </c>
      <c r="O480" s="238">
        <v>2016</v>
      </c>
      <c r="P480" s="238" t="s">
        <v>361</v>
      </c>
      <c r="Q480" s="238">
        <v>17</v>
      </c>
      <c r="R480" s="238" t="s">
        <v>356</v>
      </c>
      <c r="S480" s="238">
        <v>5</v>
      </c>
      <c r="T480" s="238">
        <v>0</v>
      </c>
      <c r="U480" s="238">
        <v>2</v>
      </c>
      <c r="V480" s="238">
        <v>12</v>
      </c>
      <c r="W480" s="238">
        <v>10</v>
      </c>
      <c r="X480" s="238">
        <v>2</v>
      </c>
      <c r="Y480" s="238">
        <v>3</v>
      </c>
      <c r="Z480" s="238">
        <v>2</v>
      </c>
      <c r="AB480" s="238">
        <v>1</v>
      </c>
      <c r="AC480" s="238">
        <v>98</v>
      </c>
      <c r="AD480" s="238" t="s">
        <v>2564</v>
      </c>
      <c r="AF480" s="238" t="s">
        <v>405</v>
      </c>
      <c r="AG480" s="238">
        <v>7</v>
      </c>
      <c r="AH480" s="238">
        <v>2</v>
      </c>
      <c r="AI480" s="238">
        <v>4</v>
      </c>
      <c r="AJ480" s="238">
        <v>4</v>
      </c>
      <c r="AK480" s="238">
        <v>26</v>
      </c>
      <c r="AL480" s="238">
        <v>50</v>
      </c>
      <c r="AM480" s="238" t="s">
        <v>363</v>
      </c>
      <c r="AN480" s="238">
        <v>5</v>
      </c>
      <c r="AO480" s="238">
        <v>1</v>
      </c>
      <c r="AS480" s="238">
        <v>12</v>
      </c>
      <c r="AT480" s="238">
        <v>9</v>
      </c>
      <c r="AU480" s="238">
        <v>60</v>
      </c>
      <c r="AV480" s="238">
        <v>11</v>
      </c>
      <c r="AW480" s="238">
        <v>21</v>
      </c>
      <c r="AX480" s="238">
        <v>2</v>
      </c>
      <c r="AY480" s="238">
        <v>4</v>
      </c>
      <c r="AZ480" s="238">
        <v>4</v>
      </c>
      <c r="BA480" s="238">
        <v>26</v>
      </c>
      <c r="BB480" s="238">
        <v>37</v>
      </c>
      <c r="BC480" s="238" t="s">
        <v>363</v>
      </c>
      <c r="BD480" s="238">
        <v>5</v>
      </c>
      <c r="BE480" s="238">
        <v>70</v>
      </c>
      <c r="BF480" s="238">
        <v>4</v>
      </c>
      <c r="BI480" s="238">
        <v>12</v>
      </c>
      <c r="BJ480" s="238">
        <v>9</v>
      </c>
      <c r="BK480" s="238">
        <v>60</v>
      </c>
      <c r="BL480" s="238">
        <v>11</v>
      </c>
      <c r="BM480" s="238">
        <v>21</v>
      </c>
      <c r="CT480" s="238">
        <v>461366.53119973</v>
      </c>
      <c r="CU480" s="238">
        <v>4966455.7700448697</v>
      </c>
      <c r="CV480" s="238">
        <v>44.850468100000001</v>
      </c>
      <c r="CW480" s="238">
        <v>-93.488907260000005</v>
      </c>
      <c r="CX480" s="238" t="s">
        <v>359</v>
      </c>
      <c r="CY480" s="238" t="s">
        <v>2565</v>
      </c>
    </row>
    <row r="481" spans="1:103" x14ac:dyDescent="0.25">
      <c r="A481" s="238">
        <v>689134</v>
      </c>
      <c r="B481" s="238">
        <v>2</v>
      </c>
      <c r="C481" s="238">
        <v>212</v>
      </c>
      <c r="D481" s="238">
        <v>155.40199999999999</v>
      </c>
      <c r="E481" s="238">
        <v>27</v>
      </c>
      <c r="F481" s="238" t="s">
        <v>2420</v>
      </c>
      <c r="H481" s="238" t="s">
        <v>354</v>
      </c>
      <c r="I481" s="238">
        <v>25</v>
      </c>
      <c r="K481" s="238">
        <v>19502761</v>
      </c>
      <c r="M481" s="238">
        <v>2</v>
      </c>
      <c r="N481" s="238">
        <v>17</v>
      </c>
      <c r="O481" s="238">
        <v>2019</v>
      </c>
      <c r="P481" s="238" t="s">
        <v>366</v>
      </c>
      <c r="Q481" s="238">
        <v>13</v>
      </c>
      <c r="R481" s="238" t="s">
        <v>356</v>
      </c>
      <c r="S481" s="238">
        <v>5</v>
      </c>
      <c r="T481" s="238">
        <v>0</v>
      </c>
      <c r="U481" s="238">
        <v>1</v>
      </c>
      <c r="W481" s="238">
        <v>83</v>
      </c>
      <c r="X481" s="238">
        <v>2</v>
      </c>
      <c r="Y481" s="238">
        <v>1</v>
      </c>
      <c r="Z481" s="238">
        <v>2</v>
      </c>
      <c r="AB481" s="238">
        <v>2</v>
      </c>
      <c r="AC481" s="238">
        <v>98</v>
      </c>
      <c r="AD481" s="238" t="s">
        <v>2566</v>
      </c>
      <c r="AF481" s="238" t="s">
        <v>405</v>
      </c>
      <c r="AG481" s="238">
        <v>3</v>
      </c>
      <c r="AH481" s="238">
        <v>2</v>
      </c>
      <c r="AI481" s="238">
        <v>2</v>
      </c>
      <c r="AJ481" s="238">
        <v>4</v>
      </c>
      <c r="AK481" s="238">
        <v>21</v>
      </c>
      <c r="AL481" s="238">
        <v>29</v>
      </c>
      <c r="AM481" s="238" t="s">
        <v>354</v>
      </c>
      <c r="AN481" s="238">
        <v>5</v>
      </c>
      <c r="AO481" s="238">
        <v>72</v>
      </c>
      <c r="AS481" s="238">
        <v>13</v>
      </c>
      <c r="AT481" s="238">
        <v>9</v>
      </c>
      <c r="AU481" s="238">
        <v>60</v>
      </c>
      <c r="AV481" s="238">
        <v>11</v>
      </c>
      <c r="AW481" s="238">
        <v>21</v>
      </c>
      <c r="CT481" s="238">
        <v>461413.09795953002</v>
      </c>
      <c r="CU481" s="238">
        <v>4966460.0033866698</v>
      </c>
      <c r="CV481" s="238">
        <v>44.850508730000001</v>
      </c>
      <c r="CW481" s="238">
        <v>-93.488318300000003</v>
      </c>
      <c r="CX481" s="238" t="s">
        <v>359</v>
      </c>
      <c r="CY481" s="238" t="s">
        <v>2567</v>
      </c>
    </row>
    <row r="482" spans="1:103" x14ac:dyDescent="0.25">
      <c r="A482" s="238">
        <v>10916300</v>
      </c>
      <c r="B482" s="238">
        <v>2</v>
      </c>
      <c r="C482" s="238">
        <v>212</v>
      </c>
      <c r="D482" s="238">
        <v>155.422</v>
      </c>
      <c r="E482" s="238">
        <v>27</v>
      </c>
      <c r="F482" s="238" t="s">
        <v>2420</v>
      </c>
      <c r="H482" s="238" t="s">
        <v>354</v>
      </c>
      <c r="I482" s="238">
        <v>25</v>
      </c>
      <c r="K482" s="238">
        <v>13051457</v>
      </c>
      <c r="L482" s="238">
        <v>133560109</v>
      </c>
      <c r="M482" s="238">
        <v>12</v>
      </c>
      <c r="N482" s="238">
        <v>16</v>
      </c>
      <c r="O482" s="238">
        <v>2013</v>
      </c>
      <c r="P482" s="238" t="s">
        <v>361</v>
      </c>
      <c r="Q482" s="238">
        <v>9</v>
      </c>
      <c r="R482" s="238" t="s">
        <v>356</v>
      </c>
      <c r="S482" s="238">
        <v>5</v>
      </c>
      <c r="T482" s="238">
        <v>0</v>
      </c>
      <c r="U482" s="238">
        <v>1</v>
      </c>
      <c r="V482" s="238">
        <v>4</v>
      </c>
      <c r="W482" s="238">
        <v>45</v>
      </c>
      <c r="X482" s="238">
        <v>2</v>
      </c>
      <c r="Y482" s="238">
        <v>1</v>
      </c>
      <c r="Z482" s="238">
        <v>5</v>
      </c>
      <c r="AA482" s="238">
        <v>4</v>
      </c>
      <c r="AB482" s="238">
        <v>5</v>
      </c>
      <c r="AC482" s="238">
        <v>98</v>
      </c>
      <c r="AD482" s="238">
        <v>212</v>
      </c>
      <c r="AE482" s="238" t="s">
        <v>2568</v>
      </c>
      <c r="AF482" s="238" t="s">
        <v>358</v>
      </c>
      <c r="AG482" s="238">
        <v>3</v>
      </c>
      <c r="AH482" s="238">
        <v>2</v>
      </c>
      <c r="AI482" s="238">
        <v>2</v>
      </c>
      <c r="AJ482" s="238">
        <v>4</v>
      </c>
      <c r="AK482" s="238">
        <v>28</v>
      </c>
      <c r="AL482" s="238">
        <v>22</v>
      </c>
      <c r="AM482" s="238" t="s">
        <v>363</v>
      </c>
      <c r="AN482" s="238">
        <v>5</v>
      </c>
      <c r="AS482" s="238">
        <v>3</v>
      </c>
      <c r="AT482" s="238">
        <v>98</v>
      </c>
      <c r="AU482" s="238">
        <v>65</v>
      </c>
      <c r="AV482" s="238">
        <v>11</v>
      </c>
      <c r="AW482" s="238">
        <v>21</v>
      </c>
      <c r="CT482" s="238">
        <v>461441</v>
      </c>
      <c r="CU482" s="238">
        <v>4966433</v>
      </c>
      <c r="CV482" s="238">
        <v>44.850268999999997</v>
      </c>
      <c r="CW482" s="238">
        <v>-93.487969199999995</v>
      </c>
      <c r="CX482" s="238" t="s">
        <v>359</v>
      </c>
      <c r="CY482" s="238" t="s">
        <v>2569</v>
      </c>
    </row>
    <row r="483" spans="1:103" x14ac:dyDescent="0.25">
      <c r="A483" s="238">
        <v>782021</v>
      </c>
      <c r="B483" s="238">
        <v>2</v>
      </c>
      <c r="C483" s="238">
        <v>212</v>
      </c>
      <c r="D483" s="238">
        <v>155.423</v>
      </c>
      <c r="E483" s="238">
        <v>27</v>
      </c>
      <c r="F483" s="238" t="s">
        <v>2420</v>
      </c>
      <c r="H483" s="238" t="s">
        <v>354</v>
      </c>
      <c r="I483" s="238">
        <v>25</v>
      </c>
      <c r="K483" s="238">
        <v>20500428</v>
      </c>
      <c r="L483" s="238">
        <v>200110215</v>
      </c>
      <c r="M483" s="238">
        <v>1</v>
      </c>
      <c r="N483" s="238">
        <v>11</v>
      </c>
      <c r="O483" s="238">
        <v>2020</v>
      </c>
      <c r="P483" s="238" t="s">
        <v>364</v>
      </c>
      <c r="Q483" s="238">
        <v>10</v>
      </c>
      <c r="R483" s="238" t="s">
        <v>369</v>
      </c>
      <c r="S483" s="238">
        <v>4</v>
      </c>
      <c r="T483" s="238">
        <v>0</v>
      </c>
      <c r="U483" s="238">
        <v>2</v>
      </c>
      <c r="V483" s="238">
        <v>5</v>
      </c>
      <c r="W483" s="238">
        <v>10</v>
      </c>
      <c r="X483" s="238">
        <v>2</v>
      </c>
      <c r="Y483" s="238">
        <v>1</v>
      </c>
      <c r="Z483" s="238">
        <v>1</v>
      </c>
      <c r="AB483" s="238">
        <v>5</v>
      </c>
      <c r="AC483" s="238">
        <v>98</v>
      </c>
      <c r="AD483" s="238" t="s">
        <v>2570</v>
      </c>
      <c r="AF483" s="238" t="s">
        <v>358</v>
      </c>
      <c r="AG483" s="238">
        <v>10</v>
      </c>
      <c r="AH483" s="238">
        <v>2</v>
      </c>
      <c r="AI483" s="238">
        <v>49</v>
      </c>
      <c r="AJ483" s="238">
        <v>3</v>
      </c>
      <c r="AK483" s="238">
        <v>21</v>
      </c>
      <c r="AL483" s="238">
        <v>32</v>
      </c>
      <c r="AM483" s="238" t="s">
        <v>354</v>
      </c>
      <c r="AN483" s="238">
        <v>5</v>
      </c>
      <c r="AO483" s="238">
        <v>1</v>
      </c>
      <c r="AS483" s="238">
        <v>15</v>
      </c>
      <c r="AT483" s="238">
        <v>9</v>
      </c>
      <c r="AU483" s="238">
        <v>60</v>
      </c>
      <c r="AV483" s="238">
        <v>12</v>
      </c>
      <c r="AW483" s="238">
        <v>21</v>
      </c>
      <c r="AX483" s="238">
        <v>2</v>
      </c>
      <c r="AY483" s="238">
        <v>4</v>
      </c>
      <c r="AZ483" s="238">
        <v>3</v>
      </c>
      <c r="BA483" s="238">
        <v>21</v>
      </c>
      <c r="BB483" s="238">
        <v>17</v>
      </c>
      <c r="BC483" s="238" t="s">
        <v>363</v>
      </c>
      <c r="BD483" s="238">
        <v>5</v>
      </c>
      <c r="BE483" s="238">
        <v>70</v>
      </c>
      <c r="BI483" s="238">
        <v>15</v>
      </c>
      <c r="BJ483" s="238">
        <v>9</v>
      </c>
      <c r="BK483" s="238">
        <v>60</v>
      </c>
      <c r="BL483" s="238">
        <v>12</v>
      </c>
      <c r="BM483" s="238">
        <v>21</v>
      </c>
      <c r="CT483" s="238">
        <v>461442.73135213001</v>
      </c>
      <c r="CU483" s="238">
        <v>4966430.3699940704</v>
      </c>
      <c r="CV483" s="238">
        <v>44.850243579999997</v>
      </c>
      <c r="CW483" s="238">
        <v>-93.487941050000003</v>
      </c>
      <c r="CX483" s="238" t="s">
        <v>359</v>
      </c>
      <c r="CY483" s="238" t="s">
        <v>2571</v>
      </c>
    </row>
    <row r="484" spans="1:103" x14ac:dyDescent="0.25">
      <c r="A484" s="238">
        <v>688475</v>
      </c>
      <c r="B484" s="238">
        <v>2</v>
      </c>
      <c r="C484" s="238">
        <v>212</v>
      </c>
      <c r="D484" s="238">
        <v>155.429</v>
      </c>
      <c r="E484" s="238">
        <v>27</v>
      </c>
      <c r="F484" s="238" t="s">
        <v>2420</v>
      </c>
      <c r="H484" s="238" t="s">
        <v>354</v>
      </c>
      <c r="I484" s="238">
        <v>25</v>
      </c>
      <c r="K484" s="238">
        <v>19005819</v>
      </c>
      <c r="M484" s="238">
        <v>2</v>
      </c>
      <c r="N484" s="238">
        <v>14</v>
      </c>
      <c r="O484" s="238">
        <v>2019</v>
      </c>
      <c r="P484" s="238" t="s">
        <v>384</v>
      </c>
      <c r="Q484" s="238">
        <v>23</v>
      </c>
      <c r="S484" s="238">
        <v>5</v>
      </c>
      <c r="T484" s="238">
        <v>0</v>
      </c>
      <c r="U484" s="238">
        <v>1</v>
      </c>
      <c r="W484" s="238">
        <v>55</v>
      </c>
      <c r="X484" s="238">
        <v>2</v>
      </c>
      <c r="Y484" s="238">
        <v>4</v>
      </c>
      <c r="Z484" s="238">
        <v>2</v>
      </c>
      <c r="AB484" s="238">
        <v>5</v>
      </c>
      <c r="AC484" s="238">
        <v>98</v>
      </c>
      <c r="AD484" s="238" t="s">
        <v>357</v>
      </c>
      <c r="AF484" s="238" t="s">
        <v>358</v>
      </c>
      <c r="AG484" s="238">
        <v>3</v>
      </c>
      <c r="AH484" s="238">
        <v>1</v>
      </c>
      <c r="AI484" s="238">
        <v>2</v>
      </c>
      <c r="AJ484" s="238">
        <v>3</v>
      </c>
      <c r="AK484" s="238">
        <v>99</v>
      </c>
      <c r="AS484" s="238">
        <v>15</v>
      </c>
      <c r="AT484" s="238">
        <v>9</v>
      </c>
      <c r="AU484" s="238">
        <v>65</v>
      </c>
      <c r="AV484" s="238">
        <v>12</v>
      </c>
      <c r="AW484" s="238">
        <v>21</v>
      </c>
      <c r="CT484" s="238">
        <v>461450.84196477802</v>
      </c>
      <c r="CU484" s="238">
        <v>4966434.0004088301</v>
      </c>
      <c r="CV484" s="238">
        <v>44.850276700000002</v>
      </c>
      <c r="CW484" s="238">
        <v>-93.487838690000004</v>
      </c>
      <c r="CX484" s="238" t="s">
        <v>359</v>
      </c>
      <c r="CY484" s="238" t="s">
        <v>2572</v>
      </c>
    </row>
    <row r="485" spans="1:103" x14ac:dyDescent="0.25">
      <c r="A485" s="238">
        <v>782109</v>
      </c>
      <c r="B485" s="238">
        <v>2</v>
      </c>
      <c r="C485" s="238">
        <v>212</v>
      </c>
      <c r="D485" s="238">
        <v>155.43199999999999</v>
      </c>
      <c r="E485" s="238">
        <v>27</v>
      </c>
      <c r="F485" s="238" t="s">
        <v>2420</v>
      </c>
      <c r="H485" s="238" t="s">
        <v>354</v>
      </c>
      <c r="I485" s="238">
        <v>25</v>
      </c>
      <c r="K485" s="238">
        <v>20500429</v>
      </c>
      <c r="L485" s="238">
        <v>200130479</v>
      </c>
      <c r="M485" s="238">
        <v>1</v>
      </c>
      <c r="N485" s="238">
        <v>13</v>
      </c>
      <c r="O485" s="238">
        <v>2020</v>
      </c>
      <c r="P485" s="238" t="s">
        <v>361</v>
      </c>
      <c r="Q485" s="238">
        <v>9</v>
      </c>
      <c r="R485" s="238" t="s">
        <v>369</v>
      </c>
      <c r="S485" s="238">
        <v>4</v>
      </c>
      <c r="T485" s="238">
        <v>0</v>
      </c>
      <c r="U485" s="238">
        <v>1</v>
      </c>
      <c r="W485" s="238">
        <v>83</v>
      </c>
      <c r="X485" s="238">
        <v>2</v>
      </c>
      <c r="Y485" s="238">
        <v>1</v>
      </c>
      <c r="Z485" s="238">
        <v>1</v>
      </c>
      <c r="AB485" s="238">
        <v>5</v>
      </c>
      <c r="AC485" s="238">
        <v>98</v>
      </c>
      <c r="AD485" s="238" t="s">
        <v>2570</v>
      </c>
      <c r="AF485" s="238" t="s">
        <v>358</v>
      </c>
      <c r="AG485" s="238">
        <v>3</v>
      </c>
      <c r="AH485" s="238">
        <v>2</v>
      </c>
      <c r="AI485" s="238">
        <v>4</v>
      </c>
      <c r="AJ485" s="238">
        <v>3</v>
      </c>
      <c r="AK485" s="238">
        <v>21</v>
      </c>
      <c r="AL485" s="238">
        <v>33</v>
      </c>
      <c r="AM485" s="238" t="s">
        <v>363</v>
      </c>
      <c r="AN485" s="238">
        <v>5</v>
      </c>
      <c r="AO485" s="238">
        <v>70</v>
      </c>
      <c r="AS485" s="238">
        <v>15</v>
      </c>
      <c r="AT485" s="238">
        <v>9</v>
      </c>
      <c r="AU485" s="238">
        <v>60</v>
      </c>
      <c r="AV485" s="238">
        <v>12</v>
      </c>
      <c r="AW485" s="238">
        <v>21</v>
      </c>
      <c r="CT485" s="238">
        <v>461455.43137752998</v>
      </c>
      <c r="CU485" s="238">
        <v>4966438.8366776695</v>
      </c>
      <c r="CV485" s="238">
        <v>44.850320480000001</v>
      </c>
      <c r="CW485" s="238">
        <v>-93.487780979999997</v>
      </c>
      <c r="CX485" s="238" t="s">
        <v>359</v>
      </c>
      <c r="CY485" s="238" t="s">
        <v>2573</v>
      </c>
    </row>
    <row r="486" spans="1:103" x14ac:dyDescent="0.25">
      <c r="A486" s="238">
        <v>537892</v>
      </c>
      <c r="B486" s="238">
        <v>2</v>
      </c>
      <c r="C486" s="238">
        <v>212</v>
      </c>
      <c r="D486" s="238">
        <v>155.434</v>
      </c>
      <c r="E486" s="238">
        <v>27</v>
      </c>
      <c r="F486" s="238" t="s">
        <v>2420</v>
      </c>
      <c r="H486" s="238" t="s">
        <v>354</v>
      </c>
      <c r="I486" s="238">
        <v>25</v>
      </c>
      <c r="K486" s="238">
        <v>18500881</v>
      </c>
      <c r="M486" s="238">
        <v>1</v>
      </c>
      <c r="N486" s="238">
        <v>14</v>
      </c>
      <c r="O486" s="238">
        <v>2018</v>
      </c>
      <c r="P486" s="238" t="s">
        <v>366</v>
      </c>
      <c r="Q486" s="238">
        <v>18</v>
      </c>
      <c r="R486" s="238" t="s">
        <v>369</v>
      </c>
      <c r="S486" s="238">
        <v>5</v>
      </c>
      <c r="T486" s="238">
        <v>0</v>
      </c>
      <c r="U486" s="238">
        <v>2</v>
      </c>
      <c r="V486" s="238">
        <v>12</v>
      </c>
      <c r="W486" s="238">
        <v>10</v>
      </c>
      <c r="X486" s="238">
        <v>2</v>
      </c>
      <c r="Y486" s="238">
        <v>4</v>
      </c>
      <c r="Z486" s="238">
        <v>2</v>
      </c>
      <c r="AA486" s="238">
        <v>4</v>
      </c>
      <c r="AB486" s="238">
        <v>3</v>
      </c>
      <c r="AC486" s="238">
        <v>98</v>
      </c>
      <c r="AD486" s="238" t="s">
        <v>2528</v>
      </c>
      <c r="AF486" s="238" t="s">
        <v>358</v>
      </c>
      <c r="AG486" s="238">
        <v>7</v>
      </c>
      <c r="AH486" s="238">
        <v>2</v>
      </c>
      <c r="AI486" s="238">
        <v>2</v>
      </c>
      <c r="AJ486" s="238">
        <v>3</v>
      </c>
      <c r="AK486" s="238">
        <v>21</v>
      </c>
      <c r="AL486" s="238">
        <v>26</v>
      </c>
      <c r="AM486" s="238" t="s">
        <v>354</v>
      </c>
      <c r="AN486" s="238">
        <v>5</v>
      </c>
      <c r="AO486" s="238">
        <v>68</v>
      </c>
      <c r="AS486" s="238">
        <v>15</v>
      </c>
      <c r="AT486" s="238">
        <v>9</v>
      </c>
      <c r="AU486" s="238">
        <v>65</v>
      </c>
      <c r="AV486" s="238">
        <v>11</v>
      </c>
      <c r="AW486" s="238">
        <v>21</v>
      </c>
      <c r="AX486" s="238">
        <v>2</v>
      </c>
      <c r="AY486" s="238">
        <v>2</v>
      </c>
      <c r="AZ486" s="238">
        <v>3</v>
      </c>
      <c r="BA486" s="238">
        <v>21</v>
      </c>
      <c r="BB486" s="238">
        <v>18</v>
      </c>
      <c r="BC486" s="238" t="s">
        <v>354</v>
      </c>
      <c r="BD486" s="238">
        <v>5</v>
      </c>
      <c r="BE486" s="238">
        <v>1</v>
      </c>
      <c r="BI486" s="238">
        <v>15</v>
      </c>
      <c r="BJ486" s="238">
        <v>9</v>
      </c>
      <c r="BK486" s="238">
        <v>65</v>
      </c>
      <c r="BL486" s="238">
        <v>11</v>
      </c>
      <c r="BM486" s="238">
        <v>21</v>
      </c>
      <c r="CT486" s="238">
        <v>461455.43137752998</v>
      </c>
      <c r="CU486" s="238">
        <v>4966443.0700194696</v>
      </c>
      <c r="CV486" s="238">
        <v>44.850358589999999</v>
      </c>
      <c r="CW486" s="238">
        <v>-93.487781299999995</v>
      </c>
      <c r="CX486" s="238" t="s">
        <v>359</v>
      </c>
      <c r="CY486" s="238" t="s">
        <v>2574</v>
      </c>
    </row>
    <row r="487" spans="1:103" x14ac:dyDescent="0.25">
      <c r="A487" s="238">
        <v>529360</v>
      </c>
      <c r="B487" s="238">
        <v>2</v>
      </c>
      <c r="C487" s="238">
        <v>212</v>
      </c>
      <c r="D487" s="238">
        <v>155.453</v>
      </c>
      <c r="E487" s="238">
        <v>27</v>
      </c>
      <c r="F487" s="238" t="s">
        <v>2420</v>
      </c>
      <c r="H487" s="238" t="s">
        <v>354</v>
      </c>
      <c r="I487" s="238">
        <v>25</v>
      </c>
      <c r="K487" s="238">
        <v>17515000</v>
      </c>
      <c r="M487" s="238">
        <v>12</v>
      </c>
      <c r="N487" s="238">
        <v>28</v>
      </c>
      <c r="O487" s="238">
        <v>2017</v>
      </c>
      <c r="P487" s="238" t="s">
        <v>384</v>
      </c>
      <c r="Q487" s="238">
        <v>15</v>
      </c>
      <c r="R487" s="238" t="s">
        <v>369</v>
      </c>
      <c r="S487" s="238">
        <v>5</v>
      </c>
      <c r="T487" s="238">
        <v>0</v>
      </c>
      <c r="U487" s="238">
        <v>1</v>
      </c>
      <c r="W487" s="238">
        <v>55</v>
      </c>
      <c r="X487" s="238">
        <v>2</v>
      </c>
      <c r="Y487" s="238">
        <v>1</v>
      </c>
      <c r="Z487" s="238">
        <v>4</v>
      </c>
      <c r="AB487" s="238">
        <v>5</v>
      </c>
      <c r="AC487" s="238">
        <v>98</v>
      </c>
      <c r="AD487" s="238" t="s">
        <v>357</v>
      </c>
      <c r="AF487" s="238" t="s">
        <v>358</v>
      </c>
      <c r="AG487" s="238">
        <v>3</v>
      </c>
      <c r="AH487" s="238">
        <v>2</v>
      </c>
      <c r="AI487" s="238">
        <v>4</v>
      </c>
      <c r="AJ487" s="238">
        <v>3</v>
      </c>
      <c r="AK487" s="238">
        <v>21</v>
      </c>
      <c r="AL487" s="238">
        <v>49</v>
      </c>
      <c r="AM487" s="238" t="s">
        <v>363</v>
      </c>
      <c r="AN487" s="238">
        <v>5</v>
      </c>
      <c r="AO487" s="238">
        <v>90</v>
      </c>
      <c r="AS487" s="238">
        <v>15</v>
      </c>
      <c r="AT487" s="238">
        <v>9</v>
      </c>
      <c r="AU487" s="238">
        <v>65</v>
      </c>
      <c r="AV487" s="238">
        <v>12</v>
      </c>
      <c r="AW487" s="238">
        <v>21</v>
      </c>
      <c r="CT487" s="238">
        <v>461480.83142832998</v>
      </c>
      <c r="CU487" s="238">
        <v>4966460.0033866698</v>
      </c>
      <c r="CV487" s="238">
        <v>44.850512389999999</v>
      </c>
      <c r="CW487" s="238">
        <v>-93.487461159999995</v>
      </c>
      <c r="CX487" s="238" t="s">
        <v>359</v>
      </c>
      <c r="CY487" s="238" t="s">
        <v>2575</v>
      </c>
    </row>
    <row r="488" spans="1:103" x14ac:dyDescent="0.25">
      <c r="A488" s="238">
        <v>529362</v>
      </c>
      <c r="B488" s="238">
        <v>2</v>
      </c>
      <c r="C488" s="238">
        <v>212</v>
      </c>
      <c r="D488" s="238">
        <v>155.47800000000001</v>
      </c>
      <c r="E488" s="238">
        <v>27</v>
      </c>
      <c r="F488" s="238" t="s">
        <v>2420</v>
      </c>
      <c r="H488" s="238" t="s">
        <v>354</v>
      </c>
      <c r="I488" s="238">
        <v>25</v>
      </c>
      <c r="K488" s="238">
        <v>17515010</v>
      </c>
      <c r="M488" s="238">
        <v>12</v>
      </c>
      <c r="N488" s="238">
        <v>28</v>
      </c>
      <c r="O488" s="238">
        <v>2017</v>
      </c>
      <c r="P488" s="238" t="s">
        <v>384</v>
      </c>
      <c r="Q488" s="238">
        <v>16</v>
      </c>
      <c r="R488" s="238" t="s">
        <v>369</v>
      </c>
      <c r="S488" s="238">
        <v>4</v>
      </c>
      <c r="T488" s="238">
        <v>0</v>
      </c>
      <c r="U488" s="238">
        <v>2</v>
      </c>
      <c r="V488" s="238">
        <v>90</v>
      </c>
      <c r="W488" s="238">
        <v>10</v>
      </c>
      <c r="X488" s="238">
        <v>2</v>
      </c>
      <c r="Y488" s="238">
        <v>1</v>
      </c>
      <c r="Z488" s="238">
        <v>4</v>
      </c>
      <c r="AB488" s="238">
        <v>5</v>
      </c>
      <c r="AC488" s="238">
        <v>98</v>
      </c>
      <c r="AD488" s="238" t="s">
        <v>357</v>
      </c>
      <c r="AF488" s="238" t="s">
        <v>405</v>
      </c>
      <c r="AG488" s="238">
        <v>90</v>
      </c>
      <c r="AH488" s="238">
        <v>2</v>
      </c>
      <c r="AI488" s="238">
        <v>2</v>
      </c>
      <c r="AJ488" s="238">
        <v>3</v>
      </c>
      <c r="AK488" s="238">
        <v>21</v>
      </c>
      <c r="AL488" s="238">
        <v>17</v>
      </c>
      <c r="AM488" s="238" t="s">
        <v>354</v>
      </c>
      <c r="AN488" s="238">
        <v>5</v>
      </c>
      <c r="AO488" s="238">
        <v>90</v>
      </c>
      <c r="AS488" s="238">
        <v>15</v>
      </c>
      <c r="AT488" s="238">
        <v>9</v>
      </c>
      <c r="AU488" s="238">
        <v>65</v>
      </c>
      <c r="AV488" s="238">
        <v>12</v>
      </c>
      <c r="AW488" s="238">
        <v>21</v>
      </c>
      <c r="AX488" s="238">
        <v>2</v>
      </c>
      <c r="AY488" s="238">
        <v>2</v>
      </c>
      <c r="AZ488" s="238">
        <v>3</v>
      </c>
      <c r="BA488" s="238">
        <v>21</v>
      </c>
      <c r="BB488" s="238">
        <v>43</v>
      </c>
      <c r="BC488" s="238" t="s">
        <v>363</v>
      </c>
      <c r="BD488" s="238">
        <v>5</v>
      </c>
      <c r="BE488" s="238">
        <v>90</v>
      </c>
      <c r="BI488" s="238">
        <v>15</v>
      </c>
      <c r="BJ488" s="238">
        <v>9</v>
      </c>
      <c r="BK488" s="238">
        <v>65</v>
      </c>
      <c r="BL488" s="238">
        <v>12</v>
      </c>
      <c r="BM488" s="238">
        <v>21</v>
      </c>
      <c r="CT488" s="238">
        <v>461497.76479553099</v>
      </c>
      <c r="CU488" s="238">
        <v>4966476.93675387</v>
      </c>
      <c r="CV488" s="238">
        <v>44.850665739999997</v>
      </c>
      <c r="CW488" s="238">
        <v>-93.487248159999993</v>
      </c>
      <c r="CX488" s="238" t="s">
        <v>359</v>
      </c>
      <c r="CY488" s="238" t="s">
        <v>2576</v>
      </c>
    </row>
    <row r="489" spans="1:103" x14ac:dyDescent="0.25">
      <c r="A489" s="238">
        <v>536119</v>
      </c>
      <c r="B489" s="238">
        <v>2</v>
      </c>
      <c r="C489" s="238">
        <v>212</v>
      </c>
      <c r="D489" s="238">
        <v>155.47900000000001</v>
      </c>
      <c r="E489" s="238">
        <v>27</v>
      </c>
      <c r="F489" s="238" t="s">
        <v>2420</v>
      </c>
      <c r="H489" s="238" t="s">
        <v>354</v>
      </c>
      <c r="I489" s="238">
        <v>25</v>
      </c>
      <c r="K489" s="238">
        <v>18002100</v>
      </c>
      <c r="M489" s="238">
        <v>1</v>
      </c>
      <c r="N489" s="238">
        <v>14</v>
      </c>
      <c r="O489" s="238">
        <v>2018</v>
      </c>
      <c r="P489" s="238" t="s">
        <v>366</v>
      </c>
      <c r="Q489" s="238">
        <v>19</v>
      </c>
      <c r="R489" s="238" t="s">
        <v>369</v>
      </c>
      <c r="S489" s="238">
        <v>5</v>
      </c>
      <c r="T489" s="238">
        <v>0</v>
      </c>
      <c r="U489" s="238">
        <v>2</v>
      </c>
      <c r="V489" s="238">
        <v>10</v>
      </c>
      <c r="W489" s="238">
        <v>10</v>
      </c>
      <c r="X489" s="238">
        <v>2</v>
      </c>
      <c r="Y489" s="238">
        <v>4</v>
      </c>
      <c r="Z489" s="238">
        <v>4</v>
      </c>
      <c r="AA489" s="238">
        <v>7</v>
      </c>
      <c r="AB489" s="238">
        <v>3</v>
      </c>
      <c r="AC489" s="238">
        <v>98</v>
      </c>
      <c r="AD489" s="238" t="s">
        <v>357</v>
      </c>
      <c r="AF489" s="238" t="s">
        <v>358</v>
      </c>
      <c r="AG489" s="238">
        <v>5</v>
      </c>
      <c r="AH489" s="238">
        <v>2</v>
      </c>
      <c r="AI489" s="238">
        <v>2</v>
      </c>
      <c r="AJ489" s="238">
        <v>3</v>
      </c>
      <c r="AK489" s="238">
        <v>21</v>
      </c>
      <c r="AL489" s="238">
        <v>20</v>
      </c>
      <c r="AM489" s="238" t="s">
        <v>354</v>
      </c>
      <c r="AN489" s="238">
        <v>5</v>
      </c>
      <c r="AO489" s="238">
        <v>99</v>
      </c>
      <c r="AS489" s="238">
        <v>15</v>
      </c>
      <c r="AT489" s="238">
        <v>98</v>
      </c>
      <c r="AU489" s="238">
        <v>65</v>
      </c>
      <c r="AV489" s="238">
        <v>12</v>
      </c>
      <c r="AW489" s="238">
        <v>21</v>
      </c>
      <c r="AX489" s="238">
        <v>2</v>
      </c>
      <c r="AY489" s="238">
        <v>3</v>
      </c>
      <c r="AZ489" s="238">
        <v>3</v>
      </c>
      <c r="BA489" s="238">
        <v>21</v>
      </c>
      <c r="BB489" s="238">
        <v>46</v>
      </c>
      <c r="BC489" s="238" t="s">
        <v>354</v>
      </c>
      <c r="BD489" s="238">
        <v>5</v>
      </c>
      <c r="BE489" s="238">
        <v>1</v>
      </c>
      <c r="BI489" s="238">
        <v>15</v>
      </c>
      <c r="BJ489" s="238">
        <v>98</v>
      </c>
      <c r="BK489" s="238">
        <v>65</v>
      </c>
      <c r="BL489" s="238">
        <v>12</v>
      </c>
      <c r="BM489" s="238">
        <v>21</v>
      </c>
      <c r="CT489" s="238">
        <v>461525.28873769002</v>
      </c>
      <c r="CU489" s="238">
        <v>4966463.5612963699</v>
      </c>
      <c r="CV489" s="238">
        <v>44.850546819999998</v>
      </c>
      <c r="CW489" s="238">
        <v>-93.486898839999995</v>
      </c>
      <c r="CX489" s="238" t="s">
        <v>359</v>
      </c>
      <c r="CY489" s="238" t="s">
        <v>2577</v>
      </c>
    </row>
    <row r="490" spans="1:103" x14ac:dyDescent="0.25">
      <c r="A490" s="238">
        <v>529361</v>
      </c>
      <c r="B490" s="238">
        <v>2</v>
      </c>
      <c r="C490" s="238">
        <v>212</v>
      </c>
      <c r="D490" s="238">
        <v>155.501</v>
      </c>
      <c r="E490" s="238">
        <v>27</v>
      </c>
      <c r="F490" s="238" t="s">
        <v>2420</v>
      </c>
      <c r="H490" s="238" t="s">
        <v>354</v>
      </c>
      <c r="I490" s="238">
        <v>25</v>
      </c>
      <c r="K490" s="238">
        <v>17515003</v>
      </c>
      <c r="M490" s="238">
        <v>12</v>
      </c>
      <c r="N490" s="238">
        <v>28</v>
      </c>
      <c r="O490" s="238">
        <v>2017</v>
      </c>
      <c r="P490" s="238" t="s">
        <v>384</v>
      </c>
      <c r="Q490" s="238">
        <v>15</v>
      </c>
      <c r="R490" s="238" t="s">
        <v>369</v>
      </c>
      <c r="S490" s="238">
        <v>5</v>
      </c>
      <c r="T490" s="238">
        <v>0</v>
      </c>
      <c r="U490" s="238">
        <v>1</v>
      </c>
      <c r="W490" s="238">
        <v>55</v>
      </c>
      <c r="X490" s="238">
        <v>2</v>
      </c>
      <c r="Y490" s="238">
        <v>1</v>
      </c>
      <c r="Z490" s="238">
        <v>4</v>
      </c>
      <c r="AB490" s="238">
        <v>5</v>
      </c>
      <c r="AC490" s="238">
        <v>98</v>
      </c>
      <c r="AD490" s="238" t="s">
        <v>357</v>
      </c>
      <c r="AF490" s="238" t="s">
        <v>405</v>
      </c>
      <c r="AG490" s="238">
        <v>3</v>
      </c>
      <c r="AH490" s="238">
        <v>2</v>
      </c>
      <c r="AI490" s="238">
        <v>4</v>
      </c>
      <c r="AJ490" s="238">
        <v>3</v>
      </c>
      <c r="AK490" s="238">
        <v>21</v>
      </c>
      <c r="AL490" s="238">
        <v>23</v>
      </c>
      <c r="AM490" s="238" t="s">
        <v>354</v>
      </c>
      <c r="AN490" s="238">
        <v>5</v>
      </c>
      <c r="AO490" s="238">
        <v>90</v>
      </c>
      <c r="AS490" s="238">
        <v>15</v>
      </c>
      <c r="AT490" s="238">
        <v>9</v>
      </c>
      <c r="AU490" s="238">
        <v>65</v>
      </c>
      <c r="AV490" s="238">
        <v>12</v>
      </c>
      <c r="AW490" s="238">
        <v>21</v>
      </c>
      <c r="CT490" s="238">
        <v>461531.63152992999</v>
      </c>
      <c r="CU490" s="238">
        <v>4966493.8701210702</v>
      </c>
      <c r="CV490" s="238">
        <v>44.850819999999999</v>
      </c>
      <c r="CW490" s="238">
        <v>-93.486820870000003</v>
      </c>
      <c r="CX490" s="238" t="s">
        <v>359</v>
      </c>
      <c r="CY490" s="238" t="s">
        <v>2578</v>
      </c>
    </row>
    <row r="491" spans="1:103" x14ac:dyDescent="0.25">
      <c r="A491" s="238">
        <v>866823</v>
      </c>
      <c r="B491" s="238">
        <v>2</v>
      </c>
      <c r="C491" s="238">
        <v>212</v>
      </c>
      <c r="D491" s="238">
        <v>155.50899999999999</v>
      </c>
      <c r="E491" s="238">
        <v>27</v>
      </c>
      <c r="F491" s="238" t="s">
        <v>2420</v>
      </c>
      <c r="H491" s="238" t="s">
        <v>354</v>
      </c>
      <c r="I491" s="238">
        <v>25</v>
      </c>
      <c r="K491" s="238">
        <v>20510243</v>
      </c>
      <c r="L491" s="238">
        <v>203310089</v>
      </c>
      <c r="M491" s="238">
        <v>11</v>
      </c>
      <c r="N491" s="238">
        <v>26</v>
      </c>
      <c r="O491" s="238">
        <v>2020</v>
      </c>
      <c r="P491" s="238" t="s">
        <v>384</v>
      </c>
      <c r="Q491" s="238">
        <v>16</v>
      </c>
      <c r="R491" s="238" t="s">
        <v>369</v>
      </c>
      <c r="S491" s="238">
        <v>5</v>
      </c>
      <c r="T491" s="238">
        <v>0</v>
      </c>
      <c r="U491" s="238">
        <v>2</v>
      </c>
      <c r="V491" s="238">
        <v>12</v>
      </c>
      <c r="W491" s="238">
        <v>10</v>
      </c>
      <c r="X491" s="238">
        <v>2</v>
      </c>
      <c r="Y491" s="238">
        <v>4</v>
      </c>
      <c r="Z491" s="238">
        <v>1</v>
      </c>
      <c r="AB491" s="238">
        <v>1</v>
      </c>
      <c r="AC491" s="238">
        <v>98</v>
      </c>
      <c r="AD491" s="238" t="s">
        <v>357</v>
      </c>
      <c r="AF491" s="238" t="s">
        <v>405</v>
      </c>
      <c r="AG491" s="238">
        <v>7</v>
      </c>
      <c r="AH491" s="238">
        <v>2</v>
      </c>
      <c r="AI491" s="238">
        <v>4</v>
      </c>
      <c r="AJ491" s="238">
        <v>3</v>
      </c>
      <c r="AK491" s="238">
        <v>21</v>
      </c>
      <c r="AL491" s="238">
        <v>21</v>
      </c>
      <c r="AM491" s="238" t="s">
        <v>354</v>
      </c>
      <c r="AN491" s="238">
        <v>5</v>
      </c>
      <c r="AO491" s="238">
        <v>70</v>
      </c>
      <c r="AS491" s="238">
        <v>15</v>
      </c>
      <c r="AT491" s="238">
        <v>98</v>
      </c>
      <c r="AU491" s="238">
        <v>65</v>
      </c>
      <c r="AV491" s="238">
        <v>11</v>
      </c>
      <c r="AW491" s="238">
        <v>21</v>
      </c>
      <c r="AX491" s="238">
        <v>2</v>
      </c>
      <c r="AY491" s="238">
        <v>4</v>
      </c>
      <c r="AZ491" s="238">
        <v>3</v>
      </c>
      <c r="BA491" s="238">
        <v>21</v>
      </c>
      <c r="BB491" s="238">
        <v>23</v>
      </c>
      <c r="BC491" s="238" t="s">
        <v>354</v>
      </c>
      <c r="BD491" s="238">
        <v>5</v>
      </c>
      <c r="BE491" s="238">
        <v>1</v>
      </c>
      <c r="BI491" s="238">
        <v>15</v>
      </c>
      <c r="BJ491" s="238">
        <v>98</v>
      </c>
      <c r="BK491" s="238">
        <v>65</v>
      </c>
      <c r="BL491" s="238">
        <v>11</v>
      </c>
      <c r="BM491" s="238">
        <v>21</v>
      </c>
      <c r="CT491" s="238">
        <v>461573.964947931</v>
      </c>
      <c r="CU491" s="238">
        <v>4966519.2701718695</v>
      </c>
      <c r="CV491" s="238">
        <v>44.85105093</v>
      </c>
      <c r="CW491" s="238">
        <v>-93.486287079999997</v>
      </c>
      <c r="CX491" s="238" t="s">
        <v>359</v>
      </c>
      <c r="CY491" s="238" t="s">
        <v>2579</v>
      </c>
    </row>
    <row r="492" spans="1:103" x14ac:dyDescent="0.25">
      <c r="A492" s="238">
        <v>784315</v>
      </c>
      <c r="B492" s="238">
        <v>2</v>
      </c>
      <c r="C492" s="238">
        <v>212</v>
      </c>
      <c r="D492" s="238">
        <v>155.52600000000001</v>
      </c>
      <c r="E492" s="238">
        <v>27</v>
      </c>
      <c r="F492" s="238" t="s">
        <v>2420</v>
      </c>
      <c r="H492" s="238" t="s">
        <v>354</v>
      </c>
      <c r="I492" s="238">
        <v>25</v>
      </c>
      <c r="K492" s="238">
        <v>20500985</v>
      </c>
      <c r="L492" s="238">
        <v>200210468</v>
      </c>
      <c r="M492" s="238">
        <v>1</v>
      </c>
      <c r="N492" s="238">
        <v>21</v>
      </c>
      <c r="O492" s="238">
        <v>2020</v>
      </c>
      <c r="P492" s="238" t="s">
        <v>368</v>
      </c>
      <c r="Q492" s="238">
        <v>19</v>
      </c>
      <c r="R492" s="238" t="s">
        <v>369</v>
      </c>
      <c r="S492" s="238">
        <v>5</v>
      </c>
      <c r="T492" s="238">
        <v>0</v>
      </c>
      <c r="U492" s="238">
        <v>2</v>
      </c>
      <c r="V492" s="238">
        <v>12</v>
      </c>
      <c r="W492" s="238">
        <v>10</v>
      </c>
      <c r="X492" s="238">
        <v>2</v>
      </c>
      <c r="Y492" s="238">
        <v>2</v>
      </c>
      <c r="Z492" s="238">
        <v>1</v>
      </c>
      <c r="AB492" s="238">
        <v>1</v>
      </c>
      <c r="AC492" s="238">
        <v>98</v>
      </c>
      <c r="AD492" s="238" t="s">
        <v>2580</v>
      </c>
      <c r="AF492" s="238" t="s">
        <v>358</v>
      </c>
      <c r="AG492" s="238">
        <v>7</v>
      </c>
      <c r="AH492" s="238">
        <v>2</v>
      </c>
      <c r="AI492" s="238">
        <v>2</v>
      </c>
      <c r="AJ492" s="238">
        <v>3</v>
      </c>
      <c r="AK492" s="238">
        <v>26</v>
      </c>
      <c r="AL492" s="238">
        <v>24</v>
      </c>
      <c r="AM492" s="238" t="s">
        <v>354</v>
      </c>
      <c r="AN492" s="238">
        <v>5</v>
      </c>
      <c r="AO492" s="238">
        <v>1</v>
      </c>
      <c r="AS492" s="238">
        <v>15</v>
      </c>
      <c r="AT492" s="238">
        <v>9</v>
      </c>
      <c r="AU492" s="238">
        <v>65</v>
      </c>
      <c r="AV492" s="238">
        <v>11</v>
      </c>
      <c r="AW492" s="238">
        <v>21</v>
      </c>
      <c r="AX492" s="238">
        <v>2</v>
      </c>
      <c r="AY492" s="238">
        <v>2</v>
      </c>
      <c r="AZ492" s="238">
        <v>3</v>
      </c>
      <c r="BA492" s="238">
        <v>21</v>
      </c>
      <c r="BB492" s="238">
        <v>31</v>
      </c>
      <c r="BC492" s="238" t="s">
        <v>363</v>
      </c>
      <c r="BD492" s="238">
        <v>5</v>
      </c>
      <c r="BE492" s="238">
        <v>4</v>
      </c>
      <c r="BI492" s="238">
        <v>15</v>
      </c>
      <c r="BJ492" s="238">
        <v>9</v>
      </c>
      <c r="BK492" s="238">
        <v>65</v>
      </c>
      <c r="BL492" s="238">
        <v>11</v>
      </c>
      <c r="BM492" s="238">
        <v>21</v>
      </c>
      <c r="CT492" s="238">
        <v>461595.13165693101</v>
      </c>
      <c r="CU492" s="238">
        <v>4966493.8701210702</v>
      </c>
      <c r="CV492" s="238">
        <v>44.850823419999998</v>
      </c>
      <c r="CW492" s="238">
        <v>-93.4860173</v>
      </c>
      <c r="CX492" s="238" t="s">
        <v>359</v>
      </c>
      <c r="CY492" s="238" t="s">
        <v>2581</v>
      </c>
    </row>
    <row r="493" spans="1:103" x14ac:dyDescent="0.25">
      <c r="A493" s="238">
        <v>654947</v>
      </c>
      <c r="B493" s="238">
        <v>2</v>
      </c>
      <c r="C493" s="238">
        <v>212</v>
      </c>
      <c r="D493" s="238">
        <v>155.54</v>
      </c>
      <c r="E493" s="238">
        <v>27</v>
      </c>
      <c r="F493" s="238" t="s">
        <v>2420</v>
      </c>
      <c r="H493" s="238" t="s">
        <v>354</v>
      </c>
      <c r="I493" s="238">
        <v>25</v>
      </c>
      <c r="K493" s="238">
        <v>18512591</v>
      </c>
      <c r="M493" s="238">
        <v>10</v>
      </c>
      <c r="N493" s="238">
        <v>25</v>
      </c>
      <c r="O493" s="238">
        <v>2018</v>
      </c>
      <c r="P493" s="238" t="s">
        <v>384</v>
      </c>
      <c r="Q493" s="238">
        <v>7</v>
      </c>
      <c r="R493" s="238" t="s">
        <v>369</v>
      </c>
      <c r="S493" s="238">
        <v>5</v>
      </c>
      <c r="T493" s="238">
        <v>0</v>
      </c>
      <c r="U493" s="238">
        <v>2</v>
      </c>
      <c r="V493" s="238">
        <v>12</v>
      </c>
      <c r="W493" s="238">
        <v>10</v>
      </c>
      <c r="X493" s="238">
        <v>2</v>
      </c>
      <c r="Y493" s="238">
        <v>1</v>
      </c>
      <c r="Z493" s="238">
        <v>1</v>
      </c>
      <c r="AB493" s="238">
        <v>1</v>
      </c>
      <c r="AC493" s="238">
        <v>98</v>
      </c>
      <c r="AD493" s="238" t="s">
        <v>357</v>
      </c>
      <c r="AF493" s="238" t="s">
        <v>358</v>
      </c>
      <c r="AG493" s="238">
        <v>7</v>
      </c>
      <c r="AH493" s="238">
        <v>2</v>
      </c>
      <c r="AI493" s="238">
        <v>3</v>
      </c>
      <c r="AJ493" s="238">
        <v>3</v>
      </c>
      <c r="AK493" s="238">
        <v>34</v>
      </c>
      <c r="AL493" s="238">
        <v>53</v>
      </c>
      <c r="AM493" s="238" t="s">
        <v>354</v>
      </c>
      <c r="AN493" s="238">
        <v>5</v>
      </c>
      <c r="AO493" s="238">
        <v>1</v>
      </c>
      <c r="AS493" s="238">
        <v>15</v>
      </c>
      <c r="AT493" s="238">
        <v>9</v>
      </c>
      <c r="AU493" s="238">
        <v>65</v>
      </c>
      <c r="AV493" s="238">
        <v>11</v>
      </c>
      <c r="AW493" s="238">
        <v>21</v>
      </c>
      <c r="AX493" s="238">
        <v>2</v>
      </c>
      <c r="AY493" s="238">
        <v>2</v>
      </c>
      <c r="AZ493" s="238">
        <v>3</v>
      </c>
      <c r="BA493" s="238">
        <v>21</v>
      </c>
      <c r="BB493" s="238">
        <v>18</v>
      </c>
      <c r="BC493" s="238" t="s">
        <v>354</v>
      </c>
      <c r="BD493" s="238">
        <v>5</v>
      </c>
      <c r="BE493" s="238">
        <v>74</v>
      </c>
      <c r="BI493" s="238">
        <v>15</v>
      </c>
      <c r="BJ493" s="238">
        <v>9</v>
      </c>
      <c r="BK493" s="238">
        <v>65</v>
      </c>
      <c r="BL493" s="238">
        <v>11</v>
      </c>
      <c r="BM493" s="238">
        <v>21</v>
      </c>
      <c r="CT493" s="238">
        <v>461607.83168233099</v>
      </c>
      <c r="CU493" s="238">
        <v>4966519.2701718695</v>
      </c>
      <c r="CV493" s="238">
        <v>44.851052750000001</v>
      </c>
      <c r="CW493" s="238">
        <v>-93.48585851</v>
      </c>
      <c r="CX493" s="238" t="s">
        <v>359</v>
      </c>
      <c r="CY493" s="238" t="s">
        <v>2582</v>
      </c>
    </row>
    <row r="494" spans="1:103" x14ac:dyDescent="0.25">
      <c r="A494" s="238">
        <v>10845205</v>
      </c>
      <c r="B494" s="238">
        <v>2</v>
      </c>
      <c r="C494" s="238">
        <v>212</v>
      </c>
      <c r="D494" s="238">
        <v>155.54400000000001</v>
      </c>
      <c r="E494" s="238">
        <v>27</v>
      </c>
      <c r="F494" s="238" t="s">
        <v>2420</v>
      </c>
      <c r="H494" s="238" t="s">
        <v>354</v>
      </c>
      <c r="I494" s="238">
        <v>25</v>
      </c>
      <c r="K494" s="238">
        <v>12060139</v>
      </c>
      <c r="L494" s="238">
        <v>123630094</v>
      </c>
      <c r="M494" s="238">
        <v>12</v>
      </c>
      <c r="N494" s="238">
        <v>28</v>
      </c>
      <c r="O494" s="238">
        <v>2012</v>
      </c>
      <c r="P494" s="238" t="s">
        <v>362</v>
      </c>
      <c r="Q494" s="238">
        <v>7</v>
      </c>
      <c r="S494" s="238">
        <v>4</v>
      </c>
      <c r="T494" s="238">
        <v>0</v>
      </c>
      <c r="U494" s="238">
        <v>2</v>
      </c>
      <c r="V494" s="238">
        <v>10</v>
      </c>
      <c r="W494" s="238">
        <v>10</v>
      </c>
      <c r="X494" s="238">
        <v>2</v>
      </c>
      <c r="Y494" s="238">
        <v>1</v>
      </c>
      <c r="Z494" s="238">
        <v>4</v>
      </c>
      <c r="AB494" s="238">
        <v>3</v>
      </c>
      <c r="AC494" s="238">
        <v>98</v>
      </c>
      <c r="AD494" s="238" t="s">
        <v>389</v>
      </c>
      <c r="AE494" s="238" t="s">
        <v>2583</v>
      </c>
      <c r="AF494" s="238" t="s">
        <v>358</v>
      </c>
      <c r="AG494" s="238">
        <v>5</v>
      </c>
      <c r="AH494" s="238">
        <v>2</v>
      </c>
      <c r="AI494" s="238">
        <v>2</v>
      </c>
      <c r="AJ494" s="238">
        <v>3</v>
      </c>
      <c r="AK494" s="238">
        <v>21</v>
      </c>
      <c r="AL494" s="238">
        <v>36</v>
      </c>
      <c r="AM494" s="238" t="s">
        <v>363</v>
      </c>
      <c r="AN494" s="238">
        <v>5</v>
      </c>
      <c r="AO494" s="238">
        <v>1</v>
      </c>
      <c r="AS494" s="238">
        <v>3</v>
      </c>
      <c r="AT494" s="238">
        <v>98</v>
      </c>
      <c r="AU494" s="238">
        <v>65</v>
      </c>
      <c r="AV494" s="238">
        <v>11</v>
      </c>
      <c r="AW494" s="238">
        <v>21</v>
      </c>
      <c r="AX494" s="238">
        <v>2</v>
      </c>
      <c r="AY494" s="238">
        <v>2</v>
      </c>
      <c r="AZ494" s="238">
        <v>3</v>
      </c>
      <c r="BA494" s="238">
        <v>21</v>
      </c>
      <c r="BB494" s="238">
        <v>30</v>
      </c>
      <c r="BC494" s="238" t="s">
        <v>363</v>
      </c>
      <c r="BD494" s="238">
        <v>5</v>
      </c>
      <c r="BE494" s="238">
        <v>72</v>
      </c>
      <c r="BI494" s="238">
        <v>3</v>
      </c>
      <c r="BJ494" s="238">
        <v>98</v>
      </c>
      <c r="BK494" s="238">
        <v>65</v>
      </c>
      <c r="BL494" s="238">
        <v>11</v>
      </c>
      <c r="BM494" s="238">
        <v>21</v>
      </c>
      <c r="CT494" s="238">
        <v>461620</v>
      </c>
      <c r="CU494" s="238">
        <v>4966512</v>
      </c>
      <c r="CV494" s="238">
        <v>44.8509922</v>
      </c>
      <c r="CW494" s="238">
        <v>-93.485708599999995</v>
      </c>
      <c r="CX494" s="238" t="s">
        <v>359</v>
      </c>
      <c r="CY494" s="238" t="s">
        <v>2584</v>
      </c>
    </row>
    <row r="495" spans="1:103" x14ac:dyDescent="0.25">
      <c r="A495" s="238">
        <v>696714</v>
      </c>
      <c r="B495" s="238">
        <v>2</v>
      </c>
      <c r="C495" s="238">
        <v>212</v>
      </c>
      <c r="D495" s="238">
        <v>155.54599999999999</v>
      </c>
      <c r="E495" s="238">
        <v>27</v>
      </c>
      <c r="F495" s="238" t="s">
        <v>2420</v>
      </c>
      <c r="H495" s="238" t="s">
        <v>354</v>
      </c>
      <c r="I495" s="238">
        <v>25</v>
      </c>
      <c r="K495" s="238">
        <v>19503885</v>
      </c>
      <c r="M495" s="238">
        <v>3</v>
      </c>
      <c r="N495" s="238">
        <v>10</v>
      </c>
      <c r="O495" s="238">
        <v>2019</v>
      </c>
      <c r="P495" s="238" t="s">
        <v>366</v>
      </c>
      <c r="Q495" s="238">
        <v>14</v>
      </c>
      <c r="R495" s="238" t="s">
        <v>356</v>
      </c>
      <c r="S495" s="238">
        <v>4</v>
      </c>
      <c r="T495" s="238">
        <v>0</v>
      </c>
      <c r="U495" s="238">
        <v>2</v>
      </c>
      <c r="V495" s="238">
        <v>12</v>
      </c>
      <c r="W495" s="238">
        <v>10</v>
      </c>
      <c r="X495" s="238">
        <v>2</v>
      </c>
      <c r="Y495" s="238">
        <v>1</v>
      </c>
      <c r="Z495" s="238">
        <v>1</v>
      </c>
      <c r="AB495" s="238">
        <v>1</v>
      </c>
      <c r="AC495" s="238">
        <v>98</v>
      </c>
      <c r="AD495" s="238" t="s">
        <v>357</v>
      </c>
      <c r="AF495" s="238" t="s">
        <v>405</v>
      </c>
      <c r="AG495" s="238">
        <v>7</v>
      </c>
      <c r="AH495" s="238">
        <v>2</v>
      </c>
      <c r="AI495" s="238">
        <v>2</v>
      </c>
      <c r="AJ495" s="238">
        <v>4</v>
      </c>
      <c r="AK495" s="238">
        <v>21</v>
      </c>
      <c r="AL495" s="238">
        <v>17</v>
      </c>
      <c r="AM495" s="238" t="s">
        <v>363</v>
      </c>
      <c r="AN495" s="238">
        <v>5</v>
      </c>
      <c r="AO495" s="238">
        <v>1</v>
      </c>
      <c r="AS495" s="238">
        <v>15</v>
      </c>
      <c r="AT495" s="238">
        <v>9</v>
      </c>
      <c r="AU495" s="238">
        <v>65</v>
      </c>
      <c r="AV495" s="238">
        <v>11</v>
      </c>
      <c r="AW495" s="238">
        <v>21</v>
      </c>
      <c r="AX495" s="238">
        <v>2</v>
      </c>
      <c r="AY495" s="238">
        <v>49</v>
      </c>
      <c r="AZ495" s="238">
        <v>4</v>
      </c>
      <c r="BA495" s="238">
        <v>21</v>
      </c>
      <c r="BB495" s="238">
        <v>25</v>
      </c>
      <c r="BC495" s="238" t="s">
        <v>354</v>
      </c>
      <c r="BD495" s="238">
        <v>5</v>
      </c>
      <c r="BE495" s="238">
        <v>90</v>
      </c>
      <c r="BI495" s="238">
        <v>15</v>
      </c>
      <c r="BJ495" s="238">
        <v>9</v>
      </c>
      <c r="BK495" s="238">
        <v>65</v>
      </c>
      <c r="BL495" s="238">
        <v>11</v>
      </c>
      <c r="BM495" s="238">
        <v>21</v>
      </c>
      <c r="CT495" s="238">
        <v>461624.76504953101</v>
      </c>
      <c r="CU495" s="238">
        <v>4966553.1369062699</v>
      </c>
      <c r="CV495" s="238">
        <v>44.851358529999999</v>
      </c>
      <c r="CW495" s="238">
        <v>-93.485646790000004</v>
      </c>
      <c r="CX495" s="238" t="s">
        <v>359</v>
      </c>
      <c r="CY495" s="238" t="s">
        <v>2585</v>
      </c>
    </row>
    <row r="496" spans="1:103" x14ac:dyDescent="0.25">
      <c r="A496" s="238">
        <v>10724451</v>
      </c>
      <c r="B496" s="238">
        <v>2</v>
      </c>
      <c r="C496" s="238">
        <v>212</v>
      </c>
      <c r="D496" s="238">
        <v>155.547</v>
      </c>
      <c r="E496" s="238">
        <v>27</v>
      </c>
      <c r="F496" s="238" t="s">
        <v>2420</v>
      </c>
      <c r="H496" s="238" t="s">
        <v>354</v>
      </c>
      <c r="I496" s="238">
        <v>25</v>
      </c>
      <c r="K496" s="238">
        <v>11031592</v>
      </c>
      <c r="L496" s="238">
        <v>111960141</v>
      </c>
      <c r="M496" s="238">
        <v>7</v>
      </c>
      <c r="N496" s="238">
        <v>15</v>
      </c>
      <c r="O496" s="238">
        <v>2011</v>
      </c>
      <c r="P496" s="238" t="s">
        <v>362</v>
      </c>
      <c r="Q496" s="238">
        <v>18</v>
      </c>
      <c r="S496" s="238">
        <v>5</v>
      </c>
      <c r="T496" s="238">
        <v>0</v>
      </c>
      <c r="U496" s="238">
        <v>2</v>
      </c>
      <c r="V496" s="238">
        <v>10</v>
      </c>
      <c r="W496" s="238">
        <v>10</v>
      </c>
      <c r="X496" s="238">
        <v>3</v>
      </c>
      <c r="Y496" s="238">
        <v>1</v>
      </c>
      <c r="Z496" s="238">
        <v>2</v>
      </c>
      <c r="AA496" s="238">
        <v>3</v>
      </c>
      <c r="AB496" s="238">
        <v>2</v>
      </c>
      <c r="AC496" s="238">
        <v>98</v>
      </c>
      <c r="AD496" s="238" t="s">
        <v>2399</v>
      </c>
      <c r="AE496" s="238" t="s">
        <v>2586</v>
      </c>
      <c r="AF496" s="238" t="s">
        <v>358</v>
      </c>
      <c r="AG496" s="238">
        <v>5</v>
      </c>
      <c r="AH496" s="238">
        <v>2</v>
      </c>
      <c r="AI496" s="238">
        <v>2</v>
      </c>
      <c r="AJ496" s="238">
        <v>1</v>
      </c>
      <c r="AK496" s="238">
        <v>21</v>
      </c>
      <c r="AL496" s="238">
        <v>29</v>
      </c>
      <c r="AM496" s="238" t="s">
        <v>354</v>
      </c>
      <c r="AN496" s="238">
        <v>5</v>
      </c>
      <c r="AO496" s="238">
        <v>1</v>
      </c>
      <c r="AS496" s="238">
        <v>4</v>
      </c>
      <c r="AT496" s="238">
        <v>20</v>
      </c>
      <c r="AU496" s="238">
        <v>45</v>
      </c>
      <c r="AV496" s="238">
        <v>11</v>
      </c>
      <c r="AW496" s="238">
        <v>21</v>
      </c>
      <c r="AX496" s="238">
        <v>2</v>
      </c>
      <c r="AY496" s="238">
        <v>2</v>
      </c>
      <c r="AZ496" s="238">
        <v>1</v>
      </c>
      <c r="BA496" s="238">
        <v>28</v>
      </c>
      <c r="BB496" s="238">
        <v>37</v>
      </c>
      <c r="BC496" s="238" t="s">
        <v>354</v>
      </c>
      <c r="BD496" s="238">
        <v>5</v>
      </c>
      <c r="BE496" s="238">
        <v>7</v>
      </c>
      <c r="BF496" s="238">
        <v>21</v>
      </c>
      <c r="BI496" s="238">
        <v>4</v>
      </c>
      <c r="BJ496" s="238">
        <v>20</v>
      </c>
      <c r="BK496" s="238">
        <v>45</v>
      </c>
      <c r="BL496" s="238">
        <v>11</v>
      </c>
      <c r="BM496" s="238">
        <v>21</v>
      </c>
      <c r="CT496" s="238">
        <v>461624</v>
      </c>
      <c r="CU496" s="238">
        <v>4966515</v>
      </c>
      <c r="CV496" s="238">
        <v>44.8510147</v>
      </c>
      <c r="CW496" s="238">
        <v>-93.4856561</v>
      </c>
      <c r="CX496" s="238" t="s">
        <v>359</v>
      </c>
      <c r="CY496" s="238" t="s">
        <v>2587</v>
      </c>
    </row>
    <row r="497" spans="1:103" x14ac:dyDescent="0.25">
      <c r="A497" s="238">
        <v>820789</v>
      </c>
      <c r="B497" s="238">
        <v>2</v>
      </c>
      <c r="C497" s="238">
        <v>212</v>
      </c>
      <c r="D497" s="238">
        <v>155.548</v>
      </c>
      <c r="E497" s="238">
        <v>27</v>
      </c>
      <c r="F497" s="238" t="s">
        <v>2420</v>
      </c>
      <c r="H497" s="238" t="s">
        <v>354</v>
      </c>
      <c r="I497" s="238">
        <v>25</v>
      </c>
      <c r="K497" s="238">
        <v>20505835</v>
      </c>
      <c r="L497" s="238">
        <v>202020131</v>
      </c>
      <c r="M497" s="238">
        <v>7</v>
      </c>
      <c r="N497" s="238">
        <v>20</v>
      </c>
      <c r="O497" s="238">
        <v>2020</v>
      </c>
      <c r="P497" s="238" t="s">
        <v>361</v>
      </c>
      <c r="Q497" s="238">
        <v>8</v>
      </c>
      <c r="R497" s="238" t="s">
        <v>369</v>
      </c>
      <c r="S497" s="238">
        <v>5</v>
      </c>
      <c r="T497" s="238">
        <v>0</v>
      </c>
      <c r="U497" s="238">
        <v>1</v>
      </c>
      <c r="W497" s="238">
        <v>32</v>
      </c>
      <c r="X497" s="238">
        <v>2</v>
      </c>
      <c r="Y497" s="238">
        <v>1</v>
      </c>
      <c r="Z497" s="238">
        <v>1</v>
      </c>
      <c r="AB497" s="238">
        <v>1</v>
      </c>
      <c r="AC497" s="238">
        <v>98</v>
      </c>
      <c r="AD497" s="238" t="s">
        <v>357</v>
      </c>
      <c r="AF497" s="238" t="s">
        <v>358</v>
      </c>
      <c r="AG497" s="238">
        <v>3</v>
      </c>
      <c r="AH497" s="238">
        <v>2</v>
      </c>
      <c r="AI497" s="238">
        <v>4</v>
      </c>
      <c r="AJ497" s="238">
        <v>3</v>
      </c>
      <c r="AK497" s="238">
        <v>30</v>
      </c>
      <c r="AL497" s="238">
        <v>16</v>
      </c>
      <c r="AM497" s="238" t="s">
        <v>354</v>
      </c>
      <c r="AN497" s="238">
        <v>9</v>
      </c>
      <c r="AO497" s="238">
        <v>68</v>
      </c>
      <c r="AS497" s="238">
        <v>15</v>
      </c>
      <c r="AT497" s="238">
        <v>9</v>
      </c>
      <c r="AU497" s="238">
        <v>60</v>
      </c>
      <c r="AV497" s="238">
        <v>12</v>
      </c>
      <c r="AW497" s="238">
        <v>21</v>
      </c>
      <c r="CT497" s="238">
        <v>461622.64837863098</v>
      </c>
      <c r="CU497" s="238">
        <v>4966519.2701718695</v>
      </c>
      <c r="CV497" s="238">
        <v>44.851053550000003</v>
      </c>
      <c r="CW497" s="238">
        <v>-93.485671010000004</v>
      </c>
      <c r="CX497" s="238" t="s">
        <v>359</v>
      </c>
      <c r="CY497" s="238" t="s">
        <v>2588</v>
      </c>
    </row>
    <row r="498" spans="1:103" x14ac:dyDescent="0.25">
      <c r="A498" s="238">
        <v>776041</v>
      </c>
      <c r="B498" s="238">
        <v>2</v>
      </c>
      <c r="C498" s="238">
        <v>212</v>
      </c>
      <c r="D498" s="238">
        <v>155.55699999999999</v>
      </c>
      <c r="E498" s="238">
        <v>27</v>
      </c>
      <c r="F498" s="238" t="s">
        <v>2420</v>
      </c>
      <c r="H498" s="238" t="s">
        <v>354</v>
      </c>
      <c r="I498" s="238">
        <v>25</v>
      </c>
      <c r="K498" s="238">
        <v>19516056</v>
      </c>
      <c r="M498" s="238">
        <v>12</v>
      </c>
      <c r="N498" s="238">
        <v>31</v>
      </c>
      <c r="O498" s="238">
        <v>2019</v>
      </c>
      <c r="P498" s="238" t="s">
        <v>368</v>
      </c>
      <c r="Q498" s="238">
        <v>10</v>
      </c>
      <c r="R498" s="238" t="s">
        <v>369</v>
      </c>
      <c r="S498" s="238">
        <v>5</v>
      </c>
      <c r="T498" s="238">
        <v>0</v>
      </c>
      <c r="U498" s="238">
        <v>1</v>
      </c>
      <c r="W498" s="238">
        <v>55</v>
      </c>
      <c r="X498" s="238">
        <v>2</v>
      </c>
      <c r="Y498" s="238">
        <v>1</v>
      </c>
      <c r="Z498" s="238">
        <v>1</v>
      </c>
      <c r="AB498" s="238">
        <v>5</v>
      </c>
      <c r="AC498" s="238">
        <v>98</v>
      </c>
      <c r="AD498" s="238" t="s">
        <v>2533</v>
      </c>
      <c r="AF498" s="238" t="s">
        <v>358</v>
      </c>
      <c r="AG498" s="238">
        <v>3</v>
      </c>
      <c r="AH498" s="238">
        <v>2</v>
      </c>
      <c r="AI498" s="238">
        <v>4</v>
      </c>
      <c r="AJ498" s="238">
        <v>3</v>
      </c>
      <c r="AK498" s="238">
        <v>21</v>
      </c>
      <c r="AL498" s="238">
        <v>22</v>
      </c>
      <c r="AM498" s="238" t="s">
        <v>363</v>
      </c>
      <c r="AN498" s="238">
        <v>5</v>
      </c>
      <c r="AO498" s="238">
        <v>72</v>
      </c>
      <c r="AS498" s="238">
        <v>15</v>
      </c>
      <c r="AT498" s="238">
        <v>9</v>
      </c>
      <c r="AU498" s="238">
        <v>65</v>
      </c>
      <c r="AV498" s="238">
        <v>11</v>
      </c>
      <c r="AW498" s="238">
        <v>21</v>
      </c>
      <c r="CT498" s="238">
        <v>461633.23173313</v>
      </c>
      <c r="CU498" s="238">
        <v>4966527.7368554696</v>
      </c>
      <c r="CV498" s="238">
        <v>44.851130339999997</v>
      </c>
      <c r="CW498" s="238">
        <v>-93.485537719999996</v>
      </c>
      <c r="CX498" s="238" t="s">
        <v>359</v>
      </c>
      <c r="CY498" s="238" t="s">
        <v>2589</v>
      </c>
    </row>
    <row r="499" spans="1:103" x14ac:dyDescent="0.25">
      <c r="A499" s="238">
        <v>528830</v>
      </c>
      <c r="B499" s="238">
        <v>2</v>
      </c>
      <c r="C499" s="238">
        <v>212</v>
      </c>
      <c r="D499" s="238">
        <v>155.56399999999999</v>
      </c>
      <c r="E499" s="238">
        <v>27</v>
      </c>
      <c r="F499" s="238" t="s">
        <v>2420</v>
      </c>
      <c r="H499" s="238" t="s">
        <v>354</v>
      </c>
      <c r="I499" s="238">
        <v>25</v>
      </c>
      <c r="K499" s="238">
        <v>17045909</v>
      </c>
      <c r="M499" s="238">
        <v>12</v>
      </c>
      <c r="N499" s="238">
        <v>28</v>
      </c>
      <c r="O499" s="238">
        <v>2017</v>
      </c>
      <c r="P499" s="238" t="s">
        <v>384</v>
      </c>
      <c r="Q499" s="238">
        <v>8</v>
      </c>
      <c r="R499" s="238" t="s">
        <v>369</v>
      </c>
      <c r="S499" s="238">
        <v>5</v>
      </c>
      <c r="T499" s="238">
        <v>0</v>
      </c>
      <c r="U499" s="238">
        <v>1</v>
      </c>
      <c r="W499" s="238">
        <v>55</v>
      </c>
      <c r="X499" s="238">
        <v>2</v>
      </c>
      <c r="Y499" s="238">
        <v>1</v>
      </c>
      <c r="Z499" s="238">
        <v>4</v>
      </c>
      <c r="AB499" s="238">
        <v>3</v>
      </c>
      <c r="AC499" s="238">
        <v>98</v>
      </c>
      <c r="AD499" s="238" t="s">
        <v>357</v>
      </c>
      <c r="AF499" s="238" t="s">
        <v>358</v>
      </c>
      <c r="AG499" s="238">
        <v>3</v>
      </c>
      <c r="AH499" s="238">
        <v>2</v>
      </c>
      <c r="AI499" s="238">
        <v>2</v>
      </c>
      <c r="AJ499" s="238">
        <v>3</v>
      </c>
      <c r="AK499" s="238">
        <v>26</v>
      </c>
      <c r="AL499" s="238">
        <v>31</v>
      </c>
      <c r="AM499" s="238" t="s">
        <v>363</v>
      </c>
      <c r="AN499" s="238">
        <v>5</v>
      </c>
      <c r="AO499" s="238">
        <v>1</v>
      </c>
      <c r="AS499" s="238">
        <v>15</v>
      </c>
      <c r="AT499" s="238">
        <v>9</v>
      </c>
      <c r="AU499" s="238">
        <v>65</v>
      </c>
      <c r="AV499" s="238">
        <v>11</v>
      </c>
      <c r="AW499" s="238">
        <v>21</v>
      </c>
      <c r="CT499" s="238">
        <v>461643.85589247302</v>
      </c>
      <c r="CU499" s="238">
        <v>4966530.1762795001</v>
      </c>
      <c r="CV499" s="238">
        <v>44.85115287</v>
      </c>
      <c r="CW499" s="238">
        <v>-93.485403460000001</v>
      </c>
      <c r="CX499" s="238" t="s">
        <v>359</v>
      </c>
      <c r="CY499" s="238" t="s">
        <v>2590</v>
      </c>
    </row>
    <row r="500" spans="1:103" x14ac:dyDescent="0.25">
      <c r="A500" s="238">
        <v>10705966</v>
      </c>
      <c r="B500" s="238">
        <v>2</v>
      </c>
      <c r="C500" s="238">
        <v>212</v>
      </c>
      <c r="D500" s="238">
        <v>155.56700000000001</v>
      </c>
      <c r="E500" s="238">
        <v>27</v>
      </c>
      <c r="F500" s="238" t="s">
        <v>2420</v>
      </c>
      <c r="H500" s="238" t="s">
        <v>354</v>
      </c>
      <c r="I500" s="238">
        <v>25</v>
      </c>
      <c r="K500" s="238">
        <v>11000650</v>
      </c>
      <c r="L500" s="238">
        <v>110060220</v>
      </c>
      <c r="M500" s="238">
        <v>1</v>
      </c>
      <c r="N500" s="238">
        <v>5</v>
      </c>
      <c r="O500" s="238">
        <v>2011</v>
      </c>
      <c r="P500" s="238" t="s">
        <v>355</v>
      </c>
      <c r="Q500" s="238">
        <v>14</v>
      </c>
      <c r="S500" s="238">
        <v>4</v>
      </c>
      <c r="T500" s="238">
        <v>0</v>
      </c>
      <c r="U500" s="238">
        <v>1</v>
      </c>
      <c r="V500" s="238">
        <v>4</v>
      </c>
      <c r="W500" s="238">
        <v>93</v>
      </c>
      <c r="X500" s="238">
        <v>10</v>
      </c>
      <c r="Y500" s="238">
        <v>1</v>
      </c>
      <c r="Z500" s="238">
        <v>1</v>
      </c>
      <c r="AA500" s="238">
        <v>2</v>
      </c>
      <c r="AB500" s="238">
        <v>5</v>
      </c>
      <c r="AC500" s="238">
        <v>98</v>
      </c>
      <c r="AD500" s="238" t="s">
        <v>374</v>
      </c>
      <c r="AE500" s="238" t="s">
        <v>2591</v>
      </c>
      <c r="AF500" s="238" t="s">
        <v>358</v>
      </c>
      <c r="AG500" s="238">
        <v>3</v>
      </c>
      <c r="AH500" s="238">
        <v>2</v>
      </c>
      <c r="AI500" s="238">
        <v>4</v>
      </c>
      <c r="AJ500" s="238">
        <v>3</v>
      </c>
      <c r="AK500" s="238">
        <v>21</v>
      </c>
      <c r="AL500" s="238">
        <v>25</v>
      </c>
      <c r="AM500" s="238" t="s">
        <v>363</v>
      </c>
      <c r="AN500" s="238">
        <v>5</v>
      </c>
      <c r="AO500" s="238">
        <v>3</v>
      </c>
      <c r="AS500" s="238">
        <v>1</v>
      </c>
      <c r="AT500" s="238">
        <v>98</v>
      </c>
      <c r="AU500" s="238">
        <v>65</v>
      </c>
      <c r="AV500" s="238">
        <v>10</v>
      </c>
      <c r="AW500" s="238">
        <v>21</v>
      </c>
      <c r="CT500" s="238">
        <v>461650</v>
      </c>
      <c r="CU500" s="238">
        <v>4966532</v>
      </c>
      <c r="CV500" s="238">
        <v>44.851168600000001</v>
      </c>
      <c r="CW500" s="238">
        <v>-93.485332099999994</v>
      </c>
      <c r="CX500" s="238" t="s">
        <v>359</v>
      </c>
      <c r="CY500" s="238" t="s">
        <v>2592</v>
      </c>
    </row>
    <row r="501" spans="1:103" x14ac:dyDescent="0.25">
      <c r="A501" s="238">
        <v>10717936</v>
      </c>
      <c r="B501" s="238">
        <v>2</v>
      </c>
      <c r="C501" s="238">
        <v>212</v>
      </c>
      <c r="D501" s="238">
        <v>155.56700000000001</v>
      </c>
      <c r="E501" s="238">
        <v>27</v>
      </c>
      <c r="F501" s="238" t="s">
        <v>2420</v>
      </c>
      <c r="H501" s="238" t="s">
        <v>354</v>
      </c>
      <c r="I501" s="238">
        <v>25</v>
      </c>
      <c r="K501" s="238">
        <v>11011391</v>
      </c>
      <c r="L501" s="238">
        <v>110750070</v>
      </c>
      <c r="M501" s="238">
        <v>3</v>
      </c>
      <c r="N501" s="238">
        <v>16</v>
      </c>
      <c r="O501" s="238">
        <v>2011</v>
      </c>
      <c r="P501" s="238" t="s">
        <v>355</v>
      </c>
      <c r="Q501" s="238">
        <v>8</v>
      </c>
      <c r="R501" s="238" t="s">
        <v>369</v>
      </c>
      <c r="S501" s="238">
        <v>5</v>
      </c>
      <c r="T501" s="238">
        <v>0</v>
      </c>
      <c r="U501" s="238">
        <v>2</v>
      </c>
      <c r="V501" s="238">
        <v>1</v>
      </c>
      <c r="W501" s="238">
        <v>10</v>
      </c>
      <c r="X501" s="238">
        <v>3</v>
      </c>
      <c r="Y501" s="238">
        <v>2</v>
      </c>
      <c r="Z501" s="238">
        <v>1</v>
      </c>
      <c r="AB501" s="238">
        <v>5</v>
      </c>
      <c r="AC501" s="238">
        <v>98</v>
      </c>
      <c r="AD501" s="238" t="s">
        <v>389</v>
      </c>
      <c r="AE501" s="238" t="s">
        <v>2583</v>
      </c>
      <c r="AF501" s="238" t="s">
        <v>358</v>
      </c>
      <c r="AG501" s="238">
        <v>7</v>
      </c>
      <c r="AH501" s="238">
        <v>2</v>
      </c>
      <c r="AI501" s="238">
        <v>2</v>
      </c>
      <c r="AJ501" s="238">
        <v>3</v>
      </c>
      <c r="AK501" s="238">
        <v>21</v>
      </c>
      <c r="AL501" s="238">
        <v>37</v>
      </c>
      <c r="AM501" s="238" t="s">
        <v>363</v>
      </c>
      <c r="AN501" s="238">
        <v>5</v>
      </c>
      <c r="AS501" s="238">
        <v>3</v>
      </c>
      <c r="AT501" s="238">
        <v>98</v>
      </c>
      <c r="AU501" s="238">
        <v>65</v>
      </c>
      <c r="AV501" s="238">
        <v>11</v>
      </c>
      <c r="AW501" s="238">
        <v>20</v>
      </c>
      <c r="AX501" s="238">
        <v>2</v>
      </c>
      <c r="AY501" s="238">
        <v>2</v>
      </c>
      <c r="AZ501" s="238">
        <v>3</v>
      </c>
      <c r="BA501" s="238">
        <v>21</v>
      </c>
      <c r="BB501" s="238">
        <v>41</v>
      </c>
      <c r="BC501" s="238" t="s">
        <v>363</v>
      </c>
      <c r="BD501" s="238">
        <v>5</v>
      </c>
      <c r="BE501" s="238">
        <v>1</v>
      </c>
      <c r="BI501" s="238">
        <v>3</v>
      </c>
      <c r="BJ501" s="238">
        <v>98</v>
      </c>
      <c r="BK501" s="238">
        <v>65</v>
      </c>
      <c r="BL501" s="238">
        <v>11</v>
      </c>
      <c r="BM501" s="238">
        <v>20</v>
      </c>
      <c r="CT501" s="238">
        <v>461650</v>
      </c>
      <c r="CU501" s="238">
        <v>4966532</v>
      </c>
      <c r="CV501" s="238">
        <v>44.851168600000001</v>
      </c>
      <c r="CW501" s="238">
        <v>-93.485332099999994</v>
      </c>
      <c r="CX501" s="238" t="s">
        <v>359</v>
      </c>
      <c r="CY501" s="238" t="s">
        <v>2593</v>
      </c>
    </row>
    <row r="502" spans="1:103" x14ac:dyDescent="0.25">
      <c r="A502" s="238">
        <v>10717949</v>
      </c>
      <c r="B502" s="238">
        <v>2</v>
      </c>
      <c r="C502" s="238">
        <v>212</v>
      </c>
      <c r="D502" s="238">
        <v>155.56700000000001</v>
      </c>
      <c r="E502" s="238">
        <v>27</v>
      </c>
      <c r="F502" s="238" t="s">
        <v>2420</v>
      </c>
      <c r="H502" s="238" t="s">
        <v>354</v>
      </c>
      <c r="I502" s="238">
        <v>25</v>
      </c>
      <c r="K502" s="238">
        <v>11011399</v>
      </c>
      <c r="L502" s="238">
        <v>110750109</v>
      </c>
      <c r="M502" s="238">
        <v>3</v>
      </c>
      <c r="N502" s="238">
        <v>16</v>
      </c>
      <c r="O502" s="238">
        <v>2011</v>
      </c>
      <c r="P502" s="238" t="s">
        <v>355</v>
      </c>
      <c r="Q502" s="238">
        <v>9</v>
      </c>
      <c r="R502" s="238" t="s">
        <v>196</v>
      </c>
      <c r="S502" s="238">
        <v>5</v>
      </c>
      <c r="T502" s="238">
        <v>0</v>
      </c>
      <c r="U502" s="238">
        <v>2</v>
      </c>
      <c r="V502" s="238">
        <v>10</v>
      </c>
      <c r="W502" s="238">
        <v>10</v>
      </c>
      <c r="X502" s="238">
        <v>3</v>
      </c>
      <c r="Y502" s="238">
        <v>1</v>
      </c>
      <c r="Z502" s="238">
        <v>1</v>
      </c>
      <c r="AB502" s="238">
        <v>2</v>
      </c>
      <c r="AC502" s="238">
        <v>98</v>
      </c>
      <c r="AD502" s="238" t="s">
        <v>2481</v>
      </c>
      <c r="AE502" s="238" t="s">
        <v>2594</v>
      </c>
      <c r="AF502" s="238" t="s">
        <v>358</v>
      </c>
      <c r="AG502" s="238">
        <v>5</v>
      </c>
      <c r="AH502" s="238">
        <v>2</v>
      </c>
      <c r="AI502" s="238">
        <v>4</v>
      </c>
      <c r="AJ502" s="238">
        <v>2</v>
      </c>
      <c r="AK502" s="238">
        <v>24</v>
      </c>
      <c r="AL502" s="238">
        <v>31</v>
      </c>
      <c r="AM502" s="238" t="s">
        <v>354</v>
      </c>
      <c r="AN502" s="238">
        <v>5</v>
      </c>
      <c r="AO502" s="238">
        <v>1</v>
      </c>
      <c r="AS502" s="238">
        <v>3</v>
      </c>
      <c r="AT502" s="238">
        <v>20</v>
      </c>
      <c r="AU502" s="238">
        <v>35</v>
      </c>
      <c r="AV502" s="238">
        <v>11</v>
      </c>
      <c r="AW502" s="238">
        <v>21</v>
      </c>
      <c r="AX502" s="238">
        <v>2</v>
      </c>
      <c r="AY502" s="238">
        <v>2</v>
      </c>
      <c r="AZ502" s="238">
        <v>2</v>
      </c>
      <c r="BA502" s="238">
        <v>24</v>
      </c>
      <c r="BB502" s="238">
        <v>63</v>
      </c>
      <c r="BC502" s="238" t="s">
        <v>363</v>
      </c>
      <c r="BD502" s="238">
        <v>5</v>
      </c>
      <c r="BE502" s="238">
        <v>15</v>
      </c>
      <c r="BI502" s="238">
        <v>3</v>
      </c>
      <c r="BJ502" s="238">
        <v>20</v>
      </c>
      <c r="BK502" s="238">
        <v>35</v>
      </c>
      <c r="BL502" s="238">
        <v>11</v>
      </c>
      <c r="BM502" s="238">
        <v>21</v>
      </c>
      <c r="CT502" s="238">
        <v>461650</v>
      </c>
      <c r="CU502" s="238">
        <v>4966532</v>
      </c>
      <c r="CV502" s="238">
        <v>44.851168600000001</v>
      </c>
      <c r="CW502" s="238">
        <v>-93.485332099999994</v>
      </c>
      <c r="CX502" s="238" t="s">
        <v>359</v>
      </c>
      <c r="CY502" s="238" t="s">
        <v>2595</v>
      </c>
    </row>
    <row r="503" spans="1:103" x14ac:dyDescent="0.25">
      <c r="A503" s="238">
        <v>10720807</v>
      </c>
      <c r="B503" s="238">
        <v>2</v>
      </c>
      <c r="C503" s="238">
        <v>212</v>
      </c>
      <c r="D503" s="238">
        <v>155.56700000000001</v>
      </c>
      <c r="E503" s="238">
        <v>27</v>
      </c>
      <c r="F503" s="238" t="s">
        <v>2420</v>
      </c>
      <c r="H503" s="238" t="s">
        <v>354</v>
      </c>
      <c r="I503" s="238">
        <v>25</v>
      </c>
      <c r="K503" s="238">
        <v>11020281</v>
      </c>
      <c r="L503" s="238">
        <v>111290113</v>
      </c>
      <c r="M503" s="238">
        <v>5</v>
      </c>
      <c r="N503" s="238">
        <v>9</v>
      </c>
      <c r="O503" s="238">
        <v>2011</v>
      </c>
      <c r="P503" s="238" t="s">
        <v>361</v>
      </c>
      <c r="Q503" s="238">
        <v>15</v>
      </c>
      <c r="S503" s="238">
        <v>4</v>
      </c>
      <c r="T503" s="238">
        <v>0</v>
      </c>
      <c r="U503" s="238">
        <v>2</v>
      </c>
      <c r="V503" s="238">
        <v>5</v>
      </c>
      <c r="W503" s="238">
        <v>10</v>
      </c>
      <c r="X503" s="238">
        <v>3</v>
      </c>
      <c r="Y503" s="238">
        <v>1</v>
      </c>
      <c r="Z503" s="238">
        <v>1</v>
      </c>
      <c r="AB503" s="238">
        <v>1</v>
      </c>
      <c r="AC503" s="238">
        <v>98</v>
      </c>
      <c r="AD503" s="238" t="s">
        <v>2399</v>
      </c>
      <c r="AE503" s="238" t="s">
        <v>2586</v>
      </c>
      <c r="AF503" s="238" t="s">
        <v>358</v>
      </c>
      <c r="AG503" s="238">
        <v>10</v>
      </c>
      <c r="AH503" s="238">
        <v>2</v>
      </c>
      <c r="AI503" s="238">
        <v>2</v>
      </c>
      <c r="AJ503" s="238">
        <v>1</v>
      </c>
      <c r="AK503" s="238">
        <v>21</v>
      </c>
      <c r="AL503" s="238">
        <v>82</v>
      </c>
      <c r="AM503" s="238" t="s">
        <v>363</v>
      </c>
      <c r="AN503" s="238">
        <v>5</v>
      </c>
      <c r="AO503" s="238">
        <v>4</v>
      </c>
      <c r="AS503" s="238">
        <v>4</v>
      </c>
      <c r="AT503" s="238">
        <v>20</v>
      </c>
      <c r="AU503" s="238">
        <v>45</v>
      </c>
      <c r="AV503" s="238">
        <v>11</v>
      </c>
      <c r="AW503" s="238">
        <v>21</v>
      </c>
      <c r="AX503" s="238">
        <v>2</v>
      </c>
      <c r="AY503" s="238">
        <v>2</v>
      </c>
      <c r="AZ503" s="238">
        <v>4</v>
      </c>
      <c r="BA503" s="238">
        <v>21</v>
      </c>
      <c r="BB503" s="238">
        <v>32</v>
      </c>
      <c r="BC503" s="238" t="s">
        <v>363</v>
      </c>
      <c r="BD503" s="238">
        <v>5</v>
      </c>
      <c r="BE503" s="238">
        <v>1</v>
      </c>
      <c r="BI503" s="238">
        <v>4</v>
      </c>
      <c r="BJ503" s="238">
        <v>20</v>
      </c>
      <c r="BK503" s="238">
        <v>45</v>
      </c>
      <c r="BL503" s="238">
        <v>11</v>
      </c>
      <c r="BM503" s="238">
        <v>21</v>
      </c>
      <c r="CT503" s="238">
        <v>461650</v>
      </c>
      <c r="CU503" s="238">
        <v>4966532</v>
      </c>
      <c r="CV503" s="238">
        <v>44.851168600000001</v>
      </c>
      <c r="CW503" s="238">
        <v>-93.485332099999994</v>
      </c>
      <c r="CX503" s="238" t="s">
        <v>359</v>
      </c>
      <c r="CY503" s="238" t="s">
        <v>2596</v>
      </c>
    </row>
    <row r="504" spans="1:103" x14ac:dyDescent="0.25">
      <c r="A504" s="238">
        <v>10793747</v>
      </c>
      <c r="B504" s="238">
        <v>2</v>
      </c>
      <c r="C504" s="238">
        <v>212</v>
      </c>
      <c r="D504" s="238">
        <v>155.56700000000001</v>
      </c>
      <c r="E504" s="238">
        <v>27</v>
      </c>
      <c r="F504" s="238" t="s">
        <v>2420</v>
      </c>
      <c r="H504" s="238" t="s">
        <v>354</v>
      </c>
      <c r="I504" s="238">
        <v>25</v>
      </c>
      <c r="K504" s="238">
        <v>12013952</v>
      </c>
      <c r="L504" s="238">
        <v>120850095</v>
      </c>
      <c r="M504" s="238">
        <v>3</v>
      </c>
      <c r="N504" s="238">
        <v>22</v>
      </c>
      <c r="O504" s="238">
        <v>2012</v>
      </c>
      <c r="P504" s="238" t="s">
        <v>384</v>
      </c>
      <c r="Q504" s="238">
        <v>16</v>
      </c>
      <c r="S504" s="238">
        <v>5</v>
      </c>
      <c r="T504" s="238">
        <v>0</v>
      </c>
      <c r="U504" s="238">
        <v>2</v>
      </c>
      <c r="V504" s="238">
        <v>5</v>
      </c>
      <c r="W504" s="238">
        <v>10</v>
      </c>
      <c r="X504" s="238">
        <v>4</v>
      </c>
      <c r="Y504" s="238">
        <v>1</v>
      </c>
      <c r="Z504" s="238">
        <v>2</v>
      </c>
      <c r="AA504" s="238">
        <v>3</v>
      </c>
      <c r="AB504" s="238">
        <v>1</v>
      </c>
      <c r="AC504" s="238">
        <v>98</v>
      </c>
      <c r="AD504" s="238" t="s">
        <v>2555</v>
      </c>
      <c r="AE504" s="238" t="s">
        <v>2597</v>
      </c>
      <c r="AF504" s="238" t="s">
        <v>358</v>
      </c>
      <c r="AG504" s="238">
        <v>10</v>
      </c>
      <c r="AH504" s="238">
        <v>2</v>
      </c>
      <c r="AI504" s="238">
        <v>2</v>
      </c>
      <c r="AJ504" s="238">
        <v>1</v>
      </c>
      <c r="AK504" s="238">
        <v>21</v>
      </c>
      <c r="AL504" s="238">
        <v>23</v>
      </c>
      <c r="AM504" s="238" t="s">
        <v>354</v>
      </c>
      <c r="AN504" s="238">
        <v>5</v>
      </c>
      <c r="AO504" s="238">
        <v>4</v>
      </c>
      <c r="AS504" s="238">
        <v>3</v>
      </c>
      <c r="AT504" s="238">
        <v>20</v>
      </c>
      <c r="AU504" s="238">
        <v>45</v>
      </c>
      <c r="AV504" s="238">
        <v>11</v>
      </c>
      <c r="AW504" s="238">
        <v>21</v>
      </c>
      <c r="AX504" s="238">
        <v>2</v>
      </c>
      <c r="AY504" s="238">
        <v>4</v>
      </c>
      <c r="AZ504" s="238">
        <v>4</v>
      </c>
      <c r="BA504" s="238">
        <v>21</v>
      </c>
      <c r="BB504" s="238">
        <v>53</v>
      </c>
      <c r="BC504" s="238" t="s">
        <v>363</v>
      </c>
      <c r="BD504" s="238">
        <v>5</v>
      </c>
      <c r="BE504" s="238">
        <v>1</v>
      </c>
      <c r="BI504" s="238">
        <v>3</v>
      </c>
      <c r="BJ504" s="238">
        <v>20</v>
      </c>
      <c r="BK504" s="238">
        <v>45</v>
      </c>
      <c r="BL504" s="238">
        <v>11</v>
      </c>
      <c r="BM504" s="238">
        <v>21</v>
      </c>
      <c r="CT504" s="238">
        <v>461650</v>
      </c>
      <c r="CU504" s="238">
        <v>4966532</v>
      </c>
      <c r="CV504" s="238">
        <v>44.851168600000001</v>
      </c>
      <c r="CW504" s="238">
        <v>-93.485332099999994</v>
      </c>
      <c r="CX504" s="238" t="s">
        <v>359</v>
      </c>
      <c r="CY504" s="238" t="s">
        <v>2598</v>
      </c>
    </row>
    <row r="505" spans="1:103" x14ac:dyDescent="0.25">
      <c r="A505" s="238">
        <v>11025699</v>
      </c>
      <c r="B505" s="238">
        <v>2</v>
      </c>
      <c r="C505" s="238">
        <v>212</v>
      </c>
      <c r="D505" s="238">
        <v>155.56700000000001</v>
      </c>
      <c r="E505" s="238">
        <v>27</v>
      </c>
      <c r="F505" s="238" t="s">
        <v>2420</v>
      </c>
      <c r="H505" s="238" t="s">
        <v>354</v>
      </c>
      <c r="I505" s="238">
        <v>25</v>
      </c>
      <c r="K505" s="238">
        <v>201500001445</v>
      </c>
      <c r="L505" s="238">
        <v>150270037</v>
      </c>
      <c r="M505" s="238">
        <v>1</v>
      </c>
      <c r="N505" s="238">
        <v>12</v>
      </c>
      <c r="O505" s="238">
        <v>2015</v>
      </c>
      <c r="P505" s="238" t="s">
        <v>361</v>
      </c>
      <c r="Q505" s="238">
        <v>7</v>
      </c>
      <c r="S505" s="238">
        <v>5</v>
      </c>
      <c r="T505" s="238">
        <v>0</v>
      </c>
      <c r="U505" s="238">
        <v>2</v>
      </c>
      <c r="V505" s="238">
        <v>1</v>
      </c>
      <c r="W505" s="238">
        <v>10</v>
      </c>
      <c r="X505" s="238">
        <v>2</v>
      </c>
      <c r="Y505" s="238">
        <v>1</v>
      </c>
      <c r="Z505" s="238">
        <v>1</v>
      </c>
      <c r="AB505" s="238">
        <v>2</v>
      </c>
      <c r="AC505" s="238">
        <v>98</v>
      </c>
      <c r="AF505" s="238" t="s">
        <v>358</v>
      </c>
      <c r="AG505" s="238">
        <v>7</v>
      </c>
      <c r="AH505" s="238">
        <v>2</v>
      </c>
      <c r="AI505" s="238">
        <v>2</v>
      </c>
      <c r="AJ505" s="238">
        <v>3</v>
      </c>
      <c r="AK505" s="238">
        <v>26</v>
      </c>
      <c r="AL505" s="238">
        <v>31</v>
      </c>
      <c r="AM505" s="238" t="s">
        <v>363</v>
      </c>
      <c r="AN505" s="238">
        <v>5</v>
      </c>
      <c r="AO505" s="238">
        <v>1</v>
      </c>
      <c r="AS505" s="238">
        <v>1</v>
      </c>
      <c r="AT505" s="238">
        <v>98</v>
      </c>
      <c r="AU505" s="238">
        <v>65</v>
      </c>
      <c r="AV505" s="238">
        <v>11</v>
      </c>
      <c r="AW505" s="238">
        <v>21</v>
      </c>
      <c r="AX505" s="238">
        <v>2</v>
      </c>
      <c r="AY505" s="238">
        <v>2</v>
      </c>
      <c r="AZ505" s="238">
        <v>3</v>
      </c>
      <c r="BA505" s="238">
        <v>21</v>
      </c>
      <c r="BB505" s="238">
        <v>18</v>
      </c>
      <c r="BC505" s="238" t="s">
        <v>363</v>
      </c>
      <c r="BD505" s="238">
        <v>5</v>
      </c>
      <c r="BE505" s="238">
        <v>15</v>
      </c>
      <c r="BI505" s="238">
        <v>1</v>
      </c>
      <c r="BJ505" s="238">
        <v>98</v>
      </c>
      <c r="BK505" s="238">
        <v>65</v>
      </c>
      <c r="BL505" s="238">
        <v>11</v>
      </c>
      <c r="BM505" s="238">
        <v>21</v>
      </c>
      <c r="CT505" s="238">
        <v>461650</v>
      </c>
      <c r="CU505" s="238">
        <v>4966532</v>
      </c>
      <c r="CV505" s="238">
        <v>44.851168600000001</v>
      </c>
      <c r="CW505" s="238">
        <v>-93.485332099999994</v>
      </c>
      <c r="CX505" s="238" t="s">
        <v>359</v>
      </c>
    </row>
    <row r="506" spans="1:103" x14ac:dyDescent="0.25">
      <c r="A506" s="238">
        <v>681826</v>
      </c>
      <c r="B506" s="238">
        <v>2</v>
      </c>
      <c r="C506" s="238">
        <v>212</v>
      </c>
      <c r="D506" s="238">
        <v>155.56899999999999</v>
      </c>
      <c r="E506" s="238">
        <v>27</v>
      </c>
      <c r="F506" s="238" t="s">
        <v>2420</v>
      </c>
      <c r="H506" s="238" t="s">
        <v>354</v>
      </c>
      <c r="I506" s="238">
        <v>25</v>
      </c>
      <c r="K506" s="238">
        <v>19500987</v>
      </c>
      <c r="M506" s="238">
        <v>1</v>
      </c>
      <c r="N506" s="238">
        <v>25</v>
      </c>
      <c r="O506" s="238">
        <v>2019</v>
      </c>
      <c r="P506" s="238" t="s">
        <v>362</v>
      </c>
      <c r="Q506" s="238">
        <v>7</v>
      </c>
      <c r="R506" s="238" t="s">
        <v>419</v>
      </c>
      <c r="S506" s="238">
        <v>5</v>
      </c>
      <c r="T506" s="238">
        <v>0</v>
      </c>
      <c r="U506" s="238">
        <v>2</v>
      </c>
      <c r="V506" s="238">
        <v>5</v>
      </c>
      <c r="W506" s="238">
        <v>10</v>
      </c>
      <c r="X506" s="238">
        <v>2</v>
      </c>
      <c r="Y506" s="238">
        <v>4</v>
      </c>
      <c r="Z506" s="238">
        <v>1</v>
      </c>
      <c r="AB506" s="238">
        <v>1</v>
      </c>
      <c r="AC506" s="238">
        <v>98</v>
      </c>
      <c r="AD506" s="238" t="s">
        <v>357</v>
      </c>
      <c r="AF506" s="238" t="s">
        <v>405</v>
      </c>
      <c r="AG506" s="238">
        <v>10</v>
      </c>
      <c r="AH506" s="238">
        <v>2</v>
      </c>
      <c r="AI506" s="238">
        <v>4</v>
      </c>
      <c r="AJ506" s="238">
        <v>1</v>
      </c>
      <c r="AK506" s="238">
        <v>21</v>
      </c>
      <c r="AL506" s="238">
        <v>23</v>
      </c>
      <c r="AM506" s="238" t="s">
        <v>363</v>
      </c>
      <c r="AN506" s="238">
        <v>5</v>
      </c>
      <c r="AO506" s="238">
        <v>68</v>
      </c>
      <c r="AS506" s="238">
        <v>15</v>
      </c>
      <c r="AT506" s="238">
        <v>9</v>
      </c>
      <c r="AU506" s="238">
        <v>60</v>
      </c>
      <c r="AV506" s="238">
        <v>11</v>
      </c>
      <c r="AW506" s="238">
        <v>21</v>
      </c>
      <c r="AX506" s="238">
        <v>3</v>
      </c>
      <c r="AY506" s="238">
        <v>5</v>
      </c>
      <c r="AZ506" s="238">
        <v>1</v>
      </c>
      <c r="BA506" s="238">
        <v>90</v>
      </c>
      <c r="BI506" s="238">
        <v>15</v>
      </c>
      <c r="BJ506" s="238">
        <v>9</v>
      </c>
      <c r="BK506" s="238">
        <v>60</v>
      </c>
      <c r="BL506" s="238">
        <v>11</v>
      </c>
      <c r="BM506" s="238">
        <v>21</v>
      </c>
      <c r="CT506" s="238">
        <v>461658.63178393099</v>
      </c>
      <c r="CU506" s="238">
        <v>4966570.0702734701</v>
      </c>
      <c r="CV506" s="238">
        <v>44.85151278</v>
      </c>
      <c r="CW506" s="238">
        <v>-93.485219490000006</v>
      </c>
      <c r="CX506" s="238" t="s">
        <v>359</v>
      </c>
      <c r="CY506" s="238" t="s">
        <v>2599</v>
      </c>
    </row>
    <row r="507" spans="1:103" x14ac:dyDescent="0.25">
      <c r="A507" s="238">
        <v>10707112</v>
      </c>
      <c r="B507" s="238">
        <v>2</v>
      </c>
      <c r="C507" s="238">
        <v>212</v>
      </c>
      <c r="D507" s="238">
        <v>155.58799999999999</v>
      </c>
      <c r="E507" s="238">
        <v>27</v>
      </c>
      <c r="F507" s="238" t="s">
        <v>2420</v>
      </c>
      <c r="H507" s="238" t="s">
        <v>354</v>
      </c>
      <c r="I507" s="238">
        <v>25</v>
      </c>
      <c r="K507" s="238">
        <v>11500887</v>
      </c>
      <c r="L507" s="238">
        <v>110180476</v>
      </c>
      <c r="M507" s="238">
        <v>1</v>
      </c>
      <c r="N507" s="238">
        <v>17</v>
      </c>
      <c r="O507" s="238">
        <v>2011</v>
      </c>
      <c r="P507" s="238" t="s">
        <v>361</v>
      </c>
      <c r="Q507" s="238">
        <v>8</v>
      </c>
      <c r="R507" s="238" t="s">
        <v>419</v>
      </c>
      <c r="S507" s="238">
        <v>5</v>
      </c>
      <c r="T507" s="238">
        <v>0</v>
      </c>
      <c r="U507" s="238">
        <v>2</v>
      </c>
      <c r="V507" s="238">
        <v>1</v>
      </c>
      <c r="W507" s="238">
        <v>10</v>
      </c>
      <c r="X507" s="238">
        <v>2</v>
      </c>
      <c r="Y507" s="238">
        <v>1</v>
      </c>
      <c r="Z507" s="238">
        <v>2</v>
      </c>
      <c r="AB507" s="238">
        <v>5</v>
      </c>
      <c r="AC507" s="238">
        <v>98</v>
      </c>
      <c r="AD507" s="238">
        <v>212</v>
      </c>
      <c r="AE507" s="238" t="s">
        <v>2600</v>
      </c>
      <c r="AF507" s="238" t="s">
        <v>358</v>
      </c>
      <c r="AG507" s="238">
        <v>7</v>
      </c>
      <c r="AH507" s="238">
        <v>2</v>
      </c>
      <c r="AI507" s="238">
        <v>4</v>
      </c>
      <c r="AJ507" s="238">
        <v>3</v>
      </c>
      <c r="AK507" s="238">
        <v>21</v>
      </c>
      <c r="AL507" s="238">
        <v>27</v>
      </c>
      <c r="AM507" s="238" t="s">
        <v>363</v>
      </c>
      <c r="AN507" s="238">
        <v>5</v>
      </c>
      <c r="AO507" s="238">
        <v>3</v>
      </c>
      <c r="AS507" s="238">
        <v>1</v>
      </c>
      <c r="AT507" s="238">
        <v>98</v>
      </c>
      <c r="AU507" s="238">
        <v>65</v>
      </c>
      <c r="AV507" s="238">
        <v>10</v>
      </c>
      <c r="AW507" s="238">
        <v>21</v>
      </c>
      <c r="AX507" s="238">
        <v>2</v>
      </c>
      <c r="AY507" s="238">
        <v>2</v>
      </c>
      <c r="AZ507" s="238">
        <v>3</v>
      </c>
      <c r="BA507" s="238">
        <v>26</v>
      </c>
      <c r="BB507" s="238">
        <v>26</v>
      </c>
      <c r="BC507" s="238" t="s">
        <v>354</v>
      </c>
      <c r="BD507" s="238">
        <v>5</v>
      </c>
      <c r="BE507" s="238">
        <v>3</v>
      </c>
      <c r="BI507" s="238">
        <v>1</v>
      </c>
      <c r="BJ507" s="238">
        <v>98</v>
      </c>
      <c r="BK507" s="238">
        <v>65</v>
      </c>
      <c r="BL507" s="238">
        <v>10</v>
      </c>
      <c r="BM507" s="238">
        <v>21</v>
      </c>
      <c r="CT507" s="238">
        <v>461677</v>
      </c>
      <c r="CU507" s="238">
        <v>4966552</v>
      </c>
      <c r="CV507" s="238">
        <v>44.8513515</v>
      </c>
      <c r="CW507" s="238">
        <v>-93.484982900000006</v>
      </c>
      <c r="CX507" s="238" t="s">
        <v>359</v>
      </c>
      <c r="CY507" s="238" t="s">
        <v>2601</v>
      </c>
    </row>
    <row r="508" spans="1:103" x14ac:dyDescent="0.25">
      <c r="A508" s="238">
        <v>10707122</v>
      </c>
      <c r="B508" s="238">
        <v>2</v>
      </c>
      <c r="C508" s="238">
        <v>212</v>
      </c>
      <c r="D508" s="238">
        <v>155.58799999999999</v>
      </c>
      <c r="E508" s="238">
        <v>27</v>
      </c>
      <c r="F508" s="238" t="s">
        <v>2420</v>
      </c>
      <c r="H508" s="238" t="s">
        <v>354</v>
      </c>
      <c r="I508" s="238">
        <v>25</v>
      </c>
      <c r="K508" s="238">
        <v>11500886</v>
      </c>
      <c r="L508" s="238">
        <v>110180487</v>
      </c>
      <c r="M508" s="238">
        <v>1</v>
      </c>
      <c r="N508" s="238">
        <v>17</v>
      </c>
      <c r="O508" s="238">
        <v>2011</v>
      </c>
      <c r="P508" s="238" t="s">
        <v>361</v>
      </c>
      <c r="Q508" s="238">
        <v>8</v>
      </c>
      <c r="R508" s="238" t="s">
        <v>369</v>
      </c>
      <c r="S508" s="238">
        <v>5</v>
      </c>
      <c r="T508" s="238">
        <v>0</v>
      </c>
      <c r="U508" s="238">
        <v>2</v>
      </c>
      <c r="V508" s="238">
        <v>1</v>
      </c>
      <c r="W508" s="238">
        <v>10</v>
      </c>
      <c r="X508" s="238">
        <v>2</v>
      </c>
      <c r="Y508" s="238">
        <v>1</v>
      </c>
      <c r="Z508" s="238">
        <v>2</v>
      </c>
      <c r="AB508" s="238">
        <v>5</v>
      </c>
      <c r="AC508" s="238">
        <v>98</v>
      </c>
      <c r="AD508" s="238" t="s">
        <v>376</v>
      </c>
      <c r="AE508" s="238">
        <v>4</v>
      </c>
      <c r="AF508" s="238" t="s">
        <v>358</v>
      </c>
      <c r="AG508" s="238">
        <v>7</v>
      </c>
      <c r="AH508" s="238">
        <v>2</v>
      </c>
      <c r="AI508" s="238">
        <v>4</v>
      </c>
      <c r="AJ508" s="238">
        <v>3</v>
      </c>
      <c r="AK508" s="238">
        <v>26</v>
      </c>
      <c r="AL508" s="238">
        <v>18</v>
      </c>
      <c r="AM508" s="238" t="s">
        <v>363</v>
      </c>
      <c r="AN508" s="238">
        <v>5</v>
      </c>
      <c r="AO508" s="238">
        <v>1</v>
      </c>
      <c r="AS508" s="238">
        <v>1</v>
      </c>
      <c r="AT508" s="238">
        <v>98</v>
      </c>
      <c r="AU508" s="238">
        <v>65</v>
      </c>
      <c r="AV508" s="238">
        <v>10</v>
      </c>
      <c r="AW508" s="238">
        <v>21</v>
      </c>
      <c r="AX508" s="238">
        <v>2</v>
      </c>
      <c r="AY508" s="238">
        <v>2</v>
      </c>
      <c r="AZ508" s="238">
        <v>3</v>
      </c>
      <c r="BA508" s="238">
        <v>21</v>
      </c>
      <c r="BB508" s="238">
        <v>23</v>
      </c>
      <c r="BC508" s="238" t="s">
        <v>354</v>
      </c>
      <c r="BD508" s="238">
        <v>5</v>
      </c>
      <c r="BE508" s="238">
        <v>3</v>
      </c>
      <c r="BI508" s="238">
        <v>1</v>
      </c>
      <c r="BJ508" s="238">
        <v>98</v>
      </c>
      <c r="BK508" s="238">
        <v>65</v>
      </c>
      <c r="BL508" s="238">
        <v>10</v>
      </c>
      <c r="BM508" s="238">
        <v>21</v>
      </c>
      <c r="CT508" s="238">
        <v>461677</v>
      </c>
      <c r="CU508" s="238">
        <v>4966552</v>
      </c>
      <c r="CV508" s="238">
        <v>44.8513515</v>
      </c>
      <c r="CW508" s="238">
        <v>-93.484982900000006</v>
      </c>
      <c r="CX508" s="238" t="s">
        <v>359</v>
      </c>
      <c r="CY508" s="238" t="s">
        <v>2602</v>
      </c>
    </row>
    <row r="509" spans="1:103" x14ac:dyDescent="0.25">
      <c r="A509" s="238">
        <v>10802535</v>
      </c>
      <c r="B509" s="238">
        <v>2</v>
      </c>
      <c r="C509" s="238">
        <v>212</v>
      </c>
      <c r="D509" s="238">
        <v>155.58799999999999</v>
      </c>
      <c r="E509" s="238">
        <v>27</v>
      </c>
      <c r="F509" s="238" t="s">
        <v>2420</v>
      </c>
      <c r="H509" s="238" t="s">
        <v>354</v>
      </c>
      <c r="I509" s="238">
        <v>25</v>
      </c>
      <c r="K509" s="238">
        <v>12508307</v>
      </c>
      <c r="L509" s="238">
        <v>122400203</v>
      </c>
      <c r="M509" s="238">
        <v>8</v>
      </c>
      <c r="N509" s="238">
        <v>27</v>
      </c>
      <c r="O509" s="238">
        <v>2012</v>
      </c>
      <c r="P509" s="238" t="s">
        <v>361</v>
      </c>
      <c r="Q509" s="238">
        <v>8</v>
      </c>
      <c r="R509" s="238" t="s">
        <v>369</v>
      </c>
      <c r="S509" s="238">
        <v>5</v>
      </c>
      <c r="T509" s="238">
        <v>0</v>
      </c>
      <c r="U509" s="238">
        <v>2</v>
      </c>
      <c r="V509" s="238">
        <v>1</v>
      </c>
      <c r="W509" s="238">
        <v>10</v>
      </c>
      <c r="X509" s="238">
        <v>2</v>
      </c>
      <c r="Y509" s="238">
        <v>1</v>
      </c>
      <c r="Z509" s="238">
        <v>1</v>
      </c>
      <c r="AB509" s="238">
        <v>1</v>
      </c>
      <c r="AC509" s="238">
        <v>98</v>
      </c>
      <c r="AD509" s="238" t="s">
        <v>376</v>
      </c>
      <c r="AE509" s="238" t="s">
        <v>2603</v>
      </c>
      <c r="AF509" s="238" t="s">
        <v>358</v>
      </c>
      <c r="AG509" s="238">
        <v>7</v>
      </c>
      <c r="AH509" s="238">
        <v>2</v>
      </c>
      <c r="AI509" s="238">
        <v>2</v>
      </c>
      <c r="AJ509" s="238">
        <v>3</v>
      </c>
      <c r="AK509" s="238">
        <v>7</v>
      </c>
      <c r="AL509" s="238">
        <v>46</v>
      </c>
      <c r="AM509" s="238" t="s">
        <v>354</v>
      </c>
      <c r="AN509" s="238">
        <v>5</v>
      </c>
      <c r="AO509" s="238">
        <v>5</v>
      </c>
      <c r="AP509" s="238">
        <v>15</v>
      </c>
      <c r="AS509" s="238">
        <v>1</v>
      </c>
      <c r="AT509" s="238">
        <v>98</v>
      </c>
      <c r="AU509" s="238">
        <v>65</v>
      </c>
      <c r="AV509" s="238">
        <v>11</v>
      </c>
      <c r="AW509" s="238">
        <v>21</v>
      </c>
      <c r="AX509" s="238">
        <v>2</v>
      </c>
      <c r="AY509" s="238">
        <v>4</v>
      </c>
      <c r="AZ509" s="238">
        <v>3</v>
      </c>
      <c r="BA509" s="238">
        <v>8</v>
      </c>
      <c r="BB509" s="238">
        <v>55</v>
      </c>
      <c r="BC509" s="238" t="s">
        <v>354</v>
      </c>
      <c r="BD509" s="238">
        <v>5</v>
      </c>
      <c r="BE509" s="238">
        <v>1</v>
      </c>
      <c r="BI509" s="238">
        <v>1</v>
      </c>
      <c r="BJ509" s="238">
        <v>98</v>
      </c>
      <c r="BK509" s="238">
        <v>65</v>
      </c>
      <c r="BL509" s="238">
        <v>11</v>
      </c>
      <c r="BM509" s="238">
        <v>21</v>
      </c>
      <c r="CT509" s="238">
        <v>461677</v>
      </c>
      <c r="CU509" s="238">
        <v>4966552</v>
      </c>
      <c r="CV509" s="238">
        <v>44.8513515</v>
      </c>
      <c r="CW509" s="238">
        <v>-93.484982900000006</v>
      </c>
      <c r="CX509" s="238" t="s">
        <v>359</v>
      </c>
      <c r="CY509" s="238" t="s">
        <v>2604</v>
      </c>
    </row>
    <row r="510" spans="1:103" x14ac:dyDescent="0.25">
      <c r="A510" s="238">
        <v>10857348</v>
      </c>
      <c r="B510" s="238">
        <v>2</v>
      </c>
      <c r="C510" s="238">
        <v>212</v>
      </c>
      <c r="D510" s="238">
        <v>155.58799999999999</v>
      </c>
      <c r="E510" s="238">
        <v>27</v>
      </c>
      <c r="F510" s="238" t="s">
        <v>2420</v>
      </c>
      <c r="H510" s="238" t="s">
        <v>354</v>
      </c>
      <c r="I510" s="238">
        <v>25</v>
      </c>
      <c r="K510" s="238">
        <v>13500196</v>
      </c>
      <c r="L510" s="238">
        <v>130070229</v>
      </c>
      <c r="M510" s="238">
        <v>1</v>
      </c>
      <c r="N510" s="238">
        <v>4</v>
      </c>
      <c r="O510" s="238">
        <v>2013</v>
      </c>
      <c r="P510" s="238" t="s">
        <v>362</v>
      </c>
      <c r="Q510" s="238">
        <v>16</v>
      </c>
      <c r="S510" s="238">
        <v>5</v>
      </c>
      <c r="T510" s="238">
        <v>0</v>
      </c>
      <c r="U510" s="238">
        <v>1</v>
      </c>
      <c r="V510" s="238">
        <v>4</v>
      </c>
      <c r="W510" s="238">
        <v>54</v>
      </c>
      <c r="X510" s="238">
        <v>2</v>
      </c>
      <c r="Y510" s="238">
        <v>1</v>
      </c>
      <c r="Z510" s="238">
        <v>1</v>
      </c>
      <c r="AB510" s="238">
        <v>1</v>
      </c>
      <c r="AC510" s="238">
        <v>98</v>
      </c>
      <c r="AD510" s="238" t="s">
        <v>2605</v>
      </c>
      <c r="AE510" s="238" t="s">
        <v>1593</v>
      </c>
      <c r="AF510" s="238" t="s">
        <v>358</v>
      </c>
      <c r="AG510" s="238">
        <v>3</v>
      </c>
      <c r="AH510" s="238">
        <v>2</v>
      </c>
      <c r="AI510" s="238">
        <v>4</v>
      </c>
      <c r="AJ510" s="238">
        <v>4</v>
      </c>
      <c r="AK510" s="238">
        <v>21</v>
      </c>
      <c r="AL510" s="238">
        <v>38</v>
      </c>
      <c r="AM510" s="238" t="s">
        <v>354</v>
      </c>
      <c r="AN510" s="238">
        <v>9</v>
      </c>
      <c r="AO510" s="238">
        <v>21</v>
      </c>
      <c r="AP510" s="238">
        <v>15</v>
      </c>
      <c r="AS510" s="238">
        <v>3</v>
      </c>
      <c r="AT510" s="238">
        <v>98</v>
      </c>
      <c r="AU510" s="238">
        <v>65</v>
      </c>
      <c r="AV510" s="238">
        <v>10</v>
      </c>
      <c r="AW510" s="238">
        <v>21</v>
      </c>
      <c r="CT510" s="238">
        <v>461677</v>
      </c>
      <c r="CU510" s="238">
        <v>4966552</v>
      </c>
      <c r="CV510" s="238">
        <v>44.8513515</v>
      </c>
      <c r="CW510" s="238">
        <v>-93.484982900000006</v>
      </c>
      <c r="CX510" s="238" t="s">
        <v>359</v>
      </c>
      <c r="CY510" s="238" t="s">
        <v>2606</v>
      </c>
    </row>
    <row r="511" spans="1:103" x14ac:dyDescent="0.25">
      <c r="A511" s="238">
        <v>10867608</v>
      </c>
      <c r="B511" s="238">
        <v>2</v>
      </c>
      <c r="C511" s="238">
        <v>212</v>
      </c>
      <c r="D511" s="238">
        <v>155.58799999999999</v>
      </c>
      <c r="E511" s="238">
        <v>27</v>
      </c>
      <c r="F511" s="238" t="s">
        <v>2420</v>
      </c>
      <c r="H511" s="238" t="s">
        <v>354</v>
      </c>
      <c r="I511" s="238">
        <v>25</v>
      </c>
      <c r="K511" s="238">
        <v>13502162</v>
      </c>
      <c r="L511" s="238">
        <v>130560260</v>
      </c>
      <c r="M511" s="238">
        <v>2</v>
      </c>
      <c r="N511" s="238">
        <v>20</v>
      </c>
      <c r="O511" s="238">
        <v>2013</v>
      </c>
      <c r="P511" s="238" t="s">
        <v>355</v>
      </c>
      <c r="Q511" s="238">
        <v>8</v>
      </c>
      <c r="R511" s="238" t="s">
        <v>419</v>
      </c>
      <c r="S511" s="238">
        <v>5</v>
      </c>
      <c r="T511" s="238">
        <v>0</v>
      </c>
      <c r="U511" s="238">
        <v>2</v>
      </c>
      <c r="V511" s="238">
        <v>1</v>
      </c>
      <c r="W511" s="238">
        <v>10</v>
      </c>
      <c r="X511" s="238">
        <v>2</v>
      </c>
      <c r="Y511" s="238">
        <v>1</v>
      </c>
      <c r="Z511" s="238">
        <v>1</v>
      </c>
      <c r="AB511" s="238">
        <v>1</v>
      </c>
      <c r="AC511" s="238">
        <v>98</v>
      </c>
      <c r="AD511" s="238" t="s">
        <v>376</v>
      </c>
      <c r="AE511" s="238" t="s">
        <v>2607</v>
      </c>
      <c r="AF511" s="238" t="s">
        <v>358</v>
      </c>
      <c r="AG511" s="238">
        <v>7</v>
      </c>
      <c r="AH511" s="238">
        <v>2</v>
      </c>
      <c r="AI511" s="238">
        <v>2</v>
      </c>
      <c r="AJ511" s="238">
        <v>3</v>
      </c>
      <c r="AK511" s="238">
        <v>21</v>
      </c>
      <c r="AL511" s="238">
        <v>45</v>
      </c>
      <c r="AM511" s="238" t="s">
        <v>363</v>
      </c>
      <c r="AN511" s="238">
        <v>5</v>
      </c>
      <c r="AO511" s="238">
        <v>15</v>
      </c>
      <c r="AS511" s="238">
        <v>1</v>
      </c>
      <c r="AT511" s="238">
        <v>98</v>
      </c>
      <c r="AU511" s="238">
        <v>65</v>
      </c>
      <c r="AV511" s="238">
        <v>11</v>
      </c>
      <c r="AW511" s="238">
        <v>21</v>
      </c>
      <c r="AX511" s="238">
        <v>2</v>
      </c>
      <c r="AY511" s="238">
        <v>4</v>
      </c>
      <c r="AZ511" s="238">
        <v>3</v>
      </c>
      <c r="BA511" s="238">
        <v>8</v>
      </c>
      <c r="BB511" s="238">
        <v>47</v>
      </c>
      <c r="BC511" s="238" t="s">
        <v>363</v>
      </c>
      <c r="BD511" s="238">
        <v>5</v>
      </c>
      <c r="BE511" s="238">
        <v>1</v>
      </c>
      <c r="BI511" s="238">
        <v>1</v>
      </c>
      <c r="BJ511" s="238">
        <v>98</v>
      </c>
      <c r="BK511" s="238">
        <v>65</v>
      </c>
      <c r="BL511" s="238">
        <v>11</v>
      </c>
      <c r="BM511" s="238">
        <v>21</v>
      </c>
      <c r="CT511" s="238">
        <v>461677</v>
      </c>
      <c r="CU511" s="238">
        <v>4966552</v>
      </c>
      <c r="CV511" s="238">
        <v>44.8513515</v>
      </c>
      <c r="CW511" s="238">
        <v>-93.484982900000006</v>
      </c>
      <c r="CX511" s="238" t="s">
        <v>359</v>
      </c>
      <c r="CY511" s="238" t="s">
        <v>2608</v>
      </c>
    </row>
    <row r="512" spans="1:103" x14ac:dyDescent="0.25">
      <c r="A512" s="238">
        <v>10869261</v>
      </c>
      <c r="B512" s="238">
        <v>2</v>
      </c>
      <c r="C512" s="238">
        <v>212</v>
      </c>
      <c r="D512" s="238">
        <v>155.58799999999999</v>
      </c>
      <c r="E512" s="238">
        <v>27</v>
      </c>
      <c r="F512" s="238" t="s">
        <v>2420</v>
      </c>
      <c r="H512" s="238" t="s">
        <v>354</v>
      </c>
      <c r="I512" s="238">
        <v>25</v>
      </c>
      <c r="K512" s="238">
        <v>13503019</v>
      </c>
      <c r="L512" s="238">
        <v>130760213</v>
      </c>
      <c r="M512" s="238">
        <v>3</v>
      </c>
      <c r="N512" s="238">
        <v>14</v>
      </c>
      <c r="O512" s="238">
        <v>2013</v>
      </c>
      <c r="P512" s="238" t="s">
        <v>384</v>
      </c>
      <c r="Q512" s="238">
        <v>2</v>
      </c>
      <c r="R512" s="238" t="s">
        <v>419</v>
      </c>
      <c r="S512" s="238">
        <v>4</v>
      </c>
      <c r="T512" s="238">
        <v>0</v>
      </c>
      <c r="U512" s="238">
        <v>2</v>
      </c>
      <c r="V512" s="238">
        <v>10</v>
      </c>
      <c r="W512" s="238">
        <v>10</v>
      </c>
      <c r="X512" s="238">
        <v>2</v>
      </c>
      <c r="Y512" s="238">
        <v>4</v>
      </c>
      <c r="Z512" s="238">
        <v>1</v>
      </c>
      <c r="AB512" s="238">
        <v>1</v>
      </c>
      <c r="AC512" s="238">
        <v>98</v>
      </c>
      <c r="AD512" s="238" t="s">
        <v>376</v>
      </c>
      <c r="AE512" s="238" t="s">
        <v>2538</v>
      </c>
      <c r="AF512" s="238" t="s">
        <v>358</v>
      </c>
      <c r="AG512" s="238">
        <v>5</v>
      </c>
      <c r="AH512" s="238">
        <v>2</v>
      </c>
      <c r="AI512" s="238">
        <v>44</v>
      </c>
      <c r="AJ512" s="238">
        <v>3</v>
      </c>
      <c r="AK512" s="238">
        <v>21</v>
      </c>
      <c r="AL512" s="238">
        <v>37</v>
      </c>
      <c r="AM512" s="238" t="s">
        <v>354</v>
      </c>
      <c r="AN512" s="238">
        <v>5</v>
      </c>
      <c r="AO512" s="238">
        <v>1</v>
      </c>
      <c r="AS512" s="238">
        <v>1</v>
      </c>
      <c r="AT512" s="238">
        <v>98</v>
      </c>
      <c r="AU512" s="238">
        <v>65</v>
      </c>
      <c r="AV512" s="238">
        <v>11</v>
      </c>
      <c r="AW512" s="238">
        <v>21</v>
      </c>
      <c r="AX512" s="238">
        <v>2</v>
      </c>
      <c r="AY512" s="238">
        <v>2</v>
      </c>
      <c r="AZ512" s="238">
        <v>3</v>
      </c>
      <c r="BA512" s="238">
        <v>29</v>
      </c>
      <c r="BB512" s="238">
        <v>22</v>
      </c>
      <c r="BC512" s="238" t="s">
        <v>354</v>
      </c>
      <c r="BD512" s="238">
        <v>5</v>
      </c>
      <c r="BE512" s="238">
        <v>3</v>
      </c>
      <c r="BI512" s="238">
        <v>1</v>
      </c>
      <c r="BJ512" s="238">
        <v>98</v>
      </c>
      <c r="BK512" s="238">
        <v>65</v>
      </c>
      <c r="BL512" s="238">
        <v>11</v>
      </c>
      <c r="BM512" s="238">
        <v>21</v>
      </c>
      <c r="CT512" s="238">
        <v>461677</v>
      </c>
      <c r="CU512" s="238">
        <v>4966552</v>
      </c>
      <c r="CV512" s="238">
        <v>44.8513515</v>
      </c>
      <c r="CW512" s="238">
        <v>-93.484982900000006</v>
      </c>
      <c r="CX512" s="238" t="s">
        <v>359</v>
      </c>
      <c r="CY512" s="238" t="s">
        <v>2609</v>
      </c>
    </row>
    <row r="513" spans="1:103" x14ac:dyDescent="0.25">
      <c r="A513" s="238">
        <v>10875202</v>
      </c>
      <c r="B513" s="238">
        <v>2</v>
      </c>
      <c r="C513" s="238">
        <v>212</v>
      </c>
      <c r="D513" s="238">
        <v>155.58799999999999</v>
      </c>
      <c r="E513" s="238">
        <v>27</v>
      </c>
      <c r="F513" s="238" t="s">
        <v>2420</v>
      </c>
      <c r="H513" s="238" t="s">
        <v>354</v>
      </c>
      <c r="I513" s="238">
        <v>25</v>
      </c>
      <c r="K513" s="238">
        <v>13506221</v>
      </c>
      <c r="L513" s="238">
        <v>131690299</v>
      </c>
      <c r="M513" s="238">
        <v>6</v>
      </c>
      <c r="N513" s="238">
        <v>15</v>
      </c>
      <c r="O513" s="238">
        <v>2013</v>
      </c>
      <c r="P513" s="238" t="s">
        <v>364</v>
      </c>
      <c r="Q513" s="238">
        <v>2</v>
      </c>
      <c r="R513" s="238" t="s">
        <v>419</v>
      </c>
      <c r="S513" s="238">
        <v>5</v>
      </c>
      <c r="T513" s="238">
        <v>0</v>
      </c>
      <c r="U513" s="238">
        <v>2</v>
      </c>
      <c r="V513" s="238">
        <v>11</v>
      </c>
      <c r="W513" s="238">
        <v>10</v>
      </c>
      <c r="X513" s="238">
        <v>2</v>
      </c>
      <c r="Y513" s="238">
        <v>6</v>
      </c>
      <c r="Z513" s="238">
        <v>1</v>
      </c>
      <c r="AB513" s="238">
        <v>1</v>
      </c>
      <c r="AC513" s="238">
        <v>98</v>
      </c>
      <c r="AD513" s="238" t="s">
        <v>376</v>
      </c>
      <c r="AE513" s="238" t="s">
        <v>2538</v>
      </c>
      <c r="AF513" s="238" t="s">
        <v>358</v>
      </c>
      <c r="AG513" s="238">
        <v>6</v>
      </c>
      <c r="AH513" s="238">
        <v>2</v>
      </c>
      <c r="AI513" s="238">
        <v>2</v>
      </c>
      <c r="AJ513" s="238">
        <v>3</v>
      </c>
      <c r="AK513" s="238">
        <v>21</v>
      </c>
      <c r="AL513" s="238">
        <v>52</v>
      </c>
      <c r="AM513" s="238" t="s">
        <v>354</v>
      </c>
      <c r="AN513" s="238">
        <v>5</v>
      </c>
      <c r="AO513" s="238">
        <v>1</v>
      </c>
      <c r="AS513" s="238">
        <v>1</v>
      </c>
      <c r="AT513" s="238">
        <v>98</v>
      </c>
      <c r="AU513" s="238">
        <v>65</v>
      </c>
      <c r="AV513" s="238">
        <v>11</v>
      </c>
      <c r="AW513" s="238">
        <v>21</v>
      </c>
      <c r="AX513" s="238">
        <v>2</v>
      </c>
      <c r="AY513" s="238">
        <v>2</v>
      </c>
      <c r="AZ513" s="238">
        <v>3</v>
      </c>
      <c r="BA513" s="238">
        <v>21</v>
      </c>
      <c r="BB513" s="238">
        <v>24</v>
      </c>
      <c r="BC513" s="238" t="s">
        <v>363</v>
      </c>
      <c r="BD513" s="238">
        <v>10</v>
      </c>
      <c r="BE513" s="238">
        <v>8</v>
      </c>
      <c r="BF513" s="238">
        <v>15</v>
      </c>
      <c r="BI513" s="238">
        <v>1</v>
      </c>
      <c r="BJ513" s="238">
        <v>98</v>
      </c>
      <c r="BK513" s="238">
        <v>65</v>
      </c>
      <c r="BL513" s="238">
        <v>11</v>
      </c>
      <c r="BM513" s="238">
        <v>21</v>
      </c>
      <c r="CT513" s="238">
        <v>461677</v>
      </c>
      <c r="CU513" s="238">
        <v>4966552</v>
      </c>
      <c r="CV513" s="238">
        <v>44.8513515</v>
      </c>
      <c r="CW513" s="238">
        <v>-93.484982900000006</v>
      </c>
      <c r="CX513" s="238" t="s">
        <v>359</v>
      </c>
      <c r="CY513" s="238" t="s">
        <v>2610</v>
      </c>
    </row>
    <row r="514" spans="1:103" x14ac:dyDescent="0.25">
      <c r="A514" s="238">
        <v>10901906</v>
      </c>
      <c r="B514" s="238">
        <v>2</v>
      </c>
      <c r="C514" s="238">
        <v>212</v>
      </c>
      <c r="D514" s="238">
        <v>155.58799999999999</v>
      </c>
      <c r="E514" s="238">
        <v>27</v>
      </c>
      <c r="F514" s="238" t="s">
        <v>2420</v>
      </c>
      <c r="H514" s="238" t="s">
        <v>354</v>
      </c>
      <c r="I514" s="238">
        <v>25</v>
      </c>
      <c r="K514" s="238">
        <v>13510072</v>
      </c>
      <c r="L514" s="238">
        <v>132810111</v>
      </c>
      <c r="M514" s="238">
        <v>10</v>
      </c>
      <c r="N514" s="238">
        <v>4</v>
      </c>
      <c r="O514" s="238">
        <v>2013</v>
      </c>
      <c r="P514" s="238" t="s">
        <v>362</v>
      </c>
      <c r="Q514" s="238">
        <v>7</v>
      </c>
      <c r="R514" s="238" t="s">
        <v>369</v>
      </c>
      <c r="S514" s="238">
        <v>1</v>
      </c>
      <c r="T514" s="238">
        <v>1</v>
      </c>
      <c r="U514" s="238">
        <v>3</v>
      </c>
      <c r="V514" s="238">
        <v>8</v>
      </c>
      <c r="W514" s="238">
        <v>10</v>
      </c>
      <c r="X514" s="238">
        <v>2</v>
      </c>
      <c r="Y514" s="238">
        <v>1</v>
      </c>
      <c r="Z514" s="238">
        <v>2</v>
      </c>
      <c r="AB514" s="238">
        <v>1</v>
      </c>
      <c r="AC514" s="238">
        <v>98</v>
      </c>
      <c r="AD514" s="238" t="s">
        <v>376</v>
      </c>
      <c r="AE514" s="238" t="s">
        <v>2611</v>
      </c>
      <c r="AF514" s="238" t="s">
        <v>358</v>
      </c>
      <c r="AG514" s="238">
        <v>8</v>
      </c>
      <c r="AH514" s="238">
        <v>2</v>
      </c>
      <c r="AI514" s="238">
        <v>4</v>
      </c>
      <c r="AJ514" s="238">
        <v>3</v>
      </c>
      <c r="AK514" s="238">
        <v>22</v>
      </c>
      <c r="AL514" s="238">
        <v>26</v>
      </c>
      <c r="AM514" s="238" t="s">
        <v>354</v>
      </c>
      <c r="AN514" s="238">
        <v>5</v>
      </c>
      <c r="AO514" s="238">
        <v>1</v>
      </c>
      <c r="AS514" s="238">
        <v>1</v>
      </c>
      <c r="AT514" s="238">
        <v>98</v>
      </c>
      <c r="AU514" s="238">
        <v>60</v>
      </c>
      <c r="AV514" s="238">
        <v>11</v>
      </c>
      <c r="AW514" s="238">
        <v>21</v>
      </c>
      <c r="AX514" s="238">
        <v>2</v>
      </c>
      <c r="AY514" s="238">
        <v>2</v>
      </c>
      <c r="AZ514" s="238">
        <v>4</v>
      </c>
      <c r="BA514" s="238">
        <v>21</v>
      </c>
      <c r="BB514" s="238">
        <v>62</v>
      </c>
      <c r="BC514" s="238" t="s">
        <v>354</v>
      </c>
      <c r="BD514" s="238">
        <v>5</v>
      </c>
      <c r="BE514" s="238">
        <v>6</v>
      </c>
      <c r="BI514" s="238">
        <v>1</v>
      </c>
      <c r="BJ514" s="238">
        <v>98</v>
      </c>
      <c r="BK514" s="238">
        <v>60</v>
      </c>
      <c r="BL514" s="238">
        <v>11</v>
      </c>
      <c r="BM514" s="238">
        <v>21</v>
      </c>
      <c r="BN514" s="238">
        <v>2</v>
      </c>
      <c r="BO514" s="238">
        <v>4</v>
      </c>
      <c r="BP514" s="238">
        <v>3</v>
      </c>
      <c r="BQ514" s="238">
        <v>21</v>
      </c>
      <c r="BR514" s="238">
        <v>73</v>
      </c>
      <c r="BS514" s="238" t="s">
        <v>363</v>
      </c>
      <c r="BT514" s="238">
        <v>5</v>
      </c>
      <c r="BU514" s="238">
        <v>1</v>
      </c>
      <c r="BY514" s="238">
        <v>1</v>
      </c>
      <c r="BZ514" s="238">
        <v>98</v>
      </c>
      <c r="CA514" s="238">
        <v>60</v>
      </c>
      <c r="CB514" s="238">
        <v>11</v>
      </c>
      <c r="CC514" s="238">
        <v>21</v>
      </c>
      <c r="CT514" s="238">
        <v>461677</v>
      </c>
      <c r="CU514" s="238">
        <v>4966552</v>
      </c>
      <c r="CV514" s="238">
        <v>44.8513515</v>
      </c>
      <c r="CW514" s="238">
        <v>-93.484982900000006</v>
      </c>
      <c r="CX514" s="238" t="s">
        <v>359</v>
      </c>
      <c r="CY514" s="238" t="s">
        <v>2612</v>
      </c>
    </row>
    <row r="515" spans="1:103" x14ac:dyDescent="0.25">
      <c r="A515" s="238">
        <v>10941028</v>
      </c>
      <c r="B515" s="238">
        <v>2</v>
      </c>
      <c r="C515" s="238">
        <v>212</v>
      </c>
      <c r="D515" s="238">
        <v>155.58799999999999</v>
      </c>
      <c r="E515" s="238">
        <v>27</v>
      </c>
      <c r="F515" s="238" t="s">
        <v>2420</v>
      </c>
      <c r="H515" s="238" t="s">
        <v>354</v>
      </c>
      <c r="I515" s="238">
        <v>25</v>
      </c>
      <c r="K515" s="238">
        <v>14500496</v>
      </c>
      <c r="L515" s="238">
        <v>140130311</v>
      </c>
      <c r="M515" s="238">
        <v>1</v>
      </c>
      <c r="N515" s="238">
        <v>11</v>
      </c>
      <c r="O515" s="238">
        <v>2014</v>
      </c>
      <c r="P515" s="238" t="s">
        <v>364</v>
      </c>
      <c r="Q515" s="238">
        <v>8</v>
      </c>
      <c r="S515" s="238">
        <v>3</v>
      </c>
      <c r="T515" s="238">
        <v>0</v>
      </c>
      <c r="U515" s="238">
        <v>1</v>
      </c>
      <c r="V515" s="238">
        <v>4</v>
      </c>
      <c r="W515" s="238">
        <v>83</v>
      </c>
      <c r="X515" s="238">
        <v>2</v>
      </c>
      <c r="Y515" s="238">
        <v>1</v>
      </c>
      <c r="Z515" s="238">
        <v>2</v>
      </c>
      <c r="AB515" s="238">
        <v>2</v>
      </c>
      <c r="AC515" s="238">
        <v>98</v>
      </c>
      <c r="AD515" s="238">
        <v>212</v>
      </c>
      <c r="AE515" s="238" t="s">
        <v>2538</v>
      </c>
      <c r="AF515" s="238" t="s">
        <v>358</v>
      </c>
      <c r="AG515" s="238">
        <v>3</v>
      </c>
      <c r="AH515" s="238">
        <v>2</v>
      </c>
      <c r="AI515" s="238">
        <v>4</v>
      </c>
      <c r="AJ515" s="238">
        <v>3</v>
      </c>
      <c r="AK515" s="238">
        <v>21</v>
      </c>
      <c r="AL515" s="238">
        <v>48</v>
      </c>
      <c r="AM515" s="238" t="s">
        <v>363</v>
      </c>
      <c r="AN515" s="238">
        <v>5</v>
      </c>
      <c r="AO515" s="238">
        <v>3</v>
      </c>
      <c r="AS515" s="238">
        <v>1</v>
      </c>
      <c r="AT515" s="238">
        <v>98</v>
      </c>
      <c r="AU515" s="238">
        <v>65</v>
      </c>
      <c r="AV515" s="238">
        <v>11</v>
      </c>
      <c r="AW515" s="238">
        <v>21</v>
      </c>
      <c r="CT515" s="238">
        <v>461677</v>
      </c>
      <c r="CU515" s="238">
        <v>4966552</v>
      </c>
      <c r="CV515" s="238">
        <v>44.8513515</v>
      </c>
      <c r="CW515" s="238">
        <v>-93.484982900000006</v>
      </c>
      <c r="CX515" s="238" t="s">
        <v>359</v>
      </c>
      <c r="CY515" s="238" t="s">
        <v>2613</v>
      </c>
    </row>
    <row r="516" spans="1:103" x14ac:dyDescent="0.25">
      <c r="A516" s="238">
        <v>10978892</v>
      </c>
      <c r="B516" s="238">
        <v>2</v>
      </c>
      <c r="C516" s="238">
        <v>212</v>
      </c>
      <c r="D516" s="238">
        <v>155.58799999999999</v>
      </c>
      <c r="E516" s="238">
        <v>27</v>
      </c>
      <c r="F516" s="238" t="s">
        <v>2420</v>
      </c>
      <c r="H516" s="238" t="s">
        <v>354</v>
      </c>
      <c r="I516" s="238">
        <v>25</v>
      </c>
      <c r="K516" s="238">
        <v>14508454</v>
      </c>
      <c r="L516" s="238">
        <v>142190201</v>
      </c>
      <c r="M516" s="238">
        <v>8</v>
      </c>
      <c r="N516" s="238">
        <v>7</v>
      </c>
      <c r="O516" s="238">
        <v>2014</v>
      </c>
      <c r="P516" s="238" t="s">
        <v>384</v>
      </c>
      <c r="Q516" s="238">
        <v>8</v>
      </c>
      <c r="R516" s="238" t="s">
        <v>369</v>
      </c>
      <c r="S516" s="238">
        <v>5</v>
      </c>
      <c r="T516" s="238">
        <v>0</v>
      </c>
      <c r="U516" s="238">
        <v>2</v>
      </c>
      <c r="V516" s="238">
        <v>1</v>
      </c>
      <c r="W516" s="238">
        <v>10</v>
      </c>
      <c r="X516" s="238">
        <v>2</v>
      </c>
      <c r="Y516" s="238">
        <v>1</v>
      </c>
      <c r="Z516" s="238">
        <v>1</v>
      </c>
      <c r="AB516" s="238">
        <v>1</v>
      </c>
      <c r="AC516" s="238">
        <v>98</v>
      </c>
      <c r="AD516" s="238" t="s">
        <v>376</v>
      </c>
      <c r="AE516" s="238" t="s">
        <v>2614</v>
      </c>
      <c r="AF516" s="238" t="s">
        <v>358</v>
      </c>
      <c r="AG516" s="238">
        <v>7</v>
      </c>
      <c r="AH516" s="238">
        <v>2</v>
      </c>
      <c r="AI516" s="238">
        <v>2</v>
      </c>
      <c r="AJ516" s="238">
        <v>3</v>
      </c>
      <c r="AK516" s="238">
        <v>21</v>
      </c>
      <c r="AL516" s="238">
        <v>23</v>
      </c>
      <c r="AM516" s="238" t="s">
        <v>354</v>
      </c>
      <c r="AN516" s="238">
        <v>5</v>
      </c>
      <c r="AO516" s="238">
        <v>5</v>
      </c>
      <c r="AP516" s="238">
        <v>15</v>
      </c>
      <c r="AS516" s="238">
        <v>1</v>
      </c>
      <c r="AT516" s="238">
        <v>98</v>
      </c>
      <c r="AU516" s="238">
        <v>65</v>
      </c>
      <c r="AV516" s="238">
        <v>11</v>
      </c>
      <c r="AW516" s="238">
        <v>21</v>
      </c>
      <c r="AX516" s="238">
        <v>2</v>
      </c>
      <c r="AY516" s="238">
        <v>4</v>
      </c>
      <c r="AZ516" s="238">
        <v>3</v>
      </c>
      <c r="BA516" s="238">
        <v>8</v>
      </c>
      <c r="BB516" s="238">
        <v>47</v>
      </c>
      <c r="BC516" s="238" t="s">
        <v>363</v>
      </c>
      <c r="BD516" s="238">
        <v>5</v>
      </c>
      <c r="BE516" s="238">
        <v>1</v>
      </c>
      <c r="BI516" s="238">
        <v>1</v>
      </c>
      <c r="BJ516" s="238">
        <v>98</v>
      </c>
      <c r="BK516" s="238">
        <v>65</v>
      </c>
      <c r="BL516" s="238">
        <v>11</v>
      </c>
      <c r="BM516" s="238">
        <v>21</v>
      </c>
      <c r="CT516" s="238">
        <v>461677</v>
      </c>
      <c r="CU516" s="238">
        <v>4966552</v>
      </c>
      <c r="CV516" s="238">
        <v>44.8513515</v>
      </c>
      <c r="CW516" s="238">
        <v>-93.484982900000006</v>
      </c>
      <c r="CX516" s="238" t="s">
        <v>359</v>
      </c>
      <c r="CY516" s="238" t="s">
        <v>2615</v>
      </c>
    </row>
    <row r="517" spans="1:103" x14ac:dyDescent="0.25">
      <c r="A517" s="238">
        <v>10982893</v>
      </c>
      <c r="B517" s="238">
        <v>2</v>
      </c>
      <c r="C517" s="238">
        <v>212</v>
      </c>
      <c r="D517" s="238">
        <v>155.58799999999999</v>
      </c>
      <c r="E517" s="238">
        <v>27</v>
      </c>
      <c r="F517" s="238" t="s">
        <v>2420</v>
      </c>
      <c r="H517" s="238" t="s">
        <v>354</v>
      </c>
      <c r="I517" s="238">
        <v>25</v>
      </c>
      <c r="K517" s="238">
        <v>14509108</v>
      </c>
      <c r="L517" s="238">
        <v>142460242</v>
      </c>
      <c r="M517" s="238">
        <v>8</v>
      </c>
      <c r="N517" s="238">
        <v>25</v>
      </c>
      <c r="O517" s="238">
        <v>2014</v>
      </c>
      <c r="P517" s="238" t="s">
        <v>361</v>
      </c>
      <c r="Q517" s="238">
        <v>7</v>
      </c>
      <c r="R517" s="238" t="s">
        <v>369</v>
      </c>
      <c r="S517" s="238">
        <v>4</v>
      </c>
      <c r="T517" s="238">
        <v>0</v>
      </c>
      <c r="U517" s="238">
        <v>2</v>
      </c>
      <c r="V517" s="238">
        <v>1</v>
      </c>
      <c r="W517" s="238">
        <v>10</v>
      </c>
      <c r="X517" s="238">
        <v>29</v>
      </c>
      <c r="Y517" s="238">
        <v>1</v>
      </c>
      <c r="Z517" s="238">
        <v>1</v>
      </c>
      <c r="AB517" s="238">
        <v>1</v>
      </c>
      <c r="AC517" s="238">
        <v>98</v>
      </c>
      <c r="AD517" s="238" t="s">
        <v>376</v>
      </c>
      <c r="AE517" s="238" t="s">
        <v>2616</v>
      </c>
      <c r="AF517" s="238" t="s">
        <v>358</v>
      </c>
      <c r="AG517" s="238">
        <v>7</v>
      </c>
      <c r="AH517" s="238">
        <v>2</v>
      </c>
      <c r="AI517" s="238">
        <v>2</v>
      </c>
      <c r="AJ517" s="238">
        <v>3</v>
      </c>
      <c r="AK517" s="238">
        <v>8</v>
      </c>
      <c r="AL517" s="238">
        <v>26</v>
      </c>
      <c r="AM517" s="238" t="s">
        <v>363</v>
      </c>
      <c r="AN517" s="238">
        <v>5</v>
      </c>
      <c r="AO517" s="238">
        <v>1</v>
      </c>
      <c r="AS517" s="238">
        <v>1</v>
      </c>
      <c r="AT517" s="238">
        <v>98</v>
      </c>
      <c r="AU517" s="238">
        <v>60</v>
      </c>
      <c r="AV517" s="238">
        <v>11</v>
      </c>
      <c r="AW517" s="238">
        <v>21</v>
      </c>
      <c r="AX517" s="238">
        <v>2</v>
      </c>
      <c r="AY517" s="238">
        <v>1</v>
      </c>
      <c r="AZ517" s="238">
        <v>3</v>
      </c>
      <c r="BA517" s="238">
        <v>21</v>
      </c>
      <c r="BB517" s="238">
        <v>31</v>
      </c>
      <c r="BC517" s="238" t="s">
        <v>354</v>
      </c>
      <c r="BD517" s="238">
        <v>5</v>
      </c>
      <c r="BE517" s="238">
        <v>5</v>
      </c>
      <c r="BI517" s="238">
        <v>1</v>
      </c>
      <c r="BJ517" s="238">
        <v>98</v>
      </c>
      <c r="BK517" s="238">
        <v>60</v>
      </c>
      <c r="BL517" s="238">
        <v>11</v>
      </c>
      <c r="BM517" s="238">
        <v>21</v>
      </c>
      <c r="CT517" s="238">
        <v>461677</v>
      </c>
      <c r="CU517" s="238">
        <v>4966552</v>
      </c>
      <c r="CV517" s="238">
        <v>44.8513515</v>
      </c>
      <c r="CW517" s="238">
        <v>-93.484982900000006</v>
      </c>
      <c r="CX517" s="238" t="s">
        <v>359</v>
      </c>
      <c r="CY517" s="238" t="s">
        <v>2617</v>
      </c>
    </row>
    <row r="518" spans="1:103" x14ac:dyDescent="0.25">
      <c r="A518" s="238">
        <v>10987210</v>
      </c>
      <c r="B518" s="238">
        <v>2</v>
      </c>
      <c r="C518" s="238">
        <v>212</v>
      </c>
      <c r="D518" s="238">
        <v>155.58799999999999</v>
      </c>
      <c r="E518" s="238">
        <v>27</v>
      </c>
      <c r="F518" s="238" t="s">
        <v>2420</v>
      </c>
      <c r="H518" s="238" t="s">
        <v>354</v>
      </c>
      <c r="I518" s="238">
        <v>25</v>
      </c>
      <c r="K518" s="238">
        <v>14510739</v>
      </c>
      <c r="L518" s="238">
        <v>142820254</v>
      </c>
      <c r="M518" s="238">
        <v>10</v>
      </c>
      <c r="N518" s="238">
        <v>8</v>
      </c>
      <c r="O518" s="238">
        <v>2014</v>
      </c>
      <c r="P518" s="238" t="s">
        <v>355</v>
      </c>
      <c r="Q518" s="238">
        <v>7</v>
      </c>
      <c r="R518" s="238" t="s">
        <v>369</v>
      </c>
      <c r="S518" s="238">
        <v>5</v>
      </c>
      <c r="T518" s="238">
        <v>0</v>
      </c>
      <c r="U518" s="238">
        <v>2</v>
      </c>
      <c r="V518" s="238">
        <v>10</v>
      </c>
      <c r="W518" s="238">
        <v>10</v>
      </c>
      <c r="X518" s="238">
        <v>2</v>
      </c>
      <c r="Y518" s="238">
        <v>1</v>
      </c>
      <c r="Z518" s="238">
        <v>1</v>
      </c>
      <c r="AB518" s="238">
        <v>1</v>
      </c>
      <c r="AC518" s="238">
        <v>98</v>
      </c>
      <c r="AD518" s="238" t="s">
        <v>376</v>
      </c>
      <c r="AE518" s="238">
        <v>4</v>
      </c>
      <c r="AF518" s="238" t="s">
        <v>358</v>
      </c>
      <c r="AG518" s="238">
        <v>5</v>
      </c>
      <c r="AH518" s="238">
        <v>2</v>
      </c>
      <c r="AI518" s="238">
        <v>41</v>
      </c>
      <c r="AJ518" s="238">
        <v>3</v>
      </c>
      <c r="AK518" s="238">
        <v>21</v>
      </c>
      <c r="AL518" s="238">
        <v>36</v>
      </c>
      <c r="AM518" s="238" t="s">
        <v>363</v>
      </c>
      <c r="AN518" s="238">
        <v>5</v>
      </c>
      <c r="AS518" s="238">
        <v>1</v>
      </c>
      <c r="AT518" s="238">
        <v>98</v>
      </c>
      <c r="AU518" s="238">
        <v>65</v>
      </c>
      <c r="AV518" s="238">
        <v>11</v>
      </c>
      <c r="AW518" s="238">
        <v>21</v>
      </c>
      <c r="AX518" s="238">
        <v>2</v>
      </c>
      <c r="AY518" s="238">
        <v>2</v>
      </c>
      <c r="AZ518" s="238">
        <v>3</v>
      </c>
      <c r="BA518" s="238">
        <v>28</v>
      </c>
      <c r="BB518" s="238">
        <v>57</v>
      </c>
      <c r="BC518" s="238" t="s">
        <v>363</v>
      </c>
      <c r="BD518" s="238">
        <v>5</v>
      </c>
      <c r="BE518" s="238">
        <v>2</v>
      </c>
      <c r="BI518" s="238">
        <v>1</v>
      </c>
      <c r="BJ518" s="238">
        <v>98</v>
      </c>
      <c r="BK518" s="238">
        <v>65</v>
      </c>
      <c r="BL518" s="238">
        <v>11</v>
      </c>
      <c r="BM518" s="238">
        <v>21</v>
      </c>
      <c r="CT518" s="238">
        <v>461677</v>
      </c>
      <c r="CU518" s="238">
        <v>4966552</v>
      </c>
      <c r="CV518" s="238">
        <v>44.8513515</v>
      </c>
      <c r="CW518" s="238">
        <v>-93.484982900000006</v>
      </c>
      <c r="CX518" s="238" t="s">
        <v>359</v>
      </c>
      <c r="CY518" s="238" t="s">
        <v>2618</v>
      </c>
    </row>
    <row r="519" spans="1:103" x14ac:dyDescent="0.25">
      <c r="A519" s="238">
        <v>11009649</v>
      </c>
      <c r="B519" s="238">
        <v>2</v>
      </c>
      <c r="C519" s="238">
        <v>212</v>
      </c>
      <c r="D519" s="238">
        <v>155.58799999999999</v>
      </c>
      <c r="E519" s="238">
        <v>27</v>
      </c>
      <c r="F519" s="238" t="s">
        <v>2420</v>
      </c>
      <c r="H519" s="238" t="s">
        <v>354</v>
      </c>
      <c r="I519" s="238">
        <v>25</v>
      </c>
      <c r="K519" s="238">
        <v>201400049946</v>
      </c>
      <c r="L519" s="238">
        <v>150080073</v>
      </c>
      <c r="M519" s="238">
        <v>12</v>
      </c>
      <c r="N519" s="238">
        <v>27</v>
      </c>
      <c r="O519" s="238">
        <v>2014</v>
      </c>
      <c r="P519" s="238" t="s">
        <v>364</v>
      </c>
      <c r="Q519" s="238">
        <v>8</v>
      </c>
      <c r="S519" s="238">
        <v>5</v>
      </c>
      <c r="T519" s="238">
        <v>0</v>
      </c>
      <c r="U519" s="238">
        <v>2</v>
      </c>
      <c r="V519" s="238">
        <v>10</v>
      </c>
      <c r="W519" s="238">
        <v>10</v>
      </c>
      <c r="X519" s="238">
        <v>26</v>
      </c>
      <c r="Y519" s="238">
        <v>1</v>
      </c>
      <c r="Z519" s="238">
        <v>4</v>
      </c>
      <c r="AB519" s="238">
        <v>5</v>
      </c>
      <c r="AC519" s="238">
        <v>98</v>
      </c>
      <c r="AF519" s="238" t="s">
        <v>358</v>
      </c>
      <c r="AG519" s="238">
        <v>5</v>
      </c>
      <c r="AH519" s="238">
        <v>2</v>
      </c>
      <c r="AI519" s="238">
        <v>2</v>
      </c>
      <c r="AJ519" s="238">
        <v>3</v>
      </c>
      <c r="AK519" s="238">
        <v>21</v>
      </c>
      <c r="AL519" s="238">
        <v>17</v>
      </c>
      <c r="AM519" s="238" t="s">
        <v>363</v>
      </c>
      <c r="AN519" s="238">
        <v>5</v>
      </c>
      <c r="AO519" s="238">
        <v>5</v>
      </c>
      <c r="AS519" s="238">
        <v>3</v>
      </c>
      <c r="AT519" s="238">
        <v>98</v>
      </c>
      <c r="AU519" s="238">
        <v>65</v>
      </c>
      <c r="AV519" s="238">
        <v>11</v>
      </c>
      <c r="AW519" s="238">
        <v>20</v>
      </c>
      <c r="AX519" s="238">
        <v>2</v>
      </c>
      <c r="AY519" s="238">
        <v>2</v>
      </c>
      <c r="AZ519" s="238">
        <v>3</v>
      </c>
      <c r="BA519" s="238">
        <v>21</v>
      </c>
      <c r="BB519" s="238">
        <v>25</v>
      </c>
      <c r="BC519" s="238" t="s">
        <v>363</v>
      </c>
      <c r="BD519" s="238">
        <v>5</v>
      </c>
      <c r="BE519" s="238">
        <v>1</v>
      </c>
      <c r="BI519" s="238">
        <v>3</v>
      </c>
      <c r="BJ519" s="238">
        <v>98</v>
      </c>
      <c r="BK519" s="238">
        <v>65</v>
      </c>
      <c r="BL519" s="238">
        <v>11</v>
      </c>
      <c r="BM519" s="238">
        <v>20</v>
      </c>
      <c r="CT519" s="238">
        <v>461677</v>
      </c>
      <c r="CU519" s="238">
        <v>4966552</v>
      </c>
      <c r="CV519" s="238">
        <v>44.8513515</v>
      </c>
      <c r="CW519" s="238">
        <v>-93.484982900000006</v>
      </c>
      <c r="CX519" s="238" t="s">
        <v>359</v>
      </c>
    </row>
    <row r="520" spans="1:103" x14ac:dyDescent="0.25">
      <c r="A520" s="238">
        <v>11026438</v>
      </c>
      <c r="B520" s="238">
        <v>2</v>
      </c>
      <c r="C520" s="238">
        <v>212</v>
      </c>
      <c r="D520" s="238">
        <v>155.58799999999999</v>
      </c>
      <c r="E520" s="238">
        <v>27</v>
      </c>
      <c r="F520" s="238" t="s">
        <v>2420</v>
      </c>
      <c r="H520" s="238" t="s">
        <v>354</v>
      </c>
      <c r="I520" s="238">
        <v>25</v>
      </c>
      <c r="K520" s="238">
        <v>15501557</v>
      </c>
      <c r="L520" s="238">
        <v>150370262</v>
      </c>
      <c r="M520" s="238">
        <v>1</v>
      </c>
      <c r="N520" s="238">
        <v>8</v>
      </c>
      <c r="O520" s="238">
        <v>2015</v>
      </c>
      <c r="P520" s="238" t="s">
        <v>384</v>
      </c>
      <c r="Q520" s="238">
        <v>14</v>
      </c>
      <c r="R520" s="238" t="s">
        <v>356</v>
      </c>
      <c r="S520" s="238">
        <v>5</v>
      </c>
      <c r="T520" s="238">
        <v>0</v>
      </c>
      <c r="U520" s="238">
        <v>2</v>
      </c>
      <c r="V520" s="238">
        <v>1</v>
      </c>
      <c r="W520" s="238">
        <v>10</v>
      </c>
      <c r="X520" s="238">
        <v>2</v>
      </c>
      <c r="Y520" s="238">
        <v>1</v>
      </c>
      <c r="Z520" s="238">
        <v>4</v>
      </c>
      <c r="AB520" s="238">
        <v>2</v>
      </c>
      <c r="AC520" s="238">
        <v>98</v>
      </c>
      <c r="AD520" s="238" t="s">
        <v>376</v>
      </c>
      <c r="AE520" s="238" t="s">
        <v>2611</v>
      </c>
      <c r="AF520" s="238" t="s">
        <v>358</v>
      </c>
      <c r="AG520" s="238">
        <v>7</v>
      </c>
      <c r="AH520" s="238">
        <v>1</v>
      </c>
      <c r="AI520" s="238">
        <v>2</v>
      </c>
      <c r="AJ520" s="238">
        <v>4</v>
      </c>
      <c r="AK520" s="238">
        <v>21</v>
      </c>
      <c r="AN520" s="238">
        <v>99</v>
      </c>
      <c r="AO520" s="238">
        <v>5</v>
      </c>
      <c r="AS520" s="238">
        <v>3</v>
      </c>
      <c r="AT520" s="238">
        <v>98</v>
      </c>
      <c r="AU520" s="238">
        <v>60</v>
      </c>
      <c r="AV520" s="238">
        <v>10</v>
      </c>
      <c r="AW520" s="238">
        <v>21</v>
      </c>
      <c r="AX520" s="238">
        <v>2</v>
      </c>
      <c r="AY520" s="238">
        <v>2</v>
      </c>
      <c r="AZ520" s="238">
        <v>4</v>
      </c>
      <c r="BA520" s="238">
        <v>21</v>
      </c>
      <c r="BB520" s="238">
        <v>24</v>
      </c>
      <c r="BC520" s="238" t="s">
        <v>363</v>
      </c>
      <c r="BD520" s="238">
        <v>5</v>
      </c>
      <c r="BE520" s="238">
        <v>1</v>
      </c>
      <c r="BI520" s="238">
        <v>3</v>
      </c>
      <c r="BJ520" s="238">
        <v>98</v>
      </c>
      <c r="BK520" s="238">
        <v>60</v>
      </c>
      <c r="BL520" s="238">
        <v>10</v>
      </c>
      <c r="BM520" s="238">
        <v>21</v>
      </c>
      <c r="CT520" s="238">
        <v>461677</v>
      </c>
      <c r="CU520" s="238">
        <v>4966552</v>
      </c>
      <c r="CV520" s="238">
        <v>44.8513515</v>
      </c>
      <c r="CW520" s="238">
        <v>-93.484982900000006</v>
      </c>
      <c r="CX520" s="238" t="s">
        <v>359</v>
      </c>
      <c r="CY520" s="238" t="s">
        <v>2619</v>
      </c>
    </row>
    <row r="521" spans="1:103" x14ac:dyDescent="0.25">
      <c r="A521" s="238">
        <v>11016193</v>
      </c>
      <c r="B521" s="238">
        <v>2</v>
      </c>
      <c r="C521" s="238">
        <v>212</v>
      </c>
      <c r="D521" s="238">
        <v>155.58799999999999</v>
      </c>
      <c r="E521" s="238">
        <v>27</v>
      </c>
      <c r="F521" s="238" t="s">
        <v>2420</v>
      </c>
      <c r="H521" s="238" t="s">
        <v>354</v>
      </c>
      <c r="I521" s="238">
        <v>25</v>
      </c>
      <c r="K521" s="238">
        <v>15500635</v>
      </c>
      <c r="L521" s="238">
        <v>150110260</v>
      </c>
      <c r="M521" s="238">
        <v>1</v>
      </c>
      <c r="N521" s="238">
        <v>10</v>
      </c>
      <c r="O521" s="238">
        <v>2015</v>
      </c>
      <c r="P521" s="238" t="s">
        <v>364</v>
      </c>
      <c r="Q521" s="238">
        <v>10</v>
      </c>
      <c r="R521" s="238" t="s">
        <v>369</v>
      </c>
      <c r="S521" s="238">
        <v>5</v>
      </c>
      <c r="T521" s="238">
        <v>0</v>
      </c>
      <c r="U521" s="238">
        <v>2</v>
      </c>
      <c r="V521" s="238">
        <v>10</v>
      </c>
      <c r="W521" s="238">
        <v>10</v>
      </c>
      <c r="X521" s="238">
        <v>2</v>
      </c>
      <c r="Y521" s="238">
        <v>1</v>
      </c>
      <c r="Z521" s="238">
        <v>2</v>
      </c>
      <c r="AB521" s="238">
        <v>5</v>
      </c>
      <c r="AC521" s="238">
        <v>98</v>
      </c>
      <c r="AD521" s="238" t="s">
        <v>376</v>
      </c>
      <c r="AE521" s="238" t="s">
        <v>2614</v>
      </c>
      <c r="AF521" s="238" t="s">
        <v>358</v>
      </c>
      <c r="AG521" s="238">
        <v>5</v>
      </c>
      <c r="AH521" s="238">
        <v>2</v>
      </c>
      <c r="AI521" s="238">
        <v>2</v>
      </c>
      <c r="AJ521" s="238">
        <v>3</v>
      </c>
      <c r="AK521" s="238">
        <v>21</v>
      </c>
      <c r="AL521" s="238">
        <v>59</v>
      </c>
      <c r="AM521" s="238" t="s">
        <v>363</v>
      </c>
      <c r="AN521" s="238">
        <v>5</v>
      </c>
      <c r="AS521" s="238">
        <v>1</v>
      </c>
      <c r="AT521" s="238">
        <v>98</v>
      </c>
      <c r="AU521" s="238">
        <v>60</v>
      </c>
      <c r="AV521" s="238">
        <v>10</v>
      </c>
      <c r="AW521" s="238">
        <v>21</v>
      </c>
      <c r="AX521" s="238">
        <v>2</v>
      </c>
      <c r="AY521" s="238">
        <v>2</v>
      </c>
      <c r="AZ521" s="238">
        <v>3</v>
      </c>
      <c r="BA521" s="238">
        <v>21</v>
      </c>
      <c r="BB521" s="238">
        <v>66</v>
      </c>
      <c r="BC521" s="238" t="s">
        <v>354</v>
      </c>
      <c r="BD521" s="238">
        <v>5</v>
      </c>
      <c r="BE521" s="238">
        <v>1</v>
      </c>
      <c r="BI521" s="238">
        <v>1</v>
      </c>
      <c r="BJ521" s="238">
        <v>98</v>
      </c>
      <c r="BK521" s="238">
        <v>60</v>
      </c>
      <c r="BL521" s="238">
        <v>10</v>
      </c>
      <c r="BM521" s="238">
        <v>21</v>
      </c>
      <c r="CT521" s="238">
        <v>461677</v>
      </c>
      <c r="CU521" s="238">
        <v>4966552</v>
      </c>
      <c r="CV521" s="238">
        <v>44.8513515</v>
      </c>
      <c r="CW521" s="238">
        <v>-93.484982900000006</v>
      </c>
      <c r="CX521" s="238" t="s">
        <v>359</v>
      </c>
      <c r="CY521" s="238" t="s">
        <v>2620</v>
      </c>
    </row>
    <row r="522" spans="1:103" x14ac:dyDescent="0.25">
      <c r="A522" s="238">
        <v>11025588</v>
      </c>
      <c r="B522" s="238">
        <v>2</v>
      </c>
      <c r="C522" s="238">
        <v>212</v>
      </c>
      <c r="D522" s="238">
        <v>155.58799999999999</v>
      </c>
      <c r="E522" s="238">
        <v>27</v>
      </c>
      <c r="F522" s="238" t="s">
        <v>2420</v>
      </c>
      <c r="H522" s="238" t="s">
        <v>354</v>
      </c>
      <c r="I522" s="238">
        <v>25</v>
      </c>
      <c r="K522" s="238">
        <v>201500001231</v>
      </c>
      <c r="L522" s="238">
        <v>150260106</v>
      </c>
      <c r="M522" s="238">
        <v>1</v>
      </c>
      <c r="N522" s="238">
        <v>10</v>
      </c>
      <c r="O522" s="238">
        <v>2015</v>
      </c>
      <c r="P522" s="238" t="s">
        <v>364</v>
      </c>
      <c r="Q522" s="238">
        <v>9</v>
      </c>
      <c r="S522" s="238">
        <v>4</v>
      </c>
      <c r="T522" s="238">
        <v>0</v>
      </c>
      <c r="U522" s="238">
        <v>1</v>
      </c>
      <c r="V522" s="238">
        <v>4</v>
      </c>
      <c r="W522" s="238">
        <v>10</v>
      </c>
      <c r="X522" s="238">
        <v>26</v>
      </c>
      <c r="Y522" s="238">
        <v>1</v>
      </c>
      <c r="Z522" s="238">
        <v>2</v>
      </c>
      <c r="AB522" s="238">
        <v>90</v>
      </c>
      <c r="AC522" s="238">
        <v>98</v>
      </c>
      <c r="AF522" s="238" t="s">
        <v>358</v>
      </c>
      <c r="AG522" s="238">
        <v>3</v>
      </c>
      <c r="AH522" s="238">
        <v>2</v>
      </c>
      <c r="AI522" s="238">
        <v>2</v>
      </c>
      <c r="AJ522" s="238">
        <v>4</v>
      </c>
      <c r="AK522" s="238">
        <v>21</v>
      </c>
      <c r="AL522" s="238">
        <v>18</v>
      </c>
      <c r="AM522" s="238" t="s">
        <v>363</v>
      </c>
      <c r="AN522" s="238">
        <v>5</v>
      </c>
      <c r="AO522" s="238">
        <v>16</v>
      </c>
      <c r="AS522" s="238">
        <v>2</v>
      </c>
      <c r="AT522" s="238">
        <v>98</v>
      </c>
      <c r="AU522" s="238">
        <v>25</v>
      </c>
      <c r="AV522" s="238">
        <v>10</v>
      </c>
      <c r="AW522" s="238">
        <v>20</v>
      </c>
      <c r="CT522" s="238">
        <v>461677</v>
      </c>
      <c r="CU522" s="238">
        <v>4966552</v>
      </c>
      <c r="CV522" s="238">
        <v>44.8513515</v>
      </c>
      <c r="CW522" s="238">
        <v>-93.484982900000006</v>
      </c>
      <c r="CX522" s="238" t="s">
        <v>359</v>
      </c>
    </row>
    <row r="523" spans="1:103" x14ac:dyDescent="0.25">
      <c r="A523" s="238">
        <v>11040937</v>
      </c>
      <c r="B523" s="238">
        <v>2</v>
      </c>
      <c r="C523" s="238">
        <v>212</v>
      </c>
      <c r="D523" s="238">
        <v>155.58799999999999</v>
      </c>
      <c r="E523" s="238">
        <v>27</v>
      </c>
      <c r="F523" s="238" t="s">
        <v>2420</v>
      </c>
      <c r="H523" s="238" t="s">
        <v>354</v>
      </c>
      <c r="I523" s="238">
        <v>25</v>
      </c>
      <c r="K523" s="238">
        <v>201500016070</v>
      </c>
      <c r="L523" s="238">
        <v>151380030</v>
      </c>
      <c r="M523" s="238">
        <v>4</v>
      </c>
      <c r="N523" s="238">
        <v>26</v>
      </c>
      <c r="O523" s="238">
        <v>2015</v>
      </c>
      <c r="P523" s="238" t="s">
        <v>366</v>
      </c>
      <c r="Q523" s="238">
        <v>16</v>
      </c>
      <c r="S523" s="238">
        <v>4</v>
      </c>
      <c r="T523" s="238">
        <v>0</v>
      </c>
      <c r="U523" s="238">
        <v>1</v>
      </c>
      <c r="V523" s="238">
        <v>90</v>
      </c>
      <c r="W523" s="238">
        <v>9</v>
      </c>
      <c r="X523" s="238">
        <v>90</v>
      </c>
      <c r="Y523" s="238">
        <v>1</v>
      </c>
      <c r="Z523" s="238">
        <v>1</v>
      </c>
      <c r="AB523" s="238">
        <v>1</v>
      </c>
      <c r="AF523" s="238" t="s">
        <v>358</v>
      </c>
      <c r="AG523" s="238">
        <v>2</v>
      </c>
      <c r="AH523" s="238">
        <v>2</v>
      </c>
      <c r="AI523" s="238">
        <v>2</v>
      </c>
      <c r="AJ523" s="238">
        <v>3</v>
      </c>
      <c r="AK523" s="238">
        <v>23</v>
      </c>
      <c r="AL523" s="238">
        <v>18</v>
      </c>
      <c r="AM523" s="238" t="s">
        <v>363</v>
      </c>
      <c r="AN523" s="238">
        <v>5</v>
      </c>
      <c r="AO523" s="238">
        <v>1</v>
      </c>
      <c r="AS523" s="238">
        <v>4</v>
      </c>
      <c r="AT523" s="238">
        <v>20</v>
      </c>
      <c r="AU523" s="238">
        <v>40</v>
      </c>
      <c r="AV523" s="238">
        <v>11</v>
      </c>
      <c r="AW523" s="238">
        <v>21</v>
      </c>
      <c r="AX523" s="238">
        <v>6</v>
      </c>
      <c r="AY523" s="238">
        <v>62</v>
      </c>
      <c r="BB523" s="238">
        <v>41</v>
      </c>
      <c r="BC523" s="238" t="s">
        <v>354</v>
      </c>
      <c r="BG523" s="238">
        <v>25</v>
      </c>
      <c r="BI523" s="238">
        <v>4</v>
      </c>
      <c r="BJ523" s="238">
        <v>20</v>
      </c>
      <c r="BK523" s="238">
        <v>40</v>
      </c>
      <c r="BL523" s="238">
        <v>11</v>
      </c>
      <c r="BM523" s="238">
        <v>21</v>
      </c>
      <c r="CT523" s="238">
        <v>461677</v>
      </c>
      <c r="CU523" s="238">
        <v>4966552</v>
      </c>
      <c r="CV523" s="238">
        <v>44.8513515</v>
      </c>
      <c r="CW523" s="238">
        <v>-93.484982900000006</v>
      </c>
      <c r="CX523" s="238" t="s">
        <v>359</v>
      </c>
    </row>
    <row r="524" spans="1:103" x14ac:dyDescent="0.25">
      <c r="A524" s="238">
        <v>11040294</v>
      </c>
      <c r="B524" s="238">
        <v>2</v>
      </c>
      <c r="C524" s="238">
        <v>212</v>
      </c>
      <c r="D524" s="238">
        <v>155.58799999999999</v>
      </c>
      <c r="E524" s="238">
        <v>27</v>
      </c>
      <c r="F524" s="238" t="s">
        <v>2420</v>
      </c>
      <c r="H524" s="238" t="s">
        <v>354</v>
      </c>
      <c r="I524" s="238">
        <v>25</v>
      </c>
      <c r="K524" s="238">
        <v>15504565</v>
      </c>
      <c r="L524" s="238">
        <v>151270233</v>
      </c>
      <c r="M524" s="238">
        <v>5</v>
      </c>
      <c r="N524" s="238">
        <v>5</v>
      </c>
      <c r="O524" s="238">
        <v>2015</v>
      </c>
      <c r="P524" s="238" t="s">
        <v>368</v>
      </c>
      <c r="Q524" s="238">
        <v>7</v>
      </c>
      <c r="R524" s="238" t="s">
        <v>419</v>
      </c>
      <c r="S524" s="238">
        <v>5</v>
      </c>
      <c r="T524" s="238">
        <v>0</v>
      </c>
      <c r="U524" s="238">
        <v>2</v>
      </c>
      <c r="V524" s="238">
        <v>1</v>
      </c>
      <c r="W524" s="238">
        <v>10</v>
      </c>
      <c r="X524" s="238">
        <v>2</v>
      </c>
      <c r="Y524" s="238">
        <v>1</v>
      </c>
      <c r="Z524" s="238">
        <v>1</v>
      </c>
      <c r="AB524" s="238">
        <v>1</v>
      </c>
      <c r="AC524" s="238">
        <v>98</v>
      </c>
      <c r="AD524" s="238" t="s">
        <v>376</v>
      </c>
      <c r="AE524" s="238" t="s">
        <v>2538</v>
      </c>
      <c r="AF524" s="238" t="s">
        <v>358</v>
      </c>
      <c r="AG524" s="238">
        <v>7</v>
      </c>
      <c r="AH524" s="238">
        <v>2</v>
      </c>
      <c r="AI524" s="238">
        <v>2</v>
      </c>
      <c r="AJ524" s="238">
        <v>3</v>
      </c>
      <c r="AK524" s="238">
        <v>21</v>
      </c>
      <c r="AL524" s="238">
        <v>47</v>
      </c>
      <c r="AM524" s="238" t="s">
        <v>363</v>
      </c>
      <c r="AN524" s="238">
        <v>5</v>
      </c>
      <c r="AO524" s="238">
        <v>1</v>
      </c>
      <c r="AS524" s="238">
        <v>1</v>
      </c>
      <c r="AT524" s="238">
        <v>98</v>
      </c>
      <c r="AU524" s="238">
        <v>60</v>
      </c>
      <c r="AV524" s="238">
        <v>11</v>
      </c>
      <c r="AW524" s="238">
        <v>21</v>
      </c>
      <c r="AX524" s="238">
        <v>2</v>
      </c>
      <c r="AY524" s="238">
        <v>2</v>
      </c>
      <c r="AZ524" s="238">
        <v>3</v>
      </c>
      <c r="BA524" s="238">
        <v>21</v>
      </c>
      <c r="BB524" s="238">
        <v>57</v>
      </c>
      <c r="BC524" s="238" t="s">
        <v>354</v>
      </c>
      <c r="BD524" s="238">
        <v>5</v>
      </c>
      <c r="BE524" s="238">
        <v>5</v>
      </c>
      <c r="BI524" s="238">
        <v>1</v>
      </c>
      <c r="BJ524" s="238">
        <v>98</v>
      </c>
      <c r="BK524" s="238">
        <v>60</v>
      </c>
      <c r="BL524" s="238">
        <v>11</v>
      </c>
      <c r="BM524" s="238">
        <v>21</v>
      </c>
      <c r="CT524" s="238">
        <v>461677</v>
      </c>
      <c r="CU524" s="238">
        <v>4966552</v>
      </c>
      <c r="CV524" s="238">
        <v>44.8513515</v>
      </c>
      <c r="CW524" s="238">
        <v>-93.484982900000006</v>
      </c>
      <c r="CX524" s="238" t="s">
        <v>359</v>
      </c>
      <c r="CY524" s="238" t="s">
        <v>2621</v>
      </c>
    </row>
    <row r="525" spans="1:103" x14ac:dyDescent="0.25">
      <c r="A525" s="238">
        <v>11042792</v>
      </c>
      <c r="B525" s="238">
        <v>2</v>
      </c>
      <c r="C525" s="238">
        <v>212</v>
      </c>
      <c r="D525" s="238">
        <v>155.58799999999999</v>
      </c>
      <c r="E525" s="238">
        <v>27</v>
      </c>
      <c r="F525" s="238" t="s">
        <v>2420</v>
      </c>
      <c r="H525" s="238" t="s">
        <v>354</v>
      </c>
      <c r="I525" s="238">
        <v>25</v>
      </c>
      <c r="K525" s="238">
        <v>15505984</v>
      </c>
      <c r="L525" s="238">
        <v>151620253</v>
      </c>
      <c r="M525" s="238">
        <v>6</v>
      </c>
      <c r="N525" s="238">
        <v>10</v>
      </c>
      <c r="O525" s="238">
        <v>2015</v>
      </c>
      <c r="P525" s="238" t="s">
        <v>355</v>
      </c>
      <c r="Q525" s="238">
        <v>17</v>
      </c>
      <c r="R525" s="238" t="s">
        <v>419</v>
      </c>
      <c r="S525" s="238">
        <v>5</v>
      </c>
      <c r="T525" s="238">
        <v>0</v>
      </c>
      <c r="U525" s="238">
        <v>2</v>
      </c>
      <c r="V525" s="238">
        <v>1</v>
      </c>
      <c r="W525" s="238">
        <v>10</v>
      </c>
      <c r="X525" s="238">
        <v>2</v>
      </c>
      <c r="Y525" s="238">
        <v>1</v>
      </c>
      <c r="Z525" s="238">
        <v>1</v>
      </c>
      <c r="AB525" s="238">
        <v>1</v>
      </c>
      <c r="AC525" s="238">
        <v>1</v>
      </c>
      <c r="AD525" s="238" t="s">
        <v>376</v>
      </c>
      <c r="AE525" s="238" t="s">
        <v>2538</v>
      </c>
      <c r="AF525" s="238" t="s">
        <v>358</v>
      </c>
      <c r="AG525" s="238">
        <v>7</v>
      </c>
      <c r="AH525" s="238">
        <v>2</v>
      </c>
      <c r="AI525" s="238">
        <v>4</v>
      </c>
      <c r="AJ525" s="238">
        <v>5</v>
      </c>
      <c r="AK525" s="238">
        <v>26</v>
      </c>
      <c r="AL525" s="238">
        <v>34</v>
      </c>
      <c r="AM525" s="238" t="s">
        <v>363</v>
      </c>
      <c r="AN525" s="238">
        <v>5</v>
      </c>
      <c r="AO525" s="238">
        <v>1</v>
      </c>
      <c r="AS525" s="238">
        <v>1</v>
      </c>
      <c r="AT525" s="238">
        <v>98</v>
      </c>
      <c r="AU525" s="238">
        <v>55</v>
      </c>
      <c r="AV525" s="238">
        <v>11</v>
      </c>
      <c r="AW525" s="238">
        <v>21</v>
      </c>
      <c r="AX525" s="238">
        <v>2</v>
      </c>
      <c r="AY525" s="238">
        <v>4</v>
      </c>
      <c r="AZ525" s="238">
        <v>5</v>
      </c>
      <c r="BA525" s="238">
        <v>21</v>
      </c>
      <c r="BB525" s="238">
        <v>22</v>
      </c>
      <c r="BC525" s="238" t="s">
        <v>354</v>
      </c>
      <c r="BD525" s="238">
        <v>5</v>
      </c>
      <c r="BE525" s="238">
        <v>15</v>
      </c>
      <c r="BI525" s="238">
        <v>1</v>
      </c>
      <c r="BJ525" s="238">
        <v>98</v>
      </c>
      <c r="BK525" s="238">
        <v>55</v>
      </c>
      <c r="BL525" s="238">
        <v>11</v>
      </c>
      <c r="BM525" s="238">
        <v>21</v>
      </c>
      <c r="CT525" s="238">
        <v>461677</v>
      </c>
      <c r="CU525" s="238">
        <v>4966552</v>
      </c>
      <c r="CV525" s="238">
        <v>44.8513515</v>
      </c>
      <c r="CW525" s="238">
        <v>-93.484982900000006</v>
      </c>
      <c r="CX525" s="238" t="s">
        <v>359</v>
      </c>
      <c r="CY525" s="238" t="s">
        <v>2622</v>
      </c>
    </row>
    <row r="526" spans="1:103" x14ac:dyDescent="0.25">
      <c r="A526" s="238">
        <v>11042882</v>
      </c>
      <c r="B526" s="238">
        <v>2</v>
      </c>
      <c r="C526" s="238">
        <v>212</v>
      </c>
      <c r="D526" s="238">
        <v>155.58799999999999</v>
      </c>
      <c r="E526" s="238">
        <v>27</v>
      </c>
      <c r="F526" s="238" t="s">
        <v>2420</v>
      </c>
      <c r="H526" s="238" t="s">
        <v>354</v>
      </c>
      <c r="I526" s="238">
        <v>25</v>
      </c>
      <c r="K526" s="238">
        <v>15506057</v>
      </c>
      <c r="L526" s="238">
        <v>151630216</v>
      </c>
      <c r="M526" s="238">
        <v>6</v>
      </c>
      <c r="N526" s="238">
        <v>12</v>
      </c>
      <c r="O526" s="238">
        <v>2015</v>
      </c>
      <c r="P526" s="238" t="s">
        <v>362</v>
      </c>
      <c r="Q526" s="238">
        <v>14</v>
      </c>
      <c r="R526" s="238" t="s">
        <v>369</v>
      </c>
      <c r="S526" s="238">
        <v>5</v>
      </c>
      <c r="T526" s="238">
        <v>0</v>
      </c>
      <c r="U526" s="238">
        <v>2</v>
      </c>
      <c r="V526" s="238">
        <v>1</v>
      </c>
      <c r="W526" s="238">
        <v>10</v>
      </c>
      <c r="X526" s="238">
        <v>2</v>
      </c>
      <c r="Y526" s="238">
        <v>1</v>
      </c>
      <c r="Z526" s="238">
        <v>1</v>
      </c>
      <c r="AB526" s="238">
        <v>1</v>
      </c>
      <c r="AC526" s="238">
        <v>1</v>
      </c>
      <c r="AD526" s="238" t="s">
        <v>376</v>
      </c>
      <c r="AE526" s="238" t="s">
        <v>2623</v>
      </c>
      <c r="AF526" s="238" t="s">
        <v>358</v>
      </c>
      <c r="AG526" s="238">
        <v>7</v>
      </c>
      <c r="AH526" s="238">
        <v>2</v>
      </c>
      <c r="AI526" s="238">
        <v>2</v>
      </c>
      <c r="AJ526" s="238">
        <v>3</v>
      </c>
      <c r="AK526" s="238">
        <v>21</v>
      </c>
      <c r="AL526" s="238">
        <v>48</v>
      </c>
      <c r="AM526" s="238" t="s">
        <v>363</v>
      </c>
      <c r="AN526" s="238">
        <v>5</v>
      </c>
      <c r="AO526" s="238">
        <v>5</v>
      </c>
      <c r="AP526" s="238">
        <v>15</v>
      </c>
      <c r="AS526" s="238">
        <v>1</v>
      </c>
      <c r="AT526" s="238">
        <v>98</v>
      </c>
      <c r="AU526" s="238">
        <v>65</v>
      </c>
      <c r="AV526" s="238">
        <v>11</v>
      </c>
      <c r="AW526" s="238">
        <v>21</v>
      </c>
      <c r="AX526" s="238">
        <v>2</v>
      </c>
      <c r="AY526" s="238">
        <v>2</v>
      </c>
      <c r="AZ526" s="238">
        <v>3</v>
      </c>
      <c r="BA526" s="238">
        <v>8</v>
      </c>
      <c r="BB526" s="238">
        <v>25</v>
      </c>
      <c r="BC526" s="238" t="s">
        <v>363</v>
      </c>
      <c r="BD526" s="238">
        <v>5</v>
      </c>
      <c r="BE526" s="238">
        <v>1</v>
      </c>
      <c r="BI526" s="238">
        <v>1</v>
      </c>
      <c r="BJ526" s="238">
        <v>98</v>
      </c>
      <c r="BK526" s="238">
        <v>65</v>
      </c>
      <c r="BL526" s="238">
        <v>11</v>
      </c>
      <c r="BM526" s="238">
        <v>21</v>
      </c>
      <c r="CT526" s="238">
        <v>461677</v>
      </c>
      <c r="CU526" s="238">
        <v>4966552</v>
      </c>
      <c r="CV526" s="238">
        <v>44.8513515</v>
      </c>
      <c r="CW526" s="238">
        <v>-93.484982900000006</v>
      </c>
      <c r="CX526" s="238" t="s">
        <v>359</v>
      </c>
      <c r="CY526" s="238" t="s">
        <v>2624</v>
      </c>
    </row>
    <row r="527" spans="1:103" x14ac:dyDescent="0.25">
      <c r="A527" s="238">
        <v>11067859</v>
      </c>
      <c r="B527" s="238">
        <v>2</v>
      </c>
      <c r="C527" s="238">
        <v>212</v>
      </c>
      <c r="D527" s="238">
        <v>155.58799999999999</v>
      </c>
      <c r="E527" s="238">
        <v>27</v>
      </c>
      <c r="F527" s="238" t="s">
        <v>2420</v>
      </c>
      <c r="H527" s="238" t="s">
        <v>354</v>
      </c>
      <c r="I527" s="238">
        <v>25</v>
      </c>
      <c r="K527" s="238">
        <v>15509662</v>
      </c>
      <c r="L527" s="238">
        <v>152610279</v>
      </c>
      <c r="M527" s="238">
        <v>9</v>
      </c>
      <c r="N527" s="238">
        <v>17</v>
      </c>
      <c r="O527" s="238">
        <v>2015</v>
      </c>
      <c r="P527" s="238" t="s">
        <v>384</v>
      </c>
      <c r="Q527" s="238">
        <v>13</v>
      </c>
      <c r="R527" s="238" t="s">
        <v>369</v>
      </c>
      <c r="S527" s="238">
        <v>5</v>
      </c>
      <c r="T527" s="238">
        <v>0</v>
      </c>
      <c r="U527" s="238">
        <v>2</v>
      </c>
      <c r="V527" s="238">
        <v>90</v>
      </c>
      <c r="W527" s="238">
        <v>10</v>
      </c>
      <c r="X527" s="238">
        <v>2</v>
      </c>
      <c r="Y527" s="238">
        <v>1</v>
      </c>
      <c r="Z527" s="238">
        <v>3</v>
      </c>
      <c r="AB527" s="238">
        <v>2</v>
      </c>
      <c r="AC527" s="238">
        <v>98</v>
      </c>
      <c r="AD527" s="238" t="s">
        <v>376</v>
      </c>
      <c r="AE527" s="238">
        <v>4</v>
      </c>
      <c r="AF527" s="238" t="s">
        <v>358</v>
      </c>
      <c r="AG527" s="238">
        <v>90</v>
      </c>
      <c r="AH527" s="238">
        <v>2</v>
      </c>
      <c r="AI527" s="238">
        <v>2</v>
      </c>
      <c r="AJ527" s="238">
        <v>3</v>
      </c>
      <c r="AK527" s="238">
        <v>21</v>
      </c>
      <c r="AL527" s="238">
        <v>40</v>
      </c>
      <c r="AM527" s="238" t="s">
        <v>354</v>
      </c>
      <c r="AN527" s="238">
        <v>5</v>
      </c>
      <c r="AO527" s="238">
        <v>3</v>
      </c>
      <c r="AP527" s="238">
        <v>15</v>
      </c>
      <c r="AS527" s="238">
        <v>1</v>
      </c>
      <c r="AT527" s="238">
        <v>98</v>
      </c>
      <c r="AU527" s="238">
        <v>65</v>
      </c>
      <c r="AV527" s="238">
        <v>11</v>
      </c>
      <c r="AW527" s="238">
        <v>21</v>
      </c>
      <c r="AX527" s="238">
        <v>2</v>
      </c>
      <c r="AY527" s="238">
        <v>4</v>
      </c>
      <c r="AZ527" s="238">
        <v>3</v>
      </c>
      <c r="BA527" s="238">
        <v>21</v>
      </c>
      <c r="BB527" s="238">
        <v>52</v>
      </c>
      <c r="BC527" s="238" t="s">
        <v>363</v>
      </c>
      <c r="BD527" s="238">
        <v>5</v>
      </c>
      <c r="BE527" s="238">
        <v>1</v>
      </c>
      <c r="BI527" s="238">
        <v>1</v>
      </c>
      <c r="BJ527" s="238">
        <v>98</v>
      </c>
      <c r="BK527" s="238">
        <v>65</v>
      </c>
      <c r="BL527" s="238">
        <v>11</v>
      </c>
      <c r="BM527" s="238">
        <v>21</v>
      </c>
      <c r="CT527" s="238">
        <v>461677</v>
      </c>
      <c r="CU527" s="238">
        <v>4966552</v>
      </c>
      <c r="CV527" s="238">
        <v>44.8513515</v>
      </c>
      <c r="CW527" s="238">
        <v>-93.484982900000006</v>
      </c>
      <c r="CX527" s="238" t="s">
        <v>359</v>
      </c>
      <c r="CY527" s="238" t="s">
        <v>2625</v>
      </c>
    </row>
    <row r="528" spans="1:103" x14ac:dyDescent="0.25">
      <c r="A528" s="238">
        <v>543263</v>
      </c>
      <c r="B528" s="238">
        <v>2</v>
      </c>
      <c r="C528" s="238">
        <v>212</v>
      </c>
      <c r="D528" s="238">
        <v>155.62100000000001</v>
      </c>
      <c r="E528" s="238">
        <v>27</v>
      </c>
      <c r="F528" s="238" t="s">
        <v>2420</v>
      </c>
      <c r="H528" s="238" t="s">
        <v>354</v>
      </c>
      <c r="I528" s="238">
        <v>25</v>
      </c>
      <c r="K528" s="238">
        <v>18005690</v>
      </c>
      <c r="M528" s="238">
        <v>2</v>
      </c>
      <c r="N528" s="238">
        <v>5</v>
      </c>
      <c r="O528" s="238">
        <v>2018</v>
      </c>
      <c r="P528" s="238" t="s">
        <v>361</v>
      </c>
      <c r="Q528" s="238">
        <v>15</v>
      </c>
      <c r="R528" s="238" t="s">
        <v>356</v>
      </c>
      <c r="S528" s="238">
        <v>4</v>
      </c>
      <c r="T528" s="238">
        <v>0</v>
      </c>
      <c r="U528" s="238">
        <v>1</v>
      </c>
      <c r="W528" s="238">
        <v>42</v>
      </c>
      <c r="X528" s="238">
        <v>2</v>
      </c>
      <c r="Y528" s="238">
        <v>1</v>
      </c>
      <c r="Z528" s="238">
        <v>1</v>
      </c>
      <c r="AB528" s="238">
        <v>2</v>
      </c>
      <c r="AC528" s="238">
        <v>98</v>
      </c>
      <c r="AD528" s="238" t="s">
        <v>357</v>
      </c>
      <c r="AF528" s="238" t="s">
        <v>405</v>
      </c>
      <c r="AG528" s="238">
        <v>3</v>
      </c>
      <c r="AH528" s="238">
        <v>2</v>
      </c>
      <c r="AI528" s="238">
        <v>2</v>
      </c>
      <c r="AJ528" s="238">
        <v>4</v>
      </c>
      <c r="AK528" s="238">
        <v>27</v>
      </c>
      <c r="AL528" s="238">
        <v>34</v>
      </c>
      <c r="AM528" s="238" t="s">
        <v>354</v>
      </c>
      <c r="AN528" s="238">
        <v>5</v>
      </c>
      <c r="AO528" s="238">
        <v>1</v>
      </c>
      <c r="AS528" s="238">
        <v>15</v>
      </c>
      <c r="AT528" s="238">
        <v>9</v>
      </c>
      <c r="AU528" s="238">
        <v>65</v>
      </c>
      <c r="AV528" s="238">
        <v>11</v>
      </c>
      <c r="AW528" s="238">
        <v>21</v>
      </c>
      <c r="CT528" s="238">
        <v>461695.05286986701</v>
      </c>
      <c r="CU528" s="238">
        <v>4966626.5539954901</v>
      </c>
      <c r="CV528" s="238">
        <v>44.852023189999997</v>
      </c>
      <c r="CW528" s="238">
        <v>-93.484762849999996</v>
      </c>
      <c r="CX528" s="238" t="s">
        <v>359</v>
      </c>
      <c r="CY528" s="238" t="s">
        <v>2626</v>
      </c>
    </row>
    <row r="529" spans="1:103" x14ac:dyDescent="0.25">
      <c r="A529" s="238">
        <v>689263</v>
      </c>
      <c r="B529" s="238">
        <v>2</v>
      </c>
      <c r="C529" s="238">
        <v>212</v>
      </c>
      <c r="D529" s="238">
        <v>155.625</v>
      </c>
      <c r="E529" s="238">
        <v>27</v>
      </c>
      <c r="F529" s="238" t="s">
        <v>2420</v>
      </c>
      <c r="H529" s="238" t="s">
        <v>354</v>
      </c>
      <c r="I529" s="238">
        <v>25</v>
      </c>
      <c r="K529" s="238">
        <v>19502759</v>
      </c>
      <c r="M529" s="238">
        <v>2</v>
      </c>
      <c r="N529" s="238">
        <v>17</v>
      </c>
      <c r="O529" s="238">
        <v>2019</v>
      </c>
      <c r="P529" s="238" t="s">
        <v>366</v>
      </c>
      <c r="Q529" s="238">
        <v>12</v>
      </c>
      <c r="R529" s="238" t="s">
        <v>369</v>
      </c>
      <c r="S529" s="238">
        <v>5</v>
      </c>
      <c r="T529" s="238">
        <v>0</v>
      </c>
      <c r="U529" s="238">
        <v>2</v>
      </c>
      <c r="V529" s="238">
        <v>10</v>
      </c>
      <c r="W529" s="238">
        <v>10</v>
      </c>
      <c r="X529" s="238">
        <v>2</v>
      </c>
      <c r="Y529" s="238">
        <v>1</v>
      </c>
      <c r="Z529" s="238">
        <v>2</v>
      </c>
      <c r="AA529" s="238">
        <v>4</v>
      </c>
      <c r="AB529" s="238">
        <v>5</v>
      </c>
      <c r="AC529" s="238">
        <v>98</v>
      </c>
      <c r="AD529" s="238" t="s">
        <v>357</v>
      </c>
      <c r="AF529" s="238" t="s">
        <v>358</v>
      </c>
      <c r="AG529" s="238">
        <v>5</v>
      </c>
      <c r="AH529" s="238">
        <v>2</v>
      </c>
      <c r="AI529" s="238">
        <v>4</v>
      </c>
      <c r="AJ529" s="238">
        <v>3</v>
      </c>
      <c r="AK529" s="238">
        <v>21</v>
      </c>
      <c r="AL529" s="238">
        <v>40</v>
      </c>
      <c r="AM529" s="238" t="s">
        <v>354</v>
      </c>
      <c r="AN529" s="238">
        <v>5</v>
      </c>
      <c r="AO529" s="238">
        <v>90</v>
      </c>
      <c r="AS529" s="238">
        <v>15</v>
      </c>
      <c r="AT529" s="238">
        <v>9</v>
      </c>
      <c r="AU529" s="238">
        <v>65</v>
      </c>
      <c r="AV529" s="238">
        <v>13</v>
      </c>
      <c r="AW529" s="238">
        <v>21</v>
      </c>
      <c r="AX529" s="238">
        <v>2</v>
      </c>
      <c r="AY529" s="238">
        <v>4</v>
      </c>
      <c r="AZ529" s="238">
        <v>3</v>
      </c>
      <c r="BA529" s="238">
        <v>21</v>
      </c>
      <c r="BB529" s="238">
        <v>25</v>
      </c>
      <c r="BC529" s="238" t="s">
        <v>363</v>
      </c>
      <c r="BD529" s="238">
        <v>5</v>
      </c>
      <c r="BE529" s="238">
        <v>1</v>
      </c>
      <c r="BI529" s="238">
        <v>15</v>
      </c>
      <c r="BJ529" s="238">
        <v>9</v>
      </c>
      <c r="BK529" s="238">
        <v>65</v>
      </c>
      <c r="BL529" s="238">
        <v>13</v>
      </c>
      <c r="BM529" s="238">
        <v>21</v>
      </c>
      <c r="CT529" s="238">
        <v>461726.36525273102</v>
      </c>
      <c r="CU529" s="238">
        <v>4966587.0036406703</v>
      </c>
      <c r="CV529" s="238">
        <v>44.851668850000003</v>
      </c>
      <c r="CW529" s="238">
        <v>-93.484363610000003</v>
      </c>
      <c r="CX529" s="238" t="s">
        <v>359</v>
      </c>
      <c r="CY529" s="238" t="s">
        <v>2627</v>
      </c>
    </row>
    <row r="530" spans="1:103" x14ac:dyDescent="0.25">
      <c r="A530" s="238">
        <v>808649</v>
      </c>
      <c r="B530" s="238">
        <v>2</v>
      </c>
      <c r="C530" s="238">
        <v>212</v>
      </c>
      <c r="D530" s="238">
        <v>155.643</v>
      </c>
      <c r="E530" s="238">
        <v>27</v>
      </c>
      <c r="F530" s="238" t="s">
        <v>2420</v>
      </c>
      <c r="H530" s="238" t="s">
        <v>354</v>
      </c>
      <c r="I530" s="238">
        <v>25</v>
      </c>
      <c r="K530" s="238">
        <v>20503765</v>
      </c>
      <c r="L530" s="238">
        <v>201180121</v>
      </c>
      <c r="M530" s="238">
        <v>4</v>
      </c>
      <c r="N530" s="238">
        <v>27</v>
      </c>
      <c r="O530" s="238">
        <v>2020</v>
      </c>
      <c r="P530" s="238" t="s">
        <v>361</v>
      </c>
      <c r="Q530" s="238">
        <v>23</v>
      </c>
      <c r="R530" s="238" t="s">
        <v>356</v>
      </c>
      <c r="S530" s="238">
        <v>5</v>
      </c>
      <c r="T530" s="238">
        <v>0</v>
      </c>
      <c r="U530" s="238">
        <v>1</v>
      </c>
      <c r="W530" s="238">
        <v>16</v>
      </c>
      <c r="X530" s="238">
        <v>2</v>
      </c>
      <c r="Y530" s="238">
        <v>4</v>
      </c>
      <c r="Z530" s="238">
        <v>1</v>
      </c>
      <c r="AB530" s="238">
        <v>1</v>
      </c>
      <c r="AC530" s="238">
        <v>98</v>
      </c>
      <c r="AD530" s="238" t="s">
        <v>2628</v>
      </c>
      <c r="AF530" s="238" t="s">
        <v>358</v>
      </c>
      <c r="AG530" s="238">
        <v>4</v>
      </c>
      <c r="AH530" s="238">
        <v>2</v>
      </c>
      <c r="AI530" s="238">
        <v>4</v>
      </c>
      <c r="AJ530" s="238">
        <v>4</v>
      </c>
      <c r="AK530" s="238">
        <v>21</v>
      </c>
      <c r="AL530" s="238">
        <v>36</v>
      </c>
      <c r="AM530" s="238" t="s">
        <v>354</v>
      </c>
      <c r="AN530" s="238">
        <v>5</v>
      </c>
      <c r="AO530" s="238">
        <v>1</v>
      </c>
      <c r="AS530" s="238">
        <v>12</v>
      </c>
      <c r="AT530" s="238">
        <v>9</v>
      </c>
      <c r="AU530" s="238">
        <v>60</v>
      </c>
      <c r="AV530" s="238">
        <v>11</v>
      </c>
      <c r="AW530" s="238">
        <v>21</v>
      </c>
      <c r="CT530" s="238">
        <v>461734.831936331</v>
      </c>
      <c r="CU530" s="238">
        <v>4966620.8703750698</v>
      </c>
      <c r="CV530" s="238">
        <v>44.851974169999998</v>
      </c>
      <c r="CW530" s="238">
        <v>-93.484259019999996</v>
      </c>
      <c r="CX530" s="238" t="s">
        <v>359</v>
      </c>
      <c r="CY530" s="238" t="s">
        <v>2629</v>
      </c>
    </row>
    <row r="531" spans="1:103" x14ac:dyDescent="0.25">
      <c r="A531" s="238">
        <v>812719</v>
      </c>
      <c r="B531" s="238">
        <v>2</v>
      </c>
      <c r="C531" s="238">
        <v>212</v>
      </c>
      <c r="D531" s="238">
        <v>155.65199999999999</v>
      </c>
      <c r="E531" s="238">
        <v>27</v>
      </c>
      <c r="F531" s="238" t="s">
        <v>2420</v>
      </c>
      <c r="H531" s="238" t="s">
        <v>354</v>
      </c>
      <c r="I531" s="238">
        <v>25</v>
      </c>
      <c r="K531" s="238">
        <v>20015988</v>
      </c>
      <c r="L531" s="238">
        <v>201560011</v>
      </c>
      <c r="M531" s="238">
        <v>6</v>
      </c>
      <c r="N531" s="238">
        <v>4</v>
      </c>
      <c r="O531" s="238">
        <v>2020</v>
      </c>
      <c r="P531" s="238" t="s">
        <v>384</v>
      </c>
      <c r="Q531" s="238">
        <v>7</v>
      </c>
      <c r="R531" s="238" t="s">
        <v>356</v>
      </c>
      <c r="S531" s="238">
        <v>5</v>
      </c>
      <c r="T531" s="238">
        <v>0</v>
      </c>
      <c r="U531" s="238">
        <v>1</v>
      </c>
      <c r="W531" s="238">
        <v>61</v>
      </c>
      <c r="X531" s="238">
        <v>2</v>
      </c>
      <c r="Y531" s="238">
        <v>1</v>
      </c>
      <c r="Z531" s="238">
        <v>1</v>
      </c>
      <c r="AB531" s="238">
        <v>1</v>
      </c>
      <c r="AC531" s="238">
        <v>98</v>
      </c>
      <c r="AD531" s="238" t="s">
        <v>357</v>
      </c>
      <c r="AF531" s="238" t="s">
        <v>358</v>
      </c>
      <c r="AG531" s="238">
        <v>3</v>
      </c>
      <c r="AH531" s="238">
        <v>2</v>
      </c>
      <c r="AI531" s="238">
        <v>2</v>
      </c>
      <c r="AJ531" s="238">
        <v>4</v>
      </c>
      <c r="AK531" s="238">
        <v>21</v>
      </c>
      <c r="AL531" s="238">
        <v>33</v>
      </c>
      <c r="AM531" s="238" t="s">
        <v>354</v>
      </c>
      <c r="AN531" s="238">
        <v>5</v>
      </c>
      <c r="AO531" s="238">
        <v>62</v>
      </c>
      <c r="AP531" s="238">
        <v>99</v>
      </c>
      <c r="AS531" s="238">
        <v>15</v>
      </c>
      <c r="AT531" s="238">
        <v>9</v>
      </c>
      <c r="AU531" s="238">
        <v>60</v>
      </c>
      <c r="AV531" s="238">
        <v>11</v>
      </c>
      <c r="AW531" s="238">
        <v>21</v>
      </c>
      <c r="CT531" s="238">
        <v>461727.46439302299</v>
      </c>
      <c r="CU531" s="238">
        <v>4966645.5348435501</v>
      </c>
      <c r="CV531" s="238">
        <v>44.852195799999997</v>
      </c>
      <c r="CW531" s="238">
        <v>-93.484354120000006</v>
      </c>
      <c r="CX531" s="238" t="s">
        <v>359</v>
      </c>
      <c r="CY531" s="238" t="s">
        <v>2630</v>
      </c>
    </row>
    <row r="532" spans="1:103" x14ac:dyDescent="0.25">
      <c r="A532" s="238">
        <v>10716590</v>
      </c>
      <c r="B532" s="238">
        <v>2</v>
      </c>
      <c r="C532" s="238">
        <v>212</v>
      </c>
      <c r="D532" s="238">
        <v>155.655</v>
      </c>
      <c r="E532" s="238">
        <v>27</v>
      </c>
      <c r="F532" s="238" t="s">
        <v>2420</v>
      </c>
      <c r="H532" s="238" t="s">
        <v>354</v>
      </c>
      <c r="I532" s="238">
        <v>25</v>
      </c>
      <c r="K532" s="238">
        <v>11502765</v>
      </c>
      <c r="L532" s="238">
        <v>110570340</v>
      </c>
      <c r="M532" s="238">
        <v>2</v>
      </c>
      <c r="N532" s="238">
        <v>26</v>
      </c>
      <c r="O532" s="238">
        <v>2011</v>
      </c>
      <c r="P532" s="238" t="s">
        <v>364</v>
      </c>
      <c r="Q532" s="238">
        <v>12</v>
      </c>
      <c r="S532" s="238">
        <v>4</v>
      </c>
      <c r="T532" s="238">
        <v>0</v>
      </c>
      <c r="U532" s="238">
        <v>2</v>
      </c>
      <c r="V532" s="238">
        <v>10</v>
      </c>
      <c r="W532" s="238">
        <v>10</v>
      </c>
      <c r="X532" s="238">
        <v>25</v>
      </c>
      <c r="Y532" s="238">
        <v>1</v>
      </c>
      <c r="Z532" s="238">
        <v>2</v>
      </c>
      <c r="AA532" s="238">
        <v>4</v>
      </c>
      <c r="AB532" s="238">
        <v>3</v>
      </c>
      <c r="AC532" s="238">
        <v>98</v>
      </c>
      <c r="AD532" s="238">
        <v>212</v>
      </c>
      <c r="AE532" s="238" t="s">
        <v>2611</v>
      </c>
      <c r="AF532" s="238" t="s">
        <v>358</v>
      </c>
      <c r="AG532" s="238">
        <v>5</v>
      </c>
      <c r="AH532" s="238">
        <v>2</v>
      </c>
      <c r="AI532" s="238">
        <v>4</v>
      </c>
      <c r="AJ532" s="238">
        <v>4</v>
      </c>
      <c r="AK532" s="238">
        <v>7</v>
      </c>
      <c r="AL532" s="238">
        <v>17</v>
      </c>
      <c r="AM532" s="238" t="s">
        <v>363</v>
      </c>
      <c r="AN532" s="238">
        <v>5</v>
      </c>
      <c r="AO532" s="238">
        <v>3</v>
      </c>
      <c r="AP532" s="238">
        <v>16</v>
      </c>
      <c r="AS532" s="238">
        <v>3</v>
      </c>
      <c r="AT532" s="238">
        <v>98</v>
      </c>
      <c r="AU532" s="238">
        <v>65</v>
      </c>
      <c r="AV532" s="238">
        <v>10</v>
      </c>
      <c r="AW532" s="238">
        <v>21</v>
      </c>
      <c r="AX532" s="238">
        <v>2</v>
      </c>
      <c r="AY532" s="238">
        <v>44</v>
      </c>
      <c r="AZ532" s="238">
        <v>4</v>
      </c>
      <c r="BA532" s="238">
        <v>21</v>
      </c>
      <c r="BB532" s="238">
        <v>50</v>
      </c>
      <c r="BC532" s="238" t="s">
        <v>354</v>
      </c>
      <c r="BD532" s="238">
        <v>5</v>
      </c>
      <c r="BE532" s="238">
        <v>1</v>
      </c>
      <c r="BI532" s="238">
        <v>3</v>
      </c>
      <c r="BJ532" s="238">
        <v>98</v>
      </c>
      <c r="BK532" s="238">
        <v>65</v>
      </c>
      <c r="BL532" s="238">
        <v>10</v>
      </c>
      <c r="BM532" s="238">
        <v>21</v>
      </c>
      <c r="CT532" s="238">
        <v>461756</v>
      </c>
      <c r="CU532" s="238">
        <v>4966627</v>
      </c>
      <c r="CV532" s="238">
        <v>44.852028699999998</v>
      </c>
      <c r="CW532" s="238">
        <v>-93.483994300000006</v>
      </c>
      <c r="CX532" s="238" t="s">
        <v>359</v>
      </c>
      <c r="CY532" s="238" t="s">
        <v>2631</v>
      </c>
    </row>
    <row r="533" spans="1:103" x14ac:dyDescent="0.25">
      <c r="A533" s="238">
        <v>10724403</v>
      </c>
      <c r="B533" s="238">
        <v>2</v>
      </c>
      <c r="C533" s="238">
        <v>212</v>
      </c>
      <c r="D533" s="238">
        <v>155.655</v>
      </c>
      <c r="E533" s="238">
        <v>27</v>
      </c>
      <c r="F533" s="238" t="s">
        <v>2420</v>
      </c>
      <c r="H533" s="238" t="s">
        <v>354</v>
      </c>
      <c r="I533" s="238">
        <v>25</v>
      </c>
      <c r="K533" s="238">
        <v>11031322</v>
      </c>
      <c r="L533" s="238">
        <v>111960012</v>
      </c>
      <c r="M533" s="238">
        <v>7</v>
      </c>
      <c r="N533" s="238">
        <v>14</v>
      </c>
      <c r="O533" s="238">
        <v>2011</v>
      </c>
      <c r="P533" s="238" t="s">
        <v>384</v>
      </c>
      <c r="Q533" s="238">
        <v>5</v>
      </c>
      <c r="R533" s="238" t="s">
        <v>356</v>
      </c>
      <c r="S533" s="238">
        <v>5</v>
      </c>
      <c r="T533" s="238">
        <v>0</v>
      </c>
      <c r="U533" s="238">
        <v>1</v>
      </c>
      <c r="V533" s="238">
        <v>4</v>
      </c>
      <c r="W533" s="238">
        <v>2</v>
      </c>
      <c r="X533" s="238">
        <v>4</v>
      </c>
      <c r="Y533" s="238">
        <v>2</v>
      </c>
      <c r="Z533" s="238">
        <v>1</v>
      </c>
      <c r="AA533" s="238">
        <v>1</v>
      </c>
      <c r="AB533" s="238">
        <v>1</v>
      </c>
      <c r="AC533" s="238">
        <v>98</v>
      </c>
      <c r="AD533" s="238" t="s">
        <v>2555</v>
      </c>
      <c r="AE533" s="238" t="s">
        <v>2583</v>
      </c>
      <c r="AF533" s="238" t="s">
        <v>358</v>
      </c>
      <c r="AG533" s="238">
        <v>3</v>
      </c>
      <c r="AH533" s="238">
        <v>2</v>
      </c>
      <c r="AI533" s="238">
        <v>2</v>
      </c>
      <c r="AJ533" s="238">
        <v>4</v>
      </c>
      <c r="AK533" s="238">
        <v>21</v>
      </c>
      <c r="AL533" s="238">
        <v>42</v>
      </c>
      <c r="AM533" s="238" t="s">
        <v>354</v>
      </c>
      <c r="AN533" s="238">
        <v>5</v>
      </c>
      <c r="AS533" s="238">
        <v>7</v>
      </c>
      <c r="AT533" s="238">
        <v>98</v>
      </c>
      <c r="AU533" s="238">
        <v>55</v>
      </c>
      <c r="AV533" s="238">
        <v>11</v>
      </c>
      <c r="AW533" s="238">
        <v>21</v>
      </c>
      <c r="CT533" s="238">
        <v>461756</v>
      </c>
      <c r="CU533" s="238">
        <v>4966627</v>
      </c>
      <c r="CV533" s="238">
        <v>44.852028699999998</v>
      </c>
      <c r="CW533" s="238">
        <v>-93.483994300000006</v>
      </c>
      <c r="CX533" s="238" t="s">
        <v>359</v>
      </c>
      <c r="CY533" s="238" t="s">
        <v>2632</v>
      </c>
    </row>
    <row r="534" spans="1:103" x14ac:dyDescent="0.25">
      <c r="A534" s="238">
        <v>774601</v>
      </c>
      <c r="B534" s="238">
        <v>2</v>
      </c>
      <c r="C534" s="238">
        <v>212</v>
      </c>
      <c r="D534" s="238">
        <v>155.66200000000001</v>
      </c>
      <c r="E534" s="238">
        <v>27</v>
      </c>
      <c r="F534" s="238" t="s">
        <v>2420</v>
      </c>
      <c r="H534" s="238" t="s">
        <v>354</v>
      </c>
      <c r="I534" s="238">
        <v>25</v>
      </c>
      <c r="K534" s="238">
        <v>19515536</v>
      </c>
      <c r="M534" s="238">
        <v>12</v>
      </c>
      <c r="N534" s="238">
        <v>18</v>
      </c>
      <c r="O534" s="238">
        <v>2019</v>
      </c>
      <c r="P534" s="238" t="s">
        <v>355</v>
      </c>
      <c r="Q534" s="238">
        <v>17</v>
      </c>
      <c r="R534" s="238" t="s">
        <v>356</v>
      </c>
      <c r="S534" s="238">
        <v>5</v>
      </c>
      <c r="T534" s="238">
        <v>0</v>
      </c>
      <c r="U534" s="238">
        <v>2</v>
      </c>
      <c r="V534" s="238">
        <v>12</v>
      </c>
      <c r="W534" s="238">
        <v>10</v>
      </c>
      <c r="X534" s="238">
        <v>2</v>
      </c>
      <c r="Y534" s="238">
        <v>4</v>
      </c>
      <c r="Z534" s="238">
        <v>1</v>
      </c>
      <c r="AB534" s="238">
        <v>1</v>
      </c>
      <c r="AC534" s="238">
        <v>98</v>
      </c>
      <c r="AD534" s="238" t="s">
        <v>357</v>
      </c>
      <c r="AF534" s="238" t="s">
        <v>405</v>
      </c>
      <c r="AG534" s="238">
        <v>7</v>
      </c>
      <c r="AH534" s="238">
        <v>2</v>
      </c>
      <c r="AI534" s="238">
        <v>4</v>
      </c>
      <c r="AJ534" s="238">
        <v>4</v>
      </c>
      <c r="AK534" s="238">
        <v>34</v>
      </c>
      <c r="AL534" s="238">
        <v>31</v>
      </c>
      <c r="AM534" s="238" t="s">
        <v>363</v>
      </c>
      <c r="AN534" s="238">
        <v>5</v>
      </c>
      <c r="AO534" s="238">
        <v>1</v>
      </c>
      <c r="AS534" s="238">
        <v>15</v>
      </c>
      <c r="AT534" s="238">
        <v>9</v>
      </c>
      <c r="AU534" s="238">
        <v>60</v>
      </c>
      <c r="AV534" s="238">
        <v>11</v>
      </c>
      <c r="AW534" s="238">
        <v>21</v>
      </c>
      <c r="AX534" s="238">
        <v>2</v>
      </c>
      <c r="AY534" s="238">
        <v>5</v>
      </c>
      <c r="AZ534" s="238">
        <v>4</v>
      </c>
      <c r="BA534" s="238">
        <v>21</v>
      </c>
      <c r="BB534" s="238">
        <v>48</v>
      </c>
      <c r="BC534" s="238" t="s">
        <v>363</v>
      </c>
      <c r="BD534" s="238">
        <v>5</v>
      </c>
      <c r="BE534" s="238">
        <v>90</v>
      </c>
      <c r="BI534" s="238">
        <v>15</v>
      </c>
      <c r="BJ534" s="238">
        <v>9</v>
      </c>
      <c r="BK534" s="238">
        <v>60</v>
      </c>
      <c r="BL534" s="238">
        <v>11</v>
      </c>
      <c r="BM534" s="238">
        <v>21</v>
      </c>
      <c r="CT534" s="238">
        <v>461760.231987131</v>
      </c>
      <c r="CU534" s="238">
        <v>4966680.1371602695</v>
      </c>
      <c r="CV534" s="238">
        <v>44.852509040000001</v>
      </c>
      <c r="CW534" s="238">
        <v>-93.483942060000004</v>
      </c>
      <c r="CX534" s="238" t="s">
        <v>359</v>
      </c>
      <c r="CY534" s="238" t="s">
        <v>2633</v>
      </c>
    </row>
    <row r="535" spans="1:103" x14ac:dyDescent="0.25">
      <c r="A535" s="238">
        <v>10869299</v>
      </c>
      <c r="B535" s="238">
        <v>2</v>
      </c>
      <c r="C535" s="238">
        <v>212</v>
      </c>
      <c r="D535" s="238">
        <v>155.67099999999999</v>
      </c>
      <c r="E535" s="238">
        <v>27</v>
      </c>
      <c r="F535" s="238" t="s">
        <v>2420</v>
      </c>
      <c r="H535" s="238" t="s">
        <v>354</v>
      </c>
      <c r="I535" s="238">
        <v>25</v>
      </c>
      <c r="K535" s="238">
        <v>13011484</v>
      </c>
      <c r="L535" s="238">
        <v>130770039</v>
      </c>
      <c r="M535" s="238">
        <v>3</v>
      </c>
      <c r="N535" s="238">
        <v>18</v>
      </c>
      <c r="O535" s="238">
        <v>2013</v>
      </c>
      <c r="P535" s="238" t="s">
        <v>361</v>
      </c>
      <c r="Q535" s="238">
        <v>6</v>
      </c>
      <c r="S535" s="238">
        <v>5</v>
      </c>
      <c r="T535" s="238">
        <v>0</v>
      </c>
      <c r="U535" s="238">
        <v>1</v>
      </c>
      <c r="V535" s="238">
        <v>7</v>
      </c>
      <c r="W535" s="238">
        <v>54</v>
      </c>
      <c r="X535" s="238">
        <v>2</v>
      </c>
      <c r="Y535" s="238">
        <v>4</v>
      </c>
      <c r="Z535" s="238">
        <v>4</v>
      </c>
      <c r="AB535" s="238">
        <v>3</v>
      </c>
      <c r="AC535" s="238">
        <v>98</v>
      </c>
      <c r="AD535" s="238" t="s">
        <v>371</v>
      </c>
      <c r="AE535" s="238" t="s">
        <v>2634</v>
      </c>
      <c r="AF535" s="238" t="s">
        <v>358</v>
      </c>
      <c r="AG535" s="238">
        <v>3</v>
      </c>
      <c r="AH535" s="238">
        <v>2</v>
      </c>
      <c r="AI535" s="238">
        <v>1</v>
      </c>
      <c r="AJ535" s="238">
        <v>3</v>
      </c>
      <c r="AK535" s="238">
        <v>21</v>
      </c>
      <c r="AL535" s="238">
        <v>62</v>
      </c>
      <c r="AM535" s="238" t="s">
        <v>363</v>
      </c>
      <c r="AN535" s="238">
        <v>5</v>
      </c>
      <c r="AS535" s="238">
        <v>3</v>
      </c>
      <c r="AT535" s="238">
        <v>98</v>
      </c>
      <c r="AU535" s="238">
        <v>60</v>
      </c>
      <c r="AV535" s="238">
        <v>10</v>
      </c>
      <c r="AW535" s="238">
        <v>21</v>
      </c>
      <c r="CT535" s="238">
        <v>461772</v>
      </c>
      <c r="CU535" s="238">
        <v>4966645</v>
      </c>
      <c r="CV535" s="238">
        <v>44.852192299999999</v>
      </c>
      <c r="CW535" s="238">
        <v>-93.483788099999998</v>
      </c>
      <c r="CX535" s="238" t="s">
        <v>359</v>
      </c>
      <c r="CY535" s="238" t="s">
        <v>2635</v>
      </c>
    </row>
    <row r="536" spans="1:103" x14ac:dyDescent="0.25">
      <c r="A536" s="238">
        <v>733417</v>
      </c>
      <c r="B536" s="238">
        <v>2</v>
      </c>
      <c r="C536" s="238">
        <v>212</v>
      </c>
      <c r="D536" s="238">
        <v>155.672</v>
      </c>
      <c r="E536" s="238">
        <v>27</v>
      </c>
      <c r="F536" s="238" t="s">
        <v>2420</v>
      </c>
      <c r="H536" s="238" t="s">
        <v>354</v>
      </c>
      <c r="I536" s="238">
        <v>25</v>
      </c>
      <c r="K536" s="238">
        <v>19508602</v>
      </c>
      <c r="M536" s="238">
        <v>7</v>
      </c>
      <c r="N536" s="238">
        <v>14</v>
      </c>
      <c r="O536" s="238">
        <v>2019</v>
      </c>
      <c r="P536" s="238" t="s">
        <v>366</v>
      </c>
      <c r="Q536" s="238">
        <v>8</v>
      </c>
      <c r="R536" s="238" t="s">
        <v>356</v>
      </c>
      <c r="S536" s="238">
        <v>5</v>
      </c>
      <c r="T536" s="238">
        <v>0</v>
      </c>
      <c r="U536" s="238">
        <v>1</v>
      </c>
      <c r="V536" s="238">
        <v>10</v>
      </c>
      <c r="W536" s="238">
        <v>55</v>
      </c>
      <c r="X536" s="238">
        <v>3</v>
      </c>
      <c r="Y536" s="238">
        <v>99</v>
      </c>
      <c r="Z536" s="238">
        <v>99</v>
      </c>
      <c r="AB536" s="238">
        <v>99</v>
      </c>
      <c r="AC536" s="238">
        <v>98</v>
      </c>
      <c r="AD536" s="238" t="s">
        <v>357</v>
      </c>
      <c r="AF536" s="238" t="s">
        <v>405</v>
      </c>
      <c r="AG536" s="238">
        <v>3</v>
      </c>
      <c r="AH536" s="238">
        <v>1</v>
      </c>
      <c r="AI536" s="238">
        <v>2</v>
      </c>
      <c r="AJ536" s="238">
        <v>4</v>
      </c>
      <c r="AK536" s="238">
        <v>99</v>
      </c>
      <c r="AS536" s="238">
        <v>15</v>
      </c>
      <c r="AT536" s="238">
        <v>9</v>
      </c>
      <c r="AU536" s="238">
        <v>65</v>
      </c>
      <c r="AV536" s="238">
        <v>13</v>
      </c>
      <c r="AW536" s="238">
        <v>21</v>
      </c>
      <c r="CT536" s="238">
        <v>461760.231987131</v>
      </c>
      <c r="CU536" s="238">
        <v>4966701.3038692698</v>
      </c>
      <c r="CV536" s="238">
        <v>44.852699579999999</v>
      </c>
      <c r="CW536" s="238">
        <v>-93.483943650000001</v>
      </c>
      <c r="CX536" s="238" t="s">
        <v>359</v>
      </c>
      <c r="CY536" s="238" t="s">
        <v>2636</v>
      </c>
    </row>
    <row r="537" spans="1:103" x14ac:dyDescent="0.25">
      <c r="A537" s="238">
        <v>763484</v>
      </c>
      <c r="B537" s="238">
        <v>2</v>
      </c>
      <c r="C537" s="238">
        <v>212</v>
      </c>
      <c r="D537" s="238">
        <v>155.67500000000001</v>
      </c>
      <c r="E537" s="238">
        <v>27</v>
      </c>
      <c r="F537" s="238" t="s">
        <v>2420</v>
      </c>
      <c r="H537" s="238" t="s">
        <v>354</v>
      </c>
      <c r="I537" s="238">
        <v>25</v>
      </c>
      <c r="K537" s="238">
        <v>19045667</v>
      </c>
      <c r="M537" s="238">
        <v>11</v>
      </c>
      <c r="N537" s="238">
        <v>18</v>
      </c>
      <c r="O537" s="238">
        <v>2019</v>
      </c>
      <c r="P537" s="238" t="s">
        <v>361</v>
      </c>
      <c r="Q537" s="238">
        <v>15</v>
      </c>
      <c r="R537" s="238" t="s">
        <v>356</v>
      </c>
      <c r="S537" s="238">
        <v>5</v>
      </c>
      <c r="T537" s="238">
        <v>0</v>
      </c>
      <c r="U537" s="238">
        <v>2</v>
      </c>
      <c r="V537" s="238">
        <v>10</v>
      </c>
      <c r="W537" s="238">
        <v>10</v>
      </c>
      <c r="X537" s="238">
        <v>2</v>
      </c>
      <c r="Y537" s="238">
        <v>1</v>
      </c>
      <c r="Z537" s="238">
        <v>2</v>
      </c>
      <c r="AB537" s="238">
        <v>1</v>
      </c>
      <c r="AC537" s="238">
        <v>98</v>
      </c>
      <c r="AD537" s="238" t="s">
        <v>357</v>
      </c>
      <c r="AF537" s="238" t="s">
        <v>405</v>
      </c>
      <c r="AG537" s="238">
        <v>5</v>
      </c>
      <c r="AH537" s="238">
        <v>2</v>
      </c>
      <c r="AI537" s="238">
        <v>2</v>
      </c>
      <c r="AJ537" s="238">
        <v>4</v>
      </c>
      <c r="AK537" s="238">
        <v>21</v>
      </c>
      <c r="AL537" s="238">
        <v>37</v>
      </c>
      <c r="AM537" s="238" t="s">
        <v>354</v>
      </c>
      <c r="AN537" s="238">
        <v>10</v>
      </c>
      <c r="AO537" s="238">
        <v>70</v>
      </c>
      <c r="AS537" s="238">
        <v>15</v>
      </c>
      <c r="AT537" s="238">
        <v>9</v>
      </c>
      <c r="AU537" s="238">
        <v>65</v>
      </c>
      <c r="AV537" s="238">
        <v>11</v>
      </c>
      <c r="AW537" s="238">
        <v>21</v>
      </c>
      <c r="AX537" s="238">
        <v>2</v>
      </c>
      <c r="AY537" s="238">
        <v>4</v>
      </c>
      <c r="AZ537" s="238">
        <v>4</v>
      </c>
      <c r="BA537" s="238">
        <v>21</v>
      </c>
      <c r="BB537" s="238">
        <v>47</v>
      </c>
      <c r="BC537" s="238" t="s">
        <v>354</v>
      </c>
      <c r="BD537" s="238">
        <v>5</v>
      </c>
      <c r="BE537" s="238">
        <v>1</v>
      </c>
      <c r="BI537" s="238">
        <v>15</v>
      </c>
      <c r="BJ537" s="238">
        <v>9</v>
      </c>
      <c r="BK537" s="238">
        <v>65</v>
      </c>
      <c r="BL537" s="238">
        <v>11</v>
      </c>
      <c r="BM537" s="238">
        <v>21</v>
      </c>
      <c r="CT537" s="238">
        <v>461769.65451909299</v>
      </c>
      <c r="CU537" s="238">
        <v>4966698.8401323101</v>
      </c>
      <c r="CV537" s="238">
        <v>44.852677909999997</v>
      </c>
      <c r="CW537" s="238">
        <v>-93.483824220000002</v>
      </c>
      <c r="CX537" s="238" t="s">
        <v>359</v>
      </c>
      <c r="CY537" s="238" t="s">
        <v>2637</v>
      </c>
    </row>
    <row r="538" spans="1:103" x14ac:dyDescent="0.25">
      <c r="A538" s="238">
        <v>696905</v>
      </c>
      <c r="B538" s="238">
        <v>2</v>
      </c>
      <c r="C538" s="238">
        <v>212</v>
      </c>
      <c r="D538" s="238">
        <v>155.67699999999999</v>
      </c>
      <c r="E538" s="238">
        <v>27</v>
      </c>
      <c r="F538" s="238" t="s">
        <v>2420</v>
      </c>
      <c r="H538" s="238" t="s">
        <v>354</v>
      </c>
      <c r="I538" s="238">
        <v>25</v>
      </c>
      <c r="K538" s="238">
        <v>19503912</v>
      </c>
      <c r="M538" s="238">
        <v>3</v>
      </c>
      <c r="N538" s="238">
        <v>11</v>
      </c>
      <c r="O538" s="238">
        <v>2019</v>
      </c>
      <c r="P538" s="238" t="s">
        <v>361</v>
      </c>
      <c r="Q538" s="238">
        <v>9</v>
      </c>
      <c r="R538" s="238" t="s">
        <v>356</v>
      </c>
      <c r="S538" s="238">
        <v>5</v>
      </c>
      <c r="T538" s="238">
        <v>0</v>
      </c>
      <c r="U538" s="238">
        <v>1</v>
      </c>
      <c r="W538" s="238">
        <v>55</v>
      </c>
      <c r="X538" s="238">
        <v>2</v>
      </c>
      <c r="Y538" s="238">
        <v>1</v>
      </c>
      <c r="Z538" s="238">
        <v>1</v>
      </c>
      <c r="AB538" s="238">
        <v>1</v>
      </c>
      <c r="AC538" s="238">
        <v>98</v>
      </c>
      <c r="AD538" s="238" t="s">
        <v>357</v>
      </c>
      <c r="AF538" s="238" t="s">
        <v>405</v>
      </c>
      <c r="AG538" s="238">
        <v>3</v>
      </c>
      <c r="AH538" s="238">
        <v>2</v>
      </c>
      <c r="AI538" s="238">
        <v>2</v>
      </c>
      <c r="AJ538" s="238">
        <v>4</v>
      </c>
      <c r="AK538" s="238">
        <v>21</v>
      </c>
      <c r="AL538" s="238">
        <v>68</v>
      </c>
      <c r="AM538" s="238" t="s">
        <v>363</v>
      </c>
      <c r="AN538" s="238">
        <v>5</v>
      </c>
      <c r="AO538" s="238">
        <v>68</v>
      </c>
      <c r="AP538" s="238">
        <v>72</v>
      </c>
      <c r="AS538" s="238">
        <v>15</v>
      </c>
      <c r="AT538" s="238">
        <v>9</v>
      </c>
      <c r="AU538" s="238">
        <v>65</v>
      </c>
      <c r="AV538" s="238">
        <v>11</v>
      </c>
      <c r="AW538" s="238">
        <v>21</v>
      </c>
      <c r="CT538" s="238">
        <v>461777.16535433102</v>
      </c>
      <c r="CU538" s="238">
        <v>4966697.0705274697</v>
      </c>
      <c r="CV538" s="238">
        <v>44.852662379999998</v>
      </c>
      <c r="CW538" s="238">
        <v>-93.48372904</v>
      </c>
      <c r="CX538" s="238" t="s">
        <v>359</v>
      </c>
      <c r="CY538" s="238" t="s">
        <v>2638</v>
      </c>
    </row>
    <row r="539" spans="1:103" x14ac:dyDescent="0.25">
      <c r="A539" s="238">
        <v>528932</v>
      </c>
      <c r="B539" s="238">
        <v>2</v>
      </c>
      <c r="C539" s="238">
        <v>212</v>
      </c>
      <c r="D539" s="238">
        <v>155.68100000000001</v>
      </c>
      <c r="E539" s="238">
        <v>27</v>
      </c>
      <c r="F539" s="238" t="s">
        <v>2420</v>
      </c>
      <c r="H539" s="238" t="s">
        <v>354</v>
      </c>
      <c r="I539" s="238">
        <v>25</v>
      </c>
      <c r="K539" s="238">
        <v>17045936</v>
      </c>
      <c r="M539" s="238">
        <v>12</v>
      </c>
      <c r="N539" s="238">
        <v>28</v>
      </c>
      <c r="O539" s="238">
        <v>2017</v>
      </c>
      <c r="P539" s="238" t="s">
        <v>384</v>
      </c>
      <c r="Q539" s="238">
        <v>11</v>
      </c>
      <c r="R539" s="238" t="s">
        <v>369</v>
      </c>
      <c r="S539" s="238">
        <v>5</v>
      </c>
      <c r="T539" s="238">
        <v>0</v>
      </c>
      <c r="U539" s="238">
        <v>1</v>
      </c>
      <c r="W539" s="238">
        <v>55</v>
      </c>
      <c r="X539" s="238">
        <v>2</v>
      </c>
      <c r="Y539" s="238">
        <v>1</v>
      </c>
      <c r="Z539" s="238">
        <v>4</v>
      </c>
      <c r="AB539" s="238">
        <v>3</v>
      </c>
      <c r="AC539" s="238">
        <v>98</v>
      </c>
      <c r="AD539" s="238" t="s">
        <v>357</v>
      </c>
      <c r="AF539" s="238" t="s">
        <v>358</v>
      </c>
      <c r="AG539" s="238">
        <v>3</v>
      </c>
      <c r="AH539" s="238">
        <v>2</v>
      </c>
      <c r="AI539" s="238">
        <v>2</v>
      </c>
      <c r="AJ539" s="238">
        <v>3</v>
      </c>
      <c r="AK539" s="238">
        <v>26</v>
      </c>
      <c r="AL539" s="238">
        <v>37</v>
      </c>
      <c r="AM539" s="238" t="s">
        <v>363</v>
      </c>
      <c r="AN539" s="238">
        <v>5</v>
      </c>
      <c r="AO539" s="238">
        <v>1</v>
      </c>
      <c r="AS539" s="238">
        <v>15</v>
      </c>
      <c r="AT539" s="238">
        <v>9</v>
      </c>
      <c r="AU539" s="238">
        <v>65</v>
      </c>
      <c r="AV539" s="238">
        <v>11</v>
      </c>
      <c r="AW539" s="238">
        <v>21</v>
      </c>
      <c r="CT539" s="238">
        <v>461786.466594361</v>
      </c>
      <c r="CU539" s="238">
        <v>4966654.0015271502</v>
      </c>
      <c r="CV539" s="238">
        <v>44.852275179999999</v>
      </c>
      <c r="CW539" s="238">
        <v>-93.483608090000004</v>
      </c>
      <c r="CX539" s="238" t="s">
        <v>359</v>
      </c>
      <c r="CY539" s="238" t="s">
        <v>2639</v>
      </c>
    </row>
    <row r="540" spans="1:103" x14ac:dyDescent="0.25">
      <c r="A540" s="238">
        <v>666529</v>
      </c>
      <c r="B540" s="238">
        <v>2</v>
      </c>
      <c r="C540" s="238">
        <v>212</v>
      </c>
      <c r="D540" s="238">
        <v>155.702</v>
      </c>
      <c r="E540" s="238">
        <v>27</v>
      </c>
      <c r="F540" s="238" t="s">
        <v>2420</v>
      </c>
      <c r="H540" s="238" t="s">
        <v>354</v>
      </c>
      <c r="I540" s="238">
        <v>25</v>
      </c>
      <c r="K540" s="238">
        <v>18514505</v>
      </c>
      <c r="M540" s="238">
        <v>12</v>
      </c>
      <c r="N540" s="238">
        <v>7</v>
      </c>
      <c r="O540" s="238">
        <v>2018</v>
      </c>
      <c r="P540" s="238" t="s">
        <v>362</v>
      </c>
      <c r="Q540" s="238">
        <v>18</v>
      </c>
      <c r="R540" s="238" t="s">
        <v>356</v>
      </c>
      <c r="S540" s="238">
        <v>5</v>
      </c>
      <c r="T540" s="238">
        <v>0</v>
      </c>
      <c r="U540" s="238">
        <v>2</v>
      </c>
      <c r="V540" s="238">
        <v>10</v>
      </c>
      <c r="W540" s="238">
        <v>10</v>
      </c>
      <c r="X540" s="238">
        <v>2</v>
      </c>
      <c r="Y540" s="238">
        <v>4</v>
      </c>
      <c r="Z540" s="238">
        <v>1</v>
      </c>
      <c r="AB540" s="238">
        <v>1</v>
      </c>
      <c r="AC540" s="238">
        <v>98</v>
      </c>
      <c r="AD540" s="238" t="s">
        <v>357</v>
      </c>
      <c r="AF540" s="238" t="s">
        <v>358</v>
      </c>
      <c r="AG540" s="238">
        <v>5</v>
      </c>
      <c r="AH540" s="238">
        <v>2</v>
      </c>
      <c r="AI540" s="238">
        <v>4</v>
      </c>
      <c r="AJ540" s="238">
        <v>4</v>
      </c>
      <c r="AK540" s="238">
        <v>28</v>
      </c>
      <c r="AL540" s="238">
        <v>42</v>
      </c>
      <c r="AM540" s="238" t="s">
        <v>363</v>
      </c>
      <c r="AN540" s="238">
        <v>5</v>
      </c>
      <c r="AO540" s="238">
        <v>68</v>
      </c>
      <c r="AS540" s="238">
        <v>15</v>
      </c>
      <c r="AT540" s="238">
        <v>9</v>
      </c>
      <c r="AU540" s="238">
        <v>65</v>
      </c>
      <c r="AV540" s="238">
        <v>11</v>
      </c>
      <c r="AW540" s="238">
        <v>21</v>
      </c>
      <c r="AX540" s="238">
        <v>2</v>
      </c>
      <c r="AY540" s="238">
        <v>3</v>
      </c>
      <c r="AZ540" s="238">
        <v>4</v>
      </c>
      <c r="BA540" s="238">
        <v>21</v>
      </c>
      <c r="BB540" s="238">
        <v>52</v>
      </c>
      <c r="BC540" s="238" t="s">
        <v>354</v>
      </c>
      <c r="BD540" s="238">
        <v>5</v>
      </c>
      <c r="BE540" s="238">
        <v>1</v>
      </c>
      <c r="BI540" s="238">
        <v>15</v>
      </c>
      <c r="BJ540" s="238">
        <v>9</v>
      </c>
      <c r="BK540" s="238">
        <v>65</v>
      </c>
      <c r="BL540" s="238">
        <v>11</v>
      </c>
      <c r="BM540" s="238">
        <v>21</v>
      </c>
      <c r="CT540" s="238">
        <v>461800.448734231</v>
      </c>
      <c r="CU540" s="238">
        <v>4966686.4871729696</v>
      </c>
      <c r="CV540" s="238">
        <v>44.852568359999999</v>
      </c>
      <c r="CW540" s="238">
        <v>-93.483433590000004</v>
      </c>
      <c r="CX540" s="238" t="s">
        <v>359</v>
      </c>
      <c r="CY540" s="238" t="s">
        <v>2640</v>
      </c>
    </row>
    <row r="541" spans="1:103" x14ac:dyDescent="0.25">
      <c r="A541" s="238">
        <v>414807</v>
      </c>
      <c r="B541" s="238">
        <v>2</v>
      </c>
      <c r="C541" s="238">
        <v>212</v>
      </c>
      <c r="D541" s="238">
        <v>155.71899999999999</v>
      </c>
      <c r="E541" s="238">
        <v>27</v>
      </c>
      <c r="F541" s="238" t="s">
        <v>2420</v>
      </c>
      <c r="H541" s="238" t="s">
        <v>354</v>
      </c>
      <c r="I541" s="238">
        <v>25</v>
      </c>
      <c r="K541" s="238">
        <v>17500610</v>
      </c>
      <c r="M541" s="238">
        <v>1</v>
      </c>
      <c r="N541" s="238">
        <v>11</v>
      </c>
      <c r="O541" s="238">
        <v>2017</v>
      </c>
      <c r="P541" s="238" t="s">
        <v>355</v>
      </c>
      <c r="Q541" s="238">
        <v>14</v>
      </c>
      <c r="R541" s="238" t="s">
        <v>369</v>
      </c>
      <c r="S541" s="238">
        <v>3</v>
      </c>
      <c r="T541" s="238">
        <v>0</v>
      </c>
      <c r="U541" s="238">
        <v>1</v>
      </c>
      <c r="W541" s="238">
        <v>83</v>
      </c>
      <c r="X541" s="238">
        <v>2</v>
      </c>
      <c r="Y541" s="238">
        <v>1</v>
      </c>
      <c r="Z541" s="238">
        <v>1</v>
      </c>
      <c r="AB541" s="238">
        <v>5</v>
      </c>
      <c r="AC541" s="238">
        <v>98</v>
      </c>
      <c r="AD541" s="238" t="s">
        <v>2641</v>
      </c>
      <c r="AF541" s="238" t="s">
        <v>358</v>
      </c>
      <c r="AG541" s="238">
        <v>3</v>
      </c>
      <c r="AH541" s="238">
        <v>2</v>
      </c>
      <c r="AI541" s="238">
        <v>3</v>
      </c>
      <c r="AJ541" s="238">
        <v>3</v>
      </c>
      <c r="AK541" s="238">
        <v>21</v>
      </c>
      <c r="AL541" s="238">
        <v>26</v>
      </c>
      <c r="AM541" s="238" t="s">
        <v>354</v>
      </c>
      <c r="AN541" s="238">
        <v>5</v>
      </c>
      <c r="AO541" s="238">
        <v>68</v>
      </c>
      <c r="AS541" s="238">
        <v>15</v>
      </c>
      <c r="AT541" s="238">
        <v>9</v>
      </c>
      <c r="AU541" s="238">
        <v>65</v>
      </c>
      <c r="AV541" s="238">
        <v>13</v>
      </c>
      <c r="AW541" s="238">
        <v>24</v>
      </c>
      <c r="CT541" s="238">
        <v>461819.49877233198</v>
      </c>
      <c r="CU541" s="238">
        <v>4966705.5372110698</v>
      </c>
      <c r="CV541" s="238">
        <v>44.852740859999997</v>
      </c>
      <c r="CW541" s="238">
        <v>-93.48319395</v>
      </c>
      <c r="CX541" s="238" t="s">
        <v>359</v>
      </c>
      <c r="CY541" s="238" t="s">
        <v>2642</v>
      </c>
    </row>
    <row r="542" spans="1:103" x14ac:dyDescent="0.25">
      <c r="A542" s="238">
        <v>567221</v>
      </c>
      <c r="B542" s="238">
        <v>2</v>
      </c>
      <c r="C542" s="238">
        <v>212</v>
      </c>
      <c r="D542" s="238">
        <v>155.726</v>
      </c>
      <c r="E542" s="238">
        <v>27</v>
      </c>
      <c r="F542" s="238" t="s">
        <v>2420</v>
      </c>
      <c r="H542" s="238" t="s">
        <v>354</v>
      </c>
      <c r="I542" s="238">
        <v>25</v>
      </c>
      <c r="K542" s="238">
        <v>18502821</v>
      </c>
      <c r="M542" s="238">
        <v>2</v>
      </c>
      <c r="N542" s="238">
        <v>19</v>
      </c>
      <c r="O542" s="238">
        <v>2018</v>
      </c>
      <c r="P542" s="238" t="s">
        <v>361</v>
      </c>
      <c r="Q542" s="238">
        <v>19</v>
      </c>
      <c r="R542" s="238" t="s">
        <v>356</v>
      </c>
      <c r="S542" s="238">
        <v>5</v>
      </c>
      <c r="T542" s="238">
        <v>0</v>
      </c>
      <c r="U542" s="238">
        <v>1</v>
      </c>
      <c r="W542" s="238">
        <v>30</v>
      </c>
      <c r="X542" s="238">
        <v>2</v>
      </c>
      <c r="Y542" s="238">
        <v>1</v>
      </c>
      <c r="Z542" s="238">
        <v>2</v>
      </c>
      <c r="AA542" s="238">
        <v>4</v>
      </c>
      <c r="AB542" s="238">
        <v>3</v>
      </c>
      <c r="AC542" s="238">
        <v>98</v>
      </c>
      <c r="AD542" s="238" t="s">
        <v>2530</v>
      </c>
      <c r="AF542" s="238" t="s">
        <v>405</v>
      </c>
      <c r="AG542" s="238">
        <v>3</v>
      </c>
      <c r="AH542" s="238">
        <v>2</v>
      </c>
      <c r="AI542" s="238">
        <v>2</v>
      </c>
      <c r="AJ542" s="238">
        <v>4</v>
      </c>
      <c r="AK542" s="238">
        <v>21</v>
      </c>
      <c r="AL542" s="238">
        <v>65</v>
      </c>
      <c r="AM542" s="238" t="s">
        <v>354</v>
      </c>
      <c r="AN542" s="238">
        <v>5</v>
      </c>
      <c r="AO542" s="238">
        <v>68</v>
      </c>
      <c r="AS542" s="238">
        <v>15</v>
      </c>
      <c r="AT542" s="238">
        <v>9</v>
      </c>
      <c r="AU542" s="238">
        <v>60</v>
      </c>
      <c r="AV542" s="238">
        <v>13</v>
      </c>
      <c r="AW542" s="238">
        <v>24</v>
      </c>
      <c r="CT542" s="238">
        <v>461806.79874693102</v>
      </c>
      <c r="CU542" s="238">
        <v>4966752.1039708704</v>
      </c>
      <c r="CV542" s="238">
        <v>44.85315937</v>
      </c>
      <c r="CW542" s="238">
        <v>-93.483358170000002</v>
      </c>
      <c r="CX542" s="238" t="s">
        <v>359</v>
      </c>
      <c r="CY542" s="238" t="s">
        <v>2643</v>
      </c>
    </row>
    <row r="543" spans="1:103" x14ac:dyDescent="0.25">
      <c r="A543" s="238">
        <v>358514</v>
      </c>
      <c r="B543" s="238">
        <v>2</v>
      </c>
      <c r="C543" s="238">
        <v>212</v>
      </c>
      <c r="D543" s="238">
        <v>155.733</v>
      </c>
      <c r="E543" s="238">
        <v>27</v>
      </c>
      <c r="F543" s="238" t="s">
        <v>2420</v>
      </c>
      <c r="H543" s="238" t="s">
        <v>354</v>
      </c>
      <c r="I543" s="238">
        <v>25</v>
      </c>
      <c r="K543" s="238">
        <v>16506603</v>
      </c>
      <c r="M543" s="238">
        <v>6</v>
      </c>
      <c r="N543" s="238">
        <v>20</v>
      </c>
      <c r="O543" s="238">
        <v>2016</v>
      </c>
      <c r="P543" s="238" t="s">
        <v>361</v>
      </c>
      <c r="Q543" s="238">
        <v>8</v>
      </c>
      <c r="R543" s="238" t="s">
        <v>369</v>
      </c>
      <c r="S543" s="238">
        <v>5</v>
      </c>
      <c r="T543" s="238">
        <v>0</v>
      </c>
      <c r="U543" s="238">
        <v>3</v>
      </c>
      <c r="V543" s="238">
        <v>12</v>
      </c>
      <c r="W543" s="238">
        <v>10</v>
      </c>
      <c r="X543" s="238">
        <v>2</v>
      </c>
      <c r="Y543" s="238">
        <v>1</v>
      </c>
      <c r="Z543" s="238">
        <v>1</v>
      </c>
      <c r="AB543" s="238">
        <v>1</v>
      </c>
      <c r="AC543" s="238">
        <v>98</v>
      </c>
      <c r="AD543" s="238" t="s">
        <v>357</v>
      </c>
      <c r="AF543" s="238" t="s">
        <v>405</v>
      </c>
      <c r="AG543" s="238">
        <v>7</v>
      </c>
      <c r="AH543" s="238">
        <v>2</v>
      </c>
      <c r="AI543" s="238">
        <v>3</v>
      </c>
      <c r="AJ543" s="238">
        <v>3</v>
      </c>
      <c r="AK543" s="238">
        <v>34</v>
      </c>
      <c r="AL543" s="238">
        <v>57</v>
      </c>
      <c r="AM543" s="238" t="s">
        <v>363</v>
      </c>
      <c r="AN543" s="238">
        <v>5</v>
      </c>
      <c r="AO543" s="238">
        <v>1</v>
      </c>
      <c r="AS543" s="238">
        <v>15</v>
      </c>
      <c r="AT543" s="238">
        <v>9</v>
      </c>
      <c r="AU543" s="238">
        <v>60</v>
      </c>
      <c r="AV543" s="238">
        <v>11</v>
      </c>
      <c r="AW543" s="238">
        <v>21</v>
      </c>
      <c r="AX543" s="238">
        <v>2</v>
      </c>
      <c r="AY543" s="238">
        <v>2</v>
      </c>
      <c r="AZ543" s="238">
        <v>3</v>
      </c>
      <c r="BA543" s="238">
        <v>34</v>
      </c>
      <c r="BB543" s="238">
        <v>70</v>
      </c>
      <c r="BC543" s="238" t="s">
        <v>354</v>
      </c>
      <c r="BD543" s="238">
        <v>5</v>
      </c>
      <c r="BE543" s="238">
        <v>1</v>
      </c>
      <c r="BI543" s="238">
        <v>15</v>
      </c>
      <c r="BJ543" s="238">
        <v>9</v>
      </c>
      <c r="BK543" s="238">
        <v>60</v>
      </c>
      <c r="BL543" s="238">
        <v>11</v>
      </c>
      <c r="BM543" s="238">
        <v>21</v>
      </c>
      <c r="BN543" s="238">
        <v>2</v>
      </c>
      <c r="BO543" s="238">
        <v>2</v>
      </c>
      <c r="BP543" s="238">
        <v>3</v>
      </c>
      <c r="BQ543" s="238">
        <v>21</v>
      </c>
      <c r="BR543" s="238">
        <v>61</v>
      </c>
      <c r="BS543" s="238" t="s">
        <v>354</v>
      </c>
      <c r="BT543" s="238">
        <v>5</v>
      </c>
      <c r="BU543" s="238">
        <v>74</v>
      </c>
      <c r="BY543" s="238">
        <v>15</v>
      </c>
      <c r="BZ543" s="238">
        <v>9</v>
      </c>
      <c r="CA543" s="238">
        <v>60</v>
      </c>
      <c r="CB543" s="238">
        <v>11</v>
      </c>
      <c r="CC543" s="238">
        <v>21</v>
      </c>
      <c r="CT543" s="238">
        <v>461811.03208873101</v>
      </c>
      <c r="CU543" s="238">
        <v>4966739.4039454702</v>
      </c>
      <c r="CV543" s="238">
        <v>44.853045270000003</v>
      </c>
      <c r="CW543" s="238">
        <v>-93.483303640000003</v>
      </c>
      <c r="CX543" s="238" t="s">
        <v>359</v>
      </c>
      <c r="CY543" s="238" t="s">
        <v>2644</v>
      </c>
    </row>
    <row r="544" spans="1:103" x14ac:dyDescent="0.25">
      <c r="A544" s="238">
        <v>584543</v>
      </c>
      <c r="B544" s="238">
        <v>2</v>
      </c>
      <c r="C544" s="238">
        <v>212</v>
      </c>
      <c r="D544" s="238">
        <v>155.73400000000001</v>
      </c>
      <c r="E544" s="238">
        <v>27</v>
      </c>
      <c r="F544" s="238" t="s">
        <v>2420</v>
      </c>
      <c r="H544" s="238" t="s">
        <v>354</v>
      </c>
      <c r="I544" s="238">
        <v>25</v>
      </c>
      <c r="K544" s="238">
        <v>18503962</v>
      </c>
      <c r="M544" s="238">
        <v>3</v>
      </c>
      <c r="N544" s="238">
        <v>20</v>
      </c>
      <c r="O544" s="238">
        <v>2018</v>
      </c>
      <c r="P544" s="238" t="s">
        <v>368</v>
      </c>
      <c r="Q544" s="238">
        <v>7</v>
      </c>
      <c r="R544" s="238" t="s">
        <v>196</v>
      </c>
      <c r="S544" s="238">
        <v>5</v>
      </c>
      <c r="T544" s="238">
        <v>0</v>
      </c>
      <c r="U544" s="238">
        <v>2</v>
      </c>
      <c r="V544" s="238">
        <v>90</v>
      </c>
      <c r="W544" s="238">
        <v>10</v>
      </c>
      <c r="X544" s="238">
        <v>2</v>
      </c>
      <c r="Y544" s="238">
        <v>1</v>
      </c>
      <c r="Z544" s="238">
        <v>4</v>
      </c>
      <c r="AB544" s="238">
        <v>3</v>
      </c>
      <c r="AC544" s="238">
        <v>98</v>
      </c>
      <c r="AD544" s="238" t="s">
        <v>357</v>
      </c>
      <c r="AF544" s="238" t="s">
        <v>405</v>
      </c>
      <c r="AG544" s="238">
        <v>90</v>
      </c>
      <c r="AH544" s="238">
        <v>2</v>
      </c>
      <c r="AI544" s="238">
        <v>3</v>
      </c>
      <c r="AJ544" s="238">
        <v>2</v>
      </c>
      <c r="AK544" s="238">
        <v>21</v>
      </c>
      <c r="AL544" s="238">
        <v>21</v>
      </c>
      <c r="AM544" s="238" t="s">
        <v>354</v>
      </c>
      <c r="AN544" s="238">
        <v>5</v>
      </c>
      <c r="AO544" s="238">
        <v>68</v>
      </c>
      <c r="AS544" s="238">
        <v>15</v>
      </c>
      <c r="AT544" s="238">
        <v>9</v>
      </c>
      <c r="AU544" s="238">
        <v>65</v>
      </c>
      <c r="AV544" s="238">
        <v>11</v>
      </c>
      <c r="AW544" s="238">
        <v>21</v>
      </c>
      <c r="AX544" s="238">
        <v>2</v>
      </c>
      <c r="AY544" s="238">
        <v>2</v>
      </c>
      <c r="AZ544" s="238">
        <v>2</v>
      </c>
      <c r="BA544" s="238">
        <v>21</v>
      </c>
      <c r="BB544" s="238">
        <v>33</v>
      </c>
      <c r="BC544" s="238" t="s">
        <v>354</v>
      </c>
      <c r="BD544" s="238">
        <v>5</v>
      </c>
      <c r="BE544" s="238">
        <v>1</v>
      </c>
      <c r="BI544" s="238">
        <v>15</v>
      </c>
      <c r="BJ544" s="238">
        <v>9</v>
      </c>
      <c r="BK544" s="238">
        <v>65</v>
      </c>
      <c r="BL544" s="238">
        <v>11</v>
      </c>
      <c r="BM544" s="238">
        <v>21</v>
      </c>
      <c r="CT544" s="238">
        <v>461811.03208873101</v>
      </c>
      <c r="CU544" s="238">
        <v>4966764.8039962696</v>
      </c>
      <c r="CV544" s="238">
        <v>44.853273919999999</v>
      </c>
      <c r="CW544" s="238">
        <v>-93.483305560000005</v>
      </c>
      <c r="CX544" s="238" t="s">
        <v>359</v>
      </c>
      <c r="CY544" s="238" t="s">
        <v>2645</v>
      </c>
    </row>
    <row r="545" spans="1:103" x14ac:dyDescent="0.25">
      <c r="A545" s="238">
        <v>674009</v>
      </c>
      <c r="B545" s="238">
        <v>2</v>
      </c>
      <c r="C545" s="238">
        <v>212</v>
      </c>
      <c r="D545" s="238">
        <v>155.74299999999999</v>
      </c>
      <c r="E545" s="238">
        <v>27</v>
      </c>
      <c r="F545" s="238" t="s">
        <v>2420</v>
      </c>
      <c r="H545" s="238" t="s">
        <v>354</v>
      </c>
      <c r="I545" s="238">
        <v>25</v>
      </c>
      <c r="K545" s="238">
        <v>19500166</v>
      </c>
      <c r="M545" s="238">
        <v>1</v>
      </c>
      <c r="N545" s="238">
        <v>4</v>
      </c>
      <c r="O545" s="238">
        <v>2019</v>
      </c>
      <c r="P545" s="238" t="s">
        <v>362</v>
      </c>
      <c r="Q545" s="238">
        <v>22</v>
      </c>
      <c r="R545" s="238" t="s">
        <v>356</v>
      </c>
      <c r="S545" s="238">
        <v>5</v>
      </c>
      <c r="T545" s="238">
        <v>0</v>
      </c>
      <c r="U545" s="238">
        <v>1</v>
      </c>
      <c r="W545" s="238">
        <v>55</v>
      </c>
      <c r="X545" s="238">
        <v>2</v>
      </c>
      <c r="Y545" s="238">
        <v>4</v>
      </c>
      <c r="Z545" s="238">
        <v>1</v>
      </c>
      <c r="AB545" s="238">
        <v>2</v>
      </c>
      <c r="AC545" s="238">
        <v>98</v>
      </c>
      <c r="AD545" s="238" t="s">
        <v>357</v>
      </c>
      <c r="AF545" s="238" t="s">
        <v>358</v>
      </c>
      <c r="AG545" s="238">
        <v>3</v>
      </c>
      <c r="AH545" s="238">
        <v>2</v>
      </c>
      <c r="AI545" s="238">
        <v>2</v>
      </c>
      <c r="AJ545" s="238">
        <v>4</v>
      </c>
      <c r="AK545" s="238">
        <v>21</v>
      </c>
      <c r="AL545" s="238">
        <v>41</v>
      </c>
      <c r="AM545" s="238" t="s">
        <v>363</v>
      </c>
      <c r="AN545" s="238">
        <v>5</v>
      </c>
      <c r="AO545" s="238">
        <v>70</v>
      </c>
      <c r="AS545" s="238">
        <v>15</v>
      </c>
      <c r="AT545" s="238">
        <v>9</v>
      </c>
      <c r="AU545" s="238">
        <v>65</v>
      </c>
      <c r="AV545" s="238">
        <v>12</v>
      </c>
      <c r="AW545" s="238">
        <v>21</v>
      </c>
      <c r="CT545" s="238">
        <v>461827.96545593097</v>
      </c>
      <c r="CU545" s="238">
        <v>4966747.8706290703</v>
      </c>
      <c r="CV545" s="238">
        <v>44.853122390000003</v>
      </c>
      <c r="CW545" s="238">
        <v>-93.483089989999996</v>
      </c>
      <c r="CX545" s="238" t="s">
        <v>359</v>
      </c>
      <c r="CY545" s="238" t="s">
        <v>2646</v>
      </c>
    </row>
    <row r="546" spans="1:103" x14ac:dyDescent="0.25">
      <c r="A546" s="238">
        <v>363623</v>
      </c>
      <c r="B546" s="238">
        <v>2</v>
      </c>
      <c r="C546" s="238">
        <v>212</v>
      </c>
      <c r="D546" s="238">
        <v>155.74799999999999</v>
      </c>
      <c r="E546" s="238">
        <v>27</v>
      </c>
      <c r="F546" s="238" t="s">
        <v>2420</v>
      </c>
      <c r="H546" s="238" t="s">
        <v>354</v>
      </c>
      <c r="I546" s="238">
        <v>25</v>
      </c>
      <c r="K546" s="238">
        <v>16507421</v>
      </c>
      <c r="M546" s="238">
        <v>7</v>
      </c>
      <c r="N546" s="238">
        <v>9</v>
      </c>
      <c r="O546" s="238">
        <v>2016</v>
      </c>
      <c r="P546" s="238" t="s">
        <v>364</v>
      </c>
      <c r="Q546" s="238">
        <v>19</v>
      </c>
      <c r="R546" s="238" t="s">
        <v>356</v>
      </c>
      <c r="S546" s="238">
        <v>5</v>
      </c>
      <c r="T546" s="238">
        <v>0</v>
      </c>
      <c r="U546" s="238">
        <v>2</v>
      </c>
      <c r="V546" s="238">
        <v>10</v>
      </c>
      <c r="W546" s="238">
        <v>10</v>
      </c>
      <c r="X546" s="238">
        <v>2</v>
      </c>
      <c r="Y546" s="238">
        <v>1</v>
      </c>
      <c r="Z546" s="238">
        <v>1</v>
      </c>
      <c r="AB546" s="238">
        <v>1</v>
      </c>
      <c r="AC546" s="238">
        <v>98</v>
      </c>
      <c r="AD546" s="238" t="s">
        <v>357</v>
      </c>
      <c r="AF546" s="238" t="s">
        <v>405</v>
      </c>
      <c r="AG546" s="238">
        <v>5</v>
      </c>
      <c r="AH546" s="238">
        <v>2</v>
      </c>
      <c r="AI546" s="238">
        <v>4</v>
      </c>
      <c r="AJ546" s="238">
        <v>4</v>
      </c>
      <c r="AK546" s="238">
        <v>21</v>
      </c>
      <c r="AL546" s="238">
        <v>49</v>
      </c>
      <c r="AM546" s="238" t="s">
        <v>363</v>
      </c>
      <c r="AN546" s="238">
        <v>5</v>
      </c>
      <c r="AO546" s="238">
        <v>1</v>
      </c>
      <c r="AS546" s="238">
        <v>15</v>
      </c>
      <c r="AT546" s="238">
        <v>9</v>
      </c>
      <c r="AU546" s="238">
        <v>65</v>
      </c>
      <c r="AV546" s="238">
        <v>12</v>
      </c>
      <c r="AW546" s="238">
        <v>21</v>
      </c>
      <c r="AX546" s="238">
        <v>2</v>
      </c>
      <c r="AY546" s="238">
        <v>2</v>
      </c>
      <c r="AZ546" s="238">
        <v>4</v>
      </c>
      <c r="BA546" s="238">
        <v>21</v>
      </c>
      <c r="BB546" s="238">
        <v>22</v>
      </c>
      <c r="BC546" s="238" t="s">
        <v>354</v>
      </c>
      <c r="BD546" s="238">
        <v>5</v>
      </c>
      <c r="BE546" s="238">
        <v>74</v>
      </c>
      <c r="BI546" s="238">
        <v>15</v>
      </c>
      <c r="BJ546" s="238">
        <v>9</v>
      </c>
      <c r="BK546" s="238">
        <v>65</v>
      </c>
      <c r="BL546" s="238">
        <v>12</v>
      </c>
      <c r="BM546" s="238">
        <v>21</v>
      </c>
      <c r="CT546" s="238">
        <v>461827.96545593097</v>
      </c>
      <c r="CU546" s="238">
        <v>4966756.3373126704</v>
      </c>
      <c r="CV546" s="238">
        <v>44.85319861</v>
      </c>
      <c r="CW546" s="238">
        <v>-93.483090619999999</v>
      </c>
      <c r="CX546" s="238" t="s">
        <v>359</v>
      </c>
      <c r="CY546" s="238" t="s">
        <v>2647</v>
      </c>
    </row>
    <row r="547" spans="1:103" x14ac:dyDescent="0.25">
      <c r="A547" s="238">
        <v>389480</v>
      </c>
      <c r="B547" s="238">
        <v>2</v>
      </c>
      <c r="C547" s="238">
        <v>212</v>
      </c>
      <c r="D547" s="238">
        <v>155.75299999999999</v>
      </c>
      <c r="E547" s="238">
        <v>27</v>
      </c>
      <c r="F547" s="238" t="s">
        <v>2420</v>
      </c>
      <c r="H547" s="238" t="s">
        <v>354</v>
      </c>
      <c r="I547" s="238">
        <v>25</v>
      </c>
      <c r="K547" s="238">
        <v>16511875</v>
      </c>
      <c r="M547" s="238">
        <v>10</v>
      </c>
      <c r="N547" s="238">
        <v>25</v>
      </c>
      <c r="O547" s="238">
        <v>2016</v>
      </c>
      <c r="P547" s="238" t="s">
        <v>368</v>
      </c>
      <c r="Q547" s="238">
        <v>7</v>
      </c>
      <c r="R547" s="238" t="s">
        <v>369</v>
      </c>
      <c r="S547" s="238">
        <v>4</v>
      </c>
      <c r="T547" s="238">
        <v>0</v>
      </c>
      <c r="U547" s="238">
        <v>3</v>
      </c>
      <c r="V547" s="238">
        <v>12</v>
      </c>
      <c r="W547" s="238">
        <v>10</v>
      </c>
      <c r="X547" s="238">
        <v>29</v>
      </c>
      <c r="Y547" s="238">
        <v>2</v>
      </c>
      <c r="Z547" s="238">
        <v>1</v>
      </c>
      <c r="AB547" s="238">
        <v>1</v>
      </c>
      <c r="AC547" s="238">
        <v>98</v>
      </c>
      <c r="AD547" s="238" t="s">
        <v>2648</v>
      </c>
      <c r="AF547" s="238" t="s">
        <v>358</v>
      </c>
      <c r="AG547" s="238">
        <v>7</v>
      </c>
      <c r="AH547" s="238">
        <v>2</v>
      </c>
      <c r="AI547" s="238">
        <v>3</v>
      </c>
      <c r="AJ547" s="238">
        <v>3</v>
      </c>
      <c r="AK547" s="238">
        <v>34</v>
      </c>
      <c r="AL547" s="238">
        <v>56</v>
      </c>
      <c r="AM547" s="238" t="s">
        <v>363</v>
      </c>
      <c r="AN547" s="238">
        <v>5</v>
      </c>
      <c r="AO547" s="238">
        <v>1</v>
      </c>
      <c r="AS547" s="238">
        <v>15</v>
      </c>
      <c r="AT547" s="238">
        <v>9</v>
      </c>
      <c r="AU547" s="238">
        <v>60</v>
      </c>
      <c r="AV547" s="238">
        <v>11</v>
      </c>
      <c r="AW547" s="238">
        <v>21</v>
      </c>
      <c r="AX547" s="238">
        <v>2</v>
      </c>
      <c r="AY547" s="238">
        <v>2</v>
      </c>
      <c r="AZ547" s="238">
        <v>3</v>
      </c>
      <c r="BA547" s="238">
        <v>34</v>
      </c>
      <c r="BB547" s="238">
        <v>56</v>
      </c>
      <c r="BC547" s="238" t="s">
        <v>363</v>
      </c>
      <c r="BD547" s="238">
        <v>5</v>
      </c>
      <c r="BE547" s="238">
        <v>1</v>
      </c>
      <c r="BI547" s="238">
        <v>15</v>
      </c>
      <c r="BJ547" s="238">
        <v>9</v>
      </c>
      <c r="BK547" s="238">
        <v>60</v>
      </c>
      <c r="BL547" s="238">
        <v>11</v>
      </c>
      <c r="BM547" s="238">
        <v>21</v>
      </c>
      <c r="BN547" s="238">
        <v>2</v>
      </c>
      <c r="BO547" s="238">
        <v>4</v>
      </c>
      <c r="BP547" s="238">
        <v>3</v>
      </c>
      <c r="BQ547" s="238">
        <v>26</v>
      </c>
      <c r="BR547" s="238">
        <v>16</v>
      </c>
      <c r="BS547" s="238" t="s">
        <v>363</v>
      </c>
      <c r="BT547" s="238">
        <v>5</v>
      </c>
      <c r="BU547" s="238">
        <v>4</v>
      </c>
      <c r="BY547" s="238">
        <v>15</v>
      </c>
      <c r="BZ547" s="238">
        <v>9</v>
      </c>
      <c r="CA547" s="238">
        <v>60</v>
      </c>
      <c r="CB547" s="238">
        <v>11</v>
      </c>
      <c r="CC547" s="238">
        <v>21</v>
      </c>
      <c r="CT547" s="238">
        <v>461844.89882313198</v>
      </c>
      <c r="CU547" s="238">
        <v>4966754.2206417704</v>
      </c>
      <c r="CV547" s="238">
        <v>44.853180459999997</v>
      </c>
      <c r="CW547" s="238">
        <v>-93.482876169999997</v>
      </c>
      <c r="CX547" s="238" t="s">
        <v>359</v>
      </c>
      <c r="CY547" s="238" t="s">
        <v>2649</v>
      </c>
    </row>
    <row r="548" spans="1:103" x14ac:dyDescent="0.25">
      <c r="A548" s="238">
        <v>730465</v>
      </c>
      <c r="B548" s="238">
        <v>2</v>
      </c>
      <c r="C548" s="238">
        <v>212</v>
      </c>
      <c r="D548" s="238">
        <v>155.77500000000001</v>
      </c>
      <c r="E548" s="238">
        <v>27</v>
      </c>
      <c r="F548" s="238" t="s">
        <v>2420</v>
      </c>
      <c r="H548" s="238" t="s">
        <v>354</v>
      </c>
      <c r="I548" s="238">
        <v>25</v>
      </c>
      <c r="K548" s="238">
        <v>19507629</v>
      </c>
      <c r="M548" s="238">
        <v>6</v>
      </c>
      <c r="N548" s="238">
        <v>19</v>
      </c>
      <c r="O548" s="238">
        <v>2019</v>
      </c>
      <c r="P548" s="238" t="s">
        <v>355</v>
      </c>
      <c r="Q548" s="238">
        <v>8</v>
      </c>
      <c r="R548" s="238" t="s">
        <v>369</v>
      </c>
      <c r="S548" s="238">
        <v>4</v>
      </c>
      <c r="T548" s="238">
        <v>0</v>
      </c>
      <c r="U548" s="238">
        <v>3</v>
      </c>
      <c r="V548" s="238">
        <v>12</v>
      </c>
      <c r="W548" s="238">
        <v>10</v>
      </c>
      <c r="X548" s="238">
        <v>2</v>
      </c>
      <c r="Y548" s="238">
        <v>1</v>
      </c>
      <c r="Z548" s="238">
        <v>1</v>
      </c>
      <c r="AB548" s="238">
        <v>1</v>
      </c>
      <c r="AC548" s="238">
        <v>98</v>
      </c>
      <c r="AD548" s="238" t="s">
        <v>357</v>
      </c>
      <c r="AF548" s="238" t="s">
        <v>405</v>
      </c>
      <c r="AG548" s="238">
        <v>7</v>
      </c>
      <c r="AH548" s="238">
        <v>2</v>
      </c>
      <c r="AI548" s="238">
        <v>4</v>
      </c>
      <c r="AJ548" s="238">
        <v>3</v>
      </c>
      <c r="AK548" s="238">
        <v>21</v>
      </c>
      <c r="AL548" s="238">
        <v>21</v>
      </c>
      <c r="AM548" s="238" t="s">
        <v>363</v>
      </c>
      <c r="AN548" s="238">
        <v>5</v>
      </c>
      <c r="AO548" s="238">
        <v>74</v>
      </c>
      <c r="AS548" s="238">
        <v>15</v>
      </c>
      <c r="AT548" s="238">
        <v>98</v>
      </c>
      <c r="AU548" s="238">
        <v>55</v>
      </c>
      <c r="AV548" s="238">
        <v>11</v>
      </c>
      <c r="AW548" s="238">
        <v>21</v>
      </c>
      <c r="AX548" s="238">
        <v>2</v>
      </c>
      <c r="AY548" s="238">
        <v>2</v>
      </c>
      <c r="AZ548" s="238">
        <v>3</v>
      </c>
      <c r="BA548" s="238">
        <v>34</v>
      </c>
      <c r="BB548" s="238">
        <v>53</v>
      </c>
      <c r="BC548" s="238" t="s">
        <v>354</v>
      </c>
      <c r="BD548" s="238">
        <v>5</v>
      </c>
      <c r="BE548" s="238">
        <v>1</v>
      </c>
      <c r="BI548" s="238">
        <v>15</v>
      </c>
      <c r="BJ548" s="238">
        <v>98</v>
      </c>
      <c r="BK548" s="238">
        <v>55</v>
      </c>
      <c r="BL548" s="238">
        <v>11</v>
      </c>
      <c r="BM548" s="238">
        <v>21</v>
      </c>
      <c r="BN548" s="238">
        <v>2</v>
      </c>
      <c r="BO548" s="238">
        <v>2</v>
      </c>
      <c r="BP548" s="238">
        <v>3</v>
      </c>
      <c r="BQ548" s="238">
        <v>34</v>
      </c>
      <c r="BR548" s="238">
        <v>61</v>
      </c>
      <c r="BS548" s="238" t="s">
        <v>363</v>
      </c>
      <c r="BT548" s="238">
        <v>5</v>
      </c>
      <c r="BU548" s="238">
        <v>1</v>
      </c>
      <c r="BY548" s="238">
        <v>15</v>
      </c>
      <c r="BZ548" s="238">
        <v>98</v>
      </c>
      <c r="CA548" s="238">
        <v>55</v>
      </c>
      <c r="CB548" s="238">
        <v>11</v>
      </c>
      <c r="CC548" s="238">
        <v>21</v>
      </c>
      <c r="CT548" s="238">
        <v>461870.29887393198</v>
      </c>
      <c r="CU548" s="238">
        <v>4966824.0707814703</v>
      </c>
      <c r="CV548" s="238">
        <v>44.853810600000003</v>
      </c>
      <c r="CW548" s="238">
        <v>-93.482559980000005</v>
      </c>
      <c r="CX548" s="238" t="s">
        <v>359</v>
      </c>
      <c r="CY548" s="238" t="s">
        <v>2650</v>
      </c>
    </row>
    <row r="549" spans="1:103" x14ac:dyDescent="0.25">
      <c r="A549" s="238">
        <v>537518</v>
      </c>
      <c r="B549" s="238">
        <v>2</v>
      </c>
      <c r="C549" s="238">
        <v>212</v>
      </c>
      <c r="D549" s="238">
        <v>155.80099999999999</v>
      </c>
      <c r="E549" s="238">
        <v>27</v>
      </c>
      <c r="F549" s="238" t="s">
        <v>2420</v>
      </c>
      <c r="H549" s="238" t="s">
        <v>354</v>
      </c>
      <c r="I549" s="238">
        <v>25</v>
      </c>
      <c r="K549" s="238">
        <v>18500879</v>
      </c>
      <c r="M549" s="238">
        <v>1</v>
      </c>
      <c r="N549" s="238">
        <v>14</v>
      </c>
      <c r="O549" s="238">
        <v>2018</v>
      </c>
      <c r="P549" s="238" t="s">
        <v>366</v>
      </c>
      <c r="Q549" s="238">
        <v>18</v>
      </c>
      <c r="R549" s="238" t="s">
        <v>419</v>
      </c>
      <c r="S549" s="238">
        <v>5</v>
      </c>
      <c r="T549" s="238">
        <v>0</v>
      </c>
      <c r="U549" s="238">
        <v>2</v>
      </c>
      <c r="V549" s="238">
        <v>12</v>
      </c>
      <c r="W549" s="238">
        <v>10</v>
      </c>
      <c r="X549" s="238">
        <v>2</v>
      </c>
      <c r="Y549" s="238">
        <v>4</v>
      </c>
      <c r="Z549" s="238">
        <v>4</v>
      </c>
      <c r="AB549" s="238">
        <v>3</v>
      </c>
      <c r="AC549" s="238">
        <v>98</v>
      </c>
      <c r="AD549" s="238" t="s">
        <v>357</v>
      </c>
      <c r="AF549" s="238" t="s">
        <v>358</v>
      </c>
      <c r="AG549" s="238">
        <v>7</v>
      </c>
      <c r="AH549" s="238">
        <v>2</v>
      </c>
      <c r="AI549" s="238">
        <v>2</v>
      </c>
      <c r="AJ549" s="238">
        <v>1</v>
      </c>
      <c r="AK549" s="238">
        <v>34</v>
      </c>
      <c r="AL549" s="238">
        <v>28</v>
      </c>
      <c r="AM549" s="238" t="s">
        <v>354</v>
      </c>
      <c r="AN549" s="238">
        <v>5</v>
      </c>
      <c r="AO549" s="238">
        <v>1</v>
      </c>
      <c r="AS549" s="238">
        <v>15</v>
      </c>
      <c r="AT549" s="238">
        <v>9</v>
      </c>
      <c r="AU549" s="238">
        <v>60</v>
      </c>
      <c r="AV549" s="238">
        <v>11</v>
      </c>
      <c r="AW549" s="238">
        <v>21</v>
      </c>
      <c r="AX549" s="238">
        <v>2</v>
      </c>
      <c r="AY549" s="238">
        <v>2</v>
      </c>
      <c r="AZ549" s="238">
        <v>1</v>
      </c>
      <c r="BA549" s="238">
        <v>21</v>
      </c>
      <c r="BB549" s="238">
        <v>27</v>
      </c>
      <c r="BC549" s="238" t="s">
        <v>354</v>
      </c>
      <c r="BD549" s="238">
        <v>5</v>
      </c>
      <c r="BE549" s="238">
        <v>4</v>
      </c>
      <c r="BI549" s="238">
        <v>15</v>
      </c>
      <c r="BJ549" s="238">
        <v>9</v>
      </c>
      <c r="BK549" s="238">
        <v>60</v>
      </c>
      <c r="BL549" s="238">
        <v>11</v>
      </c>
      <c r="BM549" s="238">
        <v>21</v>
      </c>
      <c r="CT549" s="238">
        <v>461878.76555753098</v>
      </c>
      <c r="CU549" s="238">
        <v>4966824.0707814703</v>
      </c>
      <c r="CV549" s="238">
        <v>44.853811049999997</v>
      </c>
      <c r="CW549" s="238">
        <v>-93.48245283</v>
      </c>
      <c r="CX549" s="238" t="s">
        <v>359</v>
      </c>
      <c r="CY549" s="238" t="s">
        <v>2651</v>
      </c>
    </row>
    <row r="550" spans="1:103" x14ac:dyDescent="0.25">
      <c r="A550" s="238">
        <v>671167</v>
      </c>
      <c r="B550" s="238">
        <v>2</v>
      </c>
      <c r="C550" s="238">
        <v>212</v>
      </c>
      <c r="D550" s="238">
        <v>155.82</v>
      </c>
      <c r="E550" s="238">
        <v>27</v>
      </c>
      <c r="F550" s="238" t="s">
        <v>2420</v>
      </c>
      <c r="H550" s="238" t="s">
        <v>354</v>
      </c>
      <c r="I550" s="238">
        <v>25</v>
      </c>
      <c r="K550" s="238">
        <v>18051865</v>
      </c>
      <c r="M550" s="238">
        <v>12</v>
      </c>
      <c r="N550" s="238">
        <v>26</v>
      </c>
      <c r="O550" s="238">
        <v>2018</v>
      </c>
      <c r="P550" s="238" t="s">
        <v>355</v>
      </c>
      <c r="Q550" s="238">
        <v>20</v>
      </c>
      <c r="R550" s="238" t="s">
        <v>356</v>
      </c>
      <c r="S550" s="238">
        <v>5</v>
      </c>
      <c r="T550" s="238">
        <v>0</v>
      </c>
      <c r="U550" s="238">
        <v>2</v>
      </c>
      <c r="V550" s="238">
        <v>12</v>
      </c>
      <c r="W550" s="238">
        <v>10</v>
      </c>
      <c r="X550" s="238">
        <v>2</v>
      </c>
      <c r="Y550" s="238">
        <v>7</v>
      </c>
      <c r="Z550" s="238">
        <v>4</v>
      </c>
      <c r="AB550" s="238">
        <v>3</v>
      </c>
      <c r="AC550" s="238">
        <v>98</v>
      </c>
      <c r="AD550" s="238" t="s">
        <v>357</v>
      </c>
      <c r="AF550" s="238" t="s">
        <v>358</v>
      </c>
      <c r="AG550" s="238">
        <v>7</v>
      </c>
      <c r="AH550" s="238">
        <v>2</v>
      </c>
      <c r="AI550" s="238">
        <v>4</v>
      </c>
      <c r="AJ550" s="238">
        <v>4</v>
      </c>
      <c r="AK550" s="238">
        <v>21</v>
      </c>
      <c r="AL550" s="238">
        <v>44</v>
      </c>
      <c r="AM550" s="238" t="s">
        <v>354</v>
      </c>
      <c r="AN550" s="238">
        <v>5</v>
      </c>
      <c r="AO550" s="238">
        <v>1</v>
      </c>
      <c r="AS550" s="238">
        <v>15</v>
      </c>
      <c r="AT550" s="238">
        <v>98</v>
      </c>
      <c r="AU550" s="238">
        <v>65</v>
      </c>
      <c r="AV550" s="238">
        <v>11</v>
      </c>
      <c r="AW550" s="238">
        <v>21</v>
      </c>
      <c r="AX550" s="238">
        <v>2</v>
      </c>
      <c r="AY550" s="238">
        <v>4</v>
      </c>
      <c r="AZ550" s="238">
        <v>4</v>
      </c>
      <c r="BA550" s="238">
        <v>21</v>
      </c>
      <c r="BB550" s="238">
        <v>27</v>
      </c>
      <c r="BC550" s="238" t="s">
        <v>354</v>
      </c>
      <c r="BD550" s="238">
        <v>5</v>
      </c>
      <c r="BE550" s="238">
        <v>1</v>
      </c>
      <c r="BI550" s="238">
        <v>15</v>
      </c>
      <c r="BJ550" s="238">
        <v>98</v>
      </c>
      <c r="BK550" s="238">
        <v>65</v>
      </c>
      <c r="BL550" s="238">
        <v>11</v>
      </c>
      <c r="BM550" s="238">
        <v>21</v>
      </c>
      <c r="CT550" s="238">
        <v>461898.78244399303</v>
      </c>
      <c r="CU550" s="238">
        <v>4966849.2063865401</v>
      </c>
      <c r="CV550" s="238">
        <v>44.854038389999999</v>
      </c>
      <c r="CW550" s="238">
        <v>-93.482201399999994</v>
      </c>
      <c r="CX550" s="238" t="s">
        <v>359</v>
      </c>
      <c r="CY550" s="238" t="s">
        <v>2652</v>
      </c>
    </row>
    <row r="551" spans="1:103" x14ac:dyDescent="0.25">
      <c r="A551" s="238">
        <v>346958</v>
      </c>
      <c r="B551" s="238">
        <v>2</v>
      </c>
      <c r="C551" s="238">
        <v>212</v>
      </c>
      <c r="D551" s="238">
        <v>155.82499999999999</v>
      </c>
      <c r="E551" s="238">
        <v>27</v>
      </c>
      <c r="F551" s="238" t="s">
        <v>2420</v>
      </c>
      <c r="H551" s="238" t="s">
        <v>354</v>
      </c>
      <c r="I551" s="238">
        <v>25</v>
      </c>
      <c r="K551" s="238">
        <v>16504720</v>
      </c>
      <c r="M551" s="238">
        <v>5</v>
      </c>
      <c r="N551" s="238">
        <v>5</v>
      </c>
      <c r="O551" s="238">
        <v>2016</v>
      </c>
      <c r="P551" s="238" t="s">
        <v>384</v>
      </c>
      <c r="Q551" s="238">
        <v>16</v>
      </c>
      <c r="R551" s="238" t="s">
        <v>356</v>
      </c>
      <c r="S551" s="238">
        <v>5</v>
      </c>
      <c r="T551" s="238">
        <v>0</v>
      </c>
      <c r="U551" s="238">
        <v>3</v>
      </c>
      <c r="V551" s="238">
        <v>12</v>
      </c>
      <c r="W551" s="238">
        <v>10</v>
      </c>
      <c r="X551" s="238">
        <v>2</v>
      </c>
      <c r="Y551" s="238">
        <v>1</v>
      </c>
      <c r="Z551" s="238">
        <v>1</v>
      </c>
      <c r="AB551" s="238">
        <v>1</v>
      </c>
      <c r="AC551" s="238">
        <v>98</v>
      </c>
      <c r="AD551" s="238" t="s">
        <v>357</v>
      </c>
      <c r="AF551" s="238" t="s">
        <v>405</v>
      </c>
      <c r="AG551" s="238">
        <v>7</v>
      </c>
      <c r="AH551" s="238">
        <v>2</v>
      </c>
      <c r="AI551" s="238">
        <v>4</v>
      </c>
      <c r="AJ551" s="238">
        <v>4</v>
      </c>
      <c r="AK551" s="238">
        <v>21</v>
      </c>
      <c r="AL551" s="238">
        <v>45</v>
      </c>
      <c r="AM551" s="238" t="s">
        <v>363</v>
      </c>
      <c r="AN551" s="238">
        <v>5</v>
      </c>
      <c r="AO551" s="238">
        <v>1</v>
      </c>
      <c r="AS551" s="238">
        <v>15</v>
      </c>
      <c r="AT551" s="238">
        <v>9</v>
      </c>
      <c r="AU551" s="238">
        <v>60</v>
      </c>
      <c r="AV551" s="238">
        <v>11</v>
      </c>
      <c r="AW551" s="238">
        <v>21</v>
      </c>
      <c r="AX551" s="238">
        <v>2</v>
      </c>
      <c r="AY551" s="238">
        <v>4</v>
      </c>
      <c r="AZ551" s="238">
        <v>4</v>
      </c>
      <c r="BA551" s="238">
        <v>21</v>
      </c>
      <c r="BB551" s="238">
        <v>30</v>
      </c>
      <c r="BC551" s="238" t="s">
        <v>363</v>
      </c>
      <c r="BD551" s="238">
        <v>5</v>
      </c>
      <c r="BE551" s="238">
        <v>1</v>
      </c>
      <c r="BI551" s="238">
        <v>15</v>
      </c>
      <c r="BJ551" s="238">
        <v>9</v>
      </c>
      <c r="BK551" s="238">
        <v>60</v>
      </c>
      <c r="BL551" s="238">
        <v>11</v>
      </c>
      <c r="BM551" s="238">
        <v>21</v>
      </c>
      <c r="BN551" s="238">
        <v>2</v>
      </c>
      <c r="BO551" s="238">
        <v>4</v>
      </c>
      <c r="BP551" s="238">
        <v>4</v>
      </c>
      <c r="BQ551" s="238">
        <v>21</v>
      </c>
      <c r="BR551" s="238">
        <v>56</v>
      </c>
      <c r="BS551" s="238" t="s">
        <v>363</v>
      </c>
      <c r="BT551" s="238">
        <v>5</v>
      </c>
      <c r="BU551" s="238">
        <v>4</v>
      </c>
      <c r="BY551" s="238">
        <v>15</v>
      </c>
      <c r="BZ551" s="238">
        <v>9</v>
      </c>
      <c r="CA551" s="238">
        <v>60</v>
      </c>
      <c r="CB551" s="238">
        <v>11</v>
      </c>
      <c r="CC551" s="238">
        <v>21</v>
      </c>
      <c r="CT551" s="238">
        <v>461861.832190332</v>
      </c>
      <c r="CU551" s="238">
        <v>4966883.33756667</v>
      </c>
      <c r="CV551" s="238">
        <v>44.854343659999998</v>
      </c>
      <c r="CW551" s="238">
        <v>-93.482671580000002</v>
      </c>
      <c r="CX551" s="238" t="s">
        <v>359</v>
      </c>
      <c r="CY551" s="238" t="s">
        <v>2653</v>
      </c>
    </row>
    <row r="552" spans="1:103" x14ac:dyDescent="0.25">
      <c r="A552" s="238">
        <v>10899394</v>
      </c>
      <c r="B552" s="238">
        <v>2</v>
      </c>
      <c r="C552" s="238">
        <v>212</v>
      </c>
      <c r="D552" s="238">
        <v>155.83500000000001</v>
      </c>
      <c r="E552" s="238">
        <v>27</v>
      </c>
      <c r="F552" s="238" t="s">
        <v>2420</v>
      </c>
      <c r="H552" s="238" t="s">
        <v>354</v>
      </c>
      <c r="I552" s="238">
        <v>25</v>
      </c>
      <c r="K552" s="238">
        <v>13039805</v>
      </c>
      <c r="L552" s="238">
        <v>132610018</v>
      </c>
      <c r="M552" s="238">
        <v>9</v>
      </c>
      <c r="N552" s="238">
        <v>18</v>
      </c>
      <c r="O552" s="238">
        <v>2013</v>
      </c>
      <c r="P552" s="238" t="s">
        <v>355</v>
      </c>
      <c r="Q552" s="238">
        <v>1</v>
      </c>
      <c r="R552" s="238" t="s">
        <v>356</v>
      </c>
      <c r="S552" s="238">
        <v>5</v>
      </c>
      <c r="T552" s="238">
        <v>0</v>
      </c>
      <c r="U552" s="238">
        <v>1</v>
      </c>
      <c r="V552" s="238">
        <v>4</v>
      </c>
      <c r="W552" s="238">
        <v>53</v>
      </c>
      <c r="X552" s="238">
        <v>2</v>
      </c>
      <c r="Y552" s="238">
        <v>4</v>
      </c>
      <c r="Z552" s="238">
        <v>3</v>
      </c>
      <c r="AB552" s="238">
        <v>2</v>
      </c>
      <c r="AC552" s="238">
        <v>98</v>
      </c>
      <c r="AD552" s="238" t="s">
        <v>389</v>
      </c>
      <c r="AE552" s="238" t="s">
        <v>2583</v>
      </c>
      <c r="AF552" s="238" t="s">
        <v>358</v>
      </c>
      <c r="AG552" s="238">
        <v>3</v>
      </c>
      <c r="AH552" s="238">
        <v>0</v>
      </c>
      <c r="AI552" s="238">
        <v>2</v>
      </c>
      <c r="AJ552" s="238">
        <v>4</v>
      </c>
      <c r="AL552" s="238">
        <v>25</v>
      </c>
      <c r="AM552" s="238" t="s">
        <v>363</v>
      </c>
      <c r="AN552" s="238">
        <v>1</v>
      </c>
      <c r="AO552" s="238">
        <v>15</v>
      </c>
      <c r="AQ552" s="238">
        <v>8</v>
      </c>
      <c r="AS552" s="238">
        <v>4</v>
      </c>
      <c r="AT552" s="238">
        <v>98</v>
      </c>
      <c r="AU552" s="238">
        <v>65</v>
      </c>
      <c r="AV552" s="238">
        <v>10</v>
      </c>
      <c r="AW552" s="238">
        <v>21</v>
      </c>
      <c r="CT552" s="238">
        <v>461920</v>
      </c>
      <c r="CU552" s="238">
        <v>4966864</v>
      </c>
      <c r="CV552" s="238">
        <v>44.854171700000002</v>
      </c>
      <c r="CW552" s="238">
        <v>-93.481938999999997</v>
      </c>
      <c r="CX552" s="238" t="s">
        <v>359</v>
      </c>
      <c r="CY552" s="238" t="s">
        <v>2654</v>
      </c>
    </row>
    <row r="553" spans="1:103" x14ac:dyDescent="0.25">
      <c r="A553" s="238">
        <v>780663</v>
      </c>
      <c r="B553" s="238">
        <v>2</v>
      </c>
      <c r="C553" s="238">
        <v>212</v>
      </c>
      <c r="D553" s="238">
        <v>155.85300000000001</v>
      </c>
      <c r="E553" s="238">
        <v>27</v>
      </c>
      <c r="F553" s="238" t="s">
        <v>2420</v>
      </c>
      <c r="H553" s="238" t="s">
        <v>354</v>
      </c>
      <c r="I553" s="238">
        <v>25</v>
      </c>
      <c r="K553" s="238">
        <v>20500681</v>
      </c>
      <c r="L553" s="238">
        <v>200180057</v>
      </c>
      <c r="M553" s="238">
        <v>1</v>
      </c>
      <c r="N553" s="238">
        <v>18</v>
      </c>
      <c r="O553" s="238">
        <v>2020</v>
      </c>
      <c r="P553" s="238" t="s">
        <v>364</v>
      </c>
      <c r="Q553" s="238">
        <v>10</v>
      </c>
      <c r="R553" s="238" t="s">
        <v>369</v>
      </c>
      <c r="S553" s="238">
        <v>5</v>
      </c>
      <c r="T553" s="238">
        <v>0</v>
      </c>
      <c r="U553" s="238">
        <v>2</v>
      </c>
      <c r="V553" s="238">
        <v>10</v>
      </c>
      <c r="W553" s="238">
        <v>10</v>
      </c>
      <c r="X553" s="238">
        <v>2</v>
      </c>
      <c r="Y553" s="238">
        <v>1</v>
      </c>
      <c r="Z553" s="238">
        <v>4</v>
      </c>
      <c r="AB553" s="238">
        <v>5</v>
      </c>
      <c r="AC553" s="238">
        <v>98</v>
      </c>
      <c r="AD553" s="238" t="s">
        <v>357</v>
      </c>
      <c r="AF553" s="238" t="s">
        <v>358</v>
      </c>
      <c r="AG553" s="238">
        <v>5</v>
      </c>
      <c r="AH553" s="238">
        <v>2</v>
      </c>
      <c r="AI553" s="238">
        <v>4</v>
      </c>
      <c r="AJ553" s="238">
        <v>3</v>
      </c>
      <c r="AK553" s="238">
        <v>21</v>
      </c>
      <c r="AL553" s="238">
        <v>54</v>
      </c>
      <c r="AM553" s="238" t="s">
        <v>363</v>
      </c>
      <c r="AN553" s="238">
        <v>5</v>
      </c>
      <c r="AO553" s="238">
        <v>1</v>
      </c>
      <c r="AS553" s="238">
        <v>15</v>
      </c>
      <c r="AT553" s="238">
        <v>9</v>
      </c>
      <c r="AU553" s="238">
        <v>65</v>
      </c>
      <c r="AV553" s="238">
        <v>12</v>
      </c>
      <c r="AW553" s="238">
        <v>21</v>
      </c>
      <c r="AX553" s="238">
        <v>2</v>
      </c>
      <c r="AY553" s="238">
        <v>4</v>
      </c>
      <c r="AZ553" s="238">
        <v>3</v>
      </c>
      <c r="BA553" s="238">
        <v>21</v>
      </c>
      <c r="BB553" s="238">
        <v>25</v>
      </c>
      <c r="BC553" s="238" t="s">
        <v>363</v>
      </c>
      <c r="BD553" s="238">
        <v>5</v>
      </c>
      <c r="BE553" s="238">
        <v>70</v>
      </c>
      <c r="BF553" s="238">
        <v>75</v>
      </c>
      <c r="BI553" s="238">
        <v>15</v>
      </c>
      <c r="BJ553" s="238">
        <v>9</v>
      </c>
      <c r="BK553" s="238">
        <v>65</v>
      </c>
      <c r="BL553" s="238">
        <v>12</v>
      </c>
      <c r="BM553" s="238">
        <v>21</v>
      </c>
      <c r="CT553" s="238">
        <v>461938.03234273201</v>
      </c>
      <c r="CU553" s="238">
        <v>4966887.5709084701</v>
      </c>
      <c r="CV553" s="238">
        <v>44.854385839999999</v>
      </c>
      <c r="CW553" s="238">
        <v>-93.481707560000004</v>
      </c>
      <c r="CX553" s="238" t="s">
        <v>359</v>
      </c>
      <c r="CY553" s="238" t="s">
        <v>2655</v>
      </c>
    </row>
    <row r="554" spans="1:103" x14ac:dyDescent="0.25">
      <c r="A554" s="238">
        <v>847917</v>
      </c>
      <c r="B554" s="238">
        <v>2</v>
      </c>
      <c r="C554" s="238">
        <v>212</v>
      </c>
      <c r="D554" s="238">
        <v>155.86000000000001</v>
      </c>
      <c r="E554" s="238">
        <v>27</v>
      </c>
      <c r="F554" s="238" t="s">
        <v>2420</v>
      </c>
      <c r="H554" s="238" t="s">
        <v>354</v>
      </c>
      <c r="I554" s="238">
        <v>25</v>
      </c>
      <c r="K554" s="238">
        <v>20508984</v>
      </c>
      <c r="L554" s="238">
        <v>202940516</v>
      </c>
      <c r="M554" s="238">
        <v>10</v>
      </c>
      <c r="N554" s="238">
        <v>20</v>
      </c>
      <c r="O554" s="238">
        <v>2020</v>
      </c>
      <c r="P554" s="238" t="s">
        <v>368</v>
      </c>
      <c r="Q554" s="238">
        <v>15</v>
      </c>
      <c r="R554" s="238" t="s">
        <v>356</v>
      </c>
      <c r="S554" s="238">
        <v>5</v>
      </c>
      <c r="T554" s="238">
        <v>0</v>
      </c>
      <c r="U554" s="238">
        <v>3</v>
      </c>
      <c r="V554" s="238">
        <v>10</v>
      </c>
      <c r="W554" s="238">
        <v>10</v>
      </c>
      <c r="X554" s="238">
        <v>2</v>
      </c>
      <c r="Y554" s="238">
        <v>1</v>
      </c>
      <c r="Z554" s="238">
        <v>4</v>
      </c>
      <c r="AB554" s="238">
        <v>3</v>
      </c>
      <c r="AC554" s="238">
        <v>98</v>
      </c>
      <c r="AD554" s="238" t="s">
        <v>357</v>
      </c>
      <c r="AF554" s="238" t="s">
        <v>405</v>
      </c>
      <c r="AG554" s="238">
        <v>5</v>
      </c>
      <c r="AH554" s="238">
        <v>2</v>
      </c>
      <c r="AI554" s="238">
        <v>2</v>
      </c>
      <c r="AJ554" s="238">
        <v>4</v>
      </c>
      <c r="AK554" s="238">
        <v>27</v>
      </c>
      <c r="AL554" s="238">
        <v>29</v>
      </c>
      <c r="AM554" s="238" t="s">
        <v>354</v>
      </c>
      <c r="AN554" s="238">
        <v>5</v>
      </c>
      <c r="AO554" s="238">
        <v>75</v>
      </c>
      <c r="AP554" s="238">
        <v>71</v>
      </c>
      <c r="AS554" s="238">
        <v>15</v>
      </c>
      <c r="AT554" s="238">
        <v>98</v>
      </c>
      <c r="AU554" s="238">
        <v>60</v>
      </c>
      <c r="AV554" s="238">
        <v>11</v>
      </c>
      <c r="AW554" s="238">
        <v>21</v>
      </c>
      <c r="AX554" s="238">
        <v>2</v>
      </c>
      <c r="AY554" s="238">
        <v>2</v>
      </c>
      <c r="AZ554" s="238">
        <v>4</v>
      </c>
      <c r="BA554" s="238">
        <v>21</v>
      </c>
      <c r="BB554" s="238">
        <v>22</v>
      </c>
      <c r="BC554" s="238" t="s">
        <v>363</v>
      </c>
      <c r="BD554" s="238">
        <v>5</v>
      </c>
      <c r="BE554" s="238">
        <v>1</v>
      </c>
      <c r="BI554" s="238">
        <v>15</v>
      </c>
      <c r="BJ554" s="238">
        <v>98</v>
      </c>
      <c r="BK554" s="238">
        <v>60</v>
      </c>
      <c r="BL554" s="238">
        <v>11</v>
      </c>
      <c r="BM554" s="238">
        <v>21</v>
      </c>
      <c r="BN554" s="238">
        <v>2</v>
      </c>
      <c r="BO554" s="238">
        <v>3</v>
      </c>
      <c r="BP554" s="238">
        <v>4</v>
      </c>
      <c r="BQ554" s="238">
        <v>27</v>
      </c>
      <c r="BR554" s="238">
        <v>58</v>
      </c>
      <c r="BS554" s="238" t="s">
        <v>354</v>
      </c>
      <c r="BT554" s="238">
        <v>5</v>
      </c>
      <c r="BU554" s="238">
        <v>1</v>
      </c>
      <c r="BY554" s="238">
        <v>15</v>
      </c>
      <c r="BZ554" s="238">
        <v>98</v>
      </c>
      <c r="CA554" s="238">
        <v>60</v>
      </c>
      <c r="CB554" s="238">
        <v>11</v>
      </c>
      <c r="CC554" s="238">
        <v>21</v>
      </c>
      <c r="CT554" s="238">
        <v>461933.79900093202</v>
      </c>
      <c r="CU554" s="238">
        <v>4966946.8376936698</v>
      </c>
      <c r="CV554" s="238">
        <v>44.854919119999998</v>
      </c>
      <c r="CW554" s="238">
        <v>-93.481765580000001</v>
      </c>
      <c r="CX554" s="238" t="s">
        <v>359</v>
      </c>
      <c r="CY554" s="238" t="s">
        <v>2656</v>
      </c>
    </row>
    <row r="555" spans="1:103" x14ac:dyDescent="0.25">
      <c r="A555" s="238">
        <v>511274</v>
      </c>
      <c r="B555" s="238">
        <v>2</v>
      </c>
      <c r="C555" s="238">
        <v>212</v>
      </c>
      <c r="D555" s="238">
        <v>155.876</v>
      </c>
      <c r="E555" s="238">
        <v>27</v>
      </c>
      <c r="F555" s="238" t="s">
        <v>2420</v>
      </c>
      <c r="H555" s="238" t="s">
        <v>354</v>
      </c>
      <c r="I555" s="238">
        <v>25</v>
      </c>
      <c r="K555" s="238">
        <v>17037743</v>
      </c>
      <c r="M555" s="238">
        <v>10</v>
      </c>
      <c r="N555" s="238">
        <v>25</v>
      </c>
      <c r="O555" s="238">
        <v>2017</v>
      </c>
      <c r="P555" s="238" t="s">
        <v>355</v>
      </c>
      <c r="Q555" s="238">
        <v>5</v>
      </c>
      <c r="R555" s="238" t="s">
        <v>356</v>
      </c>
      <c r="S555" s="238">
        <v>5</v>
      </c>
      <c r="T555" s="238">
        <v>0</v>
      </c>
      <c r="U555" s="238">
        <v>1</v>
      </c>
      <c r="W555" s="238">
        <v>55</v>
      </c>
      <c r="X555" s="238">
        <v>2</v>
      </c>
      <c r="Y555" s="238">
        <v>4</v>
      </c>
      <c r="Z555" s="238">
        <v>1</v>
      </c>
      <c r="AB555" s="238">
        <v>1</v>
      </c>
      <c r="AC555" s="238">
        <v>98</v>
      </c>
      <c r="AD555" s="238" t="s">
        <v>357</v>
      </c>
      <c r="AF555" s="238" t="s">
        <v>405</v>
      </c>
      <c r="AG555" s="238">
        <v>3</v>
      </c>
      <c r="AH555" s="238">
        <v>2</v>
      </c>
      <c r="AI555" s="238">
        <v>2</v>
      </c>
      <c r="AJ555" s="238">
        <v>4</v>
      </c>
      <c r="AK555" s="238">
        <v>21</v>
      </c>
      <c r="AL555" s="238">
        <v>59</v>
      </c>
      <c r="AM555" s="238" t="s">
        <v>354</v>
      </c>
      <c r="AN555" s="238">
        <v>5</v>
      </c>
      <c r="AO555" s="238">
        <v>75</v>
      </c>
      <c r="AP555" s="238">
        <v>72</v>
      </c>
      <c r="AS555" s="238">
        <v>15</v>
      </c>
      <c r="AT555" s="238">
        <v>9</v>
      </c>
      <c r="AU555" s="238">
        <v>65</v>
      </c>
      <c r="AV555" s="238">
        <v>11</v>
      </c>
      <c r="AW555" s="238">
        <v>21</v>
      </c>
      <c r="CT555" s="238">
        <v>461930.92938328697</v>
      </c>
      <c r="CU555" s="238">
        <v>4966935.5187568497</v>
      </c>
      <c r="CV555" s="238">
        <v>44.854817079999997</v>
      </c>
      <c r="CW555" s="238">
        <v>-93.481801050000001</v>
      </c>
      <c r="CX555" s="238" t="s">
        <v>359</v>
      </c>
      <c r="CY555" s="238" t="s">
        <v>2657</v>
      </c>
    </row>
    <row r="556" spans="1:103" x14ac:dyDescent="0.25">
      <c r="A556" s="238">
        <v>739364</v>
      </c>
      <c r="B556" s="238">
        <v>2</v>
      </c>
      <c r="C556" s="238">
        <v>212</v>
      </c>
      <c r="D556" s="238">
        <v>155.899</v>
      </c>
      <c r="E556" s="238">
        <v>27</v>
      </c>
      <c r="F556" s="238" t="s">
        <v>2420</v>
      </c>
      <c r="H556" s="238" t="s">
        <v>354</v>
      </c>
      <c r="I556" s="238">
        <v>25</v>
      </c>
      <c r="K556" s="238">
        <v>19031703</v>
      </c>
      <c r="M556" s="238">
        <v>8</v>
      </c>
      <c r="N556" s="238">
        <v>10</v>
      </c>
      <c r="O556" s="238">
        <v>2019</v>
      </c>
      <c r="P556" s="238" t="s">
        <v>364</v>
      </c>
      <c r="Q556" s="238">
        <v>1</v>
      </c>
      <c r="R556" s="238" t="s">
        <v>356</v>
      </c>
      <c r="S556" s="238">
        <v>5</v>
      </c>
      <c r="T556" s="238">
        <v>0</v>
      </c>
      <c r="U556" s="238">
        <v>1</v>
      </c>
      <c r="W556" s="238">
        <v>55</v>
      </c>
      <c r="X556" s="238">
        <v>2</v>
      </c>
      <c r="Y556" s="238">
        <v>6</v>
      </c>
      <c r="Z556" s="238">
        <v>2</v>
      </c>
      <c r="AB556" s="238">
        <v>1</v>
      </c>
      <c r="AC556" s="238">
        <v>98</v>
      </c>
      <c r="AD556" s="238" t="s">
        <v>357</v>
      </c>
      <c r="AF556" s="238" t="s">
        <v>405</v>
      </c>
      <c r="AG556" s="238">
        <v>3</v>
      </c>
      <c r="AH556" s="238">
        <v>2</v>
      </c>
      <c r="AI556" s="238">
        <v>4</v>
      </c>
      <c r="AJ556" s="238">
        <v>4</v>
      </c>
      <c r="AK556" s="238">
        <v>21</v>
      </c>
      <c r="AL556" s="238">
        <v>22</v>
      </c>
      <c r="AM556" s="238" t="s">
        <v>354</v>
      </c>
      <c r="AN556" s="238">
        <v>5</v>
      </c>
      <c r="AO556" s="238">
        <v>71</v>
      </c>
      <c r="AS556" s="238">
        <v>15</v>
      </c>
      <c r="AT556" s="238">
        <v>9</v>
      </c>
      <c r="AU556" s="238">
        <v>65</v>
      </c>
      <c r="AV556" s="238">
        <v>11</v>
      </c>
      <c r="AW556" s="238">
        <v>21</v>
      </c>
      <c r="CT556" s="238">
        <v>461979.21593819303</v>
      </c>
      <c r="CU556" s="238">
        <v>4966993.1400077399</v>
      </c>
      <c r="CV556" s="238">
        <v>44.855338349999997</v>
      </c>
      <c r="CW556" s="238">
        <v>-93.481194270000003</v>
      </c>
      <c r="CX556" s="238" t="s">
        <v>359</v>
      </c>
      <c r="CY556" s="238" t="s">
        <v>2658</v>
      </c>
    </row>
    <row r="557" spans="1:103" x14ac:dyDescent="0.25">
      <c r="A557" s="238">
        <v>492547</v>
      </c>
      <c r="B557" s="238">
        <v>2</v>
      </c>
      <c r="C557" s="238">
        <v>212</v>
      </c>
      <c r="D557" s="238">
        <v>155.95599999999999</v>
      </c>
      <c r="E557" s="238">
        <v>27</v>
      </c>
      <c r="F557" s="238" t="s">
        <v>2420</v>
      </c>
      <c r="H557" s="238" t="s">
        <v>354</v>
      </c>
      <c r="I557" s="238">
        <v>25</v>
      </c>
      <c r="K557" s="238">
        <v>17508777</v>
      </c>
      <c r="M557" s="238">
        <v>8</v>
      </c>
      <c r="N557" s="238">
        <v>8</v>
      </c>
      <c r="O557" s="238">
        <v>2017</v>
      </c>
      <c r="P557" s="238" t="s">
        <v>368</v>
      </c>
      <c r="Q557" s="238">
        <v>16</v>
      </c>
      <c r="R557" s="238" t="s">
        <v>356</v>
      </c>
      <c r="S557" s="238">
        <v>5</v>
      </c>
      <c r="T557" s="238">
        <v>0</v>
      </c>
      <c r="U557" s="238">
        <v>2</v>
      </c>
      <c r="V557" s="238">
        <v>12</v>
      </c>
      <c r="W557" s="238">
        <v>10</v>
      </c>
      <c r="X557" s="238">
        <v>2</v>
      </c>
      <c r="Y557" s="238">
        <v>1</v>
      </c>
      <c r="Z557" s="238">
        <v>1</v>
      </c>
      <c r="AB557" s="238">
        <v>1</v>
      </c>
      <c r="AC557" s="238">
        <v>98</v>
      </c>
      <c r="AD557" s="238" t="s">
        <v>357</v>
      </c>
      <c r="AF557" s="238" t="s">
        <v>358</v>
      </c>
      <c r="AG557" s="238">
        <v>7</v>
      </c>
      <c r="AH557" s="238">
        <v>2</v>
      </c>
      <c r="AI557" s="238">
        <v>3</v>
      </c>
      <c r="AJ557" s="238">
        <v>4</v>
      </c>
      <c r="AK557" s="238">
        <v>26</v>
      </c>
      <c r="AL557" s="238">
        <v>61</v>
      </c>
      <c r="AM557" s="238" t="s">
        <v>354</v>
      </c>
      <c r="AN557" s="238">
        <v>5</v>
      </c>
      <c r="AO557" s="238">
        <v>1</v>
      </c>
      <c r="AS557" s="238">
        <v>15</v>
      </c>
      <c r="AT557" s="238">
        <v>9</v>
      </c>
      <c r="AU557" s="238">
        <v>65</v>
      </c>
      <c r="AV557" s="238">
        <v>11</v>
      </c>
      <c r="AW557" s="238">
        <v>21</v>
      </c>
      <c r="AX557" s="238">
        <v>2</v>
      </c>
      <c r="AY557" s="238">
        <v>4</v>
      </c>
      <c r="AZ557" s="238">
        <v>4</v>
      </c>
      <c r="BA557" s="238">
        <v>21</v>
      </c>
      <c r="BB557" s="238">
        <v>44</v>
      </c>
      <c r="BC557" s="238" t="s">
        <v>354</v>
      </c>
      <c r="BD557" s="238">
        <v>5</v>
      </c>
      <c r="BE557" s="238">
        <v>4</v>
      </c>
      <c r="BI557" s="238">
        <v>15</v>
      </c>
      <c r="BJ557" s="238">
        <v>9</v>
      </c>
      <c r="BK557" s="238">
        <v>65</v>
      </c>
      <c r="BL557" s="238">
        <v>11</v>
      </c>
      <c r="BM557" s="238">
        <v>21</v>
      </c>
      <c r="CT557" s="238">
        <v>462022.699178732</v>
      </c>
      <c r="CU557" s="238">
        <v>4967027.2711878801</v>
      </c>
      <c r="CV557" s="238">
        <v>44.855647910000002</v>
      </c>
      <c r="CW557" s="238">
        <v>-93.480646519999993</v>
      </c>
      <c r="CX557" s="238" t="s">
        <v>359</v>
      </c>
      <c r="CY557" s="238" t="s">
        <v>2659</v>
      </c>
    </row>
    <row r="558" spans="1:103" x14ac:dyDescent="0.25">
      <c r="A558" s="238">
        <v>472003</v>
      </c>
      <c r="B558" s="238">
        <v>2</v>
      </c>
      <c r="C558" s="238">
        <v>212</v>
      </c>
      <c r="D558" s="238">
        <v>155.965</v>
      </c>
      <c r="E558" s="238">
        <v>27</v>
      </c>
      <c r="F558" s="238" t="s">
        <v>2420</v>
      </c>
      <c r="H558" s="238" t="s">
        <v>354</v>
      </c>
      <c r="I558" s="238">
        <v>25</v>
      </c>
      <c r="K558" s="238">
        <v>17506780</v>
      </c>
      <c r="M558" s="238">
        <v>6</v>
      </c>
      <c r="N558" s="238">
        <v>21</v>
      </c>
      <c r="O558" s="238">
        <v>2017</v>
      </c>
      <c r="P558" s="238" t="s">
        <v>355</v>
      </c>
      <c r="Q558" s="238">
        <v>7</v>
      </c>
      <c r="R558" s="238" t="s">
        <v>419</v>
      </c>
      <c r="S558" s="238">
        <v>5</v>
      </c>
      <c r="T558" s="238">
        <v>0</v>
      </c>
      <c r="U558" s="238">
        <v>2</v>
      </c>
      <c r="V558" s="238">
        <v>12</v>
      </c>
      <c r="W558" s="238">
        <v>10</v>
      </c>
      <c r="X558" s="238">
        <v>2</v>
      </c>
      <c r="Y558" s="238">
        <v>1</v>
      </c>
      <c r="Z558" s="238">
        <v>1</v>
      </c>
      <c r="AB558" s="238">
        <v>1</v>
      </c>
      <c r="AC558" s="238">
        <v>98</v>
      </c>
      <c r="AD558" s="238" t="s">
        <v>2660</v>
      </c>
      <c r="AF558" s="238" t="s">
        <v>405</v>
      </c>
      <c r="AG558" s="238">
        <v>7</v>
      </c>
      <c r="AH558" s="238">
        <v>2</v>
      </c>
      <c r="AI558" s="238">
        <v>2</v>
      </c>
      <c r="AJ558" s="238">
        <v>1</v>
      </c>
      <c r="AK558" s="238">
        <v>26</v>
      </c>
      <c r="AL558" s="238">
        <v>31</v>
      </c>
      <c r="AM558" s="238" t="s">
        <v>363</v>
      </c>
      <c r="AN558" s="238">
        <v>5</v>
      </c>
      <c r="AO558" s="238">
        <v>1</v>
      </c>
      <c r="AS558" s="238">
        <v>15</v>
      </c>
      <c r="AT558" s="238">
        <v>9</v>
      </c>
      <c r="AU558" s="238">
        <v>65</v>
      </c>
      <c r="AV558" s="238">
        <v>11</v>
      </c>
      <c r="AW558" s="238">
        <v>21</v>
      </c>
      <c r="AX558" s="238">
        <v>2</v>
      </c>
      <c r="AY558" s="238">
        <v>2</v>
      </c>
      <c r="AZ558" s="238">
        <v>1</v>
      </c>
      <c r="BA558" s="238">
        <v>26</v>
      </c>
      <c r="BB558" s="238">
        <v>62</v>
      </c>
      <c r="BC558" s="238" t="s">
        <v>354</v>
      </c>
      <c r="BD558" s="238">
        <v>5</v>
      </c>
      <c r="BE558" s="238">
        <v>4</v>
      </c>
      <c r="BI558" s="238">
        <v>15</v>
      </c>
      <c r="BJ558" s="238">
        <v>9</v>
      </c>
      <c r="BK558" s="238">
        <v>65</v>
      </c>
      <c r="BL558" s="238">
        <v>11</v>
      </c>
      <c r="BM558" s="238">
        <v>21</v>
      </c>
      <c r="CT558" s="238">
        <v>462014.23249513202</v>
      </c>
      <c r="CU558" s="238">
        <v>4967052.6712386804</v>
      </c>
      <c r="CV558" s="238">
        <v>44.855876109999997</v>
      </c>
      <c r="CW558" s="238">
        <v>-93.480755579999993</v>
      </c>
      <c r="CX558" s="238" t="s">
        <v>359</v>
      </c>
      <c r="CY558" s="238" t="s">
        <v>2661</v>
      </c>
    </row>
    <row r="559" spans="1:103" x14ac:dyDescent="0.25">
      <c r="A559" s="238">
        <v>659857</v>
      </c>
      <c r="B559" s="238">
        <v>2</v>
      </c>
      <c r="C559" s="238">
        <v>212</v>
      </c>
      <c r="D559" s="238">
        <v>155.97</v>
      </c>
      <c r="E559" s="238">
        <v>27</v>
      </c>
      <c r="F559" s="238" t="s">
        <v>2420</v>
      </c>
      <c r="H559" s="238" t="s">
        <v>354</v>
      </c>
      <c r="I559" s="238">
        <v>25</v>
      </c>
      <c r="K559" s="238">
        <v>18513447</v>
      </c>
      <c r="M559" s="238">
        <v>11</v>
      </c>
      <c r="N559" s="238">
        <v>12</v>
      </c>
      <c r="O559" s="238">
        <v>2018</v>
      </c>
      <c r="P559" s="238" t="s">
        <v>361</v>
      </c>
      <c r="Q559" s="238">
        <v>17</v>
      </c>
      <c r="R559" s="238" t="s">
        <v>356</v>
      </c>
      <c r="S559" s="238">
        <v>5</v>
      </c>
      <c r="T559" s="238">
        <v>0</v>
      </c>
      <c r="U559" s="238">
        <v>2</v>
      </c>
      <c r="V559" s="238">
        <v>12</v>
      </c>
      <c r="W559" s="238">
        <v>10</v>
      </c>
      <c r="X559" s="238">
        <v>2</v>
      </c>
      <c r="Y559" s="238">
        <v>5</v>
      </c>
      <c r="Z559" s="238">
        <v>1</v>
      </c>
      <c r="AB559" s="238">
        <v>1</v>
      </c>
      <c r="AC559" s="238">
        <v>98</v>
      </c>
      <c r="AD559" s="238" t="s">
        <v>2662</v>
      </c>
      <c r="AF559" s="238" t="s">
        <v>405</v>
      </c>
      <c r="AG559" s="238">
        <v>7</v>
      </c>
      <c r="AH559" s="238">
        <v>2</v>
      </c>
      <c r="AI559" s="238">
        <v>2</v>
      </c>
      <c r="AJ559" s="238">
        <v>4</v>
      </c>
      <c r="AK559" s="238">
        <v>34</v>
      </c>
      <c r="AL559" s="238">
        <v>46</v>
      </c>
      <c r="AM559" s="238" t="s">
        <v>354</v>
      </c>
      <c r="AN559" s="238">
        <v>5</v>
      </c>
      <c r="AO559" s="238">
        <v>1</v>
      </c>
      <c r="AS559" s="238">
        <v>15</v>
      </c>
      <c r="AT559" s="238">
        <v>9</v>
      </c>
      <c r="AU559" s="238">
        <v>65</v>
      </c>
      <c r="AV559" s="238">
        <v>11</v>
      </c>
      <c r="AW559" s="238">
        <v>21</v>
      </c>
      <c r="AX559" s="238">
        <v>2</v>
      </c>
      <c r="AY559" s="238">
        <v>2</v>
      </c>
      <c r="AZ559" s="238">
        <v>4</v>
      </c>
      <c r="BA559" s="238">
        <v>33</v>
      </c>
      <c r="BB559" s="238">
        <v>49</v>
      </c>
      <c r="BC559" s="238" t="s">
        <v>363</v>
      </c>
      <c r="BD559" s="238">
        <v>5</v>
      </c>
      <c r="BE559" s="238">
        <v>11</v>
      </c>
      <c r="BI559" s="238">
        <v>15</v>
      </c>
      <c r="BJ559" s="238">
        <v>9</v>
      </c>
      <c r="BK559" s="238">
        <v>65</v>
      </c>
      <c r="BL559" s="238">
        <v>11</v>
      </c>
      <c r="BM559" s="238">
        <v>21</v>
      </c>
      <c r="CT559" s="238">
        <v>462018.46583693201</v>
      </c>
      <c r="CU559" s="238">
        <v>4967082.3046312798</v>
      </c>
      <c r="CV559" s="238">
        <v>44.856143090000003</v>
      </c>
      <c r="CW559" s="238">
        <v>-93.480704220000007</v>
      </c>
      <c r="CX559" s="238" t="s">
        <v>359</v>
      </c>
      <c r="CY559" s="238" t="s">
        <v>2663</v>
      </c>
    </row>
    <row r="560" spans="1:103" x14ac:dyDescent="0.25">
      <c r="A560" s="238">
        <v>539196</v>
      </c>
      <c r="B560" s="238">
        <v>2</v>
      </c>
      <c r="C560" s="238">
        <v>212</v>
      </c>
      <c r="D560" s="238">
        <v>155.97300000000001</v>
      </c>
      <c r="E560" s="238">
        <v>27</v>
      </c>
      <c r="F560" s="238" t="s">
        <v>2420</v>
      </c>
      <c r="H560" s="238" t="s">
        <v>354</v>
      </c>
      <c r="I560" s="238">
        <v>25</v>
      </c>
      <c r="K560" s="238">
        <v>18501396</v>
      </c>
      <c r="M560" s="238">
        <v>1</v>
      </c>
      <c r="N560" s="238">
        <v>22</v>
      </c>
      <c r="O560" s="238">
        <v>2018</v>
      </c>
      <c r="P560" s="238" t="s">
        <v>361</v>
      </c>
      <c r="Q560" s="238">
        <v>20</v>
      </c>
      <c r="R560" s="238" t="s">
        <v>356</v>
      </c>
      <c r="S560" s="238">
        <v>5</v>
      </c>
      <c r="T560" s="238">
        <v>0</v>
      </c>
      <c r="U560" s="238">
        <v>1</v>
      </c>
      <c r="W560" s="238">
        <v>55</v>
      </c>
      <c r="X560" s="238">
        <v>2</v>
      </c>
      <c r="Y560" s="238">
        <v>6</v>
      </c>
      <c r="Z560" s="238">
        <v>2</v>
      </c>
      <c r="AA560" s="238">
        <v>4</v>
      </c>
      <c r="AB560" s="238">
        <v>3</v>
      </c>
      <c r="AC560" s="238">
        <v>98</v>
      </c>
      <c r="AD560" s="238" t="s">
        <v>357</v>
      </c>
      <c r="AF560" s="238" t="s">
        <v>405</v>
      </c>
      <c r="AG560" s="238">
        <v>3</v>
      </c>
      <c r="AH560" s="238">
        <v>2</v>
      </c>
      <c r="AI560" s="238">
        <v>2</v>
      </c>
      <c r="AJ560" s="238">
        <v>4</v>
      </c>
      <c r="AK560" s="238">
        <v>29</v>
      </c>
      <c r="AL560" s="238">
        <v>21</v>
      </c>
      <c r="AM560" s="238" t="s">
        <v>363</v>
      </c>
      <c r="AN560" s="238">
        <v>5</v>
      </c>
      <c r="AO560" s="238">
        <v>68</v>
      </c>
      <c r="AS560" s="238">
        <v>15</v>
      </c>
      <c r="AT560" s="238">
        <v>9</v>
      </c>
      <c r="AU560" s="238">
        <v>65</v>
      </c>
      <c r="AV560" s="238">
        <v>11</v>
      </c>
      <c r="AW560" s="238">
        <v>21</v>
      </c>
      <c r="CT560" s="238">
        <v>462014.23249513202</v>
      </c>
      <c r="CU560" s="238">
        <v>4967067.4879349796</v>
      </c>
      <c r="CV560" s="238">
        <v>44.856009489999998</v>
      </c>
      <c r="CW560" s="238">
        <v>-93.480756690000007</v>
      </c>
      <c r="CX560" s="238" t="s">
        <v>359</v>
      </c>
      <c r="CY560" s="238" t="s">
        <v>2664</v>
      </c>
    </row>
    <row r="561" spans="1:103" x14ac:dyDescent="0.25">
      <c r="A561" s="238">
        <v>524504</v>
      </c>
      <c r="B561" s="238">
        <v>2</v>
      </c>
      <c r="C561" s="238">
        <v>212</v>
      </c>
      <c r="D561" s="238">
        <v>155.97800000000001</v>
      </c>
      <c r="E561" s="238">
        <v>27</v>
      </c>
      <c r="F561" s="238" t="s">
        <v>2420</v>
      </c>
      <c r="H561" s="238" t="s">
        <v>354</v>
      </c>
      <c r="I561" s="238">
        <v>25</v>
      </c>
      <c r="K561" s="238">
        <v>17514137</v>
      </c>
      <c r="M561" s="238">
        <v>12</v>
      </c>
      <c r="N561" s="238">
        <v>13</v>
      </c>
      <c r="O561" s="238">
        <v>2017</v>
      </c>
      <c r="P561" s="238" t="s">
        <v>355</v>
      </c>
      <c r="Q561" s="238">
        <v>7</v>
      </c>
      <c r="R561" s="238" t="s">
        <v>369</v>
      </c>
      <c r="S561" s="238">
        <v>5</v>
      </c>
      <c r="T561" s="238">
        <v>0</v>
      </c>
      <c r="U561" s="238">
        <v>2</v>
      </c>
      <c r="V561" s="238">
        <v>12</v>
      </c>
      <c r="W561" s="238">
        <v>10</v>
      </c>
      <c r="X561" s="238">
        <v>2</v>
      </c>
      <c r="Y561" s="238">
        <v>2</v>
      </c>
      <c r="Z561" s="238">
        <v>4</v>
      </c>
      <c r="AB561" s="238">
        <v>2</v>
      </c>
      <c r="AC561" s="238">
        <v>98</v>
      </c>
      <c r="AD561" s="238" t="s">
        <v>357</v>
      </c>
      <c r="AF561" s="238" t="s">
        <v>358</v>
      </c>
      <c r="AG561" s="238">
        <v>7</v>
      </c>
      <c r="AH561" s="238">
        <v>2</v>
      </c>
      <c r="AI561" s="238">
        <v>4</v>
      </c>
      <c r="AJ561" s="238">
        <v>3</v>
      </c>
      <c r="AK561" s="238">
        <v>21</v>
      </c>
      <c r="AL561" s="238">
        <v>31</v>
      </c>
      <c r="AM561" s="238" t="s">
        <v>363</v>
      </c>
      <c r="AN561" s="238">
        <v>5</v>
      </c>
      <c r="AO561" s="238">
        <v>4</v>
      </c>
      <c r="AS561" s="238">
        <v>15</v>
      </c>
      <c r="AT561" s="238">
        <v>9</v>
      </c>
      <c r="AU561" s="238">
        <v>65</v>
      </c>
      <c r="AV561" s="238">
        <v>11</v>
      </c>
      <c r="AW561" s="238">
        <v>21</v>
      </c>
      <c r="AX561" s="238">
        <v>2</v>
      </c>
      <c r="AY561" s="238">
        <v>2</v>
      </c>
      <c r="AZ561" s="238">
        <v>3</v>
      </c>
      <c r="BA561" s="238">
        <v>26</v>
      </c>
      <c r="BB561" s="238">
        <v>64</v>
      </c>
      <c r="BC561" s="238" t="s">
        <v>363</v>
      </c>
      <c r="BD561" s="238">
        <v>5</v>
      </c>
      <c r="BE561" s="238">
        <v>1</v>
      </c>
      <c r="BI561" s="238">
        <v>15</v>
      </c>
      <c r="BJ561" s="238">
        <v>9</v>
      </c>
      <c r="BK561" s="238">
        <v>65</v>
      </c>
      <c r="BL561" s="238">
        <v>11</v>
      </c>
      <c r="BM561" s="238">
        <v>21</v>
      </c>
      <c r="CT561" s="238">
        <v>462039.63254593202</v>
      </c>
      <c r="CU561" s="238">
        <v>4967059.0212513702</v>
      </c>
      <c r="CV561" s="238">
        <v>44.855934619999999</v>
      </c>
      <c r="CW561" s="238">
        <v>-93.480434599999995</v>
      </c>
      <c r="CX561" s="238" t="s">
        <v>359</v>
      </c>
      <c r="CY561" s="238" t="s">
        <v>2665</v>
      </c>
    </row>
    <row r="562" spans="1:103" x14ac:dyDescent="0.25">
      <c r="A562" s="238">
        <v>583199</v>
      </c>
      <c r="B562" s="238">
        <v>2</v>
      </c>
      <c r="C562" s="238">
        <v>212</v>
      </c>
      <c r="D562" s="238">
        <v>156.01</v>
      </c>
      <c r="E562" s="238">
        <v>27</v>
      </c>
      <c r="F562" s="238" t="s">
        <v>2420</v>
      </c>
      <c r="H562" s="238" t="s">
        <v>354</v>
      </c>
      <c r="I562" s="238">
        <v>25</v>
      </c>
      <c r="K562" s="238">
        <v>18503748</v>
      </c>
      <c r="M562" s="238">
        <v>3</v>
      </c>
      <c r="N562" s="238">
        <v>13</v>
      </c>
      <c r="O562" s="238">
        <v>2018</v>
      </c>
      <c r="P562" s="238" t="s">
        <v>368</v>
      </c>
      <c r="Q562" s="238">
        <v>11</v>
      </c>
      <c r="R562" s="238" t="s">
        <v>369</v>
      </c>
      <c r="S562" s="238">
        <v>5</v>
      </c>
      <c r="T562" s="238">
        <v>0</v>
      </c>
      <c r="U562" s="238">
        <v>1</v>
      </c>
      <c r="W562" s="238">
        <v>55</v>
      </c>
      <c r="X562" s="238">
        <v>2</v>
      </c>
      <c r="Y562" s="238">
        <v>1</v>
      </c>
      <c r="Z562" s="238">
        <v>1</v>
      </c>
      <c r="AB562" s="238">
        <v>1</v>
      </c>
      <c r="AC562" s="238">
        <v>98</v>
      </c>
      <c r="AD562" s="238" t="s">
        <v>357</v>
      </c>
      <c r="AF562" s="238" t="s">
        <v>358</v>
      </c>
      <c r="AG562" s="238">
        <v>3</v>
      </c>
      <c r="AH562" s="238">
        <v>2</v>
      </c>
      <c r="AI562" s="238">
        <v>5</v>
      </c>
      <c r="AJ562" s="238">
        <v>3</v>
      </c>
      <c r="AK562" s="238">
        <v>21</v>
      </c>
      <c r="AL562" s="238">
        <v>43</v>
      </c>
      <c r="AM562" s="238" t="s">
        <v>363</v>
      </c>
      <c r="AN562" s="238">
        <v>7</v>
      </c>
      <c r="AO562" s="238">
        <v>90</v>
      </c>
      <c r="AP562" s="238">
        <v>62</v>
      </c>
      <c r="AS562" s="238">
        <v>15</v>
      </c>
      <c r="AT562" s="238">
        <v>9</v>
      </c>
      <c r="AU562" s="238">
        <v>65</v>
      </c>
      <c r="AV562" s="238">
        <v>11</v>
      </c>
      <c r="AW562" s="238">
        <v>21</v>
      </c>
      <c r="CT562" s="238">
        <v>462073.499280333</v>
      </c>
      <c r="CU562" s="238">
        <v>4967099.23799848</v>
      </c>
      <c r="CV562" s="238">
        <v>44.856298449999997</v>
      </c>
      <c r="CW562" s="238">
        <v>-93.480008990000002</v>
      </c>
      <c r="CX562" s="238" t="s">
        <v>359</v>
      </c>
      <c r="CY562" s="238" t="s">
        <v>2666</v>
      </c>
    </row>
    <row r="563" spans="1:103" x14ac:dyDescent="0.25">
      <c r="A563" s="238">
        <v>401225</v>
      </c>
      <c r="B563" s="238">
        <v>2</v>
      </c>
      <c r="C563" s="238">
        <v>212</v>
      </c>
      <c r="D563" s="238">
        <v>156.024</v>
      </c>
      <c r="E563" s="238">
        <v>27</v>
      </c>
      <c r="F563" s="238" t="s">
        <v>2420</v>
      </c>
      <c r="H563" s="238" t="s">
        <v>354</v>
      </c>
      <c r="I563" s="238">
        <v>25</v>
      </c>
      <c r="K563" s="238">
        <v>16513872</v>
      </c>
      <c r="M563" s="238">
        <v>12</v>
      </c>
      <c r="N563" s="238">
        <v>8</v>
      </c>
      <c r="O563" s="238">
        <v>2016</v>
      </c>
      <c r="P563" s="238" t="s">
        <v>384</v>
      </c>
      <c r="Q563" s="238">
        <v>8</v>
      </c>
      <c r="R563" s="238" t="s">
        <v>369</v>
      </c>
      <c r="S563" s="238">
        <v>2</v>
      </c>
      <c r="T563" s="238">
        <v>0</v>
      </c>
      <c r="U563" s="238">
        <v>1</v>
      </c>
      <c r="W563" s="238">
        <v>83</v>
      </c>
      <c r="X563" s="238">
        <v>2</v>
      </c>
      <c r="Y563" s="238">
        <v>1</v>
      </c>
      <c r="Z563" s="238">
        <v>2</v>
      </c>
      <c r="AA563" s="238">
        <v>4</v>
      </c>
      <c r="AB563" s="238">
        <v>5</v>
      </c>
      <c r="AC563" s="238">
        <v>98</v>
      </c>
      <c r="AD563" s="238" t="s">
        <v>2528</v>
      </c>
      <c r="AF563" s="238" t="s">
        <v>358</v>
      </c>
      <c r="AG563" s="238">
        <v>3</v>
      </c>
      <c r="AH563" s="238">
        <v>2</v>
      </c>
      <c r="AI563" s="238">
        <v>4</v>
      </c>
      <c r="AJ563" s="238">
        <v>3</v>
      </c>
      <c r="AK563" s="238">
        <v>21</v>
      </c>
      <c r="AL563" s="238">
        <v>47</v>
      </c>
      <c r="AM563" s="238" t="s">
        <v>363</v>
      </c>
      <c r="AN563" s="238">
        <v>5</v>
      </c>
      <c r="AO563" s="238">
        <v>1</v>
      </c>
      <c r="AS563" s="238">
        <v>15</v>
      </c>
      <c r="AT563" s="238">
        <v>9</v>
      </c>
      <c r="AU563" s="238">
        <v>65</v>
      </c>
      <c r="AV563" s="238">
        <v>11</v>
      </c>
      <c r="AW563" s="238">
        <v>23</v>
      </c>
      <c r="CT563" s="238">
        <v>462081.96596393298</v>
      </c>
      <c r="CU563" s="238">
        <v>4967120.4047074802</v>
      </c>
      <c r="CV563" s="238">
        <v>44.856489439999997</v>
      </c>
      <c r="CW563" s="238">
        <v>-93.479903419999999</v>
      </c>
      <c r="CX563" s="238" t="s">
        <v>359</v>
      </c>
      <c r="CY563" s="238" t="s">
        <v>2667</v>
      </c>
    </row>
    <row r="564" spans="1:103" x14ac:dyDescent="0.25">
      <c r="A564" s="238">
        <v>515010</v>
      </c>
      <c r="B564" s="238">
        <v>2</v>
      </c>
      <c r="C564" s="238">
        <v>212</v>
      </c>
      <c r="D564" s="238">
        <v>156.054</v>
      </c>
      <c r="E564" s="238">
        <v>27</v>
      </c>
      <c r="F564" s="238" t="s">
        <v>2420</v>
      </c>
      <c r="H564" s="238" t="s">
        <v>354</v>
      </c>
      <c r="I564" s="238">
        <v>25</v>
      </c>
      <c r="K564" s="238">
        <v>17512487</v>
      </c>
      <c r="M564" s="238">
        <v>11</v>
      </c>
      <c r="N564" s="238">
        <v>7</v>
      </c>
      <c r="O564" s="238">
        <v>2017</v>
      </c>
      <c r="P564" s="238" t="s">
        <v>368</v>
      </c>
      <c r="Q564" s="238">
        <v>6</v>
      </c>
      <c r="R564" s="238" t="s">
        <v>369</v>
      </c>
      <c r="S564" s="238">
        <v>5</v>
      </c>
      <c r="T564" s="238">
        <v>0</v>
      </c>
      <c r="U564" s="238">
        <v>2</v>
      </c>
      <c r="V564" s="238">
        <v>12</v>
      </c>
      <c r="W564" s="238">
        <v>10</v>
      </c>
      <c r="X564" s="238">
        <v>2</v>
      </c>
      <c r="Y564" s="238">
        <v>4</v>
      </c>
      <c r="Z564" s="238">
        <v>2</v>
      </c>
      <c r="AB564" s="238">
        <v>1</v>
      </c>
      <c r="AC564" s="238">
        <v>98</v>
      </c>
      <c r="AD564" s="238" t="s">
        <v>357</v>
      </c>
      <c r="AF564" s="238" t="s">
        <v>358</v>
      </c>
      <c r="AG564" s="238">
        <v>7</v>
      </c>
      <c r="AH564" s="238">
        <v>2</v>
      </c>
      <c r="AI564" s="238">
        <v>2</v>
      </c>
      <c r="AJ564" s="238">
        <v>3</v>
      </c>
      <c r="AK564" s="238">
        <v>21</v>
      </c>
      <c r="AL564" s="238">
        <v>31</v>
      </c>
      <c r="AM564" s="238" t="s">
        <v>354</v>
      </c>
      <c r="AN564" s="238">
        <v>5</v>
      </c>
      <c r="AO564" s="238">
        <v>4</v>
      </c>
      <c r="AS564" s="238">
        <v>15</v>
      </c>
      <c r="AT564" s="238">
        <v>9</v>
      </c>
      <c r="AU564" s="238">
        <v>65</v>
      </c>
      <c r="AV564" s="238">
        <v>11</v>
      </c>
      <c r="AW564" s="238">
        <v>21</v>
      </c>
      <c r="AX564" s="238">
        <v>2</v>
      </c>
      <c r="AY564" s="238">
        <v>4</v>
      </c>
      <c r="AZ564" s="238">
        <v>3</v>
      </c>
      <c r="BA564" s="238">
        <v>26</v>
      </c>
      <c r="BB564" s="238">
        <v>47</v>
      </c>
      <c r="BC564" s="238" t="s">
        <v>354</v>
      </c>
      <c r="BD564" s="238">
        <v>5</v>
      </c>
      <c r="BE564" s="238">
        <v>1</v>
      </c>
      <c r="BI564" s="238">
        <v>15</v>
      </c>
      <c r="BJ564" s="238">
        <v>9</v>
      </c>
      <c r="BK564" s="238">
        <v>65</v>
      </c>
      <c r="BL564" s="238">
        <v>11</v>
      </c>
      <c r="BM564" s="238">
        <v>21</v>
      </c>
      <c r="CT564" s="238">
        <v>462098.899331133</v>
      </c>
      <c r="CU564" s="238">
        <v>4967166.9714672798</v>
      </c>
      <c r="CV564" s="238">
        <v>44.856909530000003</v>
      </c>
      <c r="CW564" s="238">
        <v>-93.479692600000007</v>
      </c>
      <c r="CX564" s="238" t="s">
        <v>359</v>
      </c>
      <c r="CY564" s="238" t="s">
        <v>2668</v>
      </c>
    </row>
    <row r="565" spans="1:103" x14ac:dyDescent="0.25">
      <c r="A565" s="238">
        <v>628675</v>
      </c>
      <c r="B565" s="238">
        <v>2</v>
      </c>
      <c r="C565" s="238">
        <v>212</v>
      </c>
      <c r="D565" s="238">
        <v>156.054</v>
      </c>
      <c r="E565" s="238">
        <v>27</v>
      </c>
      <c r="F565" s="238" t="s">
        <v>2420</v>
      </c>
      <c r="H565" s="238" t="s">
        <v>354</v>
      </c>
      <c r="I565" s="238">
        <v>25</v>
      </c>
      <c r="K565" s="238">
        <v>18509880</v>
      </c>
      <c r="M565" s="238">
        <v>8</v>
      </c>
      <c r="N565" s="238">
        <v>17</v>
      </c>
      <c r="O565" s="238">
        <v>2018</v>
      </c>
      <c r="P565" s="238" t="s">
        <v>362</v>
      </c>
      <c r="Q565" s="238">
        <v>14</v>
      </c>
      <c r="R565" s="238" t="s">
        <v>356</v>
      </c>
      <c r="S565" s="238">
        <v>5</v>
      </c>
      <c r="T565" s="238">
        <v>0</v>
      </c>
      <c r="U565" s="238">
        <v>1</v>
      </c>
      <c r="W565" s="238">
        <v>55</v>
      </c>
      <c r="X565" s="238">
        <v>2</v>
      </c>
      <c r="Y565" s="238">
        <v>1</v>
      </c>
      <c r="Z565" s="238">
        <v>1</v>
      </c>
      <c r="AB565" s="238">
        <v>1</v>
      </c>
      <c r="AC565" s="238">
        <v>98</v>
      </c>
      <c r="AD565" s="238" t="s">
        <v>2669</v>
      </c>
      <c r="AF565" s="238" t="s">
        <v>405</v>
      </c>
      <c r="AG565" s="238">
        <v>3</v>
      </c>
      <c r="AH565" s="238">
        <v>2</v>
      </c>
      <c r="AI565" s="238">
        <v>4</v>
      </c>
      <c r="AJ565" s="238">
        <v>4</v>
      </c>
      <c r="AK565" s="238">
        <v>21</v>
      </c>
      <c r="AL565" s="238">
        <v>36</v>
      </c>
      <c r="AM565" s="238" t="s">
        <v>363</v>
      </c>
      <c r="AN565" s="238">
        <v>5</v>
      </c>
      <c r="AO565" s="238">
        <v>68</v>
      </c>
      <c r="AP565" s="238">
        <v>62</v>
      </c>
      <c r="AS565" s="238">
        <v>15</v>
      </c>
      <c r="AT565" s="238">
        <v>9</v>
      </c>
      <c r="AU565" s="238">
        <v>65</v>
      </c>
      <c r="AV565" s="238">
        <v>11</v>
      </c>
      <c r="AW565" s="238">
        <v>21</v>
      </c>
      <c r="CT565" s="238">
        <v>462090.43264753302</v>
      </c>
      <c r="CU565" s="238">
        <v>4967196.6048598802</v>
      </c>
      <c r="CV565" s="238">
        <v>44.857175830000003</v>
      </c>
      <c r="CW565" s="238">
        <v>-93.479801969999997</v>
      </c>
      <c r="CX565" s="238" t="s">
        <v>359</v>
      </c>
      <c r="CY565" s="238" t="s">
        <v>2670</v>
      </c>
    </row>
    <row r="566" spans="1:103" x14ac:dyDescent="0.25">
      <c r="A566" s="238">
        <v>427557</v>
      </c>
      <c r="B566" s="238">
        <v>2</v>
      </c>
      <c r="C566" s="238">
        <v>212</v>
      </c>
      <c r="D566" s="238">
        <v>156.077</v>
      </c>
      <c r="E566" s="238">
        <v>27</v>
      </c>
      <c r="F566" s="238" t="s">
        <v>2420</v>
      </c>
      <c r="H566" s="238" t="s">
        <v>354</v>
      </c>
      <c r="I566" s="238">
        <v>25</v>
      </c>
      <c r="K566" s="238">
        <v>17008033</v>
      </c>
      <c r="M566" s="238">
        <v>3</v>
      </c>
      <c r="N566" s="238">
        <v>12</v>
      </c>
      <c r="O566" s="238">
        <v>2017</v>
      </c>
      <c r="P566" s="238" t="s">
        <v>366</v>
      </c>
      <c r="Q566" s="238">
        <v>18</v>
      </c>
      <c r="R566" s="238" t="s">
        <v>356</v>
      </c>
      <c r="S566" s="238">
        <v>5</v>
      </c>
      <c r="T566" s="238">
        <v>0</v>
      </c>
      <c r="U566" s="238">
        <v>1</v>
      </c>
      <c r="W566" s="238">
        <v>55</v>
      </c>
      <c r="X566" s="238">
        <v>2</v>
      </c>
      <c r="Y566" s="238">
        <v>1</v>
      </c>
      <c r="Z566" s="238">
        <v>4</v>
      </c>
      <c r="AB566" s="238">
        <v>3</v>
      </c>
      <c r="AC566" s="238">
        <v>98</v>
      </c>
      <c r="AD566" s="238" t="s">
        <v>357</v>
      </c>
      <c r="AF566" s="238" t="s">
        <v>405</v>
      </c>
      <c r="AG566" s="238">
        <v>3</v>
      </c>
      <c r="AH566" s="238">
        <v>2</v>
      </c>
      <c r="AI566" s="238">
        <v>2</v>
      </c>
      <c r="AJ566" s="238">
        <v>4</v>
      </c>
      <c r="AK566" s="238">
        <v>21</v>
      </c>
      <c r="AL566" s="238">
        <v>33</v>
      </c>
      <c r="AM566" s="238" t="s">
        <v>354</v>
      </c>
      <c r="AN566" s="238">
        <v>5</v>
      </c>
      <c r="AO566" s="238">
        <v>62</v>
      </c>
      <c r="AS566" s="238">
        <v>15</v>
      </c>
      <c r="AT566" s="238">
        <v>9</v>
      </c>
      <c r="AU566" s="238">
        <v>65</v>
      </c>
      <c r="AV566" s="238">
        <v>11</v>
      </c>
      <c r="AW566" s="238">
        <v>21</v>
      </c>
      <c r="CT566" s="238">
        <v>462101.98285039299</v>
      </c>
      <c r="CU566" s="238">
        <v>4967211.0724901101</v>
      </c>
      <c r="CV566" s="238">
        <v>44.857306680000001</v>
      </c>
      <c r="CW566" s="238">
        <v>-93.479656869999999</v>
      </c>
      <c r="CX566" s="238" t="s">
        <v>359</v>
      </c>
      <c r="CY566" s="238" t="s">
        <v>2671</v>
      </c>
    </row>
    <row r="567" spans="1:103" x14ac:dyDescent="0.25">
      <c r="A567" s="238">
        <v>812274</v>
      </c>
      <c r="B567" s="238">
        <v>2</v>
      </c>
      <c r="C567" s="238">
        <v>212</v>
      </c>
      <c r="D567" s="238">
        <v>156.08500000000001</v>
      </c>
      <c r="E567" s="238">
        <v>27</v>
      </c>
      <c r="F567" s="238" t="s">
        <v>2420</v>
      </c>
      <c r="H567" s="238" t="s">
        <v>354</v>
      </c>
      <c r="I567" s="238">
        <v>25</v>
      </c>
      <c r="K567" s="238">
        <v>20015403</v>
      </c>
      <c r="L567" s="238">
        <v>201520066</v>
      </c>
      <c r="M567" s="238">
        <v>5</v>
      </c>
      <c r="N567" s="238">
        <v>31</v>
      </c>
      <c r="O567" s="238">
        <v>2020</v>
      </c>
      <c r="P567" s="238" t="s">
        <v>366</v>
      </c>
      <c r="Q567" s="238">
        <v>21</v>
      </c>
      <c r="R567" s="238" t="s">
        <v>356</v>
      </c>
      <c r="S567" s="238">
        <v>5</v>
      </c>
      <c r="T567" s="238">
        <v>0</v>
      </c>
      <c r="U567" s="238">
        <v>1</v>
      </c>
      <c r="W567" s="238">
        <v>17</v>
      </c>
      <c r="X567" s="238">
        <v>2</v>
      </c>
      <c r="Y567" s="238">
        <v>4</v>
      </c>
      <c r="Z567" s="238">
        <v>1</v>
      </c>
      <c r="AB567" s="238">
        <v>1</v>
      </c>
      <c r="AC567" s="238">
        <v>98</v>
      </c>
      <c r="AD567" s="238" t="s">
        <v>357</v>
      </c>
      <c r="AF567" s="238" t="s">
        <v>405</v>
      </c>
      <c r="AG567" s="238">
        <v>4</v>
      </c>
      <c r="AH567" s="238">
        <v>2</v>
      </c>
      <c r="AI567" s="238">
        <v>2</v>
      </c>
      <c r="AJ567" s="238">
        <v>4</v>
      </c>
      <c r="AK567" s="238">
        <v>21</v>
      </c>
      <c r="AL567" s="238">
        <v>29</v>
      </c>
      <c r="AM567" s="238" t="s">
        <v>354</v>
      </c>
      <c r="AN567" s="238">
        <v>5</v>
      </c>
      <c r="AO567" s="238">
        <v>1</v>
      </c>
      <c r="AS567" s="238">
        <v>15</v>
      </c>
      <c r="AT567" s="238">
        <v>98</v>
      </c>
      <c r="AU567" s="238">
        <v>60</v>
      </c>
      <c r="AV567" s="238">
        <v>11</v>
      </c>
      <c r="AW567" s="238">
        <v>21</v>
      </c>
      <c r="CT567" s="238">
        <v>462142.19959749398</v>
      </c>
      <c r="CU567" s="238">
        <v>4967242.5686926302</v>
      </c>
      <c r="CV567" s="238">
        <v>44.857592339999997</v>
      </c>
      <c r="CW567" s="238">
        <v>-93.479150230000002</v>
      </c>
      <c r="CX567" s="238" t="s">
        <v>359</v>
      </c>
      <c r="CY567" s="238" t="s">
        <v>2672</v>
      </c>
    </row>
    <row r="568" spans="1:103" x14ac:dyDescent="0.25">
      <c r="A568" s="238">
        <v>779338</v>
      </c>
      <c r="B568" s="238">
        <v>2</v>
      </c>
      <c r="C568" s="238">
        <v>212</v>
      </c>
      <c r="D568" s="238">
        <v>156.10300000000001</v>
      </c>
      <c r="E568" s="238">
        <v>27</v>
      </c>
      <c r="F568" s="238" t="s">
        <v>2420</v>
      </c>
      <c r="H568" s="238" t="s">
        <v>354</v>
      </c>
      <c r="I568" s="238">
        <v>25</v>
      </c>
      <c r="K568" s="238">
        <v>20500483</v>
      </c>
      <c r="L568" s="238">
        <v>200140072</v>
      </c>
      <c r="M568" s="238">
        <v>1</v>
      </c>
      <c r="N568" s="238">
        <v>14</v>
      </c>
      <c r="O568" s="238">
        <v>2020</v>
      </c>
      <c r="P568" s="238" t="s">
        <v>368</v>
      </c>
      <c r="Q568" s="238">
        <v>9</v>
      </c>
      <c r="R568" s="238" t="s">
        <v>196</v>
      </c>
      <c r="S568" s="238">
        <v>5</v>
      </c>
      <c r="T568" s="238">
        <v>0</v>
      </c>
      <c r="U568" s="238">
        <v>1</v>
      </c>
      <c r="W568" s="238">
        <v>55</v>
      </c>
      <c r="X568" s="238">
        <v>2</v>
      </c>
      <c r="Y568" s="238">
        <v>1</v>
      </c>
      <c r="Z568" s="238">
        <v>1</v>
      </c>
      <c r="AB568" s="238">
        <v>5</v>
      </c>
      <c r="AC568" s="238">
        <v>98</v>
      </c>
      <c r="AD568" s="238" t="s">
        <v>357</v>
      </c>
      <c r="AF568" s="238" t="s">
        <v>405</v>
      </c>
      <c r="AG568" s="238">
        <v>3</v>
      </c>
      <c r="AH568" s="238">
        <v>2</v>
      </c>
      <c r="AI568" s="238">
        <v>2</v>
      </c>
      <c r="AJ568" s="238">
        <v>2</v>
      </c>
      <c r="AK568" s="238">
        <v>32</v>
      </c>
      <c r="AL568" s="238">
        <v>22</v>
      </c>
      <c r="AM568" s="238" t="s">
        <v>354</v>
      </c>
      <c r="AN568" s="238">
        <v>5</v>
      </c>
      <c r="AO568" s="238">
        <v>68</v>
      </c>
      <c r="AP568" s="238">
        <v>71</v>
      </c>
      <c r="AS568" s="238">
        <v>15</v>
      </c>
      <c r="AT568" s="238">
        <v>98</v>
      </c>
      <c r="AU568" s="238">
        <v>65</v>
      </c>
      <c r="AV568" s="238">
        <v>12</v>
      </c>
      <c r="AW568" s="238">
        <v>21</v>
      </c>
      <c r="CT568" s="238">
        <v>462149.699432733</v>
      </c>
      <c r="CU568" s="238">
        <v>4967272.8050122801</v>
      </c>
      <c r="CV568" s="238">
        <v>44.857864919999997</v>
      </c>
      <c r="CW568" s="238">
        <v>-93.479057569999995</v>
      </c>
      <c r="CX568" s="238" t="s">
        <v>359</v>
      </c>
      <c r="CY568" s="238" t="s">
        <v>2673</v>
      </c>
    </row>
    <row r="569" spans="1:103" x14ac:dyDescent="0.25">
      <c r="A569" s="238">
        <v>844787</v>
      </c>
      <c r="B569" s="238">
        <v>2</v>
      </c>
      <c r="C569" s="238">
        <v>212</v>
      </c>
      <c r="D569" s="238">
        <v>156.17599999999999</v>
      </c>
      <c r="E569" s="238">
        <v>27</v>
      </c>
      <c r="F569" s="238" t="s">
        <v>2420</v>
      </c>
      <c r="H569" s="238" t="s">
        <v>354</v>
      </c>
      <c r="I569" s="238">
        <v>25</v>
      </c>
      <c r="K569" s="238">
        <v>20508493</v>
      </c>
      <c r="L569" s="238">
        <v>202800081</v>
      </c>
      <c r="M569" s="238">
        <v>10</v>
      </c>
      <c r="N569" s="238">
        <v>6</v>
      </c>
      <c r="O569" s="238">
        <v>2020</v>
      </c>
      <c r="P569" s="238" t="s">
        <v>368</v>
      </c>
      <c r="Q569" s="238">
        <v>16</v>
      </c>
      <c r="R569" s="238" t="s">
        <v>369</v>
      </c>
      <c r="S569" s="238">
        <v>4</v>
      </c>
      <c r="T569" s="238">
        <v>0</v>
      </c>
      <c r="U569" s="238">
        <v>2</v>
      </c>
      <c r="V569" s="238">
        <v>12</v>
      </c>
      <c r="W569" s="238">
        <v>10</v>
      </c>
      <c r="X569" s="238">
        <v>2</v>
      </c>
      <c r="Y569" s="238">
        <v>1</v>
      </c>
      <c r="Z569" s="238">
        <v>1</v>
      </c>
      <c r="AB569" s="238">
        <v>1</v>
      </c>
      <c r="AC569" s="238">
        <v>98</v>
      </c>
      <c r="AD569" s="238" t="s">
        <v>357</v>
      </c>
      <c r="AF569" s="238" t="s">
        <v>405</v>
      </c>
      <c r="AG569" s="238">
        <v>7</v>
      </c>
      <c r="AH569" s="238">
        <v>2</v>
      </c>
      <c r="AI569" s="238">
        <v>4</v>
      </c>
      <c r="AJ569" s="238">
        <v>3</v>
      </c>
      <c r="AK569" s="238">
        <v>21</v>
      </c>
      <c r="AL569" s="238">
        <v>52</v>
      </c>
      <c r="AM569" s="238" t="s">
        <v>363</v>
      </c>
      <c r="AN569" s="238">
        <v>5</v>
      </c>
      <c r="AO569" s="238">
        <v>4</v>
      </c>
      <c r="AS569" s="238">
        <v>15</v>
      </c>
      <c r="AT569" s="238">
        <v>98</v>
      </c>
      <c r="AU569" s="238">
        <v>65</v>
      </c>
      <c r="AV569" s="238">
        <v>11</v>
      </c>
      <c r="AW569" s="238">
        <v>21</v>
      </c>
      <c r="AX569" s="238">
        <v>2</v>
      </c>
      <c r="AY569" s="238">
        <v>4</v>
      </c>
      <c r="AZ569" s="238">
        <v>3</v>
      </c>
      <c r="BA569" s="238">
        <v>34</v>
      </c>
      <c r="BB569" s="238">
        <v>48</v>
      </c>
      <c r="BC569" s="238" t="s">
        <v>363</v>
      </c>
      <c r="BD569" s="238">
        <v>5</v>
      </c>
      <c r="BE569" s="238">
        <v>1</v>
      </c>
      <c r="BI569" s="238">
        <v>15</v>
      </c>
      <c r="BJ569" s="238">
        <v>98</v>
      </c>
      <c r="BK569" s="238">
        <v>65</v>
      </c>
      <c r="BL569" s="238">
        <v>11</v>
      </c>
      <c r="BM569" s="238">
        <v>21</v>
      </c>
      <c r="CT569" s="238">
        <v>462208.96621793299</v>
      </c>
      <c r="CU569" s="238">
        <v>4967374.4052154804</v>
      </c>
      <c r="CV569" s="238">
        <v>44.858782650000002</v>
      </c>
      <c r="CW569" s="238">
        <v>-93.478315050000006</v>
      </c>
      <c r="CX569" s="238" t="s">
        <v>359</v>
      </c>
      <c r="CY569" s="238" t="s">
        <v>2674</v>
      </c>
    </row>
    <row r="570" spans="1:103" x14ac:dyDescent="0.25">
      <c r="A570" s="238">
        <v>384483</v>
      </c>
      <c r="B570" s="238">
        <v>2</v>
      </c>
      <c r="C570" s="238">
        <v>212</v>
      </c>
      <c r="D570" s="238">
        <v>156.20400000000001</v>
      </c>
      <c r="E570" s="238">
        <v>27</v>
      </c>
      <c r="F570" s="238" t="s">
        <v>2420</v>
      </c>
      <c r="H570" s="238" t="s">
        <v>354</v>
      </c>
      <c r="I570" s="238">
        <v>25</v>
      </c>
      <c r="K570" s="238">
        <v>16511030</v>
      </c>
      <c r="M570" s="238">
        <v>10</v>
      </c>
      <c r="N570" s="238">
        <v>5</v>
      </c>
      <c r="O570" s="238">
        <v>2016</v>
      </c>
      <c r="P570" s="238" t="s">
        <v>355</v>
      </c>
      <c r="Q570" s="238">
        <v>16</v>
      </c>
      <c r="R570" s="238" t="s">
        <v>356</v>
      </c>
      <c r="S570" s="238">
        <v>5</v>
      </c>
      <c r="T570" s="238">
        <v>0</v>
      </c>
      <c r="U570" s="238">
        <v>3</v>
      </c>
      <c r="V570" s="238">
        <v>12</v>
      </c>
      <c r="W570" s="238">
        <v>10</v>
      </c>
      <c r="X570" s="238">
        <v>2</v>
      </c>
      <c r="Y570" s="238">
        <v>1</v>
      </c>
      <c r="Z570" s="238">
        <v>1</v>
      </c>
      <c r="AB570" s="238">
        <v>1</v>
      </c>
      <c r="AC570" s="238">
        <v>98</v>
      </c>
      <c r="AD570" s="238" t="s">
        <v>357</v>
      </c>
      <c r="AF570" s="238" t="s">
        <v>405</v>
      </c>
      <c r="AG570" s="238">
        <v>7</v>
      </c>
      <c r="AH570" s="238">
        <v>2</v>
      </c>
      <c r="AI570" s="238">
        <v>3</v>
      </c>
      <c r="AJ570" s="238">
        <v>4</v>
      </c>
      <c r="AK570" s="238">
        <v>21</v>
      </c>
      <c r="AL570" s="238">
        <v>44</v>
      </c>
      <c r="AM570" s="238" t="s">
        <v>354</v>
      </c>
      <c r="AN570" s="238">
        <v>5</v>
      </c>
      <c r="AO570" s="238">
        <v>70</v>
      </c>
      <c r="AS570" s="238">
        <v>15</v>
      </c>
      <c r="AT570" s="238">
        <v>9</v>
      </c>
      <c r="AU570" s="238">
        <v>60</v>
      </c>
      <c r="AV570" s="238">
        <v>11</v>
      </c>
      <c r="AW570" s="238">
        <v>21</v>
      </c>
      <c r="AX570" s="238">
        <v>2</v>
      </c>
      <c r="AY570" s="238">
        <v>2</v>
      </c>
      <c r="AZ570" s="238">
        <v>4</v>
      </c>
      <c r="BA570" s="238">
        <v>21</v>
      </c>
      <c r="BB570" s="238">
        <v>55</v>
      </c>
      <c r="BC570" s="238" t="s">
        <v>354</v>
      </c>
      <c r="BD570" s="238">
        <v>5</v>
      </c>
      <c r="BE570" s="238">
        <v>1</v>
      </c>
      <c r="BI570" s="238">
        <v>15</v>
      </c>
      <c r="BJ570" s="238">
        <v>9</v>
      </c>
      <c r="BK570" s="238">
        <v>60</v>
      </c>
      <c r="BL570" s="238">
        <v>11</v>
      </c>
      <c r="BM570" s="238">
        <v>21</v>
      </c>
      <c r="BN570" s="238">
        <v>2</v>
      </c>
      <c r="BO570" s="238">
        <v>3</v>
      </c>
      <c r="BP570" s="238">
        <v>4</v>
      </c>
      <c r="BQ570" s="238">
        <v>21</v>
      </c>
      <c r="BR570" s="238">
        <v>27</v>
      </c>
      <c r="BS570" s="238" t="s">
        <v>354</v>
      </c>
      <c r="BT570" s="238">
        <v>5</v>
      </c>
      <c r="BU570" s="238">
        <v>1</v>
      </c>
      <c r="BY570" s="238">
        <v>15</v>
      </c>
      <c r="BZ570" s="238">
        <v>9</v>
      </c>
      <c r="CA570" s="238">
        <v>60</v>
      </c>
      <c r="CB570" s="238">
        <v>11</v>
      </c>
      <c r="CC570" s="238">
        <v>21</v>
      </c>
      <c r="CT570" s="238">
        <v>462225.89958513301</v>
      </c>
      <c r="CU570" s="238">
        <v>4967374.4052154804</v>
      </c>
      <c r="CV570" s="238">
        <v>44.858783549999998</v>
      </c>
      <c r="CW570" s="238">
        <v>-93.478100729999994</v>
      </c>
      <c r="CX570" s="238" t="s">
        <v>359</v>
      </c>
      <c r="CY570" s="238" t="s">
        <v>2675</v>
      </c>
    </row>
    <row r="571" spans="1:103" x14ac:dyDescent="0.25">
      <c r="A571" s="238">
        <v>583038</v>
      </c>
      <c r="B571" s="238">
        <v>2</v>
      </c>
      <c r="C571" s="238">
        <v>212</v>
      </c>
      <c r="D571" s="238">
        <v>156.209</v>
      </c>
      <c r="E571" s="238">
        <v>27</v>
      </c>
      <c r="F571" s="238" t="s">
        <v>2420</v>
      </c>
      <c r="H571" s="238" t="s">
        <v>354</v>
      </c>
      <c r="I571" s="238">
        <v>25</v>
      </c>
      <c r="K571" s="238">
        <v>18503567</v>
      </c>
      <c r="M571" s="238">
        <v>3</v>
      </c>
      <c r="N571" s="238">
        <v>7</v>
      </c>
      <c r="O571" s="238">
        <v>2018</v>
      </c>
      <c r="P571" s="238" t="s">
        <v>355</v>
      </c>
      <c r="Q571" s="238">
        <v>15</v>
      </c>
      <c r="R571" s="238" t="s">
        <v>356</v>
      </c>
      <c r="S571" s="238">
        <v>5</v>
      </c>
      <c r="T571" s="238">
        <v>0</v>
      </c>
      <c r="U571" s="238">
        <v>2</v>
      </c>
      <c r="V571" s="238">
        <v>5</v>
      </c>
      <c r="W571" s="238">
        <v>10</v>
      </c>
      <c r="X571" s="238">
        <v>2</v>
      </c>
      <c r="Y571" s="238">
        <v>1</v>
      </c>
      <c r="Z571" s="238">
        <v>1</v>
      </c>
      <c r="AB571" s="238">
        <v>1</v>
      </c>
      <c r="AC571" s="238">
        <v>98</v>
      </c>
      <c r="AD571" s="238" t="s">
        <v>357</v>
      </c>
      <c r="AF571" s="238" t="s">
        <v>405</v>
      </c>
      <c r="AG571" s="238">
        <v>10</v>
      </c>
      <c r="AH571" s="238">
        <v>2</v>
      </c>
      <c r="AI571" s="238">
        <v>49</v>
      </c>
      <c r="AJ571" s="238">
        <v>4</v>
      </c>
      <c r="AK571" s="238">
        <v>28</v>
      </c>
      <c r="AL571" s="238">
        <v>30</v>
      </c>
      <c r="AM571" s="238" t="s">
        <v>354</v>
      </c>
      <c r="AN571" s="238">
        <v>5</v>
      </c>
      <c r="AO571" s="238">
        <v>1</v>
      </c>
      <c r="AS571" s="238">
        <v>15</v>
      </c>
      <c r="AT571" s="238">
        <v>9</v>
      </c>
      <c r="AU571" s="238">
        <v>60</v>
      </c>
      <c r="AV571" s="238">
        <v>11</v>
      </c>
      <c r="AW571" s="238">
        <v>21</v>
      </c>
      <c r="AX571" s="238">
        <v>2</v>
      </c>
      <c r="AY571" s="238">
        <v>2</v>
      </c>
      <c r="AZ571" s="238">
        <v>4</v>
      </c>
      <c r="BA571" s="238">
        <v>21</v>
      </c>
      <c r="BB571" s="238">
        <v>61</v>
      </c>
      <c r="BC571" s="238" t="s">
        <v>354</v>
      </c>
      <c r="BD571" s="238">
        <v>5</v>
      </c>
      <c r="BE571" s="238">
        <v>99</v>
      </c>
      <c r="BI571" s="238">
        <v>15</v>
      </c>
      <c r="BJ571" s="238">
        <v>9</v>
      </c>
      <c r="BK571" s="238">
        <v>60</v>
      </c>
      <c r="BL571" s="238">
        <v>11</v>
      </c>
      <c r="BM571" s="238">
        <v>21</v>
      </c>
      <c r="CT571" s="238">
        <v>462242.83295233402</v>
      </c>
      <c r="CU571" s="238">
        <v>4967395.5719244797</v>
      </c>
      <c r="CV571" s="238">
        <v>44.85897499</v>
      </c>
      <c r="CW571" s="238">
        <v>-93.477887999999993</v>
      </c>
      <c r="CX571" s="238" t="s">
        <v>359</v>
      </c>
      <c r="CY571" s="238" t="s">
        <v>2676</v>
      </c>
    </row>
    <row r="572" spans="1:103" x14ac:dyDescent="0.25">
      <c r="A572" s="238">
        <v>650856</v>
      </c>
      <c r="B572" s="238">
        <v>2</v>
      </c>
      <c r="C572" s="238">
        <v>212</v>
      </c>
      <c r="D572" s="238">
        <v>156.21199999999999</v>
      </c>
      <c r="E572" s="238">
        <v>27</v>
      </c>
      <c r="F572" s="238" t="s">
        <v>2420</v>
      </c>
      <c r="H572" s="238" t="s">
        <v>354</v>
      </c>
      <c r="I572" s="238">
        <v>25</v>
      </c>
      <c r="K572" s="238">
        <v>18511922</v>
      </c>
      <c r="M572" s="238">
        <v>10</v>
      </c>
      <c r="N572" s="238">
        <v>9</v>
      </c>
      <c r="O572" s="238">
        <v>2018</v>
      </c>
      <c r="P572" s="238" t="s">
        <v>368</v>
      </c>
      <c r="Q572" s="238">
        <v>7</v>
      </c>
      <c r="R572" s="238" t="s">
        <v>369</v>
      </c>
      <c r="S572" s="238">
        <v>5</v>
      </c>
      <c r="T572" s="238">
        <v>0</v>
      </c>
      <c r="U572" s="238">
        <v>3</v>
      </c>
      <c r="V572" s="238">
        <v>12</v>
      </c>
      <c r="W572" s="238">
        <v>10</v>
      </c>
      <c r="X572" s="238">
        <v>2</v>
      </c>
      <c r="Y572" s="238">
        <v>1</v>
      </c>
      <c r="Z572" s="238">
        <v>2</v>
      </c>
      <c r="AB572" s="238">
        <v>2</v>
      </c>
      <c r="AC572" s="238">
        <v>98</v>
      </c>
      <c r="AD572" s="238" t="s">
        <v>2677</v>
      </c>
      <c r="AF572" s="238" t="s">
        <v>405</v>
      </c>
      <c r="AG572" s="238">
        <v>7</v>
      </c>
      <c r="AH572" s="238">
        <v>2</v>
      </c>
      <c r="AI572" s="238">
        <v>2</v>
      </c>
      <c r="AJ572" s="238">
        <v>3</v>
      </c>
      <c r="AK572" s="238">
        <v>34</v>
      </c>
      <c r="AL572" s="238">
        <v>34</v>
      </c>
      <c r="AM572" s="238" t="s">
        <v>363</v>
      </c>
      <c r="AN572" s="238">
        <v>5</v>
      </c>
      <c r="AO572" s="238">
        <v>1</v>
      </c>
      <c r="AS572" s="238">
        <v>15</v>
      </c>
      <c r="AT572" s="238">
        <v>9</v>
      </c>
      <c r="AU572" s="238">
        <v>60</v>
      </c>
      <c r="AV572" s="238">
        <v>11</v>
      </c>
      <c r="AW572" s="238">
        <v>21</v>
      </c>
      <c r="AX572" s="238">
        <v>2</v>
      </c>
      <c r="AY572" s="238">
        <v>2</v>
      </c>
      <c r="AZ572" s="238">
        <v>3</v>
      </c>
      <c r="BA572" s="238">
        <v>21</v>
      </c>
      <c r="BB572" s="238">
        <v>34</v>
      </c>
      <c r="BC572" s="238" t="s">
        <v>354</v>
      </c>
      <c r="BD572" s="238">
        <v>5</v>
      </c>
      <c r="BE572" s="238">
        <v>1</v>
      </c>
      <c r="BI572" s="238">
        <v>15</v>
      </c>
      <c r="BJ572" s="238">
        <v>9</v>
      </c>
      <c r="BK572" s="238">
        <v>60</v>
      </c>
      <c r="BL572" s="238">
        <v>11</v>
      </c>
      <c r="BM572" s="238">
        <v>21</v>
      </c>
      <c r="BN572" s="238">
        <v>1</v>
      </c>
      <c r="BP572" s="238">
        <v>3</v>
      </c>
      <c r="BQ572" s="238">
        <v>99</v>
      </c>
      <c r="BY572" s="238">
        <v>15</v>
      </c>
      <c r="BZ572" s="238">
        <v>9</v>
      </c>
      <c r="CA572" s="238">
        <v>60</v>
      </c>
      <c r="CB572" s="238">
        <v>11</v>
      </c>
      <c r="CC572" s="238">
        <v>21</v>
      </c>
      <c r="CT572" s="238">
        <v>462242.83295233402</v>
      </c>
      <c r="CU572" s="238">
        <v>4967399.8052662797</v>
      </c>
      <c r="CV572" s="238">
        <v>44.859013099999999</v>
      </c>
      <c r="CW572" s="238">
        <v>-93.477888309999997</v>
      </c>
      <c r="CX572" s="238" t="s">
        <v>359</v>
      </c>
      <c r="CY572" s="238" t="s">
        <v>2678</v>
      </c>
    </row>
    <row r="573" spans="1:103" x14ac:dyDescent="0.25">
      <c r="A573" s="238">
        <v>515363</v>
      </c>
      <c r="B573" s="238">
        <v>2</v>
      </c>
      <c r="C573" s="238">
        <v>212</v>
      </c>
      <c r="D573" s="238">
        <v>156.23400000000001</v>
      </c>
      <c r="E573" s="238">
        <v>27</v>
      </c>
      <c r="F573" s="238" t="s">
        <v>2420</v>
      </c>
      <c r="H573" s="238" t="s">
        <v>354</v>
      </c>
      <c r="I573" s="238">
        <v>25</v>
      </c>
      <c r="K573" s="238">
        <v>17512490</v>
      </c>
      <c r="M573" s="238">
        <v>11</v>
      </c>
      <c r="N573" s="238">
        <v>7</v>
      </c>
      <c r="O573" s="238">
        <v>2017</v>
      </c>
      <c r="P573" s="238" t="s">
        <v>368</v>
      </c>
      <c r="Q573" s="238">
        <v>6</v>
      </c>
      <c r="R573" s="238" t="s">
        <v>369</v>
      </c>
      <c r="S573" s="238">
        <v>5</v>
      </c>
      <c r="T573" s="238">
        <v>0</v>
      </c>
      <c r="U573" s="238">
        <v>5</v>
      </c>
      <c r="V573" s="238">
        <v>12</v>
      </c>
      <c r="W573" s="238">
        <v>10</v>
      </c>
      <c r="X573" s="238">
        <v>2</v>
      </c>
      <c r="Y573" s="238">
        <v>2</v>
      </c>
      <c r="Z573" s="238">
        <v>1</v>
      </c>
      <c r="AB573" s="238">
        <v>1</v>
      </c>
      <c r="AC573" s="238">
        <v>98</v>
      </c>
      <c r="AD573" s="238" t="s">
        <v>357</v>
      </c>
      <c r="AF573" s="238" t="s">
        <v>405</v>
      </c>
      <c r="AG573" s="238">
        <v>7</v>
      </c>
      <c r="AH573" s="238">
        <v>2</v>
      </c>
      <c r="AI573" s="238">
        <v>2</v>
      </c>
      <c r="AJ573" s="238">
        <v>3</v>
      </c>
      <c r="AK573" s="238">
        <v>26</v>
      </c>
      <c r="AL573" s="238">
        <v>23</v>
      </c>
      <c r="AM573" s="238" t="s">
        <v>363</v>
      </c>
      <c r="AN573" s="238">
        <v>5</v>
      </c>
      <c r="AO573" s="238">
        <v>71</v>
      </c>
      <c r="AS573" s="238">
        <v>15</v>
      </c>
      <c r="AT573" s="238">
        <v>9</v>
      </c>
      <c r="AU573" s="238">
        <v>60</v>
      </c>
      <c r="AV573" s="238">
        <v>13</v>
      </c>
      <c r="AW573" s="238">
        <v>21</v>
      </c>
      <c r="AX573" s="238">
        <v>2</v>
      </c>
      <c r="AY573" s="238">
        <v>2</v>
      </c>
      <c r="AZ573" s="238">
        <v>3</v>
      </c>
      <c r="BA573" s="238">
        <v>27</v>
      </c>
      <c r="BB573" s="238">
        <v>30</v>
      </c>
      <c r="BC573" s="238" t="s">
        <v>363</v>
      </c>
      <c r="BD573" s="238">
        <v>5</v>
      </c>
      <c r="BE573" s="238">
        <v>71</v>
      </c>
      <c r="BF573" s="238">
        <v>4</v>
      </c>
      <c r="BI573" s="238">
        <v>15</v>
      </c>
      <c r="BJ573" s="238">
        <v>9</v>
      </c>
      <c r="BK573" s="238">
        <v>60</v>
      </c>
      <c r="BL573" s="238">
        <v>13</v>
      </c>
      <c r="BM573" s="238">
        <v>21</v>
      </c>
      <c r="BN573" s="238">
        <v>2</v>
      </c>
      <c r="BO573" s="238">
        <v>2</v>
      </c>
      <c r="BP573" s="238">
        <v>3</v>
      </c>
      <c r="BQ573" s="238">
        <v>27</v>
      </c>
      <c r="BR573" s="238">
        <v>23</v>
      </c>
      <c r="BS573" s="238" t="s">
        <v>363</v>
      </c>
      <c r="BT573" s="238">
        <v>5</v>
      </c>
      <c r="BU573" s="238">
        <v>4</v>
      </c>
      <c r="BY573" s="238">
        <v>15</v>
      </c>
      <c r="BZ573" s="238">
        <v>9</v>
      </c>
      <c r="CA573" s="238">
        <v>60</v>
      </c>
      <c r="CB573" s="238">
        <v>13</v>
      </c>
      <c r="CC573" s="238">
        <v>21</v>
      </c>
      <c r="CD573" s="238">
        <v>2</v>
      </c>
      <c r="CE573" s="238">
        <v>2</v>
      </c>
      <c r="CF573" s="238">
        <v>3</v>
      </c>
      <c r="CG573" s="238">
        <v>26</v>
      </c>
      <c r="CH573" s="238">
        <v>46</v>
      </c>
      <c r="CI573" s="238" t="s">
        <v>354</v>
      </c>
      <c r="CJ573" s="238">
        <v>5</v>
      </c>
      <c r="CK573" s="238">
        <v>4</v>
      </c>
      <c r="CL573" s="238">
        <v>71</v>
      </c>
      <c r="CO573" s="238">
        <v>15</v>
      </c>
      <c r="CP573" s="238">
        <v>9</v>
      </c>
      <c r="CQ573" s="238">
        <v>60</v>
      </c>
      <c r="CR573" s="238">
        <v>13</v>
      </c>
      <c r="CS573" s="238">
        <v>21</v>
      </c>
      <c r="CT573" s="238">
        <v>462247.06629413302</v>
      </c>
      <c r="CU573" s="238">
        <v>4967416.7386334799</v>
      </c>
      <c r="CV573" s="238">
        <v>44.859165750000003</v>
      </c>
      <c r="CW573" s="238">
        <v>-93.477835990000003</v>
      </c>
      <c r="CX573" s="238" t="s">
        <v>359</v>
      </c>
      <c r="CY573" s="238" t="s">
        <v>2679</v>
      </c>
    </row>
    <row r="574" spans="1:103" x14ac:dyDescent="0.25">
      <c r="A574" s="238">
        <v>529696</v>
      </c>
      <c r="B574" s="238">
        <v>2</v>
      </c>
      <c r="C574" s="238">
        <v>212</v>
      </c>
      <c r="D574" s="238">
        <v>156.23699999999999</v>
      </c>
      <c r="E574" s="238">
        <v>27</v>
      </c>
      <c r="F574" s="238" t="s">
        <v>2420</v>
      </c>
      <c r="H574" s="238" t="s">
        <v>354</v>
      </c>
      <c r="I574" s="238">
        <v>25</v>
      </c>
      <c r="K574" s="238">
        <v>17514853</v>
      </c>
      <c r="M574" s="238">
        <v>12</v>
      </c>
      <c r="N574" s="238">
        <v>28</v>
      </c>
      <c r="O574" s="238">
        <v>2017</v>
      </c>
      <c r="P574" s="238" t="s">
        <v>384</v>
      </c>
      <c r="Q574" s="238">
        <v>9</v>
      </c>
      <c r="R574" s="238" t="s">
        <v>369</v>
      </c>
      <c r="S574" s="238">
        <v>5</v>
      </c>
      <c r="T574" s="238">
        <v>0</v>
      </c>
      <c r="U574" s="238">
        <v>1</v>
      </c>
      <c r="W574" s="238">
        <v>55</v>
      </c>
      <c r="X574" s="238">
        <v>2</v>
      </c>
      <c r="Y574" s="238">
        <v>1</v>
      </c>
      <c r="Z574" s="238">
        <v>4</v>
      </c>
      <c r="AB574" s="238">
        <v>5</v>
      </c>
      <c r="AC574" s="238">
        <v>98</v>
      </c>
      <c r="AD574" s="238" t="s">
        <v>357</v>
      </c>
      <c r="AF574" s="238" t="s">
        <v>358</v>
      </c>
      <c r="AG574" s="238">
        <v>3</v>
      </c>
      <c r="AH574" s="238">
        <v>2</v>
      </c>
      <c r="AI574" s="238">
        <v>4</v>
      </c>
      <c r="AJ574" s="238">
        <v>3</v>
      </c>
      <c r="AK574" s="238">
        <v>21</v>
      </c>
      <c r="AL574" s="238">
        <v>29</v>
      </c>
      <c r="AM574" s="238" t="s">
        <v>363</v>
      </c>
      <c r="AN574" s="238">
        <v>5</v>
      </c>
      <c r="AO574" s="238">
        <v>72</v>
      </c>
      <c r="AS574" s="238">
        <v>15</v>
      </c>
      <c r="AT574" s="238">
        <v>9</v>
      </c>
      <c r="AU574" s="238">
        <v>65</v>
      </c>
      <c r="AV574" s="238">
        <v>13</v>
      </c>
      <c r="AW574" s="238">
        <v>21</v>
      </c>
      <c r="CT574" s="238">
        <v>462266.11633223301</v>
      </c>
      <c r="CU574" s="238">
        <v>4967408.2719498798</v>
      </c>
      <c r="CV574" s="238">
        <v>44.859090539999997</v>
      </c>
      <c r="CW574" s="238">
        <v>-93.477594260000004</v>
      </c>
      <c r="CX574" s="238" t="s">
        <v>359</v>
      </c>
      <c r="CY574" s="238" t="s">
        <v>2680</v>
      </c>
    </row>
    <row r="575" spans="1:103" x14ac:dyDescent="0.25">
      <c r="A575" s="238">
        <v>620845</v>
      </c>
      <c r="B575" s="238">
        <v>2</v>
      </c>
      <c r="C575" s="238">
        <v>212</v>
      </c>
      <c r="D575" s="238">
        <v>156.244</v>
      </c>
      <c r="E575" s="238">
        <v>27</v>
      </c>
      <c r="F575" s="238" t="s">
        <v>2420</v>
      </c>
      <c r="H575" s="238" t="s">
        <v>354</v>
      </c>
      <c r="I575" s="238">
        <v>25</v>
      </c>
      <c r="K575" s="238">
        <v>18506743</v>
      </c>
      <c r="M575" s="238">
        <v>5</v>
      </c>
      <c r="N575" s="238">
        <v>29</v>
      </c>
      <c r="O575" s="238">
        <v>2018</v>
      </c>
      <c r="P575" s="238" t="s">
        <v>368</v>
      </c>
      <c r="Q575" s="238">
        <v>7</v>
      </c>
      <c r="R575" s="238" t="s">
        <v>369</v>
      </c>
      <c r="S575" s="238">
        <v>5</v>
      </c>
      <c r="T575" s="238">
        <v>0</v>
      </c>
      <c r="U575" s="238">
        <v>2</v>
      </c>
      <c r="V575" s="238">
        <v>12</v>
      </c>
      <c r="W575" s="238">
        <v>10</v>
      </c>
      <c r="X575" s="238">
        <v>2</v>
      </c>
      <c r="Y575" s="238">
        <v>1</v>
      </c>
      <c r="Z575" s="238">
        <v>1</v>
      </c>
      <c r="AB575" s="238">
        <v>1</v>
      </c>
      <c r="AC575" s="238">
        <v>98</v>
      </c>
      <c r="AD575" s="238" t="s">
        <v>357</v>
      </c>
      <c r="AF575" s="238" t="s">
        <v>358</v>
      </c>
      <c r="AG575" s="238">
        <v>7</v>
      </c>
      <c r="AH575" s="238">
        <v>2</v>
      </c>
      <c r="AI575" s="238">
        <v>2</v>
      </c>
      <c r="AJ575" s="238">
        <v>3</v>
      </c>
      <c r="AK575" s="238">
        <v>21</v>
      </c>
      <c r="AL575" s="238">
        <v>24</v>
      </c>
      <c r="AM575" s="238" t="s">
        <v>363</v>
      </c>
      <c r="AN575" s="238">
        <v>5</v>
      </c>
      <c r="AO575" s="238">
        <v>4</v>
      </c>
      <c r="AS575" s="238">
        <v>15</v>
      </c>
      <c r="AT575" s="238">
        <v>9</v>
      </c>
      <c r="AU575" s="238">
        <v>65</v>
      </c>
      <c r="AV575" s="238">
        <v>13</v>
      </c>
      <c r="AW575" s="238">
        <v>24</v>
      </c>
      <c r="AX575" s="238">
        <v>2</v>
      </c>
      <c r="AY575" s="238">
        <v>2</v>
      </c>
      <c r="AZ575" s="238">
        <v>3</v>
      </c>
      <c r="BA575" s="238">
        <v>21</v>
      </c>
      <c r="BB575" s="238">
        <v>34</v>
      </c>
      <c r="BC575" s="238" t="s">
        <v>363</v>
      </c>
      <c r="BD575" s="238">
        <v>5</v>
      </c>
      <c r="BE575" s="238">
        <v>1</v>
      </c>
      <c r="BI575" s="238">
        <v>15</v>
      </c>
      <c r="BJ575" s="238">
        <v>9</v>
      </c>
      <c r="BK575" s="238">
        <v>65</v>
      </c>
      <c r="BL575" s="238">
        <v>13</v>
      </c>
      <c r="BM575" s="238">
        <v>24</v>
      </c>
      <c r="CT575" s="238">
        <v>462276.69968673302</v>
      </c>
      <c r="CU575" s="238">
        <v>4967416.7386334799</v>
      </c>
      <c r="CV575" s="238">
        <v>44.859167319999997</v>
      </c>
      <c r="CW575" s="238">
        <v>-93.47746094</v>
      </c>
      <c r="CX575" s="238" t="s">
        <v>359</v>
      </c>
      <c r="CY575" s="238" t="s">
        <v>2681</v>
      </c>
    </row>
    <row r="576" spans="1:103" x14ac:dyDescent="0.25">
      <c r="A576" s="238">
        <v>529579</v>
      </c>
      <c r="B576" s="238">
        <v>2</v>
      </c>
      <c r="C576" s="238">
        <v>212</v>
      </c>
      <c r="D576" s="238">
        <v>156.25299999999999</v>
      </c>
      <c r="E576" s="238">
        <v>27</v>
      </c>
      <c r="F576" s="238" t="s">
        <v>2420</v>
      </c>
      <c r="H576" s="238" t="s">
        <v>354</v>
      </c>
      <c r="I576" s="238">
        <v>25</v>
      </c>
      <c r="K576" s="238">
        <v>17514841</v>
      </c>
      <c r="M576" s="238">
        <v>12</v>
      </c>
      <c r="N576" s="238">
        <v>28</v>
      </c>
      <c r="O576" s="238">
        <v>2017</v>
      </c>
      <c r="P576" s="238" t="s">
        <v>384</v>
      </c>
      <c r="Q576" s="238">
        <v>8</v>
      </c>
      <c r="R576" s="238" t="s">
        <v>369</v>
      </c>
      <c r="S576" s="238">
        <v>5</v>
      </c>
      <c r="T576" s="238">
        <v>0</v>
      </c>
      <c r="U576" s="238">
        <v>2</v>
      </c>
      <c r="W576" s="238">
        <v>55</v>
      </c>
      <c r="X576" s="238">
        <v>2</v>
      </c>
      <c r="Y576" s="238">
        <v>1</v>
      </c>
      <c r="Z576" s="238">
        <v>4</v>
      </c>
      <c r="AB576" s="238">
        <v>5</v>
      </c>
      <c r="AC576" s="238">
        <v>98</v>
      </c>
      <c r="AD576" s="238" t="s">
        <v>357</v>
      </c>
      <c r="AF576" s="238" t="s">
        <v>358</v>
      </c>
      <c r="AG576" s="238">
        <v>90</v>
      </c>
      <c r="AH576" s="238">
        <v>2</v>
      </c>
      <c r="AI576" s="238">
        <v>5</v>
      </c>
      <c r="AJ576" s="238">
        <v>3</v>
      </c>
      <c r="AK576" s="238">
        <v>21</v>
      </c>
      <c r="AL576" s="238">
        <v>38</v>
      </c>
      <c r="AM576" s="238" t="s">
        <v>354</v>
      </c>
      <c r="AN576" s="238">
        <v>5</v>
      </c>
      <c r="AO576" s="238">
        <v>4</v>
      </c>
      <c r="AS576" s="238">
        <v>15</v>
      </c>
      <c r="AT576" s="238">
        <v>9</v>
      </c>
      <c r="AU576" s="238">
        <v>65</v>
      </c>
      <c r="AV576" s="238">
        <v>13</v>
      </c>
      <c r="AW576" s="238">
        <v>21</v>
      </c>
      <c r="AX576" s="238">
        <v>2</v>
      </c>
      <c r="AY576" s="238">
        <v>4</v>
      </c>
      <c r="AZ576" s="238">
        <v>3</v>
      </c>
      <c r="BA576" s="238">
        <v>26</v>
      </c>
      <c r="BB576" s="238">
        <v>23</v>
      </c>
      <c r="BC576" s="238" t="s">
        <v>363</v>
      </c>
      <c r="BD576" s="238">
        <v>5</v>
      </c>
      <c r="BE576" s="238">
        <v>1</v>
      </c>
      <c r="BI576" s="238">
        <v>15</v>
      </c>
      <c r="BJ576" s="238">
        <v>9</v>
      </c>
      <c r="BK576" s="238">
        <v>65</v>
      </c>
      <c r="BL576" s="238">
        <v>13</v>
      </c>
      <c r="BM576" s="238">
        <v>21</v>
      </c>
      <c r="CT576" s="238">
        <v>462276.69968673302</v>
      </c>
      <c r="CU576" s="238">
        <v>4967433.6720006801</v>
      </c>
      <c r="CV576" s="238">
        <v>44.859319749999997</v>
      </c>
      <c r="CW576" s="238">
        <v>-93.477462200000005</v>
      </c>
      <c r="CX576" s="238" t="s">
        <v>359</v>
      </c>
      <c r="CY576" s="238" t="s">
        <v>2682</v>
      </c>
    </row>
    <row r="577" spans="1:103" x14ac:dyDescent="0.25">
      <c r="A577" s="238">
        <v>375302</v>
      </c>
      <c r="B577" s="238">
        <v>2</v>
      </c>
      <c r="C577" s="238">
        <v>212</v>
      </c>
      <c r="D577" s="238">
        <v>156.26300000000001</v>
      </c>
      <c r="E577" s="238">
        <v>27</v>
      </c>
      <c r="F577" s="238" t="s">
        <v>2420</v>
      </c>
      <c r="H577" s="238" t="s">
        <v>354</v>
      </c>
      <c r="I577" s="238">
        <v>25</v>
      </c>
      <c r="K577" s="238">
        <v>16509536</v>
      </c>
      <c r="M577" s="238">
        <v>8</v>
      </c>
      <c r="N577" s="238">
        <v>30</v>
      </c>
      <c r="O577" s="238">
        <v>2016</v>
      </c>
      <c r="P577" s="238" t="s">
        <v>368</v>
      </c>
      <c r="Q577" s="238">
        <v>9</v>
      </c>
      <c r="R577" s="238" t="s">
        <v>356</v>
      </c>
      <c r="S577" s="238">
        <v>5</v>
      </c>
      <c r="T577" s="238">
        <v>0</v>
      </c>
      <c r="U577" s="238">
        <v>2</v>
      </c>
      <c r="V577" s="238">
        <v>10</v>
      </c>
      <c r="W577" s="238">
        <v>10</v>
      </c>
      <c r="X577" s="238">
        <v>2</v>
      </c>
      <c r="Y577" s="238">
        <v>1</v>
      </c>
      <c r="Z577" s="238">
        <v>2</v>
      </c>
      <c r="AB577" s="238">
        <v>1</v>
      </c>
      <c r="AC577" s="238">
        <v>98</v>
      </c>
      <c r="AD577" s="238" t="s">
        <v>357</v>
      </c>
      <c r="AF577" s="238" t="s">
        <v>358</v>
      </c>
      <c r="AG577" s="238">
        <v>5</v>
      </c>
      <c r="AH577" s="238">
        <v>2</v>
      </c>
      <c r="AI577" s="238">
        <v>2</v>
      </c>
      <c r="AJ577" s="238">
        <v>4</v>
      </c>
      <c r="AK577" s="238">
        <v>21</v>
      </c>
      <c r="AL577" s="238">
        <v>29</v>
      </c>
      <c r="AM577" s="238" t="s">
        <v>354</v>
      </c>
      <c r="AN577" s="238">
        <v>5</v>
      </c>
      <c r="AO577" s="238">
        <v>1</v>
      </c>
      <c r="AS577" s="238">
        <v>15</v>
      </c>
      <c r="AT577" s="238">
        <v>9</v>
      </c>
      <c r="AU577" s="238">
        <v>65</v>
      </c>
      <c r="AV577" s="238">
        <v>12</v>
      </c>
      <c r="AW577" s="238">
        <v>21</v>
      </c>
      <c r="AX577" s="238">
        <v>2</v>
      </c>
      <c r="AY577" s="238">
        <v>5</v>
      </c>
      <c r="AZ577" s="238">
        <v>4</v>
      </c>
      <c r="BA577" s="238">
        <v>28</v>
      </c>
      <c r="BB577" s="238">
        <v>25</v>
      </c>
      <c r="BC577" s="238" t="s">
        <v>354</v>
      </c>
      <c r="BD577" s="238">
        <v>5</v>
      </c>
      <c r="BE577" s="238">
        <v>7</v>
      </c>
      <c r="BI577" s="238">
        <v>15</v>
      </c>
      <c r="BJ577" s="238">
        <v>9</v>
      </c>
      <c r="BK577" s="238">
        <v>65</v>
      </c>
      <c r="BL577" s="238">
        <v>12</v>
      </c>
      <c r="BM577" s="238">
        <v>21</v>
      </c>
      <c r="CT577" s="238">
        <v>462302.09973753302</v>
      </c>
      <c r="CU577" s="238">
        <v>4967433.6720006801</v>
      </c>
      <c r="CV577" s="238">
        <v>44.859321090000002</v>
      </c>
      <c r="CW577" s="238">
        <v>-93.477140719999994</v>
      </c>
      <c r="CX577" s="238" t="s">
        <v>359</v>
      </c>
      <c r="CY577" s="238" t="s">
        <v>2683</v>
      </c>
    </row>
    <row r="578" spans="1:103" x14ac:dyDescent="0.25">
      <c r="A578" s="238">
        <v>746713</v>
      </c>
      <c r="B578" s="238">
        <v>2</v>
      </c>
      <c r="C578" s="238">
        <v>212</v>
      </c>
      <c r="D578" s="238">
        <v>156.27000000000001</v>
      </c>
      <c r="E578" s="238">
        <v>27</v>
      </c>
      <c r="F578" s="238" t="s">
        <v>2420</v>
      </c>
      <c r="H578" s="238" t="s">
        <v>354</v>
      </c>
      <c r="I578" s="238">
        <v>25</v>
      </c>
      <c r="K578" s="238">
        <v>19036339</v>
      </c>
      <c r="M578" s="238">
        <v>9</v>
      </c>
      <c r="N578" s="238">
        <v>12</v>
      </c>
      <c r="O578" s="238">
        <v>2019</v>
      </c>
      <c r="P578" s="238" t="s">
        <v>384</v>
      </c>
      <c r="Q578" s="238">
        <v>7</v>
      </c>
      <c r="S578" s="238">
        <v>5</v>
      </c>
      <c r="T578" s="238">
        <v>0</v>
      </c>
      <c r="U578" s="238">
        <v>1</v>
      </c>
      <c r="W578" s="238">
        <v>55</v>
      </c>
      <c r="X578" s="238">
        <v>2</v>
      </c>
      <c r="Y578" s="238">
        <v>2</v>
      </c>
      <c r="Z578" s="238">
        <v>3</v>
      </c>
      <c r="AB578" s="238">
        <v>2</v>
      </c>
      <c r="AC578" s="238">
        <v>98</v>
      </c>
      <c r="AD578" s="238" t="s">
        <v>357</v>
      </c>
      <c r="AF578" s="238" t="s">
        <v>405</v>
      </c>
      <c r="AG578" s="238">
        <v>3</v>
      </c>
      <c r="AH578" s="238">
        <v>2</v>
      </c>
      <c r="AI578" s="238">
        <v>2</v>
      </c>
      <c r="AJ578" s="238">
        <v>4</v>
      </c>
      <c r="AK578" s="238">
        <v>32</v>
      </c>
      <c r="AL578" s="238">
        <v>17</v>
      </c>
      <c r="AM578" s="238" t="s">
        <v>354</v>
      </c>
      <c r="AN578" s="238">
        <v>5</v>
      </c>
      <c r="AO578" s="238">
        <v>1</v>
      </c>
      <c r="AS578" s="238">
        <v>11</v>
      </c>
      <c r="AT578" s="238">
        <v>9</v>
      </c>
      <c r="AU578" s="238">
        <v>60</v>
      </c>
      <c r="AV578" s="238">
        <v>12</v>
      </c>
      <c r="AW578" s="238">
        <v>23</v>
      </c>
      <c r="CT578" s="238">
        <v>462301.33579078899</v>
      </c>
      <c r="CU578" s="238">
        <v>4967494.09960075</v>
      </c>
      <c r="CV578" s="238">
        <v>44.85986501</v>
      </c>
      <c r="CW578" s="238">
        <v>-93.477154880000001</v>
      </c>
      <c r="CX578" s="238" t="s">
        <v>359</v>
      </c>
      <c r="CY578" s="238" t="s">
        <v>2684</v>
      </c>
    </row>
    <row r="579" spans="1:103" x14ac:dyDescent="0.25">
      <c r="A579" s="238">
        <v>689906</v>
      </c>
      <c r="B579" s="238">
        <v>2</v>
      </c>
      <c r="C579" s="238">
        <v>212</v>
      </c>
      <c r="D579" s="238">
        <v>156.28800000000001</v>
      </c>
      <c r="E579" s="238">
        <v>27</v>
      </c>
      <c r="F579" s="238" t="s">
        <v>2420</v>
      </c>
      <c r="H579" s="238" t="s">
        <v>354</v>
      </c>
      <c r="I579" s="238">
        <v>25</v>
      </c>
      <c r="K579" s="238">
        <v>19502869</v>
      </c>
      <c r="M579" s="238">
        <v>2</v>
      </c>
      <c r="N579" s="238">
        <v>20</v>
      </c>
      <c r="O579" s="238">
        <v>2019</v>
      </c>
      <c r="P579" s="238" t="s">
        <v>355</v>
      </c>
      <c r="Q579" s="238">
        <v>7</v>
      </c>
      <c r="R579" s="238" t="s">
        <v>369</v>
      </c>
      <c r="S579" s="238">
        <v>5</v>
      </c>
      <c r="T579" s="238">
        <v>0</v>
      </c>
      <c r="U579" s="238">
        <v>2</v>
      </c>
      <c r="V579" s="238">
        <v>5</v>
      </c>
      <c r="W579" s="238">
        <v>10</v>
      </c>
      <c r="X579" s="238">
        <v>2</v>
      </c>
      <c r="Y579" s="238">
        <v>1</v>
      </c>
      <c r="Z579" s="238">
        <v>4</v>
      </c>
      <c r="AB579" s="238">
        <v>3</v>
      </c>
      <c r="AC579" s="238">
        <v>98</v>
      </c>
      <c r="AD579" s="238" t="s">
        <v>357</v>
      </c>
      <c r="AF579" s="238" t="s">
        <v>358</v>
      </c>
      <c r="AG579" s="238">
        <v>10</v>
      </c>
      <c r="AH579" s="238">
        <v>2</v>
      </c>
      <c r="AI579" s="238">
        <v>2</v>
      </c>
      <c r="AJ579" s="238">
        <v>3</v>
      </c>
      <c r="AK579" s="238">
        <v>21</v>
      </c>
      <c r="AL579" s="238">
        <v>35</v>
      </c>
      <c r="AM579" s="238" t="s">
        <v>354</v>
      </c>
      <c r="AN579" s="238">
        <v>5</v>
      </c>
      <c r="AO579" s="238">
        <v>71</v>
      </c>
      <c r="AS579" s="238">
        <v>15</v>
      </c>
      <c r="AT579" s="238">
        <v>98</v>
      </c>
      <c r="AU579" s="238">
        <v>65</v>
      </c>
      <c r="AV579" s="238">
        <v>11</v>
      </c>
      <c r="AW579" s="238">
        <v>21</v>
      </c>
      <c r="AX579" s="238">
        <v>2</v>
      </c>
      <c r="AY579" s="238">
        <v>4</v>
      </c>
      <c r="AZ579" s="238">
        <v>3</v>
      </c>
      <c r="BA579" s="238">
        <v>21</v>
      </c>
      <c r="BB579" s="238">
        <v>26</v>
      </c>
      <c r="BC579" s="238" t="s">
        <v>363</v>
      </c>
      <c r="BD579" s="238">
        <v>5</v>
      </c>
      <c r="BE579" s="238">
        <v>1</v>
      </c>
      <c r="BI579" s="238">
        <v>15</v>
      </c>
      <c r="BJ579" s="238">
        <v>98</v>
      </c>
      <c r="BK579" s="238">
        <v>65</v>
      </c>
      <c r="BL579" s="238">
        <v>11</v>
      </c>
      <c r="BM579" s="238">
        <v>21</v>
      </c>
      <c r="CT579" s="238">
        <v>462310.566421133</v>
      </c>
      <c r="CU579" s="238">
        <v>4967480.2387604797</v>
      </c>
      <c r="CV579" s="238">
        <v>44.859740729999999</v>
      </c>
      <c r="CW579" s="238">
        <v>-93.477037019999997</v>
      </c>
      <c r="CX579" s="238" t="s">
        <v>359</v>
      </c>
      <c r="CY579" s="238" t="s">
        <v>2685</v>
      </c>
    </row>
    <row r="580" spans="1:103" x14ac:dyDescent="0.25">
      <c r="A580" s="238">
        <v>673135</v>
      </c>
      <c r="B580" s="238">
        <v>2</v>
      </c>
      <c r="C580" s="238">
        <v>212</v>
      </c>
      <c r="D580" s="238">
        <v>156.28899999999999</v>
      </c>
      <c r="E580" s="238">
        <v>27</v>
      </c>
      <c r="F580" s="238" t="s">
        <v>2420</v>
      </c>
      <c r="H580" s="238" t="s">
        <v>354</v>
      </c>
      <c r="I580" s="238">
        <v>25</v>
      </c>
      <c r="K580" s="238">
        <v>18515457</v>
      </c>
      <c r="M580" s="238">
        <v>12</v>
      </c>
      <c r="N580" s="238">
        <v>31</v>
      </c>
      <c r="O580" s="238">
        <v>2018</v>
      </c>
      <c r="P580" s="238" t="s">
        <v>361</v>
      </c>
      <c r="Q580" s="238">
        <v>16</v>
      </c>
      <c r="R580" s="238" t="s">
        <v>369</v>
      </c>
      <c r="S580" s="238">
        <v>5</v>
      </c>
      <c r="T580" s="238">
        <v>0</v>
      </c>
      <c r="U580" s="238">
        <v>2</v>
      </c>
      <c r="V580" s="238">
        <v>99</v>
      </c>
      <c r="W580" s="238">
        <v>10</v>
      </c>
      <c r="X580" s="238">
        <v>2</v>
      </c>
      <c r="Y580" s="238">
        <v>1</v>
      </c>
      <c r="Z580" s="238">
        <v>2</v>
      </c>
      <c r="AA580" s="238">
        <v>4</v>
      </c>
      <c r="AB580" s="238">
        <v>3</v>
      </c>
      <c r="AC580" s="238">
        <v>98</v>
      </c>
      <c r="AD580" s="238" t="s">
        <v>357</v>
      </c>
      <c r="AF580" s="238" t="s">
        <v>358</v>
      </c>
      <c r="AG580" s="238">
        <v>90</v>
      </c>
      <c r="AH580" s="238">
        <v>2</v>
      </c>
      <c r="AI580" s="238">
        <v>2</v>
      </c>
      <c r="AJ580" s="238">
        <v>3</v>
      </c>
      <c r="AK580" s="238">
        <v>21</v>
      </c>
      <c r="AL580" s="238">
        <v>40</v>
      </c>
      <c r="AM580" s="238" t="s">
        <v>363</v>
      </c>
      <c r="AN580" s="238">
        <v>5</v>
      </c>
      <c r="AO580" s="238">
        <v>90</v>
      </c>
      <c r="AP580" s="238">
        <v>72</v>
      </c>
      <c r="AS580" s="238">
        <v>15</v>
      </c>
      <c r="AT580" s="238">
        <v>9</v>
      </c>
      <c r="AU580" s="238">
        <v>65</v>
      </c>
      <c r="AV580" s="238">
        <v>13</v>
      </c>
      <c r="AW580" s="238">
        <v>24</v>
      </c>
      <c r="AX580" s="238">
        <v>2</v>
      </c>
      <c r="AY580" s="238">
        <v>2</v>
      </c>
      <c r="AZ580" s="238">
        <v>3</v>
      </c>
      <c r="BA580" s="238">
        <v>21</v>
      </c>
      <c r="BB580" s="238">
        <v>53</v>
      </c>
      <c r="BC580" s="238" t="s">
        <v>354</v>
      </c>
      <c r="BD580" s="238">
        <v>5</v>
      </c>
      <c r="BE580" s="238">
        <v>1</v>
      </c>
      <c r="BI580" s="238">
        <v>15</v>
      </c>
      <c r="BJ580" s="238">
        <v>9</v>
      </c>
      <c r="BK580" s="238">
        <v>65</v>
      </c>
      <c r="BL580" s="238">
        <v>13</v>
      </c>
      <c r="BM580" s="238">
        <v>24</v>
      </c>
      <c r="CT580" s="238">
        <v>462319.03310473397</v>
      </c>
      <c r="CU580" s="238">
        <v>4967476.0054186797</v>
      </c>
      <c r="CV580" s="238">
        <v>44.859703070000002</v>
      </c>
      <c r="CW580" s="238">
        <v>-93.476929549999994</v>
      </c>
      <c r="CX580" s="238" t="s">
        <v>359</v>
      </c>
    </row>
    <row r="581" spans="1:103" x14ac:dyDescent="0.25">
      <c r="A581" s="238">
        <v>355287</v>
      </c>
      <c r="B581" s="238">
        <v>2</v>
      </c>
      <c r="C581" s="238">
        <v>212</v>
      </c>
      <c r="D581" s="238">
        <v>156.292</v>
      </c>
      <c r="E581" s="238">
        <v>27</v>
      </c>
      <c r="F581" s="238" t="s">
        <v>2420</v>
      </c>
      <c r="H581" s="238" t="s">
        <v>354</v>
      </c>
      <c r="I581" s="238">
        <v>25</v>
      </c>
      <c r="K581" s="238">
        <v>16506171</v>
      </c>
      <c r="M581" s="238">
        <v>6</v>
      </c>
      <c r="N581" s="238">
        <v>9</v>
      </c>
      <c r="O581" s="238">
        <v>2016</v>
      </c>
      <c r="P581" s="238" t="s">
        <v>384</v>
      </c>
      <c r="Q581" s="238">
        <v>7</v>
      </c>
      <c r="R581" s="238" t="s">
        <v>356</v>
      </c>
      <c r="S581" s="238">
        <v>5</v>
      </c>
      <c r="T581" s="238">
        <v>0</v>
      </c>
      <c r="U581" s="238">
        <v>1</v>
      </c>
      <c r="W581" s="238">
        <v>55</v>
      </c>
      <c r="X581" s="238">
        <v>2</v>
      </c>
      <c r="Y581" s="238">
        <v>1</v>
      </c>
      <c r="Z581" s="238">
        <v>3</v>
      </c>
      <c r="AB581" s="238">
        <v>2</v>
      </c>
      <c r="AC581" s="238">
        <v>98</v>
      </c>
      <c r="AD581" s="238" t="s">
        <v>357</v>
      </c>
      <c r="AF581" s="238" t="s">
        <v>405</v>
      </c>
      <c r="AG581" s="238">
        <v>3</v>
      </c>
      <c r="AH581" s="238">
        <v>2</v>
      </c>
      <c r="AI581" s="238">
        <v>2</v>
      </c>
      <c r="AJ581" s="238">
        <v>4</v>
      </c>
      <c r="AK581" s="238">
        <v>21</v>
      </c>
      <c r="AL581" s="238">
        <v>27</v>
      </c>
      <c r="AM581" s="238" t="s">
        <v>354</v>
      </c>
      <c r="AN581" s="238">
        <v>5</v>
      </c>
      <c r="AO581" s="238">
        <v>90</v>
      </c>
      <c r="AS581" s="238">
        <v>15</v>
      </c>
      <c r="AT581" s="238">
        <v>9</v>
      </c>
      <c r="AU581" s="238">
        <v>65</v>
      </c>
      <c r="AV581" s="238">
        <v>12</v>
      </c>
      <c r="AW581" s="238">
        <v>21</v>
      </c>
      <c r="CT581" s="238">
        <v>462302.09973753302</v>
      </c>
      <c r="CU581" s="238">
        <v>4967492.9387858799</v>
      </c>
      <c r="CV581" s="238">
        <v>44.859854599999998</v>
      </c>
      <c r="CW581" s="238">
        <v>-93.477145129999997</v>
      </c>
      <c r="CX581" s="238" t="s">
        <v>359</v>
      </c>
      <c r="CY581" s="238" t="s">
        <v>2686</v>
      </c>
    </row>
    <row r="582" spans="1:103" x14ac:dyDescent="0.25">
      <c r="A582" s="238">
        <v>584477</v>
      </c>
      <c r="B582" s="238">
        <v>2</v>
      </c>
      <c r="C582" s="238">
        <v>212</v>
      </c>
      <c r="D582" s="238">
        <v>156.29300000000001</v>
      </c>
      <c r="E582" s="238">
        <v>27</v>
      </c>
      <c r="F582" s="238" t="s">
        <v>2420</v>
      </c>
      <c r="H582" s="238" t="s">
        <v>354</v>
      </c>
      <c r="I582" s="238">
        <v>25</v>
      </c>
      <c r="K582" s="238">
        <v>18011643</v>
      </c>
      <c r="M582" s="238">
        <v>3</v>
      </c>
      <c r="N582" s="238">
        <v>20</v>
      </c>
      <c r="O582" s="238">
        <v>2018</v>
      </c>
      <c r="P582" s="238" t="s">
        <v>368</v>
      </c>
      <c r="Q582" s="238">
        <v>7</v>
      </c>
      <c r="R582" s="238" t="s">
        <v>356</v>
      </c>
      <c r="S582" s="238">
        <v>5</v>
      </c>
      <c r="T582" s="238">
        <v>0</v>
      </c>
      <c r="U582" s="238">
        <v>1</v>
      </c>
      <c r="W582" s="238">
        <v>55</v>
      </c>
      <c r="X582" s="238">
        <v>2</v>
      </c>
      <c r="Y582" s="238">
        <v>1</v>
      </c>
      <c r="Z582" s="238">
        <v>4</v>
      </c>
      <c r="AB582" s="238">
        <v>3</v>
      </c>
      <c r="AC582" s="238">
        <v>98</v>
      </c>
      <c r="AD582" s="238" t="s">
        <v>357</v>
      </c>
      <c r="AF582" s="238" t="s">
        <v>405</v>
      </c>
      <c r="AG582" s="238">
        <v>3</v>
      </c>
      <c r="AH582" s="238">
        <v>2</v>
      </c>
      <c r="AI582" s="238">
        <v>4</v>
      </c>
      <c r="AJ582" s="238">
        <v>4</v>
      </c>
      <c r="AK582" s="238">
        <v>21</v>
      </c>
      <c r="AL582" s="238">
        <v>33</v>
      </c>
      <c r="AM582" s="238" t="s">
        <v>354</v>
      </c>
      <c r="AN582" s="238">
        <v>5</v>
      </c>
      <c r="AO582" s="238">
        <v>1</v>
      </c>
      <c r="AS582" s="238">
        <v>15</v>
      </c>
      <c r="AT582" s="238">
        <v>9</v>
      </c>
      <c r="AU582" s="238">
        <v>65</v>
      </c>
      <c r="AV582" s="238">
        <v>12</v>
      </c>
      <c r="AW582" s="238">
        <v>21</v>
      </c>
      <c r="CT582" s="238">
        <v>462317.88328219397</v>
      </c>
      <c r="CU582" s="238">
        <v>4967506.3480806602</v>
      </c>
      <c r="CV582" s="238">
        <v>44.859976150000001</v>
      </c>
      <c r="CW582" s="238">
        <v>-93.476946359999999</v>
      </c>
      <c r="CX582" s="238" t="s">
        <v>359</v>
      </c>
      <c r="CY582" s="238" t="s">
        <v>2687</v>
      </c>
    </row>
    <row r="583" spans="1:103" x14ac:dyDescent="0.25">
      <c r="A583" s="238">
        <v>528941</v>
      </c>
      <c r="B583" s="238">
        <v>2</v>
      </c>
      <c r="C583" s="238">
        <v>212</v>
      </c>
      <c r="D583" s="238">
        <v>156.297</v>
      </c>
      <c r="E583" s="238">
        <v>27</v>
      </c>
      <c r="F583" s="238" t="s">
        <v>2420</v>
      </c>
      <c r="H583" s="238" t="s">
        <v>354</v>
      </c>
      <c r="I583" s="238">
        <v>25</v>
      </c>
      <c r="K583" s="238">
        <v>17514829</v>
      </c>
      <c r="M583" s="238">
        <v>12</v>
      </c>
      <c r="N583" s="238">
        <v>28</v>
      </c>
      <c r="O583" s="238">
        <v>2017</v>
      </c>
      <c r="P583" s="238" t="s">
        <v>384</v>
      </c>
      <c r="Q583" s="238">
        <v>8</v>
      </c>
      <c r="R583" s="238" t="s">
        <v>369</v>
      </c>
      <c r="S583" s="238">
        <v>5</v>
      </c>
      <c r="T583" s="238">
        <v>0</v>
      </c>
      <c r="U583" s="238">
        <v>1</v>
      </c>
      <c r="W583" s="238">
        <v>62</v>
      </c>
      <c r="X583" s="238">
        <v>26</v>
      </c>
      <c r="Y583" s="238">
        <v>1</v>
      </c>
      <c r="Z583" s="238">
        <v>4</v>
      </c>
      <c r="AB583" s="238">
        <v>5</v>
      </c>
      <c r="AC583" s="238">
        <v>98</v>
      </c>
      <c r="AD583" s="238" t="s">
        <v>357</v>
      </c>
      <c r="AF583" s="238" t="s">
        <v>358</v>
      </c>
      <c r="AG583" s="238">
        <v>3</v>
      </c>
      <c r="AH583" s="238">
        <v>2</v>
      </c>
      <c r="AI583" s="238">
        <v>4</v>
      </c>
      <c r="AJ583" s="238">
        <v>3</v>
      </c>
      <c r="AK583" s="238">
        <v>21</v>
      </c>
      <c r="AL583" s="238">
        <v>40</v>
      </c>
      <c r="AM583" s="238" t="s">
        <v>363</v>
      </c>
      <c r="AN583" s="238">
        <v>5</v>
      </c>
      <c r="AO583" s="238">
        <v>72</v>
      </c>
      <c r="AS583" s="238">
        <v>15</v>
      </c>
      <c r="AT583" s="238">
        <v>9</v>
      </c>
      <c r="AU583" s="238">
        <v>65</v>
      </c>
      <c r="AV583" s="238">
        <v>13</v>
      </c>
      <c r="AW583" s="238">
        <v>21</v>
      </c>
      <c r="CT583" s="238">
        <v>462323.26644653402</v>
      </c>
      <c r="CU583" s="238">
        <v>4967488.7054440798</v>
      </c>
      <c r="CV583" s="238">
        <v>44.859817620000001</v>
      </c>
      <c r="CW583" s="238">
        <v>-93.476876910000001</v>
      </c>
      <c r="CX583" s="238" t="s">
        <v>359</v>
      </c>
      <c r="CY583" s="238" t="s">
        <v>2688</v>
      </c>
    </row>
    <row r="584" spans="1:103" x14ac:dyDescent="0.25">
      <c r="A584" s="238">
        <v>533636</v>
      </c>
      <c r="B584" s="238">
        <v>2</v>
      </c>
      <c r="C584" s="238">
        <v>212</v>
      </c>
      <c r="D584" s="238">
        <v>156.30000000000001</v>
      </c>
      <c r="E584" s="238">
        <v>27</v>
      </c>
      <c r="F584" s="238" t="s">
        <v>2420</v>
      </c>
      <c r="H584" s="238" t="s">
        <v>354</v>
      </c>
      <c r="I584" s="238">
        <v>25</v>
      </c>
      <c r="K584" s="238">
        <v>18000972</v>
      </c>
      <c r="M584" s="238">
        <v>1</v>
      </c>
      <c r="N584" s="238">
        <v>7</v>
      </c>
      <c r="O584" s="238">
        <v>2018</v>
      </c>
      <c r="P584" s="238" t="s">
        <v>366</v>
      </c>
      <c r="Q584" s="238">
        <v>3</v>
      </c>
      <c r="R584" s="238" t="s">
        <v>369</v>
      </c>
      <c r="S584" s="238">
        <v>5</v>
      </c>
      <c r="T584" s="238">
        <v>0</v>
      </c>
      <c r="U584" s="238">
        <v>1</v>
      </c>
      <c r="W584" s="238">
        <v>55</v>
      </c>
      <c r="X584" s="238">
        <v>2</v>
      </c>
      <c r="Y584" s="238">
        <v>6</v>
      </c>
      <c r="Z584" s="238">
        <v>1</v>
      </c>
      <c r="AB584" s="238">
        <v>1</v>
      </c>
      <c r="AC584" s="238">
        <v>98</v>
      </c>
      <c r="AD584" s="238" t="s">
        <v>357</v>
      </c>
      <c r="AF584" s="238" t="s">
        <v>358</v>
      </c>
      <c r="AG584" s="238">
        <v>3</v>
      </c>
      <c r="AH584" s="238">
        <v>2</v>
      </c>
      <c r="AI584" s="238">
        <v>2</v>
      </c>
      <c r="AJ584" s="238">
        <v>3</v>
      </c>
      <c r="AK584" s="238">
        <v>21</v>
      </c>
      <c r="AL584" s="238">
        <v>19</v>
      </c>
      <c r="AM584" s="238" t="s">
        <v>354</v>
      </c>
      <c r="AN584" s="238">
        <v>10</v>
      </c>
      <c r="AO584" s="238">
        <v>70</v>
      </c>
      <c r="AP584" s="238">
        <v>68</v>
      </c>
      <c r="AS584" s="238">
        <v>15</v>
      </c>
      <c r="AT584" s="238">
        <v>98</v>
      </c>
      <c r="AV584" s="238">
        <v>11</v>
      </c>
      <c r="AW584" s="238">
        <v>21</v>
      </c>
      <c r="CT584" s="238">
        <v>462334.81664939399</v>
      </c>
      <c r="CU584" s="238">
        <v>4967483.8691752302</v>
      </c>
      <c r="CV584" s="238">
        <v>44.859774690000002</v>
      </c>
      <c r="CW584" s="238">
        <v>-93.476730369999999</v>
      </c>
      <c r="CX584" s="238" t="s">
        <v>359</v>
      </c>
      <c r="CY584" s="238" t="s">
        <v>2689</v>
      </c>
    </row>
    <row r="585" spans="1:103" x14ac:dyDescent="0.25">
      <c r="A585" s="238">
        <v>402156</v>
      </c>
      <c r="B585" s="238">
        <v>2</v>
      </c>
      <c r="C585" s="238">
        <v>212</v>
      </c>
      <c r="D585" s="238">
        <v>156.30699999999999</v>
      </c>
      <c r="E585" s="238">
        <v>27</v>
      </c>
      <c r="F585" s="238" t="s">
        <v>2420</v>
      </c>
      <c r="H585" s="238" t="s">
        <v>354</v>
      </c>
      <c r="I585" s="238">
        <v>25</v>
      </c>
      <c r="K585" s="238">
        <v>16048249</v>
      </c>
      <c r="M585" s="238">
        <v>12</v>
      </c>
      <c r="N585" s="238">
        <v>11</v>
      </c>
      <c r="O585" s="238">
        <v>2016</v>
      </c>
      <c r="P585" s="238" t="s">
        <v>366</v>
      </c>
      <c r="Q585" s="238">
        <v>7</v>
      </c>
      <c r="R585" s="238" t="s">
        <v>369</v>
      </c>
      <c r="S585" s="238">
        <v>5</v>
      </c>
      <c r="T585" s="238">
        <v>0</v>
      </c>
      <c r="U585" s="238">
        <v>1</v>
      </c>
      <c r="V585" s="238">
        <v>90</v>
      </c>
      <c r="W585" s="238">
        <v>10</v>
      </c>
      <c r="X585" s="238">
        <v>2</v>
      </c>
      <c r="Y585" s="238">
        <v>1</v>
      </c>
      <c r="Z585" s="238">
        <v>4</v>
      </c>
      <c r="AA585" s="238">
        <v>7</v>
      </c>
      <c r="AB585" s="238">
        <v>3</v>
      </c>
      <c r="AC585" s="238">
        <v>98</v>
      </c>
      <c r="AD585" s="238" t="s">
        <v>357</v>
      </c>
      <c r="AF585" s="238" t="s">
        <v>358</v>
      </c>
      <c r="AG585" s="238">
        <v>4</v>
      </c>
      <c r="AH585" s="238">
        <v>2</v>
      </c>
      <c r="AI585" s="238">
        <v>2</v>
      </c>
      <c r="AJ585" s="238">
        <v>3</v>
      </c>
      <c r="AK585" s="238">
        <v>27</v>
      </c>
      <c r="AL585" s="238">
        <v>41</v>
      </c>
      <c r="AM585" s="238" t="s">
        <v>354</v>
      </c>
      <c r="AN585" s="238">
        <v>5</v>
      </c>
      <c r="AO585" s="238">
        <v>71</v>
      </c>
      <c r="AS585" s="238">
        <v>15</v>
      </c>
      <c r="AT585" s="238">
        <v>9</v>
      </c>
      <c r="AU585" s="238">
        <v>55</v>
      </c>
      <c r="AV585" s="238">
        <v>13</v>
      </c>
      <c r="AW585" s="238">
        <v>21</v>
      </c>
      <c r="CT585" s="238">
        <v>462334.81664939399</v>
      </c>
      <c r="CU585" s="238">
        <v>4967498.9397325097</v>
      </c>
      <c r="CV585" s="238">
        <v>44.85991035</v>
      </c>
      <c r="CW585" s="238">
        <v>-93.476731490000006</v>
      </c>
      <c r="CX585" s="238" t="s">
        <v>359</v>
      </c>
      <c r="CY585" s="238" t="s">
        <v>2690</v>
      </c>
    </row>
    <row r="586" spans="1:103" x14ac:dyDescent="0.25">
      <c r="A586" s="238">
        <v>506845</v>
      </c>
      <c r="B586" s="238">
        <v>2</v>
      </c>
      <c r="C586" s="238">
        <v>212</v>
      </c>
      <c r="D586" s="238">
        <v>156.31399999999999</v>
      </c>
      <c r="E586" s="238">
        <v>27</v>
      </c>
      <c r="F586" s="238" t="s">
        <v>2420</v>
      </c>
      <c r="H586" s="238" t="s">
        <v>354</v>
      </c>
      <c r="I586" s="238">
        <v>25</v>
      </c>
      <c r="K586" s="238">
        <v>17035457</v>
      </c>
      <c r="M586" s="238">
        <v>10</v>
      </c>
      <c r="N586" s="238">
        <v>6</v>
      </c>
      <c r="O586" s="238">
        <v>2017</v>
      </c>
      <c r="P586" s="238" t="s">
        <v>362</v>
      </c>
      <c r="Q586" s="238">
        <v>14</v>
      </c>
      <c r="R586" s="238" t="s">
        <v>356</v>
      </c>
      <c r="S586" s="238">
        <v>5</v>
      </c>
      <c r="T586" s="238">
        <v>0</v>
      </c>
      <c r="U586" s="238">
        <v>1</v>
      </c>
      <c r="W586" s="238">
        <v>55</v>
      </c>
      <c r="X586" s="238">
        <v>2</v>
      </c>
      <c r="Y586" s="238">
        <v>1</v>
      </c>
      <c r="Z586" s="238">
        <v>3</v>
      </c>
      <c r="AB586" s="238">
        <v>2</v>
      </c>
      <c r="AC586" s="238">
        <v>98</v>
      </c>
      <c r="AD586" s="238" t="s">
        <v>357</v>
      </c>
      <c r="AF586" s="238" t="s">
        <v>405</v>
      </c>
      <c r="AG586" s="238">
        <v>3</v>
      </c>
      <c r="AH586" s="238">
        <v>2</v>
      </c>
      <c r="AI586" s="238">
        <v>2</v>
      </c>
      <c r="AJ586" s="238">
        <v>4</v>
      </c>
      <c r="AK586" s="238">
        <v>21</v>
      </c>
      <c r="AL586" s="238">
        <v>39</v>
      </c>
      <c r="AM586" s="238" t="s">
        <v>354</v>
      </c>
      <c r="AN586" s="238">
        <v>5</v>
      </c>
      <c r="AO586" s="238">
        <v>1</v>
      </c>
      <c r="AS586" s="238">
        <v>15</v>
      </c>
      <c r="AT586" s="238">
        <v>9</v>
      </c>
      <c r="AU586" s="238">
        <v>65</v>
      </c>
      <c r="AV586" s="238">
        <v>12</v>
      </c>
      <c r="AW586" s="238">
        <v>21</v>
      </c>
      <c r="CT586" s="238">
        <v>462330.054139869</v>
      </c>
      <c r="CU586" s="238">
        <v>4967513.7564288098</v>
      </c>
      <c r="CV586" s="238">
        <v>44.860043480000002</v>
      </c>
      <c r="CW586" s="238">
        <v>-93.476792869999997</v>
      </c>
      <c r="CX586" s="238" t="s">
        <v>359</v>
      </c>
      <c r="CY586" s="238" t="s">
        <v>2691</v>
      </c>
    </row>
    <row r="587" spans="1:103" x14ac:dyDescent="0.25">
      <c r="A587" s="238">
        <v>799059</v>
      </c>
      <c r="B587" s="238">
        <v>2</v>
      </c>
      <c r="C587" s="238">
        <v>212</v>
      </c>
      <c r="D587" s="238">
        <v>156.31700000000001</v>
      </c>
      <c r="E587" s="238">
        <v>27</v>
      </c>
      <c r="F587" s="238" t="s">
        <v>2420</v>
      </c>
      <c r="H587" s="238" t="s">
        <v>354</v>
      </c>
      <c r="I587" s="238">
        <v>25</v>
      </c>
      <c r="K587" s="238">
        <v>20501955</v>
      </c>
      <c r="L587" s="238">
        <v>200480443</v>
      </c>
      <c r="M587" s="238">
        <v>2</v>
      </c>
      <c r="N587" s="238">
        <v>17</v>
      </c>
      <c r="O587" s="238">
        <v>2020</v>
      </c>
      <c r="P587" s="238" t="s">
        <v>361</v>
      </c>
      <c r="Q587" s="238">
        <v>18</v>
      </c>
      <c r="R587" s="238" t="s">
        <v>369</v>
      </c>
      <c r="S587" s="238">
        <v>5</v>
      </c>
      <c r="T587" s="238">
        <v>0</v>
      </c>
      <c r="U587" s="238">
        <v>2</v>
      </c>
      <c r="V587" s="238">
        <v>12</v>
      </c>
      <c r="W587" s="238">
        <v>10</v>
      </c>
      <c r="X587" s="238">
        <v>2</v>
      </c>
      <c r="Y587" s="238">
        <v>6</v>
      </c>
      <c r="Z587" s="238">
        <v>2</v>
      </c>
      <c r="AA587" s="238">
        <v>4</v>
      </c>
      <c r="AB587" s="238">
        <v>3</v>
      </c>
      <c r="AC587" s="238">
        <v>98</v>
      </c>
      <c r="AD587" s="238" t="s">
        <v>2692</v>
      </c>
      <c r="AF587" s="238" t="s">
        <v>358</v>
      </c>
      <c r="AG587" s="238">
        <v>7</v>
      </c>
      <c r="AH587" s="238">
        <v>2</v>
      </c>
      <c r="AI587" s="238">
        <v>6</v>
      </c>
      <c r="AJ587" s="238">
        <v>3</v>
      </c>
      <c r="AK587" s="238">
        <v>21</v>
      </c>
      <c r="AL587" s="238">
        <v>42</v>
      </c>
      <c r="AM587" s="238" t="s">
        <v>354</v>
      </c>
      <c r="AN587" s="238">
        <v>5</v>
      </c>
      <c r="AO587" s="238">
        <v>1</v>
      </c>
      <c r="AS587" s="238">
        <v>15</v>
      </c>
      <c r="AT587" s="238">
        <v>9</v>
      </c>
      <c r="AU587" s="238">
        <v>65</v>
      </c>
      <c r="AV587" s="238">
        <v>13</v>
      </c>
      <c r="AW587" s="238">
        <v>21</v>
      </c>
      <c r="AX587" s="238">
        <v>2</v>
      </c>
      <c r="AY587" s="238">
        <v>3</v>
      </c>
      <c r="AZ587" s="238">
        <v>3</v>
      </c>
      <c r="BA587" s="238">
        <v>21</v>
      </c>
      <c r="BB587" s="238">
        <v>18</v>
      </c>
      <c r="BC587" s="238" t="s">
        <v>354</v>
      </c>
      <c r="BD587" s="238">
        <v>5</v>
      </c>
      <c r="BE587" s="238">
        <v>90</v>
      </c>
      <c r="BF587" s="238">
        <v>4</v>
      </c>
      <c r="BI587" s="238">
        <v>15</v>
      </c>
      <c r="BJ587" s="238">
        <v>9</v>
      </c>
      <c r="BK587" s="238">
        <v>65</v>
      </c>
      <c r="BL587" s="238">
        <v>13</v>
      </c>
      <c r="BM587" s="238">
        <v>21</v>
      </c>
      <c r="CT587" s="238">
        <v>462357.133180934</v>
      </c>
      <c r="CU587" s="238">
        <v>4967501.40546948</v>
      </c>
      <c r="CV587" s="238">
        <v>44.859933730000002</v>
      </c>
      <c r="CW587" s="238">
        <v>-93.476449220000006</v>
      </c>
      <c r="CX587" s="238" t="s">
        <v>359</v>
      </c>
      <c r="CY587" s="238" t="s">
        <v>2693</v>
      </c>
    </row>
    <row r="588" spans="1:103" x14ac:dyDescent="0.25">
      <c r="A588" s="238">
        <v>398113</v>
      </c>
      <c r="B588" s="238">
        <v>2</v>
      </c>
      <c r="C588" s="238">
        <v>212</v>
      </c>
      <c r="D588" s="238">
        <v>156.36199999999999</v>
      </c>
      <c r="E588" s="238">
        <v>27</v>
      </c>
      <c r="F588" s="238" t="s">
        <v>2420</v>
      </c>
      <c r="H588" s="238" t="s">
        <v>354</v>
      </c>
      <c r="I588" s="238">
        <v>25</v>
      </c>
      <c r="K588" s="238">
        <v>16513331</v>
      </c>
      <c r="M588" s="238">
        <v>11</v>
      </c>
      <c r="N588" s="238">
        <v>26</v>
      </c>
      <c r="O588" s="238">
        <v>2016</v>
      </c>
      <c r="P588" s="238" t="s">
        <v>364</v>
      </c>
      <c r="Q588" s="238">
        <v>18</v>
      </c>
      <c r="R588" s="238" t="s">
        <v>419</v>
      </c>
      <c r="S588" s="238">
        <v>5</v>
      </c>
      <c r="T588" s="238">
        <v>0</v>
      </c>
      <c r="U588" s="238">
        <v>2</v>
      </c>
      <c r="V588" s="238">
        <v>10</v>
      </c>
      <c r="W588" s="238">
        <v>10</v>
      </c>
      <c r="X588" s="238">
        <v>2</v>
      </c>
      <c r="Y588" s="238">
        <v>4</v>
      </c>
      <c r="Z588" s="238">
        <v>1</v>
      </c>
      <c r="AB588" s="238">
        <v>1</v>
      </c>
      <c r="AC588" s="238">
        <v>98</v>
      </c>
      <c r="AD588" s="238" t="s">
        <v>357</v>
      </c>
      <c r="AF588" s="238" t="s">
        <v>358</v>
      </c>
      <c r="AG588" s="238">
        <v>5</v>
      </c>
      <c r="AH588" s="238">
        <v>2</v>
      </c>
      <c r="AI588" s="238">
        <v>2</v>
      </c>
      <c r="AJ588" s="238">
        <v>1</v>
      </c>
      <c r="AK588" s="238">
        <v>28</v>
      </c>
      <c r="AL588" s="238">
        <v>18</v>
      </c>
      <c r="AM588" s="238" t="s">
        <v>354</v>
      </c>
      <c r="AN588" s="238">
        <v>5</v>
      </c>
      <c r="AO588" s="238">
        <v>10</v>
      </c>
      <c r="AS588" s="238">
        <v>15</v>
      </c>
      <c r="AT588" s="238">
        <v>98</v>
      </c>
      <c r="AU588" s="238">
        <v>60</v>
      </c>
      <c r="AV588" s="238">
        <v>11</v>
      </c>
      <c r="AW588" s="238">
        <v>21</v>
      </c>
      <c r="AX588" s="238">
        <v>2</v>
      </c>
      <c r="AY588" s="238">
        <v>2</v>
      </c>
      <c r="AZ588" s="238">
        <v>1</v>
      </c>
      <c r="BA588" s="238">
        <v>21</v>
      </c>
      <c r="BB588" s="238">
        <v>26</v>
      </c>
      <c r="BC588" s="238" t="s">
        <v>363</v>
      </c>
      <c r="BD588" s="238">
        <v>5</v>
      </c>
      <c r="BE588" s="238">
        <v>1</v>
      </c>
      <c r="BI588" s="238">
        <v>15</v>
      </c>
      <c r="BJ588" s="238">
        <v>98</v>
      </c>
      <c r="BK588" s="238">
        <v>60</v>
      </c>
      <c r="BL588" s="238">
        <v>11</v>
      </c>
      <c r="BM588" s="238">
        <v>21</v>
      </c>
      <c r="CT588" s="238">
        <v>462410.04995343398</v>
      </c>
      <c r="CU588" s="238">
        <v>4967547.9722292796</v>
      </c>
      <c r="CV588" s="238">
        <v>44.86035571</v>
      </c>
      <c r="CW588" s="238">
        <v>-93.47578292</v>
      </c>
      <c r="CX588" s="238" t="s">
        <v>391</v>
      </c>
      <c r="CY588" s="238" t="s">
        <v>2694</v>
      </c>
    </row>
    <row r="589" spans="1:103" x14ac:dyDescent="0.25">
      <c r="A589" s="238">
        <v>450654</v>
      </c>
      <c r="B589" s="238">
        <v>2</v>
      </c>
      <c r="C589" s="238">
        <v>212</v>
      </c>
      <c r="D589" s="238">
        <v>156.369</v>
      </c>
      <c r="E589" s="238">
        <v>27</v>
      </c>
      <c r="F589" s="238" t="s">
        <v>2420</v>
      </c>
      <c r="H589" s="238" t="s">
        <v>354</v>
      </c>
      <c r="I589" s="238">
        <v>25</v>
      </c>
      <c r="K589" s="238">
        <v>17504581</v>
      </c>
      <c r="M589" s="238">
        <v>4</v>
      </c>
      <c r="N589" s="238">
        <v>29</v>
      </c>
      <c r="O589" s="238">
        <v>2017</v>
      </c>
      <c r="P589" s="238" t="s">
        <v>364</v>
      </c>
      <c r="Q589" s="238">
        <v>18</v>
      </c>
      <c r="R589" s="238" t="s">
        <v>369</v>
      </c>
      <c r="S589" s="238">
        <v>3</v>
      </c>
      <c r="T589" s="238">
        <v>0</v>
      </c>
      <c r="U589" s="238">
        <v>2</v>
      </c>
      <c r="V589" s="238">
        <v>10</v>
      </c>
      <c r="W589" s="238">
        <v>10</v>
      </c>
      <c r="X589" s="238">
        <v>2</v>
      </c>
      <c r="Y589" s="238">
        <v>1</v>
      </c>
      <c r="Z589" s="238">
        <v>1</v>
      </c>
      <c r="AB589" s="238">
        <v>1</v>
      </c>
      <c r="AC589" s="238">
        <v>98</v>
      </c>
      <c r="AD589" s="238" t="s">
        <v>2695</v>
      </c>
      <c r="AF589" s="238" t="s">
        <v>358</v>
      </c>
      <c r="AG589" s="238">
        <v>5</v>
      </c>
      <c r="AH589" s="238">
        <v>2</v>
      </c>
      <c r="AI589" s="238">
        <v>2</v>
      </c>
      <c r="AJ589" s="238">
        <v>3</v>
      </c>
      <c r="AK589" s="238">
        <v>21</v>
      </c>
      <c r="AL589" s="238">
        <v>56</v>
      </c>
      <c r="AM589" s="238" t="s">
        <v>354</v>
      </c>
      <c r="AN589" s="238">
        <v>5</v>
      </c>
      <c r="AO589" s="238">
        <v>1</v>
      </c>
      <c r="AS589" s="238">
        <v>15</v>
      </c>
      <c r="AT589" s="238">
        <v>9</v>
      </c>
      <c r="AU589" s="238">
        <v>65</v>
      </c>
      <c r="AV589" s="238">
        <v>11</v>
      </c>
      <c r="AW589" s="238">
        <v>21</v>
      </c>
      <c r="AX589" s="238">
        <v>2</v>
      </c>
      <c r="AY589" s="238">
        <v>2</v>
      </c>
      <c r="AZ589" s="238">
        <v>3</v>
      </c>
      <c r="BA589" s="238">
        <v>28</v>
      </c>
      <c r="BB589" s="238">
        <v>18</v>
      </c>
      <c r="BC589" s="238" t="s">
        <v>354</v>
      </c>
      <c r="BD589" s="238">
        <v>5</v>
      </c>
      <c r="BE589" s="238">
        <v>70</v>
      </c>
      <c r="BF589" s="238">
        <v>75</v>
      </c>
      <c r="BI589" s="238">
        <v>15</v>
      </c>
      <c r="BJ589" s="238">
        <v>9</v>
      </c>
      <c r="BK589" s="238">
        <v>65</v>
      </c>
      <c r="BL589" s="238">
        <v>11</v>
      </c>
      <c r="BM589" s="238">
        <v>21</v>
      </c>
      <c r="CT589" s="238">
        <v>462420.63330793398</v>
      </c>
      <c r="CU589" s="238">
        <v>4967552.2055710796</v>
      </c>
      <c r="CV589" s="238">
        <v>44.860394370000002</v>
      </c>
      <c r="CW589" s="238">
        <v>-93.475649279999999</v>
      </c>
      <c r="CX589" s="238" t="s">
        <v>359</v>
      </c>
      <c r="CY589" s="238" t="s">
        <v>2696</v>
      </c>
    </row>
    <row r="590" spans="1:103" x14ac:dyDescent="0.25">
      <c r="A590" s="238">
        <v>530733</v>
      </c>
      <c r="B590" s="238">
        <v>2</v>
      </c>
      <c r="C590" s="238">
        <v>212</v>
      </c>
      <c r="D590" s="238">
        <v>156.37100000000001</v>
      </c>
      <c r="E590" s="238">
        <v>27</v>
      </c>
      <c r="F590" s="238" t="s">
        <v>2420</v>
      </c>
      <c r="H590" s="238" t="s">
        <v>354</v>
      </c>
      <c r="I590" s="238">
        <v>25</v>
      </c>
      <c r="K590" s="238">
        <v>17515285</v>
      </c>
      <c r="M590" s="238">
        <v>12</v>
      </c>
      <c r="N590" s="238">
        <v>31</v>
      </c>
      <c r="O590" s="238">
        <v>2017</v>
      </c>
      <c r="P590" s="238" t="s">
        <v>366</v>
      </c>
      <c r="Q590" s="238">
        <v>9</v>
      </c>
      <c r="R590" s="238" t="s">
        <v>356</v>
      </c>
      <c r="S590" s="238">
        <v>5</v>
      </c>
      <c r="T590" s="238">
        <v>0</v>
      </c>
      <c r="U590" s="238">
        <v>1</v>
      </c>
      <c r="W590" s="238">
        <v>55</v>
      </c>
      <c r="X590" s="238">
        <v>2</v>
      </c>
      <c r="Y590" s="238">
        <v>1</v>
      </c>
      <c r="Z590" s="238">
        <v>1</v>
      </c>
      <c r="AB590" s="238">
        <v>5</v>
      </c>
      <c r="AC590" s="238">
        <v>98</v>
      </c>
      <c r="AD590" s="238" t="s">
        <v>357</v>
      </c>
      <c r="AF590" s="238" t="s">
        <v>405</v>
      </c>
      <c r="AG590" s="238">
        <v>3</v>
      </c>
      <c r="AH590" s="238">
        <v>2</v>
      </c>
      <c r="AI590" s="238">
        <v>2</v>
      </c>
      <c r="AJ590" s="238">
        <v>4</v>
      </c>
      <c r="AK590" s="238">
        <v>21</v>
      </c>
      <c r="AL590" s="238">
        <v>63</v>
      </c>
      <c r="AM590" s="238" t="s">
        <v>354</v>
      </c>
      <c r="AN590" s="238">
        <v>5</v>
      </c>
      <c r="AO590" s="238">
        <v>72</v>
      </c>
      <c r="AS590" s="238">
        <v>15</v>
      </c>
      <c r="AT590" s="238">
        <v>9</v>
      </c>
      <c r="AU590" s="238">
        <v>65</v>
      </c>
      <c r="AV590" s="238">
        <v>11</v>
      </c>
      <c r="AW590" s="238">
        <v>21</v>
      </c>
      <c r="CT590" s="238">
        <v>462399.46659893403</v>
      </c>
      <c r="CU590" s="238">
        <v>4967573.3722800799</v>
      </c>
      <c r="CV590" s="238">
        <v>44.860583800000001</v>
      </c>
      <c r="CW590" s="238">
        <v>-93.475918759999999</v>
      </c>
      <c r="CX590" s="238" t="s">
        <v>359</v>
      </c>
      <c r="CY590" s="238" t="s">
        <v>2697</v>
      </c>
    </row>
    <row r="591" spans="1:103" x14ac:dyDescent="0.25">
      <c r="A591" s="238">
        <v>669491</v>
      </c>
      <c r="B591" s="238">
        <v>2</v>
      </c>
      <c r="C591" s="238">
        <v>212</v>
      </c>
      <c r="D591" s="238">
        <v>156.37</v>
      </c>
      <c r="E591" s="238">
        <v>27</v>
      </c>
      <c r="F591" s="238" t="s">
        <v>2420</v>
      </c>
      <c r="H591" s="238" t="s">
        <v>354</v>
      </c>
      <c r="I591" s="238">
        <v>25</v>
      </c>
      <c r="K591" s="238">
        <v>18514966</v>
      </c>
      <c r="M591" s="238">
        <v>12</v>
      </c>
      <c r="N591" s="238">
        <v>19</v>
      </c>
      <c r="O591" s="238">
        <v>2018</v>
      </c>
      <c r="P591" s="238" t="s">
        <v>355</v>
      </c>
      <c r="Q591" s="238">
        <v>8</v>
      </c>
      <c r="R591" s="238" t="s">
        <v>196</v>
      </c>
      <c r="S591" s="238">
        <v>5</v>
      </c>
      <c r="T591" s="238">
        <v>0</v>
      </c>
      <c r="U591" s="238">
        <v>2</v>
      </c>
      <c r="V591" s="238">
        <v>10</v>
      </c>
      <c r="W591" s="238">
        <v>10</v>
      </c>
      <c r="X591" s="238">
        <v>2</v>
      </c>
      <c r="Y591" s="238">
        <v>1</v>
      </c>
      <c r="Z591" s="238">
        <v>1</v>
      </c>
      <c r="AB591" s="238">
        <v>2</v>
      </c>
      <c r="AC591" s="238">
        <v>98</v>
      </c>
      <c r="AD591" s="238" t="s">
        <v>357</v>
      </c>
      <c r="AF591" s="238" t="s">
        <v>358</v>
      </c>
      <c r="AG591" s="238">
        <v>5</v>
      </c>
      <c r="AH591" s="238">
        <v>2</v>
      </c>
      <c r="AI591" s="238">
        <v>4</v>
      </c>
      <c r="AJ591" s="238">
        <v>3</v>
      </c>
      <c r="AK591" s="238">
        <v>28</v>
      </c>
      <c r="AL591" s="238">
        <v>59</v>
      </c>
      <c r="AM591" s="238" t="s">
        <v>363</v>
      </c>
      <c r="AN591" s="238">
        <v>5</v>
      </c>
      <c r="AO591" s="238">
        <v>68</v>
      </c>
      <c r="AS591" s="238">
        <v>15</v>
      </c>
      <c r="AT591" s="238">
        <v>9</v>
      </c>
      <c r="AU591" s="238">
        <v>65</v>
      </c>
      <c r="AV591" s="238">
        <v>13</v>
      </c>
      <c r="AW591" s="238">
        <v>21</v>
      </c>
      <c r="AX591" s="238">
        <v>2</v>
      </c>
      <c r="AY591" s="238">
        <v>2</v>
      </c>
      <c r="AZ591" s="238">
        <v>3</v>
      </c>
      <c r="BA591" s="238">
        <v>21</v>
      </c>
      <c r="BB591" s="238">
        <v>46</v>
      </c>
      <c r="BC591" s="238" t="s">
        <v>363</v>
      </c>
      <c r="BD591" s="238">
        <v>5</v>
      </c>
      <c r="BE591" s="238">
        <v>1</v>
      </c>
      <c r="BI591" s="238">
        <v>15</v>
      </c>
      <c r="BJ591" s="238">
        <v>9</v>
      </c>
      <c r="BK591" s="238">
        <v>65</v>
      </c>
      <c r="BL591" s="238">
        <v>13</v>
      </c>
      <c r="BM591" s="238">
        <v>21</v>
      </c>
      <c r="CT591" s="238">
        <v>462416.39996613399</v>
      </c>
      <c r="CU591" s="238">
        <v>4967564.9055964798</v>
      </c>
      <c r="CV591" s="238">
        <v>44.860508469999999</v>
      </c>
      <c r="CW591" s="238">
        <v>-93.475703809999999</v>
      </c>
      <c r="CX591" s="238" t="s">
        <v>391</v>
      </c>
      <c r="CY591" s="238" t="s">
        <v>2698</v>
      </c>
    </row>
    <row r="592" spans="1:103" x14ac:dyDescent="0.25">
      <c r="A592" s="238">
        <v>10867538</v>
      </c>
      <c r="B592" s="238">
        <v>2</v>
      </c>
      <c r="C592" s="238">
        <v>212</v>
      </c>
      <c r="D592" s="238">
        <v>156.374</v>
      </c>
      <c r="E592" s="238">
        <v>27</v>
      </c>
      <c r="F592" s="238" t="s">
        <v>2420</v>
      </c>
      <c r="H592" s="238" t="s">
        <v>354</v>
      </c>
      <c r="I592" s="238">
        <v>25</v>
      </c>
      <c r="K592" s="238">
        <v>13008042</v>
      </c>
      <c r="L592" s="238">
        <v>130560098</v>
      </c>
      <c r="M592" s="238">
        <v>2</v>
      </c>
      <c r="N592" s="238">
        <v>22</v>
      </c>
      <c r="O592" s="238">
        <v>2013</v>
      </c>
      <c r="P592" s="238" t="s">
        <v>362</v>
      </c>
      <c r="Q592" s="238">
        <v>9</v>
      </c>
      <c r="R592" s="238" t="s">
        <v>356</v>
      </c>
      <c r="S592" s="238">
        <v>4</v>
      </c>
      <c r="T592" s="238">
        <v>0</v>
      </c>
      <c r="U592" s="238">
        <v>3</v>
      </c>
      <c r="V592" s="238">
        <v>10</v>
      </c>
      <c r="W592" s="238">
        <v>10</v>
      </c>
      <c r="X592" s="238">
        <v>2</v>
      </c>
      <c r="Y592" s="238">
        <v>1</v>
      </c>
      <c r="Z592" s="238">
        <v>5</v>
      </c>
      <c r="AA592" s="238">
        <v>7</v>
      </c>
      <c r="AB592" s="238">
        <v>5</v>
      </c>
      <c r="AC592" s="238">
        <v>98</v>
      </c>
      <c r="AD592" s="238">
        <v>212</v>
      </c>
      <c r="AE592" s="238" t="s">
        <v>2699</v>
      </c>
      <c r="AF592" s="238" t="s">
        <v>358</v>
      </c>
      <c r="AG592" s="238">
        <v>5</v>
      </c>
      <c r="AH592" s="238">
        <v>2</v>
      </c>
      <c r="AI592" s="238">
        <v>40</v>
      </c>
      <c r="AJ592" s="238">
        <v>4</v>
      </c>
      <c r="AK592" s="238">
        <v>26</v>
      </c>
      <c r="AL592" s="238">
        <v>56</v>
      </c>
      <c r="AM592" s="238" t="s">
        <v>354</v>
      </c>
      <c r="AN592" s="238">
        <v>5</v>
      </c>
      <c r="AO592" s="238">
        <v>1</v>
      </c>
      <c r="AP592" s="238">
        <v>1</v>
      </c>
      <c r="AS592" s="238">
        <v>1</v>
      </c>
      <c r="AT592" s="238">
        <v>98</v>
      </c>
      <c r="AU592" s="238">
        <v>65</v>
      </c>
      <c r="AV592" s="238">
        <v>11</v>
      </c>
      <c r="AW592" s="238">
        <v>20</v>
      </c>
      <c r="AX592" s="238">
        <v>2</v>
      </c>
      <c r="AY592" s="238">
        <v>4</v>
      </c>
      <c r="AZ592" s="238">
        <v>4</v>
      </c>
      <c r="BA592" s="238">
        <v>27</v>
      </c>
      <c r="BB592" s="238">
        <v>27</v>
      </c>
      <c r="BC592" s="238" t="s">
        <v>363</v>
      </c>
      <c r="BD592" s="238">
        <v>5</v>
      </c>
      <c r="BI592" s="238">
        <v>1</v>
      </c>
      <c r="BJ592" s="238">
        <v>98</v>
      </c>
      <c r="BK592" s="238">
        <v>65</v>
      </c>
      <c r="BL592" s="238">
        <v>11</v>
      </c>
      <c r="BM592" s="238">
        <v>20</v>
      </c>
      <c r="BN592" s="238">
        <v>1</v>
      </c>
      <c r="BO592" s="238">
        <v>44</v>
      </c>
      <c r="BP592" s="238">
        <v>4</v>
      </c>
      <c r="BY592" s="238">
        <v>1</v>
      </c>
      <c r="BZ592" s="238">
        <v>98</v>
      </c>
      <c r="CA592" s="238">
        <v>65</v>
      </c>
      <c r="CB592" s="238">
        <v>11</v>
      </c>
      <c r="CC592" s="238">
        <v>20</v>
      </c>
      <c r="CT592" s="238">
        <v>462426</v>
      </c>
      <c r="CU592" s="238">
        <v>4967559</v>
      </c>
      <c r="CV592" s="238">
        <v>44.860453100000001</v>
      </c>
      <c r="CW592" s="238">
        <v>-93.475578400000003</v>
      </c>
      <c r="CX592" s="238" t="s">
        <v>359</v>
      </c>
      <c r="CY592" s="238" t="s">
        <v>2700</v>
      </c>
    </row>
    <row r="593" spans="1:103" x14ac:dyDescent="0.25">
      <c r="A593" s="238">
        <v>10868814</v>
      </c>
      <c r="B593" s="238">
        <v>2</v>
      </c>
      <c r="C593" s="238">
        <v>212</v>
      </c>
      <c r="D593" s="238">
        <v>156.374</v>
      </c>
      <c r="E593" s="238">
        <v>27</v>
      </c>
      <c r="F593" s="238" t="s">
        <v>2420</v>
      </c>
      <c r="H593" s="238" t="s">
        <v>354</v>
      </c>
      <c r="I593" s="238">
        <v>25</v>
      </c>
      <c r="K593" s="238">
        <v>13008048</v>
      </c>
      <c r="L593" s="238">
        <v>130720214</v>
      </c>
      <c r="M593" s="238">
        <v>2</v>
      </c>
      <c r="N593" s="238">
        <v>22</v>
      </c>
      <c r="O593" s="238">
        <v>2013</v>
      </c>
      <c r="P593" s="238" t="s">
        <v>362</v>
      </c>
      <c r="Q593" s="238">
        <v>10</v>
      </c>
      <c r="R593" s="238" t="s">
        <v>356</v>
      </c>
      <c r="S593" s="238">
        <v>4</v>
      </c>
      <c r="T593" s="238">
        <v>0</v>
      </c>
      <c r="U593" s="238">
        <v>3</v>
      </c>
      <c r="V593" s="238">
        <v>4</v>
      </c>
      <c r="W593" s="238">
        <v>54</v>
      </c>
      <c r="X593" s="238">
        <v>2</v>
      </c>
      <c r="Y593" s="238">
        <v>1</v>
      </c>
      <c r="Z593" s="238">
        <v>5</v>
      </c>
      <c r="AA593" s="238">
        <v>7</v>
      </c>
      <c r="AB593" s="238">
        <v>5</v>
      </c>
      <c r="AC593" s="238">
        <v>98</v>
      </c>
      <c r="AD593" s="238">
        <v>212</v>
      </c>
      <c r="AE593" s="238" t="s">
        <v>2699</v>
      </c>
      <c r="AF593" s="238" t="s">
        <v>358</v>
      </c>
      <c r="AG593" s="238">
        <v>90</v>
      </c>
      <c r="AH593" s="238">
        <v>2</v>
      </c>
      <c r="AI593" s="238">
        <v>3</v>
      </c>
      <c r="AJ593" s="238">
        <v>4</v>
      </c>
      <c r="AK593" s="238">
        <v>28</v>
      </c>
      <c r="AL593" s="238">
        <v>57</v>
      </c>
      <c r="AM593" s="238" t="s">
        <v>354</v>
      </c>
      <c r="AN593" s="238">
        <v>5</v>
      </c>
      <c r="AO593" s="238">
        <v>3</v>
      </c>
      <c r="AP593" s="238">
        <v>8</v>
      </c>
      <c r="AS593" s="238">
        <v>1</v>
      </c>
      <c r="AT593" s="238">
        <v>98</v>
      </c>
      <c r="AU593" s="238">
        <v>65</v>
      </c>
      <c r="AV593" s="238">
        <v>10</v>
      </c>
      <c r="AW593" s="238">
        <v>20</v>
      </c>
      <c r="AX593" s="238">
        <v>2</v>
      </c>
      <c r="AY593" s="238">
        <v>4</v>
      </c>
      <c r="AZ593" s="238">
        <v>4</v>
      </c>
      <c r="BA593" s="238">
        <v>27</v>
      </c>
      <c r="BB593" s="238">
        <v>51</v>
      </c>
      <c r="BC593" s="238" t="s">
        <v>363</v>
      </c>
      <c r="BD593" s="238">
        <v>5</v>
      </c>
      <c r="BI593" s="238">
        <v>1</v>
      </c>
      <c r="BJ593" s="238">
        <v>98</v>
      </c>
      <c r="BK593" s="238">
        <v>65</v>
      </c>
      <c r="BL593" s="238">
        <v>10</v>
      </c>
      <c r="BM593" s="238">
        <v>20</v>
      </c>
      <c r="BN593" s="238">
        <v>2</v>
      </c>
      <c r="BO593" s="238">
        <v>1</v>
      </c>
      <c r="BP593" s="238">
        <v>4</v>
      </c>
      <c r="BQ593" s="238">
        <v>8</v>
      </c>
      <c r="BR593" s="238">
        <v>51</v>
      </c>
      <c r="BS593" s="238" t="s">
        <v>354</v>
      </c>
      <c r="BT593" s="238">
        <v>5</v>
      </c>
      <c r="BU593" s="238">
        <v>1</v>
      </c>
      <c r="BV593" s="238">
        <v>1</v>
      </c>
      <c r="BY593" s="238">
        <v>1</v>
      </c>
      <c r="BZ593" s="238">
        <v>98</v>
      </c>
      <c r="CA593" s="238">
        <v>65</v>
      </c>
      <c r="CB593" s="238">
        <v>10</v>
      </c>
      <c r="CC593" s="238">
        <v>20</v>
      </c>
      <c r="CT593" s="238">
        <v>462426</v>
      </c>
      <c r="CU593" s="238">
        <v>4967559</v>
      </c>
      <c r="CV593" s="238">
        <v>44.860453100000001</v>
      </c>
      <c r="CW593" s="238">
        <v>-93.475578400000003</v>
      </c>
      <c r="CX593" s="238" t="s">
        <v>359</v>
      </c>
      <c r="CY593" s="238" t="s">
        <v>2701</v>
      </c>
    </row>
    <row r="594" spans="1:103" x14ac:dyDescent="0.25">
      <c r="A594" s="238">
        <v>10999647</v>
      </c>
      <c r="B594" s="238">
        <v>2</v>
      </c>
      <c r="C594" s="238">
        <v>212</v>
      </c>
      <c r="D594" s="238">
        <v>156.374</v>
      </c>
      <c r="E594" s="238">
        <v>27</v>
      </c>
      <c r="F594" s="238" t="s">
        <v>2420</v>
      </c>
      <c r="H594" s="238" t="s">
        <v>354</v>
      </c>
      <c r="I594" s="238">
        <v>25</v>
      </c>
      <c r="K594" s="238">
        <v>201400044751</v>
      </c>
      <c r="L594" s="238">
        <v>143460159</v>
      </c>
      <c r="M594" s="238">
        <v>11</v>
      </c>
      <c r="N594" s="238">
        <v>15</v>
      </c>
      <c r="O594" s="238">
        <v>2014</v>
      </c>
      <c r="P594" s="238" t="s">
        <v>364</v>
      </c>
      <c r="Q594" s="238">
        <v>12</v>
      </c>
      <c r="S594" s="238">
        <v>5</v>
      </c>
      <c r="T594" s="238">
        <v>0</v>
      </c>
      <c r="U594" s="238">
        <v>4</v>
      </c>
      <c r="V594" s="238">
        <v>1</v>
      </c>
      <c r="W594" s="238">
        <v>10</v>
      </c>
      <c r="X594" s="238">
        <v>90</v>
      </c>
      <c r="Y594" s="238">
        <v>1</v>
      </c>
      <c r="Z594" s="238">
        <v>3</v>
      </c>
      <c r="AA594" s="238">
        <v>2</v>
      </c>
      <c r="AB594" s="238">
        <v>3</v>
      </c>
      <c r="AC594" s="238">
        <v>98</v>
      </c>
      <c r="AF594" s="238" t="s">
        <v>358</v>
      </c>
      <c r="AG594" s="238">
        <v>7</v>
      </c>
      <c r="AH594" s="238">
        <v>2</v>
      </c>
      <c r="AI594" s="238">
        <v>2</v>
      </c>
      <c r="AJ594" s="238">
        <v>3</v>
      </c>
      <c r="AK594" s="238">
        <v>21</v>
      </c>
      <c r="AL594" s="238">
        <v>27</v>
      </c>
      <c r="AM594" s="238" t="s">
        <v>363</v>
      </c>
      <c r="AN594" s="238">
        <v>5</v>
      </c>
      <c r="AS594" s="238">
        <v>3</v>
      </c>
      <c r="AT594" s="238">
        <v>98</v>
      </c>
      <c r="AU594" s="238">
        <v>60</v>
      </c>
      <c r="AV594" s="238">
        <v>10</v>
      </c>
      <c r="AW594" s="238">
        <v>21</v>
      </c>
      <c r="AX594" s="238">
        <v>2</v>
      </c>
      <c r="AY594" s="238">
        <v>2</v>
      </c>
      <c r="AZ594" s="238">
        <v>3</v>
      </c>
      <c r="BA594" s="238">
        <v>21</v>
      </c>
      <c r="BB594" s="238">
        <v>25</v>
      </c>
      <c r="BC594" s="238" t="s">
        <v>363</v>
      </c>
      <c r="BD594" s="238">
        <v>5</v>
      </c>
      <c r="BE594" s="238">
        <v>1</v>
      </c>
      <c r="BI594" s="238">
        <v>3</v>
      </c>
      <c r="BJ594" s="238">
        <v>98</v>
      </c>
      <c r="BK594" s="238">
        <v>60</v>
      </c>
      <c r="BL594" s="238">
        <v>10</v>
      </c>
      <c r="BM594" s="238">
        <v>21</v>
      </c>
      <c r="BN594" s="238">
        <v>2</v>
      </c>
      <c r="BO594" s="238">
        <v>2</v>
      </c>
      <c r="BP594" s="238">
        <v>3</v>
      </c>
      <c r="BQ594" s="238">
        <v>21</v>
      </c>
      <c r="BR594" s="238">
        <v>48</v>
      </c>
      <c r="BS594" s="238" t="s">
        <v>363</v>
      </c>
      <c r="BT594" s="238">
        <v>5</v>
      </c>
      <c r="BU594" s="238">
        <v>1</v>
      </c>
      <c r="BY594" s="238">
        <v>3</v>
      </c>
      <c r="BZ594" s="238">
        <v>98</v>
      </c>
      <c r="CA594" s="238">
        <v>60</v>
      </c>
      <c r="CB594" s="238">
        <v>10</v>
      </c>
      <c r="CC594" s="238">
        <v>21</v>
      </c>
      <c r="CD594" s="238">
        <v>2</v>
      </c>
      <c r="CE594" s="238">
        <v>2</v>
      </c>
      <c r="CF594" s="238">
        <v>3</v>
      </c>
      <c r="CG594" s="238">
        <v>21</v>
      </c>
      <c r="CH594" s="238">
        <v>21</v>
      </c>
      <c r="CI594" s="238" t="s">
        <v>363</v>
      </c>
      <c r="CJ594" s="238">
        <v>5</v>
      </c>
      <c r="CK594" s="238">
        <v>1</v>
      </c>
      <c r="CO594" s="238">
        <v>3</v>
      </c>
      <c r="CP594" s="238">
        <v>98</v>
      </c>
      <c r="CQ594" s="238">
        <v>60</v>
      </c>
      <c r="CR594" s="238">
        <v>10</v>
      </c>
      <c r="CS594" s="238">
        <v>21</v>
      </c>
      <c r="CT594" s="238">
        <v>462426</v>
      </c>
      <c r="CU594" s="238">
        <v>4967559</v>
      </c>
      <c r="CV594" s="238">
        <v>44.860453100000001</v>
      </c>
      <c r="CW594" s="238">
        <v>-93.475578400000003</v>
      </c>
      <c r="CX594" s="238" t="s">
        <v>359</v>
      </c>
    </row>
    <row r="595" spans="1:103" x14ac:dyDescent="0.25">
      <c r="A595" s="238">
        <v>347283</v>
      </c>
      <c r="B595" s="238">
        <v>2</v>
      </c>
      <c r="C595" s="238">
        <v>212</v>
      </c>
      <c r="D595" s="238">
        <v>156.38200000000001</v>
      </c>
      <c r="E595" s="238">
        <v>27</v>
      </c>
      <c r="F595" s="238" t="s">
        <v>2420</v>
      </c>
      <c r="H595" s="238" t="s">
        <v>354</v>
      </c>
      <c r="I595" s="238">
        <v>25</v>
      </c>
      <c r="K595" s="238">
        <v>16017235</v>
      </c>
      <c r="M595" s="238">
        <v>5</v>
      </c>
      <c r="N595" s="238">
        <v>6</v>
      </c>
      <c r="O595" s="238">
        <v>2016</v>
      </c>
      <c r="P595" s="238" t="s">
        <v>362</v>
      </c>
      <c r="Q595" s="238">
        <v>5</v>
      </c>
      <c r="R595" s="238" t="s">
        <v>419</v>
      </c>
      <c r="S595" s="238">
        <v>5</v>
      </c>
      <c r="T595" s="238">
        <v>0</v>
      </c>
      <c r="U595" s="238">
        <v>1</v>
      </c>
      <c r="W595" s="238">
        <v>62</v>
      </c>
      <c r="X595" s="238">
        <v>27</v>
      </c>
      <c r="Y595" s="238">
        <v>2</v>
      </c>
      <c r="Z595" s="238">
        <v>1</v>
      </c>
      <c r="AB595" s="238">
        <v>1</v>
      </c>
      <c r="AC595" s="238">
        <v>98</v>
      </c>
      <c r="AD595" s="238" t="s">
        <v>357</v>
      </c>
      <c r="AE595" s="238" t="s">
        <v>2702</v>
      </c>
      <c r="AF595" s="238" t="s">
        <v>358</v>
      </c>
      <c r="AG595" s="238">
        <v>3</v>
      </c>
      <c r="AH595" s="238">
        <v>2</v>
      </c>
      <c r="AI595" s="238">
        <v>2</v>
      </c>
      <c r="AJ595" s="238">
        <v>1</v>
      </c>
      <c r="AK595" s="238">
        <v>30</v>
      </c>
      <c r="AL595" s="238">
        <v>21</v>
      </c>
      <c r="AM595" s="238" t="s">
        <v>354</v>
      </c>
      <c r="AN595" s="238">
        <v>9</v>
      </c>
      <c r="AO595" s="238">
        <v>72</v>
      </c>
      <c r="AS595" s="238">
        <v>15</v>
      </c>
      <c r="AT595" s="238">
        <v>9</v>
      </c>
      <c r="AU595" s="238">
        <v>65</v>
      </c>
      <c r="AV595" s="238">
        <v>13</v>
      </c>
      <c r="AW595" s="238">
        <v>21</v>
      </c>
      <c r="CT595" s="238">
        <v>462435.62310100702</v>
      </c>
      <c r="CU595" s="238">
        <v>4967567.9961206298</v>
      </c>
      <c r="CV595" s="238">
        <v>44.860537309999998</v>
      </c>
      <c r="CW595" s="238">
        <v>-93.475460729999995</v>
      </c>
      <c r="CX595" s="238" t="s">
        <v>359</v>
      </c>
      <c r="CY595" s="238" t="s">
        <v>2703</v>
      </c>
    </row>
    <row r="596" spans="1:103" x14ac:dyDescent="0.25">
      <c r="A596" s="238">
        <v>10795875</v>
      </c>
      <c r="B596" s="238">
        <v>2</v>
      </c>
      <c r="C596" s="238">
        <v>212</v>
      </c>
      <c r="D596" s="238">
        <v>156.38499999999999</v>
      </c>
      <c r="E596" s="238">
        <v>27</v>
      </c>
      <c r="F596" s="238" t="s">
        <v>2420</v>
      </c>
      <c r="H596" s="238" t="s">
        <v>354</v>
      </c>
      <c r="I596" s="238">
        <v>25</v>
      </c>
      <c r="K596" s="238">
        <v>12021356</v>
      </c>
      <c r="L596" s="238">
        <v>121270017</v>
      </c>
      <c r="M596" s="238">
        <v>5</v>
      </c>
      <c r="N596" s="238">
        <v>6</v>
      </c>
      <c r="O596" s="238">
        <v>2012</v>
      </c>
      <c r="P596" s="238" t="s">
        <v>366</v>
      </c>
      <c r="Q596" s="238">
        <v>5</v>
      </c>
      <c r="R596" s="238" t="s">
        <v>356</v>
      </c>
      <c r="S596" s="238">
        <v>5</v>
      </c>
      <c r="T596" s="238">
        <v>0</v>
      </c>
      <c r="U596" s="238">
        <v>1</v>
      </c>
      <c r="V596" s="238">
        <v>7</v>
      </c>
      <c r="W596" s="238">
        <v>32</v>
      </c>
      <c r="X596" s="238">
        <v>29</v>
      </c>
      <c r="Y596" s="238">
        <v>4</v>
      </c>
      <c r="Z596" s="238">
        <v>3</v>
      </c>
      <c r="AA596" s="238">
        <v>2</v>
      </c>
      <c r="AB596" s="238">
        <v>2</v>
      </c>
      <c r="AC596" s="238">
        <v>98</v>
      </c>
      <c r="AD596" s="238" t="s">
        <v>371</v>
      </c>
      <c r="AE596" s="238" t="s">
        <v>2704</v>
      </c>
      <c r="AF596" s="238" t="s">
        <v>358</v>
      </c>
      <c r="AG596" s="238">
        <v>3</v>
      </c>
      <c r="AH596" s="238">
        <v>2</v>
      </c>
      <c r="AI596" s="238">
        <v>4</v>
      </c>
      <c r="AJ596" s="238">
        <v>4</v>
      </c>
      <c r="AK596" s="238">
        <v>21</v>
      </c>
      <c r="AL596" s="238">
        <v>26</v>
      </c>
      <c r="AM596" s="238" t="s">
        <v>354</v>
      </c>
      <c r="AN596" s="238">
        <v>9</v>
      </c>
      <c r="AO596" s="238">
        <v>21</v>
      </c>
      <c r="AS596" s="238">
        <v>1</v>
      </c>
      <c r="AT596" s="238">
        <v>98</v>
      </c>
      <c r="AU596" s="238">
        <v>60</v>
      </c>
      <c r="AV596" s="238">
        <v>10</v>
      </c>
      <c r="AW596" s="238">
        <v>21</v>
      </c>
      <c r="CT596" s="238">
        <v>462442</v>
      </c>
      <c r="CU596" s="238">
        <v>4967568</v>
      </c>
      <c r="CV596" s="238">
        <v>44.860541400000002</v>
      </c>
      <c r="CW596" s="238">
        <v>-93.475376699999998</v>
      </c>
      <c r="CX596" s="238" t="s">
        <v>359</v>
      </c>
      <c r="CY596" s="238" t="s">
        <v>2705</v>
      </c>
    </row>
    <row r="597" spans="1:103" x14ac:dyDescent="0.25">
      <c r="A597" s="238">
        <v>522331</v>
      </c>
      <c r="B597" s="238">
        <v>2</v>
      </c>
      <c r="C597" s="238">
        <v>212</v>
      </c>
      <c r="D597" s="238">
        <v>156.40199999999999</v>
      </c>
      <c r="E597" s="238">
        <v>27</v>
      </c>
      <c r="F597" s="238" t="s">
        <v>2420</v>
      </c>
      <c r="H597" s="238" t="s">
        <v>354</v>
      </c>
      <c r="I597" s="238">
        <v>25</v>
      </c>
      <c r="K597" s="238">
        <v>17043017</v>
      </c>
      <c r="M597" s="238">
        <v>12</v>
      </c>
      <c r="N597" s="238">
        <v>4</v>
      </c>
      <c r="O597" s="238">
        <v>2017</v>
      </c>
      <c r="P597" s="238" t="s">
        <v>361</v>
      </c>
      <c r="Q597" s="238">
        <v>23</v>
      </c>
      <c r="R597" s="238">
        <v>98</v>
      </c>
      <c r="S597" s="238">
        <v>5</v>
      </c>
      <c r="T597" s="238">
        <v>0</v>
      </c>
      <c r="U597" s="238">
        <v>1</v>
      </c>
      <c r="W597" s="238">
        <v>61</v>
      </c>
      <c r="X597" s="238">
        <v>90</v>
      </c>
      <c r="Y597" s="238">
        <v>4</v>
      </c>
      <c r="Z597" s="238">
        <v>7</v>
      </c>
      <c r="AB597" s="238">
        <v>3</v>
      </c>
      <c r="AC597" s="238">
        <v>98</v>
      </c>
      <c r="AD597" s="238" t="s">
        <v>357</v>
      </c>
      <c r="AF597" s="238" t="s">
        <v>358</v>
      </c>
      <c r="AG597" s="238">
        <v>3</v>
      </c>
      <c r="AH597" s="238">
        <v>2</v>
      </c>
      <c r="AI597" s="238">
        <v>2</v>
      </c>
      <c r="AJ597" s="238">
        <v>3</v>
      </c>
      <c r="AK597" s="238">
        <v>21</v>
      </c>
      <c r="AL597" s="238">
        <v>22</v>
      </c>
      <c r="AM597" s="238" t="s">
        <v>354</v>
      </c>
      <c r="AN597" s="238">
        <v>5</v>
      </c>
      <c r="AO597" s="238">
        <v>99</v>
      </c>
      <c r="AS597" s="238">
        <v>15</v>
      </c>
      <c r="AT597" s="238">
        <v>9</v>
      </c>
      <c r="AU597" s="238">
        <v>65</v>
      </c>
      <c r="AV597" s="238">
        <v>13</v>
      </c>
      <c r="AW597" s="238">
        <v>21</v>
      </c>
      <c r="CT597" s="238">
        <v>462463.93357429502</v>
      </c>
      <c r="CU597" s="238">
        <v>4967583.60656852</v>
      </c>
      <c r="CV597" s="238">
        <v>44.860679320000003</v>
      </c>
      <c r="CW597" s="238">
        <v>-93.475103570000002</v>
      </c>
      <c r="CX597" s="238" t="s">
        <v>359</v>
      </c>
      <c r="CY597" s="238" t="s">
        <v>2706</v>
      </c>
    </row>
    <row r="598" spans="1:103" x14ac:dyDescent="0.25">
      <c r="A598" s="238">
        <v>402007</v>
      </c>
      <c r="B598" s="238">
        <v>2</v>
      </c>
      <c r="C598" s="238">
        <v>212</v>
      </c>
      <c r="D598" s="238">
        <v>156.416</v>
      </c>
      <c r="E598" s="238">
        <v>27</v>
      </c>
      <c r="F598" s="238" t="s">
        <v>2420</v>
      </c>
      <c r="H598" s="238" t="s">
        <v>354</v>
      </c>
      <c r="I598" s="238">
        <v>25</v>
      </c>
      <c r="K598" s="238">
        <v>1648208</v>
      </c>
      <c r="M598" s="238">
        <v>12</v>
      </c>
      <c r="N598" s="238">
        <v>10</v>
      </c>
      <c r="O598" s="238">
        <v>2016</v>
      </c>
      <c r="P598" s="238" t="s">
        <v>364</v>
      </c>
      <c r="Q598" s="238">
        <v>20</v>
      </c>
      <c r="R598" s="238" t="s">
        <v>369</v>
      </c>
      <c r="S598" s="238">
        <v>5</v>
      </c>
      <c r="T598" s="238">
        <v>0</v>
      </c>
      <c r="U598" s="238">
        <v>1</v>
      </c>
      <c r="W598" s="238">
        <v>55</v>
      </c>
      <c r="X598" s="238">
        <v>2</v>
      </c>
      <c r="Y598" s="238">
        <v>4</v>
      </c>
      <c r="Z598" s="238">
        <v>4</v>
      </c>
      <c r="AB598" s="238">
        <v>3</v>
      </c>
      <c r="AC598" s="238">
        <v>98</v>
      </c>
      <c r="AD598" s="238" t="s">
        <v>357</v>
      </c>
      <c r="AF598" s="238" t="s">
        <v>358</v>
      </c>
      <c r="AG598" s="238">
        <v>3</v>
      </c>
      <c r="AH598" s="238">
        <v>2</v>
      </c>
      <c r="AI598" s="238">
        <v>2</v>
      </c>
      <c r="AJ598" s="238">
        <v>3</v>
      </c>
      <c r="AK598" s="238">
        <v>32</v>
      </c>
      <c r="AL598" s="238">
        <v>46</v>
      </c>
      <c r="AM598" s="238" t="s">
        <v>354</v>
      </c>
      <c r="AN598" s="238">
        <v>5</v>
      </c>
      <c r="AO598" s="238">
        <v>1</v>
      </c>
      <c r="AS598" s="238">
        <v>14</v>
      </c>
      <c r="AT598" s="238">
        <v>98</v>
      </c>
      <c r="AU598" s="238">
        <v>65</v>
      </c>
      <c r="AV598" s="238">
        <v>13</v>
      </c>
      <c r="AW598" s="238">
        <v>21</v>
      </c>
      <c r="CT598" s="238">
        <v>462483.77736398298</v>
      </c>
      <c r="CU598" s="238">
        <v>4967594.9097771598</v>
      </c>
      <c r="CV598" s="238">
        <v>44.860782110000002</v>
      </c>
      <c r="CW598" s="238">
        <v>-93.474853240000002</v>
      </c>
      <c r="CX598" s="238" t="s">
        <v>359</v>
      </c>
      <c r="CY598" s="238" t="s">
        <v>2707</v>
      </c>
    </row>
    <row r="599" spans="1:103" x14ac:dyDescent="0.25">
      <c r="A599" s="238">
        <v>538695</v>
      </c>
      <c r="B599" s="238">
        <v>2</v>
      </c>
      <c r="C599" s="238">
        <v>212</v>
      </c>
      <c r="D599" s="238">
        <v>156.416</v>
      </c>
      <c r="E599" s="238">
        <v>27</v>
      </c>
      <c r="F599" s="238" t="s">
        <v>2420</v>
      </c>
      <c r="H599" s="238" t="s">
        <v>354</v>
      </c>
      <c r="I599" s="238">
        <v>25</v>
      </c>
      <c r="K599" s="238">
        <v>18501296</v>
      </c>
      <c r="M599" s="238">
        <v>1</v>
      </c>
      <c r="N599" s="238">
        <v>20</v>
      </c>
      <c r="O599" s="238">
        <v>2018</v>
      </c>
      <c r="P599" s="238" t="s">
        <v>364</v>
      </c>
      <c r="Q599" s="238">
        <v>13</v>
      </c>
      <c r="R599" s="238" t="s">
        <v>369</v>
      </c>
      <c r="S599" s="238">
        <v>5</v>
      </c>
      <c r="T599" s="238">
        <v>0</v>
      </c>
      <c r="U599" s="238">
        <v>1</v>
      </c>
      <c r="W599" s="238">
        <v>62</v>
      </c>
      <c r="X599" s="238">
        <v>2</v>
      </c>
      <c r="Y599" s="238">
        <v>1</v>
      </c>
      <c r="Z599" s="238">
        <v>2</v>
      </c>
      <c r="AB599" s="238">
        <v>1</v>
      </c>
      <c r="AC599" s="238">
        <v>98</v>
      </c>
      <c r="AD599" s="238" t="s">
        <v>357</v>
      </c>
      <c r="AF599" s="238" t="s">
        <v>358</v>
      </c>
      <c r="AG599" s="238">
        <v>3</v>
      </c>
      <c r="AH599" s="238">
        <v>2</v>
      </c>
      <c r="AI599" s="238">
        <v>2</v>
      </c>
      <c r="AJ599" s="238">
        <v>3</v>
      </c>
      <c r="AK599" s="238">
        <v>21</v>
      </c>
      <c r="AL599" s="238">
        <v>26</v>
      </c>
      <c r="AM599" s="238" t="s">
        <v>363</v>
      </c>
      <c r="AN599" s="238">
        <v>5</v>
      </c>
      <c r="AO599" s="238">
        <v>72</v>
      </c>
      <c r="AS599" s="238">
        <v>15</v>
      </c>
      <c r="AT599" s="238">
        <v>98</v>
      </c>
      <c r="AU599" s="238">
        <v>65</v>
      </c>
      <c r="AV599" s="238">
        <v>13</v>
      </c>
      <c r="AW599" s="238">
        <v>21</v>
      </c>
      <c r="CT599" s="238">
        <v>462479.90009313403</v>
      </c>
      <c r="CU599" s="238">
        <v>4967603.0056726802</v>
      </c>
      <c r="CV599" s="238">
        <v>44.860854789999998</v>
      </c>
      <c r="CW599" s="238">
        <v>-93.474902920000005</v>
      </c>
      <c r="CX599" s="238" t="s">
        <v>359</v>
      </c>
      <c r="CY599" s="238" t="s">
        <v>2708</v>
      </c>
    </row>
    <row r="600" spans="1:103" x14ac:dyDescent="0.25">
      <c r="A600" s="238">
        <v>509336</v>
      </c>
      <c r="B600" s="238">
        <v>2</v>
      </c>
      <c r="C600" s="238">
        <v>212</v>
      </c>
      <c r="D600" s="238">
        <v>156.41900000000001</v>
      </c>
      <c r="E600" s="238">
        <v>27</v>
      </c>
      <c r="F600" s="238" t="s">
        <v>2420</v>
      </c>
      <c r="H600" s="238" t="s">
        <v>354</v>
      </c>
      <c r="I600" s="238">
        <v>25</v>
      </c>
      <c r="K600" s="238">
        <v>17511583</v>
      </c>
      <c r="M600" s="238">
        <v>10</v>
      </c>
      <c r="N600" s="238">
        <v>17</v>
      </c>
      <c r="O600" s="238">
        <v>2017</v>
      </c>
      <c r="P600" s="238" t="s">
        <v>368</v>
      </c>
      <c r="Q600" s="238">
        <v>6</v>
      </c>
      <c r="R600" s="238" t="s">
        <v>369</v>
      </c>
      <c r="S600" s="238">
        <v>5</v>
      </c>
      <c r="T600" s="238">
        <v>0</v>
      </c>
      <c r="U600" s="238">
        <v>3</v>
      </c>
      <c r="V600" s="238">
        <v>12</v>
      </c>
      <c r="W600" s="238">
        <v>10</v>
      </c>
      <c r="X600" s="238">
        <v>2</v>
      </c>
      <c r="Y600" s="238">
        <v>4</v>
      </c>
      <c r="Z600" s="238">
        <v>1</v>
      </c>
      <c r="AB600" s="238">
        <v>1</v>
      </c>
      <c r="AC600" s="238">
        <v>98</v>
      </c>
      <c r="AD600" s="238" t="s">
        <v>357</v>
      </c>
      <c r="AF600" s="238" t="s">
        <v>358</v>
      </c>
      <c r="AG600" s="238">
        <v>7</v>
      </c>
      <c r="AH600" s="238">
        <v>2</v>
      </c>
      <c r="AI600" s="238">
        <v>3</v>
      </c>
      <c r="AJ600" s="238">
        <v>3</v>
      </c>
      <c r="AK600" s="238">
        <v>21</v>
      </c>
      <c r="AL600" s="238">
        <v>26</v>
      </c>
      <c r="AM600" s="238" t="s">
        <v>354</v>
      </c>
      <c r="AN600" s="238">
        <v>5</v>
      </c>
      <c r="AO600" s="238">
        <v>4</v>
      </c>
      <c r="AS600" s="238">
        <v>15</v>
      </c>
      <c r="AT600" s="238">
        <v>9</v>
      </c>
      <c r="AU600" s="238">
        <v>65</v>
      </c>
      <c r="AV600" s="238">
        <v>13</v>
      </c>
      <c r="AW600" s="238">
        <v>23</v>
      </c>
      <c r="AX600" s="238">
        <v>2</v>
      </c>
      <c r="AY600" s="238">
        <v>2</v>
      </c>
      <c r="AZ600" s="238">
        <v>3</v>
      </c>
      <c r="BA600" s="238">
        <v>26</v>
      </c>
      <c r="BB600" s="238">
        <v>51</v>
      </c>
      <c r="BC600" s="238" t="s">
        <v>363</v>
      </c>
      <c r="BD600" s="238">
        <v>5</v>
      </c>
      <c r="BE600" s="238">
        <v>1</v>
      </c>
      <c r="BI600" s="238">
        <v>15</v>
      </c>
      <c r="BJ600" s="238">
        <v>9</v>
      </c>
      <c r="BK600" s="238">
        <v>65</v>
      </c>
      <c r="BL600" s="238">
        <v>13</v>
      </c>
      <c r="BM600" s="238">
        <v>23</v>
      </c>
      <c r="BN600" s="238">
        <v>2</v>
      </c>
      <c r="BO600" s="238">
        <v>3</v>
      </c>
      <c r="BP600" s="238">
        <v>3</v>
      </c>
      <c r="BQ600" s="238">
        <v>26</v>
      </c>
      <c r="BR600" s="238">
        <v>49</v>
      </c>
      <c r="BS600" s="238" t="s">
        <v>354</v>
      </c>
      <c r="BT600" s="238">
        <v>5</v>
      </c>
      <c r="BU600" s="238">
        <v>1</v>
      </c>
      <c r="BY600" s="238">
        <v>15</v>
      </c>
      <c r="BZ600" s="238">
        <v>9</v>
      </c>
      <c r="CA600" s="238">
        <v>65</v>
      </c>
      <c r="CB600" s="238">
        <v>13</v>
      </c>
      <c r="CC600" s="238">
        <v>23</v>
      </c>
      <c r="CT600" s="238">
        <v>462484.13343493501</v>
      </c>
      <c r="CU600" s="238">
        <v>4967603.0056726802</v>
      </c>
      <c r="CV600" s="238">
        <v>44.860855010000002</v>
      </c>
      <c r="CW600" s="238">
        <v>-93.474849340000006</v>
      </c>
      <c r="CX600" s="238" t="s">
        <v>359</v>
      </c>
      <c r="CY600" s="238" t="s">
        <v>2709</v>
      </c>
    </row>
    <row r="601" spans="1:103" x14ac:dyDescent="0.25">
      <c r="A601" s="238">
        <v>412724</v>
      </c>
      <c r="B601" s="238">
        <v>2</v>
      </c>
      <c r="C601" s="238">
        <v>212</v>
      </c>
      <c r="D601" s="238">
        <v>156.422</v>
      </c>
      <c r="E601" s="238">
        <v>27</v>
      </c>
      <c r="F601" s="238" t="s">
        <v>2420</v>
      </c>
      <c r="H601" s="238" t="s">
        <v>354</v>
      </c>
      <c r="I601" s="238">
        <v>25</v>
      </c>
      <c r="K601" s="238">
        <v>17500393</v>
      </c>
      <c r="M601" s="238">
        <v>1</v>
      </c>
      <c r="N601" s="238">
        <v>9</v>
      </c>
      <c r="O601" s="238">
        <v>2017</v>
      </c>
      <c r="P601" s="238" t="s">
        <v>361</v>
      </c>
      <c r="Q601" s="238">
        <v>15</v>
      </c>
      <c r="R601" s="238" t="s">
        <v>369</v>
      </c>
      <c r="S601" s="238">
        <v>5</v>
      </c>
      <c r="T601" s="238">
        <v>0</v>
      </c>
      <c r="U601" s="238">
        <v>1</v>
      </c>
      <c r="W601" s="238">
        <v>30</v>
      </c>
      <c r="X601" s="238">
        <v>26</v>
      </c>
      <c r="Y601" s="238">
        <v>1</v>
      </c>
      <c r="Z601" s="238">
        <v>4</v>
      </c>
      <c r="AB601" s="238">
        <v>3</v>
      </c>
      <c r="AC601" s="238">
        <v>98</v>
      </c>
      <c r="AD601" s="238" t="s">
        <v>357</v>
      </c>
      <c r="AF601" s="238" t="s">
        <v>358</v>
      </c>
      <c r="AG601" s="238">
        <v>3</v>
      </c>
      <c r="AH601" s="238">
        <v>2</v>
      </c>
      <c r="AI601" s="238">
        <v>2</v>
      </c>
      <c r="AJ601" s="238">
        <v>3</v>
      </c>
      <c r="AK601" s="238">
        <v>21</v>
      </c>
      <c r="AL601" s="238">
        <v>23</v>
      </c>
      <c r="AM601" s="238" t="s">
        <v>354</v>
      </c>
      <c r="AN601" s="238">
        <v>5</v>
      </c>
      <c r="AO601" s="238">
        <v>70</v>
      </c>
      <c r="AS601" s="238">
        <v>11</v>
      </c>
      <c r="AT601" s="238">
        <v>9</v>
      </c>
      <c r="AU601" s="238">
        <v>60</v>
      </c>
      <c r="AV601" s="238">
        <v>13</v>
      </c>
      <c r="AW601" s="238">
        <v>23</v>
      </c>
      <c r="CT601" s="238">
        <v>462490.48344763502</v>
      </c>
      <c r="CU601" s="238">
        <v>4967600.8890017802</v>
      </c>
      <c r="CV601" s="238">
        <v>44.860836290000002</v>
      </c>
      <c r="CW601" s="238">
        <v>-93.47476881</v>
      </c>
      <c r="CX601" s="238" t="s">
        <v>359</v>
      </c>
      <c r="CY601" s="238" t="s">
        <v>2710</v>
      </c>
    </row>
    <row r="602" spans="1:103" x14ac:dyDescent="0.25">
      <c r="A602" s="238">
        <v>661831</v>
      </c>
      <c r="B602" s="238">
        <v>2</v>
      </c>
      <c r="C602" s="238">
        <v>212</v>
      </c>
      <c r="D602" s="238">
        <v>156.435</v>
      </c>
      <c r="E602" s="238">
        <v>27</v>
      </c>
      <c r="F602" s="238" t="s">
        <v>2420</v>
      </c>
      <c r="H602" s="238" t="s">
        <v>354</v>
      </c>
      <c r="I602" s="238">
        <v>25</v>
      </c>
      <c r="K602" s="238">
        <v>18513290</v>
      </c>
      <c r="M602" s="238">
        <v>11</v>
      </c>
      <c r="N602" s="238">
        <v>8</v>
      </c>
      <c r="O602" s="238">
        <v>2018</v>
      </c>
      <c r="P602" s="238" t="s">
        <v>384</v>
      </c>
      <c r="Q602" s="238">
        <v>22</v>
      </c>
      <c r="R602" s="238" t="s">
        <v>356</v>
      </c>
      <c r="S602" s="238">
        <v>5</v>
      </c>
      <c r="T602" s="238">
        <v>0</v>
      </c>
      <c r="U602" s="238">
        <v>1</v>
      </c>
      <c r="W602" s="238">
        <v>55</v>
      </c>
      <c r="X602" s="238">
        <v>2</v>
      </c>
      <c r="Y602" s="238">
        <v>4</v>
      </c>
      <c r="Z602" s="238">
        <v>4</v>
      </c>
      <c r="AB602" s="238">
        <v>3</v>
      </c>
      <c r="AC602" s="238">
        <v>98</v>
      </c>
      <c r="AD602" s="238" t="s">
        <v>357</v>
      </c>
      <c r="AF602" s="238" t="s">
        <v>358</v>
      </c>
      <c r="AG602" s="238">
        <v>3</v>
      </c>
      <c r="AH602" s="238">
        <v>1</v>
      </c>
      <c r="AI602" s="238">
        <v>2</v>
      </c>
      <c r="AJ602" s="238">
        <v>4</v>
      </c>
      <c r="AK602" s="238">
        <v>99</v>
      </c>
      <c r="AS602" s="238">
        <v>15</v>
      </c>
      <c r="AT602" s="238">
        <v>9</v>
      </c>
      <c r="AU602" s="238">
        <v>60</v>
      </c>
      <c r="AV602" s="238">
        <v>11</v>
      </c>
      <c r="AW602" s="238">
        <v>21</v>
      </c>
      <c r="CT602" s="238">
        <v>462513.76682753401</v>
      </c>
      <c r="CU602" s="238">
        <v>4967603.0056726802</v>
      </c>
      <c r="CV602" s="238">
        <v>44.860856570000003</v>
      </c>
      <c r="CW602" s="238">
        <v>-93.474474270000002</v>
      </c>
      <c r="CX602" s="238" t="s">
        <v>359</v>
      </c>
      <c r="CY602" s="238" t="s">
        <v>2711</v>
      </c>
    </row>
    <row r="603" spans="1:103" x14ac:dyDescent="0.25">
      <c r="A603" s="238">
        <v>626534</v>
      </c>
      <c r="B603" s="238">
        <v>2</v>
      </c>
      <c r="C603" s="238">
        <v>212</v>
      </c>
      <c r="D603" s="238">
        <v>156.44300000000001</v>
      </c>
      <c r="E603" s="238">
        <v>27</v>
      </c>
      <c r="F603" s="238" t="s">
        <v>2420</v>
      </c>
      <c r="H603" s="238" t="s">
        <v>354</v>
      </c>
      <c r="I603" s="238">
        <v>25</v>
      </c>
      <c r="K603" s="238">
        <v>18509524</v>
      </c>
      <c r="M603" s="238">
        <v>8</v>
      </c>
      <c r="N603" s="238">
        <v>9</v>
      </c>
      <c r="O603" s="238">
        <v>2018</v>
      </c>
      <c r="P603" s="238" t="s">
        <v>384</v>
      </c>
      <c r="Q603" s="238">
        <v>7</v>
      </c>
      <c r="S603" s="238">
        <v>5</v>
      </c>
      <c r="T603" s="238">
        <v>0</v>
      </c>
      <c r="U603" s="238">
        <v>2</v>
      </c>
      <c r="V603" s="238">
        <v>12</v>
      </c>
      <c r="W603" s="238">
        <v>10</v>
      </c>
      <c r="X603" s="238">
        <v>2</v>
      </c>
      <c r="Y603" s="238">
        <v>1</v>
      </c>
      <c r="Z603" s="238">
        <v>1</v>
      </c>
      <c r="AB603" s="238">
        <v>1</v>
      </c>
      <c r="AC603" s="238">
        <v>98</v>
      </c>
      <c r="AD603" s="238" t="s">
        <v>2712</v>
      </c>
      <c r="AF603" s="238" t="s">
        <v>405</v>
      </c>
      <c r="AG603" s="238">
        <v>7</v>
      </c>
      <c r="AH603" s="238">
        <v>2</v>
      </c>
      <c r="AI603" s="238">
        <v>4</v>
      </c>
      <c r="AJ603" s="238">
        <v>3</v>
      </c>
      <c r="AK603" s="238">
        <v>21</v>
      </c>
      <c r="AL603" s="238">
        <v>34</v>
      </c>
      <c r="AM603" s="238" t="s">
        <v>363</v>
      </c>
      <c r="AN603" s="238">
        <v>5</v>
      </c>
      <c r="AO603" s="238">
        <v>70</v>
      </c>
      <c r="AS603" s="238">
        <v>15</v>
      </c>
      <c r="AT603" s="238">
        <v>9</v>
      </c>
      <c r="AU603" s="238">
        <v>55</v>
      </c>
      <c r="AV603" s="238">
        <v>11</v>
      </c>
      <c r="AW603" s="238">
        <v>21</v>
      </c>
      <c r="AX603" s="238">
        <v>2</v>
      </c>
      <c r="AY603" s="238">
        <v>2</v>
      </c>
      <c r="AZ603" s="238">
        <v>3</v>
      </c>
      <c r="BA603" s="238">
        <v>21</v>
      </c>
      <c r="BB603" s="238">
        <v>35</v>
      </c>
      <c r="BC603" s="238" t="s">
        <v>363</v>
      </c>
      <c r="BD603" s="238">
        <v>5</v>
      </c>
      <c r="BE603" s="238">
        <v>4</v>
      </c>
      <c r="BI603" s="238">
        <v>15</v>
      </c>
      <c r="BJ603" s="238">
        <v>9</v>
      </c>
      <c r="BK603" s="238">
        <v>55</v>
      </c>
      <c r="BL603" s="238">
        <v>11</v>
      </c>
      <c r="BM603" s="238">
        <v>21</v>
      </c>
      <c r="CT603" s="238">
        <v>462522.23351113399</v>
      </c>
      <c r="CU603" s="238">
        <v>4967628.4057234796</v>
      </c>
      <c r="CV603" s="238">
        <v>44.861085660000001</v>
      </c>
      <c r="CW603" s="238">
        <v>-93.474368990000002</v>
      </c>
      <c r="CX603" s="238" t="s">
        <v>359</v>
      </c>
      <c r="CY603" s="238" t="s">
        <v>2713</v>
      </c>
    </row>
    <row r="604" spans="1:103" x14ac:dyDescent="0.25">
      <c r="A604" s="238">
        <v>10784057</v>
      </c>
      <c r="B604" s="238">
        <v>2</v>
      </c>
      <c r="C604" s="238">
        <v>212</v>
      </c>
      <c r="D604" s="238">
        <v>156.477</v>
      </c>
      <c r="E604" s="238">
        <v>27</v>
      </c>
      <c r="F604" s="238" t="s">
        <v>2420</v>
      </c>
      <c r="H604" s="238" t="s">
        <v>354</v>
      </c>
      <c r="I604" s="238">
        <v>25</v>
      </c>
      <c r="K604" s="238">
        <v>12003387</v>
      </c>
      <c r="L604" s="238">
        <v>120220049</v>
      </c>
      <c r="M604" s="238">
        <v>1</v>
      </c>
      <c r="N604" s="238">
        <v>20</v>
      </c>
      <c r="O604" s="238">
        <v>2012</v>
      </c>
      <c r="P604" s="238" t="s">
        <v>362</v>
      </c>
      <c r="Q604" s="238">
        <v>10</v>
      </c>
      <c r="R604" s="238" t="s">
        <v>369</v>
      </c>
      <c r="S604" s="238">
        <v>5</v>
      </c>
      <c r="T604" s="238">
        <v>0</v>
      </c>
      <c r="U604" s="238">
        <v>1</v>
      </c>
      <c r="V604" s="238">
        <v>90</v>
      </c>
      <c r="W604" s="238">
        <v>32</v>
      </c>
      <c r="X604" s="238">
        <v>26</v>
      </c>
      <c r="Y604" s="238">
        <v>1</v>
      </c>
      <c r="Z604" s="238">
        <v>4</v>
      </c>
      <c r="AA604" s="238">
        <v>4</v>
      </c>
      <c r="AB604" s="238">
        <v>3</v>
      </c>
      <c r="AC604" s="238">
        <v>98</v>
      </c>
      <c r="AD604" s="238">
        <v>212</v>
      </c>
      <c r="AE604" s="238" t="s">
        <v>2714</v>
      </c>
      <c r="AF604" s="238" t="s">
        <v>358</v>
      </c>
      <c r="AG604" s="238">
        <v>3</v>
      </c>
      <c r="AH604" s="238">
        <v>2</v>
      </c>
      <c r="AI604" s="238">
        <v>2</v>
      </c>
      <c r="AJ604" s="238">
        <v>3</v>
      </c>
      <c r="AK604" s="238">
        <v>21</v>
      </c>
      <c r="AL604" s="238">
        <v>41</v>
      </c>
      <c r="AM604" s="238" t="s">
        <v>363</v>
      </c>
      <c r="AN604" s="238">
        <v>5</v>
      </c>
      <c r="AO604" s="238">
        <v>3</v>
      </c>
      <c r="AP604" s="238">
        <v>1</v>
      </c>
      <c r="AS604" s="238">
        <v>1</v>
      </c>
      <c r="AT604" s="238">
        <v>98</v>
      </c>
      <c r="AU604" s="238">
        <v>55</v>
      </c>
      <c r="AV604" s="238">
        <v>10</v>
      </c>
      <c r="AW604" s="238">
        <v>21</v>
      </c>
      <c r="CT604" s="238">
        <v>462576</v>
      </c>
      <c r="CU604" s="238">
        <v>4967630</v>
      </c>
      <c r="CV604" s="238">
        <v>44.861101499999997</v>
      </c>
      <c r="CW604" s="238">
        <v>-93.473683600000001</v>
      </c>
      <c r="CX604" s="238" t="s">
        <v>359</v>
      </c>
      <c r="CY604" s="238" t="s">
        <v>2715</v>
      </c>
    </row>
    <row r="605" spans="1:103" x14ac:dyDescent="0.25">
      <c r="A605" s="238">
        <v>10841521</v>
      </c>
      <c r="B605" s="238">
        <v>2</v>
      </c>
      <c r="C605" s="238">
        <v>212</v>
      </c>
      <c r="D605" s="238">
        <v>156.477</v>
      </c>
      <c r="E605" s="238">
        <v>27</v>
      </c>
      <c r="F605" s="238" t="s">
        <v>2420</v>
      </c>
      <c r="H605" s="238" t="s">
        <v>354</v>
      </c>
      <c r="I605" s="238">
        <v>25</v>
      </c>
      <c r="K605" s="238">
        <v>12512468</v>
      </c>
      <c r="L605" s="238">
        <v>123520278</v>
      </c>
      <c r="M605" s="238">
        <v>12</v>
      </c>
      <c r="N605" s="238">
        <v>14</v>
      </c>
      <c r="O605" s="238">
        <v>2012</v>
      </c>
      <c r="P605" s="238" t="s">
        <v>362</v>
      </c>
      <c r="Q605" s="238">
        <v>18</v>
      </c>
      <c r="R605" s="238" t="s">
        <v>356</v>
      </c>
      <c r="S605" s="238">
        <v>3</v>
      </c>
      <c r="T605" s="238">
        <v>0</v>
      </c>
      <c r="U605" s="238">
        <v>4</v>
      </c>
      <c r="V605" s="238">
        <v>8</v>
      </c>
      <c r="W605" s="238">
        <v>10</v>
      </c>
      <c r="X605" s="238">
        <v>2</v>
      </c>
      <c r="Y605" s="238">
        <v>4</v>
      </c>
      <c r="Z605" s="238">
        <v>1</v>
      </c>
      <c r="AB605" s="238">
        <v>2</v>
      </c>
      <c r="AC605" s="238">
        <v>98</v>
      </c>
      <c r="AD605" s="238" t="s">
        <v>376</v>
      </c>
      <c r="AE605" s="238">
        <v>5</v>
      </c>
      <c r="AF605" s="238" t="s">
        <v>358</v>
      </c>
      <c r="AG605" s="238">
        <v>8</v>
      </c>
      <c r="AH605" s="238">
        <v>2</v>
      </c>
      <c r="AI605" s="238">
        <v>2</v>
      </c>
      <c r="AJ605" s="238">
        <v>4</v>
      </c>
      <c r="AK605" s="238">
        <v>21</v>
      </c>
      <c r="AL605" s="238">
        <v>49</v>
      </c>
      <c r="AM605" s="238" t="s">
        <v>363</v>
      </c>
      <c r="AN605" s="238">
        <v>5</v>
      </c>
      <c r="AO605" s="238">
        <v>1</v>
      </c>
      <c r="AS605" s="238">
        <v>1</v>
      </c>
      <c r="AT605" s="238">
        <v>98</v>
      </c>
      <c r="AU605" s="238">
        <v>60</v>
      </c>
      <c r="AV605" s="238">
        <v>10</v>
      </c>
      <c r="AW605" s="238">
        <v>20</v>
      </c>
      <c r="AX605" s="238">
        <v>2</v>
      </c>
      <c r="AY605" s="238">
        <v>2</v>
      </c>
      <c r="AZ605" s="238">
        <v>3</v>
      </c>
      <c r="BA605" s="238">
        <v>21</v>
      </c>
      <c r="BB605" s="238">
        <v>24</v>
      </c>
      <c r="BC605" s="238" t="s">
        <v>363</v>
      </c>
      <c r="BD605" s="238">
        <v>5</v>
      </c>
      <c r="BE605" s="238">
        <v>15</v>
      </c>
      <c r="BF605" s="238">
        <v>72</v>
      </c>
      <c r="BI605" s="238">
        <v>1</v>
      </c>
      <c r="BJ605" s="238">
        <v>98</v>
      </c>
      <c r="BK605" s="238">
        <v>60</v>
      </c>
      <c r="BL605" s="238">
        <v>10</v>
      </c>
      <c r="BM605" s="238">
        <v>20</v>
      </c>
      <c r="BN605" s="238">
        <v>2</v>
      </c>
      <c r="BO605" s="238">
        <v>4</v>
      </c>
      <c r="BP605" s="238">
        <v>4</v>
      </c>
      <c r="BQ605" s="238">
        <v>21</v>
      </c>
      <c r="BR605" s="238">
        <v>55</v>
      </c>
      <c r="BS605" s="238" t="s">
        <v>363</v>
      </c>
      <c r="BT605" s="238">
        <v>5</v>
      </c>
      <c r="BU605" s="238">
        <v>1</v>
      </c>
      <c r="BY605" s="238">
        <v>1</v>
      </c>
      <c r="BZ605" s="238">
        <v>98</v>
      </c>
      <c r="CA605" s="238">
        <v>60</v>
      </c>
      <c r="CB605" s="238">
        <v>10</v>
      </c>
      <c r="CC605" s="238">
        <v>20</v>
      </c>
      <c r="CD605" s="238">
        <v>2</v>
      </c>
      <c r="CE605" s="238">
        <v>2</v>
      </c>
      <c r="CF605" s="238">
        <v>4</v>
      </c>
      <c r="CG605" s="238">
        <v>21</v>
      </c>
      <c r="CH605" s="238">
        <v>19</v>
      </c>
      <c r="CI605" s="238" t="s">
        <v>363</v>
      </c>
      <c r="CJ605" s="238">
        <v>5</v>
      </c>
      <c r="CK605" s="238">
        <v>1</v>
      </c>
      <c r="CO605" s="238">
        <v>1</v>
      </c>
      <c r="CP605" s="238">
        <v>98</v>
      </c>
      <c r="CQ605" s="238">
        <v>60</v>
      </c>
      <c r="CR605" s="238">
        <v>10</v>
      </c>
      <c r="CS605" s="238">
        <v>20</v>
      </c>
      <c r="CT605" s="238">
        <v>462576</v>
      </c>
      <c r="CU605" s="238">
        <v>4967630</v>
      </c>
      <c r="CV605" s="238">
        <v>44.861101499999997</v>
      </c>
      <c r="CW605" s="238">
        <v>-93.473683600000001</v>
      </c>
      <c r="CX605" s="238" t="s">
        <v>359</v>
      </c>
      <c r="CY605" s="238" t="s">
        <v>2716</v>
      </c>
    </row>
    <row r="606" spans="1:103" x14ac:dyDescent="0.25">
      <c r="A606" s="238">
        <v>10857955</v>
      </c>
      <c r="B606" s="238">
        <v>2</v>
      </c>
      <c r="C606" s="238">
        <v>212</v>
      </c>
      <c r="D606" s="238">
        <v>156.477</v>
      </c>
      <c r="E606" s="238">
        <v>27</v>
      </c>
      <c r="F606" s="238" t="s">
        <v>2420</v>
      </c>
      <c r="H606" s="238" t="s">
        <v>354</v>
      </c>
      <c r="I606" s="238">
        <v>25</v>
      </c>
      <c r="K606" s="238">
        <v>13500642</v>
      </c>
      <c r="L606" s="238">
        <v>130170235</v>
      </c>
      <c r="M606" s="238">
        <v>1</v>
      </c>
      <c r="N606" s="238">
        <v>17</v>
      </c>
      <c r="O606" s="238">
        <v>2013</v>
      </c>
      <c r="P606" s="238" t="s">
        <v>384</v>
      </c>
      <c r="Q606" s="238">
        <v>7</v>
      </c>
      <c r="R606" s="238" t="s">
        <v>369</v>
      </c>
      <c r="S606" s="238">
        <v>5</v>
      </c>
      <c r="T606" s="238">
        <v>0</v>
      </c>
      <c r="U606" s="238">
        <v>2</v>
      </c>
      <c r="V606" s="238">
        <v>1</v>
      </c>
      <c r="W606" s="238">
        <v>10</v>
      </c>
      <c r="X606" s="238">
        <v>2</v>
      </c>
      <c r="Y606" s="238">
        <v>1</v>
      </c>
      <c r="Z606" s="238">
        <v>1</v>
      </c>
      <c r="AB606" s="238">
        <v>1</v>
      </c>
      <c r="AC606" s="238">
        <v>98</v>
      </c>
      <c r="AD606" s="238" t="s">
        <v>376</v>
      </c>
      <c r="AE606" s="238" t="s">
        <v>2714</v>
      </c>
      <c r="AF606" s="238" t="s">
        <v>358</v>
      </c>
      <c r="AG606" s="238">
        <v>7</v>
      </c>
      <c r="AH606" s="238">
        <v>2</v>
      </c>
      <c r="AI606" s="238">
        <v>4</v>
      </c>
      <c r="AJ606" s="238">
        <v>3</v>
      </c>
      <c r="AK606" s="238">
        <v>21</v>
      </c>
      <c r="AL606" s="238">
        <v>51</v>
      </c>
      <c r="AM606" s="238" t="s">
        <v>363</v>
      </c>
      <c r="AN606" s="238">
        <v>5</v>
      </c>
      <c r="AO606" s="238">
        <v>1</v>
      </c>
      <c r="AS606" s="238">
        <v>1</v>
      </c>
      <c r="AT606" s="238">
        <v>98</v>
      </c>
      <c r="AU606" s="238">
        <v>55</v>
      </c>
      <c r="AV606" s="238">
        <v>11</v>
      </c>
      <c r="AW606" s="238">
        <v>21</v>
      </c>
      <c r="AX606" s="238">
        <v>2</v>
      </c>
      <c r="AY606" s="238">
        <v>2</v>
      </c>
      <c r="AZ606" s="238">
        <v>3</v>
      </c>
      <c r="BA606" s="238">
        <v>21</v>
      </c>
      <c r="BB606" s="238">
        <v>38</v>
      </c>
      <c r="BC606" s="238" t="s">
        <v>354</v>
      </c>
      <c r="BD606" s="238">
        <v>5</v>
      </c>
      <c r="BE606" s="238">
        <v>5</v>
      </c>
      <c r="BI606" s="238">
        <v>1</v>
      </c>
      <c r="BJ606" s="238">
        <v>98</v>
      </c>
      <c r="BK606" s="238">
        <v>55</v>
      </c>
      <c r="BL606" s="238">
        <v>11</v>
      </c>
      <c r="BM606" s="238">
        <v>21</v>
      </c>
      <c r="CT606" s="238">
        <v>462576</v>
      </c>
      <c r="CU606" s="238">
        <v>4967630</v>
      </c>
      <c r="CV606" s="238">
        <v>44.861101499999997</v>
      </c>
      <c r="CW606" s="238">
        <v>-93.473683600000001</v>
      </c>
      <c r="CX606" s="238" t="s">
        <v>359</v>
      </c>
      <c r="CY606" s="238" t="s">
        <v>2717</v>
      </c>
    </row>
    <row r="607" spans="1:103" x14ac:dyDescent="0.25">
      <c r="A607" s="238">
        <v>10859495</v>
      </c>
      <c r="B607" s="238">
        <v>2</v>
      </c>
      <c r="C607" s="238">
        <v>212</v>
      </c>
      <c r="D607" s="238">
        <v>156.477</v>
      </c>
      <c r="E607" s="238">
        <v>27</v>
      </c>
      <c r="F607" s="238" t="s">
        <v>2420</v>
      </c>
      <c r="H607" s="238" t="s">
        <v>354</v>
      </c>
      <c r="I607" s="238">
        <v>25</v>
      </c>
      <c r="K607" s="238">
        <v>13005401</v>
      </c>
      <c r="L607" s="238">
        <v>130380001</v>
      </c>
      <c r="M607" s="238">
        <v>2</v>
      </c>
      <c r="N607" s="238">
        <v>3</v>
      </c>
      <c r="O607" s="238">
        <v>2013</v>
      </c>
      <c r="P607" s="238" t="s">
        <v>366</v>
      </c>
      <c r="Q607" s="238">
        <v>22</v>
      </c>
      <c r="R607" s="238" t="s">
        <v>369</v>
      </c>
      <c r="S607" s="238">
        <v>4</v>
      </c>
      <c r="T607" s="238">
        <v>0</v>
      </c>
      <c r="U607" s="238">
        <v>1</v>
      </c>
      <c r="V607" s="238">
        <v>7</v>
      </c>
      <c r="W607" s="238">
        <v>53</v>
      </c>
      <c r="X607" s="238">
        <v>2</v>
      </c>
      <c r="Y607" s="238">
        <v>4</v>
      </c>
      <c r="Z607" s="238">
        <v>7</v>
      </c>
      <c r="AA607" s="238">
        <v>4</v>
      </c>
      <c r="AB607" s="238">
        <v>5</v>
      </c>
      <c r="AC607" s="238">
        <v>98</v>
      </c>
      <c r="AD607" s="238" t="s">
        <v>2223</v>
      </c>
      <c r="AE607" s="238" t="s">
        <v>2634</v>
      </c>
      <c r="AF607" s="238" t="s">
        <v>358</v>
      </c>
      <c r="AG607" s="238">
        <v>3</v>
      </c>
      <c r="AH607" s="238">
        <v>2</v>
      </c>
      <c r="AI607" s="238">
        <v>2</v>
      </c>
      <c r="AJ607" s="238">
        <v>3</v>
      </c>
      <c r="AK607" s="238">
        <v>21</v>
      </c>
      <c r="AL607" s="238">
        <v>31</v>
      </c>
      <c r="AM607" s="238" t="s">
        <v>354</v>
      </c>
      <c r="AN607" s="238">
        <v>5</v>
      </c>
      <c r="AO607" s="238">
        <v>3</v>
      </c>
      <c r="AS607" s="238">
        <v>1</v>
      </c>
      <c r="AT607" s="238">
        <v>98</v>
      </c>
      <c r="AU607" s="238">
        <v>65</v>
      </c>
      <c r="AV607" s="238">
        <v>10</v>
      </c>
      <c r="AW607" s="238">
        <v>21</v>
      </c>
      <c r="CT607" s="238">
        <v>462576</v>
      </c>
      <c r="CU607" s="238">
        <v>4967630</v>
      </c>
      <c r="CV607" s="238">
        <v>44.861101499999997</v>
      </c>
      <c r="CW607" s="238">
        <v>-93.473683600000001</v>
      </c>
      <c r="CX607" s="238" t="s">
        <v>359</v>
      </c>
      <c r="CY607" s="238" t="s">
        <v>2718</v>
      </c>
    </row>
    <row r="608" spans="1:103" x14ac:dyDescent="0.25">
      <c r="A608" s="238">
        <v>10925290</v>
      </c>
      <c r="B608" s="238">
        <v>2</v>
      </c>
      <c r="C608" s="238">
        <v>212</v>
      </c>
      <c r="D608" s="238">
        <v>156.477</v>
      </c>
      <c r="E608" s="238">
        <v>27</v>
      </c>
      <c r="F608" s="238" t="s">
        <v>2420</v>
      </c>
      <c r="H608" s="238" t="s">
        <v>354</v>
      </c>
      <c r="I608" s="238">
        <v>25</v>
      </c>
      <c r="K608" s="238">
        <v>13053292</v>
      </c>
      <c r="L608" s="238">
        <v>133640092</v>
      </c>
      <c r="M608" s="238">
        <v>12</v>
      </c>
      <c r="N608" s="238">
        <v>30</v>
      </c>
      <c r="O608" s="238">
        <v>2013</v>
      </c>
      <c r="P608" s="238" t="s">
        <v>361</v>
      </c>
      <c r="Q608" s="238">
        <v>11</v>
      </c>
      <c r="R608" s="238" t="s">
        <v>369</v>
      </c>
      <c r="S608" s="238">
        <v>5</v>
      </c>
      <c r="T608" s="238">
        <v>0</v>
      </c>
      <c r="U608" s="238">
        <v>1</v>
      </c>
      <c r="V608" s="238">
        <v>7</v>
      </c>
      <c r="W608" s="238">
        <v>54</v>
      </c>
      <c r="X608" s="238">
        <v>2</v>
      </c>
      <c r="Y608" s="238">
        <v>1</v>
      </c>
      <c r="Z608" s="238">
        <v>2</v>
      </c>
      <c r="AA608" s="238">
        <v>4</v>
      </c>
      <c r="AB608" s="238">
        <v>3</v>
      </c>
      <c r="AC608" s="238">
        <v>98</v>
      </c>
      <c r="AD608" s="238" t="s">
        <v>374</v>
      </c>
      <c r="AE608" s="238" t="s">
        <v>2719</v>
      </c>
      <c r="AF608" s="238" t="s">
        <v>358</v>
      </c>
      <c r="AG608" s="238">
        <v>3</v>
      </c>
      <c r="AH608" s="238">
        <v>2</v>
      </c>
      <c r="AI608" s="238">
        <v>2</v>
      </c>
      <c r="AJ608" s="238">
        <v>3</v>
      </c>
      <c r="AK608" s="238">
        <v>21</v>
      </c>
      <c r="AL608" s="238">
        <v>54</v>
      </c>
      <c r="AM608" s="238" t="s">
        <v>363</v>
      </c>
      <c r="AN608" s="238">
        <v>5</v>
      </c>
      <c r="AO608" s="238">
        <v>3</v>
      </c>
      <c r="AS608" s="238">
        <v>4</v>
      </c>
      <c r="AT608" s="238">
        <v>98</v>
      </c>
      <c r="AU608" s="238">
        <v>65</v>
      </c>
      <c r="AV608" s="238">
        <v>10</v>
      </c>
      <c r="AW608" s="238">
        <v>20</v>
      </c>
      <c r="CT608" s="238">
        <v>462576</v>
      </c>
      <c r="CU608" s="238">
        <v>4967630</v>
      </c>
      <c r="CV608" s="238">
        <v>44.861101499999997</v>
      </c>
      <c r="CW608" s="238">
        <v>-93.473683600000001</v>
      </c>
      <c r="CX608" s="238" t="s">
        <v>359</v>
      </c>
      <c r="CY608" s="238" t="s">
        <v>2720</v>
      </c>
    </row>
    <row r="609" spans="1:103" x14ac:dyDescent="0.25">
      <c r="A609" s="238">
        <v>10925822</v>
      </c>
      <c r="B609" s="238">
        <v>2</v>
      </c>
      <c r="C609" s="238">
        <v>212</v>
      </c>
      <c r="D609" s="238">
        <v>156.477</v>
      </c>
      <c r="E609" s="238">
        <v>27</v>
      </c>
      <c r="F609" s="238" t="s">
        <v>2420</v>
      </c>
      <c r="H609" s="238" t="s">
        <v>354</v>
      </c>
      <c r="I609" s="238">
        <v>25</v>
      </c>
      <c r="K609" s="238">
        <v>13514048</v>
      </c>
      <c r="L609" s="238">
        <v>140010285</v>
      </c>
      <c r="M609" s="238">
        <v>12</v>
      </c>
      <c r="N609" s="238">
        <v>31</v>
      </c>
      <c r="O609" s="238">
        <v>2013</v>
      </c>
      <c r="P609" s="238" t="s">
        <v>368</v>
      </c>
      <c r="Q609" s="238">
        <v>10</v>
      </c>
      <c r="R609" s="238" t="s">
        <v>356</v>
      </c>
      <c r="S609" s="238">
        <v>5</v>
      </c>
      <c r="T609" s="238">
        <v>0</v>
      </c>
      <c r="U609" s="238">
        <v>1</v>
      </c>
      <c r="V609" s="238">
        <v>7</v>
      </c>
      <c r="W609" s="238">
        <v>70</v>
      </c>
      <c r="X609" s="238">
        <v>25</v>
      </c>
      <c r="Y609" s="238">
        <v>1</v>
      </c>
      <c r="Z609" s="238">
        <v>2</v>
      </c>
      <c r="AB609" s="238">
        <v>5</v>
      </c>
      <c r="AC609" s="238">
        <v>98</v>
      </c>
      <c r="AD609" s="238" t="s">
        <v>2721</v>
      </c>
      <c r="AE609" s="238">
        <v>5</v>
      </c>
      <c r="AF609" s="238" t="s">
        <v>358</v>
      </c>
      <c r="AG609" s="238">
        <v>3</v>
      </c>
      <c r="AH609" s="238">
        <v>2</v>
      </c>
      <c r="AI609" s="238">
        <v>2</v>
      </c>
      <c r="AJ609" s="238">
        <v>4</v>
      </c>
      <c r="AK609" s="238">
        <v>21</v>
      </c>
      <c r="AL609" s="238">
        <v>32</v>
      </c>
      <c r="AM609" s="238" t="s">
        <v>363</v>
      </c>
      <c r="AN609" s="238">
        <v>5</v>
      </c>
      <c r="AO609" s="238">
        <v>3</v>
      </c>
      <c r="AP609" s="238">
        <v>15</v>
      </c>
      <c r="AS609" s="238">
        <v>1</v>
      </c>
      <c r="AT609" s="238">
        <v>98</v>
      </c>
      <c r="AU609" s="238">
        <v>60</v>
      </c>
      <c r="AV609" s="238">
        <v>10</v>
      </c>
      <c r="AW609" s="238">
        <v>21</v>
      </c>
      <c r="CT609" s="238">
        <v>462576</v>
      </c>
      <c r="CU609" s="238">
        <v>4967630</v>
      </c>
      <c r="CV609" s="238">
        <v>44.861101499999997</v>
      </c>
      <c r="CW609" s="238">
        <v>-93.473683600000001</v>
      </c>
      <c r="CX609" s="238" t="s">
        <v>359</v>
      </c>
      <c r="CY609" s="238" t="s">
        <v>2722</v>
      </c>
    </row>
    <row r="610" spans="1:103" x14ac:dyDescent="0.25">
      <c r="A610" s="238">
        <v>10925857</v>
      </c>
      <c r="B610" s="238">
        <v>2</v>
      </c>
      <c r="C610" s="238">
        <v>212</v>
      </c>
      <c r="D610" s="238">
        <v>156.477</v>
      </c>
      <c r="E610" s="238">
        <v>27</v>
      </c>
      <c r="F610" s="238" t="s">
        <v>2420</v>
      </c>
      <c r="H610" s="238" t="s">
        <v>354</v>
      </c>
      <c r="I610" s="238">
        <v>25</v>
      </c>
      <c r="K610" s="238">
        <v>13514046</v>
      </c>
      <c r="L610" s="238">
        <v>140010338</v>
      </c>
      <c r="M610" s="238">
        <v>12</v>
      </c>
      <c r="N610" s="238">
        <v>31</v>
      </c>
      <c r="O610" s="238">
        <v>2013</v>
      </c>
      <c r="P610" s="238" t="s">
        <v>368</v>
      </c>
      <c r="Q610" s="238">
        <v>10</v>
      </c>
      <c r="R610" s="238" t="s">
        <v>196</v>
      </c>
      <c r="S610" s="238">
        <v>4</v>
      </c>
      <c r="T610" s="238">
        <v>0</v>
      </c>
      <c r="U610" s="238">
        <v>1</v>
      </c>
      <c r="V610" s="238">
        <v>4</v>
      </c>
      <c r="W610" s="238">
        <v>83</v>
      </c>
      <c r="X610" s="238">
        <v>2</v>
      </c>
      <c r="Y610" s="238">
        <v>1</v>
      </c>
      <c r="Z610" s="238">
        <v>2</v>
      </c>
      <c r="AB610" s="238">
        <v>5</v>
      </c>
      <c r="AC610" s="238">
        <v>98</v>
      </c>
      <c r="AD610" s="238" t="s">
        <v>376</v>
      </c>
      <c r="AE610" s="238" t="s">
        <v>2723</v>
      </c>
      <c r="AF610" s="238" t="s">
        <v>358</v>
      </c>
      <c r="AG610" s="238">
        <v>3</v>
      </c>
      <c r="AH610" s="238">
        <v>2</v>
      </c>
      <c r="AI610" s="238">
        <v>4</v>
      </c>
      <c r="AJ610" s="238">
        <v>4</v>
      </c>
      <c r="AK610" s="238">
        <v>21</v>
      </c>
      <c r="AL610" s="238">
        <v>25</v>
      </c>
      <c r="AM610" s="238" t="s">
        <v>363</v>
      </c>
      <c r="AN610" s="238">
        <v>5</v>
      </c>
      <c r="AO610" s="238">
        <v>16</v>
      </c>
      <c r="AS610" s="238">
        <v>3</v>
      </c>
      <c r="AT610" s="238">
        <v>98</v>
      </c>
      <c r="AU610" s="238">
        <v>65</v>
      </c>
      <c r="AV610" s="238">
        <v>10</v>
      </c>
      <c r="AW610" s="238">
        <v>20</v>
      </c>
      <c r="CT610" s="238">
        <v>462576</v>
      </c>
      <c r="CU610" s="238">
        <v>4967630</v>
      </c>
      <c r="CV610" s="238">
        <v>44.861101499999997</v>
      </c>
      <c r="CW610" s="238">
        <v>-93.473683600000001</v>
      </c>
      <c r="CX610" s="238" t="s">
        <v>359</v>
      </c>
      <c r="CY610" s="238" t="s">
        <v>2724</v>
      </c>
    </row>
    <row r="611" spans="1:103" x14ac:dyDescent="0.25">
      <c r="A611" s="238">
        <v>10952458</v>
      </c>
      <c r="B611" s="238">
        <v>2</v>
      </c>
      <c r="C611" s="238">
        <v>212</v>
      </c>
      <c r="D611" s="238">
        <v>156.477</v>
      </c>
      <c r="E611" s="238">
        <v>27</v>
      </c>
      <c r="H611" s="238" t="s">
        <v>354</v>
      </c>
      <c r="I611" s="238">
        <v>25</v>
      </c>
      <c r="K611" s="238">
        <v>14502713</v>
      </c>
      <c r="L611" s="238">
        <v>140560716</v>
      </c>
      <c r="M611" s="238">
        <v>2</v>
      </c>
      <c r="N611" s="238">
        <v>23</v>
      </c>
      <c r="O611" s="238">
        <v>2014</v>
      </c>
      <c r="P611" s="238" t="s">
        <v>366</v>
      </c>
      <c r="Q611" s="238">
        <v>16</v>
      </c>
      <c r="R611" s="238" t="s">
        <v>356</v>
      </c>
      <c r="S611" s="238">
        <v>5</v>
      </c>
      <c r="T611" s="238">
        <v>0</v>
      </c>
      <c r="U611" s="238">
        <v>1</v>
      </c>
      <c r="V611" s="238">
        <v>7</v>
      </c>
      <c r="W611" s="238">
        <v>70</v>
      </c>
      <c r="X611" s="238">
        <v>2</v>
      </c>
      <c r="Y611" s="238">
        <v>1</v>
      </c>
      <c r="Z611" s="238">
        <v>1</v>
      </c>
      <c r="AB611" s="238">
        <v>2</v>
      </c>
      <c r="AC611" s="238">
        <v>98</v>
      </c>
      <c r="AD611" s="238" t="s">
        <v>376</v>
      </c>
      <c r="AE611" s="238" t="s">
        <v>2714</v>
      </c>
      <c r="AF611" s="238" t="s">
        <v>358</v>
      </c>
      <c r="AG611" s="238">
        <v>3</v>
      </c>
      <c r="AH611" s="238">
        <v>2</v>
      </c>
      <c r="AI611" s="238">
        <v>2</v>
      </c>
      <c r="AJ611" s="238">
        <v>3</v>
      </c>
      <c r="AK611" s="238">
        <v>21</v>
      </c>
      <c r="AL611" s="238">
        <v>27</v>
      </c>
      <c r="AM611" s="238" t="s">
        <v>354</v>
      </c>
      <c r="AN611" s="238">
        <v>5</v>
      </c>
      <c r="AO611" s="238">
        <v>1</v>
      </c>
      <c r="AS611" s="238">
        <v>1</v>
      </c>
      <c r="AT611" s="238">
        <v>98</v>
      </c>
      <c r="AU611" s="238">
        <v>60</v>
      </c>
      <c r="AV611" s="238">
        <v>10</v>
      </c>
      <c r="AW611" s="238">
        <v>25</v>
      </c>
      <c r="CT611" s="238">
        <v>462576</v>
      </c>
      <c r="CU611" s="238">
        <v>4967630</v>
      </c>
      <c r="CV611" s="238">
        <v>44.861101499999997</v>
      </c>
      <c r="CW611" s="238">
        <v>-93.473683600000001</v>
      </c>
      <c r="CX611" s="238" t="s">
        <v>359</v>
      </c>
      <c r="CY611" s="238" t="s">
        <v>2725</v>
      </c>
    </row>
    <row r="612" spans="1:103" x14ac:dyDescent="0.25">
      <c r="A612" s="238">
        <v>10968679</v>
      </c>
      <c r="B612" s="238">
        <v>2</v>
      </c>
      <c r="C612" s="238">
        <v>212</v>
      </c>
      <c r="D612" s="238">
        <v>156.477</v>
      </c>
      <c r="E612" s="238">
        <v>27</v>
      </c>
      <c r="F612" s="238" t="s">
        <v>2420</v>
      </c>
      <c r="H612" s="238" t="s">
        <v>354</v>
      </c>
      <c r="I612" s="238">
        <v>25</v>
      </c>
      <c r="K612" s="238">
        <v>201400025057</v>
      </c>
      <c r="L612" s="238">
        <v>141910068</v>
      </c>
      <c r="M612" s="238">
        <v>7</v>
      </c>
      <c r="N612" s="238">
        <v>1</v>
      </c>
      <c r="O612" s="238">
        <v>2014</v>
      </c>
      <c r="P612" s="238" t="s">
        <v>368</v>
      </c>
      <c r="Q612" s="238">
        <v>13</v>
      </c>
      <c r="S612" s="238">
        <v>5</v>
      </c>
      <c r="T612" s="238">
        <v>0</v>
      </c>
      <c r="U612" s="238">
        <v>1</v>
      </c>
      <c r="V612" s="238">
        <v>4</v>
      </c>
      <c r="W612" s="238">
        <v>41</v>
      </c>
      <c r="X612" s="238">
        <v>29</v>
      </c>
      <c r="Y612" s="238">
        <v>1</v>
      </c>
      <c r="Z612" s="238">
        <v>3</v>
      </c>
      <c r="AB612" s="238">
        <v>2</v>
      </c>
      <c r="AC612" s="238">
        <v>98</v>
      </c>
      <c r="AF612" s="238" t="s">
        <v>358</v>
      </c>
      <c r="AG612" s="238">
        <v>3</v>
      </c>
      <c r="AH612" s="238">
        <v>2</v>
      </c>
      <c r="AI612" s="238">
        <v>2</v>
      </c>
      <c r="AJ612" s="238">
        <v>4</v>
      </c>
      <c r="AK612" s="238">
        <v>21</v>
      </c>
      <c r="AL612" s="238">
        <v>34</v>
      </c>
      <c r="AM612" s="238" t="s">
        <v>354</v>
      </c>
      <c r="AS612" s="238">
        <v>2</v>
      </c>
      <c r="AT612" s="238">
        <v>98</v>
      </c>
      <c r="AU612" s="238">
        <v>60</v>
      </c>
      <c r="AV612" s="238">
        <v>10</v>
      </c>
      <c r="AW612" s="238">
        <v>21</v>
      </c>
      <c r="CT612" s="238">
        <v>462576</v>
      </c>
      <c r="CU612" s="238">
        <v>4967630</v>
      </c>
      <c r="CV612" s="238">
        <v>44.861101499999997</v>
      </c>
      <c r="CW612" s="238">
        <v>-93.473683600000001</v>
      </c>
      <c r="CX612" s="238" t="s">
        <v>359</v>
      </c>
    </row>
    <row r="613" spans="1:103" x14ac:dyDescent="0.25">
      <c r="A613" s="238">
        <v>10981475</v>
      </c>
      <c r="B613" s="238">
        <v>2</v>
      </c>
      <c r="C613" s="238">
        <v>212</v>
      </c>
      <c r="D613" s="238">
        <v>156.477</v>
      </c>
      <c r="E613" s="238">
        <v>27</v>
      </c>
      <c r="F613" s="238" t="s">
        <v>2420</v>
      </c>
      <c r="H613" s="238" t="s">
        <v>354</v>
      </c>
      <c r="I613" s="238">
        <v>25</v>
      </c>
      <c r="K613" s="238">
        <v>201400030956</v>
      </c>
      <c r="L613" s="238">
        <v>142340066</v>
      </c>
      <c r="M613" s="238">
        <v>8</v>
      </c>
      <c r="N613" s="238">
        <v>7</v>
      </c>
      <c r="O613" s="238">
        <v>2014</v>
      </c>
      <c r="P613" s="238" t="s">
        <v>384</v>
      </c>
      <c r="Q613" s="238">
        <v>7</v>
      </c>
      <c r="S613" s="238">
        <v>5</v>
      </c>
      <c r="T613" s="238">
        <v>0</v>
      </c>
      <c r="U613" s="238">
        <v>2</v>
      </c>
      <c r="V613" s="238">
        <v>1</v>
      </c>
      <c r="W613" s="238">
        <v>10</v>
      </c>
      <c r="X613" s="238">
        <v>26</v>
      </c>
      <c r="Y613" s="238">
        <v>1</v>
      </c>
      <c r="Z613" s="238">
        <v>1</v>
      </c>
      <c r="AB613" s="238">
        <v>1</v>
      </c>
      <c r="AC613" s="238">
        <v>98</v>
      </c>
      <c r="AF613" s="238" t="s">
        <v>358</v>
      </c>
      <c r="AG613" s="238">
        <v>7</v>
      </c>
      <c r="AH613" s="238">
        <v>2</v>
      </c>
      <c r="AI613" s="238">
        <v>2</v>
      </c>
      <c r="AJ613" s="238">
        <v>3</v>
      </c>
      <c r="AK613" s="238">
        <v>21</v>
      </c>
      <c r="AL613" s="238">
        <v>23</v>
      </c>
      <c r="AM613" s="238" t="s">
        <v>354</v>
      </c>
      <c r="AN613" s="238">
        <v>5</v>
      </c>
      <c r="AO613" s="238">
        <v>5</v>
      </c>
      <c r="AP613" s="238">
        <v>8</v>
      </c>
      <c r="AS613" s="238">
        <v>1</v>
      </c>
      <c r="AT613" s="238">
        <v>98</v>
      </c>
      <c r="AU613" s="238">
        <v>60</v>
      </c>
      <c r="AV613" s="238">
        <v>10</v>
      </c>
      <c r="AW613" s="238">
        <v>21</v>
      </c>
      <c r="AX613" s="238">
        <v>2</v>
      </c>
      <c r="AY613" s="238">
        <v>2</v>
      </c>
      <c r="BA613" s="238">
        <v>21</v>
      </c>
      <c r="BB613" s="238">
        <v>43</v>
      </c>
      <c r="BC613" s="238" t="s">
        <v>363</v>
      </c>
      <c r="BD613" s="238">
        <v>5</v>
      </c>
      <c r="BE613" s="238">
        <v>1</v>
      </c>
      <c r="BI613" s="238">
        <v>1</v>
      </c>
      <c r="BJ613" s="238">
        <v>98</v>
      </c>
      <c r="BK613" s="238">
        <v>60</v>
      </c>
      <c r="BL613" s="238">
        <v>10</v>
      </c>
      <c r="BM613" s="238">
        <v>21</v>
      </c>
      <c r="CT613" s="238">
        <v>462576</v>
      </c>
      <c r="CU613" s="238">
        <v>4967630</v>
      </c>
      <c r="CV613" s="238">
        <v>44.861101499999997</v>
      </c>
      <c r="CW613" s="238">
        <v>-93.473683600000001</v>
      </c>
      <c r="CX613" s="238" t="s">
        <v>359</v>
      </c>
    </row>
    <row r="614" spans="1:103" x14ac:dyDescent="0.25">
      <c r="A614" s="238">
        <v>10989673</v>
      </c>
      <c r="B614" s="238">
        <v>2</v>
      </c>
      <c r="C614" s="238">
        <v>212</v>
      </c>
      <c r="D614" s="238">
        <v>156.477</v>
      </c>
      <c r="E614" s="238">
        <v>27</v>
      </c>
      <c r="F614" s="238" t="s">
        <v>2420</v>
      </c>
      <c r="H614" s="238" t="s">
        <v>354</v>
      </c>
      <c r="I614" s="238">
        <v>25</v>
      </c>
      <c r="K614" s="238">
        <v>14511534</v>
      </c>
      <c r="L614" s="238">
        <v>143020255</v>
      </c>
      <c r="M614" s="238">
        <v>10</v>
      </c>
      <c r="N614" s="238">
        <v>29</v>
      </c>
      <c r="O614" s="238">
        <v>2014</v>
      </c>
      <c r="P614" s="238" t="s">
        <v>355</v>
      </c>
      <c r="Q614" s="238">
        <v>16</v>
      </c>
      <c r="R614" s="238" t="s">
        <v>356</v>
      </c>
      <c r="S614" s="238">
        <v>5</v>
      </c>
      <c r="T614" s="238">
        <v>0</v>
      </c>
      <c r="U614" s="238">
        <v>3</v>
      </c>
      <c r="V614" s="238">
        <v>1</v>
      </c>
      <c r="W614" s="238">
        <v>10</v>
      </c>
      <c r="X614" s="238">
        <v>2</v>
      </c>
      <c r="Y614" s="238">
        <v>1</v>
      </c>
      <c r="Z614" s="238">
        <v>1</v>
      </c>
      <c r="AB614" s="238">
        <v>1</v>
      </c>
      <c r="AC614" s="238">
        <v>98</v>
      </c>
      <c r="AD614" s="238" t="s">
        <v>376</v>
      </c>
      <c r="AE614" s="238" t="s">
        <v>2726</v>
      </c>
      <c r="AF614" s="238" t="s">
        <v>358</v>
      </c>
      <c r="AG614" s="238">
        <v>7</v>
      </c>
      <c r="AH614" s="238">
        <v>2</v>
      </c>
      <c r="AI614" s="238">
        <v>2</v>
      </c>
      <c r="AJ614" s="238">
        <v>4</v>
      </c>
      <c r="AK614" s="238">
        <v>21</v>
      </c>
      <c r="AL614" s="238">
        <v>23</v>
      </c>
      <c r="AM614" s="238" t="s">
        <v>363</v>
      </c>
      <c r="AN614" s="238">
        <v>5</v>
      </c>
      <c r="AO614" s="238">
        <v>5</v>
      </c>
      <c r="AS614" s="238">
        <v>3</v>
      </c>
      <c r="AT614" s="238">
        <v>98</v>
      </c>
      <c r="AU614" s="238">
        <v>60</v>
      </c>
      <c r="AV614" s="238">
        <v>10</v>
      </c>
      <c r="AW614" s="238">
        <v>21</v>
      </c>
      <c r="AX614" s="238">
        <v>2</v>
      </c>
      <c r="AY614" s="238">
        <v>2</v>
      </c>
      <c r="AZ614" s="238">
        <v>4</v>
      </c>
      <c r="BA614" s="238">
        <v>21</v>
      </c>
      <c r="BB614" s="238">
        <v>18</v>
      </c>
      <c r="BC614" s="238" t="s">
        <v>363</v>
      </c>
      <c r="BD614" s="238">
        <v>5</v>
      </c>
      <c r="BE614" s="238">
        <v>1</v>
      </c>
      <c r="BI614" s="238">
        <v>3</v>
      </c>
      <c r="BJ614" s="238">
        <v>98</v>
      </c>
      <c r="BK614" s="238">
        <v>60</v>
      </c>
      <c r="BL614" s="238">
        <v>10</v>
      </c>
      <c r="BM614" s="238">
        <v>21</v>
      </c>
      <c r="BN614" s="238">
        <v>2</v>
      </c>
      <c r="BO614" s="238">
        <v>2</v>
      </c>
      <c r="BP614" s="238">
        <v>4</v>
      </c>
      <c r="BQ614" s="238">
        <v>21</v>
      </c>
      <c r="BR614" s="238">
        <v>53</v>
      </c>
      <c r="BS614" s="238" t="s">
        <v>354</v>
      </c>
      <c r="BT614" s="238">
        <v>5</v>
      </c>
      <c r="BU614" s="238">
        <v>1</v>
      </c>
      <c r="BY614" s="238">
        <v>3</v>
      </c>
      <c r="BZ614" s="238">
        <v>98</v>
      </c>
      <c r="CA614" s="238">
        <v>60</v>
      </c>
      <c r="CB614" s="238">
        <v>10</v>
      </c>
      <c r="CC614" s="238">
        <v>21</v>
      </c>
      <c r="CT614" s="238">
        <v>462576</v>
      </c>
      <c r="CU614" s="238">
        <v>4967630</v>
      </c>
      <c r="CV614" s="238">
        <v>44.861101499999997</v>
      </c>
      <c r="CW614" s="238">
        <v>-93.473683600000001</v>
      </c>
      <c r="CX614" s="238" t="s">
        <v>359</v>
      </c>
      <c r="CY614" s="238" t="s">
        <v>2727</v>
      </c>
    </row>
    <row r="615" spans="1:103" x14ac:dyDescent="0.25">
      <c r="A615" s="238">
        <v>10994811</v>
      </c>
      <c r="B615" s="238">
        <v>2</v>
      </c>
      <c r="C615" s="238">
        <v>212</v>
      </c>
      <c r="D615" s="238">
        <v>156.477</v>
      </c>
      <c r="E615" s="238">
        <v>27</v>
      </c>
      <c r="F615" s="238" t="s">
        <v>2420</v>
      </c>
      <c r="H615" s="238" t="s">
        <v>354</v>
      </c>
      <c r="I615" s="238">
        <v>25</v>
      </c>
      <c r="K615" s="238">
        <v>14511957</v>
      </c>
      <c r="L615" s="238">
        <v>143140364</v>
      </c>
      <c r="M615" s="238">
        <v>11</v>
      </c>
      <c r="N615" s="238">
        <v>9</v>
      </c>
      <c r="O615" s="238">
        <v>2014</v>
      </c>
      <c r="P615" s="238" t="s">
        <v>366</v>
      </c>
      <c r="Q615" s="238">
        <v>15</v>
      </c>
      <c r="R615" s="238" t="s">
        <v>369</v>
      </c>
      <c r="S615" s="238">
        <v>4</v>
      </c>
      <c r="T615" s="238">
        <v>0</v>
      </c>
      <c r="U615" s="238">
        <v>1</v>
      </c>
      <c r="V615" s="238">
        <v>4</v>
      </c>
      <c r="W615" s="238">
        <v>53</v>
      </c>
      <c r="X615" s="238">
        <v>2</v>
      </c>
      <c r="Y615" s="238">
        <v>1</v>
      </c>
      <c r="Z615" s="238">
        <v>2</v>
      </c>
      <c r="AB615" s="238">
        <v>1</v>
      </c>
      <c r="AC615" s="238">
        <v>98</v>
      </c>
      <c r="AD615" s="238" t="s">
        <v>376</v>
      </c>
      <c r="AE615" s="238" t="s">
        <v>2634</v>
      </c>
      <c r="AF615" s="238" t="s">
        <v>358</v>
      </c>
      <c r="AG615" s="238">
        <v>3</v>
      </c>
      <c r="AH615" s="238">
        <v>2</v>
      </c>
      <c r="AI615" s="238">
        <v>2</v>
      </c>
      <c r="AJ615" s="238">
        <v>3</v>
      </c>
      <c r="AK615" s="238">
        <v>21</v>
      </c>
      <c r="AL615" s="238">
        <v>19</v>
      </c>
      <c r="AM615" s="238" t="s">
        <v>354</v>
      </c>
      <c r="AN615" s="238">
        <v>5</v>
      </c>
      <c r="AO615" s="238">
        <v>15</v>
      </c>
      <c r="AS615" s="238">
        <v>1</v>
      </c>
      <c r="AT615" s="238">
        <v>98</v>
      </c>
      <c r="AU615" s="238">
        <v>65</v>
      </c>
      <c r="AV615" s="238">
        <v>10</v>
      </c>
      <c r="AW615" s="238">
        <v>21</v>
      </c>
      <c r="CT615" s="238">
        <v>462576</v>
      </c>
      <c r="CU615" s="238">
        <v>4967630</v>
      </c>
      <c r="CV615" s="238">
        <v>44.861101499999997</v>
      </c>
      <c r="CW615" s="238">
        <v>-93.473683600000001</v>
      </c>
      <c r="CX615" s="238" t="s">
        <v>359</v>
      </c>
      <c r="CY615" s="238" t="s">
        <v>2728</v>
      </c>
    </row>
    <row r="616" spans="1:103" x14ac:dyDescent="0.25">
      <c r="A616" s="238">
        <v>10995069</v>
      </c>
      <c r="B616" s="238">
        <v>2</v>
      </c>
      <c r="C616" s="238">
        <v>212</v>
      </c>
      <c r="D616" s="238">
        <v>156.477</v>
      </c>
      <c r="E616" s="238">
        <v>27</v>
      </c>
      <c r="F616" s="238" t="s">
        <v>2420</v>
      </c>
      <c r="H616" s="238" t="s">
        <v>354</v>
      </c>
      <c r="I616" s="238">
        <v>25</v>
      </c>
      <c r="K616" s="238">
        <v>14512053</v>
      </c>
      <c r="L616" s="238">
        <v>143150360</v>
      </c>
      <c r="M616" s="238">
        <v>11</v>
      </c>
      <c r="N616" s="238">
        <v>10</v>
      </c>
      <c r="O616" s="238">
        <v>2014</v>
      </c>
      <c r="P616" s="238" t="s">
        <v>361</v>
      </c>
      <c r="Q616" s="238">
        <v>22</v>
      </c>
      <c r="R616" s="238" t="s">
        <v>356</v>
      </c>
      <c r="S616" s="238">
        <v>5</v>
      </c>
      <c r="T616" s="238">
        <v>0</v>
      </c>
      <c r="U616" s="238">
        <v>2</v>
      </c>
      <c r="V616" s="238">
        <v>8</v>
      </c>
      <c r="W616" s="238">
        <v>10</v>
      </c>
      <c r="X616" s="238">
        <v>10</v>
      </c>
      <c r="Y616" s="238">
        <v>7</v>
      </c>
      <c r="Z616" s="238">
        <v>5</v>
      </c>
      <c r="AB616" s="238">
        <v>5</v>
      </c>
      <c r="AC616" s="238">
        <v>98</v>
      </c>
      <c r="AD616" s="238">
        <v>212</v>
      </c>
      <c r="AE616" s="238">
        <v>5</v>
      </c>
      <c r="AF616" s="238" t="s">
        <v>358</v>
      </c>
      <c r="AG616" s="238">
        <v>8</v>
      </c>
      <c r="AH616" s="238">
        <v>2</v>
      </c>
      <c r="AI616" s="238">
        <v>4</v>
      </c>
      <c r="AJ616" s="238">
        <v>3</v>
      </c>
      <c r="AK616" s="238">
        <v>21</v>
      </c>
      <c r="AL616" s="238">
        <v>25</v>
      </c>
      <c r="AM616" s="238" t="s">
        <v>363</v>
      </c>
      <c r="AN616" s="238">
        <v>10</v>
      </c>
      <c r="AO616" s="238">
        <v>3</v>
      </c>
      <c r="AS616" s="238">
        <v>1</v>
      </c>
      <c r="AT616" s="238">
        <v>98</v>
      </c>
      <c r="AU616" s="238">
        <v>60</v>
      </c>
      <c r="AV616" s="238">
        <v>11</v>
      </c>
      <c r="AW616" s="238">
        <v>21</v>
      </c>
      <c r="AX616" s="238">
        <v>2</v>
      </c>
      <c r="AY616" s="238">
        <v>2</v>
      </c>
      <c r="AZ616" s="238">
        <v>4</v>
      </c>
      <c r="BA616" s="238">
        <v>21</v>
      </c>
      <c r="BB616" s="238">
        <v>37</v>
      </c>
      <c r="BC616" s="238" t="s">
        <v>354</v>
      </c>
      <c r="BD616" s="238">
        <v>5</v>
      </c>
      <c r="BE616" s="238">
        <v>1</v>
      </c>
      <c r="BI616" s="238">
        <v>1</v>
      </c>
      <c r="BJ616" s="238">
        <v>98</v>
      </c>
      <c r="BK616" s="238">
        <v>60</v>
      </c>
      <c r="BL616" s="238">
        <v>11</v>
      </c>
      <c r="BM616" s="238">
        <v>21</v>
      </c>
      <c r="CT616" s="238">
        <v>462576</v>
      </c>
      <c r="CU616" s="238">
        <v>4967630</v>
      </c>
      <c r="CV616" s="238">
        <v>44.861101499999997</v>
      </c>
      <c r="CW616" s="238">
        <v>-93.473683600000001</v>
      </c>
      <c r="CX616" s="238" t="s">
        <v>359</v>
      </c>
      <c r="CY616" s="238" t="s">
        <v>2729</v>
      </c>
    </row>
    <row r="617" spans="1:103" x14ac:dyDescent="0.25">
      <c r="A617" s="238">
        <v>10999470</v>
      </c>
      <c r="B617" s="238">
        <v>2</v>
      </c>
      <c r="C617" s="238">
        <v>212</v>
      </c>
      <c r="D617" s="238">
        <v>156.477</v>
      </c>
      <c r="E617" s="238">
        <v>27</v>
      </c>
      <c r="F617" s="238" t="s">
        <v>2420</v>
      </c>
      <c r="H617" s="238" t="s">
        <v>354</v>
      </c>
      <c r="I617" s="238">
        <v>25</v>
      </c>
      <c r="K617" s="238">
        <v>201400044755</v>
      </c>
      <c r="L617" s="238">
        <v>143450112</v>
      </c>
      <c r="M617" s="238">
        <v>11</v>
      </c>
      <c r="N617" s="238">
        <v>15</v>
      </c>
      <c r="O617" s="238">
        <v>2014</v>
      </c>
      <c r="P617" s="238" t="s">
        <v>364</v>
      </c>
      <c r="Q617" s="238">
        <v>12</v>
      </c>
      <c r="S617" s="238">
        <v>5</v>
      </c>
      <c r="T617" s="238">
        <v>0</v>
      </c>
      <c r="U617" s="238">
        <v>1</v>
      </c>
      <c r="V617" s="238">
        <v>7</v>
      </c>
      <c r="W617" s="238">
        <v>54</v>
      </c>
      <c r="X617" s="238">
        <v>2</v>
      </c>
      <c r="Y617" s="238">
        <v>1</v>
      </c>
      <c r="Z617" s="238">
        <v>4</v>
      </c>
      <c r="AA617" s="238">
        <v>2</v>
      </c>
      <c r="AB617" s="238">
        <v>3</v>
      </c>
      <c r="AC617" s="238">
        <v>98</v>
      </c>
      <c r="AF617" s="238" t="s">
        <v>358</v>
      </c>
      <c r="AG617" s="238">
        <v>3</v>
      </c>
      <c r="AH617" s="238">
        <v>2</v>
      </c>
      <c r="AI617" s="238">
        <v>2</v>
      </c>
      <c r="AJ617" s="238">
        <v>3</v>
      </c>
      <c r="AK617" s="238">
        <v>21</v>
      </c>
      <c r="AL617" s="238">
        <v>64</v>
      </c>
      <c r="AM617" s="238" t="s">
        <v>354</v>
      </c>
      <c r="AO617" s="238">
        <v>21</v>
      </c>
      <c r="AS617" s="238">
        <v>3</v>
      </c>
      <c r="AT617" s="238">
        <v>98</v>
      </c>
      <c r="AU617" s="238">
        <v>65</v>
      </c>
      <c r="AV617" s="238">
        <v>10</v>
      </c>
      <c r="AW617" s="238">
        <v>21</v>
      </c>
      <c r="CT617" s="238">
        <v>462576</v>
      </c>
      <c r="CU617" s="238">
        <v>4967630</v>
      </c>
      <c r="CV617" s="238">
        <v>44.861101499999997</v>
      </c>
      <c r="CW617" s="238">
        <v>-93.473683600000001</v>
      </c>
      <c r="CX617" s="238" t="s">
        <v>359</v>
      </c>
    </row>
    <row r="618" spans="1:103" x14ac:dyDescent="0.25">
      <c r="A618" s="238">
        <v>11025375</v>
      </c>
      <c r="B618" s="238">
        <v>2</v>
      </c>
      <c r="C618" s="238">
        <v>212</v>
      </c>
      <c r="D618" s="238">
        <v>156.477</v>
      </c>
      <c r="E618" s="238">
        <v>27</v>
      </c>
      <c r="F618" s="238" t="s">
        <v>2420</v>
      </c>
      <c r="H618" s="238" t="s">
        <v>354</v>
      </c>
      <c r="I618" s="238">
        <v>25</v>
      </c>
      <c r="K618" s="238">
        <v>201500000709</v>
      </c>
      <c r="L618" s="238">
        <v>150220069</v>
      </c>
      <c r="M618" s="238">
        <v>1</v>
      </c>
      <c r="N618" s="238">
        <v>6</v>
      </c>
      <c r="O618" s="238">
        <v>2015</v>
      </c>
      <c r="P618" s="238" t="s">
        <v>368</v>
      </c>
      <c r="Q618" s="238">
        <v>10</v>
      </c>
      <c r="S618" s="238">
        <v>5</v>
      </c>
      <c r="T618" s="238">
        <v>0</v>
      </c>
      <c r="U618" s="238">
        <v>2</v>
      </c>
      <c r="V618" s="238">
        <v>90</v>
      </c>
      <c r="W618" s="238">
        <v>10</v>
      </c>
      <c r="X618" s="238">
        <v>2</v>
      </c>
      <c r="Y618" s="238">
        <v>1</v>
      </c>
      <c r="Z618" s="238">
        <v>90</v>
      </c>
      <c r="AA618" s="238">
        <v>2</v>
      </c>
      <c r="AB618" s="238">
        <v>5</v>
      </c>
      <c r="AC618" s="238">
        <v>98</v>
      </c>
      <c r="AF618" s="238" t="s">
        <v>358</v>
      </c>
      <c r="AG618" s="238">
        <v>90</v>
      </c>
      <c r="AH618" s="238">
        <v>2</v>
      </c>
      <c r="AI618" s="238">
        <v>2</v>
      </c>
      <c r="AJ618" s="238">
        <v>3</v>
      </c>
      <c r="AK618" s="238">
        <v>21</v>
      </c>
      <c r="AL618" s="238">
        <v>27</v>
      </c>
      <c r="AM618" s="238" t="s">
        <v>363</v>
      </c>
      <c r="AN618" s="238">
        <v>5</v>
      </c>
      <c r="AS618" s="238">
        <v>4</v>
      </c>
      <c r="AT618" s="238">
        <v>98</v>
      </c>
      <c r="AU618" s="238">
        <v>65</v>
      </c>
      <c r="AV618" s="238">
        <v>11</v>
      </c>
      <c r="AW618" s="238">
        <v>21</v>
      </c>
      <c r="AX618" s="238">
        <v>2</v>
      </c>
      <c r="AY618" s="238">
        <v>2</v>
      </c>
      <c r="AZ618" s="238">
        <v>3</v>
      </c>
      <c r="BA618" s="238">
        <v>21</v>
      </c>
      <c r="BB618" s="238">
        <v>42</v>
      </c>
      <c r="BC618" s="238" t="s">
        <v>363</v>
      </c>
      <c r="BD618" s="238">
        <v>5</v>
      </c>
      <c r="BE618" s="238">
        <v>1</v>
      </c>
      <c r="BI618" s="238">
        <v>4</v>
      </c>
      <c r="BJ618" s="238">
        <v>98</v>
      </c>
      <c r="BK618" s="238">
        <v>65</v>
      </c>
      <c r="BL618" s="238">
        <v>11</v>
      </c>
      <c r="BM618" s="238">
        <v>21</v>
      </c>
      <c r="CT618" s="238">
        <v>462576</v>
      </c>
      <c r="CU618" s="238">
        <v>4967630</v>
      </c>
      <c r="CV618" s="238">
        <v>44.861101499999997</v>
      </c>
      <c r="CW618" s="238">
        <v>-93.473683600000001</v>
      </c>
      <c r="CX618" s="238" t="s">
        <v>359</v>
      </c>
    </row>
    <row r="619" spans="1:103" x14ac:dyDescent="0.25">
      <c r="A619" s="238">
        <v>11025586</v>
      </c>
      <c r="B619" s="238">
        <v>2</v>
      </c>
      <c r="C619" s="238">
        <v>212</v>
      </c>
      <c r="D619" s="238">
        <v>156.477</v>
      </c>
      <c r="E619" s="238">
        <v>27</v>
      </c>
      <c r="F619" s="238" t="s">
        <v>2420</v>
      </c>
      <c r="H619" s="238" t="s">
        <v>354</v>
      </c>
      <c r="I619" s="238">
        <v>25</v>
      </c>
      <c r="K619" s="238">
        <v>201500000980</v>
      </c>
      <c r="L619" s="238">
        <v>150260100</v>
      </c>
      <c r="M619" s="238">
        <v>1</v>
      </c>
      <c r="N619" s="238">
        <v>8</v>
      </c>
      <c r="O619" s="238">
        <v>2015</v>
      </c>
      <c r="P619" s="238" t="s">
        <v>384</v>
      </c>
      <c r="Q619" s="238">
        <v>12</v>
      </c>
      <c r="S619" s="238">
        <v>5</v>
      </c>
      <c r="T619" s="238">
        <v>0</v>
      </c>
      <c r="U619" s="238">
        <v>2</v>
      </c>
      <c r="V619" s="238">
        <v>11</v>
      </c>
      <c r="W619" s="238">
        <v>10</v>
      </c>
      <c r="X619" s="238">
        <v>2</v>
      </c>
      <c r="Y619" s="238">
        <v>1</v>
      </c>
      <c r="Z619" s="238">
        <v>4</v>
      </c>
      <c r="AA619" s="238">
        <v>7</v>
      </c>
      <c r="AB619" s="238">
        <v>5</v>
      </c>
      <c r="AC619" s="238">
        <v>98</v>
      </c>
      <c r="AF619" s="238" t="s">
        <v>358</v>
      </c>
      <c r="AG619" s="238">
        <v>6</v>
      </c>
      <c r="AH619" s="238">
        <v>2</v>
      </c>
      <c r="AI619" s="238">
        <v>3</v>
      </c>
      <c r="AJ619" s="238">
        <v>4</v>
      </c>
      <c r="AK619" s="238">
        <v>21</v>
      </c>
      <c r="AL619" s="238">
        <v>29</v>
      </c>
      <c r="AM619" s="238" t="s">
        <v>354</v>
      </c>
      <c r="AN619" s="238">
        <v>5</v>
      </c>
      <c r="AO619" s="238">
        <v>72</v>
      </c>
      <c r="AS619" s="238">
        <v>1</v>
      </c>
      <c r="AT619" s="238">
        <v>98</v>
      </c>
      <c r="AU619" s="238">
        <v>65</v>
      </c>
      <c r="AV619" s="238">
        <v>11</v>
      </c>
      <c r="AW619" s="238">
        <v>21</v>
      </c>
      <c r="AX619" s="238">
        <v>0</v>
      </c>
      <c r="AY619" s="238">
        <v>99</v>
      </c>
      <c r="AZ619" s="238">
        <v>4</v>
      </c>
      <c r="BA619" s="238">
        <v>21</v>
      </c>
      <c r="BB619" s="238">
        <v>29</v>
      </c>
      <c r="BC619" s="238" t="s">
        <v>354</v>
      </c>
      <c r="BD619" s="238">
        <v>5</v>
      </c>
      <c r="BE619" s="238">
        <v>1</v>
      </c>
      <c r="BI619" s="238">
        <v>1</v>
      </c>
      <c r="BJ619" s="238">
        <v>98</v>
      </c>
      <c r="BK619" s="238">
        <v>65</v>
      </c>
      <c r="BL619" s="238">
        <v>11</v>
      </c>
      <c r="BM619" s="238">
        <v>21</v>
      </c>
      <c r="CT619" s="238">
        <v>462576</v>
      </c>
      <c r="CU619" s="238">
        <v>4967630</v>
      </c>
      <c r="CV619" s="238">
        <v>44.861101499999997</v>
      </c>
      <c r="CW619" s="238">
        <v>-93.473683600000001</v>
      </c>
      <c r="CX619" s="238" t="s">
        <v>359</v>
      </c>
    </row>
    <row r="620" spans="1:103" x14ac:dyDescent="0.25">
      <c r="A620" s="238">
        <v>11025366</v>
      </c>
      <c r="B620" s="238">
        <v>2</v>
      </c>
      <c r="C620" s="238">
        <v>212</v>
      </c>
      <c r="D620" s="238">
        <v>156.477</v>
      </c>
      <c r="E620" s="238">
        <v>27</v>
      </c>
      <c r="F620" s="238" t="s">
        <v>2420</v>
      </c>
      <c r="H620" s="238" t="s">
        <v>354</v>
      </c>
      <c r="I620" s="238">
        <v>25</v>
      </c>
      <c r="K620" s="238">
        <v>201500000981</v>
      </c>
      <c r="L620" s="238">
        <v>150220049</v>
      </c>
      <c r="M620" s="238">
        <v>1</v>
      </c>
      <c r="N620" s="238">
        <v>8</v>
      </c>
      <c r="O620" s="238">
        <v>2015</v>
      </c>
      <c r="P620" s="238" t="s">
        <v>384</v>
      </c>
      <c r="Q620" s="238">
        <v>12</v>
      </c>
      <c r="S620" s="238">
        <v>5</v>
      </c>
      <c r="T620" s="238">
        <v>0</v>
      </c>
      <c r="U620" s="238">
        <v>3</v>
      </c>
      <c r="V620" s="238">
        <v>1</v>
      </c>
      <c r="W620" s="238">
        <v>10</v>
      </c>
      <c r="X620" s="238">
        <v>90</v>
      </c>
      <c r="Y620" s="238">
        <v>1</v>
      </c>
      <c r="Z620" s="238">
        <v>4</v>
      </c>
      <c r="AA620" s="238">
        <v>2</v>
      </c>
      <c r="AB620" s="238">
        <v>5</v>
      </c>
      <c r="AC620" s="238">
        <v>98</v>
      </c>
      <c r="AF620" s="238" t="s">
        <v>358</v>
      </c>
      <c r="AG620" s="238">
        <v>7</v>
      </c>
      <c r="AH620" s="238">
        <v>2</v>
      </c>
      <c r="AI620" s="238">
        <v>2</v>
      </c>
      <c r="AJ620" s="238">
        <v>4</v>
      </c>
      <c r="AK620" s="238">
        <v>26</v>
      </c>
      <c r="AL620" s="238">
        <v>21</v>
      </c>
      <c r="AM620" s="238" t="s">
        <v>354</v>
      </c>
      <c r="AN620" s="238">
        <v>5</v>
      </c>
      <c r="AS620" s="238">
        <v>1</v>
      </c>
      <c r="AT620" s="238">
        <v>98</v>
      </c>
      <c r="AU620" s="238">
        <v>60</v>
      </c>
      <c r="AV620" s="238">
        <v>11</v>
      </c>
      <c r="AW620" s="238">
        <v>21</v>
      </c>
      <c r="AX620" s="238">
        <v>2</v>
      </c>
      <c r="AY620" s="238">
        <v>2</v>
      </c>
      <c r="AZ620" s="238">
        <v>4</v>
      </c>
      <c r="BA620" s="238">
        <v>26</v>
      </c>
      <c r="BB620" s="238">
        <v>20</v>
      </c>
      <c r="BC620" s="238" t="s">
        <v>354</v>
      </c>
      <c r="BD620" s="238">
        <v>5</v>
      </c>
      <c r="BE620" s="238">
        <v>5</v>
      </c>
      <c r="BI620" s="238">
        <v>1</v>
      </c>
      <c r="BJ620" s="238">
        <v>98</v>
      </c>
      <c r="BK620" s="238">
        <v>60</v>
      </c>
      <c r="BL620" s="238">
        <v>11</v>
      </c>
      <c r="BM620" s="238">
        <v>21</v>
      </c>
      <c r="BN620" s="238">
        <v>2</v>
      </c>
      <c r="BO620" s="238">
        <v>2</v>
      </c>
      <c r="BP620" s="238">
        <v>4</v>
      </c>
      <c r="BQ620" s="238">
        <v>26</v>
      </c>
      <c r="BR620" s="238">
        <v>34</v>
      </c>
      <c r="BS620" s="238" t="s">
        <v>363</v>
      </c>
      <c r="BT620" s="238">
        <v>5</v>
      </c>
      <c r="BU620" s="238">
        <v>5</v>
      </c>
      <c r="BY620" s="238">
        <v>1</v>
      </c>
      <c r="BZ620" s="238">
        <v>98</v>
      </c>
      <c r="CA620" s="238">
        <v>60</v>
      </c>
      <c r="CB620" s="238">
        <v>11</v>
      </c>
      <c r="CC620" s="238">
        <v>21</v>
      </c>
      <c r="CT620" s="238">
        <v>462576</v>
      </c>
      <c r="CU620" s="238">
        <v>4967630</v>
      </c>
      <c r="CV620" s="238">
        <v>44.861101499999997</v>
      </c>
      <c r="CW620" s="238">
        <v>-93.473683600000001</v>
      </c>
      <c r="CX620" s="238" t="s">
        <v>359</v>
      </c>
    </row>
    <row r="621" spans="1:103" x14ac:dyDescent="0.25">
      <c r="A621" s="238">
        <v>11038451</v>
      </c>
      <c r="B621" s="238">
        <v>2</v>
      </c>
      <c r="C621" s="238">
        <v>212</v>
      </c>
      <c r="D621" s="238">
        <v>156.477</v>
      </c>
      <c r="E621" s="238">
        <v>27</v>
      </c>
      <c r="F621" s="238" t="s">
        <v>2420</v>
      </c>
      <c r="H621" s="238" t="s">
        <v>354</v>
      </c>
      <c r="I621" s="238">
        <v>25</v>
      </c>
      <c r="K621" s="238">
        <v>201500010933</v>
      </c>
      <c r="L621" s="238">
        <v>150990044</v>
      </c>
      <c r="M621" s="238">
        <v>3</v>
      </c>
      <c r="N621" s="238">
        <v>22</v>
      </c>
      <c r="O621" s="238">
        <v>2015</v>
      </c>
      <c r="P621" s="238" t="s">
        <v>366</v>
      </c>
      <c r="Q621" s="238">
        <v>21</v>
      </c>
      <c r="S621" s="238">
        <v>5</v>
      </c>
      <c r="T621" s="238">
        <v>0</v>
      </c>
      <c r="U621" s="238">
        <v>1</v>
      </c>
      <c r="V621" s="238">
        <v>7</v>
      </c>
      <c r="W621" s="238">
        <v>54</v>
      </c>
      <c r="X621" s="238">
        <v>2</v>
      </c>
      <c r="Y621" s="238">
        <v>4</v>
      </c>
      <c r="Z621" s="238">
        <v>4</v>
      </c>
      <c r="AB621" s="238">
        <v>3</v>
      </c>
      <c r="AC621" s="238">
        <v>98</v>
      </c>
      <c r="AF621" s="238" t="s">
        <v>358</v>
      </c>
      <c r="AG621" s="238">
        <v>3</v>
      </c>
      <c r="AH621" s="238">
        <v>2</v>
      </c>
      <c r="AI621" s="238">
        <v>2</v>
      </c>
      <c r="AJ621" s="238">
        <v>3</v>
      </c>
      <c r="AK621" s="238">
        <v>21</v>
      </c>
      <c r="AL621" s="238">
        <v>25</v>
      </c>
      <c r="AM621" s="238" t="s">
        <v>363</v>
      </c>
      <c r="AN621" s="238">
        <v>5</v>
      </c>
      <c r="AS621" s="238">
        <v>1</v>
      </c>
      <c r="AT621" s="238">
        <v>98</v>
      </c>
      <c r="AU621" s="238">
        <v>55</v>
      </c>
      <c r="AV621" s="238">
        <v>10</v>
      </c>
      <c r="AW621" s="238">
        <v>20</v>
      </c>
      <c r="CT621" s="238">
        <v>462576</v>
      </c>
      <c r="CU621" s="238">
        <v>4967630</v>
      </c>
      <c r="CV621" s="238">
        <v>44.861101499999997</v>
      </c>
      <c r="CW621" s="238">
        <v>-93.473683600000001</v>
      </c>
      <c r="CX621" s="238" t="s">
        <v>359</v>
      </c>
    </row>
    <row r="622" spans="1:103" x14ac:dyDescent="0.25">
      <c r="A622" s="238">
        <v>10755163</v>
      </c>
      <c r="B622" s="238">
        <v>2</v>
      </c>
      <c r="C622" s="238">
        <v>212</v>
      </c>
      <c r="D622" s="238">
        <v>156.51</v>
      </c>
      <c r="E622" s="238">
        <v>27</v>
      </c>
      <c r="F622" s="238" t="s">
        <v>2420</v>
      </c>
      <c r="H622" s="238" t="s">
        <v>354</v>
      </c>
      <c r="I622" s="238">
        <v>25</v>
      </c>
      <c r="K622" s="238">
        <v>11510380</v>
      </c>
      <c r="L622" s="238">
        <v>113360236</v>
      </c>
      <c r="M622" s="238">
        <v>10</v>
      </c>
      <c r="N622" s="238">
        <v>22</v>
      </c>
      <c r="O622" s="238">
        <v>2011</v>
      </c>
      <c r="P622" s="238" t="s">
        <v>364</v>
      </c>
      <c r="Q622" s="238">
        <v>3</v>
      </c>
      <c r="R622" s="238" t="s">
        <v>369</v>
      </c>
      <c r="S622" s="238">
        <v>5</v>
      </c>
      <c r="T622" s="238">
        <v>0</v>
      </c>
      <c r="U622" s="238">
        <v>1</v>
      </c>
      <c r="V622" s="238">
        <v>4</v>
      </c>
      <c r="W622" s="238">
        <v>83</v>
      </c>
      <c r="X622" s="238">
        <v>2</v>
      </c>
      <c r="Y622" s="238">
        <v>4</v>
      </c>
      <c r="Z622" s="238">
        <v>1</v>
      </c>
      <c r="AB622" s="238">
        <v>1</v>
      </c>
      <c r="AC622" s="238">
        <v>98</v>
      </c>
      <c r="AD622" s="238" t="s">
        <v>376</v>
      </c>
      <c r="AE622" s="238" t="s">
        <v>2730</v>
      </c>
      <c r="AF622" s="238" t="s">
        <v>358</v>
      </c>
      <c r="AG622" s="238">
        <v>3</v>
      </c>
      <c r="AH622" s="238">
        <v>2</v>
      </c>
      <c r="AI622" s="238">
        <v>2</v>
      </c>
      <c r="AJ622" s="238">
        <v>3</v>
      </c>
      <c r="AK622" s="238">
        <v>21</v>
      </c>
      <c r="AL622" s="238">
        <v>25</v>
      </c>
      <c r="AM622" s="238" t="s">
        <v>363</v>
      </c>
      <c r="AN622" s="238">
        <v>10</v>
      </c>
      <c r="AO622" s="238">
        <v>72</v>
      </c>
      <c r="AS622" s="238">
        <v>1</v>
      </c>
      <c r="AT622" s="238">
        <v>98</v>
      </c>
      <c r="AU622" s="238">
        <v>65</v>
      </c>
      <c r="AV622" s="238">
        <v>11</v>
      </c>
      <c r="AW622" s="238">
        <v>21</v>
      </c>
      <c r="CT622" s="238">
        <v>462627</v>
      </c>
      <c r="CU622" s="238">
        <v>4967643</v>
      </c>
      <c r="CV622" s="238">
        <v>44.861221100000002</v>
      </c>
      <c r="CW622" s="238">
        <v>-93.473038099999997</v>
      </c>
      <c r="CX622" s="238" t="s">
        <v>359</v>
      </c>
      <c r="CY622" s="238" t="s">
        <v>2731</v>
      </c>
    </row>
    <row r="623" spans="1:103" x14ac:dyDescent="0.25">
      <c r="A623" s="238">
        <v>536133</v>
      </c>
      <c r="B623" s="238">
        <v>2</v>
      </c>
      <c r="C623" s="238">
        <v>212</v>
      </c>
      <c r="D623" s="238">
        <v>156.547</v>
      </c>
      <c r="E623" s="238">
        <v>27</v>
      </c>
      <c r="F623" s="238" t="s">
        <v>2420</v>
      </c>
      <c r="H623" s="238" t="s">
        <v>354</v>
      </c>
      <c r="I623" s="238">
        <v>25</v>
      </c>
      <c r="K623" s="238">
        <v>18002108</v>
      </c>
      <c r="M623" s="238">
        <v>1</v>
      </c>
      <c r="N623" s="238">
        <v>14</v>
      </c>
      <c r="O623" s="238">
        <v>2018</v>
      </c>
      <c r="P623" s="238" t="s">
        <v>366</v>
      </c>
      <c r="Q623" s="238">
        <v>20</v>
      </c>
      <c r="R623" s="238">
        <v>98</v>
      </c>
      <c r="S623" s="238">
        <v>5</v>
      </c>
      <c r="T623" s="238">
        <v>0</v>
      </c>
      <c r="U623" s="238">
        <v>2</v>
      </c>
      <c r="V623" s="238">
        <v>90</v>
      </c>
      <c r="W623" s="238">
        <v>10</v>
      </c>
      <c r="X623" s="238">
        <v>99</v>
      </c>
      <c r="Y623" s="238">
        <v>4</v>
      </c>
      <c r="Z623" s="238">
        <v>4</v>
      </c>
      <c r="AB623" s="238">
        <v>3</v>
      </c>
      <c r="AC623" s="238">
        <v>98</v>
      </c>
      <c r="AD623" s="238" t="s">
        <v>357</v>
      </c>
      <c r="AF623" s="238" t="s">
        <v>358</v>
      </c>
      <c r="AG623" s="238">
        <v>90</v>
      </c>
      <c r="AH623" s="238">
        <v>2</v>
      </c>
      <c r="AI623" s="238">
        <v>2</v>
      </c>
      <c r="AJ623" s="238">
        <v>3</v>
      </c>
      <c r="AK623" s="238">
        <v>21</v>
      </c>
      <c r="AL623" s="238">
        <v>48</v>
      </c>
      <c r="AM623" s="238" t="s">
        <v>363</v>
      </c>
      <c r="AN623" s="238">
        <v>5</v>
      </c>
      <c r="AO623" s="238">
        <v>99</v>
      </c>
      <c r="AS623" s="238">
        <v>15</v>
      </c>
      <c r="AT623" s="238">
        <v>98</v>
      </c>
      <c r="AU623" s="238">
        <v>65</v>
      </c>
      <c r="AV623" s="238">
        <v>13</v>
      </c>
      <c r="AW623" s="238">
        <v>21</v>
      </c>
      <c r="AX623" s="238">
        <v>2</v>
      </c>
      <c r="AY623" s="238">
        <v>2</v>
      </c>
      <c r="AZ623" s="238">
        <v>10</v>
      </c>
      <c r="BA623" s="238">
        <v>21</v>
      </c>
      <c r="BB623" s="238">
        <v>29</v>
      </c>
      <c r="BC623" s="238" t="s">
        <v>354</v>
      </c>
      <c r="BD623" s="238">
        <v>5</v>
      </c>
      <c r="BE623" s="238">
        <v>99</v>
      </c>
      <c r="BI623" s="238">
        <v>15</v>
      </c>
      <c r="BJ623" s="238">
        <v>98</v>
      </c>
      <c r="BK623" s="238">
        <v>65</v>
      </c>
      <c r="BL623" s="238">
        <v>13</v>
      </c>
      <c r="BM623" s="238">
        <v>21</v>
      </c>
      <c r="CT623" s="238">
        <v>462684.06734789599</v>
      </c>
      <c r="CU623" s="238">
        <v>4967655.5733791199</v>
      </c>
      <c r="CV623" s="238">
        <v>44.861338709999998</v>
      </c>
      <c r="CW623" s="238">
        <v>-93.472322669999997</v>
      </c>
      <c r="CX623" s="238" t="s">
        <v>359</v>
      </c>
      <c r="CY623" s="238" t="s">
        <v>2732</v>
      </c>
    </row>
    <row r="624" spans="1:103" x14ac:dyDescent="0.25">
      <c r="A624" s="238">
        <v>823068</v>
      </c>
      <c r="B624" s="238">
        <v>2</v>
      </c>
      <c r="C624" s="238">
        <v>212</v>
      </c>
      <c r="D624" s="238">
        <v>156.548</v>
      </c>
      <c r="E624" s="238">
        <v>27</v>
      </c>
      <c r="F624" s="238" t="s">
        <v>2420</v>
      </c>
      <c r="H624" s="238" t="s">
        <v>354</v>
      </c>
      <c r="I624" s="238">
        <v>25</v>
      </c>
      <c r="K624" s="238">
        <v>20505982</v>
      </c>
      <c r="L624" s="238">
        <v>202060226</v>
      </c>
      <c r="M624" s="238">
        <v>7</v>
      </c>
      <c r="N624" s="238">
        <v>24</v>
      </c>
      <c r="O624" s="238">
        <v>2020</v>
      </c>
      <c r="P624" s="238" t="s">
        <v>362</v>
      </c>
      <c r="Q624" s="238">
        <v>14</v>
      </c>
      <c r="R624" s="238" t="s">
        <v>356</v>
      </c>
      <c r="S624" s="238">
        <v>5</v>
      </c>
      <c r="T624" s="238">
        <v>0</v>
      </c>
      <c r="U624" s="238">
        <v>2</v>
      </c>
      <c r="V624" s="238">
        <v>10</v>
      </c>
      <c r="W624" s="238">
        <v>10</v>
      </c>
      <c r="X624" s="238">
        <v>2</v>
      </c>
      <c r="Y624" s="238">
        <v>1</v>
      </c>
      <c r="Z624" s="238">
        <v>1</v>
      </c>
      <c r="AB624" s="238">
        <v>1</v>
      </c>
      <c r="AC624" s="238">
        <v>98</v>
      </c>
      <c r="AD624" s="238" t="s">
        <v>357</v>
      </c>
      <c r="AF624" s="238" t="s">
        <v>405</v>
      </c>
      <c r="AG624" s="238">
        <v>5</v>
      </c>
      <c r="AH624" s="238">
        <v>2</v>
      </c>
      <c r="AI624" s="238">
        <v>3</v>
      </c>
      <c r="AJ624" s="238">
        <v>4</v>
      </c>
      <c r="AK624" s="238">
        <v>21</v>
      </c>
      <c r="AL624" s="238">
        <v>35</v>
      </c>
      <c r="AM624" s="238" t="s">
        <v>354</v>
      </c>
      <c r="AN624" s="238">
        <v>5</v>
      </c>
      <c r="AO624" s="238">
        <v>1</v>
      </c>
      <c r="AS624" s="238">
        <v>15</v>
      </c>
      <c r="AT624" s="238">
        <v>9</v>
      </c>
      <c r="AU624" s="238">
        <v>65</v>
      </c>
      <c r="AV624" s="238">
        <v>11</v>
      </c>
      <c r="AW624" s="238">
        <v>21</v>
      </c>
      <c r="AX624" s="238">
        <v>2</v>
      </c>
      <c r="AY624" s="238">
        <v>2</v>
      </c>
      <c r="AZ624" s="238">
        <v>4</v>
      </c>
      <c r="BA624" s="238">
        <v>28</v>
      </c>
      <c r="BB624" s="238">
        <v>20</v>
      </c>
      <c r="BC624" s="238" t="s">
        <v>363</v>
      </c>
      <c r="BD624" s="238">
        <v>5</v>
      </c>
      <c r="BE624" s="238">
        <v>10</v>
      </c>
      <c r="BI624" s="238">
        <v>15</v>
      </c>
      <c r="BJ624" s="238">
        <v>9</v>
      </c>
      <c r="BK624" s="238">
        <v>65</v>
      </c>
      <c r="BL624" s="238">
        <v>11</v>
      </c>
      <c r="BM624" s="238">
        <v>21</v>
      </c>
      <c r="CT624" s="238">
        <v>462700.033866735</v>
      </c>
      <c r="CU624" s="238">
        <v>4967679.2058250802</v>
      </c>
      <c r="CV624" s="238">
        <v>44.861552279999998</v>
      </c>
      <c r="CW624" s="238">
        <v>-93.472122319999997</v>
      </c>
      <c r="CX624" s="238" t="s">
        <v>359</v>
      </c>
      <c r="CY624" s="238" t="s">
        <v>2733</v>
      </c>
    </row>
    <row r="625" spans="1:103" x14ac:dyDescent="0.25">
      <c r="A625" s="238">
        <v>317365</v>
      </c>
      <c r="B625" s="238">
        <v>2</v>
      </c>
      <c r="C625" s="238">
        <v>212</v>
      </c>
      <c r="D625" s="238">
        <v>156.55600000000001</v>
      </c>
      <c r="E625" s="238">
        <v>27</v>
      </c>
      <c r="F625" s="238" t="s">
        <v>2420</v>
      </c>
      <c r="H625" s="238" t="s">
        <v>354</v>
      </c>
      <c r="I625" s="238">
        <v>25</v>
      </c>
      <c r="K625" s="238">
        <v>16500202</v>
      </c>
      <c r="M625" s="238">
        <v>1</v>
      </c>
      <c r="N625" s="238">
        <v>6</v>
      </c>
      <c r="O625" s="238">
        <v>2016</v>
      </c>
      <c r="P625" s="238" t="s">
        <v>355</v>
      </c>
      <c r="Q625" s="238">
        <v>21</v>
      </c>
      <c r="R625" s="238" t="s">
        <v>369</v>
      </c>
      <c r="S625" s="238">
        <v>5</v>
      </c>
      <c r="T625" s="238">
        <v>0</v>
      </c>
      <c r="U625" s="238">
        <v>2</v>
      </c>
      <c r="V625" s="238">
        <v>12</v>
      </c>
      <c r="W625" s="238">
        <v>10</v>
      </c>
      <c r="X625" s="238">
        <v>2</v>
      </c>
      <c r="Y625" s="238">
        <v>1</v>
      </c>
      <c r="Z625" s="238">
        <v>4</v>
      </c>
      <c r="AB625" s="238">
        <v>3</v>
      </c>
      <c r="AC625" s="238">
        <v>98</v>
      </c>
      <c r="AD625" s="238" t="s">
        <v>357</v>
      </c>
      <c r="AF625" s="238" t="s">
        <v>358</v>
      </c>
      <c r="AG625" s="238">
        <v>7</v>
      </c>
      <c r="AH625" s="238">
        <v>2</v>
      </c>
      <c r="AI625" s="238">
        <v>2</v>
      </c>
      <c r="AJ625" s="238">
        <v>3</v>
      </c>
      <c r="AK625" s="238">
        <v>34</v>
      </c>
      <c r="AL625" s="238">
        <v>19</v>
      </c>
      <c r="AM625" s="238" t="s">
        <v>354</v>
      </c>
      <c r="AN625" s="238">
        <v>5</v>
      </c>
      <c r="AO625" s="238">
        <v>72</v>
      </c>
      <c r="AS625" s="238">
        <v>15</v>
      </c>
      <c r="AT625" s="238">
        <v>9</v>
      </c>
      <c r="AU625" s="238">
        <v>65</v>
      </c>
      <c r="AV625" s="238">
        <v>13</v>
      </c>
      <c r="AW625" s="238">
        <v>23</v>
      </c>
      <c r="AX625" s="238">
        <v>2</v>
      </c>
      <c r="AY625" s="238">
        <v>2</v>
      </c>
      <c r="AZ625" s="238">
        <v>3</v>
      </c>
      <c r="BA625" s="238">
        <v>21</v>
      </c>
      <c r="BB625" s="238">
        <v>22</v>
      </c>
      <c r="BC625" s="238" t="s">
        <v>354</v>
      </c>
      <c r="BD625" s="238">
        <v>5</v>
      </c>
      <c r="BE625" s="238">
        <v>1</v>
      </c>
      <c r="BI625" s="238">
        <v>15</v>
      </c>
      <c r="BJ625" s="238">
        <v>9</v>
      </c>
      <c r="BK625" s="238">
        <v>65</v>
      </c>
      <c r="BL625" s="238">
        <v>13</v>
      </c>
      <c r="BM625" s="238">
        <v>23</v>
      </c>
      <c r="CT625" s="238">
        <v>462700.033866735</v>
      </c>
      <c r="CU625" s="238">
        <v>4967653.8057742799</v>
      </c>
      <c r="CV625" s="238">
        <v>44.861323640000002</v>
      </c>
      <c r="CW625" s="238">
        <v>-93.472120450000006</v>
      </c>
      <c r="CX625" s="238" t="s">
        <v>359</v>
      </c>
      <c r="CY625" s="238" t="s">
        <v>2734</v>
      </c>
    </row>
    <row r="626" spans="1:103" x14ac:dyDescent="0.25">
      <c r="A626" s="238">
        <v>721486</v>
      </c>
      <c r="B626" s="238">
        <v>2</v>
      </c>
      <c r="C626" s="238">
        <v>212</v>
      </c>
      <c r="D626" s="238">
        <v>156.62100000000001</v>
      </c>
      <c r="E626" s="238">
        <v>27</v>
      </c>
      <c r="F626" s="238" t="s">
        <v>2420</v>
      </c>
      <c r="H626" s="238" t="s">
        <v>354</v>
      </c>
      <c r="I626" s="238">
        <v>25</v>
      </c>
      <c r="K626" s="238">
        <v>19506491</v>
      </c>
      <c r="M626" s="238">
        <v>5</v>
      </c>
      <c r="N626" s="238">
        <v>21</v>
      </c>
      <c r="O626" s="238">
        <v>2019</v>
      </c>
      <c r="P626" s="238" t="s">
        <v>368</v>
      </c>
      <c r="Q626" s="238">
        <v>20</v>
      </c>
      <c r="R626" s="238" t="s">
        <v>356</v>
      </c>
      <c r="S626" s="238">
        <v>5</v>
      </c>
      <c r="T626" s="238">
        <v>0</v>
      </c>
      <c r="U626" s="238">
        <v>1</v>
      </c>
      <c r="W626" s="238">
        <v>55</v>
      </c>
      <c r="X626" s="238">
        <v>2</v>
      </c>
      <c r="Y626" s="238">
        <v>4</v>
      </c>
      <c r="Z626" s="238">
        <v>3</v>
      </c>
      <c r="AB626" s="238">
        <v>2</v>
      </c>
      <c r="AC626" s="238">
        <v>98</v>
      </c>
      <c r="AD626" s="238" t="s">
        <v>357</v>
      </c>
      <c r="AF626" s="238" t="s">
        <v>405</v>
      </c>
      <c r="AG626" s="238">
        <v>3</v>
      </c>
      <c r="AH626" s="238">
        <v>2</v>
      </c>
      <c r="AI626" s="238">
        <v>4</v>
      </c>
      <c r="AJ626" s="238">
        <v>4</v>
      </c>
      <c r="AK626" s="238">
        <v>21</v>
      </c>
      <c r="AL626" s="238">
        <v>24</v>
      </c>
      <c r="AM626" s="238" t="s">
        <v>354</v>
      </c>
      <c r="AN626" s="238">
        <v>5</v>
      </c>
      <c r="AO626" s="238">
        <v>75</v>
      </c>
      <c r="AS626" s="238">
        <v>15</v>
      </c>
      <c r="AT626" s="238">
        <v>9</v>
      </c>
      <c r="AU626" s="238">
        <v>60</v>
      </c>
      <c r="AV626" s="238">
        <v>11</v>
      </c>
      <c r="AW626" s="238">
        <v>21</v>
      </c>
      <c r="CT626" s="238">
        <v>462818.56743713602</v>
      </c>
      <c r="CU626" s="238">
        <v>4967683.4391668802</v>
      </c>
      <c r="CV626" s="238">
        <v>44.861596579999997</v>
      </c>
      <c r="CW626" s="238">
        <v>-93.470622349999999</v>
      </c>
      <c r="CX626" s="238" t="s">
        <v>359</v>
      </c>
      <c r="CY626" s="238" t="s">
        <v>2735</v>
      </c>
    </row>
    <row r="627" spans="1:103" x14ac:dyDescent="0.25">
      <c r="A627" s="238">
        <v>536155</v>
      </c>
      <c r="B627" s="238">
        <v>2</v>
      </c>
      <c r="C627" s="238">
        <v>212</v>
      </c>
      <c r="D627" s="238">
        <v>156.62700000000001</v>
      </c>
      <c r="E627" s="238">
        <v>27</v>
      </c>
      <c r="F627" s="238" t="s">
        <v>2420</v>
      </c>
      <c r="H627" s="238" t="s">
        <v>354</v>
      </c>
      <c r="I627" s="238">
        <v>25</v>
      </c>
      <c r="K627" s="238">
        <v>18002109</v>
      </c>
      <c r="M627" s="238">
        <v>1</v>
      </c>
      <c r="N627" s="238">
        <v>14</v>
      </c>
      <c r="O627" s="238">
        <v>2018</v>
      </c>
      <c r="P627" s="238" t="s">
        <v>366</v>
      </c>
      <c r="Q627" s="238">
        <v>21</v>
      </c>
      <c r="R627" s="238">
        <v>98</v>
      </c>
      <c r="S627" s="238">
        <v>5</v>
      </c>
      <c r="T627" s="238">
        <v>0</v>
      </c>
      <c r="U627" s="238">
        <v>1</v>
      </c>
      <c r="V627" s="238">
        <v>90</v>
      </c>
      <c r="W627" s="238">
        <v>10</v>
      </c>
      <c r="X627" s="238">
        <v>27</v>
      </c>
      <c r="Y627" s="238">
        <v>4</v>
      </c>
      <c r="Z627" s="238">
        <v>4</v>
      </c>
      <c r="AB627" s="238">
        <v>3</v>
      </c>
      <c r="AC627" s="238">
        <v>98</v>
      </c>
      <c r="AD627" s="238" t="s">
        <v>357</v>
      </c>
      <c r="AF627" s="238" t="s">
        <v>358</v>
      </c>
      <c r="AG627" s="238">
        <v>4</v>
      </c>
      <c r="AH627" s="238">
        <v>2</v>
      </c>
      <c r="AI627" s="238">
        <v>4</v>
      </c>
      <c r="AJ627" s="238">
        <v>3</v>
      </c>
      <c r="AK627" s="238">
        <v>21</v>
      </c>
      <c r="AL627" s="238">
        <v>56</v>
      </c>
      <c r="AM627" s="238" t="s">
        <v>363</v>
      </c>
      <c r="AN627" s="238">
        <v>5</v>
      </c>
      <c r="AO627" s="238">
        <v>99</v>
      </c>
      <c r="AS627" s="238">
        <v>15</v>
      </c>
      <c r="AT627" s="238">
        <v>98</v>
      </c>
      <c r="AU627" s="238">
        <v>65</v>
      </c>
      <c r="AV627" s="238">
        <v>13</v>
      </c>
      <c r="AW627" s="238">
        <v>21</v>
      </c>
      <c r="CT627" s="238">
        <v>462813.18427279597</v>
      </c>
      <c r="CU627" s="238">
        <v>4967659.8067209199</v>
      </c>
      <c r="CV627" s="238">
        <v>44.861383570000001</v>
      </c>
      <c r="CW627" s="238">
        <v>-93.470688749999994</v>
      </c>
      <c r="CX627" s="238" t="s">
        <v>359</v>
      </c>
      <c r="CY627" s="238" t="s">
        <v>2736</v>
      </c>
    </row>
    <row r="628" spans="1:103" x14ac:dyDescent="0.25">
      <c r="A628" s="238">
        <v>679192</v>
      </c>
      <c r="B628" s="238">
        <v>2</v>
      </c>
      <c r="C628" s="238">
        <v>212</v>
      </c>
      <c r="D628" s="238">
        <v>156.63399999999999</v>
      </c>
      <c r="E628" s="238">
        <v>27</v>
      </c>
      <c r="F628" s="238" t="s">
        <v>2420</v>
      </c>
      <c r="H628" s="238" t="s">
        <v>354</v>
      </c>
      <c r="I628" s="238">
        <v>25</v>
      </c>
      <c r="K628" s="238">
        <v>19003332</v>
      </c>
      <c r="M628" s="238">
        <v>1</v>
      </c>
      <c r="N628" s="238">
        <v>26</v>
      </c>
      <c r="O628" s="238">
        <v>2019</v>
      </c>
      <c r="P628" s="238" t="s">
        <v>364</v>
      </c>
      <c r="Q628" s="238">
        <v>9</v>
      </c>
      <c r="R628" s="238" t="s">
        <v>369</v>
      </c>
      <c r="S628" s="238">
        <v>5</v>
      </c>
      <c r="T628" s="238">
        <v>0</v>
      </c>
      <c r="U628" s="238">
        <v>2</v>
      </c>
      <c r="V628" s="238">
        <v>5</v>
      </c>
      <c r="W628" s="238">
        <v>10</v>
      </c>
      <c r="X628" s="238">
        <v>2</v>
      </c>
      <c r="Y628" s="238">
        <v>1</v>
      </c>
      <c r="Z628" s="238">
        <v>2</v>
      </c>
      <c r="AA628" s="238">
        <v>4</v>
      </c>
      <c r="AB628" s="238">
        <v>3</v>
      </c>
      <c r="AC628" s="238">
        <v>98</v>
      </c>
      <c r="AD628" s="238" t="s">
        <v>357</v>
      </c>
      <c r="AF628" s="238" t="s">
        <v>358</v>
      </c>
      <c r="AG628" s="238">
        <v>10</v>
      </c>
      <c r="AH628" s="238">
        <v>2</v>
      </c>
      <c r="AI628" s="238">
        <v>4</v>
      </c>
      <c r="AJ628" s="238">
        <v>3</v>
      </c>
      <c r="AK628" s="238">
        <v>21</v>
      </c>
      <c r="AL628" s="238">
        <v>26</v>
      </c>
      <c r="AM628" s="238" t="s">
        <v>363</v>
      </c>
      <c r="AN628" s="238">
        <v>5</v>
      </c>
      <c r="AO628" s="238">
        <v>99</v>
      </c>
      <c r="AS628" s="238">
        <v>15</v>
      </c>
      <c r="AT628" s="238">
        <v>98</v>
      </c>
      <c r="AU628" s="238">
        <v>60</v>
      </c>
      <c r="AV628" s="238">
        <v>13</v>
      </c>
      <c r="AW628" s="238">
        <v>23</v>
      </c>
      <c r="AX628" s="238">
        <v>2</v>
      </c>
      <c r="AY628" s="238">
        <v>2</v>
      </c>
      <c r="AZ628" s="238">
        <v>3</v>
      </c>
      <c r="BA628" s="238">
        <v>21</v>
      </c>
      <c r="BB628" s="238">
        <v>38</v>
      </c>
      <c r="BC628" s="238" t="s">
        <v>363</v>
      </c>
      <c r="BD628" s="238">
        <v>5</v>
      </c>
      <c r="BE628" s="238">
        <v>1</v>
      </c>
      <c r="BI628" s="238">
        <v>15</v>
      </c>
      <c r="BJ628" s="238">
        <v>98</v>
      </c>
      <c r="BK628" s="238">
        <v>60</v>
      </c>
      <c r="BL628" s="238">
        <v>13</v>
      </c>
      <c r="BM628" s="238">
        <v>23</v>
      </c>
      <c r="CT628" s="238">
        <v>462826.94263364602</v>
      </c>
      <c r="CU628" s="238">
        <v>4967659.8067209199</v>
      </c>
      <c r="CV628" s="238">
        <v>44.861384280000003</v>
      </c>
      <c r="CW628" s="238">
        <v>-93.470514609999995</v>
      </c>
      <c r="CX628" s="238" t="s">
        <v>359</v>
      </c>
      <c r="CY628" s="238" t="s">
        <v>2737</v>
      </c>
    </row>
    <row r="629" spans="1:103" x14ac:dyDescent="0.25">
      <c r="A629" s="238">
        <v>10904419</v>
      </c>
      <c r="B629" s="238">
        <v>2</v>
      </c>
      <c r="C629" s="238">
        <v>212</v>
      </c>
      <c r="D629" s="238">
        <v>156.64400000000001</v>
      </c>
      <c r="E629" s="238">
        <v>27</v>
      </c>
      <c r="F629" s="238" t="s">
        <v>2420</v>
      </c>
      <c r="H629" s="238" t="s">
        <v>354</v>
      </c>
      <c r="I629" s="238">
        <v>25</v>
      </c>
      <c r="K629" s="238">
        <v>13510863</v>
      </c>
      <c r="L629" s="238">
        <v>133010244</v>
      </c>
      <c r="M629" s="238">
        <v>10</v>
      </c>
      <c r="N629" s="238">
        <v>26</v>
      </c>
      <c r="O629" s="238">
        <v>2013</v>
      </c>
      <c r="P629" s="238" t="s">
        <v>364</v>
      </c>
      <c r="Q629" s="238">
        <v>12</v>
      </c>
      <c r="R629" s="238" t="s">
        <v>369</v>
      </c>
      <c r="S629" s="238">
        <v>5</v>
      </c>
      <c r="T629" s="238">
        <v>0</v>
      </c>
      <c r="U629" s="238">
        <v>1</v>
      </c>
      <c r="V629" s="238">
        <v>7</v>
      </c>
      <c r="W629" s="238">
        <v>54</v>
      </c>
      <c r="X629" s="238">
        <v>2</v>
      </c>
      <c r="Y629" s="238">
        <v>1</v>
      </c>
      <c r="Z629" s="238">
        <v>2</v>
      </c>
      <c r="AB629" s="238">
        <v>1</v>
      </c>
      <c r="AC629" s="238">
        <v>98</v>
      </c>
      <c r="AD629" s="238" t="s">
        <v>376</v>
      </c>
      <c r="AE629" s="238" t="s">
        <v>2714</v>
      </c>
      <c r="AF629" s="238" t="s">
        <v>358</v>
      </c>
      <c r="AG629" s="238">
        <v>3</v>
      </c>
      <c r="AH629" s="238">
        <v>2</v>
      </c>
      <c r="AI629" s="238">
        <v>2</v>
      </c>
      <c r="AJ629" s="238">
        <v>3</v>
      </c>
      <c r="AK629" s="238">
        <v>21</v>
      </c>
      <c r="AL629" s="238">
        <v>18</v>
      </c>
      <c r="AM629" s="238" t="s">
        <v>363</v>
      </c>
      <c r="AN629" s="238">
        <v>5</v>
      </c>
      <c r="AO629" s="238">
        <v>15</v>
      </c>
      <c r="AP629" s="238">
        <v>16</v>
      </c>
      <c r="AS629" s="238">
        <v>3</v>
      </c>
      <c r="AT629" s="238">
        <v>98</v>
      </c>
      <c r="AU629" s="238">
        <v>60</v>
      </c>
      <c r="AV629" s="238">
        <v>10</v>
      </c>
      <c r="AW629" s="238">
        <v>21</v>
      </c>
      <c r="CT629" s="238">
        <v>462842</v>
      </c>
      <c r="CU629" s="238">
        <v>4967661</v>
      </c>
      <c r="CV629" s="238">
        <v>44.861396599999999</v>
      </c>
      <c r="CW629" s="238">
        <v>-93.470317800000004</v>
      </c>
      <c r="CX629" s="238" t="s">
        <v>359</v>
      </c>
      <c r="CY629" s="238" t="s">
        <v>2738</v>
      </c>
    </row>
    <row r="630" spans="1:103" x14ac:dyDescent="0.25">
      <c r="A630" s="238">
        <v>10738322</v>
      </c>
      <c r="B630" s="238">
        <v>2</v>
      </c>
      <c r="C630" s="238">
        <v>212</v>
      </c>
      <c r="D630" s="238">
        <v>156.648</v>
      </c>
      <c r="E630" s="238">
        <v>27</v>
      </c>
      <c r="F630" s="238" t="s">
        <v>2420</v>
      </c>
      <c r="H630" s="238" t="s">
        <v>354</v>
      </c>
      <c r="I630" s="238">
        <v>25</v>
      </c>
      <c r="K630" s="238">
        <v>11507346</v>
      </c>
      <c r="L630" s="238">
        <v>112040014</v>
      </c>
      <c r="M630" s="238">
        <v>7</v>
      </c>
      <c r="N630" s="238">
        <v>21</v>
      </c>
      <c r="O630" s="238">
        <v>2011</v>
      </c>
      <c r="P630" s="238" t="s">
        <v>384</v>
      </c>
      <c r="Q630" s="238">
        <v>7</v>
      </c>
      <c r="R630" s="238" t="s">
        <v>369</v>
      </c>
      <c r="S630" s="238">
        <v>5</v>
      </c>
      <c r="T630" s="238">
        <v>0</v>
      </c>
      <c r="U630" s="238">
        <v>2</v>
      </c>
      <c r="V630" s="238">
        <v>1</v>
      </c>
      <c r="W630" s="238">
        <v>10</v>
      </c>
      <c r="X630" s="238">
        <v>2</v>
      </c>
      <c r="Y630" s="238">
        <v>1</v>
      </c>
      <c r="Z630" s="238">
        <v>1</v>
      </c>
      <c r="AB630" s="238">
        <v>1</v>
      </c>
      <c r="AC630" s="238">
        <v>98</v>
      </c>
      <c r="AD630" s="238" t="s">
        <v>2739</v>
      </c>
      <c r="AE630" s="238" t="s">
        <v>2714</v>
      </c>
      <c r="AF630" s="238" t="s">
        <v>358</v>
      </c>
      <c r="AG630" s="238">
        <v>7</v>
      </c>
      <c r="AH630" s="238">
        <v>2</v>
      </c>
      <c r="AI630" s="238">
        <v>2</v>
      </c>
      <c r="AJ630" s="238">
        <v>3</v>
      </c>
      <c r="AK630" s="238">
        <v>26</v>
      </c>
      <c r="AL630" s="238">
        <v>23</v>
      </c>
      <c r="AM630" s="238" t="s">
        <v>363</v>
      </c>
      <c r="AN630" s="238">
        <v>5</v>
      </c>
      <c r="AO630" s="238">
        <v>5</v>
      </c>
      <c r="AP630" s="238">
        <v>15</v>
      </c>
      <c r="AS630" s="238">
        <v>1</v>
      </c>
      <c r="AT630" s="238">
        <v>98</v>
      </c>
      <c r="AU630" s="238">
        <v>55</v>
      </c>
      <c r="AV630" s="238">
        <v>10</v>
      </c>
      <c r="AW630" s="238">
        <v>20</v>
      </c>
      <c r="AX630" s="238">
        <v>2</v>
      </c>
      <c r="AY630" s="238">
        <v>1</v>
      </c>
      <c r="AZ630" s="238">
        <v>3</v>
      </c>
      <c r="BA630" s="238">
        <v>26</v>
      </c>
      <c r="BB630" s="238">
        <v>48</v>
      </c>
      <c r="BC630" s="238" t="s">
        <v>363</v>
      </c>
      <c r="BD630" s="238">
        <v>5</v>
      </c>
      <c r="BE630" s="238">
        <v>1</v>
      </c>
      <c r="BI630" s="238">
        <v>1</v>
      </c>
      <c r="BJ630" s="238">
        <v>98</v>
      </c>
      <c r="BK630" s="238">
        <v>55</v>
      </c>
      <c r="BL630" s="238">
        <v>10</v>
      </c>
      <c r="BM630" s="238">
        <v>20</v>
      </c>
      <c r="CT630" s="238">
        <v>462848</v>
      </c>
      <c r="CU630" s="238">
        <v>4967661</v>
      </c>
      <c r="CV630" s="238">
        <v>44.8613991</v>
      </c>
      <c r="CW630" s="238">
        <v>-93.470246200000005</v>
      </c>
      <c r="CX630" s="238" t="s">
        <v>359</v>
      </c>
      <c r="CY630" s="238" t="s">
        <v>2740</v>
      </c>
    </row>
    <row r="631" spans="1:103" x14ac:dyDescent="0.25">
      <c r="A631" s="238">
        <v>10761706</v>
      </c>
      <c r="B631" s="238">
        <v>2</v>
      </c>
      <c r="C631" s="238">
        <v>212</v>
      </c>
      <c r="D631" s="238">
        <v>156.648</v>
      </c>
      <c r="E631" s="238">
        <v>27</v>
      </c>
      <c r="F631" s="238" t="s">
        <v>2420</v>
      </c>
      <c r="H631" s="238" t="s">
        <v>354</v>
      </c>
      <c r="I631" s="238">
        <v>25</v>
      </c>
      <c r="K631" s="238">
        <v>11511989</v>
      </c>
      <c r="L631" s="238">
        <v>113400278</v>
      </c>
      <c r="M631" s="238">
        <v>12</v>
      </c>
      <c r="N631" s="238">
        <v>3</v>
      </c>
      <c r="O631" s="238">
        <v>2011</v>
      </c>
      <c r="P631" s="238" t="s">
        <v>364</v>
      </c>
      <c r="Q631" s="238">
        <v>15</v>
      </c>
      <c r="R631" s="238" t="s">
        <v>369</v>
      </c>
      <c r="S631" s="238">
        <v>5</v>
      </c>
      <c r="T631" s="238">
        <v>0</v>
      </c>
      <c r="U631" s="238">
        <v>1</v>
      </c>
      <c r="V631" s="238">
        <v>7</v>
      </c>
      <c r="W631" s="238">
        <v>54</v>
      </c>
      <c r="X631" s="238">
        <v>2</v>
      </c>
      <c r="Y631" s="238">
        <v>1</v>
      </c>
      <c r="Z631" s="238">
        <v>4</v>
      </c>
      <c r="AA631" s="238">
        <v>2</v>
      </c>
      <c r="AB631" s="238">
        <v>3</v>
      </c>
      <c r="AC631" s="238">
        <v>98</v>
      </c>
      <c r="AD631" s="238" t="s">
        <v>376</v>
      </c>
      <c r="AE631" s="238" t="s">
        <v>2634</v>
      </c>
      <c r="AF631" s="238" t="s">
        <v>358</v>
      </c>
      <c r="AG631" s="238">
        <v>3</v>
      </c>
      <c r="AH631" s="238">
        <v>2</v>
      </c>
      <c r="AI631" s="238">
        <v>2</v>
      </c>
      <c r="AJ631" s="238">
        <v>3</v>
      </c>
      <c r="AK631" s="238">
        <v>21</v>
      </c>
      <c r="AL631" s="238">
        <v>66</v>
      </c>
      <c r="AM631" s="238" t="s">
        <v>363</v>
      </c>
      <c r="AN631" s="238">
        <v>5</v>
      </c>
      <c r="AO631" s="238">
        <v>3</v>
      </c>
      <c r="AS631" s="238">
        <v>3</v>
      </c>
      <c r="AT631" s="238">
        <v>98</v>
      </c>
      <c r="AU631" s="238">
        <v>55</v>
      </c>
      <c r="AV631" s="238">
        <v>11</v>
      </c>
      <c r="AW631" s="238">
        <v>21</v>
      </c>
      <c r="CT631" s="238">
        <v>462848</v>
      </c>
      <c r="CU631" s="238">
        <v>4967661</v>
      </c>
      <c r="CV631" s="238">
        <v>44.8613991</v>
      </c>
      <c r="CW631" s="238">
        <v>-93.470246200000005</v>
      </c>
      <c r="CX631" s="238" t="s">
        <v>359</v>
      </c>
      <c r="CY631" s="238" t="s">
        <v>2741</v>
      </c>
    </row>
    <row r="632" spans="1:103" x14ac:dyDescent="0.25">
      <c r="A632" s="238">
        <v>10884614</v>
      </c>
      <c r="B632" s="238">
        <v>2</v>
      </c>
      <c r="C632" s="238">
        <v>212</v>
      </c>
      <c r="D632" s="238">
        <v>156.648</v>
      </c>
      <c r="E632" s="238">
        <v>27</v>
      </c>
      <c r="F632" s="238" t="s">
        <v>2420</v>
      </c>
      <c r="H632" s="238" t="s">
        <v>354</v>
      </c>
      <c r="I632" s="238">
        <v>25</v>
      </c>
      <c r="K632" s="238">
        <v>13032635</v>
      </c>
      <c r="L632" s="238">
        <v>132140037</v>
      </c>
      <c r="M632" s="238">
        <v>8</v>
      </c>
      <c r="N632" s="238">
        <v>2</v>
      </c>
      <c r="O632" s="238">
        <v>2013</v>
      </c>
      <c r="P632" s="238" t="s">
        <v>362</v>
      </c>
      <c r="Q632" s="238">
        <v>7</v>
      </c>
      <c r="R632" s="238" t="s">
        <v>356</v>
      </c>
      <c r="S632" s="238">
        <v>5</v>
      </c>
      <c r="T632" s="238">
        <v>0</v>
      </c>
      <c r="U632" s="238">
        <v>2</v>
      </c>
      <c r="V632" s="238">
        <v>10</v>
      </c>
      <c r="W632" s="238">
        <v>92</v>
      </c>
      <c r="X632" s="238">
        <v>2</v>
      </c>
      <c r="Y632" s="238">
        <v>1</v>
      </c>
      <c r="Z632" s="238">
        <v>1</v>
      </c>
      <c r="AB632" s="238">
        <v>1</v>
      </c>
      <c r="AC632" s="238">
        <v>98</v>
      </c>
      <c r="AD632" s="238" t="s">
        <v>1627</v>
      </c>
      <c r="AE632" s="238" t="s">
        <v>2719</v>
      </c>
      <c r="AF632" s="238" t="s">
        <v>358</v>
      </c>
      <c r="AG632" s="238">
        <v>5</v>
      </c>
      <c r="AH632" s="238">
        <v>2</v>
      </c>
      <c r="AI632" s="238">
        <v>4</v>
      </c>
      <c r="AJ632" s="238">
        <v>4</v>
      </c>
      <c r="AK632" s="238">
        <v>21</v>
      </c>
      <c r="AL632" s="238">
        <v>23</v>
      </c>
      <c r="AM632" s="238" t="s">
        <v>363</v>
      </c>
      <c r="AN632" s="238">
        <v>5</v>
      </c>
      <c r="AO632" s="238">
        <v>1</v>
      </c>
      <c r="AS632" s="238">
        <v>1</v>
      </c>
      <c r="AT632" s="238">
        <v>98</v>
      </c>
      <c r="AU632" s="238">
        <v>60</v>
      </c>
      <c r="AV632" s="238">
        <v>11</v>
      </c>
      <c r="AW632" s="238">
        <v>21</v>
      </c>
      <c r="AX632" s="238">
        <v>1</v>
      </c>
      <c r="AY632" s="238">
        <v>44</v>
      </c>
      <c r="BI632" s="238">
        <v>1</v>
      </c>
      <c r="BJ632" s="238">
        <v>98</v>
      </c>
      <c r="BK632" s="238">
        <v>60</v>
      </c>
      <c r="BL632" s="238">
        <v>11</v>
      </c>
      <c r="BM632" s="238">
        <v>21</v>
      </c>
      <c r="CT632" s="238">
        <v>462848</v>
      </c>
      <c r="CU632" s="238">
        <v>4967661</v>
      </c>
      <c r="CV632" s="238">
        <v>44.8613991</v>
      </c>
      <c r="CW632" s="238">
        <v>-93.470246200000005</v>
      </c>
      <c r="CX632" s="238" t="s">
        <v>359</v>
      </c>
      <c r="CY632" s="238" t="s">
        <v>2742</v>
      </c>
    </row>
    <row r="633" spans="1:103" x14ac:dyDescent="0.25">
      <c r="A633" s="238">
        <v>10916746</v>
      </c>
      <c r="B633" s="238">
        <v>2</v>
      </c>
      <c r="C633" s="238">
        <v>212</v>
      </c>
      <c r="D633" s="238">
        <v>156.648</v>
      </c>
      <c r="E633" s="238">
        <v>27</v>
      </c>
      <c r="F633" s="238" t="s">
        <v>2420</v>
      </c>
      <c r="H633" s="238" t="s">
        <v>354</v>
      </c>
      <c r="I633" s="238">
        <v>25</v>
      </c>
      <c r="K633" s="238">
        <v>13052683</v>
      </c>
      <c r="L633" s="238">
        <v>133590046</v>
      </c>
      <c r="M633" s="238">
        <v>12</v>
      </c>
      <c r="N633" s="238">
        <v>25</v>
      </c>
      <c r="O633" s="238">
        <v>2013</v>
      </c>
      <c r="P633" s="238" t="s">
        <v>355</v>
      </c>
      <c r="Q633" s="238">
        <v>8</v>
      </c>
      <c r="R633" s="238" t="s">
        <v>369</v>
      </c>
      <c r="S633" s="238">
        <v>5</v>
      </c>
      <c r="T633" s="238">
        <v>0</v>
      </c>
      <c r="U633" s="238">
        <v>1</v>
      </c>
      <c r="V633" s="238">
        <v>7</v>
      </c>
      <c r="W633" s="238">
        <v>54</v>
      </c>
      <c r="X633" s="238">
        <v>2</v>
      </c>
      <c r="Y633" s="238">
        <v>1</v>
      </c>
      <c r="Z633" s="238">
        <v>4</v>
      </c>
      <c r="AB633" s="238">
        <v>3</v>
      </c>
      <c r="AC633" s="238">
        <v>98</v>
      </c>
      <c r="AD633" s="238" t="s">
        <v>371</v>
      </c>
      <c r="AE633" s="238" t="s">
        <v>2714</v>
      </c>
      <c r="AF633" s="238" t="s">
        <v>358</v>
      </c>
      <c r="AG633" s="238">
        <v>3</v>
      </c>
      <c r="AH633" s="238">
        <v>2</v>
      </c>
      <c r="AI633" s="238">
        <v>4</v>
      </c>
      <c r="AJ633" s="238">
        <v>3</v>
      </c>
      <c r="AK633" s="238">
        <v>21</v>
      </c>
      <c r="AL633" s="238">
        <v>23</v>
      </c>
      <c r="AM633" s="238" t="s">
        <v>363</v>
      </c>
      <c r="AN633" s="238">
        <v>5</v>
      </c>
      <c r="AO633" s="238">
        <v>3</v>
      </c>
      <c r="AP633" s="238">
        <v>72</v>
      </c>
      <c r="AS633" s="238">
        <v>1</v>
      </c>
      <c r="AT633" s="238">
        <v>98</v>
      </c>
      <c r="AU633" s="238">
        <v>60</v>
      </c>
      <c r="AV633" s="238">
        <v>10</v>
      </c>
      <c r="AW633" s="238">
        <v>20</v>
      </c>
      <c r="CT633" s="238">
        <v>462848</v>
      </c>
      <c r="CU633" s="238">
        <v>4967661</v>
      </c>
      <c r="CV633" s="238">
        <v>44.8613991</v>
      </c>
      <c r="CW633" s="238">
        <v>-93.470246200000005</v>
      </c>
      <c r="CX633" s="238" t="s">
        <v>359</v>
      </c>
      <c r="CY633" s="238" t="s">
        <v>2743</v>
      </c>
    </row>
    <row r="634" spans="1:103" x14ac:dyDescent="0.25">
      <c r="A634" s="238">
        <v>10941027</v>
      </c>
      <c r="B634" s="238">
        <v>2</v>
      </c>
      <c r="C634" s="238">
        <v>212</v>
      </c>
      <c r="D634" s="238">
        <v>156.648</v>
      </c>
      <c r="E634" s="238">
        <v>27</v>
      </c>
      <c r="F634" s="238" t="s">
        <v>2420</v>
      </c>
      <c r="H634" s="238" t="s">
        <v>354</v>
      </c>
      <c r="I634" s="238">
        <v>25</v>
      </c>
      <c r="K634" s="238">
        <v>14500493</v>
      </c>
      <c r="L634" s="238">
        <v>140130307</v>
      </c>
      <c r="M634" s="238">
        <v>1</v>
      </c>
      <c r="N634" s="238">
        <v>11</v>
      </c>
      <c r="O634" s="238">
        <v>2014</v>
      </c>
      <c r="P634" s="238" t="s">
        <v>364</v>
      </c>
      <c r="Q634" s="238">
        <v>5</v>
      </c>
      <c r="R634" s="238" t="s">
        <v>356</v>
      </c>
      <c r="S634" s="238">
        <v>5</v>
      </c>
      <c r="T634" s="238">
        <v>0</v>
      </c>
      <c r="U634" s="238">
        <v>1</v>
      </c>
      <c r="V634" s="238">
        <v>7</v>
      </c>
      <c r="W634" s="238">
        <v>83</v>
      </c>
      <c r="X634" s="238">
        <v>2</v>
      </c>
      <c r="Y634" s="238">
        <v>4</v>
      </c>
      <c r="Z634" s="238">
        <v>1</v>
      </c>
      <c r="AB634" s="238">
        <v>5</v>
      </c>
      <c r="AC634" s="238">
        <v>98</v>
      </c>
      <c r="AD634" s="238" t="s">
        <v>376</v>
      </c>
      <c r="AE634" s="238" t="s">
        <v>2634</v>
      </c>
      <c r="AF634" s="238" t="s">
        <v>358</v>
      </c>
      <c r="AG634" s="238">
        <v>3</v>
      </c>
      <c r="AH634" s="238">
        <v>2</v>
      </c>
      <c r="AI634" s="238">
        <v>3</v>
      </c>
      <c r="AJ634" s="238">
        <v>3</v>
      </c>
      <c r="AK634" s="238">
        <v>21</v>
      </c>
      <c r="AL634" s="238">
        <v>47</v>
      </c>
      <c r="AN634" s="238">
        <v>5</v>
      </c>
      <c r="AO634" s="238">
        <v>3</v>
      </c>
      <c r="AP634" s="238">
        <v>15</v>
      </c>
      <c r="AS634" s="238">
        <v>3</v>
      </c>
      <c r="AT634" s="238">
        <v>98</v>
      </c>
      <c r="AU634" s="238">
        <v>55</v>
      </c>
      <c r="AV634" s="238">
        <v>10</v>
      </c>
      <c r="AW634" s="238">
        <v>21</v>
      </c>
      <c r="CT634" s="238">
        <v>462848</v>
      </c>
      <c r="CU634" s="238">
        <v>4967661</v>
      </c>
      <c r="CV634" s="238">
        <v>44.8613991</v>
      </c>
      <c r="CW634" s="238">
        <v>-93.470246200000005</v>
      </c>
      <c r="CX634" s="238" t="s">
        <v>359</v>
      </c>
      <c r="CY634" s="238" t="s">
        <v>2744</v>
      </c>
    </row>
    <row r="635" spans="1:103" x14ac:dyDescent="0.25">
      <c r="A635" s="238">
        <v>10951545</v>
      </c>
      <c r="B635" s="238">
        <v>2</v>
      </c>
      <c r="C635" s="238">
        <v>212</v>
      </c>
      <c r="D635" s="238">
        <v>156.648</v>
      </c>
      <c r="E635" s="238">
        <v>27</v>
      </c>
      <c r="F635" s="238" t="s">
        <v>2420</v>
      </c>
      <c r="H635" s="238" t="s">
        <v>354</v>
      </c>
      <c r="I635" s="238">
        <v>25</v>
      </c>
      <c r="K635" s="238">
        <v>14501576</v>
      </c>
      <c r="L635" s="238">
        <v>140500355</v>
      </c>
      <c r="M635" s="238">
        <v>1</v>
      </c>
      <c r="N635" s="238">
        <v>30</v>
      </c>
      <c r="O635" s="238">
        <v>2014</v>
      </c>
      <c r="P635" s="238" t="s">
        <v>384</v>
      </c>
      <c r="Q635" s="238">
        <v>14</v>
      </c>
      <c r="R635" s="238" t="s">
        <v>369</v>
      </c>
      <c r="S635" s="238">
        <v>5</v>
      </c>
      <c r="T635" s="238">
        <v>0</v>
      </c>
      <c r="U635" s="238">
        <v>2</v>
      </c>
      <c r="V635" s="238">
        <v>10</v>
      </c>
      <c r="W635" s="238">
        <v>1</v>
      </c>
      <c r="X635" s="238">
        <v>29</v>
      </c>
      <c r="Y635" s="238">
        <v>1</v>
      </c>
      <c r="Z635" s="238">
        <v>4</v>
      </c>
      <c r="AB635" s="238">
        <v>3</v>
      </c>
      <c r="AC635" s="238">
        <v>98</v>
      </c>
      <c r="AD635" s="238" t="s">
        <v>376</v>
      </c>
      <c r="AE635" s="238">
        <v>5</v>
      </c>
      <c r="AF635" s="238" t="s">
        <v>358</v>
      </c>
      <c r="AG635" s="238">
        <v>5</v>
      </c>
      <c r="AH635" s="238">
        <v>2</v>
      </c>
      <c r="AI635" s="238">
        <v>42</v>
      </c>
      <c r="AJ635" s="238">
        <v>3</v>
      </c>
      <c r="AK635" s="238">
        <v>28</v>
      </c>
      <c r="AL635" s="238">
        <v>60</v>
      </c>
      <c r="AM635" s="238" t="s">
        <v>354</v>
      </c>
      <c r="AN635" s="238">
        <v>5</v>
      </c>
      <c r="AO635" s="238">
        <v>1</v>
      </c>
      <c r="AS635" s="238">
        <v>1</v>
      </c>
      <c r="AT635" s="238">
        <v>98</v>
      </c>
      <c r="AU635" s="238">
        <v>60</v>
      </c>
      <c r="AV635" s="238">
        <v>10</v>
      </c>
      <c r="AW635" s="238">
        <v>21</v>
      </c>
      <c r="AX635" s="238">
        <v>2</v>
      </c>
      <c r="AY635" s="238">
        <v>4</v>
      </c>
      <c r="AZ635" s="238">
        <v>3</v>
      </c>
      <c r="BA635" s="238">
        <v>21</v>
      </c>
      <c r="BB635" s="238">
        <v>54</v>
      </c>
      <c r="BC635" s="238" t="s">
        <v>354</v>
      </c>
      <c r="BD635" s="238">
        <v>5</v>
      </c>
      <c r="BE635" s="238">
        <v>8</v>
      </c>
      <c r="BF635" s="238">
        <v>2</v>
      </c>
      <c r="BI635" s="238">
        <v>1</v>
      </c>
      <c r="BJ635" s="238">
        <v>98</v>
      </c>
      <c r="BK635" s="238">
        <v>60</v>
      </c>
      <c r="BL635" s="238">
        <v>10</v>
      </c>
      <c r="BM635" s="238">
        <v>21</v>
      </c>
      <c r="CT635" s="238">
        <v>462848</v>
      </c>
      <c r="CU635" s="238">
        <v>4967661</v>
      </c>
      <c r="CV635" s="238">
        <v>44.8613991</v>
      </c>
      <c r="CW635" s="238">
        <v>-93.470246200000005</v>
      </c>
      <c r="CX635" s="238" t="s">
        <v>359</v>
      </c>
      <c r="CY635" s="238" t="s">
        <v>2745</v>
      </c>
    </row>
    <row r="636" spans="1:103" x14ac:dyDescent="0.25">
      <c r="A636" s="238">
        <v>10978392</v>
      </c>
      <c r="B636" s="238">
        <v>2</v>
      </c>
      <c r="C636" s="238">
        <v>212</v>
      </c>
      <c r="D636" s="238">
        <v>156.648</v>
      </c>
      <c r="E636" s="238">
        <v>27</v>
      </c>
      <c r="F636" s="238" t="s">
        <v>2420</v>
      </c>
      <c r="H636" s="238" t="s">
        <v>354</v>
      </c>
      <c r="I636" s="238">
        <v>25</v>
      </c>
      <c r="K636" s="238">
        <v>14508193</v>
      </c>
      <c r="L636" s="238">
        <v>142150216</v>
      </c>
      <c r="M636" s="238">
        <v>7</v>
      </c>
      <c r="N636" s="238">
        <v>31</v>
      </c>
      <c r="O636" s="238">
        <v>2014</v>
      </c>
      <c r="P636" s="238" t="s">
        <v>384</v>
      </c>
      <c r="Q636" s="238">
        <v>14</v>
      </c>
      <c r="R636" s="238" t="s">
        <v>369</v>
      </c>
      <c r="S636" s="238">
        <v>5</v>
      </c>
      <c r="T636" s="238">
        <v>0</v>
      </c>
      <c r="U636" s="238">
        <v>1</v>
      </c>
      <c r="V636" s="238">
        <v>7</v>
      </c>
      <c r="W636" s="238">
        <v>10</v>
      </c>
      <c r="X636" s="238">
        <v>2</v>
      </c>
      <c r="Y636" s="238">
        <v>1</v>
      </c>
      <c r="Z636" s="238">
        <v>1</v>
      </c>
      <c r="AB636" s="238">
        <v>1</v>
      </c>
      <c r="AC636" s="238">
        <v>98</v>
      </c>
      <c r="AD636" s="238">
        <v>212</v>
      </c>
      <c r="AE636" s="238" t="s">
        <v>2714</v>
      </c>
      <c r="AF636" s="238" t="s">
        <v>358</v>
      </c>
      <c r="AG636" s="238">
        <v>3</v>
      </c>
      <c r="AH636" s="238">
        <v>2</v>
      </c>
      <c r="AI636" s="238">
        <v>2</v>
      </c>
      <c r="AJ636" s="238">
        <v>3</v>
      </c>
      <c r="AK636" s="238">
        <v>21</v>
      </c>
      <c r="AL636" s="238">
        <v>75</v>
      </c>
      <c r="AM636" s="238" t="s">
        <v>354</v>
      </c>
      <c r="AN636" s="238">
        <v>90</v>
      </c>
      <c r="AO636" s="238">
        <v>21</v>
      </c>
      <c r="AS636" s="238">
        <v>1</v>
      </c>
      <c r="AT636" s="238">
        <v>98</v>
      </c>
      <c r="AU636" s="238">
        <v>60</v>
      </c>
      <c r="AV636" s="238">
        <v>11</v>
      </c>
      <c r="AW636" s="238">
        <v>21</v>
      </c>
      <c r="CT636" s="238">
        <v>462848</v>
      </c>
      <c r="CU636" s="238">
        <v>4967661</v>
      </c>
      <c r="CV636" s="238">
        <v>44.8613991</v>
      </c>
      <c r="CW636" s="238">
        <v>-93.470246200000005</v>
      </c>
      <c r="CX636" s="238" t="s">
        <v>359</v>
      </c>
      <c r="CY636" s="238" t="s">
        <v>2746</v>
      </c>
    </row>
    <row r="637" spans="1:103" x14ac:dyDescent="0.25">
      <c r="A637" s="238">
        <v>11084434</v>
      </c>
      <c r="B637" s="238">
        <v>2</v>
      </c>
      <c r="C637" s="238">
        <v>212</v>
      </c>
      <c r="D637" s="238">
        <v>156.648</v>
      </c>
      <c r="E637" s="238">
        <v>27</v>
      </c>
      <c r="F637" s="238" t="s">
        <v>2420</v>
      </c>
      <c r="H637" s="238" t="s">
        <v>354</v>
      </c>
      <c r="I637" s="238">
        <v>25</v>
      </c>
      <c r="K637" s="238">
        <v>15513045</v>
      </c>
      <c r="L637" s="238">
        <v>153490244</v>
      </c>
      <c r="M637" s="238">
        <v>12</v>
      </c>
      <c r="N637" s="238">
        <v>14</v>
      </c>
      <c r="O637" s="238">
        <v>2015</v>
      </c>
      <c r="P637" s="238" t="s">
        <v>361</v>
      </c>
      <c r="Q637" s="238">
        <v>8</v>
      </c>
      <c r="R637" s="238" t="s">
        <v>369</v>
      </c>
      <c r="S637" s="238">
        <v>5</v>
      </c>
      <c r="T637" s="238">
        <v>0</v>
      </c>
      <c r="U637" s="238">
        <v>3</v>
      </c>
      <c r="V637" s="238">
        <v>1</v>
      </c>
      <c r="W637" s="238">
        <v>10</v>
      </c>
      <c r="X637" s="238">
        <v>2</v>
      </c>
      <c r="Y637" s="238">
        <v>1</v>
      </c>
      <c r="Z637" s="238">
        <v>3</v>
      </c>
      <c r="AB637" s="238">
        <v>2</v>
      </c>
      <c r="AC637" s="238">
        <v>98</v>
      </c>
      <c r="AD637" s="238" t="s">
        <v>376</v>
      </c>
      <c r="AE637" s="238" t="s">
        <v>2714</v>
      </c>
      <c r="AF637" s="238" t="s">
        <v>358</v>
      </c>
      <c r="AG637" s="238">
        <v>7</v>
      </c>
      <c r="AH637" s="238">
        <v>2</v>
      </c>
      <c r="AI637" s="238">
        <v>2</v>
      </c>
      <c r="AJ637" s="238">
        <v>3</v>
      </c>
      <c r="AK637" s="238">
        <v>21</v>
      </c>
      <c r="AL637" s="238">
        <v>55</v>
      </c>
      <c r="AM637" s="238" t="s">
        <v>363</v>
      </c>
      <c r="AN637" s="238">
        <v>5</v>
      </c>
      <c r="AO637" s="238">
        <v>1</v>
      </c>
      <c r="AS637" s="238">
        <v>1</v>
      </c>
      <c r="AT637" s="238">
        <v>98</v>
      </c>
      <c r="AU637" s="238">
        <v>65</v>
      </c>
      <c r="AV637" s="238">
        <v>10</v>
      </c>
      <c r="AW637" s="238">
        <v>21</v>
      </c>
      <c r="AX637" s="238">
        <v>2</v>
      </c>
      <c r="AY637" s="238">
        <v>2</v>
      </c>
      <c r="AZ637" s="238">
        <v>3</v>
      </c>
      <c r="BA637" s="238">
        <v>21</v>
      </c>
      <c r="BB637" s="238">
        <v>23</v>
      </c>
      <c r="BC637" s="238" t="s">
        <v>354</v>
      </c>
      <c r="BD637" s="238">
        <v>5</v>
      </c>
      <c r="BE637" s="238">
        <v>1</v>
      </c>
      <c r="BI637" s="238">
        <v>1</v>
      </c>
      <c r="BJ637" s="238">
        <v>98</v>
      </c>
      <c r="BK637" s="238">
        <v>65</v>
      </c>
      <c r="BL637" s="238">
        <v>10</v>
      </c>
      <c r="BM637" s="238">
        <v>21</v>
      </c>
      <c r="BN637" s="238">
        <v>2</v>
      </c>
      <c r="BO637" s="238">
        <v>1</v>
      </c>
      <c r="BP637" s="238">
        <v>3</v>
      </c>
      <c r="BQ637" s="238">
        <v>21</v>
      </c>
      <c r="BR637" s="238">
        <v>40</v>
      </c>
      <c r="BS637" s="238" t="s">
        <v>363</v>
      </c>
      <c r="BT637" s="238">
        <v>5</v>
      </c>
      <c r="BU637" s="238">
        <v>5</v>
      </c>
      <c r="BV637" s="238">
        <v>15</v>
      </c>
      <c r="BY637" s="238">
        <v>1</v>
      </c>
      <c r="BZ637" s="238">
        <v>98</v>
      </c>
      <c r="CA637" s="238">
        <v>65</v>
      </c>
      <c r="CB637" s="238">
        <v>10</v>
      </c>
      <c r="CC637" s="238">
        <v>21</v>
      </c>
      <c r="CT637" s="238">
        <v>462848</v>
      </c>
      <c r="CU637" s="238">
        <v>4967661</v>
      </c>
      <c r="CV637" s="238">
        <v>44.8613991</v>
      </c>
      <c r="CW637" s="238">
        <v>-93.470246200000005</v>
      </c>
      <c r="CX637" s="238" t="s">
        <v>359</v>
      </c>
      <c r="CY637" s="238" t="s">
        <v>2747</v>
      </c>
    </row>
    <row r="638" spans="1:103" x14ac:dyDescent="0.25">
      <c r="A638" s="238">
        <v>11094431</v>
      </c>
      <c r="B638" s="238">
        <v>2</v>
      </c>
      <c r="C638" s="238">
        <v>212</v>
      </c>
      <c r="D638" s="238">
        <v>156.648</v>
      </c>
      <c r="E638" s="238">
        <v>27</v>
      </c>
      <c r="F638" s="238" t="s">
        <v>2420</v>
      </c>
      <c r="H638" s="238" t="s">
        <v>354</v>
      </c>
      <c r="I638" s="238">
        <v>25</v>
      </c>
      <c r="K638" s="238">
        <v>201500049279</v>
      </c>
      <c r="L638" s="238">
        <v>160140036</v>
      </c>
      <c r="M638" s="238">
        <v>12</v>
      </c>
      <c r="N638" s="238">
        <v>26</v>
      </c>
      <c r="O638" s="238">
        <v>2015</v>
      </c>
      <c r="P638" s="238" t="s">
        <v>364</v>
      </c>
      <c r="Q638" s="238">
        <v>8</v>
      </c>
      <c r="S638" s="238">
        <v>5</v>
      </c>
      <c r="T638" s="238">
        <v>0</v>
      </c>
      <c r="U638" s="238">
        <v>1</v>
      </c>
      <c r="V638" s="238">
        <v>90</v>
      </c>
      <c r="W638" s="238">
        <v>10</v>
      </c>
      <c r="X638" s="238">
        <v>2</v>
      </c>
      <c r="Y638" s="238">
        <v>1</v>
      </c>
      <c r="Z638" s="238">
        <v>2</v>
      </c>
      <c r="AB638" s="238">
        <v>3</v>
      </c>
      <c r="AC638" s="238">
        <v>98</v>
      </c>
      <c r="AF638" s="238" t="s">
        <v>358</v>
      </c>
      <c r="AG638" s="238">
        <v>4</v>
      </c>
      <c r="AH638" s="238">
        <v>2</v>
      </c>
      <c r="AI638" s="238">
        <v>2</v>
      </c>
      <c r="AJ638" s="238">
        <v>3</v>
      </c>
      <c r="AK638" s="238">
        <v>21</v>
      </c>
      <c r="AL638" s="238">
        <v>18</v>
      </c>
      <c r="AM638" s="238" t="s">
        <v>354</v>
      </c>
      <c r="AN638" s="238">
        <v>5</v>
      </c>
      <c r="AS638" s="238">
        <v>3</v>
      </c>
      <c r="AT638" s="238">
        <v>98</v>
      </c>
      <c r="AU638" s="238">
        <v>65</v>
      </c>
      <c r="AV638" s="238">
        <v>11</v>
      </c>
      <c r="AW638" s="238">
        <v>21</v>
      </c>
      <c r="CT638" s="238">
        <v>462848</v>
      </c>
      <c r="CU638" s="238">
        <v>4967661</v>
      </c>
      <c r="CV638" s="238">
        <v>44.8613991</v>
      </c>
      <c r="CW638" s="238">
        <v>-93.470246200000005</v>
      </c>
      <c r="CX638" s="238" t="s">
        <v>359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446870</v>
      </c>
      <c r="B2" s="238">
        <v>4</v>
      </c>
      <c r="C2" s="238">
        <v>50</v>
      </c>
      <c r="D2" s="238">
        <v>2.1619999999999999</v>
      </c>
      <c r="E2" s="238">
        <v>10</v>
      </c>
      <c r="G2" s="238" t="s">
        <v>1633</v>
      </c>
      <c r="H2" s="238">
        <v>7</v>
      </c>
      <c r="I2" s="238">
        <v>25</v>
      </c>
      <c r="K2" s="238">
        <v>17013147</v>
      </c>
      <c r="M2" s="238">
        <v>4</v>
      </c>
      <c r="N2" s="238">
        <v>22</v>
      </c>
      <c r="O2" s="238">
        <v>2017</v>
      </c>
      <c r="P2" s="238" t="s">
        <v>364</v>
      </c>
      <c r="Q2" s="238">
        <v>11</v>
      </c>
      <c r="S2" s="238">
        <v>5</v>
      </c>
      <c r="T2" s="238">
        <v>0</v>
      </c>
      <c r="U2" s="238">
        <v>1</v>
      </c>
      <c r="W2" s="238">
        <v>48</v>
      </c>
      <c r="X2" s="238">
        <v>2</v>
      </c>
      <c r="Y2" s="238">
        <v>1</v>
      </c>
      <c r="Z2" s="238">
        <v>1</v>
      </c>
      <c r="AB2" s="238">
        <v>1</v>
      </c>
      <c r="AC2" s="238">
        <v>98</v>
      </c>
      <c r="AD2" s="238" t="s">
        <v>2748</v>
      </c>
      <c r="AF2" s="238" t="s">
        <v>2749</v>
      </c>
      <c r="AG2" s="238">
        <v>3</v>
      </c>
      <c r="AH2" s="238">
        <v>2</v>
      </c>
      <c r="AI2" s="238">
        <v>2</v>
      </c>
      <c r="AJ2" s="238">
        <v>3</v>
      </c>
      <c r="AK2" s="238">
        <v>21</v>
      </c>
      <c r="AL2" s="238">
        <v>41</v>
      </c>
      <c r="AM2" s="238" t="s">
        <v>363</v>
      </c>
      <c r="AN2" s="238">
        <v>5</v>
      </c>
      <c r="AO2" s="238">
        <v>74</v>
      </c>
      <c r="AS2" s="238">
        <v>12</v>
      </c>
      <c r="AT2" s="238">
        <v>9</v>
      </c>
      <c r="AU2" s="238">
        <v>55</v>
      </c>
      <c r="AV2" s="238">
        <v>11</v>
      </c>
      <c r="AW2" s="238">
        <v>21</v>
      </c>
      <c r="CT2" s="238">
        <v>422659.85677669098</v>
      </c>
      <c r="CU2" s="238">
        <v>4953626.1341121104</v>
      </c>
      <c r="CV2" s="238">
        <v>44.731842100000001</v>
      </c>
      <c r="CW2" s="238">
        <v>-93.976737659999998</v>
      </c>
      <c r="CX2" s="238" t="s">
        <v>359</v>
      </c>
      <c r="CY2" s="238" t="s">
        <v>2750</v>
      </c>
    </row>
    <row r="3" spans="1:103" x14ac:dyDescent="0.25">
      <c r="A3" s="238">
        <v>355937</v>
      </c>
      <c r="B3" s="238">
        <v>4</v>
      </c>
      <c r="C3" s="238">
        <v>50</v>
      </c>
      <c r="D3" s="238">
        <v>2.9950000000000001</v>
      </c>
      <c r="E3" s="238">
        <v>10</v>
      </c>
      <c r="F3" s="238" t="s">
        <v>2751</v>
      </c>
      <c r="H3" s="238">
        <v>7</v>
      </c>
      <c r="I3" s="238">
        <v>25</v>
      </c>
      <c r="K3" s="238">
        <v>16019283</v>
      </c>
      <c r="M3" s="238">
        <v>6</v>
      </c>
      <c r="N3" s="238">
        <v>11</v>
      </c>
      <c r="O3" s="238">
        <v>2016</v>
      </c>
      <c r="P3" s="238" t="s">
        <v>364</v>
      </c>
      <c r="Q3" s="238">
        <v>8</v>
      </c>
      <c r="R3" s="238" t="s">
        <v>369</v>
      </c>
      <c r="S3" s="238">
        <v>5</v>
      </c>
      <c r="T3" s="238">
        <v>0</v>
      </c>
      <c r="U3" s="238">
        <v>2</v>
      </c>
      <c r="W3" s="238">
        <v>11</v>
      </c>
      <c r="X3" s="238">
        <v>2</v>
      </c>
      <c r="Y3" s="238">
        <v>3</v>
      </c>
      <c r="Z3" s="238">
        <v>1</v>
      </c>
      <c r="AB3" s="238">
        <v>1</v>
      </c>
      <c r="AC3" s="238">
        <v>98</v>
      </c>
      <c r="AD3" s="238" t="s">
        <v>2752</v>
      </c>
      <c r="AF3" s="238" t="s">
        <v>2749</v>
      </c>
      <c r="AG3" s="238">
        <v>90</v>
      </c>
      <c r="AH3" s="238">
        <v>3</v>
      </c>
      <c r="AI3" s="238">
        <v>3</v>
      </c>
      <c r="AJ3" s="238">
        <v>3</v>
      </c>
      <c r="AK3" s="238">
        <v>20</v>
      </c>
      <c r="AS3" s="238">
        <v>12</v>
      </c>
      <c r="AT3" s="238">
        <v>9</v>
      </c>
      <c r="AU3" s="238">
        <v>30</v>
      </c>
      <c r="AV3" s="238">
        <v>11</v>
      </c>
      <c r="AW3" s="238">
        <v>21</v>
      </c>
      <c r="AX3" s="238">
        <v>1</v>
      </c>
      <c r="AZ3" s="238">
        <v>3</v>
      </c>
      <c r="BA3" s="238">
        <v>99</v>
      </c>
      <c r="BI3" s="238">
        <v>12</v>
      </c>
      <c r="BJ3" s="238">
        <v>9</v>
      </c>
      <c r="BK3" s="238">
        <v>30</v>
      </c>
      <c r="BL3" s="238">
        <v>11</v>
      </c>
      <c r="BM3" s="238">
        <v>21</v>
      </c>
      <c r="CT3" s="238">
        <v>423779.30031648697</v>
      </c>
      <c r="CU3" s="238">
        <v>4953608.2698260797</v>
      </c>
      <c r="CV3" s="238">
        <v>44.731801330000003</v>
      </c>
      <c r="CW3" s="238">
        <v>-93.962599420000004</v>
      </c>
      <c r="CX3" s="238" t="s">
        <v>359</v>
      </c>
      <c r="CY3" s="238" t="s">
        <v>2753</v>
      </c>
    </row>
    <row r="4" spans="1:103" x14ac:dyDescent="0.25">
      <c r="A4" s="238">
        <v>10714370</v>
      </c>
      <c r="B4" s="238">
        <v>4</v>
      </c>
      <c r="C4" s="238">
        <v>50</v>
      </c>
      <c r="D4" s="238">
        <v>3.1469999999999998</v>
      </c>
      <c r="E4" s="238">
        <v>10</v>
      </c>
      <c r="F4" s="238" t="s">
        <v>2751</v>
      </c>
      <c r="H4" s="238">
        <v>7</v>
      </c>
      <c r="I4" s="238">
        <v>25</v>
      </c>
      <c r="L4" s="238">
        <v>113220064</v>
      </c>
      <c r="M4" s="238">
        <v>10</v>
      </c>
      <c r="N4" s="238">
        <v>16</v>
      </c>
      <c r="O4" s="238">
        <v>2011</v>
      </c>
      <c r="P4" s="238" t="s">
        <v>366</v>
      </c>
      <c r="Q4" s="238">
        <v>16</v>
      </c>
      <c r="S4" s="238">
        <v>5</v>
      </c>
      <c r="T4" s="238">
        <v>0</v>
      </c>
      <c r="U4" s="238">
        <v>2</v>
      </c>
      <c r="V4" s="238">
        <v>3</v>
      </c>
      <c r="W4" s="238">
        <v>10</v>
      </c>
      <c r="Y4" s="238">
        <v>1</v>
      </c>
      <c r="Z4" s="238">
        <v>1</v>
      </c>
      <c r="AB4" s="238">
        <v>1</v>
      </c>
      <c r="AC4" s="238">
        <v>98</v>
      </c>
      <c r="AF4" s="238" t="s">
        <v>2749</v>
      </c>
      <c r="AG4" s="238">
        <v>9</v>
      </c>
      <c r="AH4" s="238">
        <v>2</v>
      </c>
      <c r="AI4" s="238">
        <v>3</v>
      </c>
      <c r="AJ4" s="238">
        <v>4</v>
      </c>
      <c r="AK4" s="238">
        <v>24</v>
      </c>
      <c r="AL4" s="238">
        <v>49</v>
      </c>
      <c r="AM4" s="238" t="s">
        <v>354</v>
      </c>
      <c r="AT4" s="238">
        <v>98</v>
      </c>
      <c r="AU4" s="238">
        <v>30</v>
      </c>
      <c r="AX4" s="238">
        <v>2</v>
      </c>
      <c r="AY4" s="238">
        <v>2</v>
      </c>
      <c r="AZ4" s="238">
        <v>4</v>
      </c>
      <c r="BA4" s="238">
        <v>29</v>
      </c>
      <c r="BB4" s="238">
        <v>76</v>
      </c>
      <c r="BC4" s="238" t="s">
        <v>363</v>
      </c>
      <c r="BJ4" s="238">
        <v>98</v>
      </c>
      <c r="BK4" s="238">
        <v>30</v>
      </c>
      <c r="CT4" s="238">
        <v>424024</v>
      </c>
      <c r="CU4" s="238">
        <v>4953606</v>
      </c>
      <c r="CV4" s="238">
        <v>44.731807199999999</v>
      </c>
      <c r="CW4" s="238">
        <v>-93.959514200000001</v>
      </c>
      <c r="CX4" s="238" t="s">
        <v>359</v>
      </c>
    </row>
    <row r="5" spans="1:103" x14ac:dyDescent="0.25">
      <c r="A5" s="238">
        <v>427518</v>
      </c>
      <c r="B5" s="238">
        <v>4</v>
      </c>
      <c r="C5" s="238">
        <v>50</v>
      </c>
      <c r="D5" s="238">
        <v>3.6240000000000001</v>
      </c>
      <c r="E5" s="238">
        <v>10</v>
      </c>
      <c r="G5" s="238" t="s">
        <v>1633</v>
      </c>
      <c r="H5" s="238" t="s">
        <v>354</v>
      </c>
      <c r="I5" s="238">
        <v>25</v>
      </c>
      <c r="K5" s="238">
        <v>17007602</v>
      </c>
      <c r="M5" s="238">
        <v>3</v>
      </c>
      <c r="N5" s="238">
        <v>7</v>
      </c>
      <c r="O5" s="238">
        <v>2017</v>
      </c>
      <c r="P5" s="238" t="s">
        <v>368</v>
      </c>
      <c r="Q5" s="238">
        <v>17</v>
      </c>
      <c r="R5" s="238">
        <v>98</v>
      </c>
      <c r="S5" s="238">
        <v>3</v>
      </c>
      <c r="T5" s="238">
        <v>0</v>
      </c>
      <c r="U5" s="238">
        <v>2</v>
      </c>
      <c r="V5" s="238">
        <v>5</v>
      </c>
      <c r="W5" s="238">
        <v>10</v>
      </c>
      <c r="X5" s="238">
        <v>3</v>
      </c>
      <c r="Y5" s="238">
        <v>3</v>
      </c>
      <c r="Z5" s="238">
        <v>1</v>
      </c>
      <c r="AB5" s="238">
        <v>1</v>
      </c>
      <c r="AC5" s="238">
        <v>98</v>
      </c>
      <c r="AD5" s="238" t="s">
        <v>2748</v>
      </c>
      <c r="AE5" s="238" t="s">
        <v>2754</v>
      </c>
      <c r="AF5" s="238" t="s">
        <v>2749</v>
      </c>
      <c r="AG5" s="238">
        <v>10</v>
      </c>
      <c r="AH5" s="238">
        <v>2</v>
      </c>
      <c r="AI5" s="238">
        <v>2</v>
      </c>
      <c r="AJ5" s="238">
        <v>2</v>
      </c>
      <c r="AK5" s="238">
        <v>21</v>
      </c>
      <c r="AL5" s="238">
        <v>50</v>
      </c>
      <c r="AM5" s="238" t="s">
        <v>354</v>
      </c>
      <c r="AN5" s="238">
        <v>5</v>
      </c>
      <c r="AO5" s="238">
        <v>74</v>
      </c>
      <c r="AP5" s="238">
        <v>64</v>
      </c>
      <c r="AS5" s="238">
        <v>12</v>
      </c>
      <c r="AT5" s="238">
        <v>23</v>
      </c>
      <c r="AU5" s="238">
        <v>55</v>
      </c>
      <c r="AV5" s="238">
        <v>11</v>
      </c>
      <c r="AW5" s="238">
        <v>21</v>
      </c>
      <c r="AX5" s="238">
        <v>2</v>
      </c>
      <c r="AY5" s="238">
        <v>2</v>
      </c>
      <c r="AZ5" s="238">
        <v>4</v>
      </c>
      <c r="BA5" s="238">
        <v>21</v>
      </c>
      <c r="BB5" s="238">
        <v>61</v>
      </c>
      <c r="BC5" s="238" t="s">
        <v>354</v>
      </c>
      <c r="BD5" s="238">
        <v>5</v>
      </c>
      <c r="BE5" s="238">
        <v>1</v>
      </c>
      <c r="BI5" s="238">
        <v>12</v>
      </c>
      <c r="BJ5" s="238">
        <v>9</v>
      </c>
      <c r="BK5" s="238">
        <v>55</v>
      </c>
      <c r="BL5" s="238">
        <v>11</v>
      </c>
      <c r="BM5" s="238">
        <v>21</v>
      </c>
      <c r="CT5" s="238">
        <v>424792.35771756602</v>
      </c>
      <c r="CU5" s="238">
        <v>4953586.8010256998</v>
      </c>
      <c r="CV5" s="238">
        <v>44.731715199999996</v>
      </c>
      <c r="CW5" s="238">
        <v>-93.949804009999994</v>
      </c>
      <c r="CX5" s="238" t="s">
        <v>359</v>
      </c>
      <c r="CY5" s="238" t="s">
        <v>2755</v>
      </c>
    </row>
    <row r="6" spans="1:103" x14ac:dyDescent="0.25">
      <c r="A6" s="238">
        <v>848826</v>
      </c>
      <c r="B6" s="238">
        <v>4</v>
      </c>
      <c r="C6" s="238">
        <v>50</v>
      </c>
      <c r="D6" s="238">
        <v>3.625</v>
      </c>
      <c r="E6" s="238">
        <v>10</v>
      </c>
      <c r="G6" s="238" t="s">
        <v>1633</v>
      </c>
      <c r="H6" s="238" t="s">
        <v>354</v>
      </c>
      <c r="I6" s="238">
        <v>25</v>
      </c>
      <c r="K6" s="238">
        <v>20031750</v>
      </c>
      <c r="L6" s="238">
        <v>202970083</v>
      </c>
      <c r="M6" s="238">
        <v>10</v>
      </c>
      <c r="N6" s="238">
        <v>23</v>
      </c>
      <c r="O6" s="238">
        <v>2020</v>
      </c>
      <c r="P6" s="238" t="s">
        <v>362</v>
      </c>
      <c r="Q6" s="238">
        <v>15</v>
      </c>
      <c r="R6" s="238" t="s">
        <v>196</v>
      </c>
      <c r="S6" s="238">
        <v>5</v>
      </c>
      <c r="T6" s="238">
        <v>0</v>
      </c>
      <c r="U6" s="238">
        <v>2</v>
      </c>
      <c r="V6" s="238">
        <v>5</v>
      </c>
      <c r="W6" s="238">
        <v>10</v>
      </c>
      <c r="X6" s="238">
        <v>3</v>
      </c>
      <c r="Y6" s="238">
        <v>1</v>
      </c>
      <c r="Z6" s="238">
        <v>1</v>
      </c>
      <c r="AB6" s="238">
        <v>1</v>
      </c>
      <c r="AC6" s="238">
        <v>98</v>
      </c>
      <c r="AD6" s="238" t="s">
        <v>2748</v>
      </c>
      <c r="AF6" s="238" t="s">
        <v>2749</v>
      </c>
      <c r="AG6" s="238">
        <v>10</v>
      </c>
      <c r="AH6" s="238">
        <v>2</v>
      </c>
      <c r="AI6" s="238">
        <v>4</v>
      </c>
      <c r="AJ6" s="238">
        <v>2</v>
      </c>
      <c r="AK6" s="238">
        <v>21</v>
      </c>
      <c r="AL6" s="238">
        <v>27</v>
      </c>
      <c r="AM6" s="238" t="s">
        <v>363</v>
      </c>
      <c r="AN6" s="238">
        <v>5</v>
      </c>
      <c r="AO6" s="238">
        <v>2</v>
      </c>
      <c r="AS6" s="238">
        <v>12</v>
      </c>
      <c r="AT6" s="238">
        <v>23</v>
      </c>
      <c r="AU6" s="238">
        <v>55</v>
      </c>
      <c r="AV6" s="238">
        <v>11</v>
      </c>
      <c r="AW6" s="238">
        <v>21</v>
      </c>
      <c r="AX6" s="238">
        <v>2</v>
      </c>
      <c r="AY6" s="238">
        <v>4</v>
      </c>
      <c r="AZ6" s="238">
        <v>4</v>
      </c>
      <c r="BA6" s="238">
        <v>21</v>
      </c>
      <c r="BB6" s="238">
        <v>77</v>
      </c>
      <c r="BC6" s="238" t="s">
        <v>363</v>
      </c>
      <c r="BD6" s="238">
        <v>5</v>
      </c>
      <c r="BE6" s="238">
        <v>1</v>
      </c>
      <c r="BI6" s="238">
        <v>12</v>
      </c>
      <c r="BJ6" s="238">
        <v>9</v>
      </c>
      <c r="BK6" s="238">
        <v>55</v>
      </c>
      <c r="BL6" s="238">
        <v>11</v>
      </c>
      <c r="BM6" s="238">
        <v>21</v>
      </c>
      <c r="CT6" s="238">
        <v>424793.37901553698</v>
      </c>
      <c r="CU6" s="238">
        <v>4953585.5925739398</v>
      </c>
      <c r="CV6" s="238">
        <v>44.731704430000001</v>
      </c>
      <c r="CW6" s="238">
        <v>-93.94979094</v>
      </c>
      <c r="CX6" s="238" t="s">
        <v>359</v>
      </c>
      <c r="CY6" s="238" t="s">
        <v>2756</v>
      </c>
    </row>
    <row r="7" spans="1:103" x14ac:dyDescent="0.25">
      <c r="A7" s="238">
        <v>592773</v>
      </c>
      <c r="B7" s="238">
        <v>4</v>
      </c>
      <c r="C7" s="238">
        <v>50</v>
      </c>
      <c r="D7" s="238">
        <v>3.633</v>
      </c>
      <c r="E7" s="238">
        <v>10</v>
      </c>
      <c r="G7" s="238" t="s">
        <v>1633</v>
      </c>
      <c r="H7" s="238" t="s">
        <v>354</v>
      </c>
      <c r="I7" s="238">
        <v>25</v>
      </c>
      <c r="K7" s="238">
        <v>18011909</v>
      </c>
      <c r="M7" s="238">
        <v>4</v>
      </c>
      <c r="N7" s="238">
        <v>22</v>
      </c>
      <c r="O7" s="238">
        <v>2018</v>
      </c>
      <c r="P7" s="238" t="s">
        <v>366</v>
      </c>
      <c r="Q7" s="238">
        <v>3</v>
      </c>
      <c r="S7" s="238">
        <v>3</v>
      </c>
      <c r="T7" s="238">
        <v>0</v>
      </c>
      <c r="U7" s="238">
        <v>1</v>
      </c>
      <c r="W7" s="238">
        <v>83</v>
      </c>
      <c r="X7" s="238">
        <v>3</v>
      </c>
      <c r="Y7" s="238">
        <v>6</v>
      </c>
      <c r="Z7" s="238">
        <v>1</v>
      </c>
      <c r="AB7" s="238">
        <v>1</v>
      </c>
      <c r="AC7" s="238">
        <v>98</v>
      </c>
      <c r="AD7" s="238" t="s">
        <v>2748</v>
      </c>
      <c r="AE7" s="238" t="s">
        <v>2754</v>
      </c>
      <c r="AF7" s="238" t="s">
        <v>2749</v>
      </c>
      <c r="AG7" s="238">
        <v>3</v>
      </c>
      <c r="AH7" s="238">
        <v>2</v>
      </c>
      <c r="AI7" s="238">
        <v>2</v>
      </c>
      <c r="AJ7" s="238">
        <v>2</v>
      </c>
      <c r="AK7" s="238">
        <v>21</v>
      </c>
      <c r="AL7" s="238">
        <v>27</v>
      </c>
      <c r="AM7" s="238" t="s">
        <v>354</v>
      </c>
      <c r="AN7" s="238">
        <v>5</v>
      </c>
      <c r="AO7" s="238">
        <v>90</v>
      </c>
      <c r="AP7" s="238">
        <v>72</v>
      </c>
      <c r="AS7" s="238">
        <v>12</v>
      </c>
      <c r="AT7" s="238">
        <v>9</v>
      </c>
      <c r="AU7" s="238">
        <v>55</v>
      </c>
      <c r="AV7" s="238">
        <v>11</v>
      </c>
      <c r="AW7" s="238">
        <v>21</v>
      </c>
      <c r="CT7" s="238">
        <v>424806.16106930003</v>
      </c>
      <c r="CU7" s="238">
        <v>4953592.6058590198</v>
      </c>
      <c r="CV7" s="238">
        <v>44.731768899999999</v>
      </c>
      <c r="CW7" s="238">
        <v>-93.949630569999997</v>
      </c>
      <c r="CX7" s="238" t="s">
        <v>359</v>
      </c>
      <c r="CY7" s="238" t="s">
        <v>2757</v>
      </c>
    </row>
    <row r="8" spans="1:103" x14ac:dyDescent="0.25">
      <c r="A8" s="238">
        <v>759068</v>
      </c>
      <c r="B8" s="238">
        <v>4</v>
      </c>
      <c r="C8" s="238">
        <v>50</v>
      </c>
      <c r="D8" s="238">
        <v>3.9049999999999998</v>
      </c>
      <c r="E8" s="238">
        <v>10</v>
      </c>
      <c r="G8" s="238" t="s">
        <v>1633</v>
      </c>
      <c r="H8" s="238" t="s">
        <v>354</v>
      </c>
      <c r="I8" s="238">
        <v>25</v>
      </c>
      <c r="K8" s="238">
        <v>19032913</v>
      </c>
      <c r="M8" s="238">
        <v>11</v>
      </c>
      <c r="N8" s="238">
        <v>2</v>
      </c>
      <c r="O8" s="238">
        <v>2019</v>
      </c>
      <c r="P8" s="238" t="s">
        <v>364</v>
      </c>
      <c r="Q8" s="238">
        <v>9</v>
      </c>
      <c r="S8" s="238">
        <v>3</v>
      </c>
      <c r="T8" s="238">
        <v>0</v>
      </c>
      <c r="U8" s="238">
        <v>1</v>
      </c>
      <c r="W8" s="238">
        <v>83</v>
      </c>
      <c r="X8" s="238">
        <v>2</v>
      </c>
      <c r="Y8" s="238">
        <v>1</v>
      </c>
      <c r="Z8" s="238">
        <v>2</v>
      </c>
      <c r="AB8" s="238">
        <v>5</v>
      </c>
      <c r="AC8" s="238">
        <v>98</v>
      </c>
      <c r="AD8" s="238" t="s">
        <v>2748</v>
      </c>
      <c r="AF8" s="238" t="s">
        <v>2749</v>
      </c>
      <c r="AG8" s="238">
        <v>3</v>
      </c>
      <c r="AH8" s="238">
        <v>2</v>
      </c>
      <c r="AI8" s="238">
        <v>2</v>
      </c>
      <c r="AJ8" s="238">
        <v>4</v>
      </c>
      <c r="AK8" s="238">
        <v>21</v>
      </c>
      <c r="AL8" s="238">
        <v>24</v>
      </c>
      <c r="AM8" s="238" t="s">
        <v>363</v>
      </c>
      <c r="AN8" s="238">
        <v>5</v>
      </c>
      <c r="AO8" s="238">
        <v>75</v>
      </c>
      <c r="AS8" s="238">
        <v>12</v>
      </c>
      <c r="AT8" s="238">
        <v>9</v>
      </c>
      <c r="AU8" s="238">
        <v>55</v>
      </c>
      <c r="AV8" s="238">
        <v>11</v>
      </c>
      <c r="AW8" s="238">
        <v>21</v>
      </c>
      <c r="CT8" s="238">
        <v>425244.31744560198</v>
      </c>
      <c r="CU8" s="238">
        <v>4953583.8031941103</v>
      </c>
      <c r="CV8" s="238">
        <v>44.731735540000003</v>
      </c>
      <c r="CW8" s="238">
        <v>-93.944096509999994</v>
      </c>
      <c r="CX8" s="238" t="s">
        <v>359</v>
      </c>
      <c r="CY8" s="238" t="s">
        <v>2758</v>
      </c>
    </row>
    <row r="9" spans="1:103" x14ac:dyDescent="0.25">
      <c r="A9" s="238">
        <v>10702014</v>
      </c>
      <c r="B9" s="238">
        <v>4</v>
      </c>
      <c r="C9" s="238">
        <v>50</v>
      </c>
      <c r="D9" s="238">
        <v>4.8769999999999998</v>
      </c>
      <c r="E9" s="238">
        <v>10</v>
      </c>
      <c r="G9" s="238" t="s">
        <v>1633</v>
      </c>
      <c r="H9" s="238" t="s">
        <v>354</v>
      </c>
      <c r="I9" s="238">
        <v>25</v>
      </c>
      <c r="K9" s="238">
        <v>11020982</v>
      </c>
      <c r="L9" s="238">
        <v>111880075</v>
      </c>
      <c r="M9" s="238">
        <v>7</v>
      </c>
      <c r="N9" s="238">
        <v>5</v>
      </c>
      <c r="O9" s="238">
        <v>2011</v>
      </c>
      <c r="P9" s="238" t="s">
        <v>368</v>
      </c>
      <c r="Q9" s="238">
        <v>16</v>
      </c>
      <c r="S9" s="238">
        <v>4</v>
      </c>
      <c r="T9" s="238">
        <v>0</v>
      </c>
      <c r="U9" s="238">
        <v>1</v>
      </c>
      <c r="V9" s="238">
        <v>7</v>
      </c>
      <c r="W9" s="238">
        <v>83</v>
      </c>
      <c r="X9" s="238">
        <v>2</v>
      </c>
      <c r="Y9" s="238">
        <v>1</v>
      </c>
      <c r="Z9" s="238">
        <v>1</v>
      </c>
      <c r="AB9" s="238">
        <v>1</v>
      </c>
      <c r="AC9" s="238">
        <v>98</v>
      </c>
      <c r="AD9" s="238" t="s">
        <v>2759</v>
      </c>
      <c r="AE9" s="238" t="s">
        <v>880</v>
      </c>
      <c r="AF9" s="238" t="s">
        <v>2749</v>
      </c>
      <c r="AG9" s="238">
        <v>3</v>
      </c>
      <c r="AH9" s="238">
        <v>0</v>
      </c>
      <c r="AI9" s="238">
        <v>4</v>
      </c>
      <c r="AJ9" s="238">
        <v>3</v>
      </c>
      <c r="AL9" s="238">
        <v>20</v>
      </c>
      <c r="AM9" s="238" t="s">
        <v>354</v>
      </c>
      <c r="AN9" s="238">
        <v>5</v>
      </c>
      <c r="AO9" s="238">
        <v>72</v>
      </c>
      <c r="AQ9" s="238">
        <v>8</v>
      </c>
      <c r="AS9" s="238">
        <v>7</v>
      </c>
      <c r="AT9" s="238">
        <v>98</v>
      </c>
      <c r="AU9" s="238">
        <v>55</v>
      </c>
      <c r="AV9" s="238">
        <v>10</v>
      </c>
      <c r="AW9" s="238">
        <v>21</v>
      </c>
      <c r="CT9" s="238">
        <v>426807</v>
      </c>
      <c r="CU9" s="238">
        <v>4953558</v>
      </c>
      <c r="CV9" s="238">
        <v>44.731667000000002</v>
      </c>
      <c r="CW9" s="238">
        <v>-93.924357099999995</v>
      </c>
      <c r="CX9" s="238" t="s">
        <v>359</v>
      </c>
      <c r="CY9" s="238" t="s">
        <v>2760</v>
      </c>
    </row>
    <row r="10" spans="1:103" x14ac:dyDescent="0.25">
      <c r="A10" s="238">
        <v>821551</v>
      </c>
      <c r="B10" s="238">
        <v>4</v>
      </c>
      <c r="C10" s="238">
        <v>50</v>
      </c>
      <c r="D10" s="238">
        <v>5.1539999999999999</v>
      </c>
      <c r="E10" s="238">
        <v>10</v>
      </c>
      <c r="G10" s="238" t="s">
        <v>1633</v>
      </c>
      <c r="H10" s="238" t="s">
        <v>354</v>
      </c>
      <c r="I10" s="238">
        <v>25</v>
      </c>
      <c r="K10" s="238">
        <v>20021428</v>
      </c>
      <c r="L10" s="238">
        <v>202070013</v>
      </c>
      <c r="M10" s="238">
        <v>7</v>
      </c>
      <c r="N10" s="238">
        <v>25</v>
      </c>
      <c r="O10" s="238">
        <v>2020</v>
      </c>
      <c r="P10" s="238" t="s">
        <v>364</v>
      </c>
      <c r="Q10" s="238">
        <v>5</v>
      </c>
      <c r="S10" s="238">
        <v>5</v>
      </c>
      <c r="T10" s="238">
        <v>0</v>
      </c>
      <c r="U10" s="238">
        <v>1</v>
      </c>
      <c r="W10" s="238">
        <v>28</v>
      </c>
      <c r="X10" s="238">
        <v>2</v>
      </c>
      <c r="Y10" s="238">
        <v>2</v>
      </c>
      <c r="Z10" s="238">
        <v>2</v>
      </c>
      <c r="AB10" s="238">
        <v>1</v>
      </c>
      <c r="AC10" s="238">
        <v>98</v>
      </c>
      <c r="AD10" s="238" t="s">
        <v>2748</v>
      </c>
      <c r="AF10" s="238" t="s">
        <v>2749</v>
      </c>
      <c r="AG10" s="238">
        <v>3</v>
      </c>
      <c r="AH10" s="238">
        <v>2</v>
      </c>
      <c r="AI10" s="238">
        <v>2</v>
      </c>
      <c r="AJ10" s="238">
        <v>4</v>
      </c>
      <c r="AK10" s="238">
        <v>21</v>
      </c>
      <c r="AL10" s="238">
        <v>23</v>
      </c>
      <c r="AM10" s="238" t="s">
        <v>354</v>
      </c>
      <c r="AN10" s="238">
        <v>5</v>
      </c>
      <c r="AO10" s="238">
        <v>90</v>
      </c>
      <c r="AS10" s="238">
        <v>12</v>
      </c>
      <c r="AT10" s="238">
        <v>9</v>
      </c>
      <c r="AU10" s="238">
        <v>55</v>
      </c>
      <c r="AV10" s="238">
        <v>11</v>
      </c>
      <c r="AW10" s="238">
        <v>21</v>
      </c>
      <c r="CT10" s="238">
        <v>427253.03262970998</v>
      </c>
      <c r="CU10" s="238">
        <v>4953564.3353058603</v>
      </c>
      <c r="CV10" s="238">
        <v>44.731767189999999</v>
      </c>
      <c r="CW10" s="238">
        <v>-93.918728779999995</v>
      </c>
      <c r="CX10" s="238" t="s">
        <v>359</v>
      </c>
      <c r="CY10" s="238" t="s">
        <v>2761</v>
      </c>
    </row>
    <row r="11" spans="1:103" x14ac:dyDescent="0.25">
      <c r="A11" s="238">
        <v>372932</v>
      </c>
      <c r="B11" s="238">
        <v>4</v>
      </c>
      <c r="C11" s="238">
        <v>50</v>
      </c>
      <c r="D11" s="238">
        <v>6.5209999999999999</v>
      </c>
      <c r="E11" s="238">
        <v>10</v>
      </c>
      <c r="G11" s="238" t="s">
        <v>1633</v>
      </c>
      <c r="H11" s="238" t="s">
        <v>354</v>
      </c>
      <c r="I11" s="238">
        <v>25</v>
      </c>
      <c r="K11" s="238">
        <v>16028125</v>
      </c>
      <c r="M11" s="238">
        <v>8</v>
      </c>
      <c r="N11" s="238">
        <v>20</v>
      </c>
      <c r="O11" s="238">
        <v>2016</v>
      </c>
      <c r="P11" s="238" t="s">
        <v>364</v>
      </c>
      <c r="Q11" s="238">
        <v>9</v>
      </c>
      <c r="R11" s="238" t="s">
        <v>369</v>
      </c>
      <c r="S11" s="238">
        <v>5</v>
      </c>
      <c r="T11" s="238">
        <v>0</v>
      </c>
      <c r="U11" s="238">
        <v>1</v>
      </c>
      <c r="W11" s="238">
        <v>17</v>
      </c>
      <c r="X11" s="238">
        <v>2</v>
      </c>
      <c r="Y11" s="238">
        <v>1</v>
      </c>
      <c r="Z11" s="238">
        <v>3</v>
      </c>
      <c r="AB11" s="238">
        <v>2</v>
      </c>
      <c r="AC11" s="238">
        <v>98</v>
      </c>
      <c r="AD11" s="238" t="s">
        <v>2748</v>
      </c>
      <c r="AF11" s="238" t="s">
        <v>2749</v>
      </c>
      <c r="AG11" s="238">
        <v>4</v>
      </c>
      <c r="AH11" s="238">
        <v>2</v>
      </c>
      <c r="AI11" s="238">
        <v>3</v>
      </c>
      <c r="AJ11" s="238">
        <v>3</v>
      </c>
      <c r="AK11" s="238">
        <v>21</v>
      </c>
      <c r="AL11" s="238">
        <v>60</v>
      </c>
      <c r="AM11" s="238" t="s">
        <v>354</v>
      </c>
      <c r="AN11" s="238">
        <v>5</v>
      </c>
      <c r="AO11" s="238">
        <v>1</v>
      </c>
      <c r="AS11" s="238">
        <v>12</v>
      </c>
      <c r="AT11" s="238">
        <v>9</v>
      </c>
      <c r="AU11" s="238">
        <v>55</v>
      </c>
      <c r="AV11" s="238">
        <v>11</v>
      </c>
      <c r="AW11" s="238">
        <v>21</v>
      </c>
      <c r="CT11" s="238">
        <v>429452.89806151</v>
      </c>
      <c r="CU11" s="238">
        <v>4953524.2187120002</v>
      </c>
      <c r="CV11" s="238">
        <v>44.73162619</v>
      </c>
      <c r="CW11" s="238">
        <v>-93.890944320000003</v>
      </c>
      <c r="CX11" s="238" t="s">
        <v>359</v>
      </c>
      <c r="CY11" s="238" t="s">
        <v>2762</v>
      </c>
    </row>
    <row r="12" spans="1:103" x14ac:dyDescent="0.25">
      <c r="A12" s="238">
        <v>705040</v>
      </c>
      <c r="B12" s="238">
        <v>4</v>
      </c>
      <c r="C12" s="238">
        <v>50</v>
      </c>
      <c r="D12" s="238">
        <v>7.1</v>
      </c>
      <c r="E12" s="238">
        <v>10</v>
      </c>
      <c r="G12" s="238" t="s">
        <v>353</v>
      </c>
      <c r="H12" s="238" t="s">
        <v>354</v>
      </c>
      <c r="I12" s="238">
        <v>25</v>
      </c>
      <c r="K12" s="238">
        <v>19010851</v>
      </c>
      <c r="M12" s="238">
        <v>4</v>
      </c>
      <c r="N12" s="238">
        <v>19</v>
      </c>
      <c r="O12" s="238">
        <v>2019</v>
      </c>
      <c r="P12" s="238" t="s">
        <v>362</v>
      </c>
      <c r="Q12" s="238">
        <v>4</v>
      </c>
      <c r="R12" s="238">
        <v>98</v>
      </c>
      <c r="S12" s="238">
        <v>3</v>
      </c>
      <c r="T12" s="238">
        <v>0</v>
      </c>
      <c r="U12" s="238">
        <v>1</v>
      </c>
      <c r="W12" s="238">
        <v>83</v>
      </c>
      <c r="X12" s="238">
        <v>2</v>
      </c>
      <c r="Y12" s="238">
        <v>6</v>
      </c>
      <c r="Z12" s="238">
        <v>1</v>
      </c>
      <c r="AB12" s="238">
        <v>1</v>
      </c>
      <c r="AC12" s="238">
        <v>98</v>
      </c>
      <c r="AD12" s="238" t="s">
        <v>2748</v>
      </c>
      <c r="AF12" s="238" t="s">
        <v>2749</v>
      </c>
      <c r="AG12" s="238">
        <v>3</v>
      </c>
      <c r="AH12" s="238">
        <v>2</v>
      </c>
      <c r="AI12" s="238">
        <v>2</v>
      </c>
      <c r="AJ12" s="238">
        <v>3</v>
      </c>
      <c r="AK12" s="238">
        <v>21</v>
      </c>
      <c r="AL12" s="238">
        <v>55</v>
      </c>
      <c r="AM12" s="238" t="s">
        <v>354</v>
      </c>
      <c r="AN12" s="238">
        <v>99</v>
      </c>
      <c r="AO12" s="238">
        <v>70</v>
      </c>
      <c r="AS12" s="238">
        <v>14</v>
      </c>
      <c r="AT12" s="238">
        <v>9</v>
      </c>
      <c r="AU12" s="238">
        <v>55</v>
      </c>
      <c r="AV12" s="238">
        <v>12</v>
      </c>
      <c r="AW12" s="238">
        <v>21</v>
      </c>
      <c r="CT12" s="238">
        <v>430385.40425620199</v>
      </c>
      <c r="CU12" s="238">
        <v>4953520.1210516402</v>
      </c>
      <c r="CV12" s="238">
        <v>44.731680570000002</v>
      </c>
      <c r="CW12" s="238">
        <v>-93.879168469999996</v>
      </c>
      <c r="CX12" s="238" t="s">
        <v>359</v>
      </c>
      <c r="CY12" s="238" t="s">
        <v>2763</v>
      </c>
    </row>
    <row r="13" spans="1:103" x14ac:dyDescent="0.25">
      <c r="A13" s="238">
        <v>452941</v>
      </c>
      <c r="B13" s="238">
        <v>4</v>
      </c>
      <c r="C13" s="238">
        <v>50</v>
      </c>
      <c r="D13" s="238">
        <v>7.1429999999999998</v>
      </c>
      <c r="E13" s="238">
        <v>10</v>
      </c>
      <c r="G13" s="238" t="s">
        <v>353</v>
      </c>
      <c r="H13" s="238" t="s">
        <v>354</v>
      </c>
      <c r="I13" s="238">
        <v>25</v>
      </c>
      <c r="K13" s="238">
        <v>17016280</v>
      </c>
      <c r="M13" s="238">
        <v>5</v>
      </c>
      <c r="N13" s="238">
        <v>17</v>
      </c>
      <c r="O13" s="238">
        <v>2017</v>
      </c>
      <c r="P13" s="238" t="s">
        <v>355</v>
      </c>
      <c r="Q13" s="238">
        <v>18</v>
      </c>
      <c r="R13" s="238" t="s">
        <v>369</v>
      </c>
      <c r="S13" s="238">
        <v>5</v>
      </c>
      <c r="T13" s="238">
        <v>0</v>
      </c>
      <c r="U13" s="238">
        <v>1</v>
      </c>
      <c r="W13" s="238">
        <v>35</v>
      </c>
      <c r="X13" s="238">
        <v>2</v>
      </c>
      <c r="Y13" s="238">
        <v>1</v>
      </c>
      <c r="Z13" s="238">
        <v>3</v>
      </c>
      <c r="AB13" s="238">
        <v>6</v>
      </c>
      <c r="AC13" s="238">
        <v>98</v>
      </c>
      <c r="AD13" s="238" t="s">
        <v>2748</v>
      </c>
      <c r="AF13" s="238" t="s">
        <v>2749</v>
      </c>
      <c r="AG13" s="238">
        <v>3</v>
      </c>
      <c r="AH13" s="238">
        <v>2</v>
      </c>
      <c r="AI13" s="238">
        <v>2</v>
      </c>
      <c r="AJ13" s="238">
        <v>3</v>
      </c>
      <c r="AK13" s="238">
        <v>21</v>
      </c>
      <c r="AL13" s="238">
        <v>38</v>
      </c>
      <c r="AM13" s="238" t="s">
        <v>354</v>
      </c>
      <c r="AN13" s="238">
        <v>5</v>
      </c>
      <c r="AO13" s="238">
        <v>62</v>
      </c>
      <c r="AS13" s="238">
        <v>12</v>
      </c>
      <c r="AT13" s="238">
        <v>9</v>
      </c>
      <c r="AU13" s="238">
        <v>55</v>
      </c>
      <c r="AV13" s="238">
        <v>12</v>
      </c>
      <c r="AW13" s="238">
        <v>24</v>
      </c>
      <c r="CT13" s="238">
        <v>430453.81985988899</v>
      </c>
      <c r="CU13" s="238">
        <v>4953525.2569267396</v>
      </c>
      <c r="CV13" s="238">
        <v>44.731733439999999</v>
      </c>
      <c r="CW13" s="238">
        <v>-93.878305240000003</v>
      </c>
      <c r="CX13" s="238" t="s">
        <v>359</v>
      </c>
      <c r="CY13" s="238" t="s">
        <v>2764</v>
      </c>
    </row>
    <row r="14" spans="1:103" x14ac:dyDescent="0.25">
      <c r="A14" s="238">
        <v>648196</v>
      </c>
      <c r="B14" s="238">
        <v>4</v>
      </c>
      <c r="C14" s="238">
        <v>50</v>
      </c>
      <c r="D14" s="238">
        <v>7.2220000000000004</v>
      </c>
      <c r="E14" s="238">
        <v>10</v>
      </c>
      <c r="G14" s="238" t="s">
        <v>353</v>
      </c>
      <c r="H14" s="238" t="s">
        <v>354</v>
      </c>
      <c r="I14" s="238">
        <v>25</v>
      </c>
      <c r="K14" s="238">
        <v>18030753</v>
      </c>
      <c r="M14" s="238">
        <v>9</v>
      </c>
      <c r="N14" s="238">
        <v>28</v>
      </c>
      <c r="O14" s="238">
        <v>2018</v>
      </c>
      <c r="P14" s="238" t="s">
        <v>362</v>
      </c>
      <c r="Q14" s="238">
        <v>18</v>
      </c>
      <c r="R14" s="238">
        <v>98</v>
      </c>
      <c r="S14" s="238">
        <v>4</v>
      </c>
      <c r="T14" s="238">
        <v>0</v>
      </c>
      <c r="U14" s="238">
        <v>2</v>
      </c>
      <c r="V14" s="238">
        <v>12</v>
      </c>
      <c r="W14" s="238">
        <v>10</v>
      </c>
      <c r="X14" s="238">
        <v>2</v>
      </c>
      <c r="Y14" s="238">
        <v>3</v>
      </c>
      <c r="Z14" s="238">
        <v>1</v>
      </c>
      <c r="AB14" s="238">
        <v>1</v>
      </c>
      <c r="AC14" s="238">
        <v>98</v>
      </c>
      <c r="AD14" s="238" t="s">
        <v>2748</v>
      </c>
      <c r="AF14" s="238" t="s">
        <v>2749</v>
      </c>
      <c r="AG14" s="238">
        <v>7</v>
      </c>
      <c r="AH14" s="238">
        <v>2</v>
      </c>
      <c r="AI14" s="238">
        <v>3</v>
      </c>
      <c r="AJ14" s="238">
        <v>4</v>
      </c>
      <c r="AK14" s="238">
        <v>21</v>
      </c>
      <c r="AL14" s="238">
        <v>43</v>
      </c>
      <c r="AM14" s="238" t="s">
        <v>354</v>
      </c>
      <c r="AN14" s="238">
        <v>5</v>
      </c>
      <c r="AO14" s="238">
        <v>1</v>
      </c>
      <c r="AS14" s="238">
        <v>12</v>
      </c>
      <c r="AT14" s="238">
        <v>9</v>
      </c>
      <c r="AU14" s="238">
        <v>55</v>
      </c>
      <c r="AV14" s="238">
        <v>12</v>
      </c>
      <c r="AW14" s="238">
        <v>21</v>
      </c>
      <c r="AX14" s="238">
        <v>2</v>
      </c>
      <c r="AY14" s="238">
        <v>50</v>
      </c>
      <c r="AZ14" s="238">
        <v>4</v>
      </c>
      <c r="BA14" s="238">
        <v>21</v>
      </c>
      <c r="BB14" s="238">
        <v>74</v>
      </c>
      <c r="BC14" s="238" t="s">
        <v>354</v>
      </c>
      <c r="BD14" s="238">
        <v>5</v>
      </c>
      <c r="BE14" s="238">
        <v>1</v>
      </c>
      <c r="BI14" s="238">
        <v>12</v>
      </c>
      <c r="BJ14" s="238">
        <v>9</v>
      </c>
      <c r="BK14" s="238">
        <v>55</v>
      </c>
      <c r="BL14" s="238">
        <v>12</v>
      </c>
      <c r="BM14" s="238">
        <v>21</v>
      </c>
      <c r="CT14" s="238">
        <v>430579.39098366001</v>
      </c>
      <c r="CU14" s="238">
        <v>4953545.79207063</v>
      </c>
      <c r="CV14" s="238">
        <v>44.731930470000002</v>
      </c>
      <c r="CW14" s="238">
        <v>-93.876722369999996</v>
      </c>
      <c r="CX14" s="238" t="s">
        <v>359</v>
      </c>
      <c r="CY14" s="238" t="s">
        <v>2765</v>
      </c>
    </row>
    <row r="15" spans="1:103" x14ac:dyDescent="0.25">
      <c r="A15" s="238">
        <v>10934728</v>
      </c>
      <c r="B15" s="238">
        <v>4</v>
      </c>
      <c r="C15" s="238">
        <v>50</v>
      </c>
      <c r="D15" s="238">
        <v>7.5439999999999996</v>
      </c>
      <c r="E15" s="238">
        <v>10</v>
      </c>
      <c r="G15" s="238" t="s">
        <v>353</v>
      </c>
      <c r="H15" s="238" t="s">
        <v>354</v>
      </c>
      <c r="I15" s="238">
        <v>25</v>
      </c>
      <c r="K15" s="238">
        <v>14011296</v>
      </c>
      <c r="L15" s="238">
        <v>141050106</v>
      </c>
      <c r="M15" s="238">
        <v>4</v>
      </c>
      <c r="N15" s="238">
        <v>15</v>
      </c>
      <c r="O15" s="238">
        <v>2014</v>
      </c>
      <c r="P15" s="238" t="s">
        <v>368</v>
      </c>
      <c r="Q15" s="238">
        <v>10</v>
      </c>
      <c r="S15" s="238">
        <v>3</v>
      </c>
      <c r="T15" s="238">
        <v>0</v>
      </c>
      <c r="U15" s="238">
        <v>1</v>
      </c>
      <c r="V15" s="238">
        <v>4</v>
      </c>
      <c r="W15" s="238">
        <v>10</v>
      </c>
      <c r="X15" s="238">
        <v>2</v>
      </c>
      <c r="Y15" s="238">
        <v>1</v>
      </c>
      <c r="Z15" s="238">
        <v>1</v>
      </c>
      <c r="AB15" s="238">
        <v>1</v>
      </c>
      <c r="AC15" s="238">
        <v>98</v>
      </c>
      <c r="AD15" s="238" t="s">
        <v>2766</v>
      </c>
      <c r="AE15" s="238" t="s">
        <v>2767</v>
      </c>
      <c r="AF15" s="238" t="s">
        <v>2749</v>
      </c>
      <c r="AG15" s="238">
        <v>3</v>
      </c>
      <c r="AH15" s="238">
        <v>2</v>
      </c>
      <c r="AI15" s="238">
        <v>3</v>
      </c>
      <c r="AJ15" s="238">
        <v>4</v>
      </c>
      <c r="AK15" s="238">
        <v>21</v>
      </c>
      <c r="AL15" s="238">
        <v>21</v>
      </c>
      <c r="AM15" s="238" t="s">
        <v>354</v>
      </c>
      <c r="AN15" s="238">
        <v>1</v>
      </c>
      <c r="AO15" s="238">
        <v>72</v>
      </c>
      <c r="AP15" s="238">
        <v>18</v>
      </c>
      <c r="AS15" s="238">
        <v>7</v>
      </c>
      <c r="AT15" s="238">
        <v>98</v>
      </c>
      <c r="AU15" s="238">
        <v>55</v>
      </c>
      <c r="AV15" s="238">
        <v>11</v>
      </c>
      <c r="AW15" s="238">
        <v>21</v>
      </c>
      <c r="CT15" s="238">
        <v>431095</v>
      </c>
      <c r="CU15" s="238">
        <v>4953580</v>
      </c>
      <c r="CV15" s="238">
        <v>44.732287399999997</v>
      </c>
      <c r="CW15" s="238">
        <v>-93.870210200000002</v>
      </c>
      <c r="CX15" s="238" t="s">
        <v>359</v>
      </c>
      <c r="CY15" s="238" t="s">
        <v>2768</v>
      </c>
    </row>
    <row r="16" spans="1:103" x14ac:dyDescent="0.25">
      <c r="A16" s="238">
        <v>11023166</v>
      </c>
      <c r="B16" s="238">
        <v>4</v>
      </c>
      <c r="C16" s="238">
        <v>50</v>
      </c>
      <c r="D16" s="238">
        <v>7.5590000000000002</v>
      </c>
      <c r="E16" s="238">
        <v>10</v>
      </c>
      <c r="G16" s="238" t="s">
        <v>353</v>
      </c>
      <c r="H16" s="238" t="s">
        <v>354</v>
      </c>
      <c r="I16" s="238">
        <v>25</v>
      </c>
      <c r="K16" s="238">
        <v>15035931</v>
      </c>
      <c r="L16" s="238">
        <v>153170030</v>
      </c>
      <c r="M16" s="238">
        <v>11</v>
      </c>
      <c r="N16" s="238">
        <v>5</v>
      </c>
      <c r="O16" s="238">
        <v>2015</v>
      </c>
      <c r="P16" s="238" t="s">
        <v>384</v>
      </c>
      <c r="Q16" s="238">
        <v>5</v>
      </c>
      <c r="S16" s="238">
        <v>5</v>
      </c>
      <c r="T16" s="238">
        <v>0</v>
      </c>
      <c r="U16" s="238">
        <v>1</v>
      </c>
      <c r="V16" s="238">
        <v>98</v>
      </c>
      <c r="W16" s="238">
        <v>16</v>
      </c>
      <c r="X16" s="238">
        <v>10</v>
      </c>
      <c r="Y16" s="238">
        <v>6</v>
      </c>
      <c r="Z16" s="238">
        <v>2</v>
      </c>
      <c r="AB16" s="238">
        <v>1</v>
      </c>
      <c r="AC16" s="238">
        <v>98</v>
      </c>
      <c r="AF16" s="238" t="s">
        <v>2749</v>
      </c>
      <c r="AG16" s="238">
        <v>4</v>
      </c>
      <c r="AH16" s="238">
        <v>2</v>
      </c>
      <c r="AI16" s="238">
        <v>3</v>
      </c>
      <c r="AJ16" s="238">
        <v>4</v>
      </c>
      <c r="AK16" s="238">
        <v>21</v>
      </c>
      <c r="AL16" s="238">
        <v>56</v>
      </c>
      <c r="AM16" s="238" t="s">
        <v>354</v>
      </c>
      <c r="AN16" s="238">
        <v>5</v>
      </c>
      <c r="AO16" s="238">
        <v>1</v>
      </c>
      <c r="AS16" s="238">
        <v>7</v>
      </c>
      <c r="AT16" s="238">
        <v>98</v>
      </c>
      <c r="AU16" s="238">
        <v>55</v>
      </c>
      <c r="AV16" s="238">
        <v>11</v>
      </c>
      <c r="AW16" s="238">
        <v>21</v>
      </c>
      <c r="CT16" s="238">
        <v>431120</v>
      </c>
      <c r="CU16" s="238">
        <v>4953580</v>
      </c>
      <c r="CV16" s="238">
        <v>44.732295100000002</v>
      </c>
      <c r="CW16" s="238">
        <v>-93.869898399999997</v>
      </c>
      <c r="CX16" s="238" t="s">
        <v>359</v>
      </c>
    </row>
    <row r="17" spans="1:103" x14ac:dyDescent="0.25">
      <c r="A17" s="238">
        <v>475251</v>
      </c>
      <c r="B17" s="238">
        <v>8</v>
      </c>
      <c r="C17" s="238">
        <v>167</v>
      </c>
      <c r="D17" s="238">
        <v>1.002</v>
      </c>
      <c r="E17" s="238">
        <v>10</v>
      </c>
      <c r="G17" s="238" t="s">
        <v>353</v>
      </c>
      <c r="H17" s="238" t="s">
        <v>354</v>
      </c>
      <c r="I17" s="238">
        <v>25</v>
      </c>
      <c r="K17" s="238">
        <v>17022567</v>
      </c>
      <c r="M17" s="238">
        <v>7</v>
      </c>
      <c r="N17" s="238">
        <v>7</v>
      </c>
      <c r="O17" s="238">
        <v>2017</v>
      </c>
      <c r="P17" s="238" t="s">
        <v>362</v>
      </c>
      <c r="Q17" s="238">
        <v>12</v>
      </c>
      <c r="S17" s="238">
        <v>3</v>
      </c>
      <c r="T17" s="238">
        <v>0</v>
      </c>
      <c r="U17" s="238">
        <v>2</v>
      </c>
      <c r="V17" s="238">
        <v>90</v>
      </c>
      <c r="W17" s="238">
        <v>10</v>
      </c>
      <c r="X17" s="238">
        <v>3</v>
      </c>
      <c r="Y17" s="238">
        <v>1</v>
      </c>
      <c r="Z17" s="238">
        <v>1</v>
      </c>
      <c r="AB17" s="238">
        <v>1</v>
      </c>
      <c r="AC17" s="238">
        <v>98</v>
      </c>
      <c r="AD17" s="238" t="s">
        <v>2769</v>
      </c>
      <c r="AE17" s="238" t="s">
        <v>421</v>
      </c>
      <c r="AF17" s="238" t="s">
        <v>2770</v>
      </c>
      <c r="AG17" s="238">
        <v>90</v>
      </c>
      <c r="AH17" s="238">
        <v>2</v>
      </c>
      <c r="AI17" s="238">
        <v>2</v>
      </c>
      <c r="AJ17" s="238">
        <v>4</v>
      </c>
      <c r="AK17" s="238">
        <v>26</v>
      </c>
      <c r="AL17" s="238">
        <v>65</v>
      </c>
      <c r="AM17" s="238" t="s">
        <v>354</v>
      </c>
      <c r="AN17" s="238">
        <v>5</v>
      </c>
      <c r="AO17" s="238">
        <v>64</v>
      </c>
      <c r="AS17" s="238">
        <v>12</v>
      </c>
      <c r="AT17" s="238">
        <v>23</v>
      </c>
      <c r="AU17" s="238">
        <v>55</v>
      </c>
      <c r="AV17" s="238">
        <v>11</v>
      </c>
      <c r="AW17" s="238">
        <v>21</v>
      </c>
      <c r="AX17" s="238">
        <v>2</v>
      </c>
      <c r="AY17" s="238">
        <v>31</v>
      </c>
      <c r="AZ17" s="238">
        <v>2</v>
      </c>
      <c r="BA17" s="238">
        <v>21</v>
      </c>
      <c r="BB17" s="238">
        <v>56</v>
      </c>
      <c r="BC17" s="238" t="s">
        <v>354</v>
      </c>
      <c r="BD17" s="238">
        <v>5</v>
      </c>
      <c r="BE17" s="238">
        <v>1</v>
      </c>
      <c r="BI17" s="238">
        <v>14</v>
      </c>
      <c r="BJ17" s="238">
        <v>9</v>
      </c>
      <c r="BK17" s="238">
        <v>55</v>
      </c>
      <c r="BL17" s="238">
        <v>11</v>
      </c>
      <c r="BM17" s="238">
        <v>21</v>
      </c>
      <c r="CT17" s="238">
        <v>434350.67729680002</v>
      </c>
      <c r="CU17" s="238">
        <v>4953458.8872637805</v>
      </c>
      <c r="CV17" s="238">
        <v>44.731503879999998</v>
      </c>
      <c r="CW17" s="238">
        <v>-93.829088220000003</v>
      </c>
      <c r="CX17" s="238" t="s">
        <v>359</v>
      </c>
      <c r="CY17" s="238" t="s">
        <v>2771</v>
      </c>
    </row>
    <row r="18" spans="1:103" x14ac:dyDescent="0.25">
      <c r="A18" s="238">
        <v>11022326</v>
      </c>
      <c r="B18" s="238">
        <v>8</v>
      </c>
      <c r="C18" s="238">
        <v>167</v>
      </c>
      <c r="D18" s="238">
        <v>2.0070000000000001</v>
      </c>
      <c r="E18" s="238">
        <v>10</v>
      </c>
      <c r="G18" s="238" t="s">
        <v>353</v>
      </c>
      <c r="H18" s="238" t="s">
        <v>354</v>
      </c>
      <c r="I18" s="238">
        <v>25</v>
      </c>
      <c r="K18" s="238">
        <v>15032697</v>
      </c>
      <c r="L18" s="238">
        <v>152810057</v>
      </c>
      <c r="M18" s="238">
        <v>10</v>
      </c>
      <c r="N18" s="238">
        <v>7</v>
      </c>
      <c r="O18" s="238">
        <v>2015</v>
      </c>
      <c r="P18" s="238" t="s">
        <v>355</v>
      </c>
      <c r="Q18" s="238">
        <v>14</v>
      </c>
      <c r="S18" s="238">
        <v>3</v>
      </c>
      <c r="T18" s="238">
        <v>0</v>
      </c>
      <c r="U18" s="238">
        <v>2</v>
      </c>
      <c r="V18" s="238">
        <v>1</v>
      </c>
      <c r="W18" s="238">
        <v>6</v>
      </c>
      <c r="X18" s="238">
        <v>2</v>
      </c>
      <c r="Y18" s="238">
        <v>1</v>
      </c>
      <c r="Z18" s="238">
        <v>1</v>
      </c>
      <c r="AA18" s="238">
        <v>7</v>
      </c>
      <c r="AB18" s="238">
        <v>1</v>
      </c>
      <c r="AC18" s="238">
        <v>98</v>
      </c>
      <c r="AD18" s="238" t="s">
        <v>2772</v>
      </c>
      <c r="AE18" s="238" t="s">
        <v>2773</v>
      </c>
      <c r="AF18" s="238" t="s">
        <v>2770</v>
      </c>
      <c r="AG18" s="238">
        <v>7</v>
      </c>
      <c r="AH18" s="238">
        <v>0</v>
      </c>
      <c r="AI18" s="238">
        <v>3</v>
      </c>
      <c r="AJ18" s="238">
        <v>4</v>
      </c>
      <c r="AL18" s="238">
        <v>21</v>
      </c>
      <c r="AM18" s="238" t="s">
        <v>354</v>
      </c>
      <c r="AN18" s="238">
        <v>5</v>
      </c>
      <c r="AO18" s="238">
        <v>15</v>
      </c>
      <c r="AQ18" s="238">
        <v>8</v>
      </c>
      <c r="AS18" s="238">
        <v>7</v>
      </c>
      <c r="AT18" s="238">
        <v>98</v>
      </c>
      <c r="AU18" s="238">
        <v>55</v>
      </c>
      <c r="AV18" s="238">
        <v>11</v>
      </c>
      <c r="AW18" s="238">
        <v>21</v>
      </c>
      <c r="AX18" s="238">
        <v>2</v>
      </c>
      <c r="AY18" s="238">
        <v>41</v>
      </c>
      <c r="AZ18" s="238">
        <v>4</v>
      </c>
      <c r="BA18" s="238">
        <v>21</v>
      </c>
      <c r="BB18" s="238">
        <v>65</v>
      </c>
      <c r="BC18" s="238" t="s">
        <v>354</v>
      </c>
      <c r="BD18" s="238">
        <v>5</v>
      </c>
      <c r="BE18" s="238">
        <v>1</v>
      </c>
      <c r="BI18" s="238">
        <v>7</v>
      </c>
      <c r="BJ18" s="238">
        <v>98</v>
      </c>
      <c r="BK18" s="238">
        <v>55</v>
      </c>
      <c r="BL18" s="238">
        <v>11</v>
      </c>
      <c r="BM18" s="238">
        <v>21</v>
      </c>
      <c r="CT18" s="238">
        <v>435967</v>
      </c>
      <c r="CU18" s="238">
        <v>4953440</v>
      </c>
      <c r="CV18" s="238">
        <v>44.731483300000001</v>
      </c>
      <c r="CW18" s="238">
        <v>-93.808673499999998</v>
      </c>
      <c r="CX18" s="238" t="s">
        <v>359</v>
      </c>
      <c r="CY18" s="238" t="s">
        <v>2774</v>
      </c>
    </row>
    <row r="19" spans="1:103" x14ac:dyDescent="0.25">
      <c r="A19" s="238">
        <v>11023098</v>
      </c>
      <c r="B19" s="238">
        <v>8</v>
      </c>
      <c r="C19" s="238">
        <v>167</v>
      </c>
      <c r="D19" s="238">
        <v>2.0179999999999998</v>
      </c>
      <c r="E19" s="238">
        <v>10</v>
      </c>
      <c r="G19" s="238" t="s">
        <v>353</v>
      </c>
      <c r="H19" s="238" t="s">
        <v>354</v>
      </c>
      <c r="I19" s="238">
        <v>25</v>
      </c>
      <c r="L19" s="238">
        <v>153140122</v>
      </c>
      <c r="M19" s="238">
        <v>10</v>
      </c>
      <c r="N19" s="238">
        <v>7</v>
      </c>
      <c r="O19" s="238">
        <v>2015</v>
      </c>
      <c r="P19" s="238" t="s">
        <v>355</v>
      </c>
      <c r="Q19" s="238">
        <v>14</v>
      </c>
      <c r="S19" s="238">
        <v>3</v>
      </c>
      <c r="T19" s="238">
        <v>0</v>
      </c>
      <c r="U19" s="238">
        <v>2</v>
      </c>
      <c r="V19" s="238">
        <v>1</v>
      </c>
      <c r="W19" s="238">
        <v>10</v>
      </c>
      <c r="Y19" s="238">
        <v>1</v>
      </c>
      <c r="Z19" s="238">
        <v>1</v>
      </c>
      <c r="AB19" s="238">
        <v>1</v>
      </c>
      <c r="AC19" s="238">
        <v>98</v>
      </c>
      <c r="AF19" s="238" t="s">
        <v>2770</v>
      </c>
      <c r="AG19" s="238">
        <v>7</v>
      </c>
      <c r="AH19" s="238">
        <v>2</v>
      </c>
      <c r="AI19" s="238">
        <v>47</v>
      </c>
      <c r="AJ19" s="238">
        <v>4</v>
      </c>
      <c r="AK19" s="238">
        <v>21</v>
      </c>
      <c r="AL19" s="238">
        <v>65</v>
      </c>
      <c r="AM19" s="238" t="s">
        <v>354</v>
      </c>
      <c r="AT19" s="238">
        <v>98</v>
      </c>
      <c r="AX19" s="238">
        <v>2</v>
      </c>
      <c r="AY19" s="238">
        <v>3</v>
      </c>
      <c r="AZ19" s="238">
        <v>4</v>
      </c>
      <c r="BA19" s="238">
        <v>21</v>
      </c>
      <c r="BB19" s="238">
        <v>21</v>
      </c>
      <c r="BC19" s="238" t="s">
        <v>354</v>
      </c>
      <c r="BJ19" s="238">
        <v>98</v>
      </c>
      <c r="CT19" s="238">
        <v>435985</v>
      </c>
      <c r="CU19" s="238">
        <v>4953440</v>
      </c>
      <c r="CV19" s="238">
        <v>44.731481799999997</v>
      </c>
      <c r="CW19" s="238">
        <v>-93.8084518</v>
      </c>
      <c r="CX19" s="238" t="s">
        <v>359</v>
      </c>
    </row>
    <row r="20" spans="1:103" x14ac:dyDescent="0.25">
      <c r="A20" s="238">
        <v>621821</v>
      </c>
      <c r="B20" s="238">
        <v>8</v>
      </c>
      <c r="C20" s="238">
        <v>167</v>
      </c>
      <c r="D20" s="238">
        <v>2.9950000000000001</v>
      </c>
      <c r="E20" s="238">
        <v>10</v>
      </c>
      <c r="G20" s="238" t="s">
        <v>353</v>
      </c>
      <c r="H20" s="238" t="s">
        <v>354</v>
      </c>
      <c r="I20" s="238">
        <v>25</v>
      </c>
      <c r="K20" s="238">
        <v>18022413</v>
      </c>
      <c r="M20" s="238">
        <v>7</v>
      </c>
      <c r="N20" s="238">
        <v>18</v>
      </c>
      <c r="O20" s="238">
        <v>2018</v>
      </c>
      <c r="P20" s="238" t="s">
        <v>355</v>
      </c>
      <c r="Q20" s="238">
        <v>18</v>
      </c>
      <c r="R20" s="238" t="s">
        <v>419</v>
      </c>
      <c r="S20" s="238">
        <v>2</v>
      </c>
      <c r="T20" s="238">
        <v>0</v>
      </c>
      <c r="U20" s="238">
        <v>1</v>
      </c>
      <c r="W20" s="238">
        <v>48</v>
      </c>
      <c r="X20" s="238">
        <v>2</v>
      </c>
      <c r="Y20" s="238">
        <v>1</v>
      </c>
      <c r="Z20" s="238">
        <v>1</v>
      </c>
      <c r="AB20" s="238">
        <v>7</v>
      </c>
      <c r="AC20" s="238">
        <v>98</v>
      </c>
      <c r="AD20" s="238" t="s">
        <v>2769</v>
      </c>
      <c r="AF20" s="238" t="s">
        <v>2770</v>
      </c>
      <c r="AG20" s="238">
        <v>3</v>
      </c>
      <c r="AH20" s="238">
        <v>2</v>
      </c>
      <c r="AI20" s="238">
        <v>31</v>
      </c>
      <c r="AJ20" s="238">
        <v>1</v>
      </c>
      <c r="AK20" s="238">
        <v>21</v>
      </c>
      <c r="AL20" s="238">
        <v>62</v>
      </c>
      <c r="AM20" s="238" t="s">
        <v>354</v>
      </c>
      <c r="AN20" s="238">
        <v>7</v>
      </c>
      <c r="AO20" s="238">
        <v>1</v>
      </c>
      <c r="AS20" s="238">
        <v>12</v>
      </c>
      <c r="AT20" s="238">
        <v>9</v>
      </c>
      <c r="AU20" s="238">
        <v>55</v>
      </c>
      <c r="AV20" s="238">
        <v>11</v>
      </c>
      <c r="AW20" s="238">
        <v>21</v>
      </c>
      <c r="CT20" s="238">
        <v>437557.10281645501</v>
      </c>
      <c r="CU20" s="238">
        <v>4953408.3108595097</v>
      </c>
      <c r="CV20" s="238">
        <v>44.731335399999999</v>
      </c>
      <c r="CW20" s="238">
        <v>-93.788591870000005</v>
      </c>
      <c r="CX20" s="238" t="s">
        <v>359</v>
      </c>
      <c r="CY20" s="238" t="s">
        <v>2775</v>
      </c>
    </row>
  </sheetData>
  <autoFilter ref="A1:CY20" xr:uid="{AD85B350-01D4-4210-BA45-F49D1D786F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W104"/>
  <sheetViews>
    <sheetView tabSelected="1" view="pageBreakPreview" topLeftCell="F33" zoomScale="85" zoomScaleNormal="100" zoomScaleSheetLayoutView="85" workbookViewId="0">
      <selection activeCell="V48" sqref="V48"/>
    </sheetView>
  </sheetViews>
  <sheetFormatPr defaultRowHeight="15" x14ac:dyDescent="0.25"/>
  <cols>
    <col min="1" max="1" width="3.5703125" customWidth="1"/>
    <col min="2" max="2" width="15.5703125" customWidth="1"/>
    <col min="3" max="3" width="16.85546875" customWidth="1"/>
    <col min="4" max="5" width="15.5703125" customWidth="1"/>
    <col min="6" max="6" width="15.5703125" style="69" customWidth="1"/>
    <col min="7" max="7" width="15.5703125" style="238" customWidth="1"/>
    <col min="8" max="8" width="15.5703125" style="85" customWidth="1"/>
    <col min="9" max="11" width="15.5703125" customWidth="1"/>
    <col min="12" max="12" width="20.7109375" style="85" customWidth="1"/>
    <col min="14" max="23" width="12.7109375" customWidth="1"/>
  </cols>
  <sheetData>
    <row r="1" spans="1:23" ht="23.25" x14ac:dyDescent="0.35">
      <c r="A1" s="19"/>
      <c r="B1" s="39" t="s">
        <v>5207</v>
      </c>
      <c r="C1" s="39"/>
      <c r="E1" s="69"/>
      <c r="F1" s="238"/>
      <c r="G1" s="85"/>
      <c r="H1"/>
      <c r="K1" s="85"/>
      <c r="L1"/>
    </row>
    <row r="2" spans="1:23" x14ac:dyDescent="0.25">
      <c r="E2" s="69"/>
      <c r="F2" s="238"/>
      <c r="G2" s="85"/>
      <c r="H2"/>
      <c r="K2" s="85"/>
      <c r="L2"/>
    </row>
    <row r="3" spans="1:23" ht="16.5" thickBot="1" x14ac:dyDescent="0.3">
      <c r="A3" s="238"/>
      <c r="B3" s="58" t="s">
        <v>19</v>
      </c>
      <c r="C3" s="58"/>
      <c r="D3" s="238"/>
      <c r="E3" s="238"/>
      <c r="F3" s="238"/>
      <c r="H3" s="238"/>
      <c r="I3" s="238"/>
      <c r="J3" s="238"/>
      <c r="K3" s="238"/>
      <c r="L3"/>
      <c r="M3" s="58" t="s">
        <v>19</v>
      </c>
      <c r="N3" s="58"/>
      <c r="O3" s="58"/>
      <c r="Q3" s="69"/>
      <c r="R3" s="238"/>
      <c r="S3" s="85"/>
      <c r="W3" s="85"/>
    </row>
    <row r="4" spans="1:23" s="71" customFormat="1" ht="30.75" customHeight="1" thickBot="1" x14ac:dyDescent="0.3">
      <c r="B4" s="72"/>
      <c r="C4" s="464" t="s">
        <v>55</v>
      </c>
      <c r="D4" s="94" t="s">
        <v>56</v>
      </c>
      <c r="E4" s="487" t="s">
        <v>57</v>
      </c>
      <c r="F4" s="488"/>
      <c r="G4" s="485" t="s">
        <v>80</v>
      </c>
      <c r="H4" s="486"/>
      <c r="M4" s="72"/>
      <c r="N4" s="479" t="s">
        <v>55</v>
      </c>
      <c r="O4" s="480"/>
      <c r="P4" s="94" t="s">
        <v>56</v>
      </c>
      <c r="Q4" s="487" t="s">
        <v>57</v>
      </c>
      <c r="R4" s="488"/>
      <c r="S4" s="485" t="s">
        <v>80</v>
      </c>
      <c r="T4" s="486"/>
    </row>
    <row r="5" spans="1:23" ht="35.1" customHeight="1" x14ac:dyDescent="0.25">
      <c r="A5" s="238"/>
      <c r="B5" s="483" t="s">
        <v>0</v>
      </c>
      <c r="C5" s="489" t="s">
        <v>73</v>
      </c>
      <c r="D5" s="491" t="s">
        <v>50</v>
      </c>
      <c r="E5" s="489" t="s">
        <v>194</v>
      </c>
      <c r="F5" s="477" t="s">
        <v>195</v>
      </c>
      <c r="G5" s="483" t="s">
        <v>81</v>
      </c>
      <c r="H5" s="475" t="s">
        <v>111</v>
      </c>
      <c r="I5" s="475" t="s">
        <v>102</v>
      </c>
      <c r="J5" s="477" t="s">
        <v>1</v>
      </c>
      <c r="K5" s="238"/>
      <c r="L5"/>
      <c r="M5" s="483" t="s">
        <v>0</v>
      </c>
      <c r="N5" s="489" t="s">
        <v>73</v>
      </c>
      <c r="O5" s="477" t="s">
        <v>74</v>
      </c>
      <c r="P5" s="491" t="s">
        <v>50</v>
      </c>
      <c r="Q5" s="489" t="s">
        <v>194</v>
      </c>
      <c r="R5" s="477" t="s">
        <v>195</v>
      </c>
      <c r="S5" s="483" t="s">
        <v>81</v>
      </c>
      <c r="T5" s="475" t="s">
        <v>111</v>
      </c>
      <c r="U5" s="475" t="s">
        <v>102</v>
      </c>
      <c r="V5" s="477" t="s">
        <v>1</v>
      </c>
    </row>
    <row r="6" spans="1:23" ht="35.1" customHeight="1" thickBot="1" x14ac:dyDescent="0.3">
      <c r="A6" s="238"/>
      <c r="B6" s="484"/>
      <c r="C6" s="490"/>
      <c r="D6" s="492"/>
      <c r="E6" s="490"/>
      <c r="F6" s="478"/>
      <c r="G6" s="484"/>
      <c r="H6" s="476"/>
      <c r="I6" s="476"/>
      <c r="J6" s="478"/>
      <c r="K6" s="238"/>
      <c r="L6"/>
      <c r="M6" s="484"/>
      <c r="N6" s="490"/>
      <c r="O6" s="478"/>
      <c r="P6" s="492"/>
      <c r="Q6" s="490"/>
      <c r="R6" s="478"/>
      <c r="S6" s="484"/>
      <c r="T6" s="476"/>
      <c r="U6" s="476"/>
      <c r="V6" s="478"/>
    </row>
    <row r="7" spans="1:23" ht="15" customHeight="1" x14ac:dyDescent="0.25">
      <c r="A7" s="238"/>
      <c r="B7" s="109">
        <f>Assumptions!$C$6</f>
        <v>2020</v>
      </c>
      <c r="C7" s="186">
        <f>IFERROR(VLOOKUP($M7,'Travel Time Cost Savings'!$B$7:$K$78,'Travel Time Cost Savings'!$J$1,FALSE),0)</f>
        <v>0</v>
      </c>
      <c r="D7" s="188">
        <f>IFERROR(VLOOKUP($M7,'Safety Benefits'!$B$6:$H$80,'Safety Benefits'!$C$1,FALSE),0)</f>
        <v>0</v>
      </c>
      <c r="E7" s="186">
        <f>IFERROR(_xlfn.XLOOKUP($M7,'Air Quality'!$B$5:$B$24,'Air Quality'!$M$5:$M$24),0)</f>
        <v>0</v>
      </c>
      <c r="F7" s="187">
        <f>IFERROR(_xlfn.XLOOKUP($M7,'Air Quality'!$B$5:$B$24,'Air Quality'!$E$5:$E$24),0)</f>
        <v>0</v>
      </c>
      <c r="G7" s="189">
        <f>IFERROR(VLOOKUP($M7,'Operation and Maintenance'!$B$8:$H$100,'Operation and Maintenance'!$G$1,FALSE)*-1,0)</f>
        <v>0</v>
      </c>
      <c r="H7" s="190">
        <f>IFERROR(VLOOKUP($M7,'Capital Costs'!$B$8:$S$100,'Capital Costs'!$E$1,FALSE),0)</f>
        <v>0</v>
      </c>
      <c r="I7" s="191">
        <f t="shared" ref="I7:I46" si="0">SUM(C7:E7,G7:H7)</f>
        <v>0</v>
      </c>
      <c r="J7" s="192">
        <f>I7*(1+0.07)^-(B7-Assumptions!$C$6)+F7</f>
        <v>0</v>
      </c>
      <c r="K7" s="238"/>
      <c r="L7"/>
      <c r="M7" s="109">
        <f>Assumptions!$C$6</f>
        <v>2020</v>
      </c>
      <c r="N7" s="186">
        <f>IFERROR(_xlfn.XLOOKUP($M7,'Regional Travel Time Savings'!$B$7:$B$26,'Regional Travel Time Savings'!$H$7:$H$26),0)</f>
        <v>0</v>
      </c>
      <c r="O7" s="187">
        <f>IFERROR(VLOOKUP($M7,'Reg Operating Cost Savings'!$B$7:$G$53,'Reg Operating Cost Savings'!$F$1,FALSE),0)</f>
        <v>0</v>
      </c>
      <c r="P7" s="186">
        <f>IFERROR(_xlfn.XLOOKUP($M7,'Regional Safety Benefits'!$B$6:$B$25,'Regional Safety Benefits'!$G$6:$G$25),0)</f>
        <v>0</v>
      </c>
      <c r="Q7" s="186">
        <f>IFERROR(VLOOKUP($M7,'Regional Air Quality'!$B$6:$AM$78,'Regional Air Quality'!$M$1,FALSE),0)</f>
        <v>0</v>
      </c>
      <c r="R7" s="187">
        <f>IFERROR(VLOOKUP($M7,'Regional Air Quality'!$B$6:$AM$78,'Regional Air Quality'!$E$1,FALSE),0)</f>
        <v>0</v>
      </c>
      <c r="S7" s="189"/>
      <c r="T7" s="190"/>
      <c r="U7" s="191">
        <f>SUM(N7:Q7,S7:T7)</f>
        <v>0</v>
      </c>
      <c r="V7" s="192">
        <f>U7*(1+0.07)^-($M7-Assumptions!$C$6)+R7</f>
        <v>0</v>
      </c>
    </row>
    <row r="8" spans="1:23" ht="15" customHeight="1" x14ac:dyDescent="0.25">
      <c r="A8" s="238"/>
      <c r="B8" s="167">
        <f>B7+1</f>
        <v>2021</v>
      </c>
      <c r="C8" s="186">
        <f>IFERROR(VLOOKUP($M8,'Travel Time Cost Savings'!$B$7:$K$78,'Travel Time Cost Savings'!$J$1,FALSE),0)</f>
        <v>0</v>
      </c>
      <c r="D8" s="188">
        <f>IFERROR(VLOOKUP($M8,'Safety Benefits'!$B$6:$H$80,'Safety Benefits'!$C$1,FALSE),0)</f>
        <v>0</v>
      </c>
      <c r="E8" s="186">
        <f>IFERROR(_xlfn.XLOOKUP($M8,'Air Quality'!$B$5:$B$24,'Air Quality'!$M$5:$M$24),0)</f>
        <v>0</v>
      </c>
      <c r="F8" s="187">
        <f>IFERROR(_xlfn.XLOOKUP($M8,'Air Quality'!$B$5:$B$24,'Air Quality'!$E$5:$E$24),0)</f>
        <v>0</v>
      </c>
      <c r="G8" s="189">
        <f>IFERROR(VLOOKUP($M8,'Operation and Maintenance'!$B$8:$H$100,'Operation and Maintenance'!$G$1,FALSE)*-1,0)</f>
        <v>0</v>
      </c>
      <c r="H8" s="190">
        <f>IFERROR(VLOOKUP($M8,'Capital Costs'!$B$8:$S$100,'Capital Costs'!$E$1,FALSE),0)</f>
        <v>0</v>
      </c>
      <c r="I8" s="191">
        <f t="shared" si="0"/>
        <v>0</v>
      </c>
      <c r="J8" s="192">
        <f>I8*(1+0.07)^-(B8-Assumptions!$C$6)+F8</f>
        <v>0</v>
      </c>
      <c r="K8" s="238"/>
      <c r="L8"/>
      <c r="M8" s="167">
        <f>M7+1</f>
        <v>2021</v>
      </c>
      <c r="N8" s="186">
        <f>IFERROR(_xlfn.XLOOKUP($M8,'Regional Travel Time Savings'!$B$7:$B$26,'Regional Travel Time Savings'!$H$7:$H$26),0)</f>
        <v>0</v>
      </c>
      <c r="O8" s="187">
        <f>IFERROR(VLOOKUP($M8,'Reg Operating Cost Savings'!$B$7:$G$53,'Reg Operating Cost Savings'!$F$1,FALSE),0)</f>
        <v>0</v>
      </c>
      <c r="P8" s="188">
        <f>IFERROR(_xlfn.XLOOKUP($M8,'Regional Safety Benefits'!$B$6:$B$25,'Regional Safety Benefits'!$G$6:$G$25),0)</f>
        <v>0</v>
      </c>
      <c r="Q8" s="186">
        <f>IFERROR(VLOOKUP($M8,'Regional Air Quality'!$B$6:$AM$78,'Regional Air Quality'!$M$1,FALSE),0)</f>
        <v>0</v>
      </c>
      <c r="R8" s="187">
        <f>IFERROR(VLOOKUP($M8,'Regional Air Quality'!$B$6:$AM$78,'Regional Air Quality'!$E$1,FALSE),0)</f>
        <v>0</v>
      </c>
      <c r="S8" s="189"/>
      <c r="T8" s="190"/>
      <c r="U8" s="191">
        <f t="shared" ref="U8:U46" si="1">SUM(N8:Q8,S8:T8)</f>
        <v>0</v>
      </c>
      <c r="V8" s="192">
        <f>U8*(1+0.07)^-($M8-Assumptions!$C$6)+R8</f>
        <v>0</v>
      </c>
      <c r="W8" s="10"/>
    </row>
    <row r="9" spans="1:23" ht="15" customHeight="1" x14ac:dyDescent="0.25">
      <c r="A9" s="238"/>
      <c r="B9" s="93">
        <f>B8+1</f>
        <v>2022</v>
      </c>
      <c r="C9" s="186">
        <f>IFERROR(VLOOKUP($M9,'Travel Time Cost Savings'!$B$7:$K$78,'Travel Time Cost Savings'!$J$1,FALSE),0)</f>
        <v>0</v>
      </c>
      <c r="D9" s="188">
        <f>IFERROR(VLOOKUP($M9,'Safety Benefits'!$B$6:$H$80,'Safety Benefits'!$C$1,FALSE),0)</f>
        <v>0</v>
      </c>
      <c r="E9" s="186">
        <f>IFERROR(_xlfn.XLOOKUP($M9,'Air Quality'!$B$5:$B$24,'Air Quality'!$M$5:$M$24),0)</f>
        <v>0</v>
      </c>
      <c r="F9" s="187">
        <f>IFERROR(_xlfn.XLOOKUP($M9,'Air Quality'!$B$5:$B$24,'Air Quality'!$E$5:$E$24),0)</f>
        <v>0</v>
      </c>
      <c r="G9" s="189">
        <f>IFERROR(VLOOKUP($M9,'Operation and Maintenance'!$B$8:$H$100,'Operation and Maintenance'!$G$1,FALSE)*-1,0)</f>
        <v>3640000</v>
      </c>
      <c r="H9" s="190">
        <f>IFERROR(VLOOKUP($M9,'Capital Costs'!$B$8:$S$100,'Capital Costs'!$E$1,FALSE),0)</f>
        <v>0</v>
      </c>
      <c r="I9" s="191">
        <f t="shared" si="0"/>
        <v>3640000</v>
      </c>
      <c r="J9" s="192">
        <f>I9*(1+0.07)^-(B9-Assumptions!$C$6)+F9</f>
        <v>3179316.9709144901</v>
      </c>
      <c r="K9" s="238"/>
      <c r="L9"/>
      <c r="M9" s="93">
        <f>M8+1</f>
        <v>2022</v>
      </c>
      <c r="N9" s="186">
        <f>IFERROR(_xlfn.XLOOKUP($M9,'Regional Travel Time Savings'!$B$7:$B$26,'Regional Travel Time Savings'!$H$7:$H$26),0)</f>
        <v>0</v>
      </c>
      <c r="O9" s="187">
        <f>IFERROR(VLOOKUP($M9,'Reg Operating Cost Savings'!$B$7:$G$53,'Reg Operating Cost Savings'!$F$1,FALSE),0)</f>
        <v>0</v>
      </c>
      <c r="P9" s="188">
        <f>IFERROR(_xlfn.XLOOKUP($M9,'Regional Safety Benefits'!$B$6:$B$25,'Regional Safety Benefits'!$G$6:$G$25),0)</f>
        <v>0</v>
      </c>
      <c r="Q9" s="186">
        <f>IFERROR(VLOOKUP($M9,'Regional Air Quality'!$B$6:$AM$78,'Regional Air Quality'!$M$1,FALSE),0)</f>
        <v>0</v>
      </c>
      <c r="R9" s="187">
        <f>IFERROR(VLOOKUP($M9,'Regional Air Quality'!$B$6:$AM$78,'Regional Air Quality'!$E$1,FALSE),0)</f>
        <v>0</v>
      </c>
      <c r="S9" s="189"/>
      <c r="T9" s="190"/>
      <c r="U9" s="191">
        <f t="shared" si="1"/>
        <v>0</v>
      </c>
      <c r="V9" s="192">
        <f>U9*(1+0.07)^-($M9-Assumptions!$C$6)+R9</f>
        <v>0</v>
      </c>
    </row>
    <row r="10" spans="1:23" ht="15" customHeight="1" x14ac:dyDescent="0.25">
      <c r="A10" s="238"/>
      <c r="B10" s="93">
        <f t="shared" ref="B10:B46" si="2">B9+1</f>
        <v>2023</v>
      </c>
      <c r="C10" s="186">
        <f>IFERROR(VLOOKUP($M10,'Travel Time Cost Savings'!$B$7:$K$78,'Travel Time Cost Savings'!$J$1,FALSE),0)</f>
        <v>0</v>
      </c>
      <c r="D10" s="188">
        <f>IFERROR(VLOOKUP($M10,'Safety Benefits'!$B$6:$H$80,'Safety Benefits'!$C$1,FALSE),0)</f>
        <v>0</v>
      </c>
      <c r="E10" s="186">
        <f>IFERROR(_xlfn.XLOOKUP($M10,'Air Quality'!$B$5:$B$24,'Air Quality'!$M$5:$M$24),0)</f>
        <v>0</v>
      </c>
      <c r="F10" s="187">
        <f>IFERROR(_xlfn.XLOOKUP($M10,'Air Quality'!$B$5:$B$24,'Air Quality'!$E$5:$E$24),0)</f>
        <v>0</v>
      </c>
      <c r="G10" s="189">
        <f>IFERROR(VLOOKUP($M10,'Operation and Maintenance'!$B$8:$H$100,'Operation and Maintenance'!$G$1,FALSE)*-1,0)</f>
        <v>0</v>
      </c>
      <c r="H10" s="190">
        <f>IFERROR(VLOOKUP($M10,'Capital Costs'!$B$8:$S$100,'Capital Costs'!$E$1,FALSE),0)</f>
        <v>0</v>
      </c>
      <c r="I10" s="191">
        <f t="shared" si="0"/>
        <v>0</v>
      </c>
      <c r="J10" s="192">
        <f>I10*(1+0.07)^-(B10-Assumptions!$C$6)+F10</f>
        <v>0</v>
      </c>
      <c r="K10" s="238"/>
      <c r="L10"/>
      <c r="M10" s="93">
        <f t="shared" ref="M10:M46" si="3">M9+1</f>
        <v>2023</v>
      </c>
      <c r="N10" s="186">
        <f>IFERROR(_xlfn.XLOOKUP($M10,'Regional Travel Time Savings'!$B$7:$B$26,'Regional Travel Time Savings'!$H$7:$H$26),0)</f>
        <v>0</v>
      </c>
      <c r="O10" s="187">
        <f>IFERROR(VLOOKUP($M10,'Reg Operating Cost Savings'!$B$7:$G$53,'Reg Operating Cost Savings'!$F$1,FALSE),0)</f>
        <v>0</v>
      </c>
      <c r="P10" s="188">
        <f>IFERROR(_xlfn.XLOOKUP($M10,'Regional Safety Benefits'!$B$6:$B$25,'Regional Safety Benefits'!$G$6:$G$25),0)</f>
        <v>0</v>
      </c>
      <c r="Q10" s="186">
        <f>IFERROR(VLOOKUP($M10,'Regional Air Quality'!$B$6:$AM$78,'Regional Air Quality'!$M$1,FALSE),0)</f>
        <v>0</v>
      </c>
      <c r="R10" s="187">
        <f>IFERROR(VLOOKUP($M10,'Regional Air Quality'!$B$6:$AM$78,'Regional Air Quality'!$E$1,FALSE),0)</f>
        <v>0</v>
      </c>
      <c r="S10" s="189"/>
      <c r="T10" s="190"/>
      <c r="U10" s="191">
        <f t="shared" si="1"/>
        <v>0</v>
      </c>
      <c r="V10" s="192">
        <f>U10*(1+0.07)^-($M10-Assumptions!$C$6)+R10</f>
        <v>0</v>
      </c>
    </row>
    <row r="11" spans="1:23" ht="15" customHeight="1" x14ac:dyDescent="0.25">
      <c r="A11" s="238"/>
      <c r="B11" s="93">
        <f t="shared" si="2"/>
        <v>2024</v>
      </c>
      <c r="C11" s="186">
        <f>IFERROR(VLOOKUP($M11,'Travel Time Cost Savings'!$B$7:$K$78,'Travel Time Cost Savings'!$J$1,FALSE),0)</f>
        <v>0</v>
      </c>
      <c r="D11" s="188">
        <f>IFERROR(VLOOKUP($M11,'Safety Benefits'!$B$6:$H$80,'Safety Benefits'!$C$1,FALSE),0)</f>
        <v>0</v>
      </c>
      <c r="E11" s="186">
        <f>IFERROR(_xlfn.XLOOKUP($M11,'Air Quality'!$B$5:$B$24,'Air Quality'!$M$5:$M$24),0)</f>
        <v>0</v>
      </c>
      <c r="F11" s="187">
        <f>IFERROR(_xlfn.XLOOKUP($M11,'Air Quality'!$B$5:$B$24,'Air Quality'!$E$5:$E$24),0)</f>
        <v>0</v>
      </c>
      <c r="G11" s="189">
        <f>IFERROR(VLOOKUP($M11,'Operation and Maintenance'!$B$8:$H$100,'Operation and Maintenance'!$G$1,FALSE)*-1,0)</f>
        <v>0</v>
      </c>
      <c r="H11" s="190">
        <f>IFERROR(VLOOKUP($M11,'Capital Costs'!$B$8:$S$100,'Capital Costs'!$E$1,FALSE),0)</f>
        <v>0</v>
      </c>
      <c r="I11" s="191">
        <f t="shared" si="0"/>
        <v>0</v>
      </c>
      <c r="J11" s="192">
        <f>I11*(1+0.07)^-(B11-Assumptions!$C$6)+F11</f>
        <v>0</v>
      </c>
      <c r="K11" s="238"/>
      <c r="L11"/>
      <c r="M11" s="93">
        <f t="shared" si="3"/>
        <v>2024</v>
      </c>
      <c r="N11" s="186">
        <f>IFERROR(_xlfn.XLOOKUP($M11,'Regional Travel Time Savings'!$B$7:$B$26,'Regional Travel Time Savings'!$H$7:$H$26),0)</f>
        <v>0</v>
      </c>
      <c r="O11" s="187">
        <f>IFERROR(VLOOKUP($M11,'Reg Operating Cost Savings'!$B$7:$G$53,'Reg Operating Cost Savings'!$F$1,FALSE),0)</f>
        <v>0</v>
      </c>
      <c r="P11" s="188">
        <f>IFERROR(_xlfn.XLOOKUP($M11,'Regional Safety Benefits'!$B$6:$B$25,'Regional Safety Benefits'!$G$6:$G$25),0)</f>
        <v>0</v>
      </c>
      <c r="Q11" s="186">
        <f>IFERROR(VLOOKUP($M11,'Regional Air Quality'!$B$6:$AM$78,'Regional Air Quality'!$M$1,FALSE),0)</f>
        <v>0</v>
      </c>
      <c r="R11" s="187">
        <f>IFERROR(VLOOKUP($M11,'Regional Air Quality'!$B$6:$AM$78,'Regional Air Quality'!$E$1,FALSE),0)</f>
        <v>0</v>
      </c>
      <c r="S11" s="189"/>
      <c r="T11" s="190"/>
      <c r="U11" s="191">
        <f t="shared" si="1"/>
        <v>0</v>
      </c>
      <c r="V11" s="192">
        <f>U11*(1+0.07)^-($M11-Assumptions!$C$6)+R11</f>
        <v>0</v>
      </c>
    </row>
    <row r="12" spans="1:23" ht="15" customHeight="1" x14ac:dyDescent="0.25">
      <c r="A12" s="238"/>
      <c r="B12" s="93">
        <f t="shared" si="2"/>
        <v>2025</v>
      </c>
      <c r="C12" s="186">
        <f>IFERROR(VLOOKUP($M12,'Travel Time Cost Savings'!$B$7:$K$78,'Travel Time Cost Savings'!$J$1,FALSE),0)</f>
        <v>0</v>
      </c>
      <c r="D12" s="188">
        <f>IFERROR(VLOOKUP($M12,'Safety Benefits'!$B$6:$H$80,'Safety Benefits'!$C$1,FALSE),0)</f>
        <v>0</v>
      </c>
      <c r="E12" s="186">
        <f>IFERROR(_xlfn.XLOOKUP($M12,'Air Quality'!$B$5:$B$24,'Air Quality'!$M$5:$M$24),0)</f>
        <v>0</v>
      </c>
      <c r="F12" s="187">
        <f>IFERROR(_xlfn.XLOOKUP($M12,'Air Quality'!$B$5:$B$24,'Air Quality'!$E$5:$E$24),0)</f>
        <v>0</v>
      </c>
      <c r="G12" s="189">
        <f>IFERROR(VLOOKUP($M12,'Operation and Maintenance'!$B$8:$H$100,'Operation and Maintenance'!$G$1,FALSE)*-1,0)</f>
        <v>0</v>
      </c>
      <c r="H12" s="190">
        <f>IFERROR(VLOOKUP($M12,'Capital Costs'!$B$8:$S$100,'Capital Costs'!$E$1,FALSE),0)</f>
        <v>0</v>
      </c>
      <c r="I12" s="191">
        <f t="shared" si="0"/>
        <v>0</v>
      </c>
      <c r="J12" s="192">
        <f>I12*(1+0.07)^-(B12-Assumptions!$C$6)+F12</f>
        <v>0</v>
      </c>
      <c r="K12" s="238"/>
      <c r="L12"/>
      <c r="M12" s="93">
        <f t="shared" si="3"/>
        <v>2025</v>
      </c>
      <c r="N12" s="186">
        <f>IFERROR(_xlfn.XLOOKUP($M12,'Regional Travel Time Savings'!$B$7:$B$26,'Regional Travel Time Savings'!$H$7:$H$26),0)</f>
        <v>0</v>
      </c>
      <c r="O12" s="187">
        <f>IFERROR(VLOOKUP($M12,'Reg Operating Cost Savings'!$B$7:$G$53,'Reg Operating Cost Savings'!$F$1,FALSE),0)</f>
        <v>0</v>
      </c>
      <c r="P12" s="188">
        <f>IFERROR(_xlfn.XLOOKUP($M12,'Regional Safety Benefits'!$B$6:$B$25,'Regional Safety Benefits'!$G$6:$G$25),0)</f>
        <v>0</v>
      </c>
      <c r="Q12" s="186">
        <f>IFERROR(VLOOKUP($M12,'Regional Air Quality'!$B$6:$AM$78,'Regional Air Quality'!$M$1,FALSE),0)</f>
        <v>0</v>
      </c>
      <c r="R12" s="187">
        <f>IFERROR(VLOOKUP($M12,'Regional Air Quality'!$B$6:$AM$78,'Regional Air Quality'!$E$1,FALSE),0)</f>
        <v>0</v>
      </c>
      <c r="S12" s="189"/>
      <c r="T12" s="190"/>
      <c r="U12" s="191">
        <f t="shared" si="1"/>
        <v>0</v>
      </c>
      <c r="V12" s="192">
        <f>U12*(1+0.07)^-($M12-Assumptions!$C$6)+R12</f>
        <v>0</v>
      </c>
    </row>
    <row r="13" spans="1:23" ht="15" customHeight="1" x14ac:dyDescent="0.25">
      <c r="A13" s="238"/>
      <c r="B13" s="93">
        <f t="shared" si="2"/>
        <v>2026</v>
      </c>
      <c r="C13" s="186">
        <f>IFERROR(VLOOKUP($M13,'Travel Time Cost Savings'!$B$7:$K$78,'Travel Time Cost Savings'!$J$1,FALSE),0)</f>
        <v>2144764.9875609516</v>
      </c>
      <c r="D13" s="188">
        <f>IFERROR(VLOOKUP($M13,'Safety Benefits'!$B$6:$H$80,'Safety Benefits'!$C$1,FALSE),0)</f>
        <v>6522431.5787336752</v>
      </c>
      <c r="E13" s="186">
        <f>IFERROR(_xlfn.XLOOKUP($M13,'Air Quality'!$B$5:$B$24,'Air Quality'!$M$5:$M$24),0)</f>
        <v>962.38655321455394</v>
      </c>
      <c r="F13" s="187">
        <f>IFERROR(_xlfn.XLOOKUP($M13,'Air Quality'!$B$5:$B$24,'Air Quality'!$E$5:$E$24),0)</f>
        <v>1281.025318572013</v>
      </c>
      <c r="G13" s="189">
        <f>IFERROR(VLOOKUP($M13,'Operation and Maintenance'!$B$8:$H$100,'Operation and Maintenance'!$G$1,FALSE)*-1,0)</f>
        <v>-84240</v>
      </c>
      <c r="H13" s="190">
        <f>IFERROR(VLOOKUP($M13,'Capital Costs'!$B$8:$S$100,'Capital Costs'!$E$1,FALSE),0)</f>
        <v>0</v>
      </c>
      <c r="I13" s="191">
        <f t="shared" si="0"/>
        <v>8583918.9528478421</v>
      </c>
      <c r="J13" s="192">
        <f>I13*(1+0.07)^-(B13-Assumptions!$C$6)+F13</f>
        <v>5721108.6694199126</v>
      </c>
      <c r="K13" s="238"/>
      <c r="L13"/>
      <c r="M13" s="93">
        <f t="shared" si="3"/>
        <v>2026</v>
      </c>
      <c r="N13" s="186">
        <f>IFERROR(_xlfn.XLOOKUP($M13,'Regional Travel Time Savings'!$B$7:$B$26,'Regional Travel Time Savings'!$H$7:$H$26),0)</f>
        <v>3219105.0559520554</v>
      </c>
      <c r="O13" s="187">
        <f>IFERROR(VLOOKUP($M13,'Reg Operating Cost Savings'!$B$7:$G$53,'Reg Operating Cost Savings'!$F$1,FALSE),0)</f>
        <v>-1572723.8121582596</v>
      </c>
      <c r="P13" s="188">
        <f>IFERROR(_xlfn.XLOOKUP($M13,'Regional Safety Benefits'!$B$6:$B$25,'Regional Safety Benefits'!$G$6:$G$25),0)</f>
        <v>2001913.8453192711</v>
      </c>
      <c r="Q13" s="186">
        <f>IFERROR(VLOOKUP($M13,'Regional Air Quality'!$B$6:$AM$78,'Regional Air Quality'!$M$1,FALSE),0)</f>
        <v>-77132.776299603865</v>
      </c>
      <c r="R13" s="187">
        <f>IFERROR(VLOOKUP($M13,'Regional Air Quality'!$B$6:$AM$78,'Regional Air Quality'!$E$1,FALSE),0)</f>
        <v>-102670.84364541764</v>
      </c>
      <c r="S13" s="189"/>
      <c r="T13" s="190"/>
      <c r="U13" s="191">
        <f t="shared" si="1"/>
        <v>3571162.3128134632</v>
      </c>
      <c r="V13" s="192">
        <f>U13*(1+0.07)^-($M13-Assumptions!$C$6)+R13</f>
        <v>2276945.3934844257</v>
      </c>
    </row>
    <row r="14" spans="1:23" ht="15" customHeight="1" x14ac:dyDescent="0.25">
      <c r="A14" s="238"/>
      <c r="B14" s="93">
        <f t="shared" si="2"/>
        <v>2027</v>
      </c>
      <c r="C14" s="186">
        <f>IFERROR(VLOOKUP($M14,'Travel Time Cost Savings'!$B$7:$K$78,'Travel Time Cost Savings'!$J$1,FALSE),0)</f>
        <v>2185954.8878640835</v>
      </c>
      <c r="D14" s="188">
        <f>IFERROR(VLOOKUP($M14,'Safety Benefits'!$B$6:$H$80,'Safety Benefits'!$C$1,FALSE),0)</f>
        <v>6516855.53617182</v>
      </c>
      <c r="E14" s="186">
        <f>IFERROR(_xlfn.XLOOKUP($M14,'Air Quality'!$B$5:$B$24,'Air Quality'!$M$5:$M$24),0)</f>
        <v>1050.3524499586747</v>
      </c>
      <c r="F14" s="187">
        <f>IFERROR(_xlfn.XLOOKUP($M14,'Air Quality'!$B$5:$B$24,'Air Quality'!$E$5:$E$24),0)</f>
        <v>1358.2842219787747</v>
      </c>
      <c r="G14" s="189">
        <f>IFERROR(VLOOKUP($M14,'Operation and Maintenance'!$B$8:$H$100,'Operation and Maintenance'!$G$1,FALSE)*-1,0)</f>
        <v>-84240</v>
      </c>
      <c r="H14" s="190">
        <f>IFERROR(VLOOKUP($M14,'Capital Costs'!$B$8:$S$100,'Capital Costs'!$E$1,FALSE),0)</f>
        <v>0</v>
      </c>
      <c r="I14" s="191">
        <f t="shared" si="0"/>
        <v>8619620.7764858622</v>
      </c>
      <c r="J14" s="192">
        <f>I14*(1+0.07)^-(B14-Assumptions!$C$6)+F14</f>
        <v>5369224.8979216078</v>
      </c>
      <c r="K14" s="238"/>
      <c r="L14"/>
      <c r="M14" s="93">
        <f t="shared" si="3"/>
        <v>2027</v>
      </c>
      <c r="N14" s="186">
        <f>IFERROR(_xlfn.XLOOKUP($M14,'Regional Travel Time Savings'!$B$7:$B$26,'Regional Travel Time Savings'!$H$7:$H$26),0)</f>
        <v>3252617.5838773986</v>
      </c>
      <c r="O14" s="187">
        <f>IFERROR(VLOOKUP($M14,'Reg Operating Cost Savings'!$B$7:$G$53,'Reg Operating Cost Savings'!$F$1,FALSE),0)</f>
        <v>-1580123.504139941</v>
      </c>
      <c r="P14" s="188">
        <f>IFERROR(_xlfn.XLOOKUP($M14,'Regional Safety Benefits'!$B$6:$B$25,'Regional Safety Benefits'!$G$6:$G$25),0)</f>
        <v>2025570.97905875</v>
      </c>
      <c r="Q14" s="186">
        <f>IFERROR(VLOOKUP($M14,'Regional Air Quality'!$B$6:$AM$78,'Regional Air Quality'!$M$1,FALSE),0)</f>
        <v>-78803.591585931019</v>
      </c>
      <c r="R14" s="187">
        <f>IFERROR(VLOOKUP($M14,'Regional Air Quality'!$B$6:$AM$78,'Regional Air Quality'!$E$1,FALSE),0)</f>
        <v>-101906.43634966599</v>
      </c>
      <c r="S14" s="189"/>
      <c r="T14" s="190"/>
      <c r="U14" s="191">
        <f t="shared" si="1"/>
        <v>3619261.4672102765</v>
      </c>
      <c r="V14" s="192">
        <f>U14*(1+0.07)^-($M14-Assumptions!$C$6)+R14</f>
        <v>2151987.70816838</v>
      </c>
    </row>
    <row r="15" spans="1:23" ht="15" customHeight="1" x14ac:dyDescent="0.25">
      <c r="A15" s="238"/>
      <c r="B15" s="93">
        <f t="shared" si="2"/>
        <v>2028</v>
      </c>
      <c r="C15" s="186">
        <f>IFERROR(VLOOKUP($M15,'Travel Time Cost Savings'!$B$7:$K$78,'Travel Time Cost Savings'!$J$1,FALSE),0)</f>
        <v>2227144.7881672052</v>
      </c>
      <c r="D15" s="188">
        <f>IFERROR(VLOOKUP($M15,'Safety Benefits'!$B$6:$H$80,'Safety Benefits'!$C$1,FALSE),0)</f>
        <v>6511279.493609963</v>
      </c>
      <c r="E15" s="186">
        <f>IFERROR(_xlfn.XLOOKUP($M15,'Air Quality'!$B$5:$B$24,'Air Quality'!$M$5:$M$24),0)</f>
        <v>1140.8959026264106</v>
      </c>
      <c r="F15" s="187">
        <f>IFERROR(_xlfn.XLOOKUP($M15,'Air Quality'!$B$5:$B$24,'Air Quality'!$E$5:$E$24),0)</f>
        <v>1457.350184431772</v>
      </c>
      <c r="G15" s="189">
        <f>IFERROR(VLOOKUP($M15,'Operation and Maintenance'!$B$8:$H$100,'Operation and Maintenance'!$G$1,FALSE)*-1,0)</f>
        <v>-84240</v>
      </c>
      <c r="H15" s="190">
        <f>IFERROR(VLOOKUP($M15,'Capital Costs'!$B$8:$S$100,'Capital Costs'!$E$1,FALSE),0)</f>
        <v>0</v>
      </c>
      <c r="I15" s="191">
        <f t="shared" si="0"/>
        <v>8655325.1776797939</v>
      </c>
      <c r="J15" s="192">
        <f>I15*(1+0.07)^-(B15-Assumptions!$C$6)+F15</f>
        <v>5038935.4065650813</v>
      </c>
      <c r="K15" s="238"/>
      <c r="L15"/>
      <c r="M15" s="93">
        <f t="shared" si="3"/>
        <v>2028</v>
      </c>
      <c r="N15" s="186">
        <f>IFERROR(_xlfn.XLOOKUP($M15,'Regional Travel Time Savings'!$B$7:$B$26,'Regional Travel Time Savings'!$H$7:$H$26),0)</f>
        <v>3286130.1118128058</v>
      </c>
      <c r="O15" s="187">
        <f>IFERROR(VLOOKUP($M15,'Reg Operating Cost Savings'!$B$7:$G$53,'Reg Operating Cost Savings'!$F$1,FALSE),0)</f>
        <v>-1587523.1961182414</v>
      </c>
      <c r="P15" s="188">
        <f>IFERROR(_xlfn.XLOOKUP($M15,'Regional Safety Benefits'!$B$6:$B$25,'Regional Safety Benefits'!$G$6:$G$25),0)</f>
        <v>2049228.1127982289</v>
      </c>
      <c r="Q15" s="186">
        <f>IFERROR(VLOOKUP($M15,'Regional Air Quality'!$B$6:$AM$78,'Regional Air Quality'!$M$1,FALSE),0)</f>
        <v>-80500.539963217539</v>
      </c>
      <c r="R15" s="187">
        <f>IFERROR(VLOOKUP($M15,'Regional Air Quality'!$B$6:$AM$78,'Regional Air Quality'!$E$1,FALSE),0)</f>
        <v>-102829.25593139608</v>
      </c>
      <c r="S15" s="189"/>
      <c r="T15" s="190"/>
      <c r="U15" s="191">
        <f t="shared" si="1"/>
        <v>3667334.488529576</v>
      </c>
      <c r="V15" s="192">
        <f>U15*(1+0.07)^-($M15-Assumptions!$C$6)+R15</f>
        <v>2031592.8058781857</v>
      </c>
    </row>
    <row r="16" spans="1:23" ht="15" customHeight="1" x14ac:dyDescent="0.25">
      <c r="A16" s="238"/>
      <c r="B16" s="93">
        <f t="shared" si="2"/>
        <v>2029</v>
      </c>
      <c r="C16" s="186">
        <f>IFERROR(VLOOKUP($M16,'Travel Time Cost Savings'!$B$7:$K$78,'Travel Time Cost Savings'!$J$1,FALSE),0)</f>
        <v>2268334.6884703268</v>
      </c>
      <c r="D16" s="188">
        <f>IFERROR(VLOOKUP($M16,'Safety Benefits'!$B$6:$H$80,'Safety Benefits'!$C$1,FALSE),0)</f>
        <v>6505703.4510481078</v>
      </c>
      <c r="E16" s="186">
        <f>IFERROR(_xlfn.XLOOKUP($M16,'Air Quality'!$B$5:$B$24,'Air Quality'!$M$5:$M$24),0)</f>
        <v>1234.0029413581465</v>
      </c>
      <c r="F16" s="187">
        <f>IFERROR(_xlfn.XLOOKUP($M16,'Air Quality'!$B$5:$B$24,'Air Quality'!$E$5:$E$24),0)</f>
        <v>1530.4333746526436</v>
      </c>
      <c r="G16" s="189">
        <f>IFERROR(VLOOKUP($M16,'Operation and Maintenance'!$B$8:$H$100,'Operation and Maintenance'!$G$1,FALSE)*-1,0)</f>
        <v>-84240</v>
      </c>
      <c r="H16" s="190">
        <f>IFERROR(VLOOKUP($M16,'Capital Costs'!$B$8:$S$100,'Capital Costs'!$E$1,FALSE),0)</f>
        <v>0</v>
      </c>
      <c r="I16" s="191">
        <f t="shared" si="0"/>
        <v>8691032.142459793</v>
      </c>
      <c r="J16" s="192">
        <f>I16*(1+0.07)^-(B16-Assumptions!$C$6)+F16</f>
        <v>4728876.0735419346</v>
      </c>
      <c r="K16" s="238"/>
      <c r="L16"/>
      <c r="M16" s="93">
        <f t="shared" si="3"/>
        <v>2029</v>
      </c>
      <c r="N16" s="186">
        <f>IFERROR(_xlfn.XLOOKUP($M16,'Regional Travel Time Savings'!$B$7:$B$26,'Regional Travel Time Savings'!$H$7:$H$26),0)</f>
        <v>3319642.6397379255</v>
      </c>
      <c r="O16" s="187">
        <f>IFERROR(VLOOKUP($M16,'Reg Operating Cost Savings'!$B$7:$G$53,'Reg Operating Cost Savings'!$F$1,FALSE),0)</f>
        <v>-1594922.8880930077</v>
      </c>
      <c r="P16" s="188">
        <f>IFERROR(_xlfn.XLOOKUP($M16,'Regional Safety Benefits'!$B$6:$B$25,'Regional Safety Benefits'!$G$6:$G$25),0)</f>
        <v>2072885.2465377152</v>
      </c>
      <c r="Q16" s="186">
        <f>IFERROR(VLOOKUP($M16,'Regional Air Quality'!$B$6:$AM$78,'Regional Air Quality'!$M$1,FALSE),0)</f>
        <v>-82220.370776669995</v>
      </c>
      <c r="R16" s="187">
        <f>IFERROR(VLOOKUP($M16,'Regional Air Quality'!$B$6:$AM$78,'Regional Air Quality'!$E$1,FALSE),0)</f>
        <v>-101971.23142546063</v>
      </c>
      <c r="S16" s="189"/>
      <c r="T16" s="190"/>
      <c r="U16" s="191">
        <f t="shared" si="1"/>
        <v>3715384.6274059629</v>
      </c>
      <c r="V16" s="192">
        <f>U16*(1+0.07)^-($M16-Assumptions!$C$6)+R16</f>
        <v>1918951.8340990753</v>
      </c>
    </row>
    <row r="17" spans="1:22" ht="15" customHeight="1" x14ac:dyDescent="0.25">
      <c r="A17" s="238"/>
      <c r="B17" s="93">
        <f t="shared" si="2"/>
        <v>2030</v>
      </c>
      <c r="C17" s="186">
        <f>IFERROR(VLOOKUP($M17,'Travel Time Cost Savings'!$B$7:$K$78,'Travel Time Cost Savings'!$J$1,FALSE),0)</f>
        <v>2309524.5887734508</v>
      </c>
      <c r="D17" s="188">
        <f>IFERROR(VLOOKUP($M17,'Safety Benefits'!$B$6:$H$80,'Safety Benefits'!$C$1,FALSE),0)</f>
        <v>6500127.4084862508</v>
      </c>
      <c r="E17" s="186">
        <f>IFERROR(_xlfn.XLOOKUP($M17,'Air Quality'!$B$5:$B$24,'Air Quality'!$M$5:$M$24),0)</f>
        <v>1333.4522200107326</v>
      </c>
      <c r="F17" s="187">
        <f>IFERROR(_xlfn.XLOOKUP($M17,'Air Quality'!$B$5:$B$24,'Air Quality'!$E$5:$E$24),0)</f>
        <v>1600.9498686076304</v>
      </c>
      <c r="G17" s="189">
        <f>IFERROR(VLOOKUP($M17,'Operation and Maintenance'!$B$8:$H$100,'Operation and Maintenance'!$G$1,FALSE)*-1,0)</f>
        <v>-84240</v>
      </c>
      <c r="H17" s="190">
        <f>IFERROR(VLOOKUP($M17,'Capital Costs'!$B$8:$S$100,'Capital Costs'!$E$1,FALSE),0)</f>
        <v>0</v>
      </c>
      <c r="I17" s="191">
        <f t="shared" si="0"/>
        <v>8726745.449479714</v>
      </c>
      <c r="J17" s="192">
        <f>I17*(1+0.07)^-(B17-Assumptions!$C$6)+F17</f>
        <v>4437835.8217514893</v>
      </c>
      <c r="K17" s="238"/>
      <c r="L17"/>
      <c r="M17" s="93">
        <f t="shared" si="3"/>
        <v>2030</v>
      </c>
      <c r="N17" s="186">
        <f>IFERROR(_xlfn.XLOOKUP($M17,'Regional Travel Time Savings'!$B$7:$B$26,'Regional Travel Time Savings'!$H$7:$H$26),0)</f>
        <v>3353155.1676639467</v>
      </c>
      <c r="O17" s="187">
        <f>IFERROR(VLOOKUP($M17,'Reg Operating Cost Savings'!$B$7:$G$53,'Reg Operating Cost Savings'!$F$1,FALSE),0)</f>
        <v>-1602322.5800713084</v>
      </c>
      <c r="P17" s="188">
        <f>IFERROR(_xlfn.XLOOKUP($M17,'Regional Safety Benefits'!$B$6:$B$25,'Regional Safety Benefits'!$G$6:$G$25),0)</f>
        <v>2096542.3802771941</v>
      </c>
      <c r="Q17" s="186">
        <f>IFERROR(VLOOKUP($M17,'Regional Air Quality'!$B$6:$AM$78,'Regional Air Quality'!$M$1,FALSE),0)</f>
        <v>-84200.036940273829</v>
      </c>
      <c r="R17" s="187">
        <f>IFERROR(VLOOKUP($M17,'Regional Air Quality'!$B$6:$AM$78,'Regional Air Quality'!$E$1,FALSE),0)</f>
        <v>-101091.01477607056</v>
      </c>
      <c r="S17" s="189"/>
      <c r="T17" s="190"/>
      <c r="U17" s="191">
        <f t="shared" si="1"/>
        <v>3763174.9309295584</v>
      </c>
      <c r="V17" s="192">
        <f>U17*(1+0.07)^-($M17-Assumptions!$C$6)+R17</f>
        <v>1811916.2975410859</v>
      </c>
    </row>
    <row r="18" spans="1:22" ht="15" customHeight="1" x14ac:dyDescent="0.25">
      <c r="A18" s="238"/>
      <c r="B18" s="93">
        <f t="shared" si="2"/>
        <v>2031</v>
      </c>
      <c r="C18" s="186">
        <f>IFERROR(VLOOKUP($M18,'Travel Time Cost Savings'!$B$7:$K$78,'Travel Time Cost Savings'!$J$1,FALSE),0)</f>
        <v>2350714.4890765729</v>
      </c>
      <c r="D18" s="188">
        <f>IFERROR(VLOOKUP($M18,'Safety Benefits'!$B$6:$H$80,'Safety Benefits'!$C$1,FALSE),0)</f>
        <v>6494551.3659243956</v>
      </c>
      <c r="E18" s="186">
        <f>IFERROR(_xlfn.XLOOKUP($M18,'Air Quality'!$B$5:$B$24,'Air Quality'!$M$5:$M$24),0)</f>
        <v>1409.0256807651831</v>
      </c>
      <c r="F18" s="187">
        <f>IFERROR(_xlfn.XLOOKUP($M18,'Air Quality'!$B$5:$B$24,'Air Quality'!$E$5:$E$24),0)</f>
        <v>1668.9019339437143</v>
      </c>
      <c r="G18" s="189">
        <f>IFERROR(VLOOKUP($M18,'Operation and Maintenance'!$B$8:$H$100,'Operation and Maintenance'!$G$1,FALSE)*-1,0)</f>
        <v>-84240</v>
      </c>
      <c r="H18" s="190">
        <f>IFERROR(VLOOKUP($M18,'Capital Costs'!$B$8:$S$100,'Capital Costs'!$E$1,FALSE),0)</f>
        <v>0</v>
      </c>
      <c r="I18" s="191">
        <f t="shared" si="0"/>
        <v>8762434.8806817345</v>
      </c>
      <c r="J18" s="192">
        <f>I18*(1+0.07)^-(B18-Assumptions!$C$6)+F18</f>
        <v>4164638.5925611584</v>
      </c>
      <c r="K18" s="238"/>
      <c r="L18"/>
      <c r="M18" s="93">
        <f t="shared" si="3"/>
        <v>2031</v>
      </c>
      <c r="N18" s="186">
        <f>IFERROR(_xlfn.XLOOKUP($M18,'Regional Travel Time Savings'!$B$7:$B$26,'Regional Travel Time Savings'!$H$7:$H$26),0)</f>
        <v>3386667.6955993539</v>
      </c>
      <c r="O18" s="187">
        <f>IFERROR(VLOOKUP($M18,'Reg Operating Cost Savings'!$B$7:$G$53,'Reg Operating Cost Savings'!$F$1,FALSE),0)</f>
        <v>-1609722.2720529896</v>
      </c>
      <c r="P18" s="188">
        <f>IFERROR(_xlfn.XLOOKUP($M18,'Regional Safety Benefits'!$B$6:$B$25,'Regional Safety Benefits'!$G$6:$G$25),0)</f>
        <v>2120199.5140166804</v>
      </c>
      <c r="Q18" s="186">
        <f>IFERROR(VLOOKUP($M18,'Regional Air Quality'!$B$6:$AM$78,'Regional Air Quality'!$M$1,FALSE),0)</f>
        <v>-84588.881450083136</v>
      </c>
      <c r="R18" s="187">
        <f>IFERROR(VLOOKUP($M18,'Regional Air Quality'!$B$6:$AM$78,'Regional Air Quality'!$E$1,FALSE),0)</f>
        <v>-100190.18799253929</v>
      </c>
      <c r="S18" s="189"/>
      <c r="T18" s="190"/>
      <c r="U18" s="191">
        <f t="shared" si="1"/>
        <v>3812556.0561129618</v>
      </c>
      <c r="V18" s="192">
        <f>U18*(1+0.07)^-($M18-Assumptions!$C$6)+R18</f>
        <v>1711127.7300905965</v>
      </c>
    </row>
    <row r="19" spans="1:22" ht="15" customHeight="1" x14ac:dyDescent="0.25">
      <c r="A19" s="238"/>
      <c r="B19" s="93">
        <f t="shared" si="2"/>
        <v>2032</v>
      </c>
      <c r="C19" s="186">
        <f>IFERROR(VLOOKUP($M19,'Travel Time Cost Savings'!$B$7:$K$78,'Travel Time Cost Savings'!$J$1,FALSE),0)</f>
        <v>2391904.3893796946</v>
      </c>
      <c r="D19" s="188">
        <f>IFERROR(VLOOKUP($M19,'Safety Benefits'!$B$6:$H$80,'Safety Benefits'!$C$1,FALSE),0)</f>
        <v>6488975.3233625386</v>
      </c>
      <c r="E19" s="186">
        <f>IFERROR(_xlfn.XLOOKUP($M19,'Air Quality'!$B$5:$B$24,'Air Quality'!$M$5:$M$24),0)</f>
        <v>1484.5991415196324</v>
      </c>
      <c r="F19" s="187">
        <f>IFERROR(_xlfn.XLOOKUP($M19,'Air Quality'!$B$5:$B$24,'Air Quality'!$E$5:$E$24),0)</f>
        <v>1734.296366629331</v>
      </c>
      <c r="G19" s="189">
        <f>IFERROR(VLOOKUP($M19,'Operation and Maintenance'!$B$8:$H$100,'Operation and Maintenance'!$G$1,FALSE)*-1,0)</f>
        <v>-84240</v>
      </c>
      <c r="H19" s="190">
        <f>IFERROR(VLOOKUP($M19,'Capital Costs'!$B$8:$S$100,'Capital Costs'!$E$1,FALSE),0)</f>
        <v>0</v>
      </c>
      <c r="I19" s="191">
        <f t="shared" si="0"/>
        <v>8798124.3118837532</v>
      </c>
      <c r="J19" s="192">
        <f>I19*(1+0.07)^-(B19-Assumptions!$C$6)+F19</f>
        <v>3908206.7097296803</v>
      </c>
      <c r="K19" s="238"/>
      <c r="L19"/>
      <c r="M19" s="93">
        <f t="shared" si="3"/>
        <v>2032</v>
      </c>
      <c r="N19" s="186">
        <f>IFERROR(_xlfn.XLOOKUP($M19,'Regional Travel Time Savings'!$B$7:$B$26,'Regional Travel Time Savings'!$H$7:$H$26),0)</f>
        <v>3420180.2235244736</v>
      </c>
      <c r="O19" s="187">
        <f>IFERROR(VLOOKUP($M19,'Reg Operating Cost Savings'!$B$7:$G$53,'Reg Operating Cost Savings'!$F$1,FALSE),0)</f>
        <v>-1617121.9640312903</v>
      </c>
      <c r="P19" s="188">
        <f>IFERROR(_xlfn.XLOOKUP($M19,'Regional Safety Benefits'!$B$6:$B$25,'Regional Safety Benefits'!$G$6:$G$25),0)</f>
        <v>2143856.6477561593</v>
      </c>
      <c r="Q19" s="186">
        <f>IFERROR(VLOOKUP($M19,'Regional Air Quality'!$B$6:$AM$78,'Regional Air Quality'!$M$1,FALSE),0)</f>
        <v>-84977.725959714808</v>
      </c>
      <c r="R19" s="187">
        <f>IFERROR(VLOOKUP($M19,'Regional Air Quality'!$B$6:$AM$78,'Regional Air Quality'!$E$1,FALSE),0)</f>
        <v>-99270.272529931579</v>
      </c>
      <c r="S19" s="189"/>
      <c r="T19" s="190"/>
      <c r="U19" s="191">
        <f t="shared" si="1"/>
        <v>3861937.1812896277</v>
      </c>
      <c r="V19" s="192">
        <f>U19*(1+0.07)^-($M19-Assumptions!$C$6)+R19</f>
        <v>1615476.0217991187</v>
      </c>
    </row>
    <row r="20" spans="1:22" ht="15" customHeight="1" x14ac:dyDescent="0.25">
      <c r="A20" s="238"/>
      <c r="B20" s="93">
        <f t="shared" si="2"/>
        <v>2033</v>
      </c>
      <c r="C20" s="186">
        <f>IFERROR(VLOOKUP($M20,'Travel Time Cost Savings'!$B$7:$K$78,'Travel Time Cost Savings'!$J$1,FALSE),0)</f>
        <v>2433094.2896828162</v>
      </c>
      <c r="D20" s="188">
        <f>IFERROR(VLOOKUP($M20,'Safety Benefits'!$B$6:$H$80,'Safety Benefits'!$C$1,FALSE),0)</f>
        <v>6483399.2808006834</v>
      </c>
      <c r="E20" s="186">
        <f>IFERROR(_xlfn.XLOOKUP($M20,'Air Quality'!$B$5:$B$24,'Air Quality'!$M$5:$M$24),0)</f>
        <v>1560.1726022740804</v>
      </c>
      <c r="F20" s="187">
        <f>IFERROR(_xlfn.XLOOKUP($M20,'Air Quality'!$B$5:$B$24,'Air Quality'!$E$5:$E$24),0)</f>
        <v>1797.1441529244939</v>
      </c>
      <c r="G20" s="189">
        <f>IFERROR(VLOOKUP($M20,'Operation and Maintenance'!$B$8:$H$100,'Operation and Maintenance'!$G$1,FALSE)*-1,0)</f>
        <v>-84240</v>
      </c>
      <c r="H20" s="190">
        <f>IFERROR(VLOOKUP($M20,'Capital Costs'!$B$8:$S$100,'Capital Costs'!$E$1,FALSE),0)</f>
        <v>0</v>
      </c>
      <c r="I20" s="191">
        <f t="shared" si="0"/>
        <v>8833813.7430857737</v>
      </c>
      <c r="J20" s="192">
        <f>I20*(1+0.07)^-(B20-Assumptions!$C$6)+F20</f>
        <v>3667515.7868026881</v>
      </c>
      <c r="K20" s="238"/>
      <c r="L20"/>
      <c r="M20" s="93">
        <f t="shared" si="3"/>
        <v>2033</v>
      </c>
      <c r="N20" s="186">
        <f>IFERROR(_xlfn.XLOOKUP($M20,'Regional Travel Time Savings'!$B$7:$B$26,'Regional Travel Time Savings'!$H$7:$H$26),0)</f>
        <v>3453692.7514598798</v>
      </c>
      <c r="O20" s="187">
        <f>IFERROR(VLOOKUP($M20,'Reg Operating Cost Savings'!$B$7:$G$53,'Reg Operating Cost Savings'!$F$1,FALSE),0)</f>
        <v>-1624521.6560095907</v>
      </c>
      <c r="P20" s="188">
        <f>IFERROR(_xlfn.XLOOKUP($M20,'Regional Safety Benefits'!$B$6:$B$25,'Regional Safety Benefits'!$G$6:$G$25),0)</f>
        <v>2167513.7814956456</v>
      </c>
      <c r="Q20" s="186">
        <f>IFERROR(VLOOKUP($M20,'Regional Air Quality'!$B$6:$AM$78,'Regional Air Quality'!$M$1,FALSE),0)</f>
        <v>-85366.57046934648</v>
      </c>
      <c r="R20" s="187">
        <f>IFERROR(VLOOKUP($M20,'Regional Air Quality'!$B$6:$AM$78,'Regional Air Quality'!$E$1,FALSE),0)</f>
        <v>-98332.731103331957</v>
      </c>
      <c r="S20" s="189"/>
      <c r="T20" s="190"/>
      <c r="U20" s="191">
        <f t="shared" si="1"/>
        <v>3911318.3064765884</v>
      </c>
      <c r="V20" s="192">
        <f>U20*(1+0.07)^-($M20-Assumptions!$C$6)+R20</f>
        <v>1524725.3104600552</v>
      </c>
    </row>
    <row r="21" spans="1:22" ht="15" customHeight="1" x14ac:dyDescent="0.25">
      <c r="A21" s="238"/>
      <c r="B21" s="93">
        <f t="shared" si="2"/>
        <v>2034</v>
      </c>
      <c r="C21" s="186">
        <f>IFERROR(VLOOKUP($M21,'Travel Time Cost Savings'!$B$7:$K$78,'Travel Time Cost Savings'!$J$1,FALSE),0)</f>
        <v>2474284.1899859384</v>
      </c>
      <c r="D21" s="188">
        <f>IFERROR(VLOOKUP($M21,'Safety Benefits'!$B$6:$H$80,'Safety Benefits'!$C$1,FALSE),0)</f>
        <v>6477823.2382388283</v>
      </c>
      <c r="E21" s="186">
        <f>IFERROR(_xlfn.XLOOKUP($M21,'Air Quality'!$B$5:$B$24,'Air Quality'!$M$5:$M$24),0)</f>
        <v>1635.7460630285311</v>
      </c>
      <c r="F21" s="187">
        <f>IFERROR(_xlfn.XLOOKUP($M21,'Air Quality'!$B$5:$B$24,'Air Quality'!$E$5:$E$24),0)</f>
        <v>1857.4601493070779</v>
      </c>
      <c r="G21" s="189">
        <f>IFERROR(VLOOKUP($M21,'Operation and Maintenance'!$B$8:$H$100,'Operation and Maintenance'!$G$1,FALSE)*-1,0)</f>
        <v>-84240</v>
      </c>
      <c r="H21" s="190">
        <f>IFERROR(VLOOKUP($M21,'Capital Costs'!$B$8:$S$100,'Capital Costs'!$E$1,FALSE),0)</f>
        <v>0</v>
      </c>
      <c r="I21" s="191">
        <f t="shared" si="0"/>
        <v>8869503.174287796</v>
      </c>
      <c r="J21" s="192">
        <f>I21*(1+0.07)^-(B21-Assumptions!$C$6)+F21</f>
        <v>3441603.7103960058</v>
      </c>
      <c r="K21" s="238"/>
      <c r="L21"/>
      <c r="M21" s="93">
        <f t="shared" si="3"/>
        <v>2034</v>
      </c>
      <c r="N21" s="186">
        <f>IFERROR(_xlfn.XLOOKUP($M21,'Regional Travel Time Savings'!$B$7:$B$26,'Regional Travel Time Savings'!$H$7:$H$26),0)</f>
        <v>3487205.279395734</v>
      </c>
      <c r="O21" s="187">
        <f>IFERROR(VLOOKUP($M21,'Reg Operating Cost Savings'!$B$7:$G$53,'Reg Operating Cost Savings'!$F$1,FALSE),0)</f>
        <v>-1631921.3479842034</v>
      </c>
      <c r="P21" s="188">
        <f>IFERROR(_xlfn.XLOOKUP($M21,'Regional Safety Benefits'!$B$6:$B$25,'Regional Safety Benefits'!$G$6:$G$25),0)</f>
        <v>2191170.9152351245</v>
      </c>
      <c r="Q21" s="186">
        <f>IFERROR(VLOOKUP($M21,'Regional Air Quality'!$B$6:$AM$78,'Regional Air Quality'!$M$1,FALSE),0)</f>
        <v>-85755.414978784334</v>
      </c>
      <c r="R21" s="187">
        <f>IFERROR(VLOOKUP($M21,'Regional Air Quality'!$B$6:$AM$78,'Regional Air Quality'!$E$1,FALSE),0)</f>
        <v>-97378.969456584164</v>
      </c>
      <c r="S21" s="189"/>
      <c r="T21" s="190"/>
      <c r="U21" s="191">
        <f t="shared" si="1"/>
        <v>3960699.4316678708</v>
      </c>
      <c r="V21" s="192">
        <f>U21*(1+0.07)^-($M21-Assumptions!$C$6)+R21</f>
        <v>1438648.5566317362</v>
      </c>
    </row>
    <row r="22" spans="1:22" ht="15" customHeight="1" x14ac:dyDescent="0.25">
      <c r="A22" s="238"/>
      <c r="B22" s="93">
        <f t="shared" si="2"/>
        <v>2035</v>
      </c>
      <c r="C22" s="186">
        <f>IFERROR(VLOOKUP($M22,'Travel Time Cost Savings'!$B$7:$K$78,'Travel Time Cost Savings'!$J$1,FALSE),0)</f>
        <v>2515474.0902890698</v>
      </c>
      <c r="D22" s="188">
        <f>IFERROR(VLOOKUP($M22,'Safety Benefits'!$B$6:$H$80,'Safety Benefits'!$C$1,FALSE),0)</f>
        <v>6472247.1956769712</v>
      </c>
      <c r="E22" s="186">
        <f>IFERROR(_xlfn.XLOOKUP($M22,'Air Quality'!$B$5:$B$24,'Air Quality'!$M$5:$M$24),0)</f>
        <v>1711.3195237830189</v>
      </c>
      <c r="F22" s="187">
        <f>IFERROR(_xlfn.XLOOKUP($M22,'Air Quality'!$B$5:$B$24,'Air Quality'!$E$5:$E$24),0)</f>
        <v>1915.2627795344331</v>
      </c>
      <c r="G22" s="189">
        <f>IFERROR(VLOOKUP($M22,'Operation and Maintenance'!$B$8:$H$100,'Operation and Maintenance'!$G$1,FALSE)*-1,0)</f>
        <v>-84240</v>
      </c>
      <c r="H22" s="190">
        <f>IFERROR(VLOOKUP($M22,'Capital Costs'!$B$8:$S$100,'Capital Costs'!$E$1,FALSE),0)</f>
        <v>0</v>
      </c>
      <c r="I22" s="191">
        <f t="shared" si="0"/>
        <v>8905192.605489824</v>
      </c>
      <c r="J22" s="192">
        <f>I22*(1+0.07)^-(B22-Assumptions!$C$6)+F22</f>
        <v>3229566.8767878953</v>
      </c>
      <c r="K22" s="238"/>
      <c r="L22"/>
      <c r="M22" s="93">
        <f t="shared" si="3"/>
        <v>2035</v>
      </c>
      <c r="N22" s="186">
        <f>IFERROR(_xlfn.XLOOKUP($M22,'Regional Travel Time Savings'!$B$7:$B$26,'Regional Travel Time Savings'!$H$7:$H$26),0)</f>
        <v>3520717.8073213007</v>
      </c>
      <c r="O22" s="187">
        <f>IFERROR(VLOOKUP($M22,'Reg Operating Cost Savings'!$B$7:$G$53,'Reg Operating Cost Savings'!$F$1,FALSE),0)</f>
        <v>-1639321.0399660382</v>
      </c>
      <c r="P22" s="188">
        <f>IFERROR(_xlfn.XLOOKUP($M22,'Regional Safety Benefits'!$B$6:$B$25,'Regional Safety Benefits'!$G$6:$G$25),0)</f>
        <v>2214828.0489746034</v>
      </c>
      <c r="Q22" s="186">
        <f>IFERROR(VLOOKUP($M22,'Regional Air Quality'!$B$6:$AM$78,'Regional Air Quality'!$M$1,FALSE),0)</f>
        <v>-86144.259488601703</v>
      </c>
      <c r="R22" s="187">
        <f>IFERROR(VLOOKUP($M22,'Regional Air Quality'!$B$6:$AM$78,'Regional Air Quality'!$E$1,FALSE),0)</f>
        <v>-96410.338090663863</v>
      </c>
      <c r="S22" s="189"/>
      <c r="T22" s="190"/>
      <c r="U22" s="191">
        <f t="shared" si="1"/>
        <v>4010080.556841264</v>
      </c>
      <c r="V22" s="192">
        <f>U22*(1+0.07)^-($M22-Assumptions!$C$6)+R22</f>
        <v>1357027.3981816696</v>
      </c>
    </row>
    <row r="23" spans="1:22" ht="15" customHeight="1" x14ac:dyDescent="0.25">
      <c r="A23" s="238"/>
      <c r="B23" s="93">
        <f t="shared" si="2"/>
        <v>2036</v>
      </c>
      <c r="C23" s="186">
        <f>IFERROR(VLOOKUP($M23,'Travel Time Cost Savings'!$B$7:$K$78,'Travel Time Cost Savings'!$J$1,FALSE),0)</f>
        <v>2556663.9905921915</v>
      </c>
      <c r="D23" s="188">
        <f>IFERROR(VLOOKUP($M23,'Safety Benefits'!$B$6:$H$80,'Safety Benefits'!$C$1,FALSE),0)</f>
        <v>6466671.1531151161</v>
      </c>
      <c r="E23" s="186">
        <f>IFERROR(_xlfn.XLOOKUP($M23,'Air Quality'!$B$5:$B$24,'Air Quality'!$M$5:$M$24),0)</f>
        <v>1786.8929845374678</v>
      </c>
      <c r="F23" s="187">
        <f>IFERROR(_xlfn.XLOOKUP($M23,'Air Quality'!$B$5:$B$24,'Air Quality'!$E$5:$E$24),0)</f>
        <v>1999.5527737606499</v>
      </c>
      <c r="G23" s="189">
        <f>IFERROR(VLOOKUP($M23,'Operation and Maintenance'!$B$8:$H$100,'Operation and Maintenance'!$G$1,FALSE)*-1,0)</f>
        <v>2515760</v>
      </c>
      <c r="H23" s="190">
        <f>IFERROR(VLOOKUP($M23,'Capital Costs'!$B$8:$S$100,'Capital Costs'!$E$1,FALSE),0)</f>
        <v>0</v>
      </c>
      <c r="I23" s="191">
        <f t="shared" si="0"/>
        <v>11540882.036691844</v>
      </c>
      <c r="J23" s="192">
        <f>I23*(1+0.07)^-(B23-Assumptions!$C$6)+F23</f>
        <v>3911295.5876905536</v>
      </c>
      <c r="K23" s="238"/>
      <c r="L23"/>
      <c r="M23" s="93">
        <f t="shared" si="3"/>
        <v>2036</v>
      </c>
      <c r="N23" s="186">
        <f>IFERROR(_xlfn.XLOOKUP($M23,'Regional Travel Time Savings'!$B$7:$B$26,'Regional Travel Time Savings'!$H$7:$H$26),0)</f>
        <v>3554230.3352464205</v>
      </c>
      <c r="O23" s="187">
        <f>IFERROR(VLOOKUP($M23,'Reg Operating Cost Savings'!$B$7:$G$53,'Reg Operating Cost Savings'!$F$1,FALSE),0)</f>
        <v>-1646720.7319441852</v>
      </c>
      <c r="P23" s="188">
        <f>IFERROR(_xlfn.XLOOKUP($M23,'Regional Safety Benefits'!$B$6:$B$25,'Regional Safety Benefits'!$G$6:$G$25),0)</f>
        <v>2238485.1827140898</v>
      </c>
      <c r="Q23" s="186">
        <f>IFERROR(VLOOKUP($M23,'Regional Air Quality'!$B$6:$AM$78,'Regional Air Quality'!$M$1,FALSE),0)</f>
        <v>-86533.10399822527</v>
      </c>
      <c r="R23" s="187">
        <f>IFERROR(VLOOKUP($M23,'Regional Air Quality'!$B$6:$AM$78,'Regional Air Quality'!$E$1,FALSE),0)</f>
        <v>-96831.488857491815</v>
      </c>
      <c r="S23" s="189"/>
      <c r="T23" s="190"/>
      <c r="U23" s="191">
        <f t="shared" si="1"/>
        <v>4059461.6820180998</v>
      </c>
      <c r="V23" s="192">
        <f>U23*(1+0.07)^-($M23-Assumptions!$C$6)+R23</f>
        <v>1278248.6312716098</v>
      </c>
    </row>
    <row r="24" spans="1:22" ht="15" customHeight="1" x14ac:dyDescent="0.25">
      <c r="A24" s="238"/>
      <c r="B24" s="93">
        <f t="shared" si="2"/>
        <v>2037</v>
      </c>
      <c r="C24" s="186">
        <f>IFERROR(VLOOKUP($M24,'Travel Time Cost Savings'!$B$7:$K$78,'Travel Time Cost Savings'!$J$1,FALSE),0)</f>
        <v>2597853.8908953057</v>
      </c>
      <c r="D24" s="188">
        <f>IFERROR(VLOOKUP($M24,'Safety Benefits'!$B$6:$H$80,'Safety Benefits'!$C$1,FALSE),0)</f>
        <v>6461095.110553259</v>
      </c>
      <c r="E24" s="186">
        <f>IFERROR(_xlfn.XLOOKUP($M24,'Air Quality'!$B$5:$B$24,'Air Quality'!$M$5:$M$24),0)</f>
        <v>1862.4664452919169</v>
      </c>
      <c r="F24" s="187">
        <f>IFERROR(_xlfn.XLOOKUP($M24,'Air Quality'!$B$5:$B$24,'Air Quality'!$E$5:$E$24),0)</f>
        <v>2052.7426642131504</v>
      </c>
      <c r="G24" s="189">
        <f>IFERROR(VLOOKUP($M24,'Operation and Maintenance'!$B$8:$H$100,'Operation and Maintenance'!$G$1,FALSE)*-1,0)</f>
        <v>-84240</v>
      </c>
      <c r="H24" s="190">
        <f>IFERROR(VLOOKUP($M24,'Capital Costs'!$B$8:$S$100,'Capital Costs'!$E$1,FALSE),0)</f>
        <v>0</v>
      </c>
      <c r="I24" s="191">
        <f t="shared" si="0"/>
        <v>8976571.4678938556</v>
      </c>
      <c r="J24" s="192">
        <f>I24*(1+0.07)^-(B24-Assumptions!$C$6)+F24</f>
        <v>2843805.3835702334</v>
      </c>
      <c r="K24" s="238"/>
      <c r="L24"/>
      <c r="M24" s="93">
        <f t="shared" si="3"/>
        <v>2037</v>
      </c>
      <c r="N24" s="186">
        <f>IFERROR(_xlfn.XLOOKUP($M24,'Regional Travel Time Savings'!$B$7:$B$26,'Regional Travel Time Savings'!$H$7:$H$26),0)</f>
        <v>3587742.8631818341</v>
      </c>
      <c r="O24" s="187">
        <f>IFERROR(VLOOKUP($M24,'Reg Operating Cost Savings'!$B$7:$G$53,'Reg Operating Cost Savings'!$F$1,FALSE),0)</f>
        <v>-1654120.4239224859</v>
      </c>
      <c r="P24" s="188">
        <f>IFERROR(_xlfn.XLOOKUP($M24,'Regional Safety Benefits'!$B$6:$B$25,'Regional Safety Benefits'!$G$6:$G$25),0)</f>
        <v>2262142.3164535686</v>
      </c>
      <c r="Q24" s="186">
        <f>IFERROR(VLOOKUP($M24,'Regional Air Quality'!$B$6:$AM$78,'Regional Air Quality'!$M$1,FALSE),0)</f>
        <v>-86921.948507856927</v>
      </c>
      <c r="R24" s="187">
        <f>IFERROR(VLOOKUP($M24,'Regional Air Quality'!$B$6:$AM$78,'Regional Air Quality'!$E$1,FALSE),0)</f>
        <v>-95802.204979134651</v>
      </c>
      <c r="S24" s="189"/>
      <c r="T24" s="190"/>
      <c r="U24" s="191">
        <f t="shared" si="1"/>
        <v>4108842.80720506</v>
      </c>
      <c r="V24" s="192">
        <f>U24*(1+0.07)^-($M24-Assumptions!$C$6)+R24</f>
        <v>1204952.2022246504</v>
      </c>
    </row>
    <row r="25" spans="1:22" ht="15" customHeight="1" x14ac:dyDescent="0.25">
      <c r="A25" s="238"/>
      <c r="B25" s="93">
        <f t="shared" si="2"/>
        <v>2038</v>
      </c>
      <c r="C25" s="186">
        <f>IFERROR(VLOOKUP($M25,'Travel Time Cost Savings'!$B$7:$K$78,'Travel Time Cost Savings'!$J$1,FALSE),0)</f>
        <v>2639043.7911984371</v>
      </c>
      <c r="D25" s="188">
        <f>IFERROR(VLOOKUP($M25,'Safety Benefits'!$B$6:$H$80,'Safety Benefits'!$C$1,FALSE),0)</f>
        <v>6455519.0679914039</v>
      </c>
      <c r="E25" s="186">
        <f>IFERROR(_xlfn.XLOOKUP($M25,'Air Quality'!$B$5:$B$24,'Air Quality'!$M$5:$M$24),0)</f>
        <v>1938.0399060464047</v>
      </c>
      <c r="F25" s="187">
        <f>IFERROR(_xlfn.XLOOKUP($M25,'Air Quality'!$B$5:$B$24,'Air Quality'!$E$5:$E$24),0)</f>
        <v>2103.4483431269714</v>
      </c>
      <c r="G25" s="189">
        <f>IFERROR(VLOOKUP($M25,'Operation and Maintenance'!$B$8:$H$100,'Operation and Maintenance'!$G$1,FALSE)*-1,0)</f>
        <v>-84240</v>
      </c>
      <c r="H25" s="190">
        <f>IFERROR(VLOOKUP($M25,'Capital Costs'!$B$8:$S$100,'Capital Costs'!$E$1,FALSE),0)</f>
        <v>0</v>
      </c>
      <c r="I25" s="191">
        <f t="shared" si="0"/>
        <v>9012260.8990958892</v>
      </c>
      <c r="J25" s="192">
        <f>I25*(1+0.07)^-(B25-Assumptions!$C$6)+F25</f>
        <v>2668506.2528616451</v>
      </c>
      <c r="K25" s="238"/>
      <c r="L25"/>
      <c r="M25" s="93">
        <f t="shared" si="3"/>
        <v>2038</v>
      </c>
      <c r="N25" s="186">
        <f>IFERROR(_xlfn.XLOOKUP($M25,'Regional Travel Time Savings'!$B$7:$B$26,'Regional Travel Time Savings'!$H$7:$H$26),0)</f>
        <v>3621255.3911069538</v>
      </c>
      <c r="O25" s="187">
        <f>IFERROR(VLOOKUP($M25,'Reg Operating Cost Savings'!$B$7:$G$53,'Reg Operating Cost Savings'!$F$1,FALSE),0)</f>
        <v>-1661520.1158972522</v>
      </c>
      <c r="P25" s="188">
        <f>IFERROR(_xlfn.XLOOKUP($M25,'Regional Safety Benefits'!$B$6:$B$25,'Regional Safety Benefits'!$G$6:$G$25),0)</f>
        <v>2285799.450193055</v>
      </c>
      <c r="Q25" s="186">
        <f>IFERROR(VLOOKUP($M25,'Regional Air Quality'!$B$6:$AM$78,'Regional Air Quality'!$M$1,FALSE),0)</f>
        <v>-87310.793017302873</v>
      </c>
      <c r="R25" s="187">
        <f>IFERROR(VLOOKUP($M25,'Regional Air Quality'!$B$6:$AM$78,'Regional Air Quality'!$E$1,FALSE),0)</f>
        <v>-94762.621933828384</v>
      </c>
      <c r="S25" s="189"/>
      <c r="T25" s="190"/>
      <c r="U25" s="191">
        <f t="shared" si="1"/>
        <v>4158223.932385454</v>
      </c>
      <c r="V25" s="192">
        <f>U25*(1+0.07)^-($M25-Assumptions!$C$6)+R25</f>
        <v>1135505.7956439289</v>
      </c>
    </row>
    <row r="26" spans="1:22" ht="15" customHeight="1" x14ac:dyDescent="0.25">
      <c r="A26" s="238"/>
      <c r="B26" s="170">
        <f t="shared" si="2"/>
        <v>2039</v>
      </c>
      <c r="C26" s="186">
        <f>IFERROR(VLOOKUP($M26,'Travel Time Cost Savings'!$B$7:$K$78,'Travel Time Cost Savings'!$J$1,FALSE),0)</f>
        <v>2680233.6915015592</v>
      </c>
      <c r="D26" s="188">
        <f>IFERROR(VLOOKUP($M26,'Safety Benefits'!$B$6:$H$80,'Safety Benefits'!$C$1,FALSE),0)</f>
        <v>6449943.0254295487</v>
      </c>
      <c r="E26" s="186">
        <f>IFERROR(_xlfn.XLOOKUP($M26,'Air Quality'!$B$5:$B$24,'Air Quality'!$M$5:$M$24),0)</f>
        <v>2013.6133668008547</v>
      </c>
      <c r="F26" s="187">
        <f>IFERROR(_xlfn.XLOOKUP($M26,'Air Quality'!$B$5:$B$24,'Air Quality'!$E$5:$E$24),0)</f>
        <v>2151.7021021830174</v>
      </c>
      <c r="G26" s="189">
        <f>IFERROR(VLOOKUP($M26,'Operation and Maintenance'!$B$8:$H$100,'Operation and Maintenance'!$G$1,FALSE)*-1,0)</f>
        <v>-84240</v>
      </c>
      <c r="H26" s="190">
        <f>IFERROR(VLOOKUP($M26,'Capital Costs'!$B$8:$S$100,'Capital Costs'!$E$1,FALSE),0)</f>
        <v>0</v>
      </c>
      <c r="I26" s="191">
        <f t="shared" si="0"/>
        <v>9047950.3302979097</v>
      </c>
      <c r="J26" s="192">
        <f>I26*(1+0.07)^-(B26-Assumptions!$C$6)+F26</f>
        <v>2503985.3650977323</v>
      </c>
      <c r="K26" s="238"/>
      <c r="L26"/>
      <c r="M26" s="170">
        <f t="shared" si="3"/>
        <v>2039</v>
      </c>
      <c r="N26" s="186">
        <f>IFERROR(_xlfn.XLOOKUP($M26,'Regional Travel Time Savings'!$B$7:$B$26,'Regional Travel Time Savings'!$H$7:$H$26),0)</f>
        <v>3654767.9190325215</v>
      </c>
      <c r="O26" s="187">
        <f>IFERROR(VLOOKUP($M26,'Reg Operating Cost Savings'!$B$7:$G$53,'Reg Operating Cost Savings'!$F$1,FALSE),0)</f>
        <v>-1668919.8078789334</v>
      </c>
      <c r="P26" s="188">
        <f>IFERROR(_xlfn.XLOOKUP($M26,'Regional Safety Benefits'!$B$6:$B$25,'Regional Safety Benefits'!$G$6:$G$25),0)</f>
        <v>2309456.5839325339</v>
      </c>
      <c r="Q26" s="186">
        <f>IFERROR(VLOOKUP($M26,'Regional Air Quality'!$B$6:$AM$78,'Regional Air Quality'!$M$1,FALSE),0)</f>
        <v>-87699.63752711218</v>
      </c>
      <c r="R26" s="187">
        <f>IFERROR(VLOOKUP($M26,'Regional Air Quality'!$B$6:$AM$78,'Regional Air Quality'!$E$1,FALSE),0)</f>
        <v>-93713.866593754385</v>
      </c>
      <c r="S26" s="189"/>
      <c r="T26" s="190"/>
      <c r="U26" s="191">
        <f t="shared" si="1"/>
        <v>4207605.0575590096</v>
      </c>
      <c r="V26" s="192">
        <f>U26*(1+0.07)^-($M26-Assumptions!$C$6)+R26</f>
        <v>1069723.9938398646</v>
      </c>
    </row>
    <row r="27" spans="1:22" s="85" customFormat="1" x14ac:dyDescent="0.25">
      <c r="A27" s="238"/>
      <c r="B27" s="170">
        <f t="shared" si="2"/>
        <v>2040</v>
      </c>
      <c r="C27" s="186">
        <f>IFERROR(VLOOKUP($M27,'Travel Time Cost Savings'!$B$7:$K$78,'Travel Time Cost Savings'!$J$1,FALSE),0)</f>
        <v>2721423.5918046809</v>
      </c>
      <c r="D27" s="188">
        <f>IFERROR(VLOOKUP($M27,'Safety Benefits'!$B$6:$H$80,'Safety Benefits'!$C$1,FALSE),0)</f>
        <v>6444366.9828676917</v>
      </c>
      <c r="E27" s="186">
        <f>IFERROR(_xlfn.XLOOKUP($M27,'Air Quality'!$B$5:$B$24,'Air Quality'!$M$5:$M$24),0)</f>
        <v>2089.1868275553038</v>
      </c>
      <c r="F27" s="187">
        <f>IFERROR(_xlfn.XLOOKUP($M27,'Air Quality'!$B$5:$B$24,'Air Quality'!$E$5:$E$24),0)</f>
        <v>2197.5384195400475</v>
      </c>
      <c r="G27" s="189">
        <f>IFERROR(VLOOKUP($M27,'Operation and Maintenance'!$B$8:$H$100,'Operation and Maintenance'!$G$1,FALSE)*-1,0)</f>
        <v>-84240</v>
      </c>
      <c r="H27" s="190">
        <f>IFERROR(VLOOKUP($M27,'Capital Costs'!$B$8:$S$100,'Capital Costs'!$E$1,FALSE),0)</f>
        <v>0</v>
      </c>
      <c r="I27" s="191">
        <f t="shared" si="0"/>
        <v>9083639.7614999283</v>
      </c>
      <c r="J27" s="192">
        <f>I27*(1+0.07)^-(B27-Assumptions!$C$6)+F27</f>
        <v>2349582.6675067595</v>
      </c>
      <c r="K27" s="238"/>
      <c r="M27" s="170">
        <f t="shared" si="3"/>
        <v>2040</v>
      </c>
      <c r="N27" s="186">
        <f>IFERROR(_xlfn.XLOOKUP($M27,'Regional Travel Time Savings'!$B$7:$B$26,'Regional Travel Time Savings'!$H$7:$H$26),0)</f>
        <v>3688280.4469679277</v>
      </c>
      <c r="O27" s="187">
        <f>IFERROR(VLOOKUP($M27,'Reg Operating Cost Savings'!$B$7:$G$53,'Reg Operating Cost Savings'!$F$1,FALSE),0)</f>
        <v>-1676319.4998572341</v>
      </c>
      <c r="P27" s="188">
        <f>IFERROR(_xlfn.XLOOKUP($M27,'Regional Safety Benefits'!$B$6:$B$25,'Regional Safety Benefits'!$G$6:$G$25),0)</f>
        <v>2333113.7176720202</v>
      </c>
      <c r="Q27" s="186">
        <f>IFERROR(VLOOKUP($M27,'Regional Air Quality'!$B$6:$AM$78,'Regional Air Quality'!$M$1,FALSE),0)</f>
        <v>-88088.482036743822</v>
      </c>
      <c r="R27" s="187">
        <f>IFERROR(VLOOKUP($M27,'Regional Air Quality'!$B$6:$AM$78,'Regional Air Quality'!$E$1,FALSE),0)</f>
        <v>-92657.019009269818</v>
      </c>
      <c r="S27" s="189"/>
      <c r="T27" s="190"/>
      <c r="U27" s="191">
        <f t="shared" si="1"/>
        <v>4256986.1827459699</v>
      </c>
      <c r="V27" s="192">
        <f>U27*(1+0.07)^-($M27-Assumptions!$C$6)+R27</f>
        <v>1007429.1053283613</v>
      </c>
    </row>
    <row r="28" spans="1:22" s="85" customFormat="1" x14ac:dyDescent="0.25">
      <c r="A28" s="238"/>
      <c r="B28" s="170">
        <f t="shared" si="2"/>
        <v>2041</v>
      </c>
      <c r="C28" s="186">
        <f>IFERROR(VLOOKUP($M28,'Travel Time Cost Savings'!$B$7:$K$78,'Travel Time Cost Savings'!$J$1,FALSE),0)</f>
        <v>2762613.4921078025</v>
      </c>
      <c r="D28" s="188">
        <f>IFERROR(VLOOKUP($M28,'Safety Benefits'!$B$6:$H$80,'Safety Benefits'!$C$1,FALSE),0)</f>
        <v>6438790.9403058365</v>
      </c>
      <c r="E28" s="186">
        <f>IFERROR(_xlfn.XLOOKUP($M28,'Air Quality'!$B$5:$B$24,'Air Quality'!$M$5:$M$24),0)</f>
        <v>2164.7602883097525</v>
      </c>
      <c r="F28" s="187">
        <f>IFERROR(_xlfn.XLOOKUP($M28,'Air Quality'!$B$5:$B$24,'Air Quality'!$E$5:$E$24),0)</f>
        <v>2240.9937479823939</v>
      </c>
      <c r="G28" s="189">
        <f>IFERROR(VLOOKUP($M28,'Operation and Maintenance'!$B$8:$H$100,'Operation and Maintenance'!$G$1,FALSE)*-1,0)</f>
        <v>-84240</v>
      </c>
      <c r="H28" s="190">
        <f>IFERROR(VLOOKUP($M28,'Capital Costs'!$B$8:$S$100,'Capital Costs'!$E$1,FALSE),0)</f>
        <v>0</v>
      </c>
      <c r="I28" s="191">
        <f t="shared" si="0"/>
        <v>9119329.1927019488</v>
      </c>
      <c r="J28" s="192">
        <f>I28*(1+0.07)^-(B28-Assumptions!$C$6)+F28</f>
        <v>2204678.336093253</v>
      </c>
      <c r="K28" s="238"/>
      <c r="M28" s="170">
        <f t="shared" si="3"/>
        <v>2041</v>
      </c>
      <c r="N28" s="186">
        <f>IFERROR(_xlfn.XLOOKUP($M28,'Regional Travel Time Savings'!$B$7:$B$26,'Regional Travel Time Savings'!$H$7:$H$26),0)</f>
        <v>3721792.9749033339</v>
      </c>
      <c r="O28" s="187">
        <f>IFERROR(VLOOKUP($M28,'Reg Operating Cost Savings'!$B$7:$G$53,'Reg Operating Cost Savings'!$F$1,FALSE),0)</f>
        <v>-1683719.1918353809</v>
      </c>
      <c r="P28" s="188">
        <f>IFERROR(_xlfn.XLOOKUP($M28,'Regional Safety Benefits'!$B$6:$B$25,'Regional Safety Benefits'!$G$6:$G$25),0)</f>
        <v>2356770.8514114991</v>
      </c>
      <c r="Q28" s="186">
        <f>IFERROR(VLOOKUP($M28,'Regional Air Quality'!$B$6:$AM$78,'Regional Air Quality'!$M$1,FALSE),0)</f>
        <v>-88477.326546367403</v>
      </c>
      <c r="R28" s="187">
        <f>IFERROR(VLOOKUP($M28,'Regional Air Quality'!$B$6:$AM$78,'Regional Air Quality'!$E$1,FALSE),0)</f>
        <v>-91593.11388856874</v>
      </c>
      <c r="S28" s="189"/>
      <c r="T28" s="190"/>
      <c r="U28" s="191">
        <f t="shared" si="1"/>
        <v>4306367.3079330847</v>
      </c>
      <c r="V28" s="192">
        <f>U28*(1+0.07)^-($M28-Assumptions!$C$6)+R28</f>
        <v>948450.94729490043</v>
      </c>
    </row>
    <row r="29" spans="1:22" s="85" customFormat="1" x14ac:dyDescent="0.25">
      <c r="A29" s="238"/>
      <c r="B29" s="170">
        <f t="shared" si="2"/>
        <v>2042</v>
      </c>
      <c r="C29" s="186">
        <f>IFERROR(VLOOKUP($M29,'Travel Time Cost Savings'!$B$7:$K$78,'Travel Time Cost Savings'!$J$1,FALSE),0)</f>
        <v>2803803.3924109247</v>
      </c>
      <c r="D29" s="188">
        <f>IFERROR(VLOOKUP($M29,'Safety Benefits'!$B$6:$H$80,'Safety Benefits'!$C$1,FALSE),0)</f>
        <v>6433214.8977439795</v>
      </c>
      <c r="E29" s="186">
        <f>IFERROR(_xlfn.XLOOKUP($M29,'Air Quality'!$B$5:$B$24,'Air Quality'!$M$5:$M$24),0)</f>
        <v>2240.3337490642034</v>
      </c>
      <c r="F29" s="187">
        <f>IFERROR(_xlfn.XLOOKUP($M29,'Air Quality'!$B$5:$B$24,'Air Quality'!$E$5:$E$24),0)</f>
        <v>2282.1063152167353</v>
      </c>
      <c r="G29" s="189">
        <f>IFERROR(VLOOKUP($M29,'Operation and Maintenance'!$B$8:$H$100,'Operation and Maintenance'!$G$1,FALSE)*-1,0)</f>
        <v>-5284240</v>
      </c>
      <c r="H29" s="190">
        <f>IFERROR(VLOOKUP($M29,'Capital Costs'!$B$8:$S$100,'Capital Costs'!$E$1,FALSE),0)</f>
        <v>0</v>
      </c>
      <c r="I29" s="191">
        <f t="shared" si="0"/>
        <v>3955018.6239039674</v>
      </c>
      <c r="J29" s="192">
        <f>I29*(1+0.07)^-(B29-Assumptions!$C$6)+F29</f>
        <v>894981.87825996522</v>
      </c>
      <c r="K29" s="238"/>
      <c r="M29" s="170">
        <f t="shared" si="3"/>
        <v>2042</v>
      </c>
      <c r="N29" s="186">
        <f>IFERROR(_xlfn.XLOOKUP($M29,'Regional Travel Time Savings'!$B$7:$B$26,'Regional Travel Time Savings'!$H$7:$H$26),0)</f>
        <v>3755305.5028391881</v>
      </c>
      <c r="O29" s="187">
        <f>IFERROR(VLOOKUP($M29,'Reg Operating Cost Savings'!$B$7:$G$53,'Reg Operating Cost Savings'!$F$1,FALSE),0)</f>
        <v>-1691118.8838101472</v>
      </c>
      <c r="P29" s="188">
        <f>IFERROR(_xlfn.XLOOKUP($M29,'Regional Safety Benefits'!$B$6:$B$25,'Regional Safety Benefits'!$G$6:$G$25),0)</f>
        <v>2380427.985150978</v>
      </c>
      <c r="Q29" s="186">
        <f>IFERROR(VLOOKUP($M29,'Regional Air Quality'!$B$6:$AM$78,'Regional Air Quality'!$M$1,FALSE),0)</f>
        <v>-88866.171055813349</v>
      </c>
      <c r="R29" s="187">
        <f>IFERROR(VLOOKUP($M29,'Regional Air Quality'!$B$6:$AM$78,'Regional Air Quality'!$E$1,FALSE),0)</f>
        <v>-90523.142036454883</v>
      </c>
      <c r="S29" s="189"/>
      <c r="T29" s="190"/>
      <c r="U29" s="191">
        <f t="shared" si="1"/>
        <v>4355748.433124206</v>
      </c>
      <c r="V29" s="192">
        <f>U29*(1+0.07)^-($M29-Assumptions!$C$6)+R29</f>
        <v>892626.62352912151</v>
      </c>
    </row>
    <row r="30" spans="1:22" s="85" customFormat="1" x14ac:dyDescent="0.25">
      <c r="A30" s="238"/>
      <c r="B30" s="170">
        <f t="shared" si="2"/>
        <v>2043</v>
      </c>
      <c r="C30" s="186">
        <f>IFERROR(VLOOKUP($M30,'Travel Time Cost Savings'!$B$7:$K$78,'Travel Time Cost Savings'!$J$1,FALSE),0)</f>
        <v>2844993.2927140561</v>
      </c>
      <c r="D30" s="188">
        <f>IFERROR(VLOOKUP($M30,'Safety Benefits'!$B$6:$H$80,'Safety Benefits'!$C$1,FALSE),0)</f>
        <v>6427638.8551821243</v>
      </c>
      <c r="E30" s="186">
        <f>IFERROR(_xlfn.XLOOKUP($M30,'Air Quality'!$B$5:$B$24,'Air Quality'!$M$5:$M$24),0)</f>
        <v>2315.9072098186912</v>
      </c>
      <c r="F30" s="187">
        <f>IFERROR(_xlfn.XLOOKUP($M30,'Air Quality'!$B$5:$B$24,'Air Quality'!$E$5:$E$24),0)</f>
        <v>2351.4543033168534</v>
      </c>
      <c r="G30" s="189">
        <f>IFERROR(VLOOKUP($M30,'Operation and Maintenance'!$B$8:$H$100,'Operation and Maintenance'!$G$1,FALSE)*-1,0)</f>
        <v>-84240</v>
      </c>
      <c r="H30" s="190">
        <f>IFERROR(VLOOKUP($M30,'Capital Costs'!$B$8:$S$100,'Capital Costs'!$E$1,FALSE),0)</f>
        <v>0</v>
      </c>
      <c r="I30" s="191">
        <f t="shared" si="0"/>
        <v>9190708.0551059991</v>
      </c>
      <c r="J30" s="192">
        <f>I30*(1+0.07)^-(B30-Assumptions!$C$6)+F30</f>
        <v>1941102.6742636634</v>
      </c>
      <c r="K30" s="238"/>
      <c r="M30" s="170">
        <f t="shared" si="3"/>
        <v>2043</v>
      </c>
      <c r="N30" s="186">
        <f>IFERROR(_xlfn.XLOOKUP($M30,'Regional Travel Time Savings'!$B$7:$B$26,'Regional Travel Time Savings'!$H$7:$H$26),0)</f>
        <v>3788818.0307544684</v>
      </c>
      <c r="O30" s="187">
        <f>IFERROR(VLOOKUP($M30,'Reg Operating Cost Savings'!$B$7:$G$53,'Reg Operating Cost Savings'!$F$1,FALSE),0)</f>
        <v>-1698518.575791982</v>
      </c>
      <c r="P30" s="188">
        <f>IFERROR(_xlfn.XLOOKUP($M30,'Regional Safety Benefits'!$B$6:$B$25,'Regional Safety Benefits'!$G$6:$G$25),0)</f>
        <v>2404085.1188904643</v>
      </c>
      <c r="Q30" s="186">
        <f>IFERROR(VLOOKUP($M30,'Regional Air Quality'!$B$6:$AM$78,'Regional Air Quality'!$M$1,FALSE),0)</f>
        <v>-89255.015565630747</v>
      </c>
      <c r="R30" s="187">
        <f>IFERROR(VLOOKUP($M30,'Regional Air Quality'!$B$6:$AM$78,'Regional Air Quality'!$E$1,FALSE),0)</f>
        <v>-90624.999807676315</v>
      </c>
      <c r="S30" s="189"/>
      <c r="T30" s="190"/>
      <c r="U30" s="191">
        <f t="shared" si="1"/>
        <v>4405129.5582873197</v>
      </c>
      <c r="V30" s="192">
        <f>U30*(1+0.07)^-($M30-Assumptions!$C$6)+R30</f>
        <v>838623.35124490468</v>
      </c>
    </row>
    <row r="31" spans="1:22" s="85" customFormat="1" x14ac:dyDescent="0.25">
      <c r="A31" s="238"/>
      <c r="B31" s="170">
        <f t="shared" si="2"/>
        <v>2044</v>
      </c>
      <c r="C31" s="186">
        <f>IFERROR(VLOOKUP($M31,'Travel Time Cost Savings'!$B$7:$K$78,'Travel Time Cost Savings'!$J$1,FALSE),0)</f>
        <v>2886183.1930171773</v>
      </c>
      <c r="D31" s="188">
        <f>IFERROR(VLOOKUP($M31,'Safety Benefits'!$B$6:$H$80,'Safety Benefits'!$C$1,FALSE),0)</f>
        <v>6422062.8126202691</v>
      </c>
      <c r="E31" s="186">
        <f>IFERROR(_xlfn.XLOOKUP($M31,'Air Quality'!$B$5:$B$24,'Air Quality'!$M$5:$M$24),0)</f>
        <v>2391.4806705731394</v>
      </c>
      <c r="F31" s="187">
        <f>IFERROR(_xlfn.XLOOKUP($M31,'Air Quality'!$B$5:$B$24,'Air Quality'!$E$5:$E$24),0)</f>
        <v>2388.0802471607981</v>
      </c>
      <c r="G31" s="189">
        <f>IFERROR(VLOOKUP($M31,'Operation and Maintenance'!$B$8:$H$100,'Operation and Maintenance'!$G$1,FALSE)*-1,0)</f>
        <v>-84240</v>
      </c>
      <c r="H31" s="190">
        <f>IFERROR(VLOOKUP($M31,'Capital Costs'!$B$8:$S$100,'Capital Costs'!$E$1,FALSE),0)</f>
        <v>0</v>
      </c>
      <c r="I31" s="191">
        <f t="shared" si="0"/>
        <v>9226397.4863080196</v>
      </c>
      <c r="J31" s="192">
        <f>I31*(1+0.07)^-(B31-Assumptions!$C$6)+F31</f>
        <v>1821341.158976858</v>
      </c>
      <c r="K31" s="238"/>
      <c r="M31" s="170">
        <f t="shared" si="3"/>
        <v>2044</v>
      </c>
      <c r="N31" s="186">
        <f>IFERROR(_xlfn.XLOOKUP($M31,'Regional Travel Time Savings'!$B$7:$B$26,'Regional Travel Time Savings'!$H$7:$H$26),0)</f>
        <v>3822330.5586898746</v>
      </c>
      <c r="O31" s="187">
        <f>IFERROR(VLOOKUP($M31,'Reg Operating Cost Savings'!$B$7:$G$53,'Reg Operating Cost Savings'!$F$1,FALSE),0)</f>
        <v>-1705918.2677702827</v>
      </c>
      <c r="P31" s="188">
        <f>IFERROR(_xlfn.XLOOKUP($M31,'Regional Safety Benefits'!$B$6:$B$25,'Regional Safety Benefits'!$G$6:$G$25),0)</f>
        <v>2427742.2526299432</v>
      </c>
      <c r="Q31" s="186">
        <f>IFERROR(VLOOKUP($M31,'Regional Air Quality'!$B$6:$AM$78,'Regional Air Quality'!$M$1,FALSE),0)</f>
        <v>-89643.86007526239</v>
      </c>
      <c r="R31" s="187">
        <f>IFERROR(VLOOKUP($M31,'Regional Air Quality'!$B$6:$AM$78,'Regional Air Quality'!$E$1,FALSE),0)</f>
        <v>-89516.396331012467</v>
      </c>
      <c r="S31" s="189"/>
      <c r="T31" s="190"/>
      <c r="U31" s="191">
        <f t="shared" si="1"/>
        <v>4454510.6834742725</v>
      </c>
      <c r="V31" s="192">
        <f>U31*(1+0.07)^-($M31-Assumptions!$C$6)+R31</f>
        <v>788675.32844174304</v>
      </c>
    </row>
    <row r="32" spans="1:22" s="85" customFormat="1" x14ac:dyDescent="0.25">
      <c r="A32" s="238"/>
      <c r="B32" s="170">
        <f t="shared" si="2"/>
        <v>2045</v>
      </c>
      <c r="C32" s="186">
        <f>IFERROR(VLOOKUP($M32,'Travel Time Cost Savings'!$B$7:$K$78,'Travel Time Cost Savings'!$J$1,FALSE),0)</f>
        <v>2927373.093320292</v>
      </c>
      <c r="D32" s="188">
        <f>IFERROR(VLOOKUP($M32,'Safety Benefits'!$B$6:$H$80,'Safety Benefits'!$C$1,FALSE),0)</f>
        <v>6416486.7700584121</v>
      </c>
      <c r="E32" s="186">
        <f>IFERROR(_xlfn.XLOOKUP($M32,'Air Quality'!$B$5:$B$24,'Air Quality'!$M$5:$M$24),0)</f>
        <v>2467.0541313275894</v>
      </c>
      <c r="F32" s="187">
        <f>IFERROR(_xlfn.XLOOKUP($M32,'Air Quality'!$B$5:$B$24,'Air Quality'!$E$5:$E$24),0)</f>
        <v>2422.4564825516918</v>
      </c>
      <c r="G32" s="189">
        <f>IFERROR(VLOOKUP($M32,'Operation and Maintenance'!$B$8:$H$100,'Operation and Maintenance'!$G$1,FALSE)*-1,0)</f>
        <v>-84240</v>
      </c>
      <c r="H32" s="190">
        <f>IFERROR(VLOOKUP($M32,'Capital Costs'!$B$8:$S$100,'Capital Costs'!$E$1,FALSE),0)</f>
        <v>33626522.074762829</v>
      </c>
      <c r="I32" s="191">
        <f t="shared" si="0"/>
        <v>42888608.992272861</v>
      </c>
      <c r="J32" s="192">
        <f>I32*(1+0.07)^-(B32-Assumptions!$C$6)+F32</f>
        <v>7904613.388381755</v>
      </c>
      <c r="K32" s="238"/>
      <c r="M32" s="170">
        <f t="shared" si="3"/>
        <v>2045</v>
      </c>
      <c r="N32" s="186">
        <f>IFERROR(_xlfn.XLOOKUP($M32,'Regional Travel Time Savings'!$B$7:$B$26,'Regional Travel Time Savings'!$H$7:$H$26),0)</f>
        <v>3855843.0866252892</v>
      </c>
      <c r="O32" s="187">
        <f>IFERROR(VLOOKUP($M32,'Reg Operating Cost Savings'!$B$7:$G$53,'Reg Operating Cost Savings'!$F$1,FALSE),0)</f>
        <v>-1713317.959748276</v>
      </c>
      <c r="P32" s="188">
        <f>IFERROR(_xlfn.XLOOKUP($M32,'Regional Safety Benefits'!$B$6:$B$25,'Regional Safety Benefits'!$G$6:$G$25),0)</f>
        <v>2451399.3863694295</v>
      </c>
      <c r="Q32" s="186">
        <f>IFERROR(VLOOKUP($M32,'Regional Air Quality'!$B$6:$AM$78,'Regional Air Quality'!$M$1,FALSE),0)</f>
        <v>-90032.70458487788</v>
      </c>
      <c r="R32" s="187">
        <f>IFERROR(VLOOKUP($M32,'Regional Air Quality'!$B$6:$AM$78,'Regional Air Quality'!$E$1,FALSE),0)</f>
        <v>-88405.157427953643</v>
      </c>
      <c r="S32" s="189"/>
      <c r="T32" s="190"/>
      <c r="U32" s="191">
        <f t="shared" si="1"/>
        <v>4503891.8086615652</v>
      </c>
      <c r="V32" s="192">
        <f>U32*(1+0.07)^-($M32-Assumptions!$C$6)+R32</f>
        <v>741433.20396709174</v>
      </c>
    </row>
    <row r="33" spans="1:23" s="85" customFormat="1" x14ac:dyDescent="0.25">
      <c r="A33" s="238"/>
      <c r="B33" s="170">
        <f t="shared" si="2"/>
        <v>2046</v>
      </c>
      <c r="C33" s="186">
        <f>IFERROR(VLOOKUP($M33,'Travel Time Cost Savings'!$B$7:$K$78,'Travel Time Cost Savings'!$J$1,FALSE),0)</f>
        <v>0</v>
      </c>
      <c r="D33" s="188">
        <f>IFERROR(VLOOKUP($M33,'Safety Benefits'!$B$6:$H$80,'Safety Benefits'!$C$1,FALSE),0)</f>
        <v>0</v>
      </c>
      <c r="E33" s="186">
        <f>IFERROR(_xlfn.XLOOKUP($M33,'Air Quality'!$B$5:$B$24,'Air Quality'!$M$5:$M$24),0)</f>
        <v>0</v>
      </c>
      <c r="F33" s="187">
        <f>IFERROR(_xlfn.XLOOKUP($M33,'Air Quality'!$B$5:$B$24,'Air Quality'!$E$5:$E$24),0)</f>
        <v>0</v>
      </c>
      <c r="G33" s="189">
        <f>IFERROR(VLOOKUP($M33,'Operation and Maintenance'!$B$8:$H$100,'Operation and Maintenance'!$G$1,FALSE)*-1,0)</f>
        <v>3640000</v>
      </c>
      <c r="H33" s="190">
        <f>IFERROR(VLOOKUP($M33,'Capital Costs'!$B$8:$S$100,'Capital Costs'!$E$1,FALSE),0)</f>
        <v>0</v>
      </c>
      <c r="I33" s="191">
        <f t="shared" si="0"/>
        <v>3640000</v>
      </c>
      <c r="J33" s="192">
        <f>I33*(1+0.07)^-(B33-Assumptions!$C$6)+F33</f>
        <v>626791.5945616375</v>
      </c>
      <c r="K33" s="238"/>
      <c r="M33" s="170">
        <f t="shared" si="3"/>
        <v>2046</v>
      </c>
      <c r="N33" s="186">
        <f>IFERROR(_xlfn.XLOOKUP($M33,'Regional Travel Time Savings'!$B$7:$B$26,'Regional Travel Time Savings'!$H$7:$H$26),0)</f>
        <v>0</v>
      </c>
      <c r="O33" s="187">
        <f>IFERROR(VLOOKUP($M33,'Reg Operating Cost Savings'!$B$7:$G$53,'Reg Operating Cost Savings'!$F$1,FALSE),0)</f>
        <v>0</v>
      </c>
      <c r="P33" s="188">
        <f>IFERROR(_xlfn.XLOOKUP($M33,'Regional Safety Benefits'!$B$6:$B$25,'Regional Safety Benefits'!$G$6:$G$25),0)</f>
        <v>0</v>
      </c>
      <c r="Q33" s="186">
        <f>IFERROR(VLOOKUP($M33,'Regional Air Quality'!$B$6:$AM$78,'Regional Air Quality'!$M$1,FALSE),0)</f>
        <v>0</v>
      </c>
      <c r="R33" s="187">
        <f>IFERROR(VLOOKUP($M33,'Regional Air Quality'!$B$6:$AM$78,'Regional Air Quality'!$E$1,FALSE),0)</f>
        <v>0</v>
      </c>
      <c r="S33" s="189"/>
      <c r="T33" s="190"/>
      <c r="U33" s="191">
        <f t="shared" si="1"/>
        <v>0</v>
      </c>
      <c r="V33" s="192">
        <f>U33*(1+0.07)^-($M33-Assumptions!$C$6)+R33</f>
        <v>0</v>
      </c>
    </row>
    <row r="34" spans="1:23" s="85" customFormat="1" x14ac:dyDescent="0.25">
      <c r="A34" s="238"/>
      <c r="B34" s="170">
        <f t="shared" si="2"/>
        <v>2047</v>
      </c>
      <c r="C34" s="186">
        <f>IFERROR(VLOOKUP($M34,'Travel Time Cost Savings'!$B$7:$K$78,'Travel Time Cost Savings'!$J$1,FALSE),0)</f>
        <v>0</v>
      </c>
      <c r="D34" s="188">
        <f>IFERROR(VLOOKUP($M34,'Safety Benefits'!$B$6:$H$80,'Safety Benefits'!$C$1,FALSE),0)</f>
        <v>0</v>
      </c>
      <c r="E34" s="186">
        <f>IFERROR(_xlfn.XLOOKUP($M34,'Air Quality'!$B$5:$B$24,'Air Quality'!$M$5:$M$24),0)</f>
        <v>0</v>
      </c>
      <c r="F34" s="187">
        <f>IFERROR(_xlfn.XLOOKUP($M34,'Air Quality'!$B$5:$B$24,'Air Quality'!$E$5:$E$24),0)</f>
        <v>0</v>
      </c>
      <c r="G34" s="189">
        <f>IFERROR(VLOOKUP($M34,'Operation and Maintenance'!$B$8:$H$100,'Operation and Maintenance'!$G$1,FALSE)*-1,0)</f>
        <v>0</v>
      </c>
      <c r="H34" s="190">
        <f>IFERROR(VLOOKUP($M34,'Capital Costs'!$B$8:$S$100,'Capital Costs'!$E$1,FALSE),0)</f>
        <v>0</v>
      </c>
      <c r="I34" s="191">
        <f t="shared" si="0"/>
        <v>0</v>
      </c>
      <c r="J34" s="192">
        <f>I34*(1+0.07)^-(B34-Assumptions!$C$6)+F34</f>
        <v>0</v>
      </c>
      <c r="K34" s="238"/>
      <c r="M34" s="170">
        <f t="shared" si="3"/>
        <v>2047</v>
      </c>
      <c r="N34" s="186">
        <f>IFERROR(_xlfn.XLOOKUP($M34,'Regional Travel Time Savings'!$B$7:$B$26,'Regional Travel Time Savings'!$H$7:$H$26),0)</f>
        <v>0</v>
      </c>
      <c r="O34" s="187">
        <f>IFERROR(VLOOKUP($M34,'Reg Operating Cost Savings'!$B$7:$G$53,'Reg Operating Cost Savings'!$F$1,FALSE),0)</f>
        <v>0</v>
      </c>
      <c r="P34" s="188">
        <f>IFERROR(_xlfn.XLOOKUP($M34,'Regional Safety Benefits'!$B$6:$B$25,'Regional Safety Benefits'!$G$6:$G$25),0)</f>
        <v>0</v>
      </c>
      <c r="Q34" s="186">
        <f>IFERROR(VLOOKUP($M34,'Regional Air Quality'!$B$6:$AM$78,'Regional Air Quality'!$M$1,FALSE),0)</f>
        <v>0</v>
      </c>
      <c r="R34" s="187">
        <f>IFERROR(VLOOKUP($M34,'Regional Air Quality'!$B$6:$AM$78,'Regional Air Quality'!$E$1,FALSE),0)</f>
        <v>0</v>
      </c>
      <c r="S34" s="189"/>
      <c r="T34" s="190"/>
      <c r="U34" s="191">
        <f t="shared" si="1"/>
        <v>0</v>
      </c>
      <c r="V34" s="192">
        <f>U34*(1+0.07)^-($M34-Assumptions!$C$6)+R34</f>
        <v>0</v>
      </c>
    </row>
    <row r="35" spans="1:23" s="85" customFormat="1" x14ac:dyDescent="0.25">
      <c r="A35" s="238"/>
      <c r="B35" s="170">
        <f t="shared" si="2"/>
        <v>2048</v>
      </c>
      <c r="C35" s="186">
        <f>IFERROR(VLOOKUP($M35,'Travel Time Cost Savings'!$B$7:$K$78,'Travel Time Cost Savings'!$J$1,FALSE),0)</f>
        <v>0</v>
      </c>
      <c r="D35" s="188">
        <f>IFERROR(VLOOKUP($M35,'Safety Benefits'!$B$6:$H$80,'Safety Benefits'!$C$1,FALSE),0)</f>
        <v>0</v>
      </c>
      <c r="E35" s="186">
        <f>IFERROR(_xlfn.XLOOKUP($M35,'Air Quality'!$B$5:$B$24,'Air Quality'!$M$5:$M$24),0)</f>
        <v>0</v>
      </c>
      <c r="F35" s="187">
        <f>IFERROR(_xlfn.XLOOKUP($M35,'Air Quality'!$B$5:$B$24,'Air Quality'!$E$5:$E$24),0)</f>
        <v>0</v>
      </c>
      <c r="G35" s="189">
        <f>IFERROR(VLOOKUP($M35,'Operation and Maintenance'!$B$8:$H$100,'Operation and Maintenance'!$G$1,FALSE)*-1,0)</f>
        <v>0</v>
      </c>
      <c r="H35" s="190">
        <f>IFERROR(VLOOKUP($M35,'Capital Costs'!$B$8:$S$100,'Capital Costs'!$E$1,FALSE),0)</f>
        <v>0</v>
      </c>
      <c r="I35" s="191">
        <f t="shared" si="0"/>
        <v>0</v>
      </c>
      <c r="J35" s="192">
        <f>I35*(1+0.07)^-(B35-Assumptions!$C$6)+F35</f>
        <v>0</v>
      </c>
      <c r="K35" s="238"/>
      <c r="M35" s="170">
        <f t="shared" si="3"/>
        <v>2048</v>
      </c>
      <c r="N35" s="186">
        <f>IFERROR(_xlfn.XLOOKUP($M35,'Regional Travel Time Savings'!$B$7:$B$26,'Regional Travel Time Savings'!$H$7:$H$26),0)</f>
        <v>0</v>
      </c>
      <c r="O35" s="187">
        <f>IFERROR(VLOOKUP($M35,'Reg Operating Cost Savings'!$B$7:$G$53,'Reg Operating Cost Savings'!$F$1,FALSE),0)</f>
        <v>0</v>
      </c>
      <c r="P35" s="188">
        <f>IFERROR(_xlfn.XLOOKUP($M35,'Regional Safety Benefits'!$B$6:$B$25,'Regional Safety Benefits'!$G$6:$G$25),0)</f>
        <v>0</v>
      </c>
      <c r="Q35" s="186">
        <f>IFERROR(VLOOKUP($M35,'Regional Air Quality'!$B$6:$AM$78,'Regional Air Quality'!$M$1,FALSE),0)</f>
        <v>0</v>
      </c>
      <c r="R35" s="187">
        <f>IFERROR(VLOOKUP($M35,'Regional Air Quality'!$B$6:$AM$78,'Regional Air Quality'!$E$1,FALSE),0)</f>
        <v>0</v>
      </c>
      <c r="S35" s="189"/>
      <c r="T35" s="190"/>
      <c r="U35" s="191">
        <f t="shared" si="1"/>
        <v>0</v>
      </c>
      <c r="V35" s="192">
        <f>U35*(1+0.07)^-($M35-Assumptions!$C$6)+R35</f>
        <v>0</v>
      </c>
    </row>
    <row r="36" spans="1:23" s="85" customFormat="1" x14ac:dyDescent="0.25">
      <c r="A36" s="238"/>
      <c r="B36" s="170">
        <f t="shared" si="2"/>
        <v>2049</v>
      </c>
      <c r="C36" s="186">
        <f>IFERROR(VLOOKUP($M36,'Travel Time Cost Savings'!$B$7:$K$78,'Travel Time Cost Savings'!$J$1,FALSE),0)</f>
        <v>0</v>
      </c>
      <c r="D36" s="188">
        <f>IFERROR(VLOOKUP($M36,'Safety Benefits'!$B$6:$H$80,'Safety Benefits'!$C$1,FALSE),0)</f>
        <v>0</v>
      </c>
      <c r="E36" s="186">
        <f>IFERROR(_xlfn.XLOOKUP($M36,'Air Quality'!$B$5:$B$24,'Air Quality'!$M$5:$M$24),0)</f>
        <v>0</v>
      </c>
      <c r="F36" s="187">
        <f>IFERROR(_xlfn.XLOOKUP($M36,'Air Quality'!$B$5:$B$24,'Air Quality'!$E$5:$E$24),0)</f>
        <v>0</v>
      </c>
      <c r="G36" s="189">
        <f>IFERROR(VLOOKUP($M36,'Operation and Maintenance'!$B$8:$H$100,'Operation and Maintenance'!$G$1,FALSE)*-1,0)</f>
        <v>0</v>
      </c>
      <c r="H36" s="190">
        <f>IFERROR(VLOOKUP($M36,'Capital Costs'!$B$8:$S$100,'Capital Costs'!$E$1,FALSE),0)</f>
        <v>0</v>
      </c>
      <c r="I36" s="191">
        <f t="shared" si="0"/>
        <v>0</v>
      </c>
      <c r="J36" s="192">
        <f>I36*(1+0.07)^-(B36-Assumptions!$C$6)+F36</f>
        <v>0</v>
      </c>
      <c r="K36" s="238"/>
      <c r="M36" s="170">
        <f t="shared" si="3"/>
        <v>2049</v>
      </c>
      <c r="N36" s="186">
        <f>IFERROR(_xlfn.XLOOKUP($M36,'Regional Travel Time Savings'!$B$7:$B$26,'Regional Travel Time Savings'!$H$7:$H$26),0)</f>
        <v>0</v>
      </c>
      <c r="O36" s="187">
        <f>IFERROR(VLOOKUP($M36,'Reg Operating Cost Savings'!$B$7:$G$53,'Reg Operating Cost Savings'!$F$1,FALSE),0)</f>
        <v>0</v>
      </c>
      <c r="P36" s="188">
        <f>IFERROR(_xlfn.XLOOKUP($M36,'Regional Safety Benefits'!$B$6:$B$25,'Regional Safety Benefits'!$G$6:$G$25),0)</f>
        <v>0</v>
      </c>
      <c r="Q36" s="186">
        <f>IFERROR(VLOOKUP($M36,'Regional Air Quality'!$B$6:$AM$78,'Regional Air Quality'!$M$1,FALSE),0)</f>
        <v>0</v>
      </c>
      <c r="R36" s="187">
        <f>IFERROR(VLOOKUP($M36,'Regional Air Quality'!$B$6:$AM$78,'Regional Air Quality'!$E$1,FALSE),0)</f>
        <v>0</v>
      </c>
      <c r="S36" s="189"/>
      <c r="T36" s="190"/>
      <c r="U36" s="191">
        <f t="shared" si="1"/>
        <v>0</v>
      </c>
      <c r="V36" s="192">
        <f>U36*(1+0.07)^-($M36-Assumptions!$C$6)+R36</f>
        <v>0</v>
      </c>
    </row>
    <row r="37" spans="1:23" s="85" customFormat="1" x14ac:dyDescent="0.25">
      <c r="A37" s="466"/>
      <c r="B37" s="170">
        <f t="shared" si="2"/>
        <v>2050</v>
      </c>
      <c r="C37" s="186">
        <f>IFERROR(VLOOKUP($M37,'Travel Time Cost Savings'!$B$7:$K$78,'Travel Time Cost Savings'!$J$1,FALSE),0)</f>
        <v>0</v>
      </c>
      <c r="D37" s="188">
        <f>IFERROR(VLOOKUP($M37,'Safety Benefits'!$B$6:$H$80,'Safety Benefits'!$C$1,FALSE),0)</f>
        <v>0</v>
      </c>
      <c r="E37" s="186">
        <f>IFERROR(_xlfn.XLOOKUP($M37,'Air Quality'!$B$5:$B$24,'Air Quality'!$M$5:$M$24),0)</f>
        <v>0</v>
      </c>
      <c r="F37" s="187">
        <f>IFERROR(_xlfn.XLOOKUP($M37,'Air Quality'!$B$5:$B$24,'Air Quality'!$E$5:$E$24),0)</f>
        <v>0</v>
      </c>
      <c r="G37" s="189">
        <f>IFERROR(VLOOKUP($M37,'Operation and Maintenance'!$B$8:$H$100,'Operation and Maintenance'!$G$1,FALSE)*-1,0)</f>
        <v>0</v>
      </c>
      <c r="H37" s="190">
        <f>IFERROR(VLOOKUP($M37,'Capital Costs'!$B$8:$S$100,'Capital Costs'!$E$1,FALSE),0)</f>
        <v>0</v>
      </c>
      <c r="I37" s="191">
        <f t="shared" si="0"/>
        <v>0</v>
      </c>
      <c r="J37" s="192">
        <f>I37*(1+0.07)^-(B37-Assumptions!$C$6)+F37</f>
        <v>0</v>
      </c>
      <c r="K37" s="466"/>
      <c r="L37" s="466"/>
      <c r="M37" s="170">
        <f t="shared" si="3"/>
        <v>2050</v>
      </c>
      <c r="N37" s="186">
        <f>IFERROR(_xlfn.XLOOKUP($M37,'Regional Travel Time Savings'!$B$7:$B$26,'Regional Travel Time Savings'!$H$7:$H$26),0)</f>
        <v>0</v>
      </c>
      <c r="O37" s="187">
        <f>IFERROR(VLOOKUP($M37,'Reg Operating Cost Savings'!$B$7:$G$53,'Reg Operating Cost Savings'!$F$1,FALSE),0)</f>
        <v>0</v>
      </c>
      <c r="P37" s="188">
        <f>IFERROR(_xlfn.XLOOKUP($M37,'Regional Safety Benefits'!$B$6:$B$25,'Regional Safety Benefits'!$G$6:$G$25),0)</f>
        <v>0</v>
      </c>
      <c r="Q37" s="186">
        <f>IFERROR(VLOOKUP($M37,'Regional Air Quality'!$B$6:$AM$78,'Regional Air Quality'!$M$1,FALSE),0)</f>
        <v>0</v>
      </c>
      <c r="R37" s="187">
        <f>IFERROR(VLOOKUP($M37,'Regional Air Quality'!$B$6:$AM$78,'Regional Air Quality'!$E$1,FALSE),0)</f>
        <v>0</v>
      </c>
      <c r="S37" s="189"/>
      <c r="T37" s="190"/>
      <c r="U37" s="191">
        <f t="shared" si="1"/>
        <v>0</v>
      </c>
      <c r="V37" s="192">
        <f>U37*(1+0.07)^-($M37-Assumptions!$C$6)+R37</f>
        <v>0</v>
      </c>
    </row>
    <row r="38" spans="1:23" s="85" customFormat="1" x14ac:dyDescent="0.25">
      <c r="A38" s="466"/>
      <c r="B38" s="170">
        <f t="shared" si="2"/>
        <v>2051</v>
      </c>
      <c r="C38" s="186">
        <f>IFERROR(VLOOKUP($M38,'Travel Time Cost Savings'!$B$7:$K$78,'Travel Time Cost Savings'!$J$1,FALSE),0)</f>
        <v>0</v>
      </c>
      <c r="D38" s="188">
        <f>IFERROR(VLOOKUP($M38,'Safety Benefits'!$B$6:$H$80,'Safety Benefits'!$C$1,FALSE),0)</f>
        <v>0</v>
      </c>
      <c r="E38" s="186">
        <f>IFERROR(_xlfn.XLOOKUP($M38,'Air Quality'!$B$5:$B$24,'Air Quality'!$M$5:$M$24),0)</f>
        <v>0</v>
      </c>
      <c r="F38" s="187">
        <f>IFERROR(_xlfn.XLOOKUP($M38,'Air Quality'!$B$5:$B$24,'Air Quality'!$E$5:$E$24),0)</f>
        <v>0</v>
      </c>
      <c r="G38" s="189">
        <f>IFERROR(VLOOKUP($M38,'Operation and Maintenance'!$B$8:$H$100,'Operation and Maintenance'!$G$1,FALSE)*-1,0)</f>
        <v>0</v>
      </c>
      <c r="H38" s="190">
        <f>IFERROR(VLOOKUP($M38,'Capital Costs'!$B$8:$S$100,'Capital Costs'!$E$1,FALSE),0)</f>
        <v>0</v>
      </c>
      <c r="I38" s="191">
        <f t="shared" si="0"/>
        <v>0</v>
      </c>
      <c r="J38" s="192">
        <f>I38*(1+0.07)^-(B38-Assumptions!$C$6)+F38</f>
        <v>0</v>
      </c>
      <c r="K38" s="466"/>
      <c r="L38" s="466"/>
      <c r="M38" s="170">
        <f t="shared" si="3"/>
        <v>2051</v>
      </c>
      <c r="N38" s="186">
        <f>IFERROR(_xlfn.XLOOKUP($M38,'Regional Travel Time Savings'!$B$7:$B$26,'Regional Travel Time Savings'!$H$7:$H$26),0)</f>
        <v>0</v>
      </c>
      <c r="O38" s="187">
        <f>IFERROR(VLOOKUP($M38,'Reg Operating Cost Savings'!$B$7:$G$53,'Reg Operating Cost Savings'!$F$1,FALSE),0)</f>
        <v>0</v>
      </c>
      <c r="P38" s="188">
        <f>IFERROR(_xlfn.XLOOKUP($M38,'Regional Safety Benefits'!$B$6:$B$25,'Regional Safety Benefits'!$G$6:$G$25),0)</f>
        <v>0</v>
      </c>
      <c r="Q38" s="186">
        <f>IFERROR(VLOOKUP($M38,'Regional Air Quality'!$B$6:$AM$78,'Regional Air Quality'!$M$1,FALSE),0)</f>
        <v>0</v>
      </c>
      <c r="R38" s="187">
        <f>IFERROR(VLOOKUP($M38,'Regional Air Quality'!$B$6:$AM$78,'Regional Air Quality'!$E$1,FALSE),0)</f>
        <v>0</v>
      </c>
      <c r="S38" s="189"/>
      <c r="T38" s="190"/>
      <c r="U38" s="191">
        <f t="shared" si="1"/>
        <v>0</v>
      </c>
      <c r="V38" s="192">
        <f>U38*(1+0.07)^-($M38-Assumptions!$C$6)+R38</f>
        <v>0</v>
      </c>
    </row>
    <row r="39" spans="1:23" s="85" customFormat="1" x14ac:dyDescent="0.25">
      <c r="A39" s="466"/>
      <c r="B39" s="170">
        <f t="shared" si="2"/>
        <v>2052</v>
      </c>
      <c r="C39" s="186">
        <f>IFERROR(VLOOKUP($M39,'Travel Time Cost Savings'!$B$7:$K$78,'Travel Time Cost Savings'!$J$1,FALSE),0)</f>
        <v>0</v>
      </c>
      <c r="D39" s="188">
        <f>IFERROR(VLOOKUP($M39,'Safety Benefits'!$B$6:$H$80,'Safety Benefits'!$C$1,FALSE),0)</f>
        <v>0</v>
      </c>
      <c r="E39" s="186">
        <f>IFERROR(_xlfn.XLOOKUP($M39,'Air Quality'!$B$5:$B$24,'Air Quality'!$M$5:$M$24),0)</f>
        <v>0</v>
      </c>
      <c r="F39" s="187">
        <f>IFERROR(_xlfn.XLOOKUP($M39,'Air Quality'!$B$5:$B$24,'Air Quality'!$E$5:$E$24),0)</f>
        <v>0</v>
      </c>
      <c r="G39" s="189">
        <f>IFERROR(VLOOKUP($M39,'Operation and Maintenance'!$B$8:$H$100,'Operation and Maintenance'!$G$1,FALSE)*-1,0)</f>
        <v>0</v>
      </c>
      <c r="H39" s="190">
        <f>IFERROR(VLOOKUP($M39,'Capital Costs'!$B$8:$S$100,'Capital Costs'!$E$1,FALSE),0)</f>
        <v>0</v>
      </c>
      <c r="I39" s="191">
        <f t="shared" si="0"/>
        <v>0</v>
      </c>
      <c r="J39" s="192">
        <f>I39*(1+0.07)^-(B39-Assumptions!$C$6)+F39</f>
        <v>0</v>
      </c>
      <c r="K39" s="466"/>
      <c r="L39" s="466"/>
      <c r="M39" s="170">
        <f t="shared" si="3"/>
        <v>2052</v>
      </c>
      <c r="N39" s="186">
        <f>IFERROR(_xlfn.XLOOKUP($M39,'Regional Travel Time Savings'!$B$7:$B$26,'Regional Travel Time Savings'!$H$7:$H$26),0)</f>
        <v>0</v>
      </c>
      <c r="O39" s="187">
        <f>IFERROR(VLOOKUP($M39,'Reg Operating Cost Savings'!$B$7:$G$53,'Reg Operating Cost Savings'!$F$1,FALSE),0)</f>
        <v>0</v>
      </c>
      <c r="P39" s="188">
        <f>IFERROR(_xlfn.XLOOKUP($M39,'Regional Safety Benefits'!$B$6:$B$25,'Regional Safety Benefits'!$G$6:$G$25),0)</f>
        <v>0</v>
      </c>
      <c r="Q39" s="186">
        <f>IFERROR(VLOOKUP($M39,'Regional Air Quality'!$B$6:$AM$78,'Regional Air Quality'!$M$1,FALSE),0)</f>
        <v>0</v>
      </c>
      <c r="R39" s="187">
        <f>IFERROR(VLOOKUP($M39,'Regional Air Quality'!$B$6:$AM$78,'Regional Air Quality'!$E$1,FALSE),0)</f>
        <v>0</v>
      </c>
      <c r="S39" s="189"/>
      <c r="T39" s="190"/>
      <c r="U39" s="191">
        <f t="shared" si="1"/>
        <v>0</v>
      </c>
      <c r="V39" s="192">
        <f>U39*(1+0.07)^-($M39-Assumptions!$C$6)+R39</f>
        <v>0</v>
      </c>
    </row>
    <row r="40" spans="1:23" s="85" customFormat="1" x14ac:dyDescent="0.25">
      <c r="A40" s="466"/>
      <c r="B40" s="170">
        <f t="shared" si="2"/>
        <v>2053</v>
      </c>
      <c r="C40" s="186">
        <f>IFERROR(VLOOKUP($M40,'Travel Time Cost Savings'!$B$7:$K$78,'Travel Time Cost Savings'!$J$1,FALSE),0)</f>
        <v>0</v>
      </c>
      <c r="D40" s="188">
        <f>IFERROR(VLOOKUP($M40,'Safety Benefits'!$B$6:$H$80,'Safety Benefits'!$C$1,FALSE),0)</f>
        <v>0</v>
      </c>
      <c r="E40" s="186">
        <f>IFERROR(_xlfn.XLOOKUP($M40,'Air Quality'!$B$5:$B$24,'Air Quality'!$M$5:$M$24),0)</f>
        <v>0</v>
      </c>
      <c r="F40" s="187">
        <f>IFERROR(_xlfn.XLOOKUP($M40,'Air Quality'!$B$5:$B$24,'Air Quality'!$E$5:$E$24),0)</f>
        <v>0</v>
      </c>
      <c r="G40" s="189">
        <f>IFERROR(VLOOKUP($M40,'Operation and Maintenance'!$B$8:$H$100,'Operation and Maintenance'!$G$1,FALSE)*-1,0)</f>
        <v>0</v>
      </c>
      <c r="H40" s="190">
        <f>IFERROR(VLOOKUP($M40,'Capital Costs'!$B$8:$S$100,'Capital Costs'!$E$1,FALSE),0)</f>
        <v>0</v>
      </c>
      <c r="I40" s="191">
        <f t="shared" si="0"/>
        <v>0</v>
      </c>
      <c r="J40" s="192">
        <f>I40*(1+0.07)^-(B40-Assumptions!$C$6)+F40</f>
        <v>0</v>
      </c>
      <c r="K40" s="466"/>
      <c r="L40" s="466"/>
      <c r="M40" s="170">
        <f t="shared" si="3"/>
        <v>2053</v>
      </c>
      <c r="N40" s="186">
        <f>IFERROR(_xlfn.XLOOKUP($M40,'Regional Travel Time Savings'!$B$7:$B$26,'Regional Travel Time Savings'!$H$7:$H$26),0)</f>
        <v>0</v>
      </c>
      <c r="O40" s="187">
        <f>IFERROR(VLOOKUP($M40,'Reg Operating Cost Savings'!$B$7:$G$53,'Reg Operating Cost Savings'!$F$1,FALSE),0)</f>
        <v>0</v>
      </c>
      <c r="P40" s="188">
        <f>IFERROR(_xlfn.XLOOKUP($M40,'Regional Safety Benefits'!$B$6:$B$25,'Regional Safety Benefits'!$G$6:$G$25),0)</f>
        <v>0</v>
      </c>
      <c r="Q40" s="186">
        <f>IFERROR(VLOOKUP($M40,'Regional Air Quality'!$B$6:$AM$78,'Regional Air Quality'!$M$1,FALSE),0)</f>
        <v>0</v>
      </c>
      <c r="R40" s="187">
        <f>IFERROR(VLOOKUP($M40,'Regional Air Quality'!$B$6:$AM$78,'Regional Air Quality'!$E$1,FALSE),0)</f>
        <v>0</v>
      </c>
      <c r="S40" s="189"/>
      <c r="T40" s="190"/>
      <c r="U40" s="191">
        <f t="shared" si="1"/>
        <v>0</v>
      </c>
      <c r="V40" s="192">
        <f>U40*(1+0.07)^-($M40-Assumptions!$C$6)+R40</f>
        <v>0</v>
      </c>
    </row>
    <row r="41" spans="1:23" s="85" customFormat="1" x14ac:dyDescent="0.25">
      <c r="A41" s="238"/>
      <c r="B41" s="170">
        <f t="shared" si="2"/>
        <v>2054</v>
      </c>
      <c r="C41" s="186">
        <f>IFERROR(VLOOKUP($M41,'Travel Time Cost Savings'!$B$7:$K$78,'Travel Time Cost Savings'!$J$1,FALSE),0)</f>
        <v>0</v>
      </c>
      <c r="D41" s="188">
        <f>IFERROR(VLOOKUP($M41,'Safety Benefits'!$B$6:$H$80,'Safety Benefits'!$C$1,FALSE),0)</f>
        <v>0</v>
      </c>
      <c r="E41" s="186">
        <f>IFERROR(_xlfn.XLOOKUP($M41,'Air Quality'!$B$5:$B$24,'Air Quality'!$M$5:$M$24),0)</f>
        <v>0</v>
      </c>
      <c r="F41" s="187">
        <f>IFERROR(_xlfn.XLOOKUP($M41,'Air Quality'!$B$5:$B$24,'Air Quality'!$E$5:$E$24),0)</f>
        <v>0</v>
      </c>
      <c r="G41" s="189">
        <f>IFERROR(VLOOKUP($M41,'Operation and Maintenance'!$B$8:$H$100,'Operation and Maintenance'!$G$1,FALSE)*-1,0)</f>
        <v>0</v>
      </c>
      <c r="H41" s="190">
        <f>IFERROR(VLOOKUP($M41,'Capital Costs'!$B$8:$S$100,'Capital Costs'!$E$1,FALSE),0)</f>
        <v>0</v>
      </c>
      <c r="I41" s="191">
        <f t="shared" si="0"/>
        <v>0</v>
      </c>
      <c r="J41" s="192">
        <f>I41*(1+0.07)^-(B41-Assumptions!$C$6)+F41</f>
        <v>0</v>
      </c>
      <c r="K41" s="238"/>
      <c r="M41" s="170">
        <f t="shared" si="3"/>
        <v>2054</v>
      </c>
      <c r="N41" s="186">
        <f>IFERROR(_xlfn.XLOOKUP($M41,'Regional Travel Time Savings'!$B$7:$B$26,'Regional Travel Time Savings'!$H$7:$H$26),0)</f>
        <v>0</v>
      </c>
      <c r="O41" s="187">
        <f>IFERROR(VLOOKUP($M41,'Reg Operating Cost Savings'!$B$7:$G$53,'Reg Operating Cost Savings'!$F$1,FALSE),0)</f>
        <v>0</v>
      </c>
      <c r="P41" s="188">
        <f>IFERROR(_xlfn.XLOOKUP($M41,'Regional Safety Benefits'!$B$6:$B$25,'Regional Safety Benefits'!$G$6:$G$25),0)</f>
        <v>0</v>
      </c>
      <c r="Q41" s="186">
        <f>IFERROR(VLOOKUP($M41,'Regional Air Quality'!$B$6:$AM$78,'Regional Air Quality'!$M$1,FALSE),0)</f>
        <v>0</v>
      </c>
      <c r="R41" s="187">
        <f>IFERROR(VLOOKUP($M41,'Regional Air Quality'!$B$6:$AM$78,'Regional Air Quality'!$E$1,FALSE),0)</f>
        <v>0</v>
      </c>
      <c r="S41" s="189"/>
      <c r="T41" s="190"/>
      <c r="U41" s="191">
        <f t="shared" si="1"/>
        <v>0</v>
      </c>
      <c r="V41" s="192">
        <f>U41*(1+0.07)^-($M41-Assumptions!$C$6)+R41</f>
        <v>0</v>
      </c>
    </row>
    <row r="42" spans="1:23" s="85" customFormat="1" x14ac:dyDescent="0.25">
      <c r="A42" s="238"/>
      <c r="B42" s="170">
        <f t="shared" si="2"/>
        <v>2055</v>
      </c>
      <c r="C42" s="186">
        <f>IFERROR(VLOOKUP($M42,'Travel Time Cost Savings'!$B$7:$K$78,'Travel Time Cost Savings'!$J$1,FALSE),0)</f>
        <v>0</v>
      </c>
      <c r="D42" s="188">
        <f>IFERROR(VLOOKUP($M42,'Safety Benefits'!$B$6:$H$80,'Safety Benefits'!$C$1,FALSE),0)</f>
        <v>0</v>
      </c>
      <c r="E42" s="186">
        <f>IFERROR(_xlfn.XLOOKUP($M42,'Air Quality'!$B$5:$B$24,'Air Quality'!$M$5:$M$24),0)</f>
        <v>0</v>
      </c>
      <c r="F42" s="187">
        <f>IFERROR(_xlfn.XLOOKUP($M42,'Air Quality'!$B$5:$B$24,'Air Quality'!$E$5:$E$24),0)</f>
        <v>0</v>
      </c>
      <c r="G42" s="189">
        <f>IFERROR(VLOOKUP($M42,'Operation and Maintenance'!$B$8:$H$100,'Operation and Maintenance'!$G$1,FALSE)*-1,0)</f>
        <v>0</v>
      </c>
      <c r="H42" s="190">
        <f>IFERROR(VLOOKUP($M42,'Capital Costs'!$B$8:$S$100,'Capital Costs'!$E$1,FALSE),0)</f>
        <v>0</v>
      </c>
      <c r="I42" s="191">
        <f t="shared" si="0"/>
        <v>0</v>
      </c>
      <c r="J42" s="192">
        <f>I42*(1+0.07)^-(B42-Assumptions!$C$6)+F42</f>
        <v>0</v>
      </c>
      <c r="K42" s="238"/>
      <c r="M42" s="170">
        <f t="shared" si="3"/>
        <v>2055</v>
      </c>
      <c r="N42" s="186">
        <f>IFERROR(_xlfn.XLOOKUP($M42,'Regional Travel Time Savings'!$B$7:$B$26,'Regional Travel Time Savings'!$H$7:$H$26),0)</f>
        <v>0</v>
      </c>
      <c r="O42" s="187">
        <f>IFERROR(VLOOKUP($M42,'Reg Operating Cost Savings'!$B$7:$G$53,'Reg Operating Cost Savings'!$F$1,FALSE),0)</f>
        <v>0</v>
      </c>
      <c r="P42" s="188">
        <f>IFERROR(_xlfn.XLOOKUP($M42,'Regional Safety Benefits'!$B$6:$B$25,'Regional Safety Benefits'!$G$6:$G$25),0)</f>
        <v>0</v>
      </c>
      <c r="Q42" s="186">
        <f>IFERROR(VLOOKUP($M42,'Regional Air Quality'!$B$6:$AM$78,'Regional Air Quality'!$M$1,FALSE),0)</f>
        <v>0</v>
      </c>
      <c r="R42" s="187">
        <f>IFERROR(VLOOKUP($M42,'Regional Air Quality'!$B$6:$AM$78,'Regional Air Quality'!$E$1,FALSE),0)</f>
        <v>0</v>
      </c>
      <c r="S42" s="189"/>
      <c r="T42" s="190"/>
      <c r="U42" s="191">
        <f t="shared" si="1"/>
        <v>0</v>
      </c>
      <c r="V42" s="192">
        <f>U42*(1+0.07)^-($M42-Assumptions!$C$6)+R42</f>
        <v>0</v>
      </c>
    </row>
    <row r="43" spans="1:23" s="85" customFormat="1" x14ac:dyDescent="0.25">
      <c r="A43" s="238"/>
      <c r="B43" s="170">
        <f t="shared" si="2"/>
        <v>2056</v>
      </c>
      <c r="C43" s="186">
        <f>IFERROR(VLOOKUP($M43,'Travel Time Cost Savings'!$B$7:$K$78,'Travel Time Cost Savings'!$J$1,FALSE),0)</f>
        <v>0</v>
      </c>
      <c r="D43" s="188">
        <f>IFERROR(VLOOKUP($M43,'Safety Benefits'!$B$6:$H$80,'Safety Benefits'!$C$1,FALSE),0)</f>
        <v>0</v>
      </c>
      <c r="E43" s="186">
        <f>IFERROR(_xlfn.XLOOKUP($M43,'Air Quality'!$B$5:$B$24,'Air Quality'!$M$5:$M$24),0)</f>
        <v>0</v>
      </c>
      <c r="F43" s="187">
        <f>IFERROR(_xlfn.XLOOKUP($M43,'Air Quality'!$B$5:$B$24,'Air Quality'!$E$5:$E$24),0)</f>
        <v>0</v>
      </c>
      <c r="G43" s="189">
        <f>IFERROR(VLOOKUP($M43,'Operation and Maintenance'!$B$8:$H$100,'Operation and Maintenance'!$G$1,FALSE)*-1,0)</f>
        <v>0</v>
      </c>
      <c r="H43" s="190">
        <f>IFERROR(VLOOKUP($M43,'Capital Costs'!$B$8:$S$100,'Capital Costs'!$E$1,FALSE),0)</f>
        <v>0</v>
      </c>
      <c r="I43" s="191">
        <f t="shared" si="0"/>
        <v>0</v>
      </c>
      <c r="J43" s="192">
        <f>I43*(1+0.07)^-(B43-Assumptions!$C$6)+F43</f>
        <v>0</v>
      </c>
      <c r="K43" s="238"/>
      <c r="M43" s="170">
        <f t="shared" si="3"/>
        <v>2056</v>
      </c>
      <c r="N43" s="186">
        <f>IFERROR(_xlfn.XLOOKUP($M43,'Regional Travel Time Savings'!$B$7:$B$26,'Regional Travel Time Savings'!$H$7:$H$26),0)</f>
        <v>0</v>
      </c>
      <c r="O43" s="187">
        <f>IFERROR(VLOOKUP($M43,'Reg Operating Cost Savings'!$B$7:$G$53,'Reg Operating Cost Savings'!$F$1,FALSE),0)</f>
        <v>0</v>
      </c>
      <c r="P43" s="188">
        <f>IFERROR(_xlfn.XLOOKUP($M43,'Regional Safety Benefits'!$B$6:$B$25,'Regional Safety Benefits'!$G$6:$G$25),0)</f>
        <v>0</v>
      </c>
      <c r="Q43" s="186">
        <f>IFERROR(VLOOKUP($M43,'Regional Air Quality'!$B$6:$AM$78,'Regional Air Quality'!$M$1,FALSE),0)</f>
        <v>0</v>
      </c>
      <c r="R43" s="187">
        <f>IFERROR(VLOOKUP($M43,'Regional Air Quality'!$B$6:$AM$78,'Regional Air Quality'!$E$1,FALSE),0)</f>
        <v>0</v>
      </c>
      <c r="S43" s="189"/>
      <c r="T43" s="190"/>
      <c r="U43" s="191">
        <f t="shared" si="1"/>
        <v>0</v>
      </c>
      <c r="V43" s="192">
        <f>U43*(1+0.07)^-($M43-Assumptions!$C$6)+R43</f>
        <v>0</v>
      </c>
      <c r="W43" s="202">
        <f>'Travel Time Cost Savings'!K27+'Reg Operating Cost Savings'!G27+'Safety Benefits'!H26+'Regional Air Quality'!P30+'Capital Costs'!F36-'Operation and Maintenance'!H46-'Operation and Maintenance'!H47</f>
        <v>61654550.693751864</v>
      </c>
    </row>
    <row r="44" spans="1:23" s="85" customFormat="1" x14ac:dyDescent="0.25">
      <c r="A44" s="238"/>
      <c r="B44" s="170">
        <f t="shared" si="2"/>
        <v>2057</v>
      </c>
      <c r="C44" s="186">
        <f>IFERROR(VLOOKUP($M44,'Travel Time Cost Savings'!$B$7:$K$78,'Travel Time Cost Savings'!$J$1,FALSE),0)</f>
        <v>0</v>
      </c>
      <c r="D44" s="188">
        <f>IFERROR(VLOOKUP($M44,'Safety Benefits'!$B$6:$H$80,'Safety Benefits'!$C$1,FALSE),0)</f>
        <v>0</v>
      </c>
      <c r="E44" s="186">
        <f>IFERROR(_xlfn.XLOOKUP($M44,'Air Quality'!$B$5:$B$24,'Air Quality'!$M$5:$M$24),0)</f>
        <v>0</v>
      </c>
      <c r="F44" s="187">
        <f>IFERROR(_xlfn.XLOOKUP($M44,'Air Quality'!$B$5:$B$24,'Air Quality'!$E$5:$E$24),0)</f>
        <v>0</v>
      </c>
      <c r="G44" s="189">
        <f>IFERROR(VLOOKUP($M44,'Operation and Maintenance'!$B$8:$H$100,'Operation and Maintenance'!$G$1,FALSE)*-1,0)</f>
        <v>-7280000</v>
      </c>
      <c r="H44" s="190">
        <f>IFERROR(VLOOKUP($M44,'Capital Costs'!$B$8:$S$100,'Capital Costs'!$E$1,FALSE),0)</f>
        <v>0</v>
      </c>
      <c r="I44" s="191">
        <f t="shared" si="0"/>
        <v>-7280000</v>
      </c>
      <c r="J44" s="192">
        <f>I44*(1+0.07)^-(B44-Assumptions!$C$6)+F44</f>
        <v>-595568.34282504569</v>
      </c>
      <c r="K44" s="238"/>
      <c r="M44" s="170">
        <f t="shared" si="3"/>
        <v>2057</v>
      </c>
      <c r="N44" s="186">
        <f>IFERROR(_xlfn.XLOOKUP($M44,'Regional Travel Time Savings'!$B$7:$B$26,'Regional Travel Time Savings'!$H$7:$H$26),0)</f>
        <v>0</v>
      </c>
      <c r="O44" s="187">
        <f>IFERROR(VLOOKUP($M44,'Reg Operating Cost Savings'!$B$7:$G$53,'Reg Operating Cost Savings'!$F$1,FALSE),0)</f>
        <v>0</v>
      </c>
      <c r="P44" s="188">
        <f>IFERROR(_xlfn.XLOOKUP($M44,'Regional Safety Benefits'!$B$6:$B$25,'Regional Safety Benefits'!$G$6:$G$25),0)</f>
        <v>0</v>
      </c>
      <c r="Q44" s="186">
        <f>IFERROR(VLOOKUP($M44,'Regional Air Quality'!$B$6:$AM$78,'Regional Air Quality'!$M$1,FALSE),0)</f>
        <v>0</v>
      </c>
      <c r="R44" s="187">
        <f>IFERROR(VLOOKUP($M44,'Regional Air Quality'!$B$6:$AM$78,'Regional Air Quality'!$E$1,FALSE),0)</f>
        <v>0</v>
      </c>
      <c r="S44" s="189"/>
      <c r="T44" s="190"/>
      <c r="U44" s="191">
        <f t="shared" si="1"/>
        <v>0</v>
      </c>
      <c r="V44" s="192">
        <f>U44*(1+0.07)^-($M44-Assumptions!$C$6)+R44</f>
        <v>0</v>
      </c>
    </row>
    <row r="45" spans="1:23" s="85" customFormat="1" x14ac:dyDescent="0.25">
      <c r="A45" s="238"/>
      <c r="B45" s="170">
        <f t="shared" si="2"/>
        <v>2058</v>
      </c>
      <c r="C45" s="186">
        <f>IFERROR(VLOOKUP($M45,'Travel Time Cost Savings'!$B$7:$K$78,'Travel Time Cost Savings'!$J$1,FALSE),0)</f>
        <v>0</v>
      </c>
      <c r="D45" s="188">
        <f>IFERROR(VLOOKUP($M45,'Safety Benefits'!$B$6:$H$80,'Safety Benefits'!$C$1,FALSE),0)</f>
        <v>0</v>
      </c>
      <c r="E45" s="186">
        <f>IFERROR(_xlfn.XLOOKUP($M45,'Air Quality'!$B$5:$B$24,'Air Quality'!$M$5:$M$24),0)</f>
        <v>0</v>
      </c>
      <c r="F45" s="187">
        <f>IFERROR(_xlfn.XLOOKUP($M45,'Air Quality'!$B$5:$B$24,'Air Quality'!$E$5:$E$24),0)</f>
        <v>0</v>
      </c>
      <c r="G45" s="189">
        <f>IFERROR(VLOOKUP($M45,'Operation and Maintenance'!$B$8:$H$100,'Operation and Maintenance'!$G$1,FALSE)*-1,0)</f>
        <v>0</v>
      </c>
      <c r="H45" s="190">
        <f>IFERROR(VLOOKUP($M45,'Capital Costs'!$B$8:$S$100,'Capital Costs'!$E$1,FALSE),0)</f>
        <v>0</v>
      </c>
      <c r="I45" s="191">
        <f t="shared" si="0"/>
        <v>0</v>
      </c>
      <c r="J45" s="192">
        <f>I45*(1+0.07)^-(B45-Assumptions!$C$6)+F45</f>
        <v>0</v>
      </c>
      <c r="K45" s="238"/>
      <c r="M45" s="170">
        <f t="shared" si="3"/>
        <v>2058</v>
      </c>
      <c r="N45" s="186">
        <f>IFERROR(_xlfn.XLOOKUP($M45,'Regional Travel Time Savings'!$B$7:$B$26,'Regional Travel Time Savings'!$H$7:$H$26),0)</f>
        <v>0</v>
      </c>
      <c r="O45" s="187">
        <f>IFERROR(VLOOKUP($M45,'Reg Operating Cost Savings'!$B$7:$G$53,'Reg Operating Cost Savings'!$F$1,FALSE),0)</f>
        <v>0</v>
      </c>
      <c r="P45" s="188">
        <f>IFERROR(_xlfn.XLOOKUP($M45,'Regional Safety Benefits'!$B$6:$B$25,'Regional Safety Benefits'!$G$6:$G$25),0)</f>
        <v>0</v>
      </c>
      <c r="Q45" s="186">
        <f>IFERROR(VLOOKUP($M45,'Regional Air Quality'!$B$6:$AM$78,'Regional Air Quality'!$M$1,FALSE),0)</f>
        <v>0</v>
      </c>
      <c r="R45" s="187">
        <f>IFERROR(VLOOKUP($M45,'Regional Air Quality'!$B$6:$AM$78,'Regional Air Quality'!$E$1,FALSE),0)</f>
        <v>0</v>
      </c>
      <c r="S45" s="189"/>
      <c r="T45" s="190"/>
      <c r="U45" s="191">
        <f t="shared" si="1"/>
        <v>0</v>
      </c>
      <c r="V45" s="192">
        <f>U45*(1+0.07)^-($M45-Assumptions!$C$6)+R45</f>
        <v>0</v>
      </c>
    </row>
    <row r="46" spans="1:23" s="85" customFormat="1" ht="15.75" thickBot="1" x14ac:dyDescent="0.3">
      <c r="A46" s="238"/>
      <c r="B46" s="171">
        <f t="shared" si="2"/>
        <v>2059</v>
      </c>
      <c r="C46" s="193">
        <f>IFERROR(VLOOKUP($M46,'Travel Time Cost Savings'!$B$7:$K$78,'Travel Time Cost Savings'!$J$1,FALSE),0)</f>
        <v>0</v>
      </c>
      <c r="D46" s="195">
        <f>IFERROR(VLOOKUP($M46,'Safety Benefits'!$B$6:$H$80,'Safety Benefits'!$C$1,FALSE),0)</f>
        <v>0</v>
      </c>
      <c r="E46" s="193">
        <f>IFERROR(_xlfn.XLOOKUP($M46,'Air Quality'!$B$5:$B$24,'Air Quality'!$M$5:$M$24),0)</f>
        <v>0</v>
      </c>
      <c r="F46" s="194">
        <f>IFERROR(_xlfn.XLOOKUP($M46,'Air Quality'!$B$5:$B$24,'Air Quality'!$E$5:$E$24),0)</f>
        <v>0</v>
      </c>
      <c r="G46" s="196">
        <f>IFERROR(VLOOKUP($M46,'Operation and Maintenance'!$B$8:$H$100,'Operation and Maintenance'!$G$1,FALSE)*-1,0)</f>
        <v>8320000</v>
      </c>
      <c r="H46" s="197">
        <f>IFERROR(VLOOKUP($M46,'Capital Costs'!$B$8:$S$100,'Capital Costs'!$E$1,FALSE),0)</f>
        <v>0</v>
      </c>
      <c r="I46" s="198">
        <f t="shared" si="0"/>
        <v>8320000</v>
      </c>
      <c r="J46" s="199">
        <f>I46*(1+0.07)^-(B46-Assumptions!$C$6)+F46</f>
        <v>594505.66395073372</v>
      </c>
      <c r="K46" s="238"/>
      <c r="M46" s="171">
        <f t="shared" si="3"/>
        <v>2059</v>
      </c>
      <c r="N46" s="193">
        <f>IFERROR(_xlfn.XLOOKUP($M46,'Regional Travel Time Savings'!$B$7:$B$26,'Regional Travel Time Savings'!$H$7:$H$26),0)</f>
        <v>0</v>
      </c>
      <c r="O46" s="194">
        <f>IFERROR(VLOOKUP($M46,'Reg Operating Cost Savings'!$B$7:$G$53,'Reg Operating Cost Savings'!$F$1,FALSE),0)</f>
        <v>0</v>
      </c>
      <c r="P46" s="195">
        <f>IFERROR(_xlfn.XLOOKUP($M46,'Regional Safety Benefits'!$B$6:$B$25,'Regional Safety Benefits'!$G$6:$G$25),0)</f>
        <v>0</v>
      </c>
      <c r="Q46" s="193">
        <f>IFERROR(VLOOKUP($M46,'Regional Air Quality'!$B$6:$AM$78,'Regional Air Quality'!$M$1,FALSE),0)</f>
        <v>0</v>
      </c>
      <c r="R46" s="194">
        <f>IFERROR(VLOOKUP($M46,'Regional Air Quality'!$B$6:$AM$78,'Regional Air Quality'!$E$1,FALSE),0)</f>
        <v>0</v>
      </c>
      <c r="S46" s="196"/>
      <c r="T46" s="197"/>
      <c r="U46" s="198">
        <f t="shared" si="1"/>
        <v>0</v>
      </c>
      <c r="V46" s="199">
        <f>U46*(1+0.07)^-($M46-Assumptions!$C$6)+R46</f>
        <v>0</v>
      </c>
    </row>
    <row r="47" spans="1:23" s="85" customFormat="1" x14ac:dyDescent="0.25">
      <c r="A47" s="238"/>
      <c r="B47" s="11"/>
      <c r="C47" s="77"/>
      <c r="D47" s="77"/>
      <c r="E47" s="77"/>
      <c r="F47" s="77"/>
      <c r="G47" s="77"/>
      <c r="H47" s="238"/>
      <c r="I47" s="241" t="s">
        <v>2</v>
      </c>
      <c r="J47" s="10">
        <f>SUM(J7:J46)</f>
        <v>76556451.124781683</v>
      </c>
      <c r="K47" s="238"/>
      <c r="M47" s="11"/>
      <c r="N47" s="77">
        <f>SUM(C7:C46,N7:N46)</f>
        <v>121470862.23450522</v>
      </c>
      <c r="O47" s="77">
        <f>SUM(O7:O46)</f>
        <v>-32860417.719081033</v>
      </c>
      <c r="P47" s="77">
        <f>SUM(D7:D46,P7:P46)</f>
        <v>173922315.80480781</v>
      </c>
      <c r="Q47" s="77">
        <f t="shared" ref="Q47:R47" si="4">SUM(E7:E46,Q7:Q46)</f>
        <v>-1677727.5221695553</v>
      </c>
      <c r="R47" s="77">
        <f t="shared" si="4"/>
        <v>-1888090.1084165727</v>
      </c>
      <c r="S47" s="77">
        <f t="shared" ref="S47" si="5">SUM(G7:G46,S7:S46)</f>
        <v>4035200</v>
      </c>
      <c r="T47" s="77">
        <f t="shared" ref="T47" si="6">SUM(H7:H46,T7:T46)</f>
        <v>33626522.074762829</v>
      </c>
      <c r="U47" s="97" t="s">
        <v>2</v>
      </c>
      <c r="V47" s="10">
        <f>SUM(V7:V46)</f>
        <v>27744068.239120502</v>
      </c>
    </row>
    <row r="48" spans="1:23" s="85" customFormat="1" x14ac:dyDescent="0.25">
      <c r="B48" s="11"/>
      <c r="C48" s="15"/>
      <c r="D48" s="15"/>
      <c r="E48" s="81"/>
      <c r="F48" s="81"/>
      <c r="G48" s="81"/>
      <c r="H48" s="81"/>
      <c r="I48" s="115"/>
      <c r="J48" s="115">
        <f>'Travel Time Cost Savings'!K27+'Safety Benefits'!H26+'Air Quality'!P25-'Operation and Maintenance'!H46-'Operation and Maintenance'!H47+'Capital Costs'!F36</f>
        <v>76556451.124781668</v>
      </c>
      <c r="V48" s="265">
        <f>'Regional Travel Time Savings'!I27+'Regional Safety Benefits'!H26+'Reg Operating Cost Savings'!G27+'Regional Air Quality'!P30</f>
        <v>27744068.239120498</v>
      </c>
    </row>
    <row r="49" spans="1:23" s="85" customFormat="1" x14ac:dyDescent="0.25">
      <c r="B49" s="11"/>
      <c r="C49" s="81"/>
      <c r="D49" s="81"/>
      <c r="E49" s="81"/>
      <c r="F49" s="81"/>
      <c r="G49" s="81"/>
      <c r="H49" s="81"/>
      <c r="I49" s="14"/>
      <c r="J49" s="15"/>
    </row>
    <row r="50" spans="1:23" s="85" customFormat="1" x14ac:dyDescent="0.25">
      <c r="B50" s="11"/>
      <c r="C50" s="81"/>
      <c r="D50" s="81"/>
      <c r="E50" s="81"/>
      <c r="F50" s="81"/>
      <c r="G50" s="81"/>
      <c r="H50" s="81"/>
      <c r="I50" s="14"/>
      <c r="J50" s="15"/>
    </row>
    <row r="51" spans="1:23" s="85" customFormat="1" ht="15.75" x14ac:dyDescent="0.25">
      <c r="B51" s="59" t="s">
        <v>20</v>
      </c>
      <c r="C51" s="59"/>
      <c r="D51" s="12"/>
      <c r="E51" s="12"/>
      <c r="F51" s="12"/>
      <c r="G51" s="12"/>
      <c r="H51" s="10"/>
      <c r="I51" s="10"/>
      <c r="J51" s="10"/>
    </row>
    <row r="52" spans="1:23" s="85" customFormat="1" ht="15.75" thickBot="1" x14ac:dyDescent="0.3">
      <c r="D52" s="57"/>
      <c r="E52" s="80"/>
      <c r="F52" s="80"/>
      <c r="G52" s="80"/>
      <c r="H52" s="80"/>
      <c r="I52" s="80"/>
      <c r="J52" s="80"/>
      <c r="K52" s="80"/>
    </row>
    <row r="53" spans="1:23" s="85" customFormat="1" x14ac:dyDescent="0.25">
      <c r="B53" s="475" t="s">
        <v>0</v>
      </c>
      <c r="C53" s="475" t="s">
        <v>21</v>
      </c>
      <c r="D53" s="481" t="s">
        <v>1</v>
      </c>
      <c r="E53" s="119"/>
      <c r="F53" s="32"/>
      <c r="G53" s="32"/>
      <c r="H53" s="32"/>
    </row>
    <row r="54" spans="1:23" s="85" customFormat="1" ht="15.75" thickBot="1" x14ac:dyDescent="0.3">
      <c r="B54" s="476"/>
      <c r="C54" s="476"/>
      <c r="D54" s="482"/>
      <c r="E54" s="119"/>
      <c r="G54" s="238"/>
    </row>
    <row r="55" spans="1:23" s="85" customFormat="1" x14ac:dyDescent="0.25">
      <c r="B55" s="110">
        <f xml:space="preserve"> 'Capital Costs'!$B$8</f>
        <v>2020</v>
      </c>
      <c r="C55" s="111">
        <f>VLOOKUP($B55,'Capital Costs'!$B$8:$F$36,'Capital Costs'!$C$1,FALSE)</f>
        <v>0</v>
      </c>
      <c r="D55" s="116">
        <f>C55*(1+0.07)^-(B55-Assumptions!$C$6)</f>
        <v>0</v>
      </c>
      <c r="E55" s="118"/>
      <c r="G55" s="238"/>
    </row>
    <row r="56" spans="1:23" s="85" customFormat="1" x14ac:dyDescent="0.25">
      <c r="B56" s="201">
        <f>B55+1</f>
        <v>2021</v>
      </c>
      <c r="C56" s="168">
        <f>VLOOKUP($B56,'Capital Costs'!$B$8:$F$36,'Capital Costs'!$C$1,FALSE)</f>
        <v>0</v>
      </c>
      <c r="D56" s="169">
        <f>C56*(1+0.07)^-(B56-Assumptions!$C$6)</f>
        <v>0</v>
      </c>
      <c r="E56" s="118"/>
      <c r="G56" s="238"/>
    </row>
    <row r="57" spans="1:23" s="85" customFormat="1" x14ac:dyDescent="0.25">
      <c r="B57" s="2">
        <f t="shared" ref="B57:B82" si="7">B56+1</f>
        <v>2022</v>
      </c>
      <c r="C57" s="168">
        <f>VLOOKUP($B57,'Capital Costs'!$B$8:$F$36,'Capital Costs'!$C$1,FALSE)</f>
        <v>0</v>
      </c>
      <c r="D57" s="169">
        <f>C57*(1+0.07)^-(B57-Assumptions!$C$6)</f>
        <v>0</v>
      </c>
      <c r="E57" s="10"/>
      <c r="G57" s="238"/>
    </row>
    <row r="58" spans="1:23" ht="15" customHeight="1" x14ac:dyDescent="0.25">
      <c r="A58" s="85"/>
      <c r="B58" s="2">
        <f t="shared" si="7"/>
        <v>2023</v>
      </c>
      <c r="C58" s="168">
        <f>VLOOKUP($B58,'Capital Costs'!$B$8:$F$36,'Capital Costs'!$C$1,FALSE)</f>
        <v>0</v>
      </c>
      <c r="D58" s="169">
        <f>C58*(1+0.07)^-(B58-Assumptions!$C$6)</f>
        <v>0</v>
      </c>
      <c r="E58" s="10"/>
      <c r="F58" s="85"/>
      <c r="I58" s="85"/>
      <c r="J58" s="85"/>
      <c r="K58" s="85"/>
      <c r="M58" s="85"/>
      <c r="N58" s="85"/>
      <c r="O58" s="85"/>
      <c r="P58" s="85"/>
      <c r="Q58" s="85"/>
      <c r="R58" s="85"/>
      <c r="S58" s="85"/>
      <c r="T58" s="85"/>
      <c r="U58" s="85"/>
      <c r="V58" s="85"/>
      <c r="W58" s="85"/>
    </row>
    <row r="59" spans="1:23" ht="15" customHeight="1" x14ac:dyDescent="0.25">
      <c r="A59" s="85"/>
      <c r="B59" s="2">
        <f t="shared" si="7"/>
        <v>2024</v>
      </c>
      <c r="C59" s="168">
        <f>VLOOKUP($B59,'Capital Costs'!$B$8:$F$36,'Capital Costs'!$C$1,FALSE)</f>
        <v>29150820.012165241</v>
      </c>
      <c r="D59" s="169">
        <f>C59*(1+0.07)^-(B59-Assumptions!$C$6)</f>
        <v>22239021.014540043</v>
      </c>
      <c r="E59" s="10"/>
      <c r="F59" s="85"/>
      <c r="I59" s="85"/>
      <c r="J59" s="85"/>
      <c r="K59" s="85"/>
      <c r="M59" s="85"/>
      <c r="N59" s="85"/>
      <c r="O59" s="85"/>
      <c r="P59" s="85"/>
      <c r="Q59" s="85"/>
      <c r="R59" s="85"/>
      <c r="S59" s="85"/>
      <c r="T59" s="85"/>
      <c r="U59" s="85"/>
      <c r="V59" s="85"/>
      <c r="W59" s="85"/>
    </row>
    <row r="60" spans="1:23" s="85" customFormat="1" ht="15" customHeight="1" x14ac:dyDescent="0.25">
      <c r="B60" s="2">
        <f t="shared" si="7"/>
        <v>2025</v>
      </c>
      <c r="C60" s="168">
        <f>VLOOKUP($B60,'Capital Costs'!$B$8:$F$36,'Capital Costs'!$C$1,FALSE)</f>
        <v>29150820.012165241</v>
      </c>
      <c r="D60" s="169">
        <f>C60*(1+0.07)^-(B60-Assumptions!$C$6)</f>
        <v>20784131.789289758</v>
      </c>
      <c r="E60" s="10"/>
      <c r="G60" s="238"/>
    </row>
    <row r="61" spans="1:23" s="85" customFormat="1" ht="15" customHeight="1" x14ac:dyDescent="0.25">
      <c r="B61" s="2">
        <f t="shared" si="7"/>
        <v>2026</v>
      </c>
      <c r="C61" s="168">
        <f>VLOOKUP($B61,'Capital Costs'!$B$8:$F$36,'Capital Costs'!$C$1,FALSE)</f>
        <v>0</v>
      </c>
      <c r="D61" s="169">
        <f>C61*(1+0.07)^-(B61-Assumptions!$C$6)</f>
        <v>0</v>
      </c>
      <c r="E61" s="10"/>
      <c r="G61" s="238"/>
    </row>
    <row r="62" spans="1:23" s="85" customFormat="1" ht="15" customHeight="1" x14ac:dyDescent="0.25">
      <c r="A62"/>
      <c r="B62" s="2">
        <f t="shared" si="7"/>
        <v>2027</v>
      </c>
      <c r="C62" s="168">
        <f>VLOOKUP($B62,'Capital Costs'!$B$8:$F$36,'Capital Costs'!$C$1,FALSE)</f>
        <v>0</v>
      </c>
      <c r="D62" s="169">
        <f>C62*(1+0.07)^-(B62-Assumptions!$C$6)</f>
        <v>0</v>
      </c>
      <c r="E62" s="10"/>
      <c r="G62" s="238"/>
      <c r="L62"/>
      <c r="M62"/>
      <c r="N62"/>
      <c r="O62"/>
      <c r="P62"/>
      <c r="Q62"/>
      <c r="R62"/>
      <c r="S62"/>
      <c r="T62"/>
      <c r="U62"/>
      <c r="V62"/>
      <c r="W62"/>
    </row>
    <row r="63" spans="1:23" s="85" customFormat="1" ht="15" customHeight="1" x14ac:dyDescent="0.25">
      <c r="A63"/>
      <c r="B63" s="2">
        <f t="shared" si="7"/>
        <v>2028</v>
      </c>
      <c r="C63" s="168">
        <f>VLOOKUP($B63,'Capital Costs'!$B$8:$F$36,'Capital Costs'!$C$1,FALSE)</f>
        <v>0</v>
      </c>
      <c r="D63" s="169">
        <f>C63*(1+0.07)^-(B63-Assumptions!$C$6)</f>
        <v>0</v>
      </c>
      <c r="E63" s="10"/>
      <c r="G63" s="238"/>
      <c r="L63"/>
      <c r="M63"/>
      <c r="N63"/>
      <c r="O63"/>
      <c r="P63"/>
      <c r="Q63"/>
      <c r="R63"/>
      <c r="S63"/>
      <c r="T63"/>
      <c r="U63"/>
      <c r="V63"/>
      <c r="W63"/>
    </row>
    <row r="64" spans="1:23" s="85" customFormat="1" ht="15" customHeight="1" x14ac:dyDescent="0.25">
      <c r="B64" s="2">
        <f t="shared" si="7"/>
        <v>2029</v>
      </c>
      <c r="C64" s="168">
        <f>VLOOKUP($B64,'Capital Costs'!$B$8:$F$36,'Capital Costs'!$C$1,FALSE)</f>
        <v>0</v>
      </c>
      <c r="D64" s="169">
        <f>C64*(1+0.07)^-(B64-Assumptions!$C$6)</f>
        <v>0</v>
      </c>
      <c r="E64" s="10"/>
      <c r="G64" s="238"/>
    </row>
    <row r="65" spans="1:12" s="85" customFormat="1" ht="15" customHeight="1" x14ac:dyDescent="0.25">
      <c r="B65" s="2">
        <f t="shared" si="7"/>
        <v>2030</v>
      </c>
      <c r="C65" s="168">
        <f>VLOOKUP($B65,'Capital Costs'!$B$8:$F$36,'Capital Costs'!$C$1,FALSE)</f>
        <v>0</v>
      </c>
      <c r="D65" s="169">
        <f>C65*(1+0.07)^-(B65-Assumptions!$C$6)</f>
        <v>0</v>
      </c>
      <c r="E65" s="10"/>
      <c r="G65" s="238"/>
    </row>
    <row r="66" spans="1:12" s="85" customFormat="1" ht="15" customHeight="1" x14ac:dyDescent="0.25">
      <c r="B66" s="2">
        <f t="shared" si="7"/>
        <v>2031</v>
      </c>
      <c r="C66" s="168">
        <f>VLOOKUP($B66,'Capital Costs'!$B$8:$F$36,'Capital Costs'!$C$1,FALSE)</f>
        <v>0</v>
      </c>
      <c r="D66" s="169">
        <f>C66*(1+0.07)^-(B66-Assumptions!$C$6)</f>
        <v>0</v>
      </c>
      <c r="E66" s="10"/>
      <c r="G66" s="238"/>
      <c r="L66" s="15"/>
    </row>
    <row r="67" spans="1:12" s="85" customFormat="1" ht="15" customHeight="1" x14ac:dyDescent="0.25">
      <c r="B67" s="2">
        <f t="shared" si="7"/>
        <v>2032</v>
      </c>
      <c r="C67" s="168">
        <f>VLOOKUP($B67,'Capital Costs'!$B$8:$F$36,'Capital Costs'!$C$1,FALSE)</f>
        <v>0</v>
      </c>
      <c r="D67" s="169">
        <f>C67*(1+0.07)^-(B67-Assumptions!$C$6)</f>
        <v>0</v>
      </c>
      <c r="E67" s="10"/>
      <c r="G67" s="238"/>
      <c r="L67" s="115"/>
    </row>
    <row r="68" spans="1:12" s="85" customFormat="1" ht="15" customHeight="1" x14ac:dyDescent="0.25">
      <c r="B68" s="2">
        <f t="shared" si="7"/>
        <v>2033</v>
      </c>
      <c r="C68" s="168">
        <f>VLOOKUP($B68,'Capital Costs'!$B$8:$F$36,'Capital Costs'!$C$1,FALSE)</f>
        <v>0</v>
      </c>
      <c r="D68" s="169">
        <f>C68*(1+0.07)^-(B68-Assumptions!$C$6)</f>
        <v>0</v>
      </c>
      <c r="E68" s="10"/>
      <c r="G68" s="238"/>
      <c r="L68" s="15"/>
    </row>
    <row r="69" spans="1:12" s="85" customFormat="1" ht="15" customHeight="1" x14ac:dyDescent="0.25">
      <c r="B69" s="2">
        <f t="shared" si="7"/>
        <v>2034</v>
      </c>
      <c r="C69" s="168">
        <f>VLOOKUP($B69,'Capital Costs'!$B$8:$F$36,'Capital Costs'!$C$1,FALSE)</f>
        <v>0</v>
      </c>
      <c r="D69" s="169">
        <f>C69*(1+0.07)^-(B69-Assumptions!$C$6)</f>
        <v>0</v>
      </c>
      <c r="E69" s="10"/>
      <c r="G69" s="238"/>
      <c r="L69" s="15"/>
    </row>
    <row r="70" spans="1:12" s="85" customFormat="1" x14ac:dyDescent="0.25">
      <c r="B70" s="2">
        <f t="shared" si="7"/>
        <v>2035</v>
      </c>
      <c r="C70" s="168">
        <f>VLOOKUP($B70,'Capital Costs'!$B$8:$F$36,'Capital Costs'!$C$1,FALSE)</f>
        <v>0</v>
      </c>
      <c r="D70" s="169">
        <f>C70*(1+0.07)^-(B70-Assumptions!$C$6)</f>
        <v>0</v>
      </c>
      <c r="E70" s="10"/>
      <c r="F70"/>
      <c r="G70" s="238"/>
      <c r="H70"/>
      <c r="J70"/>
      <c r="K70"/>
      <c r="L70" s="10"/>
    </row>
    <row r="71" spans="1:12" s="85" customFormat="1" x14ac:dyDescent="0.25">
      <c r="B71" s="2">
        <f t="shared" si="7"/>
        <v>2036</v>
      </c>
      <c r="C71" s="168">
        <f>VLOOKUP($B71,'Capital Costs'!$B$8:$F$36,'Capital Costs'!$C$1,FALSE)</f>
        <v>0</v>
      </c>
      <c r="D71" s="169">
        <f>C71*(1+0.07)^-(B71-Assumptions!$C$6)</f>
        <v>0</v>
      </c>
      <c r="E71" s="10"/>
      <c r="F71"/>
      <c r="G71" s="238"/>
      <c r="H71"/>
      <c r="J71"/>
      <c r="K71"/>
      <c r="L71" s="10"/>
    </row>
    <row r="72" spans="1:12" s="85" customFormat="1" x14ac:dyDescent="0.25">
      <c r="B72" s="2">
        <f t="shared" si="7"/>
        <v>2037</v>
      </c>
      <c r="C72" s="168">
        <f>VLOOKUP($B72,'Capital Costs'!$B$8:$F$36,'Capital Costs'!$C$1,FALSE)</f>
        <v>0</v>
      </c>
      <c r="D72" s="169">
        <f>C72*(1+0.07)^-(B72-Assumptions!$C$6)</f>
        <v>0</v>
      </c>
      <c r="E72" s="10"/>
      <c r="F72"/>
      <c r="G72" s="238"/>
      <c r="H72"/>
      <c r="J72"/>
      <c r="K72"/>
    </row>
    <row r="73" spans="1:12" s="85" customFormat="1" x14ac:dyDescent="0.25">
      <c r="A73" s="7"/>
      <c r="B73" s="2">
        <f t="shared" si="7"/>
        <v>2038</v>
      </c>
      <c r="C73" s="168">
        <f>VLOOKUP($B73,'Capital Costs'!$B$8:$F$36,'Capital Costs'!$C$1,FALSE)</f>
        <v>0</v>
      </c>
      <c r="D73" s="169">
        <f>C73*(1+0.07)^-(B73-Assumptions!$C$6)</f>
        <v>0</v>
      </c>
      <c r="E73" s="10"/>
      <c r="F73"/>
      <c r="G73" s="238"/>
      <c r="H73"/>
      <c r="J73"/>
      <c r="K73"/>
    </row>
    <row r="74" spans="1:12" s="85" customFormat="1" x14ac:dyDescent="0.25">
      <c r="B74" s="2">
        <f t="shared" si="7"/>
        <v>2039</v>
      </c>
      <c r="C74" s="168">
        <f>VLOOKUP($B74,'Capital Costs'!$B$8:$F$36,'Capital Costs'!$C$1,FALSE)</f>
        <v>0</v>
      </c>
      <c r="D74" s="169">
        <f>C74*(1+0.07)^-(B74-Assumptions!$C$6)</f>
        <v>0</v>
      </c>
      <c r="E74" s="10"/>
      <c r="G74" s="238"/>
    </row>
    <row r="75" spans="1:12" s="85" customFormat="1" ht="15" customHeight="1" x14ac:dyDescent="0.25">
      <c r="B75" s="2">
        <f t="shared" si="7"/>
        <v>2040</v>
      </c>
      <c r="C75" s="168">
        <f>VLOOKUP($B75,'Capital Costs'!$B$8:$F$36,'Capital Costs'!$C$1,FALSE)</f>
        <v>0</v>
      </c>
      <c r="D75" s="169">
        <f>C75*(1+0.07)^-(B75-Assumptions!$C$6)</f>
        <v>0</v>
      </c>
      <c r="E75" s="10"/>
      <c r="F75"/>
      <c r="G75" s="238"/>
      <c r="H75"/>
      <c r="J75"/>
      <c r="K75"/>
    </row>
    <row r="76" spans="1:12" s="85" customFormat="1" x14ac:dyDescent="0.25">
      <c r="B76" s="2">
        <f t="shared" si="7"/>
        <v>2041</v>
      </c>
      <c r="C76" s="168">
        <f>VLOOKUP($B76,'Capital Costs'!$B$8:$F$36,'Capital Costs'!$C$1,FALSE)</f>
        <v>0</v>
      </c>
      <c r="D76" s="169">
        <f>C76*(1+0.07)^-(B76-Assumptions!$C$6)</f>
        <v>0</v>
      </c>
      <c r="E76" s="10"/>
      <c r="F76"/>
      <c r="G76" s="238"/>
      <c r="H76"/>
      <c r="J76"/>
      <c r="K76"/>
    </row>
    <row r="77" spans="1:12" s="85" customFormat="1" x14ac:dyDescent="0.25">
      <c r="B77" s="2">
        <f t="shared" si="7"/>
        <v>2042</v>
      </c>
      <c r="C77" s="168">
        <f>VLOOKUP($B77,'Capital Costs'!$B$8:$F$36,'Capital Costs'!$C$1,FALSE)</f>
        <v>0</v>
      </c>
      <c r="D77" s="169">
        <f>C77*(1+0.07)^-(B77-Assumptions!$C$6)</f>
        <v>0</v>
      </c>
      <c r="E77" s="10"/>
      <c r="F77"/>
      <c r="G77" s="238"/>
      <c r="H77"/>
      <c r="J77"/>
      <c r="K77"/>
    </row>
    <row r="78" spans="1:12" s="85" customFormat="1" x14ac:dyDescent="0.25">
      <c r="B78" s="2">
        <f t="shared" si="7"/>
        <v>2043</v>
      </c>
      <c r="C78" s="168">
        <f>VLOOKUP($B78,'Capital Costs'!$B$8:$F$36,'Capital Costs'!$C$1,FALSE)</f>
        <v>0</v>
      </c>
      <c r="D78" s="169">
        <f>C78*(1+0.07)^-(B78-Assumptions!$C$6)</f>
        <v>0</v>
      </c>
      <c r="E78" s="5"/>
      <c r="F78"/>
      <c r="G78" s="238"/>
      <c r="H78"/>
      <c r="J78"/>
      <c r="K78"/>
    </row>
    <row r="79" spans="1:12" s="85" customFormat="1" x14ac:dyDescent="0.25">
      <c r="A79" s="7"/>
      <c r="B79" s="2">
        <f t="shared" si="7"/>
        <v>2044</v>
      </c>
      <c r="C79" s="168">
        <f>VLOOKUP($B79,'Capital Costs'!$B$8:$F$36,'Capital Costs'!$C$1,FALSE)</f>
        <v>0</v>
      </c>
      <c r="D79" s="169">
        <f>C79*(1+0.07)^-(B79-Assumptions!$C$6)</f>
        <v>0</v>
      </c>
      <c r="E79"/>
      <c r="F79" s="115"/>
      <c r="G79" s="115"/>
      <c r="H79" s="115"/>
      <c r="I79" s="115"/>
      <c r="J79" s="15"/>
      <c r="K79" s="15"/>
    </row>
    <row r="80" spans="1:12" s="85" customFormat="1" x14ac:dyDescent="0.25">
      <c r="B80" s="2">
        <f t="shared" si="7"/>
        <v>2045</v>
      </c>
      <c r="C80" s="168">
        <f>VLOOKUP($B80,'Capital Costs'!$B$8:$F$36,'Capital Costs'!$C$1,FALSE)</f>
        <v>0</v>
      </c>
      <c r="D80" s="169">
        <f>C80*(1+0.07)^-(B80-Assumptions!$C$6)</f>
        <v>0</v>
      </c>
      <c r="E80"/>
      <c r="F80" s="70"/>
      <c r="G80" s="240"/>
      <c r="H80" s="70"/>
      <c r="I80" s="70"/>
      <c r="J80"/>
      <c r="K80" s="14"/>
    </row>
    <row r="81" spans="1:23" s="85" customFormat="1" x14ac:dyDescent="0.25">
      <c r="B81" s="2">
        <f t="shared" si="7"/>
        <v>2046</v>
      </c>
      <c r="C81" s="168">
        <f>VLOOKUP($B81,'Capital Costs'!$B$8:$F$36,'Capital Costs'!$C$1,FALSE)</f>
        <v>0</v>
      </c>
      <c r="D81" s="169">
        <f>C81*(1+0.07)^-(B81-Assumptions!$C$6)</f>
        <v>0</v>
      </c>
      <c r="E81" s="63"/>
      <c r="F81" s="63"/>
      <c r="G81" s="63"/>
      <c r="H81" s="63"/>
      <c r="I81" s="63"/>
      <c r="J81" s="63"/>
      <c r="K81" s="63"/>
    </row>
    <row r="82" spans="1:23" s="85" customFormat="1" ht="15.75" thickBot="1" x14ac:dyDescent="0.3">
      <c r="B82" s="3">
        <f t="shared" si="7"/>
        <v>2047</v>
      </c>
      <c r="C82" s="204">
        <f>VLOOKUP($B82,'Capital Costs'!$B$8:$F$36,'Capital Costs'!$C$1,FALSE)</f>
        <v>0</v>
      </c>
      <c r="D82" s="216">
        <f>C82*(1+0.07)^-(B82-Assumptions!$C$6)</f>
        <v>0</v>
      </c>
      <c r="E82" s="64"/>
      <c r="F82" s="64"/>
      <c r="G82" s="64"/>
      <c r="H82" s="64"/>
      <c r="I82"/>
      <c r="J82" s="14"/>
      <c r="K82" s="14"/>
    </row>
    <row r="83" spans="1:23" s="85" customFormat="1" ht="15.75" thickBot="1" x14ac:dyDescent="0.3">
      <c r="B83"/>
      <c r="C83" s="120" t="s">
        <v>4</v>
      </c>
      <c r="D83" s="215">
        <f>SUM(D55:D82)</f>
        <v>43023152.803829804</v>
      </c>
      <c r="E83" s="202">
        <f>'Capital Costs'!D36</f>
        <v>43023152.803829804</v>
      </c>
      <c r="F83" s="61"/>
      <c r="G83" s="61"/>
      <c r="H83" s="61"/>
      <c r="I83" s="61"/>
      <c r="J83"/>
    </row>
    <row r="84" spans="1:23" s="85" customFormat="1" x14ac:dyDescent="0.25">
      <c r="B84"/>
      <c r="C84"/>
      <c r="D84"/>
      <c r="E84" s="61"/>
      <c r="F84" s="61"/>
      <c r="G84" s="61"/>
      <c r="H84" s="62"/>
      <c r="I84" s="61"/>
      <c r="J84"/>
    </row>
    <row r="85" spans="1:23" ht="15.75" x14ac:dyDescent="0.25">
      <c r="A85" s="85"/>
      <c r="B85" s="13" t="s">
        <v>26</v>
      </c>
      <c r="C85" s="13"/>
      <c r="E85" s="62"/>
      <c r="F85" s="62"/>
      <c r="G85" s="62"/>
      <c r="H85" s="62"/>
      <c r="I85" s="62"/>
      <c r="K85" s="85"/>
      <c r="M85" s="85"/>
      <c r="N85" s="85"/>
      <c r="O85" s="85"/>
      <c r="P85" s="85"/>
      <c r="Q85" s="85"/>
      <c r="R85" s="85"/>
      <c r="S85" s="85"/>
      <c r="T85" s="85"/>
      <c r="U85" s="85"/>
      <c r="V85" s="85"/>
      <c r="W85" s="85"/>
    </row>
    <row r="86" spans="1:23" ht="15.75" thickBot="1" x14ac:dyDescent="0.3">
      <c r="A86" s="85"/>
      <c r="M86" s="85"/>
      <c r="N86" s="85"/>
      <c r="O86" s="85"/>
      <c r="P86" s="85"/>
      <c r="Q86" s="85"/>
      <c r="R86" s="85"/>
      <c r="S86" s="85"/>
      <c r="T86" s="85"/>
      <c r="U86" s="85"/>
      <c r="V86" s="85"/>
      <c r="W86" s="85"/>
    </row>
    <row r="87" spans="1:23" ht="15.75" thickBot="1" x14ac:dyDescent="0.3">
      <c r="A87" s="85"/>
      <c r="B87" s="16"/>
      <c r="C87" s="229" t="s">
        <v>5224</v>
      </c>
      <c r="D87" s="64"/>
      <c r="M87" s="16"/>
      <c r="N87" s="229" t="s">
        <v>5224</v>
      </c>
      <c r="O87" s="85"/>
      <c r="P87" s="85"/>
      <c r="Q87" s="85"/>
      <c r="R87" s="85"/>
      <c r="S87" s="85"/>
      <c r="T87" s="85"/>
      <c r="U87" s="85"/>
      <c r="V87" s="85"/>
      <c r="W87" s="85"/>
    </row>
    <row r="88" spans="1:23" x14ac:dyDescent="0.25">
      <c r="A88" s="85"/>
      <c r="B88" s="17" t="s">
        <v>22</v>
      </c>
      <c r="C88" s="230">
        <f>J47</f>
        <v>76556451.124781683</v>
      </c>
      <c r="D88" s="85"/>
      <c r="M88" s="17" t="s">
        <v>22</v>
      </c>
      <c r="N88" s="230">
        <f>C88+V47</f>
        <v>104300519.36390218</v>
      </c>
      <c r="O88" s="85"/>
      <c r="P88" s="85"/>
      <c r="Q88" s="85"/>
      <c r="R88" s="85"/>
      <c r="S88" s="85"/>
      <c r="T88" s="85"/>
      <c r="U88" s="85"/>
      <c r="V88" s="85"/>
      <c r="W88" s="85"/>
    </row>
    <row r="89" spans="1:23" ht="15.75" thickBot="1" x14ac:dyDescent="0.3">
      <c r="B89" s="18" t="s">
        <v>23</v>
      </c>
      <c r="C89" s="231">
        <f>+D83</f>
        <v>43023152.803829804</v>
      </c>
      <c r="M89" s="18" t="s">
        <v>23</v>
      </c>
      <c r="N89" s="231">
        <f>C89</f>
        <v>43023152.803829804</v>
      </c>
    </row>
    <row r="90" spans="1:23" ht="15.75" thickTop="1" x14ac:dyDescent="0.25">
      <c r="B90" s="209" t="s">
        <v>24</v>
      </c>
      <c r="C90" s="210">
        <f>+C88/C89</f>
        <v>1.7794244757898552</v>
      </c>
      <c r="L90"/>
      <c r="M90" s="209" t="s">
        <v>24</v>
      </c>
      <c r="N90" s="210">
        <f>+N88/N89</f>
        <v>2.424288146419098</v>
      </c>
    </row>
    <row r="91" spans="1:23" ht="15.75" thickBot="1" x14ac:dyDescent="0.3">
      <c r="B91" s="211" t="s">
        <v>112</v>
      </c>
      <c r="C91" s="212">
        <f>C88-C89</f>
        <v>33533298.320951879</v>
      </c>
      <c r="L91"/>
      <c r="M91" s="211" t="s">
        <v>112</v>
      </c>
      <c r="N91" s="212">
        <f>N88-N89</f>
        <v>61277366.560072377</v>
      </c>
    </row>
    <row r="92" spans="1:23" x14ac:dyDescent="0.25">
      <c r="L92"/>
    </row>
    <row r="93" spans="1:23" ht="15.75" thickBot="1" x14ac:dyDescent="0.3">
      <c r="B93" s="56"/>
      <c r="C93" s="56"/>
      <c r="D93" s="56"/>
      <c r="L93"/>
    </row>
    <row r="94" spans="1:23" ht="15.75" thickBot="1" x14ac:dyDescent="0.3">
      <c r="B94" s="233"/>
      <c r="C94" s="232" t="s">
        <v>5224</v>
      </c>
      <c r="L94"/>
    </row>
    <row r="95" spans="1:23" x14ac:dyDescent="0.25">
      <c r="B95" s="234" t="s">
        <v>22</v>
      </c>
      <c r="C95" s="237">
        <f>MROUND(C88,100000)</f>
        <v>76600000</v>
      </c>
      <c r="E95" s="265"/>
      <c r="F95" s="242"/>
      <c r="G95" s="242"/>
      <c r="L95"/>
    </row>
    <row r="96" spans="1:23" ht="15.75" thickBot="1" x14ac:dyDescent="0.3">
      <c r="B96" s="235" t="s">
        <v>23</v>
      </c>
      <c r="C96" s="231">
        <f>MROUND(C89,100000)</f>
        <v>43000000</v>
      </c>
      <c r="E96" s="242"/>
      <c r="F96" s="242"/>
      <c r="G96" s="242"/>
      <c r="L96"/>
    </row>
    <row r="97" spans="2:12" ht="15.75" thickTop="1" x14ac:dyDescent="0.25">
      <c r="B97" s="236" t="s">
        <v>24</v>
      </c>
      <c r="C97" s="210">
        <f>+C95/C96</f>
        <v>1.7813953488372094</v>
      </c>
      <c r="L97"/>
    </row>
    <row r="98" spans="2:12" ht="15.75" thickBot="1" x14ac:dyDescent="0.3">
      <c r="B98" s="211" t="s">
        <v>112</v>
      </c>
      <c r="C98" s="212">
        <f>C95-C96</f>
        <v>33600000</v>
      </c>
      <c r="L98" s="15"/>
    </row>
    <row r="99" spans="2:12" ht="15.75" thickBot="1" x14ac:dyDescent="0.3">
      <c r="L99" s="14"/>
    </row>
    <row r="100" spans="2:12" ht="15.75" thickBot="1" x14ac:dyDescent="0.3">
      <c r="B100" s="233"/>
      <c r="C100" s="232" t="s">
        <v>5224</v>
      </c>
      <c r="L100" s="63"/>
    </row>
    <row r="101" spans="2:12" x14ac:dyDescent="0.25">
      <c r="B101" s="234" t="s">
        <v>137</v>
      </c>
      <c r="C101" s="262">
        <f>C95/10^6</f>
        <v>76.599999999999994</v>
      </c>
      <c r="L101"/>
    </row>
    <row r="102" spans="2:12" ht="15.75" thickBot="1" x14ac:dyDescent="0.3">
      <c r="B102" s="235" t="s">
        <v>138</v>
      </c>
      <c r="C102" s="263">
        <f>C96/10^6</f>
        <v>43</v>
      </c>
      <c r="L102" s="15"/>
    </row>
    <row r="103" spans="2:12" ht="15.75" thickTop="1" x14ac:dyDescent="0.25">
      <c r="B103" s="236" t="s">
        <v>24</v>
      </c>
      <c r="C103" s="246">
        <f t="shared" ref="C103" si="8">C97</f>
        <v>1.7813953488372094</v>
      </c>
      <c r="L103"/>
    </row>
    <row r="104" spans="2:12" ht="15.75" thickBot="1" x14ac:dyDescent="0.3">
      <c r="B104" s="211" t="s">
        <v>139</v>
      </c>
      <c r="C104" s="264">
        <f>C98/10^6</f>
        <v>33.6</v>
      </c>
      <c r="L104" s="15"/>
    </row>
  </sheetData>
  <mergeCells count="27">
    <mergeCell ref="F5:F6"/>
    <mergeCell ref="G5:G6"/>
    <mergeCell ref="H5:H6"/>
    <mergeCell ref="I5:I6"/>
    <mergeCell ref="J5:J6"/>
    <mergeCell ref="C5:C6"/>
    <mergeCell ref="D5:D6"/>
    <mergeCell ref="E5:E6"/>
    <mergeCell ref="B53:B54"/>
    <mergeCell ref="C53:C54"/>
    <mergeCell ref="B5:B6"/>
    <mergeCell ref="U5:U6"/>
    <mergeCell ref="V5:V6"/>
    <mergeCell ref="T5:T6"/>
    <mergeCell ref="N4:O4"/>
    <mergeCell ref="D53:D54"/>
    <mergeCell ref="S5:S6"/>
    <mergeCell ref="S4:T4"/>
    <mergeCell ref="R5:R6"/>
    <mergeCell ref="Q4:R4"/>
    <mergeCell ref="E4:F4"/>
    <mergeCell ref="G4:H4"/>
    <mergeCell ref="O5:O6"/>
    <mergeCell ref="Q5:Q6"/>
    <mergeCell ref="M5:M6"/>
    <mergeCell ref="P5:P6"/>
    <mergeCell ref="N5:N6"/>
  </mergeCells>
  <pageMargins left="0.25" right="0.25" top="0.75" bottom="0.75" header="0.3" footer="0.3"/>
  <pageSetup paperSize="119" scale="3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10912891</v>
      </c>
      <c r="B2" s="238">
        <v>4</v>
      </c>
      <c r="C2" s="238">
        <v>15</v>
      </c>
      <c r="D2" s="238">
        <v>5.4139999999999997</v>
      </c>
      <c r="E2" s="238">
        <v>27</v>
      </c>
      <c r="F2" s="238" t="s">
        <v>2776</v>
      </c>
      <c r="H2" s="238" t="s">
        <v>354</v>
      </c>
      <c r="I2" s="238">
        <v>25</v>
      </c>
      <c r="K2" s="238">
        <v>13016475</v>
      </c>
      <c r="L2" s="238">
        <v>133400021</v>
      </c>
      <c r="M2" s="238">
        <v>12</v>
      </c>
      <c r="N2" s="238">
        <v>1</v>
      </c>
      <c r="O2" s="238">
        <v>2013</v>
      </c>
      <c r="P2" s="238" t="s">
        <v>366</v>
      </c>
      <c r="Q2" s="238">
        <v>1</v>
      </c>
      <c r="R2" s="238" t="s">
        <v>356</v>
      </c>
      <c r="S2" s="238">
        <v>3</v>
      </c>
      <c r="T2" s="238">
        <v>0</v>
      </c>
      <c r="U2" s="238">
        <v>2</v>
      </c>
      <c r="V2" s="238">
        <v>3</v>
      </c>
      <c r="W2" s="238">
        <v>10</v>
      </c>
      <c r="X2" s="238">
        <v>3</v>
      </c>
      <c r="Y2" s="238">
        <v>4</v>
      </c>
      <c r="Z2" s="238">
        <v>1</v>
      </c>
      <c r="AA2" s="238">
        <v>1</v>
      </c>
      <c r="AB2" s="238">
        <v>1</v>
      </c>
      <c r="AC2" s="238">
        <v>98</v>
      </c>
      <c r="AD2" s="238" t="s">
        <v>2777</v>
      </c>
      <c r="AE2" s="238" t="s">
        <v>2778</v>
      </c>
      <c r="AF2" s="238" t="s">
        <v>2779</v>
      </c>
      <c r="AG2" s="238">
        <v>9</v>
      </c>
      <c r="AH2" s="238">
        <v>2</v>
      </c>
      <c r="AI2" s="238">
        <v>4</v>
      </c>
      <c r="AJ2" s="238">
        <v>4</v>
      </c>
      <c r="AK2" s="238">
        <v>21</v>
      </c>
      <c r="AL2" s="238">
        <v>22</v>
      </c>
      <c r="AM2" s="238" t="s">
        <v>363</v>
      </c>
      <c r="AN2" s="238">
        <v>5</v>
      </c>
      <c r="AO2" s="238">
        <v>1</v>
      </c>
      <c r="AP2" s="238">
        <v>1</v>
      </c>
      <c r="AS2" s="238">
        <v>4</v>
      </c>
      <c r="AT2" s="238">
        <v>20</v>
      </c>
      <c r="AU2" s="238">
        <v>30</v>
      </c>
      <c r="AV2" s="238">
        <v>11</v>
      </c>
      <c r="AW2" s="238">
        <v>21</v>
      </c>
      <c r="AX2" s="238">
        <v>2</v>
      </c>
      <c r="AY2" s="238">
        <v>3</v>
      </c>
      <c r="AZ2" s="238">
        <v>3</v>
      </c>
      <c r="BA2" s="238">
        <v>24</v>
      </c>
      <c r="BB2" s="238">
        <v>24</v>
      </c>
      <c r="BC2" s="238" t="s">
        <v>354</v>
      </c>
      <c r="BD2" s="238">
        <v>1</v>
      </c>
      <c r="BE2" s="238">
        <v>4</v>
      </c>
      <c r="BF2" s="238">
        <v>10</v>
      </c>
      <c r="BI2" s="238">
        <v>4</v>
      </c>
      <c r="BJ2" s="238">
        <v>20</v>
      </c>
      <c r="BK2" s="238">
        <v>30</v>
      </c>
      <c r="BL2" s="238">
        <v>11</v>
      </c>
      <c r="BM2" s="238">
        <v>21</v>
      </c>
      <c r="CT2" s="238">
        <v>447439</v>
      </c>
      <c r="CU2" s="238">
        <v>4976257</v>
      </c>
      <c r="CV2" s="238">
        <v>44.937805599999997</v>
      </c>
      <c r="CW2" s="238">
        <v>-93.666165800000002</v>
      </c>
      <c r="CX2" s="238" t="s">
        <v>359</v>
      </c>
      <c r="CY2" s="238" t="s">
        <v>2780</v>
      </c>
    </row>
    <row r="3" spans="1:103" x14ac:dyDescent="0.25">
      <c r="A3" s="238">
        <v>844626</v>
      </c>
      <c r="B3" s="238">
        <v>4</v>
      </c>
      <c r="C3" s="238">
        <v>15</v>
      </c>
      <c r="D3" s="238">
        <v>5.4249999999999998</v>
      </c>
      <c r="E3" s="238">
        <v>27</v>
      </c>
      <c r="F3" s="238" t="s">
        <v>2776</v>
      </c>
      <c r="H3" s="238" t="s">
        <v>354</v>
      </c>
      <c r="I3" s="238">
        <v>25</v>
      </c>
      <c r="K3" s="238" t="s">
        <v>2781</v>
      </c>
      <c r="L3" s="238">
        <v>202740241</v>
      </c>
      <c r="M3" s="238">
        <v>9</v>
      </c>
      <c r="N3" s="238">
        <v>30</v>
      </c>
      <c r="O3" s="238">
        <v>2020</v>
      </c>
      <c r="P3" s="238" t="s">
        <v>355</v>
      </c>
      <c r="Q3" s="238">
        <v>14</v>
      </c>
      <c r="R3" s="238" t="s">
        <v>369</v>
      </c>
      <c r="S3" s="238">
        <v>5</v>
      </c>
      <c r="T3" s="238">
        <v>0</v>
      </c>
      <c r="U3" s="238">
        <v>1</v>
      </c>
      <c r="W3" s="238">
        <v>56</v>
      </c>
      <c r="X3" s="238">
        <v>3</v>
      </c>
      <c r="Y3" s="238">
        <v>1</v>
      </c>
      <c r="Z3" s="238">
        <v>1</v>
      </c>
      <c r="AB3" s="238">
        <v>1</v>
      </c>
      <c r="AC3" s="238">
        <v>98</v>
      </c>
      <c r="AD3" s="238" t="s">
        <v>2782</v>
      </c>
      <c r="AF3" s="238" t="s">
        <v>2779</v>
      </c>
      <c r="AG3" s="238">
        <v>3</v>
      </c>
      <c r="AH3" s="238">
        <v>2</v>
      </c>
      <c r="AI3" s="238">
        <v>3</v>
      </c>
      <c r="AJ3" s="238">
        <v>3</v>
      </c>
      <c r="AK3" s="238">
        <v>24</v>
      </c>
      <c r="AL3" s="238">
        <v>41</v>
      </c>
      <c r="AM3" s="238" t="s">
        <v>354</v>
      </c>
      <c r="AN3" s="238">
        <v>5</v>
      </c>
      <c r="AO3" s="238">
        <v>1</v>
      </c>
      <c r="AS3" s="238">
        <v>15</v>
      </c>
      <c r="AT3" s="238">
        <v>20</v>
      </c>
      <c r="AU3" s="238">
        <v>35</v>
      </c>
      <c r="AV3" s="238">
        <v>11</v>
      </c>
      <c r="AW3" s="238">
        <v>21</v>
      </c>
      <c r="CT3" s="238">
        <v>447456.91031981201</v>
      </c>
      <c r="CU3" s="238">
        <v>4976255.1184063898</v>
      </c>
      <c r="CV3" s="238">
        <v>44.937787630000003</v>
      </c>
      <c r="CW3" s="238">
        <v>-93.665940750000004</v>
      </c>
      <c r="CX3" s="238" t="s">
        <v>359</v>
      </c>
      <c r="CY3" s="238" t="s">
        <v>2783</v>
      </c>
    </row>
    <row r="4" spans="1:103" x14ac:dyDescent="0.25">
      <c r="A4" s="238">
        <v>425585</v>
      </c>
      <c r="B4" s="238">
        <v>4</v>
      </c>
      <c r="C4" s="238">
        <v>15</v>
      </c>
      <c r="D4" s="238">
        <v>5.4429999999999996</v>
      </c>
      <c r="E4" s="238">
        <v>27</v>
      </c>
      <c r="F4" s="238" t="s">
        <v>2776</v>
      </c>
      <c r="H4" s="238" t="s">
        <v>354</v>
      </c>
      <c r="I4" s="238">
        <v>25</v>
      </c>
      <c r="K4" s="238">
        <v>17002190</v>
      </c>
      <c r="M4" s="238">
        <v>2</v>
      </c>
      <c r="N4" s="238">
        <v>27</v>
      </c>
      <c r="O4" s="238">
        <v>2017</v>
      </c>
      <c r="P4" s="238" t="s">
        <v>361</v>
      </c>
      <c r="Q4" s="238">
        <v>0</v>
      </c>
      <c r="R4" s="238" t="s">
        <v>369</v>
      </c>
      <c r="S4" s="238">
        <v>5</v>
      </c>
      <c r="T4" s="238">
        <v>0</v>
      </c>
      <c r="U4" s="238">
        <v>1</v>
      </c>
      <c r="W4" s="238">
        <v>57</v>
      </c>
      <c r="X4" s="238">
        <v>2</v>
      </c>
      <c r="Y4" s="238">
        <v>4</v>
      </c>
      <c r="Z4" s="238">
        <v>1</v>
      </c>
      <c r="AB4" s="238">
        <v>1</v>
      </c>
      <c r="AC4" s="238">
        <v>98</v>
      </c>
      <c r="AD4" s="238" t="s">
        <v>2782</v>
      </c>
      <c r="AF4" s="238" t="s">
        <v>2784</v>
      </c>
      <c r="AG4" s="238">
        <v>3</v>
      </c>
      <c r="AH4" s="238">
        <v>2</v>
      </c>
      <c r="AI4" s="238">
        <v>4</v>
      </c>
      <c r="AJ4" s="238">
        <v>3</v>
      </c>
      <c r="AK4" s="238">
        <v>21</v>
      </c>
      <c r="AL4" s="238">
        <v>35</v>
      </c>
      <c r="AM4" s="238" t="s">
        <v>363</v>
      </c>
      <c r="AN4" s="238">
        <v>10</v>
      </c>
      <c r="AO4" s="238">
        <v>70</v>
      </c>
      <c r="AS4" s="238">
        <v>15</v>
      </c>
      <c r="AT4" s="238">
        <v>9</v>
      </c>
      <c r="AU4" s="238">
        <v>35</v>
      </c>
      <c r="AV4" s="238">
        <v>11</v>
      </c>
      <c r="AW4" s="238">
        <v>21</v>
      </c>
      <c r="CT4" s="238">
        <v>447484.75183253398</v>
      </c>
      <c r="CU4" s="238">
        <v>4976279.7799066901</v>
      </c>
      <c r="CV4" s="238">
        <v>44.938011680000002</v>
      </c>
      <c r="CW4" s="238">
        <v>-93.665590469999998</v>
      </c>
      <c r="CX4" s="238" t="s">
        <v>359</v>
      </c>
      <c r="CY4" s="238" t="s">
        <v>2785</v>
      </c>
    </row>
    <row r="5" spans="1:103" x14ac:dyDescent="0.25">
      <c r="A5" s="238">
        <v>772957</v>
      </c>
      <c r="B5" s="238">
        <v>4</v>
      </c>
      <c r="C5" s="238">
        <v>15</v>
      </c>
      <c r="D5" s="238">
        <v>5.4649999999999999</v>
      </c>
      <c r="E5" s="238">
        <v>27</v>
      </c>
      <c r="F5" s="238" t="s">
        <v>2776</v>
      </c>
      <c r="H5" s="238" t="s">
        <v>354</v>
      </c>
      <c r="I5" s="238">
        <v>25</v>
      </c>
      <c r="K5" s="238">
        <v>1901035</v>
      </c>
      <c r="M5" s="238">
        <v>12</v>
      </c>
      <c r="N5" s="238">
        <v>19</v>
      </c>
      <c r="O5" s="238">
        <v>2019</v>
      </c>
      <c r="P5" s="238" t="s">
        <v>384</v>
      </c>
      <c r="Q5" s="238">
        <v>18</v>
      </c>
      <c r="R5" s="238" t="s">
        <v>369</v>
      </c>
      <c r="S5" s="238">
        <v>5</v>
      </c>
      <c r="T5" s="238">
        <v>0</v>
      </c>
      <c r="U5" s="238">
        <v>1</v>
      </c>
      <c r="W5" s="238">
        <v>16</v>
      </c>
      <c r="X5" s="238">
        <v>2</v>
      </c>
      <c r="Y5" s="238">
        <v>4</v>
      </c>
      <c r="Z5" s="238">
        <v>1</v>
      </c>
      <c r="AB5" s="238">
        <v>1</v>
      </c>
      <c r="AC5" s="238">
        <v>98</v>
      </c>
      <c r="AD5" s="238" t="s">
        <v>2782</v>
      </c>
      <c r="AF5" s="238" t="s">
        <v>2784</v>
      </c>
      <c r="AG5" s="238">
        <v>4</v>
      </c>
      <c r="AH5" s="238">
        <v>2</v>
      </c>
      <c r="AI5" s="238">
        <v>2</v>
      </c>
      <c r="AJ5" s="238">
        <v>3</v>
      </c>
      <c r="AK5" s="238">
        <v>21</v>
      </c>
      <c r="AL5" s="238">
        <v>64</v>
      </c>
      <c r="AM5" s="238" t="s">
        <v>363</v>
      </c>
      <c r="AN5" s="238">
        <v>5</v>
      </c>
      <c r="AO5" s="238">
        <v>1</v>
      </c>
      <c r="AS5" s="238">
        <v>15</v>
      </c>
      <c r="AT5" s="238">
        <v>9</v>
      </c>
      <c r="AU5" s="238">
        <v>35</v>
      </c>
      <c r="AV5" s="238">
        <v>11</v>
      </c>
      <c r="AW5" s="238">
        <v>21</v>
      </c>
      <c r="CT5" s="238">
        <v>447519.95712737698</v>
      </c>
      <c r="CU5" s="238">
        <v>4976270.3967440696</v>
      </c>
      <c r="CV5" s="238">
        <v>44.93792981</v>
      </c>
      <c r="CW5" s="238">
        <v>-93.665143319999999</v>
      </c>
      <c r="CX5" s="238" t="s">
        <v>359</v>
      </c>
      <c r="CY5" s="238" t="s">
        <v>2786</v>
      </c>
    </row>
    <row r="6" spans="1:103" x14ac:dyDescent="0.25">
      <c r="A6" s="238">
        <v>10802081</v>
      </c>
      <c r="B6" s="238">
        <v>4</v>
      </c>
      <c r="C6" s="238">
        <v>15</v>
      </c>
      <c r="D6" s="238">
        <v>5.53</v>
      </c>
      <c r="E6" s="238">
        <v>27</v>
      </c>
      <c r="F6" s="238" t="s">
        <v>2776</v>
      </c>
      <c r="H6" s="238" t="s">
        <v>354</v>
      </c>
      <c r="I6" s="238">
        <v>25</v>
      </c>
      <c r="K6" s="238">
        <v>131458</v>
      </c>
      <c r="L6" s="238">
        <v>122330039</v>
      </c>
      <c r="M6" s="238">
        <v>8</v>
      </c>
      <c r="N6" s="238">
        <v>20</v>
      </c>
      <c r="O6" s="238">
        <v>2012</v>
      </c>
      <c r="P6" s="238" t="s">
        <v>361</v>
      </c>
      <c r="Q6" s="238">
        <v>9</v>
      </c>
      <c r="R6" s="238" t="s">
        <v>369</v>
      </c>
      <c r="S6" s="238">
        <v>5</v>
      </c>
      <c r="T6" s="238">
        <v>0</v>
      </c>
      <c r="U6" s="238">
        <v>2</v>
      </c>
      <c r="V6" s="238">
        <v>1</v>
      </c>
      <c r="W6" s="238">
        <v>10</v>
      </c>
      <c r="X6" s="238">
        <v>2</v>
      </c>
      <c r="Y6" s="238">
        <v>1</v>
      </c>
      <c r="Z6" s="238">
        <v>1</v>
      </c>
      <c r="AB6" s="238">
        <v>1</v>
      </c>
      <c r="AC6" s="238">
        <v>1</v>
      </c>
      <c r="AD6" s="238" t="s">
        <v>2787</v>
      </c>
      <c r="AE6" s="238" t="s">
        <v>2788</v>
      </c>
      <c r="AF6" s="238" t="s">
        <v>2779</v>
      </c>
      <c r="AG6" s="238">
        <v>7</v>
      </c>
      <c r="AH6" s="238">
        <v>2</v>
      </c>
      <c r="AI6" s="238">
        <v>2</v>
      </c>
      <c r="AJ6" s="238">
        <v>3</v>
      </c>
      <c r="AK6" s="238">
        <v>21</v>
      </c>
      <c r="AL6" s="238">
        <v>19</v>
      </c>
      <c r="AM6" s="238" t="s">
        <v>354</v>
      </c>
      <c r="AN6" s="238">
        <v>5</v>
      </c>
      <c r="AO6" s="238">
        <v>15</v>
      </c>
      <c r="AS6" s="238">
        <v>4</v>
      </c>
      <c r="AT6" s="238">
        <v>98</v>
      </c>
      <c r="AU6" s="238">
        <v>30</v>
      </c>
      <c r="AV6" s="238">
        <v>10</v>
      </c>
      <c r="AW6" s="238">
        <v>21</v>
      </c>
      <c r="AX6" s="238">
        <v>2</v>
      </c>
      <c r="AY6" s="238">
        <v>2</v>
      </c>
      <c r="AZ6" s="238">
        <v>3</v>
      </c>
      <c r="BA6" s="238">
        <v>26</v>
      </c>
      <c r="BB6" s="238">
        <v>48</v>
      </c>
      <c r="BC6" s="238" t="s">
        <v>363</v>
      </c>
      <c r="BD6" s="238">
        <v>5</v>
      </c>
      <c r="BE6" s="238">
        <v>15</v>
      </c>
      <c r="BI6" s="238">
        <v>4</v>
      </c>
      <c r="BJ6" s="238">
        <v>98</v>
      </c>
      <c r="BK6" s="238">
        <v>30</v>
      </c>
      <c r="BL6" s="238">
        <v>10</v>
      </c>
      <c r="BM6" s="238">
        <v>21</v>
      </c>
      <c r="CT6" s="238">
        <v>447622</v>
      </c>
      <c r="CU6" s="238">
        <v>4976245</v>
      </c>
      <c r="CV6" s="238">
        <v>44.937706599999999</v>
      </c>
      <c r="CW6" s="238">
        <v>-93.663849999999996</v>
      </c>
      <c r="CX6" s="238" t="s">
        <v>359</v>
      </c>
      <c r="CY6" s="238" t="s">
        <v>2789</v>
      </c>
    </row>
    <row r="7" spans="1:103" x14ac:dyDescent="0.25">
      <c r="A7" s="238">
        <v>10707139</v>
      </c>
      <c r="B7" s="238">
        <v>4</v>
      </c>
      <c r="C7" s="238">
        <v>15</v>
      </c>
      <c r="D7" s="238">
        <v>5.5389999999999997</v>
      </c>
      <c r="E7" s="238">
        <v>27</v>
      </c>
      <c r="F7" s="238" t="s">
        <v>2776</v>
      </c>
      <c r="H7" s="238" t="s">
        <v>354</v>
      </c>
      <c r="I7" s="238">
        <v>25</v>
      </c>
      <c r="K7" s="238" t="s">
        <v>2790</v>
      </c>
      <c r="L7" s="238">
        <v>110190065</v>
      </c>
      <c r="M7" s="238">
        <v>1</v>
      </c>
      <c r="N7" s="238">
        <v>19</v>
      </c>
      <c r="O7" s="238">
        <v>2011</v>
      </c>
      <c r="P7" s="238" t="s">
        <v>355</v>
      </c>
      <c r="Q7" s="238">
        <v>7</v>
      </c>
      <c r="R7" s="238" t="s">
        <v>356</v>
      </c>
      <c r="S7" s="238">
        <v>4</v>
      </c>
      <c r="T7" s="238">
        <v>0</v>
      </c>
      <c r="U7" s="238">
        <v>1</v>
      </c>
      <c r="W7" s="238">
        <v>26</v>
      </c>
      <c r="X7" s="238">
        <v>10</v>
      </c>
      <c r="Y7" s="238">
        <v>1</v>
      </c>
      <c r="Z7" s="238">
        <v>2</v>
      </c>
      <c r="AA7" s="238">
        <v>1</v>
      </c>
      <c r="AB7" s="238">
        <v>3</v>
      </c>
      <c r="AC7" s="238">
        <v>98</v>
      </c>
      <c r="AD7" s="238" t="s">
        <v>2791</v>
      </c>
      <c r="AE7" s="238" t="s">
        <v>2792</v>
      </c>
      <c r="AF7" s="238" t="s">
        <v>2779</v>
      </c>
      <c r="AG7" s="238">
        <v>3</v>
      </c>
      <c r="AH7" s="238">
        <v>0</v>
      </c>
      <c r="AI7" s="238">
        <v>2</v>
      </c>
      <c r="AJ7" s="238">
        <v>4</v>
      </c>
      <c r="AL7" s="238">
        <v>19</v>
      </c>
      <c r="AM7" s="238" t="s">
        <v>354</v>
      </c>
      <c r="AN7" s="238">
        <v>5</v>
      </c>
      <c r="AO7" s="238">
        <v>72</v>
      </c>
      <c r="AQ7" s="238">
        <v>26</v>
      </c>
      <c r="AT7" s="238">
        <v>98</v>
      </c>
      <c r="AU7" s="238">
        <v>30</v>
      </c>
      <c r="AV7" s="238">
        <v>10</v>
      </c>
      <c r="AW7" s="238">
        <v>21</v>
      </c>
      <c r="CT7" s="238">
        <v>447635</v>
      </c>
      <c r="CU7" s="238">
        <v>4976237</v>
      </c>
      <c r="CV7" s="238">
        <v>44.937637700000003</v>
      </c>
      <c r="CW7" s="238">
        <v>-93.6636776</v>
      </c>
      <c r="CX7" s="238" t="s">
        <v>359</v>
      </c>
      <c r="CY7" s="238" t="s">
        <v>2793</v>
      </c>
    </row>
    <row r="8" spans="1:103" x14ac:dyDescent="0.25">
      <c r="A8" s="238">
        <v>10870288</v>
      </c>
      <c r="B8" s="238">
        <v>4</v>
      </c>
      <c r="C8" s="238">
        <v>15</v>
      </c>
      <c r="D8" s="238">
        <v>5.5389999999999997</v>
      </c>
      <c r="E8" s="238">
        <v>27</v>
      </c>
      <c r="F8" s="238" t="s">
        <v>2776</v>
      </c>
      <c r="H8" s="238" t="s">
        <v>354</v>
      </c>
      <c r="I8" s="238">
        <v>25</v>
      </c>
      <c r="K8" s="238" t="s">
        <v>2794</v>
      </c>
      <c r="L8" s="238">
        <v>130910010</v>
      </c>
      <c r="M8" s="238">
        <v>3</v>
      </c>
      <c r="N8" s="238">
        <v>27</v>
      </c>
      <c r="O8" s="238">
        <v>2013</v>
      </c>
      <c r="P8" s="238" t="s">
        <v>355</v>
      </c>
      <c r="Q8" s="238">
        <v>6</v>
      </c>
      <c r="S8" s="238">
        <v>5</v>
      </c>
      <c r="T8" s="238">
        <v>0</v>
      </c>
      <c r="U8" s="238">
        <v>1</v>
      </c>
      <c r="V8" s="238">
        <v>7</v>
      </c>
      <c r="W8" s="238">
        <v>26</v>
      </c>
      <c r="X8" s="238">
        <v>4</v>
      </c>
      <c r="Y8" s="238">
        <v>2</v>
      </c>
      <c r="Z8" s="238">
        <v>1</v>
      </c>
      <c r="AA8" s="238">
        <v>1</v>
      </c>
      <c r="AB8" s="238">
        <v>1</v>
      </c>
      <c r="AC8" s="238">
        <v>98</v>
      </c>
      <c r="AD8" s="238" t="s">
        <v>2795</v>
      </c>
      <c r="AE8" s="238" t="s">
        <v>2796</v>
      </c>
      <c r="AF8" s="238" t="s">
        <v>2779</v>
      </c>
      <c r="AG8" s="238">
        <v>3</v>
      </c>
      <c r="AH8" s="238">
        <v>2</v>
      </c>
      <c r="AI8" s="238">
        <v>2</v>
      </c>
      <c r="AJ8" s="238">
        <v>4</v>
      </c>
      <c r="AK8" s="238">
        <v>21</v>
      </c>
      <c r="AL8" s="238">
        <v>26</v>
      </c>
      <c r="AM8" s="238" t="s">
        <v>354</v>
      </c>
      <c r="AN8" s="238">
        <v>5</v>
      </c>
      <c r="AS8" s="238">
        <v>4</v>
      </c>
      <c r="AT8" s="238">
        <v>98</v>
      </c>
      <c r="AU8" s="238">
        <v>30</v>
      </c>
      <c r="AV8" s="238">
        <v>10</v>
      </c>
      <c r="AW8" s="238">
        <v>21</v>
      </c>
      <c r="CT8" s="238">
        <v>447635</v>
      </c>
      <c r="CU8" s="238">
        <v>4976237</v>
      </c>
      <c r="CV8" s="238">
        <v>44.937637700000003</v>
      </c>
      <c r="CW8" s="238">
        <v>-93.6636776</v>
      </c>
      <c r="CX8" s="238" t="s">
        <v>359</v>
      </c>
      <c r="CY8" s="238" t="s">
        <v>2797</v>
      </c>
    </row>
    <row r="9" spans="1:103" x14ac:dyDescent="0.25">
      <c r="A9" s="238">
        <v>10876200</v>
      </c>
      <c r="B9" s="238">
        <v>4</v>
      </c>
      <c r="C9" s="238">
        <v>15</v>
      </c>
      <c r="D9" s="238">
        <v>5.5389999999999997</v>
      </c>
      <c r="E9" s="238">
        <v>27</v>
      </c>
      <c r="F9" s="238" t="s">
        <v>2776</v>
      </c>
      <c r="H9" s="238" t="s">
        <v>354</v>
      </c>
      <c r="I9" s="238">
        <v>25</v>
      </c>
      <c r="K9" s="238">
        <v>13008704</v>
      </c>
      <c r="L9" s="238">
        <v>131830098</v>
      </c>
      <c r="M9" s="238">
        <v>7</v>
      </c>
      <c r="N9" s="238">
        <v>2</v>
      </c>
      <c r="O9" s="238">
        <v>2013</v>
      </c>
      <c r="P9" s="238" t="s">
        <v>368</v>
      </c>
      <c r="Q9" s="238">
        <v>11</v>
      </c>
      <c r="S9" s="238">
        <v>5</v>
      </c>
      <c r="T9" s="238">
        <v>0</v>
      </c>
      <c r="U9" s="238">
        <v>2</v>
      </c>
      <c r="V9" s="238">
        <v>5</v>
      </c>
      <c r="W9" s="238">
        <v>10</v>
      </c>
      <c r="X9" s="238">
        <v>4</v>
      </c>
      <c r="Y9" s="238">
        <v>1</v>
      </c>
      <c r="Z9" s="238">
        <v>1</v>
      </c>
      <c r="AA9" s="238">
        <v>1</v>
      </c>
      <c r="AB9" s="238">
        <v>1</v>
      </c>
      <c r="AC9" s="238">
        <v>98</v>
      </c>
      <c r="AD9" s="238" t="s">
        <v>2798</v>
      </c>
      <c r="AE9" s="238" t="s">
        <v>2796</v>
      </c>
      <c r="AF9" s="238" t="s">
        <v>2779</v>
      </c>
      <c r="AG9" s="238">
        <v>10</v>
      </c>
      <c r="AH9" s="238">
        <v>2</v>
      </c>
      <c r="AI9" s="238">
        <v>2</v>
      </c>
      <c r="AJ9" s="238">
        <v>2</v>
      </c>
      <c r="AK9" s="238">
        <v>24</v>
      </c>
      <c r="AL9" s="238">
        <v>55</v>
      </c>
      <c r="AM9" s="238" t="s">
        <v>363</v>
      </c>
      <c r="AN9" s="238">
        <v>5</v>
      </c>
      <c r="AO9" s="238">
        <v>2</v>
      </c>
      <c r="AS9" s="238">
        <v>4</v>
      </c>
      <c r="AT9" s="238">
        <v>2</v>
      </c>
      <c r="AU9" s="238">
        <v>35</v>
      </c>
      <c r="AV9" s="238">
        <v>11</v>
      </c>
      <c r="AW9" s="238">
        <v>21</v>
      </c>
      <c r="AX9" s="238">
        <v>0</v>
      </c>
      <c r="AY9" s="238">
        <v>4</v>
      </c>
      <c r="AZ9" s="238">
        <v>3</v>
      </c>
      <c r="BB9" s="238">
        <v>17</v>
      </c>
      <c r="BC9" s="238" t="s">
        <v>354</v>
      </c>
      <c r="BD9" s="238">
        <v>5</v>
      </c>
      <c r="BE9" s="238">
        <v>1</v>
      </c>
      <c r="BI9" s="238">
        <v>4</v>
      </c>
      <c r="BJ9" s="238">
        <v>2</v>
      </c>
      <c r="BK9" s="238">
        <v>35</v>
      </c>
      <c r="BL9" s="238">
        <v>11</v>
      </c>
      <c r="BM9" s="238">
        <v>21</v>
      </c>
      <c r="CT9" s="238">
        <v>447635</v>
      </c>
      <c r="CU9" s="238">
        <v>4976237</v>
      </c>
      <c r="CV9" s="238">
        <v>44.937637700000003</v>
      </c>
      <c r="CW9" s="238">
        <v>-93.6636776</v>
      </c>
      <c r="CX9" s="238" t="s">
        <v>359</v>
      </c>
      <c r="CY9" s="238" t="s">
        <v>2799</v>
      </c>
    </row>
    <row r="10" spans="1:103" x14ac:dyDescent="0.25">
      <c r="A10" s="238">
        <v>390125</v>
      </c>
      <c r="B10" s="238">
        <v>4</v>
      </c>
      <c r="C10" s="238">
        <v>15</v>
      </c>
      <c r="D10" s="238">
        <v>5.5410000000000004</v>
      </c>
      <c r="E10" s="238">
        <v>27</v>
      </c>
      <c r="F10" s="238" t="s">
        <v>2776</v>
      </c>
      <c r="H10" s="238" t="s">
        <v>354</v>
      </c>
      <c r="I10" s="238">
        <v>25</v>
      </c>
      <c r="K10" s="238">
        <v>16012607</v>
      </c>
      <c r="M10" s="238">
        <v>10</v>
      </c>
      <c r="N10" s="238">
        <v>28</v>
      </c>
      <c r="O10" s="238">
        <v>2016</v>
      </c>
      <c r="P10" s="238" t="s">
        <v>362</v>
      </c>
      <c r="Q10" s="238">
        <v>16</v>
      </c>
      <c r="S10" s="238">
        <v>3</v>
      </c>
      <c r="T10" s="238">
        <v>0</v>
      </c>
      <c r="U10" s="238">
        <v>2</v>
      </c>
      <c r="W10" s="238">
        <v>89</v>
      </c>
      <c r="X10" s="238">
        <v>4</v>
      </c>
      <c r="Y10" s="238">
        <v>1</v>
      </c>
      <c r="Z10" s="238">
        <v>1</v>
      </c>
      <c r="AB10" s="238">
        <v>1</v>
      </c>
      <c r="AC10" s="238">
        <v>98</v>
      </c>
      <c r="AD10" s="238" t="s">
        <v>2800</v>
      </c>
      <c r="AF10" s="238" t="s">
        <v>2779</v>
      </c>
      <c r="AG10" s="238">
        <v>90</v>
      </c>
      <c r="AH10" s="238">
        <v>2</v>
      </c>
      <c r="AI10" s="238">
        <v>31</v>
      </c>
      <c r="AJ10" s="238">
        <v>4</v>
      </c>
      <c r="AK10" s="238">
        <v>21</v>
      </c>
      <c r="AL10" s="238">
        <v>24</v>
      </c>
      <c r="AM10" s="238" t="s">
        <v>354</v>
      </c>
      <c r="AN10" s="238">
        <v>5</v>
      </c>
      <c r="AO10" s="238">
        <v>1</v>
      </c>
      <c r="AS10" s="238">
        <v>15</v>
      </c>
      <c r="AT10" s="238">
        <v>23</v>
      </c>
      <c r="AU10" s="238">
        <v>30</v>
      </c>
      <c r="AV10" s="238">
        <v>13</v>
      </c>
      <c r="AW10" s="238">
        <v>21</v>
      </c>
      <c r="AX10" s="238">
        <v>2</v>
      </c>
      <c r="AY10" s="238">
        <v>4</v>
      </c>
      <c r="AZ10" s="238">
        <v>2</v>
      </c>
      <c r="BA10" s="238">
        <v>24</v>
      </c>
      <c r="BB10" s="238">
        <v>79</v>
      </c>
      <c r="BC10" s="238" t="s">
        <v>354</v>
      </c>
      <c r="BD10" s="238">
        <v>5</v>
      </c>
      <c r="BE10" s="238">
        <v>2</v>
      </c>
      <c r="BI10" s="238">
        <v>12</v>
      </c>
      <c r="BJ10" s="238">
        <v>23</v>
      </c>
      <c r="BK10" s="238">
        <v>30</v>
      </c>
      <c r="BL10" s="238">
        <v>11</v>
      </c>
      <c r="BM10" s="238">
        <v>21</v>
      </c>
      <c r="CT10" s="238">
        <v>447635.17077143502</v>
      </c>
      <c r="CU10" s="238">
        <v>4976234.0031849602</v>
      </c>
      <c r="CV10" s="238">
        <v>44.937610720000002</v>
      </c>
      <c r="CW10" s="238">
        <v>-93.66367941</v>
      </c>
      <c r="CX10" s="238" t="s">
        <v>359</v>
      </c>
      <c r="CY10" s="238" t="s">
        <v>2801</v>
      </c>
    </row>
    <row r="11" spans="1:103" x14ac:dyDescent="0.25">
      <c r="A11" s="238">
        <v>10859290</v>
      </c>
      <c r="B11" s="238">
        <v>4</v>
      </c>
      <c r="C11" s="238">
        <v>15</v>
      </c>
      <c r="D11" s="238">
        <v>5.5439999999999996</v>
      </c>
      <c r="E11" s="238">
        <v>27</v>
      </c>
      <c r="F11" s="238" t="s">
        <v>2776</v>
      </c>
      <c r="H11" s="238" t="s">
        <v>354</v>
      </c>
      <c r="I11" s="238">
        <v>25</v>
      </c>
      <c r="K11" s="238" t="s">
        <v>2802</v>
      </c>
      <c r="L11" s="238">
        <v>130360090</v>
      </c>
      <c r="M11" s="238">
        <v>2</v>
      </c>
      <c r="N11" s="238">
        <v>5</v>
      </c>
      <c r="O11" s="238">
        <v>2013</v>
      </c>
      <c r="P11" s="238" t="s">
        <v>368</v>
      </c>
      <c r="Q11" s="238">
        <v>7</v>
      </c>
      <c r="R11" s="238" t="s">
        <v>369</v>
      </c>
      <c r="S11" s="238">
        <v>5</v>
      </c>
      <c r="T11" s="238">
        <v>0</v>
      </c>
      <c r="U11" s="238">
        <v>2</v>
      </c>
      <c r="V11" s="238">
        <v>8</v>
      </c>
      <c r="W11" s="238">
        <v>10</v>
      </c>
      <c r="X11" s="238">
        <v>2</v>
      </c>
      <c r="Y11" s="238">
        <v>1</v>
      </c>
      <c r="Z11" s="238">
        <v>4</v>
      </c>
      <c r="AA11" s="238">
        <v>2</v>
      </c>
      <c r="AB11" s="238">
        <v>4</v>
      </c>
      <c r="AC11" s="238">
        <v>98</v>
      </c>
      <c r="AD11" s="238" t="s">
        <v>2803</v>
      </c>
      <c r="AE11" s="238" t="s">
        <v>2804</v>
      </c>
      <c r="AF11" s="238" t="s">
        <v>2779</v>
      </c>
      <c r="AG11" s="238">
        <v>8</v>
      </c>
      <c r="AH11" s="238">
        <v>2</v>
      </c>
      <c r="AI11" s="238">
        <v>2</v>
      </c>
      <c r="AJ11" s="238">
        <v>4</v>
      </c>
      <c r="AK11" s="238">
        <v>21</v>
      </c>
      <c r="AL11" s="238">
        <v>43</v>
      </c>
      <c r="AM11" s="238" t="s">
        <v>363</v>
      </c>
      <c r="AN11" s="238">
        <v>5</v>
      </c>
      <c r="AO11" s="238">
        <v>3</v>
      </c>
      <c r="AT11" s="238">
        <v>98</v>
      </c>
      <c r="AU11" s="238">
        <v>30</v>
      </c>
      <c r="AV11" s="238">
        <v>10</v>
      </c>
      <c r="AW11" s="238">
        <v>21</v>
      </c>
      <c r="AX11" s="238">
        <v>2</v>
      </c>
      <c r="AY11" s="238">
        <v>12</v>
      </c>
      <c r="AZ11" s="238">
        <v>3</v>
      </c>
      <c r="BA11" s="238">
        <v>21</v>
      </c>
      <c r="BB11" s="238">
        <v>58</v>
      </c>
      <c r="BC11" s="238" t="s">
        <v>354</v>
      </c>
      <c r="BD11" s="238">
        <v>5</v>
      </c>
      <c r="BE11" s="238">
        <v>1</v>
      </c>
      <c r="BJ11" s="238">
        <v>98</v>
      </c>
      <c r="BK11" s="238">
        <v>30</v>
      </c>
      <c r="BL11" s="238">
        <v>10</v>
      </c>
      <c r="BM11" s="238">
        <v>21</v>
      </c>
      <c r="CT11" s="238">
        <v>447640</v>
      </c>
      <c r="CU11" s="238">
        <v>4976230</v>
      </c>
      <c r="CV11" s="238">
        <v>44.937578100000003</v>
      </c>
      <c r="CW11" s="238">
        <v>-93.6636144</v>
      </c>
      <c r="CX11" s="238" t="s">
        <v>359</v>
      </c>
      <c r="CY11" s="238" t="s">
        <v>2805</v>
      </c>
    </row>
    <row r="12" spans="1:103" x14ac:dyDescent="0.25">
      <c r="A12" s="238">
        <v>771068</v>
      </c>
      <c r="B12" s="238">
        <v>4</v>
      </c>
      <c r="C12" s="238">
        <v>15</v>
      </c>
      <c r="D12" s="238">
        <v>5.5460000000000003</v>
      </c>
      <c r="E12" s="238">
        <v>27</v>
      </c>
      <c r="F12" s="238" t="s">
        <v>2776</v>
      </c>
      <c r="H12" s="238" t="s">
        <v>354</v>
      </c>
      <c r="I12" s="238">
        <v>25</v>
      </c>
      <c r="K12" s="238">
        <v>19010795</v>
      </c>
      <c r="M12" s="238">
        <v>12</v>
      </c>
      <c r="N12" s="238">
        <v>13</v>
      </c>
      <c r="O12" s="238">
        <v>2019</v>
      </c>
      <c r="P12" s="238" t="s">
        <v>362</v>
      </c>
      <c r="Q12" s="238">
        <v>13</v>
      </c>
      <c r="R12" s="238" t="s">
        <v>369</v>
      </c>
      <c r="S12" s="238">
        <v>5</v>
      </c>
      <c r="T12" s="238">
        <v>0</v>
      </c>
      <c r="U12" s="238">
        <v>1</v>
      </c>
      <c r="W12" s="238">
        <v>47</v>
      </c>
      <c r="X12" s="238">
        <v>3</v>
      </c>
      <c r="Y12" s="238">
        <v>1</v>
      </c>
      <c r="Z12" s="238">
        <v>2</v>
      </c>
      <c r="AB12" s="238">
        <v>3</v>
      </c>
      <c r="AC12" s="238">
        <v>98</v>
      </c>
      <c r="AD12" s="238" t="s">
        <v>2800</v>
      </c>
      <c r="AF12" s="238" t="s">
        <v>2779</v>
      </c>
      <c r="AG12" s="238">
        <v>3</v>
      </c>
      <c r="AH12" s="238">
        <v>2</v>
      </c>
      <c r="AI12" s="238">
        <v>4</v>
      </c>
      <c r="AJ12" s="238">
        <v>3</v>
      </c>
      <c r="AK12" s="238">
        <v>24</v>
      </c>
      <c r="AL12" s="238">
        <v>25</v>
      </c>
      <c r="AM12" s="238" t="s">
        <v>354</v>
      </c>
      <c r="AN12" s="238">
        <v>99</v>
      </c>
      <c r="AO12" s="238">
        <v>62</v>
      </c>
      <c r="AS12" s="238">
        <v>15</v>
      </c>
      <c r="AT12" s="238">
        <v>98</v>
      </c>
      <c r="AU12" s="238">
        <v>35</v>
      </c>
      <c r="AV12" s="238">
        <v>12</v>
      </c>
      <c r="AW12" s="238">
        <v>21</v>
      </c>
      <c r="CT12" s="238">
        <v>447643.15404707397</v>
      </c>
      <c r="CU12" s="238">
        <v>4976228.6787777804</v>
      </c>
      <c r="CV12" s="238">
        <v>44.93756338</v>
      </c>
      <c r="CW12" s="238">
        <v>-93.663577680000003</v>
      </c>
      <c r="CX12" s="238" t="s">
        <v>359</v>
      </c>
      <c r="CY12" s="238" t="s">
        <v>2806</v>
      </c>
    </row>
    <row r="13" spans="1:103" x14ac:dyDescent="0.25">
      <c r="A13" s="238">
        <v>623455</v>
      </c>
      <c r="B13" s="238">
        <v>4</v>
      </c>
      <c r="C13" s="238">
        <v>15</v>
      </c>
      <c r="D13" s="238">
        <v>5.5789999999999997</v>
      </c>
      <c r="E13" s="238">
        <v>27</v>
      </c>
      <c r="F13" s="238" t="s">
        <v>2776</v>
      </c>
      <c r="H13" s="238" t="s">
        <v>354</v>
      </c>
      <c r="I13" s="238">
        <v>25</v>
      </c>
      <c r="K13" s="238" t="s">
        <v>2807</v>
      </c>
      <c r="M13" s="238">
        <v>7</v>
      </c>
      <c r="N13" s="238">
        <v>25</v>
      </c>
      <c r="O13" s="238">
        <v>2018</v>
      </c>
      <c r="P13" s="238" t="s">
        <v>355</v>
      </c>
      <c r="Q13" s="238">
        <v>12</v>
      </c>
      <c r="R13" s="238" t="s">
        <v>369</v>
      </c>
      <c r="S13" s="238">
        <v>5</v>
      </c>
      <c r="T13" s="238">
        <v>0</v>
      </c>
      <c r="U13" s="238">
        <v>2</v>
      </c>
      <c r="V13" s="238">
        <v>15</v>
      </c>
      <c r="W13" s="238">
        <v>10</v>
      </c>
      <c r="X13" s="238">
        <v>2</v>
      </c>
      <c r="Y13" s="238">
        <v>1</v>
      </c>
      <c r="Z13" s="238">
        <v>1</v>
      </c>
      <c r="AB13" s="238">
        <v>1</v>
      </c>
      <c r="AC13" s="238">
        <v>98</v>
      </c>
      <c r="AD13" s="238" t="s">
        <v>2800</v>
      </c>
      <c r="AF13" s="238" t="s">
        <v>2784</v>
      </c>
      <c r="AG13" s="238">
        <v>90</v>
      </c>
      <c r="AH13" s="238">
        <v>2</v>
      </c>
      <c r="AI13" s="238">
        <v>4</v>
      </c>
      <c r="AJ13" s="238">
        <v>3</v>
      </c>
      <c r="AK13" s="238">
        <v>34</v>
      </c>
      <c r="AL13" s="238">
        <v>62</v>
      </c>
      <c r="AM13" s="238" t="s">
        <v>354</v>
      </c>
      <c r="AN13" s="238">
        <v>5</v>
      </c>
      <c r="AO13" s="238">
        <v>90</v>
      </c>
      <c r="AS13" s="238">
        <v>15</v>
      </c>
      <c r="AT13" s="238">
        <v>9</v>
      </c>
      <c r="AV13" s="238">
        <v>13</v>
      </c>
      <c r="AW13" s="238">
        <v>21</v>
      </c>
      <c r="AX13" s="238">
        <v>2</v>
      </c>
      <c r="AY13" s="238">
        <v>13</v>
      </c>
      <c r="AZ13" s="238">
        <v>3</v>
      </c>
      <c r="BA13" s="238">
        <v>21</v>
      </c>
      <c r="BB13" s="238">
        <v>75</v>
      </c>
      <c r="BC13" s="238" t="s">
        <v>354</v>
      </c>
      <c r="BD13" s="238">
        <v>5</v>
      </c>
      <c r="BE13" s="238">
        <v>99</v>
      </c>
      <c r="BI13" s="238">
        <v>15</v>
      </c>
      <c r="BJ13" s="238">
        <v>9</v>
      </c>
      <c r="BK13" s="238">
        <v>30</v>
      </c>
      <c r="BL13" s="238">
        <v>13</v>
      </c>
      <c r="BM13" s="238">
        <v>21</v>
      </c>
      <c r="CT13" s="238">
        <v>447681.32291931199</v>
      </c>
      <c r="CU13" s="238">
        <v>4976205.1062992103</v>
      </c>
      <c r="CV13" s="238">
        <v>44.937353999999999</v>
      </c>
      <c r="CW13" s="238">
        <v>-93.663091510000001</v>
      </c>
      <c r="CX13" s="238" t="s">
        <v>359</v>
      </c>
      <c r="CY13" s="238" t="s">
        <v>2808</v>
      </c>
    </row>
    <row r="14" spans="1:103" x14ac:dyDescent="0.25">
      <c r="A14" s="238">
        <v>724100</v>
      </c>
      <c r="B14" s="238">
        <v>4</v>
      </c>
      <c r="C14" s="238">
        <v>15</v>
      </c>
      <c r="D14" s="238">
        <v>5.5919999999999996</v>
      </c>
      <c r="E14" s="238">
        <v>27</v>
      </c>
      <c r="F14" s="238" t="s">
        <v>2776</v>
      </c>
      <c r="H14" s="238" t="s">
        <v>354</v>
      </c>
      <c r="I14" s="238">
        <v>25</v>
      </c>
      <c r="K14" s="238">
        <v>19004586</v>
      </c>
      <c r="M14" s="238">
        <v>6</v>
      </c>
      <c r="N14" s="238">
        <v>3</v>
      </c>
      <c r="O14" s="238">
        <v>2019</v>
      </c>
      <c r="P14" s="238" t="s">
        <v>361</v>
      </c>
      <c r="Q14" s="238">
        <v>12</v>
      </c>
      <c r="R14" s="238">
        <v>98</v>
      </c>
      <c r="S14" s="238">
        <v>4</v>
      </c>
      <c r="T14" s="238">
        <v>0</v>
      </c>
      <c r="U14" s="238">
        <v>1</v>
      </c>
      <c r="W14" s="238">
        <v>28</v>
      </c>
      <c r="X14" s="238">
        <v>2</v>
      </c>
      <c r="Y14" s="238">
        <v>1</v>
      </c>
      <c r="Z14" s="238">
        <v>1</v>
      </c>
      <c r="AB14" s="238">
        <v>1</v>
      </c>
      <c r="AC14" s="238">
        <v>98</v>
      </c>
      <c r="AD14" s="238" t="s">
        <v>2800</v>
      </c>
      <c r="AF14" s="238" t="s">
        <v>2779</v>
      </c>
      <c r="AG14" s="238">
        <v>3</v>
      </c>
      <c r="AH14" s="238">
        <v>2</v>
      </c>
      <c r="AI14" s="238">
        <v>2</v>
      </c>
      <c r="AJ14" s="238">
        <v>3</v>
      </c>
      <c r="AK14" s="238">
        <v>21</v>
      </c>
      <c r="AL14" s="238">
        <v>78</v>
      </c>
      <c r="AM14" s="238" t="s">
        <v>354</v>
      </c>
      <c r="AN14" s="238">
        <v>7</v>
      </c>
      <c r="AO14" s="238">
        <v>70</v>
      </c>
      <c r="AP14" s="238">
        <v>90</v>
      </c>
      <c r="AS14" s="238">
        <v>15</v>
      </c>
      <c r="AT14" s="238">
        <v>9</v>
      </c>
      <c r="AU14" s="238">
        <v>35</v>
      </c>
      <c r="AV14" s="238">
        <v>12</v>
      </c>
      <c r="AW14" s="238">
        <v>21</v>
      </c>
      <c r="CT14" s="238">
        <v>447682.46431624203</v>
      </c>
      <c r="CU14" s="238">
        <v>4976165.2686406299</v>
      </c>
      <c r="CV14" s="238">
        <v>44.936995490000001</v>
      </c>
      <c r="CW14" s="238">
        <v>-93.663072920000005</v>
      </c>
      <c r="CX14" s="238" t="s">
        <v>359</v>
      </c>
      <c r="CY14" s="238" t="s">
        <v>2809</v>
      </c>
    </row>
    <row r="15" spans="1:103" x14ac:dyDescent="0.25">
      <c r="A15" s="238">
        <v>414484</v>
      </c>
      <c r="B15" s="238">
        <v>4</v>
      </c>
      <c r="C15" s="238">
        <v>15</v>
      </c>
      <c r="D15" s="238">
        <v>5.5940000000000003</v>
      </c>
      <c r="E15" s="238">
        <v>27</v>
      </c>
      <c r="F15" s="238" t="s">
        <v>2776</v>
      </c>
      <c r="H15" s="238" t="s">
        <v>354</v>
      </c>
      <c r="I15" s="238">
        <v>25</v>
      </c>
      <c r="K15" s="238" t="s">
        <v>2810</v>
      </c>
      <c r="M15" s="238">
        <v>1</v>
      </c>
      <c r="N15" s="238">
        <v>12</v>
      </c>
      <c r="O15" s="238">
        <v>2017</v>
      </c>
      <c r="P15" s="238" t="s">
        <v>384</v>
      </c>
      <c r="Q15" s="238">
        <v>9</v>
      </c>
      <c r="R15" s="238">
        <v>98</v>
      </c>
      <c r="S15" s="238">
        <v>5</v>
      </c>
      <c r="T15" s="238">
        <v>0</v>
      </c>
      <c r="U15" s="238">
        <v>2</v>
      </c>
      <c r="V15" s="238">
        <v>5</v>
      </c>
      <c r="W15" s="238">
        <v>10</v>
      </c>
      <c r="X15" s="238">
        <v>10</v>
      </c>
      <c r="Y15" s="238">
        <v>1</v>
      </c>
      <c r="Z15" s="238">
        <v>1</v>
      </c>
      <c r="AB15" s="238">
        <v>4</v>
      </c>
      <c r="AC15" s="238">
        <v>98</v>
      </c>
      <c r="AD15" s="238" t="s">
        <v>2800</v>
      </c>
      <c r="AF15" s="238" t="s">
        <v>2779</v>
      </c>
      <c r="AG15" s="238">
        <v>9</v>
      </c>
      <c r="AH15" s="238">
        <v>2</v>
      </c>
      <c r="AI15" s="238">
        <v>4</v>
      </c>
      <c r="AJ15" s="238">
        <v>3</v>
      </c>
      <c r="AK15" s="238">
        <v>21</v>
      </c>
      <c r="AL15" s="238">
        <v>31</v>
      </c>
      <c r="AM15" s="238" t="s">
        <v>363</v>
      </c>
      <c r="AN15" s="238">
        <v>5</v>
      </c>
      <c r="AO15" s="238">
        <v>1</v>
      </c>
      <c r="AS15" s="238">
        <v>90</v>
      </c>
      <c r="AT15" s="238">
        <v>9</v>
      </c>
      <c r="AU15" s="238">
        <v>35</v>
      </c>
      <c r="AV15" s="238">
        <v>11</v>
      </c>
      <c r="AW15" s="238">
        <v>21</v>
      </c>
      <c r="AX15" s="238">
        <v>1</v>
      </c>
      <c r="AZ15" s="238">
        <v>4</v>
      </c>
      <c r="BA15" s="238">
        <v>24</v>
      </c>
      <c r="BI15" s="238">
        <v>90</v>
      </c>
      <c r="BJ15" s="238">
        <v>9</v>
      </c>
      <c r="BK15" s="238">
        <v>35</v>
      </c>
      <c r="BL15" s="238">
        <v>13</v>
      </c>
      <c r="BM15" s="238">
        <v>21</v>
      </c>
      <c r="CT15" s="238">
        <v>447684.76754308998</v>
      </c>
      <c r="CU15" s="238">
        <v>4976164.1110490197</v>
      </c>
      <c r="CV15" s="238">
        <v>44.936985239999998</v>
      </c>
      <c r="CW15" s="238">
        <v>-93.663043610000003</v>
      </c>
      <c r="CX15" s="238" t="s">
        <v>359</v>
      </c>
      <c r="CY15" s="238" t="s">
        <v>2811</v>
      </c>
    </row>
    <row r="16" spans="1:103" x14ac:dyDescent="0.25">
      <c r="A16" s="238">
        <v>635693</v>
      </c>
      <c r="B16" s="238">
        <v>4</v>
      </c>
      <c r="C16" s="238">
        <v>15</v>
      </c>
      <c r="D16" s="238">
        <v>5.6180000000000003</v>
      </c>
      <c r="E16" s="238">
        <v>27</v>
      </c>
      <c r="F16" s="238" t="s">
        <v>2776</v>
      </c>
      <c r="H16" s="238" t="s">
        <v>354</v>
      </c>
      <c r="I16" s="238">
        <v>25</v>
      </c>
      <c r="K16" s="238">
        <v>18010539</v>
      </c>
      <c r="M16" s="238">
        <v>9</v>
      </c>
      <c r="N16" s="238">
        <v>18</v>
      </c>
      <c r="O16" s="238">
        <v>2018</v>
      </c>
      <c r="P16" s="238" t="s">
        <v>368</v>
      </c>
      <c r="Q16" s="238">
        <v>11</v>
      </c>
      <c r="R16" s="238" t="s">
        <v>369</v>
      </c>
      <c r="S16" s="238">
        <v>5</v>
      </c>
      <c r="T16" s="238">
        <v>0</v>
      </c>
      <c r="U16" s="238">
        <v>1</v>
      </c>
      <c r="W16" s="238">
        <v>28</v>
      </c>
      <c r="X16" s="238">
        <v>2</v>
      </c>
      <c r="Y16" s="238">
        <v>1</v>
      </c>
      <c r="Z16" s="238">
        <v>2</v>
      </c>
      <c r="AB16" s="238">
        <v>1</v>
      </c>
      <c r="AC16" s="238">
        <v>98</v>
      </c>
      <c r="AD16" s="238" t="s">
        <v>2800</v>
      </c>
      <c r="AF16" s="238" t="s">
        <v>2779</v>
      </c>
      <c r="AG16" s="238">
        <v>3</v>
      </c>
      <c r="AH16" s="238">
        <v>2</v>
      </c>
      <c r="AI16" s="238">
        <v>3</v>
      </c>
      <c r="AJ16" s="238">
        <v>3</v>
      </c>
      <c r="AK16" s="238">
        <v>21</v>
      </c>
      <c r="AL16" s="238">
        <v>27</v>
      </c>
      <c r="AM16" s="238" t="s">
        <v>354</v>
      </c>
      <c r="AN16" s="238">
        <v>5</v>
      </c>
      <c r="AO16" s="238">
        <v>74</v>
      </c>
      <c r="AS16" s="238">
        <v>14</v>
      </c>
      <c r="AT16" s="238">
        <v>9</v>
      </c>
      <c r="AU16" s="238">
        <v>35</v>
      </c>
      <c r="AV16" s="238">
        <v>12</v>
      </c>
      <c r="AW16" s="238">
        <v>21</v>
      </c>
      <c r="CT16" s="238">
        <v>447718.81753175001</v>
      </c>
      <c r="CU16" s="238">
        <v>4976144.5410126196</v>
      </c>
      <c r="CV16" s="238">
        <v>44.936811579999997</v>
      </c>
      <c r="CW16" s="238">
        <v>-93.662610060000006</v>
      </c>
      <c r="CX16" s="238" t="s">
        <v>359</v>
      </c>
      <c r="CY16" s="238" t="s">
        <v>2812</v>
      </c>
    </row>
    <row r="17" spans="1:103" x14ac:dyDescent="0.25">
      <c r="A17" s="238">
        <v>10785907</v>
      </c>
      <c r="B17" s="238">
        <v>4</v>
      </c>
      <c r="C17" s="238">
        <v>15</v>
      </c>
      <c r="D17" s="238">
        <v>5.66</v>
      </c>
      <c r="E17" s="238">
        <v>27</v>
      </c>
      <c r="F17" s="238" t="s">
        <v>2776</v>
      </c>
      <c r="H17" s="238" t="s">
        <v>354</v>
      </c>
      <c r="I17" s="238">
        <v>25</v>
      </c>
      <c r="K17" s="238">
        <v>120326</v>
      </c>
      <c r="L17" s="238">
        <v>120550170</v>
      </c>
      <c r="M17" s="238">
        <v>2</v>
      </c>
      <c r="N17" s="238">
        <v>8</v>
      </c>
      <c r="O17" s="238">
        <v>2012</v>
      </c>
      <c r="P17" s="238" t="s">
        <v>355</v>
      </c>
      <c r="Q17" s="238">
        <v>8</v>
      </c>
      <c r="S17" s="238">
        <v>5</v>
      </c>
      <c r="T17" s="238">
        <v>0</v>
      </c>
      <c r="U17" s="238">
        <v>1</v>
      </c>
      <c r="V17" s="238">
        <v>90</v>
      </c>
      <c r="W17" s="238">
        <v>75</v>
      </c>
      <c r="X17" s="238">
        <v>2</v>
      </c>
      <c r="Y17" s="238">
        <v>1</v>
      </c>
      <c r="Z17" s="238">
        <v>1</v>
      </c>
      <c r="AB17" s="238">
        <v>1</v>
      </c>
      <c r="AC17" s="238">
        <v>98</v>
      </c>
      <c r="AF17" s="238" t="s">
        <v>2779</v>
      </c>
      <c r="AG17" s="238">
        <v>3</v>
      </c>
      <c r="AH17" s="238">
        <v>2</v>
      </c>
      <c r="AI17" s="238">
        <v>3</v>
      </c>
      <c r="AJ17" s="238">
        <v>3</v>
      </c>
      <c r="AK17" s="238">
        <v>21</v>
      </c>
      <c r="AL17" s="238">
        <v>49</v>
      </c>
      <c r="AM17" s="238" t="s">
        <v>354</v>
      </c>
      <c r="AN17" s="238">
        <v>5</v>
      </c>
      <c r="AS17" s="238">
        <v>4</v>
      </c>
      <c r="AT17" s="238">
        <v>98</v>
      </c>
      <c r="AU17" s="238">
        <v>35</v>
      </c>
      <c r="AV17" s="238">
        <v>11</v>
      </c>
      <c r="AW17" s="238">
        <v>21</v>
      </c>
      <c r="CT17" s="238">
        <v>447783</v>
      </c>
      <c r="CU17" s="238">
        <v>4976122</v>
      </c>
      <c r="CV17" s="238">
        <v>44.936616100000002</v>
      </c>
      <c r="CW17" s="238">
        <v>-93.661788999999999</v>
      </c>
      <c r="CX17" s="238" t="s">
        <v>359</v>
      </c>
    </row>
    <row r="18" spans="1:103" x14ac:dyDescent="0.25">
      <c r="A18" s="238">
        <v>402770</v>
      </c>
      <c r="B18" s="238">
        <v>4</v>
      </c>
      <c r="C18" s="238">
        <v>15</v>
      </c>
      <c r="D18" s="238">
        <v>5.6970000000000001</v>
      </c>
      <c r="E18" s="238">
        <v>27</v>
      </c>
      <c r="F18" s="238" t="s">
        <v>2776</v>
      </c>
      <c r="H18" s="238" t="s">
        <v>354</v>
      </c>
      <c r="I18" s="238">
        <v>25</v>
      </c>
      <c r="K18" s="238" t="s">
        <v>2813</v>
      </c>
      <c r="M18" s="238">
        <v>12</v>
      </c>
      <c r="N18" s="238">
        <v>12</v>
      </c>
      <c r="O18" s="238">
        <v>2016</v>
      </c>
      <c r="P18" s="238" t="s">
        <v>361</v>
      </c>
      <c r="Q18" s="238">
        <v>12</v>
      </c>
      <c r="R18" s="238">
        <v>98</v>
      </c>
      <c r="S18" s="238">
        <v>5</v>
      </c>
      <c r="T18" s="238">
        <v>0</v>
      </c>
      <c r="U18" s="238">
        <v>1</v>
      </c>
      <c r="W18" s="238">
        <v>68</v>
      </c>
      <c r="X18" s="238">
        <v>2</v>
      </c>
      <c r="Y18" s="238">
        <v>1</v>
      </c>
      <c r="Z18" s="238">
        <v>1</v>
      </c>
      <c r="AB18" s="238">
        <v>4</v>
      </c>
      <c r="AC18" s="238">
        <v>98</v>
      </c>
      <c r="AD18" s="238" t="s">
        <v>2800</v>
      </c>
      <c r="AF18" s="238" t="s">
        <v>2779</v>
      </c>
      <c r="AG18" s="238">
        <v>3</v>
      </c>
      <c r="AH18" s="238">
        <v>2</v>
      </c>
      <c r="AI18" s="238">
        <v>2</v>
      </c>
      <c r="AJ18" s="238">
        <v>3</v>
      </c>
      <c r="AK18" s="238">
        <v>21</v>
      </c>
      <c r="AL18" s="238">
        <v>19</v>
      </c>
      <c r="AM18" s="238" t="s">
        <v>363</v>
      </c>
      <c r="AN18" s="238">
        <v>5</v>
      </c>
      <c r="AO18" s="238">
        <v>90</v>
      </c>
      <c r="AS18" s="238">
        <v>90</v>
      </c>
      <c r="AT18" s="238">
        <v>9</v>
      </c>
      <c r="AU18" s="238">
        <v>35</v>
      </c>
      <c r="AV18" s="238">
        <v>12</v>
      </c>
      <c r="AW18" s="238">
        <v>21</v>
      </c>
      <c r="CT18" s="238">
        <v>447833.6657979</v>
      </c>
      <c r="CU18" s="238">
        <v>4976094.1243583104</v>
      </c>
      <c r="CV18" s="238">
        <v>44.936366200000002</v>
      </c>
      <c r="CW18" s="238">
        <v>-93.661149370000004</v>
      </c>
      <c r="CX18" s="238" t="s">
        <v>359</v>
      </c>
      <c r="CY18" s="238" t="s">
        <v>2814</v>
      </c>
    </row>
    <row r="19" spans="1:103" x14ac:dyDescent="0.25">
      <c r="A19" s="238">
        <v>504377</v>
      </c>
      <c r="B19" s="238">
        <v>4</v>
      </c>
      <c r="C19" s="238">
        <v>15</v>
      </c>
      <c r="D19" s="238">
        <v>5.7160000000000002</v>
      </c>
      <c r="E19" s="238">
        <v>27</v>
      </c>
      <c r="F19" s="238" t="s">
        <v>2776</v>
      </c>
      <c r="H19" s="238" t="s">
        <v>354</v>
      </c>
      <c r="I19" s="238">
        <v>25</v>
      </c>
      <c r="K19" s="238">
        <v>17011553</v>
      </c>
      <c r="M19" s="238">
        <v>9</v>
      </c>
      <c r="N19" s="238">
        <v>27</v>
      </c>
      <c r="O19" s="238">
        <v>2017</v>
      </c>
      <c r="P19" s="238" t="s">
        <v>355</v>
      </c>
      <c r="Q19" s="238">
        <v>8</v>
      </c>
      <c r="R19" s="238" t="s">
        <v>356</v>
      </c>
      <c r="S19" s="238">
        <v>5</v>
      </c>
      <c r="T19" s="238">
        <v>0</v>
      </c>
      <c r="U19" s="238">
        <v>1</v>
      </c>
      <c r="W19" s="238">
        <v>35</v>
      </c>
      <c r="X19" s="238">
        <v>2</v>
      </c>
      <c r="Y19" s="238">
        <v>1</v>
      </c>
      <c r="Z19" s="238">
        <v>2</v>
      </c>
      <c r="AB19" s="238">
        <v>1</v>
      </c>
      <c r="AC19" s="238">
        <v>98</v>
      </c>
      <c r="AD19" s="238" t="s">
        <v>2800</v>
      </c>
      <c r="AF19" s="238" t="s">
        <v>2779</v>
      </c>
      <c r="AG19" s="238">
        <v>3</v>
      </c>
      <c r="AH19" s="238">
        <v>2</v>
      </c>
      <c r="AI19" s="238">
        <v>4</v>
      </c>
      <c r="AJ19" s="238">
        <v>4</v>
      </c>
      <c r="AK19" s="238">
        <v>21</v>
      </c>
      <c r="AL19" s="238">
        <v>35</v>
      </c>
      <c r="AM19" s="238" t="s">
        <v>354</v>
      </c>
      <c r="AN19" s="238">
        <v>9</v>
      </c>
      <c r="AO19" s="238">
        <v>90</v>
      </c>
      <c r="AP19" s="238">
        <v>68</v>
      </c>
      <c r="AS19" s="238">
        <v>15</v>
      </c>
      <c r="AT19" s="238">
        <v>9</v>
      </c>
      <c r="AU19" s="238">
        <v>35</v>
      </c>
      <c r="AV19" s="238">
        <v>13</v>
      </c>
      <c r="AW19" s="238">
        <v>21</v>
      </c>
      <c r="CT19" s="238">
        <v>447862.87570129102</v>
      </c>
      <c r="CU19" s="238">
        <v>4976084.3876592498</v>
      </c>
      <c r="CV19" s="238">
        <v>44.936280699999998</v>
      </c>
      <c r="CW19" s="238">
        <v>-93.660778190000002</v>
      </c>
      <c r="CX19" s="238" t="s">
        <v>359</v>
      </c>
      <c r="CY19" s="238" t="s">
        <v>2815</v>
      </c>
    </row>
    <row r="20" spans="1:103" x14ac:dyDescent="0.25">
      <c r="A20" s="238">
        <v>10812301</v>
      </c>
      <c r="B20" s="238">
        <v>4</v>
      </c>
      <c r="C20" s="238">
        <v>15</v>
      </c>
      <c r="D20" s="238">
        <v>5.7370000000000001</v>
      </c>
      <c r="E20" s="238">
        <v>27</v>
      </c>
      <c r="F20" s="238" t="s">
        <v>2776</v>
      </c>
      <c r="H20" s="238" t="s">
        <v>354</v>
      </c>
      <c r="I20" s="238">
        <v>25</v>
      </c>
      <c r="K20" s="238">
        <v>359370</v>
      </c>
      <c r="L20" s="238">
        <v>123030037</v>
      </c>
      <c r="M20" s="238">
        <v>10</v>
      </c>
      <c r="N20" s="238">
        <v>29</v>
      </c>
      <c r="O20" s="238">
        <v>2012</v>
      </c>
      <c r="P20" s="238" t="s">
        <v>361</v>
      </c>
      <c r="Q20" s="238">
        <v>8</v>
      </c>
      <c r="S20" s="238">
        <v>4</v>
      </c>
      <c r="T20" s="238">
        <v>0</v>
      </c>
      <c r="U20" s="238">
        <v>1</v>
      </c>
      <c r="V20" s="238">
        <v>90</v>
      </c>
      <c r="W20" s="238">
        <v>9</v>
      </c>
      <c r="X20" s="238">
        <v>10</v>
      </c>
      <c r="Y20" s="238">
        <v>1</v>
      </c>
      <c r="Z20" s="238">
        <v>2</v>
      </c>
      <c r="AB20" s="238">
        <v>1</v>
      </c>
      <c r="AC20" s="238">
        <v>98</v>
      </c>
      <c r="AD20" s="238" t="s">
        <v>2816</v>
      </c>
      <c r="AE20" s="238" t="s">
        <v>2817</v>
      </c>
      <c r="AF20" s="238" t="s">
        <v>2779</v>
      </c>
      <c r="AG20" s="238">
        <v>2</v>
      </c>
      <c r="AH20" s="238">
        <v>2</v>
      </c>
      <c r="AI20" s="238">
        <v>4</v>
      </c>
      <c r="AJ20" s="238">
        <v>1</v>
      </c>
      <c r="AK20" s="238">
        <v>23</v>
      </c>
      <c r="AL20" s="238">
        <v>45</v>
      </c>
      <c r="AM20" s="238" t="s">
        <v>363</v>
      </c>
      <c r="AN20" s="238">
        <v>5</v>
      </c>
      <c r="AO20" s="238">
        <v>2</v>
      </c>
      <c r="AS20" s="238">
        <v>4</v>
      </c>
      <c r="AT20" s="238">
        <v>2</v>
      </c>
      <c r="AU20" s="238">
        <v>30</v>
      </c>
      <c r="AV20" s="238">
        <v>11</v>
      </c>
      <c r="AW20" s="238">
        <v>21</v>
      </c>
      <c r="AX20" s="238">
        <v>6</v>
      </c>
      <c r="AY20" s="238">
        <v>62</v>
      </c>
      <c r="BA20" s="238">
        <v>21</v>
      </c>
      <c r="BB20" s="238">
        <v>39</v>
      </c>
      <c r="BC20" s="238" t="s">
        <v>354</v>
      </c>
      <c r="BD20" s="238">
        <v>5</v>
      </c>
      <c r="BE20" s="238">
        <v>1</v>
      </c>
      <c r="BI20" s="238">
        <v>4</v>
      </c>
      <c r="BJ20" s="238">
        <v>2</v>
      </c>
      <c r="BK20" s="238">
        <v>30</v>
      </c>
      <c r="BL20" s="238">
        <v>11</v>
      </c>
      <c r="BM20" s="238">
        <v>21</v>
      </c>
      <c r="CT20" s="238">
        <v>447901</v>
      </c>
      <c r="CU20" s="238">
        <v>4976086</v>
      </c>
      <c r="CV20" s="238">
        <v>44.936301999999998</v>
      </c>
      <c r="CW20" s="238">
        <v>-93.660299499999994</v>
      </c>
      <c r="CX20" s="238" t="s">
        <v>359</v>
      </c>
      <c r="CY20" s="238" t="s">
        <v>2818</v>
      </c>
    </row>
    <row r="21" spans="1:103" x14ac:dyDescent="0.25">
      <c r="A21" s="238">
        <v>11050519</v>
      </c>
      <c r="B21" s="238">
        <v>4</v>
      </c>
      <c r="C21" s="238">
        <v>15</v>
      </c>
      <c r="D21" s="238">
        <v>5.7370000000000001</v>
      </c>
      <c r="E21" s="238">
        <v>27</v>
      </c>
      <c r="F21" s="238" t="s">
        <v>2776</v>
      </c>
      <c r="H21" s="238" t="s">
        <v>354</v>
      </c>
      <c r="I21" s="238">
        <v>25</v>
      </c>
      <c r="K21" s="238">
        <v>15006910</v>
      </c>
      <c r="L21" s="238">
        <v>151720050</v>
      </c>
      <c r="M21" s="238">
        <v>6</v>
      </c>
      <c r="N21" s="238">
        <v>21</v>
      </c>
      <c r="O21" s="238">
        <v>2015</v>
      </c>
      <c r="P21" s="238" t="s">
        <v>366</v>
      </c>
      <c r="Q21" s="238">
        <v>13</v>
      </c>
      <c r="S21" s="238">
        <v>5</v>
      </c>
      <c r="T21" s="238">
        <v>0</v>
      </c>
      <c r="U21" s="238">
        <v>2</v>
      </c>
      <c r="V21" s="238">
        <v>1</v>
      </c>
      <c r="W21" s="238">
        <v>10</v>
      </c>
      <c r="X21" s="238">
        <v>4</v>
      </c>
      <c r="Y21" s="238">
        <v>1</v>
      </c>
      <c r="Z21" s="238">
        <v>1</v>
      </c>
      <c r="AA21" s="238">
        <v>1</v>
      </c>
      <c r="AB21" s="238">
        <v>1</v>
      </c>
      <c r="AC21" s="238">
        <v>98</v>
      </c>
      <c r="AD21" s="238" t="s">
        <v>2798</v>
      </c>
      <c r="AE21" s="238" t="s">
        <v>2819</v>
      </c>
      <c r="AF21" s="238" t="s">
        <v>2779</v>
      </c>
      <c r="AG21" s="238">
        <v>7</v>
      </c>
      <c r="AH21" s="238">
        <v>2</v>
      </c>
      <c r="AI21" s="238">
        <v>2</v>
      </c>
      <c r="AJ21" s="238">
        <v>3</v>
      </c>
      <c r="AK21" s="238">
        <v>26</v>
      </c>
      <c r="AL21" s="238">
        <v>17</v>
      </c>
      <c r="AM21" s="238" t="s">
        <v>354</v>
      </c>
      <c r="AN21" s="238">
        <v>5</v>
      </c>
      <c r="AO21" s="238">
        <v>1</v>
      </c>
      <c r="AP21" s="238">
        <v>1</v>
      </c>
      <c r="AS21" s="238">
        <v>4</v>
      </c>
      <c r="AT21" s="238">
        <v>2</v>
      </c>
      <c r="AU21" s="238">
        <v>30</v>
      </c>
      <c r="AV21" s="238">
        <v>11</v>
      </c>
      <c r="AW21" s="238">
        <v>21</v>
      </c>
      <c r="AX21" s="238">
        <v>2</v>
      </c>
      <c r="AY21" s="238">
        <v>2</v>
      </c>
      <c r="AZ21" s="238">
        <v>3</v>
      </c>
      <c r="BA21" s="238">
        <v>23</v>
      </c>
      <c r="BB21" s="238">
        <v>65</v>
      </c>
      <c r="BC21" s="238" t="s">
        <v>363</v>
      </c>
      <c r="BD21" s="238">
        <v>5</v>
      </c>
      <c r="BE21" s="238">
        <v>15</v>
      </c>
      <c r="BF21" s="238">
        <v>1</v>
      </c>
      <c r="BI21" s="238">
        <v>4</v>
      </c>
      <c r="BJ21" s="238">
        <v>2</v>
      </c>
      <c r="BK21" s="238">
        <v>30</v>
      </c>
      <c r="BL21" s="238">
        <v>11</v>
      </c>
      <c r="BM21" s="238">
        <v>21</v>
      </c>
      <c r="CT21" s="238">
        <v>447901</v>
      </c>
      <c r="CU21" s="238">
        <v>4976086</v>
      </c>
      <c r="CV21" s="238">
        <v>44.936301999999998</v>
      </c>
      <c r="CW21" s="238">
        <v>-93.660299499999994</v>
      </c>
      <c r="CX21" s="238" t="s">
        <v>359</v>
      </c>
      <c r="CY21" s="238" t="s">
        <v>2820</v>
      </c>
    </row>
    <row r="22" spans="1:103" x14ac:dyDescent="0.25">
      <c r="A22" s="238">
        <v>342825</v>
      </c>
      <c r="B22" s="238">
        <v>4</v>
      </c>
      <c r="C22" s="238">
        <v>15</v>
      </c>
      <c r="D22" s="238">
        <v>5.7649999999999997</v>
      </c>
      <c r="E22" s="238">
        <v>27</v>
      </c>
      <c r="F22" s="238" t="s">
        <v>2776</v>
      </c>
      <c r="H22" s="238" t="s">
        <v>354</v>
      </c>
      <c r="I22" s="238">
        <v>25</v>
      </c>
      <c r="K22" s="238" t="s">
        <v>2821</v>
      </c>
      <c r="M22" s="238">
        <v>4</v>
      </c>
      <c r="N22" s="238">
        <v>17</v>
      </c>
      <c r="O22" s="238">
        <v>2016</v>
      </c>
      <c r="P22" s="238" t="s">
        <v>366</v>
      </c>
      <c r="Q22" s="238">
        <v>15</v>
      </c>
      <c r="R22" s="238">
        <v>98</v>
      </c>
      <c r="S22" s="238">
        <v>5</v>
      </c>
      <c r="T22" s="238">
        <v>0</v>
      </c>
      <c r="U22" s="238">
        <v>2</v>
      </c>
      <c r="W22" s="238">
        <v>11</v>
      </c>
      <c r="X22" s="238">
        <v>2</v>
      </c>
      <c r="Y22" s="238">
        <v>2</v>
      </c>
      <c r="Z22" s="238">
        <v>1</v>
      </c>
      <c r="AB22" s="238">
        <v>1</v>
      </c>
      <c r="AC22" s="238">
        <v>98</v>
      </c>
      <c r="AD22" s="238" t="s">
        <v>2800</v>
      </c>
      <c r="AF22" s="238" t="s">
        <v>2779</v>
      </c>
      <c r="AG22" s="238">
        <v>90</v>
      </c>
      <c r="AH22" s="238">
        <v>2</v>
      </c>
      <c r="AI22" s="238">
        <v>4</v>
      </c>
      <c r="AJ22" s="238">
        <v>10</v>
      </c>
      <c r="AK22" s="238">
        <v>21</v>
      </c>
      <c r="AL22" s="238">
        <v>16</v>
      </c>
      <c r="AM22" s="238" t="s">
        <v>354</v>
      </c>
      <c r="AN22" s="238">
        <v>5</v>
      </c>
      <c r="AO22" s="238">
        <v>99</v>
      </c>
      <c r="AS22" s="238">
        <v>90</v>
      </c>
      <c r="AT22" s="238">
        <v>98</v>
      </c>
      <c r="AV22" s="238">
        <v>11</v>
      </c>
      <c r="AW22" s="238">
        <v>21</v>
      </c>
      <c r="AX22" s="238">
        <v>3</v>
      </c>
      <c r="AY22" s="238">
        <v>3</v>
      </c>
      <c r="AZ22" s="238">
        <v>10</v>
      </c>
      <c r="BA22" s="238">
        <v>34</v>
      </c>
      <c r="BB22" s="238">
        <v>45</v>
      </c>
      <c r="BC22" s="238" t="s">
        <v>354</v>
      </c>
      <c r="BD22" s="238">
        <v>5</v>
      </c>
      <c r="BE22" s="238">
        <v>1</v>
      </c>
      <c r="BI22" s="238">
        <v>90</v>
      </c>
      <c r="BJ22" s="238">
        <v>98</v>
      </c>
      <c r="BL22" s="238">
        <v>11</v>
      </c>
      <c r="BM22" s="238">
        <v>21</v>
      </c>
      <c r="CT22" s="238">
        <v>447939.48047307599</v>
      </c>
      <c r="CU22" s="238">
        <v>4976090.5023425296</v>
      </c>
      <c r="CV22" s="238">
        <v>44.936341349999999</v>
      </c>
      <c r="CW22" s="238">
        <v>-93.659807999999998</v>
      </c>
      <c r="CX22" s="238" t="s">
        <v>391</v>
      </c>
      <c r="CY22" s="238" t="s">
        <v>2822</v>
      </c>
    </row>
    <row r="23" spans="1:103" x14ac:dyDescent="0.25">
      <c r="A23" s="238">
        <v>10800706</v>
      </c>
      <c r="B23" s="238">
        <v>4</v>
      </c>
      <c r="C23" s="238">
        <v>15</v>
      </c>
      <c r="D23" s="238">
        <v>5.7789999999999999</v>
      </c>
      <c r="E23" s="238">
        <v>27</v>
      </c>
      <c r="F23" s="238" t="s">
        <v>2776</v>
      </c>
      <c r="H23" s="238" t="s">
        <v>354</v>
      </c>
      <c r="I23" s="238">
        <v>25</v>
      </c>
      <c r="K23" s="238" t="s">
        <v>2823</v>
      </c>
      <c r="L23" s="238">
        <v>122090023</v>
      </c>
      <c r="M23" s="238">
        <v>7</v>
      </c>
      <c r="N23" s="238">
        <v>26</v>
      </c>
      <c r="O23" s="238">
        <v>2012</v>
      </c>
      <c r="P23" s="238" t="s">
        <v>384</v>
      </c>
      <c r="Q23" s="238">
        <v>11</v>
      </c>
      <c r="S23" s="238">
        <v>4</v>
      </c>
      <c r="T23" s="238">
        <v>0</v>
      </c>
      <c r="U23" s="238">
        <v>1</v>
      </c>
      <c r="V23" s="238">
        <v>4</v>
      </c>
      <c r="W23" s="238">
        <v>83</v>
      </c>
      <c r="X23" s="238">
        <v>2</v>
      </c>
      <c r="Y23" s="238">
        <v>1</v>
      </c>
      <c r="Z23" s="238">
        <v>1</v>
      </c>
      <c r="AB23" s="238">
        <v>1</v>
      </c>
      <c r="AC23" s="238">
        <v>98</v>
      </c>
      <c r="AD23" s="238" t="s">
        <v>2798</v>
      </c>
      <c r="AE23" s="238" t="s">
        <v>2824</v>
      </c>
      <c r="AF23" s="238" t="s">
        <v>2779</v>
      </c>
      <c r="AG23" s="238">
        <v>3</v>
      </c>
      <c r="AH23" s="238">
        <v>2</v>
      </c>
      <c r="AI23" s="238">
        <v>2</v>
      </c>
      <c r="AJ23" s="238">
        <v>4</v>
      </c>
      <c r="AK23" s="238">
        <v>21</v>
      </c>
      <c r="AL23" s="238">
        <v>30</v>
      </c>
      <c r="AM23" s="238" t="s">
        <v>354</v>
      </c>
      <c r="AN23" s="238">
        <v>1</v>
      </c>
      <c r="AO23" s="238">
        <v>3</v>
      </c>
      <c r="AP23" s="238">
        <v>18</v>
      </c>
      <c r="AS23" s="238">
        <v>7</v>
      </c>
      <c r="AT23" s="238">
        <v>98</v>
      </c>
      <c r="AU23" s="238">
        <v>40</v>
      </c>
      <c r="AV23" s="238">
        <v>10</v>
      </c>
      <c r="AW23" s="238">
        <v>21</v>
      </c>
      <c r="CT23" s="238">
        <v>447968</v>
      </c>
      <c r="CU23" s="238">
        <v>4976091</v>
      </c>
      <c r="CV23" s="238">
        <v>44.936345899999999</v>
      </c>
      <c r="CW23" s="238">
        <v>-93.659446200000005</v>
      </c>
      <c r="CX23" s="238" t="s">
        <v>359</v>
      </c>
      <c r="CY23" s="238" t="s">
        <v>2825</v>
      </c>
    </row>
    <row r="24" spans="1:103" x14ac:dyDescent="0.25">
      <c r="A24" s="238">
        <v>658045</v>
      </c>
      <c r="B24" s="238">
        <v>4</v>
      </c>
      <c r="C24" s="238">
        <v>15</v>
      </c>
      <c r="D24" s="238">
        <v>5.7869999999999999</v>
      </c>
      <c r="E24" s="238">
        <v>27</v>
      </c>
      <c r="F24" s="238" t="s">
        <v>2776</v>
      </c>
      <c r="H24" s="238" t="s">
        <v>354</v>
      </c>
      <c r="I24" s="238">
        <v>25</v>
      </c>
      <c r="K24" s="238">
        <v>18012031</v>
      </c>
      <c r="M24" s="238">
        <v>11</v>
      </c>
      <c r="N24" s="238">
        <v>7</v>
      </c>
      <c r="O24" s="238">
        <v>2018</v>
      </c>
      <c r="P24" s="238" t="s">
        <v>355</v>
      </c>
      <c r="Q24" s="238">
        <v>16</v>
      </c>
      <c r="S24" s="238">
        <v>5</v>
      </c>
      <c r="T24" s="238">
        <v>0</v>
      </c>
      <c r="U24" s="238">
        <v>2</v>
      </c>
      <c r="V24" s="238">
        <v>5</v>
      </c>
      <c r="W24" s="238">
        <v>10</v>
      </c>
      <c r="X24" s="238">
        <v>10</v>
      </c>
      <c r="Y24" s="238">
        <v>1</v>
      </c>
      <c r="Z24" s="238">
        <v>1</v>
      </c>
      <c r="AB24" s="238">
        <v>1</v>
      </c>
      <c r="AC24" s="238">
        <v>98</v>
      </c>
      <c r="AD24" s="238" t="s">
        <v>2800</v>
      </c>
      <c r="AF24" s="238" t="s">
        <v>2779</v>
      </c>
      <c r="AG24" s="238">
        <v>10</v>
      </c>
      <c r="AH24" s="238">
        <v>2</v>
      </c>
      <c r="AI24" s="238">
        <v>4</v>
      </c>
      <c r="AJ24" s="238">
        <v>1</v>
      </c>
      <c r="AK24" s="238">
        <v>24</v>
      </c>
      <c r="AL24" s="238">
        <v>58</v>
      </c>
      <c r="AM24" s="238" t="s">
        <v>354</v>
      </c>
      <c r="AN24" s="238">
        <v>5</v>
      </c>
      <c r="AO24" s="238">
        <v>74</v>
      </c>
      <c r="AS24" s="238">
        <v>12</v>
      </c>
      <c r="AT24" s="238">
        <v>20</v>
      </c>
      <c r="AU24" s="238">
        <v>35</v>
      </c>
      <c r="AV24" s="238">
        <v>13</v>
      </c>
      <c r="AW24" s="238">
        <v>21</v>
      </c>
      <c r="AX24" s="238">
        <v>2</v>
      </c>
      <c r="AY24" s="238">
        <v>4</v>
      </c>
      <c r="AZ24" s="238">
        <v>4</v>
      </c>
      <c r="BA24" s="238">
        <v>21</v>
      </c>
      <c r="BB24" s="238">
        <v>21</v>
      </c>
      <c r="BC24" s="238" t="s">
        <v>363</v>
      </c>
      <c r="BD24" s="238">
        <v>5</v>
      </c>
      <c r="BE24" s="238">
        <v>1</v>
      </c>
      <c r="BI24" s="238">
        <v>12</v>
      </c>
      <c r="BJ24" s="238">
        <v>9</v>
      </c>
      <c r="BK24" s="238">
        <v>35</v>
      </c>
      <c r="BL24" s="238">
        <v>12</v>
      </c>
      <c r="BM24" s="238">
        <v>21</v>
      </c>
      <c r="CT24" s="238">
        <v>447980.774425451</v>
      </c>
      <c r="CU24" s="238">
        <v>4976098.9713912597</v>
      </c>
      <c r="CV24" s="238">
        <v>44.936420609999999</v>
      </c>
      <c r="CW24" s="238">
        <v>-93.659285560000001</v>
      </c>
      <c r="CX24" s="238" t="s">
        <v>359</v>
      </c>
      <c r="CY24" s="238" t="s">
        <v>2826</v>
      </c>
    </row>
    <row r="25" spans="1:103" x14ac:dyDescent="0.25">
      <c r="A25" s="238">
        <v>10809605</v>
      </c>
      <c r="B25" s="238">
        <v>4</v>
      </c>
      <c r="C25" s="238">
        <v>15</v>
      </c>
      <c r="D25" s="238">
        <v>5.7889999999999997</v>
      </c>
      <c r="E25" s="238">
        <v>27</v>
      </c>
      <c r="F25" s="238" t="s">
        <v>2776</v>
      </c>
      <c r="H25" s="238" t="s">
        <v>354</v>
      </c>
      <c r="I25" s="238">
        <v>25</v>
      </c>
      <c r="K25" s="238">
        <v>213273</v>
      </c>
      <c r="L25" s="238">
        <v>122580035</v>
      </c>
      <c r="M25" s="238">
        <v>9</v>
      </c>
      <c r="N25" s="238">
        <v>13</v>
      </c>
      <c r="O25" s="238">
        <v>2012</v>
      </c>
      <c r="P25" s="238" t="s">
        <v>384</v>
      </c>
      <c r="Q25" s="238">
        <v>15</v>
      </c>
      <c r="S25" s="238">
        <v>5</v>
      </c>
      <c r="T25" s="238">
        <v>0</v>
      </c>
      <c r="U25" s="238">
        <v>2</v>
      </c>
      <c r="W25" s="238">
        <v>10</v>
      </c>
      <c r="X25" s="238">
        <v>4</v>
      </c>
      <c r="Y25" s="238">
        <v>1</v>
      </c>
      <c r="Z25" s="238">
        <v>1</v>
      </c>
      <c r="AA25" s="238">
        <v>1</v>
      </c>
      <c r="AB25" s="238">
        <v>1</v>
      </c>
      <c r="AC25" s="238">
        <v>98</v>
      </c>
      <c r="AD25" s="238" t="s">
        <v>2827</v>
      </c>
      <c r="AE25" s="238" t="s">
        <v>2828</v>
      </c>
      <c r="AF25" s="238" t="s">
        <v>2779</v>
      </c>
      <c r="AG25" s="238">
        <v>90</v>
      </c>
      <c r="AH25" s="238">
        <v>0</v>
      </c>
      <c r="AI25" s="238">
        <v>2</v>
      </c>
      <c r="AJ25" s="238">
        <v>3</v>
      </c>
      <c r="AL25" s="238">
        <v>67</v>
      </c>
      <c r="AM25" s="238" t="s">
        <v>363</v>
      </c>
      <c r="AN25" s="238">
        <v>5</v>
      </c>
      <c r="AO25" s="238">
        <v>1</v>
      </c>
      <c r="AP25" s="238">
        <v>1</v>
      </c>
      <c r="AQ25" s="238">
        <v>26</v>
      </c>
      <c r="AS25" s="238">
        <v>4</v>
      </c>
      <c r="AT25" s="238">
        <v>98</v>
      </c>
      <c r="AU25" s="238">
        <v>35</v>
      </c>
      <c r="AV25" s="238">
        <v>11</v>
      </c>
      <c r="AW25" s="238">
        <v>21</v>
      </c>
      <c r="AX25" s="238">
        <v>2</v>
      </c>
      <c r="AY25" s="238">
        <v>2</v>
      </c>
      <c r="AZ25" s="238">
        <v>3</v>
      </c>
      <c r="BA25" s="238">
        <v>21</v>
      </c>
      <c r="BB25" s="238">
        <v>18</v>
      </c>
      <c r="BC25" s="238" t="s">
        <v>354</v>
      </c>
      <c r="BD25" s="238">
        <v>5</v>
      </c>
      <c r="BE25" s="238">
        <v>5</v>
      </c>
      <c r="BF25" s="238">
        <v>1</v>
      </c>
      <c r="BI25" s="238">
        <v>4</v>
      </c>
      <c r="BJ25" s="238">
        <v>98</v>
      </c>
      <c r="BK25" s="238">
        <v>35</v>
      </c>
      <c r="BL25" s="238">
        <v>11</v>
      </c>
      <c r="BM25" s="238">
        <v>21</v>
      </c>
      <c r="CT25" s="238">
        <v>447985</v>
      </c>
      <c r="CU25" s="238">
        <v>4976091</v>
      </c>
      <c r="CV25" s="238">
        <v>44.936353500000003</v>
      </c>
      <c r="CW25" s="238">
        <v>-93.659233700000001</v>
      </c>
      <c r="CX25" s="238" t="s">
        <v>359</v>
      </c>
      <c r="CY25" s="238" t="s">
        <v>2829</v>
      </c>
    </row>
    <row r="26" spans="1:103" x14ac:dyDescent="0.25">
      <c r="A26" s="238">
        <v>588904</v>
      </c>
      <c r="B26" s="238">
        <v>4</v>
      </c>
      <c r="C26" s="238">
        <v>15</v>
      </c>
      <c r="D26" s="238">
        <v>5.7889999999999997</v>
      </c>
      <c r="E26" s="238">
        <v>27</v>
      </c>
      <c r="F26" s="238" t="s">
        <v>2776</v>
      </c>
      <c r="H26" s="238" t="s">
        <v>354</v>
      </c>
      <c r="I26" s="238">
        <v>25</v>
      </c>
      <c r="K26" s="238" t="s">
        <v>2830</v>
      </c>
      <c r="M26" s="238">
        <v>4</v>
      </c>
      <c r="N26" s="238">
        <v>5</v>
      </c>
      <c r="O26" s="238">
        <v>2018</v>
      </c>
      <c r="P26" s="238" t="s">
        <v>384</v>
      </c>
      <c r="Q26" s="238">
        <v>7</v>
      </c>
      <c r="R26" s="238" t="s">
        <v>356</v>
      </c>
      <c r="S26" s="238">
        <v>5</v>
      </c>
      <c r="T26" s="238">
        <v>0</v>
      </c>
      <c r="U26" s="238">
        <v>2</v>
      </c>
      <c r="V26" s="238">
        <v>12</v>
      </c>
      <c r="W26" s="238">
        <v>10</v>
      </c>
      <c r="X26" s="238">
        <v>4</v>
      </c>
      <c r="Y26" s="238">
        <v>2</v>
      </c>
      <c r="Z26" s="238">
        <v>1</v>
      </c>
      <c r="AB26" s="238">
        <v>1</v>
      </c>
      <c r="AC26" s="238">
        <v>98</v>
      </c>
      <c r="AD26" s="238" t="s">
        <v>2800</v>
      </c>
      <c r="AF26" s="238" t="s">
        <v>2779</v>
      </c>
      <c r="AG26" s="238">
        <v>7</v>
      </c>
      <c r="AH26" s="238">
        <v>2</v>
      </c>
      <c r="AI26" s="238">
        <v>3</v>
      </c>
      <c r="AJ26" s="238">
        <v>4</v>
      </c>
      <c r="AK26" s="238">
        <v>34</v>
      </c>
      <c r="AL26" s="238">
        <v>54</v>
      </c>
      <c r="AM26" s="238" t="s">
        <v>354</v>
      </c>
      <c r="AN26" s="238">
        <v>5</v>
      </c>
      <c r="AO26" s="238">
        <v>1</v>
      </c>
      <c r="AS26" s="238">
        <v>12</v>
      </c>
      <c r="AT26" s="238">
        <v>98</v>
      </c>
      <c r="AU26" s="238">
        <v>35</v>
      </c>
      <c r="AV26" s="238">
        <v>11</v>
      </c>
      <c r="AW26" s="238">
        <v>21</v>
      </c>
      <c r="AX26" s="238">
        <v>2</v>
      </c>
      <c r="AY26" s="238">
        <v>2</v>
      </c>
      <c r="AZ26" s="238">
        <v>4</v>
      </c>
      <c r="BA26" s="238">
        <v>21</v>
      </c>
      <c r="BB26" s="238">
        <v>18</v>
      </c>
      <c r="BC26" s="238" t="s">
        <v>354</v>
      </c>
      <c r="BD26" s="238">
        <v>5</v>
      </c>
      <c r="BE26" s="238">
        <v>70</v>
      </c>
      <c r="BI26" s="238">
        <v>12</v>
      </c>
      <c r="BJ26" s="238">
        <v>98</v>
      </c>
      <c r="BK26" s="238">
        <v>35</v>
      </c>
      <c r="BL26" s="238">
        <v>11</v>
      </c>
      <c r="BM26" s="238">
        <v>21</v>
      </c>
      <c r="CT26" s="238">
        <v>447984.19514583802</v>
      </c>
      <c r="CU26" s="238">
        <v>4976093.74091102</v>
      </c>
      <c r="CV26" s="238">
        <v>44.936373779999997</v>
      </c>
      <c r="CW26" s="238">
        <v>-93.65924167</v>
      </c>
      <c r="CX26" s="238" t="s">
        <v>359</v>
      </c>
      <c r="CY26" s="238" t="s">
        <v>2831</v>
      </c>
    </row>
    <row r="27" spans="1:103" x14ac:dyDescent="0.25">
      <c r="A27" s="238">
        <v>10753092</v>
      </c>
      <c r="B27" s="238">
        <v>4</v>
      </c>
      <c r="C27" s="238">
        <v>15</v>
      </c>
      <c r="D27" s="238">
        <v>5.7919999999999998</v>
      </c>
      <c r="E27" s="238">
        <v>27</v>
      </c>
      <c r="F27" s="238" t="s">
        <v>2776</v>
      </c>
      <c r="H27" s="238" t="s">
        <v>354</v>
      </c>
      <c r="I27" s="238">
        <v>25</v>
      </c>
      <c r="K27" s="238">
        <v>119039</v>
      </c>
      <c r="L27" s="238">
        <v>113220103</v>
      </c>
      <c r="M27" s="238">
        <v>11</v>
      </c>
      <c r="N27" s="238">
        <v>18</v>
      </c>
      <c r="O27" s="238">
        <v>2011</v>
      </c>
      <c r="P27" s="238" t="s">
        <v>362</v>
      </c>
      <c r="Q27" s="238">
        <v>12</v>
      </c>
      <c r="S27" s="238">
        <v>5</v>
      </c>
      <c r="T27" s="238">
        <v>0</v>
      </c>
      <c r="U27" s="238">
        <v>3</v>
      </c>
      <c r="V27" s="238">
        <v>90</v>
      </c>
      <c r="W27" s="238">
        <v>10</v>
      </c>
      <c r="X27" s="238">
        <v>4</v>
      </c>
      <c r="Y27" s="238">
        <v>1</v>
      </c>
      <c r="Z27" s="238">
        <v>2</v>
      </c>
      <c r="AB27" s="238">
        <v>1</v>
      </c>
      <c r="AC27" s="238">
        <v>98</v>
      </c>
      <c r="AD27" s="238" t="s">
        <v>2798</v>
      </c>
      <c r="AE27" s="238" t="s">
        <v>2832</v>
      </c>
      <c r="AF27" s="238" t="s">
        <v>2779</v>
      </c>
      <c r="AG27" s="238">
        <v>90</v>
      </c>
      <c r="AH27" s="238">
        <v>2</v>
      </c>
      <c r="AI27" s="238">
        <v>4</v>
      </c>
      <c r="AJ27" s="238">
        <v>1</v>
      </c>
      <c r="AK27" s="238">
        <v>24</v>
      </c>
      <c r="AL27" s="238">
        <v>31</v>
      </c>
      <c r="AM27" s="238" t="s">
        <v>354</v>
      </c>
      <c r="AN27" s="238">
        <v>5</v>
      </c>
      <c r="AO27" s="238">
        <v>2</v>
      </c>
      <c r="AS27" s="238">
        <v>7</v>
      </c>
      <c r="AT27" s="238">
        <v>2</v>
      </c>
      <c r="AU27" s="238">
        <v>35</v>
      </c>
      <c r="AV27" s="238">
        <v>11</v>
      </c>
      <c r="AW27" s="238">
        <v>21</v>
      </c>
      <c r="AX27" s="238">
        <v>2</v>
      </c>
      <c r="AY27" s="238">
        <v>2</v>
      </c>
      <c r="AZ27" s="238">
        <v>3</v>
      </c>
      <c r="BA27" s="238">
        <v>21</v>
      </c>
      <c r="BB27" s="238">
        <v>81</v>
      </c>
      <c r="BC27" s="238" t="s">
        <v>363</v>
      </c>
      <c r="BD27" s="238">
        <v>5</v>
      </c>
      <c r="BE27" s="238">
        <v>1</v>
      </c>
      <c r="BI27" s="238">
        <v>7</v>
      </c>
      <c r="BJ27" s="238">
        <v>2</v>
      </c>
      <c r="BK27" s="238">
        <v>35</v>
      </c>
      <c r="BL27" s="238">
        <v>11</v>
      </c>
      <c r="BM27" s="238">
        <v>21</v>
      </c>
      <c r="BN27" s="238">
        <v>2</v>
      </c>
      <c r="BO27" s="238">
        <v>3</v>
      </c>
      <c r="BP27" s="238">
        <v>4</v>
      </c>
      <c r="BQ27" s="238">
        <v>21</v>
      </c>
      <c r="BR27" s="238">
        <v>28</v>
      </c>
      <c r="BS27" s="238" t="s">
        <v>354</v>
      </c>
      <c r="BT27" s="238">
        <v>5</v>
      </c>
      <c r="BU27" s="238">
        <v>1</v>
      </c>
      <c r="BY27" s="238">
        <v>7</v>
      </c>
      <c r="BZ27" s="238">
        <v>2</v>
      </c>
      <c r="CA27" s="238">
        <v>35</v>
      </c>
      <c r="CB27" s="238">
        <v>11</v>
      </c>
      <c r="CC27" s="238">
        <v>21</v>
      </c>
      <c r="CT27" s="238">
        <v>447989</v>
      </c>
      <c r="CU27" s="238">
        <v>4976092</v>
      </c>
      <c r="CV27" s="238">
        <v>44.936355200000001</v>
      </c>
      <c r="CW27" s="238">
        <v>-93.659186599999998</v>
      </c>
      <c r="CX27" s="238" t="s">
        <v>359</v>
      </c>
      <c r="CY27" s="238" t="s">
        <v>2833</v>
      </c>
    </row>
    <row r="28" spans="1:103" x14ac:dyDescent="0.25">
      <c r="A28" s="238">
        <v>10762579</v>
      </c>
      <c r="B28" s="238">
        <v>4</v>
      </c>
      <c r="C28" s="238">
        <v>15</v>
      </c>
      <c r="D28" s="238">
        <v>5.7919999999999998</v>
      </c>
      <c r="E28" s="238">
        <v>27</v>
      </c>
      <c r="F28" s="238" t="s">
        <v>2776</v>
      </c>
      <c r="H28" s="238" t="s">
        <v>354</v>
      </c>
      <c r="I28" s="238">
        <v>25</v>
      </c>
      <c r="K28" s="238">
        <v>2838972</v>
      </c>
      <c r="L28" s="238">
        <v>113470092</v>
      </c>
      <c r="M28" s="238">
        <v>12</v>
      </c>
      <c r="N28" s="238">
        <v>12</v>
      </c>
      <c r="O28" s="238">
        <v>2011</v>
      </c>
      <c r="P28" s="238" t="s">
        <v>361</v>
      </c>
      <c r="Q28" s="238">
        <v>16</v>
      </c>
      <c r="S28" s="238">
        <v>5</v>
      </c>
      <c r="T28" s="238">
        <v>0</v>
      </c>
      <c r="U28" s="238">
        <v>2</v>
      </c>
      <c r="V28" s="238">
        <v>5</v>
      </c>
      <c r="W28" s="238">
        <v>10</v>
      </c>
      <c r="X28" s="238">
        <v>10</v>
      </c>
      <c r="Y28" s="238">
        <v>4</v>
      </c>
      <c r="Z28" s="238">
        <v>2</v>
      </c>
      <c r="AA28" s="238">
        <v>90</v>
      </c>
      <c r="AB28" s="238">
        <v>2</v>
      </c>
      <c r="AC28" s="238">
        <v>98</v>
      </c>
      <c r="AD28" s="238" t="s">
        <v>2834</v>
      </c>
      <c r="AE28" s="238" t="s">
        <v>2832</v>
      </c>
      <c r="AF28" s="238" t="s">
        <v>2779</v>
      </c>
      <c r="AG28" s="238">
        <v>10</v>
      </c>
      <c r="AH28" s="238">
        <v>2</v>
      </c>
      <c r="AI28" s="238">
        <v>3</v>
      </c>
      <c r="AJ28" s="238">
        <v>1</v>
      </c>
      <c r="AK28" s="238">
        <v>24</v>
      </c>
      <c r="AL28" s="238">
        <v>89</v>
      </c>
      <c r="AM28" s="238" t="s">
        <v>354</v>
      </c>
      <c r="AN28" s="238">
        <v>10</v>
      </c>
      <c r="AO28" s="238">
        <v>2</v>
      </c>
      <c r="AP28" s="238">
        <v>15</v>
      </c>
      <c r="AS28" s="238">
        <v>4</v>
      </c>
      <c r="AT28" s="238">
        <v>2</v>
      </c>
      <c r="AU28" s="238">
        <v>35</v>
      </c>
      <c r="AV28" s="238">
        <v>11</v>
      </c>
      <c r="AW28" s="238">
        <v>20</v>
      </c>
      <c r="AX28" s="238">
        <v>0</v>
      </c>
      <c r="AY28" s="238">
        <v>90</v>
      </c>
      <c r="AZ28" s="238">
        <v>3</v>
      </c>
      <c r="BA28" s="238">
        <v>21</v>
      </c>
      <c r="BB28" s="238">
        <v>30</v>
      </c>
      <c r="BC28" s="238" t="s">
        <v>354</v>
      </c>
      <c r="BD28" s="238">
        <v>5</v>
      </c>
      <c r="BI28" s="238">
        <v>4</v>
      </c>
      <c r="BJ28" s="238">
        <v>2</v>
      </c>
      <c r="BK28" s="238">
        <v>35</v>
      </c>
      <c r="BL28" s="238">
        <v>11</v>
      </c>
      <c r="BM28" s="238">
        <v>20</v>
      </c>
      <c r="CT28" s="238">
        <v>447989</v>
      </c>
      <c r="CU28" s="238">
        <v>4976092</v>
      </c>
      <c r="CV28" s="238">
        <v>44.936355200000001</v>
      </c>
      <c r="CW28" s="238">
        <v>-93.659186599999998</v>
      </c>
      <c r="CX28" s="238" t="s">
        <v>359</v>
      </c>
      <c r="CY28" s="238" t="s">
        <v>2835</v>
      </c>
    </row>
    <row r="29" spans="1:103" x14ac:dyDescent="0.25">
      <c r="A29" s="238">
        <v>10812244</v>
      </c>
      <c r="B29" s="238">
        <v>4</v>
      </c>
      <c r="C29" s="238">
        <v>15</v>
      </c>
      <c r="D29" s="238">
        <v>5.7919999999999998</v>
      </c>
      <c r="E29" s="238">
        <v>27</v>
      </c>
      <c r="F29" s="238" t="s">
        <v>2776</v>
      </c>
      <c r="H29" s="238" t="s">
        <v>354</v>
      </c>
      <c r="I29" s="238">
        <v>25</v>
      </c>
      <c r="K29" s="238">
        <v>354622</v>
      </c>
      <c r="L29" s="238">
        <v>123010084</v>
      </c>
      <c r="M29" s="238">
        <v>10</v>
      </c>
      <c r="N29" s="238">
        <v>27</v>
      </c>
      <c r="O29" s="238">
        <v>2012</v>
      </c>
      <c r="P29" s="238" t="s">
        <v>364</v>
      </c>
      <c r="Q29" s="238">
        <v>12</v>
      </c>
      <c r="S29" s="238">
        <v>5</v>
      </c>
      <c r="T29" s="238">
        <v>0</v>
      </c>
      <c r="U29" s="238">
        <v>2</v>
      </c>
      <c r="V29" s="238">
        <v>90</v>
      </c>
      <c r="W29" s="238">
        <v>10</v>
      </c>
      <c r="X29" s="238">
        <v>4</v>
      </c>
      <c r="Y29" s="238">
        <v>1</v>
      </c>
      <c r="Z29" s="238">
        <v>1</v>
      </c>
      <c r="AB29" s="238">
        <v>1</v>
      </c>
      <c r="AC29" s="238">
        <v>98</v>
      </c>
      <c r="AD29" s="238" t="s">
        <v>2836</v>
      </c>
      <c r="AE29" s="238" t="s">
        <v>2832</v>
      </c>
      <c r="AF29" s="238" t="s">
        <v>2779</v>
      </c>
      <c r="AG29" s="238">
        <v>90</v>
      </c>
      <c r="AH29" s="238">
        <v>2</v>
      </c>
      <c r="AI29" s="238">
        <v>3</v>
      </c>
      <c r="AJ29" s="238">
        <v>8</v>
      </c>
      <c r="AK29" s="238">
        <v>7</v>
      </c>
      <c r="AL29" s="238">
        <v>17</v>
      </c>
      <c r="AM29" s="238" t="s">
        <v>354</v>
      </c>
      <c r="AN29" s="238">
        <v>5</v>
      </c>
      <c r="AO29" s="238">
        <v>2</v>
      </c>
      <c r="AP29" s="238">
        <v>8</v>
      </c>
      <c r="AS29" s="238">
        <v>4</v>
      </c>
      <c r="AT29" s="238">
        <v>2</v>
      </c>
      <c r="AU29" s="238">
        <v>35</v>
      </c>
      <c r="AV29" s="238">
        <v>11</v>
      </c>
      <c r="AW29" s="238">
        <v>21</v>
      </c>
      <c r="AX29" s="238">
        <v>2</v>
      </c>
      <c r="AY29" s="238">
        <v>4</v>
      </c>
      <c r="AZ29" s="238">
        <v>4</v>
      </c>
      <c r="BA29" s="238">
        <v>21</v>
      </c>
      <c r="BB29" s="238">
        <v>48</v>
      </c>
      <c r="BC29" s="238" t="s">
        <v>354</v>
      </c>
      <c r="BD29" s="238">
        <v>5</v>
      </c>
      <c r="BE29" s="238">
        <v>1</v>
      </c>
      <c r="BI29" s="238">
        <v>4</v>
      </c>
      <c r="BJ29" s="238">
        <v>2</v>
      </c>
      <c r="BK29" s="238">
        <v>35</v>
      </c>
      <c r="BL29" s="238">
        <v>11</v>
      </c>
      <c r="BM29" s="238">
        <v>21</v>
      </c>
      <c r="CT29" s="238">
        <v>447989</v>
      </c>
      <c r="CU29" s="238">
        <v>4976092</v>
      </c>
      <c r="CV29" s="238">
        <v>44.936355200000001</v>
      </c>
      <c r="CW29" s="238">
        <v>-93.659186599999998</v>
      </c>
      <c r="CX29" s="238" t="s">
        <v>359</v>
      </c>
      <c r="CY29" s="238" t="s">
        <v>2837</v>
      </c>
    </row>
    <row r="30" spans="1:103" x14ac:dyDescent="0.25">
      <c r="A30" s="238">
        <v>10969131</v>
      </c>
      <c r="B30" s="238">
        <v>4</v>
      </c>
      <c r="C30" s="238">
        <v>15</v>
      </c>
      <c r="D30" s="238">
        <v>5.7919999999999998</v>
      </c>
      <c r="E30" s="238">
        <v>27</v>
      </c>
      <c r="F30" s="238" t="s">
        <v>2776</v>
      </c>
      <c r="H30" s="238" t="s">
        <v>354</v>
      </c>
      <c r="I30" s="238">
        <v>25</v>
      </c>
      <c r="K30" s="238" t="s">
        <v>2838</v>
      </c>
      <c r="L30" s="238">
        <v>141980112</v>
      </c>
      <c r="M30" s="238">
        <v>7</v>
      </c>
      <c r="N30" s="238">
        <v>16</v>
      </c>
      <c r="O30" s="238">
        <v>2014</v>
      </c>
      <c r="P30" s="238" t="s">
        <v>355</v>
      </c>
      <c r="Q30" s="238">
        <v>18</v>
      </c>
      <c r="S30" s="238">
        <v>5</v>
      </c>
      <c r="T30" s="238">
        <v>0</v>
      </c>
      <c r="U30" s="238">
        <v>2</v>
      </c>
      <c r="V30" s="238">
        <v>1</v>
      </c>
      <c r="W30" s="238">
        <v>10</v>
      </c>
      <c r="X30" s="238">
        <v>2</v>
      </c>
      <c r="Y30" s="238">
        <v>1</v>
      </c>
      <c r="Z30" s="238">
        <v>1</v>
      </c>
      <c r="AA30" s="238">
        <v>1</v>
      </c>
      <c r="AB30" s="238">
        <v>1</v>
      </c>
      <c r="AC30" s="238">
        <v>98</v>
      </c>
      <c r="AD30" s="238" t="s">
        <v>2795</v>
      </c>
      <c r="AE30" s="238" t="s">
        <v>2832</v>
      </c>
      <c r="AF30" s="238" t="s">
        <v>2779</v>
      </c>
      <c r="AG30" s="238">
        <v>7</v>
      </c>
      <c r="AH30" s="238">
        <v>2</v>
      </c>
      <c r="AI30" s="238">
        <v>4</v>
      </c>
      <c r="AJ30" s="238">
        <v>3</v>
      </c>
      <c r="AK30" s="238">
        <v>26</v>
      </c>
      <c r="AL30" s="238">
        <v>47</v>
      </c>
      <c r="AM30" s="238" t="s">
        <v>354</v>
      </c>
      <c r="AN30" s="238">
        <v>5</v>
      </c>
      <c r="AO30" s="238">
        <v>1</v>
      </c>
      <c r="AP30" s="238">
        <v>1</v>
      </c>
      <c r="AS30" s="238">
        <v>4</v>
      </c>
      <c r="AT30" s="238">
        <v>98</v>
      </c>
      <c r="AU30" s="238">
        <v>35</v>
      </c>
      <c r="AV30" s="238">
        <v>11</v>
      </c>
      <c r="AW30" s="238">
        <v>21</v>
      </c>
      <c r="AX30" s="238">
        <v>2</v>
      </c>
      <c r="AY30" s="238">
        <v>2</v>
      </c>
      <c r="AZ30" s="238">
        <v>3</v>
      </c>
      <c r="BA30" s="238">
        <v>21</v>
      </c>
      <c r="BB30" s="238">
        <v>24</v>
      </c>
      <c r="BC30" s="238" t="s">
        <v>363</v>
      </c>
      <c r="BD30" s="238">
        <v>5</v>
      </c>
      <c r="BE30" s="238">
        <v>5</v>
      </c>
      <c r="BF30" s="238">
        <v>8</v>
      </c>
      <c r="BI30" s="238">
        <v>4</v>
      </c>
      <c r="BJ30" s="238">
        <v>98</v>
      </c>
      <c r="BK30" s="238">
        <v>35</v>
      </c>
      <c r="BL30" s="238">
        <v>11</v>
      </c>
      <c r="BM30" s="238">
        <v>21</v>
      </c>
      <c r="CT30" s="238">
        <v>447989</v>
      </c>
      <c r="CU30" s="238">
        <v>4976092</v>
      </c>
      <c r="CV30" s="238">
        <v>44.936355200000001</v>
      </c>
      <c r="CW30" s="238">
        <v>-93.659186599999998</v>
      </c>
      <c r="CX30" s="238" t="s">
        <v>359</v>
      </c>
      <c r="CY30" s="238" t="s">
        <v>2839</v>
      </c>
    </row>
    <row r="31" spans="1:103" x14ac:dyDescent="0.25">
      <c r="A31" s="238">
        <v>10969958</v>
      </c>
      <c r="B31" s="238">
        <v>4</v>
      </c>
      <c r="C31" s="238">
        <v>15</v>
      </c>
      <c r="D31" s="238">
        <v>5.7919999999999998</v>
      </c>
      <c r="E31" s="238">
        <v>27</v>
      </c>
      <c r="F31" s="238" t="s">
        <v>2776</v>
      </c>
      <c r="H31" s="238" t="s">
        <v>354</v>
      </c>
      <c r="I31" s="238">
        <v>25</v>
      </c>
      <c r="K31" s="238" t="s">
        <v>2840</v>
      </c>
      <c r="L31" s="238">
        <v>142110019</v>
      </c>
      <c r="M31" s="238">
        <v>7</v>
      </c>
      <c r="N31" s="238">
        <v>29</v>
      </c>
      <c r="O31" s="238">
        <v>2014</v>
      </c>
      <c r="P31" s="238" t="s">
        <v>368</v>
      </c>
      <c r="Q31" s="238">
        <v>10</v>
      </c>
      <c r="R31" s="238" t="s">
        <v>356</v>
      </c>
      <c r="S31" s="238">
        <v>5</v>
      </c>
      <c r="T31" s="238">
        <v>0</v>
      </c>
      <c r="U31" s="238">
        <v>2</v>
      </c>
      <c r="V31" s="238">
        <v>1</v>
      </c>
      <c r="W31" s="238">
        <v>10</v>
      </c>
      <c r="X31" s="238">
        <v>2</v>
      </c>
      <c r="Y31" s="238">
        <v>1</v>
      </c>
      <c r="Z31" s="238">
        <v>1</v>
      </c>
      <c r="AA31" s="238">
        <v>1</v>
      </c>
      <c r="AB31" s="238">
        <v>1</v>
      </c>
      <c r="AC31" s="238">
        <v>98</v>
      </c>
      <c r="AD31" s="238" t="s">
        <v>2841</v>
      </c>
      <c r="AE31" s="238" t="s">
        <v>2842</v>
      </c>
      <c r="AF31" s="238" t="s">
        <v>2779</v>
      </c>
      <c r="AG31" s="238">
        <v>7</v>
      </c>
      <c r="AH31" s="238">
        <v>2</v>
      </c>
      <c r="AI31" s="238">
        <v>4</v>
      </c>
      <c r="AJ31" s="238">
        <v>4</v>
      </c>
      <c r="AK31" s="238">
        <v>21</v>
      </c>
      <c r="AL31" s="238">
        <v>22</v>
      </c>
      <c r="AM31" s="238" t="s">
        <v>363</v>
      </c>
      <c r="AN31" s="238">
        <v>5</v>
      </c>
      <c r="AO31" s="238">
        <v>15</v>
      </c>
      <c r="AP31" s="238">
        <v>1</v>
      </c>
      <c r="AS31" s="238">
        <v>7</v>
      </c>
      <c r="AT31" s="238">
        <v>90</v>
      </c>
      <c r="AU31" s="238">
        <v>35</v>
      </c>
      <c r="AV31" s="238">
        <v>11</v>
      </c>
      <c r="AW31" s="238">
        <v>21</v>
      </c>
      <c r="AX31" s="238">
        <v>0</v>
      </c>
      <c r="AY31" s="238">
        <v>3</v>
      </c>
      <c r="AZ31" s="238">
        <v>4</v>
      </c>
      <c r="BB31" s="238">
        <v>27</v>
      </c>
      <c r="BC31" s="238" t="s">
        <v>363</v>
      </c>
      <c r="BD31" s="238">
        <v>5</v>
      </c>
      <c r="BE31" s="238">
        <v>1</v>
      </c>
      <c r="BF31" s="238">
        <v>1</v>
      </c>
      <c r="BG31" s="238">
        <v>26</v>
      </c>
      <c r="BI31" s="238">
        <v>7</v>
      </c>
      <c r="BJ31" s="238">
        <v>90</v>
      </c>
      <c r="BK31" s="238">
        <v>35</v>
      </c>
      <c r="BL31" s="238">
        <v>11</v>
      </c>
      <c r="BM31" s="238">
        <v>21</v>
      </c>
      <c r="CT31" s="238">
        <v>447989</v>
      </c>
      <c r="CU31" s="238">
        <v>4976092</v>
      </c>
      <c r="CV31" s="238">
        <v>44.936355200000001</v>
      </c>
      <c r="CW31" s="238">
        <v>-93.659186599999998</v>
      </c>
      <c r="CX31" s="238" t="s">
        <v>359</v>
      </c>
      <c r="CY31" s="238" t="s">
        <v>2843</v>
      </c>
    </row>
    <row r="32" spans="1:103" x14ac:dyDescent="0.25">
      <c r="A32" s="238">
        <v>416934</v>
      </c>
      <c r="B32" s="238">
        <v>4</v>
      </c>
      <c r="C32" s="238">
        <v>15</v>
      </c>
      <c r="D32" s="238">
        <v>5.7930000000000001</v>
      </c>
      <c r="E32" s="238">
        <v>27</v>
      </c>
      <c r="F32" s="238" t="s">
        <v>2776</v>
      </c>
      <c r="H32" s="238" t="s">
        <v>354</v>
      </c>
      <c r="I32" s="238">
        <v>25</v>
      </c>
      <c r="K32" s="238">
        <v>17000701</v>
      </c>
      <c r="M32" s="238">
        <v>1</v>
      </c>
      <c r="N32" s="238">
        <v>19</v>
      </c>
      <c r="O32" s="238">
        <v>2017</v>
      </c>
      <c r="P32" s="238" t="s">
        <v>384</v>
      </c>
      <c r="Q32" s="238">
        <v>7</v>
      </c>
      <c r="R32" s="238" t="s">
        <v>419</v>
      </c>
      <c r="S32" s="238">
        <v>5</v>
      </c>
      <c r="T32" s="238">
        <v>0</v>
      </c>
      <c r="U32" s="238">
        <v>2</v>
      </c>
      <c r="V32" s="238">
        <v>5</v>
      </c>
      <c r="W32" s="238">
        <v>10</v>
      </c>
      <c r="X32" s="238">
        <v>4</v>
      </c>
      <c r="Y32" s="238">
        <v>1</v>
      </c>
      <c r="Z32" s="238">
        <v>1</v>
      </c>
      <c r="AB32" s="238">
        <v>2</v>
      </c>
      <c r="AC32" s="238">
        <v>98</v>
      </c>
      <c r="AD32" s="238" t="s">
        <v>2800</v>
      </c>
      <c r="AF32" s="238" t="s">
        <v>2779</v>
      </c>
      <c r="AG32" s="238">
        <v>10</v>
      </c>
      <c r="AH32" s="238">
        <v>2</v>
      </c>
      <c r="AI32" s="238">
        <v>2</v>
      </c>
      <c r="AJ32" s="238">
        <v>3</v>
      </c>
      <c r="AK32" s="238">
        <v>21</v>
      </c>
      <c r="AL32" s="238">
        <v>38</v>
      </c>
      <c r="AM32" s="238" t="s">
        <v>354</v>
      </c>
      <c r="AN32" s="238">
        <v>5</v>
      </c>
      <c r="AO32" s="238">
        <v>1</v>
      </c>
      <c r="AS32" s="238">
        <v>12</v>
      </c>
      <c r="AT32" s="238">
        <v>23</v>
      </c>
      <c r="AU32" s="238">
        <v>35</v>
      </c>
      <c r="AV32" s="238">
        <v>11</v>
      </c>
      <c r="AW32" s="238">
        <v>21</v>
      </c>
      <c r="AX32" s="238">
        <v>2</v>
      </c>
      <c r="AY32" s="238">
        <v>4</v>
      </c>
      <c r="AZ32" s="238">
        <v>1</v>
      </c>
      <c r="BA32" s="238">
        <v>24</v>
      </c>
      <c r="BB32" s="238">
        <v>16</v>
      </c>
      <c r="BC32" s="238" t="s">
        <v>354</v>
      </c>
      <c r="BD32" s="238">
        <v>99</v>
      </c>
      <c r="BE32" s="238">
        <v>99</v>
      </c>
      <c r="BI32" s="238">
        <v>12</v>
      </c>
      <c r="BJ32" s="238">
        <v>23</v>
      </c>
      <c r="BK32" s="238">
        <v>30</v>
      </c>
      <c r="BL32" s="238">
        <v>11</v>
      </c>
      <c r="BM32" s="238">
        <v>21</v>
      </c>
      <c r="CT32" s="238">
        <v>447985.21944080101</v>
      </c>
      <c r="CU32" s="238">
        <v>4976093.6164167197</v>
      </c>
      <c r="CV32" s="238">
        <v>44.936372730000002</v>
      </c>
      <c r="CW32" s="238">
        <v>-93.659228670000005</v>
      </c>
      <c r="CX32" s="238" t="s">
        <v>359</v>
      </c>
      <c r="CY32" s="238" t="s">
        <v>2844</v>
      </c>
    </row>
    <row r="33" spans="1:103" x14ac:dyDescent="0.25">
      <c r="A33" s="238">
        <v>10798982</v>
      </c>
      <c r="B33" s="238">
        <v>4</v>
      </c>
      <c r="C33" s="238">
        <v>15</v>
      </c>
      <c r="D33" s="238">
        <v>5.7960000000000003</v>
      </c>
      <c r="E33" s="238">
        <v>27</v>
      </c>
      <c r="F33" s="238" t="s">
        <v>2776</v>
      </c>
      <c r="H33" s="238" t="s">
        <v>354</v>
      </c>
      <c r="I33" s="238">
        <v>25</v>
      </c>
      <c r="K33" s="238">
        <v>12001677</v>
      </c>
      <c r="L33" s="238">
        <v>121800153</v>
      </c>
      <c r="M33" s="238">
        <v>6</v>
      </c>
      <c r="N33" s="238">
        <v>28</v>
      </c>
      <c r="O33" s="238">
        <v>2012</v>
      </c>
      <c r="P33" s="238" t="s">
        <v>384</v>
      </c>
      <c r="Q33" s="238">
        <v>17</v>
      </c>
      <c r="S33" s="238">
        <v>4</v>
      </c>
      <c r="T33" s="238">
        <v>0</v>
      </c>
      <c r="U33" s="238">
        <v>2</v>
      </c>
      <c r="V33" s="238">
        <v>1</v>
      </c>
      <c r="W33" s="238">
        <v>10</v>
      </c>
      <c r="X33" s="238">
        <v>2</v>
      </c>
      <c r="Y33" s="238">
        <v>1</v>
      </c>
      <c r="Z33" s="238">
        <v>1</v>
      </c>
      <c r="AB33" s="238">
        <v>1</v>
      </c>
      <c r="AC33" s="238">
        <v>98</v>
      </c>
      <c r="AD33" s="238" t="s">
        <v>2777</v>
      </c>
      <c r="AE33" s="238" t="s">
        <v>2832</v>
      </c>
      <c r="AF33" s="238" t="s">
        <v>2779</v>
      </c>
      <c r="AG33" s="238">
        <v>7</v>
      </c>
      <c r="AH33" s="238">
        <v>2</v>
      </c>
      <c r="AI33" s="238">
        <v>2</v>
      </c>
      <c r="AJ33" s="238">
        <v>4</v>
      </c>
      <c r="AK33" s="238">
        <v>21</v>
      </c>
      <c r="AL33" s="238">
        <v>19</v>
      </c>
      <c r="AM33" s="238" t="s">
        <v>354</v>
      </c>
      <c r="AN33" s="238">
        <v>5</v>
      </c>
      <c r="AO33" s="238">
        <v>15</v>
      </c>
      <c r="AS33" s="238">
        <v>6</v>
      </c>
      <c r="AT33" s="238">
        <v>98</v>
      </c>
      <c r="AU33" s="238">
        <v>35</v>
      </c>
      <c r="AV33" s="238">
        <v>11</v>
      </c>
      <c r="AW33" s="238">
        <v>21</v>
      </c>
      <c r="AX33" s="238">
        <v>2</v>
      </c>
      <c r="AY33" s="238">
        <v>2</v>
      </c>
      <c r="AZ33" s="238">
        <v>4</v>
      </c>
      <c r="BA33" s="238">
        <v>8</v>
      </c>
      <c r="BB33" s="238">
        <v>49</v>
      </c>
      <c r="BC33" s="238" t="s">
        <v>363</v>
      </c>
      <c r="BD33" s="238">
        <v>5</v>
      </c>
      <c r="BE33" s="238">
        <v>1</v>
      </c>
      <c r="BI33" s="238">
        <v>6</v>
      </c>
      <c r="BJ33" s="238">
        <v>98</v>
      </c>
      <c r="BK33" s="238">
        <v>35</v>
      </c>
      <c r="BL33" s="238">
        <v>11</v>
      </c>
      <c r="BM33" s="238">
        <v>21</v>
      </c>
      <c r="CT33" s="238">
        <v>447996</v>
      </c>
      <c r="CU33" s="238">
        <v>4976092</v>
      </c>
      <c r="CV33" s="238">
        <v>44.936362299999999</v>
      </c>
      <c r="CW33" s="238">
        <v>-93.659097500000001</v>
      </c>
      <c r="CX33" s="238" t="s">
        <v>359</v>
      </c>
      <c r="CY33" s="238" t="s">
        <v>2845</v>
      </c>
    </row>
    <row r="34" spans="1:103" x14ac:dyDescent="0.25">
      <c r="A34" s="238">
        <v>10872762</v>
      </c>
      <c r="B34" s="238">
        <v>4</v>
      </c>
      <c r="C34" s="238">
        <v>15</v>
      </c>
      <c r="D34" s="238">
        <v>5.8019999999999996</v>
      </c>
      <c r="E34" s="238">
        <v>27</v>
      </c>
      <c r="F34" s="238" t="s">
        <v>2776</v>
      </c>
      <c r="H34" s="238" t="s">
        <v>354</v>
      </c>
      <c r="I34" s="238">
        <v>25</v>
      </c>
      <c r="K34" s="238" t="s">
        <v>2846</v>
      </c>
      <c r="L34" s="238">
        <v>131310081</v>
      </c>
      <c r="M34" s="238">
        <v>5</v>
      </c>
      <c r="N34" s="238">
        <v>11</v>
      </c>
      <c r="O34" s="238">
        <v>2013</v>
      </c>
      <c r="P34" s="238" t="s">
        <v>364</v>
      </c>
      <c r="Q34" s="238">
        <v>12</v>
      </c>
      <c r="S34" s="238">
        <v>5</v>
      </c>
      <c r="T34" s="238">
        <v>0</v>
      </c>
      <c r="U34" s="238">
        <v>2</v>
      </c>
      <c r="V34" s="238">
        <v>5</v>
      </c>
      <c r="W34" s="238">
        <v>10</v>
      </c>
      <c r="X34" s="238">
        <v>2</v>
      </c>
      <c r="Y34" s="238">
        <v>1</v>
      </c>
      <c r="Z34" s="238">
        <v>1</v>
      </c>
      <c r="AB34" s="238">
        <v>1</v>
      </c>
      <c r="AC34" s="238">
        <v>98</v>
      </c>
      <c r="AD34" s="238" t="s">
        <v>2847</v>
      </c>
      <c r="AE34" s="238" t="s">
        <v>2817</v>
      </c>
      <c r="AF34" s="238" t="s">
        <v>2779</v>
      </c>
      <c r="AG34" s="238">
        <v>10</v>
      </c>
      <c r="AH34" s="238">
        <v>2</v>
      </c>
      <c r="AI34" s="238">
        <v>2</v>
      </c>
      <c r="AJ34" s="238">
        <v>2</v>
      </c>
      <c r="AK34" s="238">
        <v>7</v>
      </c>
      <c r="AL34" s="238">
        <v>22</v>
      </c>
      <c r="AM34" s="238" t="s">
        <v>354</v>
      </c>
      <c r="AN34" s="238">
        <v>5</v>
      </c>
      <c r="AO34" s="238">
        <v>2</v>
      </c>
      <c r="AT34" s="238">
        <v>98</v>
      </c>
      <c r="AU34" s="238">
        <v>35</v>
      </c>
      <c r="AV34" s="238">
        <v>11</v>
      </c>
      <c r="AW34" s="238">
        <v>21</v>
      </c>
      <c r="AX34" s="238">
        <v>2</v>
      </c>
      <c r="AY34" s="238">
        <v>4</v>
      </c>
      <c r="AZ34" s="238">
        <v>4</v>
      </c>
      <c r="BA34" s="238">
        <v>21</v>
      </c>
      <c r="BB34" s="238">
        <v>45</v>
      </c>
      <c r="BC34" s="238" t="s">
        <v>354</v>
      </c>
      <c r="BD34" s="238">
        <v>5</v>
      </c>
      <c r="BE34" s="238">
        <v>1</v>
      </c>
      <c r="BJ34" s="238">
        <v>98</v>
      </c>
      <c r="BK34" s="238">
        <v>35</v>
      </c>
      <c r="BL34" s="238">
        <v>11</v>
      </c>
      <c r="BM34" s="238">
        <v>21</v>
      </c>
      <c r="CT34" s="238">
        <v>448006</v>
      </c>
      <c r="CU34" s="238">
        <v>4976093</v>
      </c>
      <c r="CV34" s="238">
        <v>44.936372499999997</v>
      </c>
      <c r="CW34" s="238">
        <v>-93.658971100000002</v>
      </c>
      <c r="CX34" s="238" t="s">
        <v>359</v>
      </c>
      <c r="CY34" s="238" t="s">
        <v>2848</v>
      </c>
    </row>
    <row r="35" spans="1:103" x14ac:dyDescent="0.25">
      <c r="A35" s="238">
        <v>517397</v>
      </c>
      <c r="B35" s="238">
        <v>4</v>
      </c>
      <c r="C35" s="238">
        <v>15</v>
      </c>
      <c r="D35" s="238">
        <v>5.8239999999999998</v>
      </c>
      <c r="E35" s="238">
        <v>27</v>
      </c>
      <c r="F35" s="238" t="s">
        <v>2776</v>
      </c>
      <c r="H35" s="238" t="s">
        <v>354</v>
      </c>
      <c r="I35" s="238">
        <v>25</v>
      </c>
      <c r="K35" s="238">
        <v>17013279</v>
      </c>
      <c r="M35" s="238">
        <v>11</v>
      </c>
      <c r="N35" s="238">
        <v>15</v>
      </c>
      <c r="O35" s="238">
        <v>2017</v>
      </c>
      <c r="P35" s="238" t="s">
        <v>355</v>
      </c>
      <c r="Q35" s="238">
        <v>18</v>
      </c>
      <c r="R35" s="238" t="s">
        <v>356</v>
      </c>
      <c r="S35" s="238">
        <v>5</v>
      </c>
      <c r="T35" s="238">
        <v>0</v>
      </c>
      <c r="U35" s="238">
        <v>2</v>
      </c>
      <c r="V35" s="238">
        <v>12</v>
      </c>
      <c r="W35" s="238">
        <v>10</v>
      </c>
      <c r="X35" s="238">
        <v>90</v>
      </c>
      <c r="Y35" s="238">
        <v>4</v>
      </c>
      <c r="Z35" s="238">
        <v>1</v>
      </c>
      <c r="AB35" s="238">
        <v>1</v>
      </c>
      <c r="AC35" s="238">
        <v>98</v>
      </c>
      <c r="AD35" s="238" t="s">
        <v>2800</v>
      </c>
      <c r="AF35" s="238" t="s">
        <v>2779</v>
      </c>
      <c r="AG35" s="238">
        <v>7</v>
      </c>
      <c r="AH35" s="238">
        <v>2</v>
      </c>
      <c r="AI35" s="238">
        <v>3</v>
      </c>
      <c r="AJ35" s="238">
        <v>4</v>
      </c>
      <c r="AK35" s="238">
        <v>21</v>
      </c>
      <c r="AL35" s="238">
        <v>29</v>
      </c>
      <c r="AM35" s="238" t="s">
        <v>354</v>
      </c>
      <c r="AN35" s="238">
        <v>5</v>
      </c>
      <c r="AO35" s="238">
        <v>99</v>
      </c>
      <c r="AS35" s="238">
        <v>12</v>
      </c>
      <c r="AT35" s="238">
        <v>9</v>
      </c>
      <c r="AU35" s="238">
        <v>35</v>
      </c>
      <c r="AV35" s="238">
        <v>11</v>
      </c>
      <c r="AW35" s="238">
        <v>21</v>
      </c>
      <c r="AX35" s="238">
        <v>2</v>
      </c>
      <c r="AY35" s="238">
        <v>4</v>
      </c>
      <c r="AZ35" s="238">
        <v>4</v>
      </c>
      <c r="BA35" s="238">
        <v>34</v>
      </c>
      <c r="BB35" s="238">
        <v>30</v>
      </c>
      <c r="BC35" s="238" t="s">
        <v>363</v>
      </c>
      <c r="BD35" s="238">
        <v>5</v>
      </c>
      <c r="BE35" s="238">
        <v>1</v>
      </c>
      <c r="BI35" s="238">
        <v>12</v>
      </c>
      <c r="BJ35" s="238">
        <v>9</v>
      </c>
      <c r="BK35" s="238">
        <v>35</v>
      </c>
      <c r="BL35" s="238">
        <v>11</v>
      </c>
      <c r="BM35" s="238">
        <v>21</v>
      </c>
      <c r="CT35" s="238">
        <v>448034.049078763</v>
      </c>
      <c r="CU35" s="238">
        <v>4976097.82524879</v>
      </c>
      <c r="CV35" s="238">
        <v>44.936414190000001</v>
      </c>
      <c r="CW35" s="238">
        <v>-93.658610289999999</v>
      </c>
      <c r="CX35" s="238" t="s">
        <v>359</v>
      </c>
      <c r="CY35" s="238" t="s">
        <v>2849</v>
      </c>
    </row>
    <row r="36" spans="1:103" x14ac:dyDescent="0.25">
      <c r="A36" s="238">
        <v>631006</v>
      </c>
      <c r="B36" s="238">
        <v>4</v>
      </c>
      <c r="C36" s="238">
        <v>15</v>
      </c>
      <c r="D36" s="238">
        <v>5.8529999999999998</v>
      </c>
      <c r="E36" s="238">
        <v>27</v>
      </c>
      <c r="F36" s="238" t="s">
        <v>2776</v>
      </c>
      <c r="H36" s="238" t="s">
        <v>354</v>
      </c>
      <c r="I36" s="238">
        <v>25</v>
      </c>
      <c r="K36" s="238">
        <v>18009733</v>
      </c>
      <c r="M36" s="238">
        <v>8</v>
      </c>
      <c r="N36" s="238">
        <v>29</v>
      </c>
      <c r="O36" s="238">
        <v>2018</v>
      </c>
      <c r="P36" s="238" t="s">
        <v>355</v>
      </c>
      <c r="Q36" s="238">
        <v>6</v>
      </c>
      <c r="R36" s="238">
        <v>98</v>
      </c>
      <c r="S36" s="238">
        <v>5</v>
      </c>
      <c r="T36" s="238">
        <v>0</v>
      </c>
      <c r="U36" s="238">
        <v>2</v>
      </c>
      <c r="V36" s="238">
        <v>5</v>
      </c>
      <c r="W36" s="238">
        <v>10</v>
      </c>
      <c r="X36" s="238">
        <v>4</v>
      </c>
      <c r="Y36" s="238">
        <v>2</v>
      </c>
      <c r="Z36" s="238">
        <v>1</v>
      </c>
      <c r="AB36" s="238">
        <v>1</v>
      </c>
      <c r="AC36" s="238">
        <v>98</v>
      </c>
      <c r="AD36" s="238" t="s">
        <v>2800</v>
      </c>
      <c r="AF36" s="238" t="s">
        <v>2779</v>
      </c>
      <c r="AG36" s="238">
        <v>10</v>
      </c>
      <c r="AH36" s="238">
        <v>2</v>
      </c>
      <c r="AI36" s="238">
        <v>2</v>
      </c>
      <c r="AJ36" s="238">
        <v>4</v>
      </c>
      <c r="AK36" s="238">
        <v>21</v>
      </c>
      <c r="AL36" s="238">
        <v>84</v>
      </c>
      <c r="AM36" s="238" t="s">
        <v>354</v>
      </c>
      <c r="AN36" s="238">
        <v>5</v>
      </c>
      <c r="AO36" s="238">
        <v>1</v>
      </c>
      <c r="AS36" s="238">
        <v>12</v>
      </c>
      <c r="AT36" s="238">
        <v>23</v>
      </c>
      <c r="AV36" s="238">
        <v>11</v>
      </c>
      <c r="AW36" s="238">
        <v>21</v>
      </c>
      <c r="AX36" s="238">
        <v>2</v>
      </c>
      <c r="AY36" s="238">
        <v>49</v>
      </c>
      <c r="AZ36" s="238">
        <v>1</v>
      </c>
      <c r="BA36" s="238">
        <v>24</v>
      </c>
      <c r="BB36" s="238">
        <v>56</v>
      </c>
      <c r="BC36" s="238" t="s">
        <v>354</v>
      </c>
      <c r="BD36" s="238">
        <v>5</v>
      </c>
      <c r="BE36" s="238">
        <v>2</v>
      </c>
      <c r="BI36" s="238">
        <v>12</v>
      </c>
      <c r="BJ36" s="238">
        <v>23</v>
      </c>
      <c r="BL36" s="238">
        <v>11</v>
      </c>
      <c r="BM36" s="238">
        <v>21</v>
      </c>
      <c r="CT36" s="238">
        <v>448085.54963500099</v>
      </c>
      <c r="CU36" s="238">
        <v>4976105.3002488799</v>
      </c>
      <c r="CV36" s="238">
        <v>44.936485230000002</v>
      </c>
      <c r="CW36" s="238">
        <v>-93.657958390000005</v>
      </c>
      <c r="CX36" s="238" t="s">
        <v>359</v>
      </c>
      <c r="CY36" s="238" t="s">
        <v>2850</v>
      </c>
    </row>
    <row r="37" spans="1:103" x14ac:dyDescent="0.25">
      <c r="A37" s="238">
        <v>10762387</v>
      </c>
      <c r="B37" s="238">
        <v>4</v>
      </c>
      <c r="C37" s="238">
        <v>15</v>
      </c>
      <c r="D37" s="238">
        <v>5.8540000000000001</v>
      </c>
      <c r="E37" s="238">
        <v>27</v>
      </c>
      <c r="F37" s="238" t="s">
        <v>2776</v>
      </c>
      <c r="H37" s="238" t="s">
        <v>354</v>
      </c>
      <c r="I37" s="238">
        <v>25</v>
      </c>
      <c r="L37" s="238">
        <v>113460051</v>
      </c>
      <c r="M37" s="238">
        <v>11</v>
      </c>
      <c r="N37" s="238">
        <v>8</v>
      </c>
      <c r="O37" s="238">
        <v>2011</v>
      </c>
      <c r="P37" s="238" t="s">
        <v>368</v>
      </c>
      <c r="Q37" s="238">
        <v>13</v>
      </c>
      <c r="S37" s="238">
        <v>4</v>
      </c>
      <c r="T37" s="238">
        <v>0</v>
      </c>
      <c r="U37" s="238">
        <v>2</v>
      </c>
      <c r="V37" s="238">
        <v>3</v>
      </c>
      <c r="W37" s="238">
        <v>10</v>
      </c>
      <c r="Y37" s="238">
        <v>1</v>
      </c>
      <c r="Z37" s="238">
        <v>1</v>
      </c>
      <c r="AB37" s="238">
        <v>1</v>
      </c>
      <c r="AC37" s="238">
        <v>98</v>
      </c>
      <c r="AF37" s="238" t="s">
        <v>2779</v>
      </c>
      <c r="AG37" s="238">
        <v>9</v>
      </c>
      <c r="AH37" s="238">
        <v>2</v>
      </c>
      <c r="AI37" s="238">
        <v>2</v>
      </c>
      <c r="AJ37" s="238">
        <v>8</v>
      </c>
      <c r="AK37" s="238">
        <v>24</v>
      </c>
      <c r="AL37" s="238">
        <v>55</v>
      </c>
      <c r="AM37" s="238" t="s">
        <v>363</v>
      </c>
      <c r="AT37" s="238">
        <v>2</v>
      </c>
      <c r="AU37" s="238">
        <v>35</v>
      </c>
      <c r="AX37" s="238">
        <v>2</v>
      </c>
      <c r="AY37" s="238">
        <v>2</v>
      </c>
      <c r="AZ37" s="238">
        <v>3</v>
      </c>
      <c r="BA37" s="238">
        <v>21</v>
      </c>
      <c r="BB37" s="238">
        <v>22</v>
      </c>
      <c r="BC37" s="238" t="s">
        <v>354</v>
      </c>
      <c r="BJ37" s="238">
        <v>2</v>
      </c>
      <c r="BK37" s="238">
        <v>35</v>
      </c>
      <c r="CT37" s="238">
        <v>448088</v>
      </c>
      <c r="CU37" s="238">
        <v>4976105</v>
      </c>
      <c r="CV37" s="238">
        <v>44.936486299999999</v>
      </c>
      <c r="CW37" s="238">
        <v>-93.657929699999997</v>
      </c>
      <c r="CX37" s="238" t="s">
        <v>359</v>
      </c>
    </row>
    <row r="38" spans="1:103" x14ac:dyDescent="0.25">
      <c r="A38" s="238">
        <v>10784727</v>
      </c>
      <c r="B38" s="238">
        <v>4</v>
      </c>
      <c r="C38" s="238">
        <v>15</v>
      </c>
      <c r="D38" s="238">
        <v>5.8540000000000001</v>
      </c>
      <c r="E38" s="238">
        <v>27</v>
      </c>
      <c r="F38" s="238" t="s">
        <v>2776</v>
      </c>
      <c r="H38" s="238" t="s">
        <v>354</v>
      </c>
      <c r="I38" s="238">
        <v>25</v>
      </c>
      <c r="K38" s="238" t="s">
        <v>2851</v>
      </c>
      <c r="L38" s="238">
        <v>120320182</v>
      </c>
      <c r="M38" s="238">
        <v>2</v>
      </c>
      <c r="N38" s="238">
        <v>1</v>
      </c>
      <c r="O38" s="238">
        <v>2012</v>
      </c>
      <c r="P38" s="238" t="s">
        <v>355</v>
      </c>
      <c r="Q38" s="238">
        <v>20</v>
      </c>
      <c r="S38" s="238">
        <v>3</v>
      </c>
      <c r="T38" s="238">
        <v>0</v>
      </c>
      <c r="U38" s="238">
        <v>2</v>
      </c>
      <c r="V38" s="238">
        <v>5</v>
      </c>
      <c r="W38" s="238">
        <v>10</v>
      </c>
      <c r="X38" s="238">
        <v>4</v>
      </c>
      <c r="Y38" s="238">
        <v>4</v>
      </c>
      <c r="Z38" s="238">
        <v>6</v>
      </c>
      <c r="AB38" s="238">
        <v>1</v>
      </c>
      <c r="AC38" s="238">
        <v>98</v>
      </c>
      <c r="AD38" s="238" t="s">
        <v>2777</v>
      </c>
      <c r="AE38" s="238" t="s">
        <v>2852</v>
      </c>
      <c r="AF38" s="238" t="s">
        <v>2779</v>
      </c>
      <c r="AG38" s="238">
        <v>10</v>
      </c>
      <c r="AH38" s="238">
        <v>2</v>
      </c>
      <c r="AI38" s="238">
        <v>2</v>
      </c>
      <c r="AJ38" s="238">
        <v>1</v>
      </c>
      <c r="AK38" s="238">
        <v>23</v>
      </c>
      <c r="AL38" s="238">
        <v>17</v>
      </c>
      <c r="AM38" s="238" t="s">
        <v>354</v>
      </c>
      <c r="AN38" s="238">
        <v>5</v>
      </c>
      <c r="AO38" s="238">
        <v>2</v>
      </c>
      <c r="AP38" s="238">
        <v>15</v>
      </c>
      <c r="AS38" s="238">
        <v>7</v>
      </c>
      <c r="AT38" s="238">
        <v>2</v>
      </c>
      <c r="AU38" s="238">
        <v>35</v>
      </c>
      <c r="AV38" s="238">
        <v>11</v>
      </c>
      <c r="AW38" s="238">
        <v>21</v>
      </c>
      <c r="AX38" s="238">
        <v>2</v>
      </c>
      <c r="AY38" s="238">
        <v>2</v>
      </c>
      <c r="AZ38" s="238">
        <v>3</v>
      </c>
      <c r="BA38" s="238">
        <v>21</v>
      </c>
      <c r="BB38" s="238">
        <v>18</v>
      </c>
      <c r="BC38" s="238" t="s">
        <v>363</v>
      </c>
      <c r="BD38" s="238">
        <v>5</v>
      </c>
      <c r="BE38" s="238">
        <v>1</v>
      </c>
      <c r="BI38" s="238">
        <v>7</v>
      </c>
      <c r="BJ38" s="238">
        <v>2</v>
      </c>
      <c r="BK38" s="238">
        <v>35</v>
      </c>
      <c r="BL38" s="238">
        <v>11</v>
      </c>
      <c r="BM38" s="238">
        <v>21</v>
      </c>
      <c r="CT38" s="238">
        <v>448088</v>
      </c>
      <c r="CU38" s="238">
        <v>4976105</v>
      </c>
      <c r="CV38" s="238">
        <v>44.936486299999999</v>
      </c>
      <c r="CW38" s="238">
        <v>-93.657929699999997</v>
      </c>
      <c r="CX38" s="238" t="s">
        <v>359</v>
      </c>
      <c r="CY38" s="238" t="s">
        <v>2853</v>
      </c>
    </row>
    <row r="39" spans="1:103" x14ac:dyDescent="0.25">
      <c r="A39" s="238">
        <v>10802552</v>
      </c>
      <c r="B39" s="238">
        <v>4</v>
      </c>
      <c r="C39" s="238">
        <v>15</v>
      </c>
      <c r="D39" s="238">
        <v>5.8540000000000001</v>
      </c>
      <c r="E39" s="238">
        <v>27</v>
      </c>
      <c r="F39" s="238" t="s">
        <v>2776</v>
      </c>
      <c r="H39" s="238" t="s">
        <v>354</v>
      </c>
      <c r="I39" s="238">
        <v>25</v>
      </c>
      <c r="K39" s="238">
        <v>156660</v>
      </c>
      <c r="L39" s="238">
        <v>122410031</v>
      </c>
      <c r="M39" s="238">
        <v>8</v>
      </c>
      <c r="N39" s="238">
        <v>28</v>
      </c>
      <c r="O39" s="238">
        <v>2012</v>
      </c>
      <c r="P39" s="238" t="s">
        <v>368</v>
      </c>
      <c r="Q39" s="238">
        <v>7</v>
      </c>
      <c r="S39" s="238">
        <v>5</v>
      </c>
      <c r="T39" s="238">
        <v>0</v>
      </c>
      <c r="U39" s="238">
        <v>2</v>
      </c>
      <c r="V39" s="238">
        <v>3</v>
      </c>
      <c r="W39" s="238">
        <v>10</v>
      </c>
      <c r="X39" s="238">
        <v>4</v>
      </c>
      <c r="Y39" s="238">
        <v>1</v>
      </c>
      <c r="Z39" s="238">
        <v>2</v>
      </c>
      <c r="AB39" s="238">
        <v>1</v>
      </c>
      <c r="AC39" s="238">
        <v>98</v>
      </c>
      <c r="AD39" s="238" t="s">
        <v>2854</v>
      </c>
      <c r="AE39" s="238" t="s">
        <v>2855</v>
      </c>
      <c r="AF39" s="238" t="s">
        <v>2779</v>
      </c>
      <c r="AG39" s="238">
        <v>9</v>
      </c>
      <c r="AH39" s="238">
        <v>0</v>
      </c>
      <c r="AI39" s="238">
        <v>4</v>
      </c>
      <c r="AJ39" s="238">
        <v>1</v>
      </c>
      <c r="AL39" s="238">
        <v>32</v>
      </c>
      <c r="AM39" s="238" t="s">
        <v>363</v>
      </c>
      <c r="AN39" s="238">
        <v>98</v>
      </c>
      <c r="AQ39" s="238">
        <v>23</v>
      </c>
      <c r="AS39" s="238">
        <v>5</v>
      </c>
      <c r="AT39" s="238">
        <v>2</v>
      </c>
      <c r="AU39" s="238">
        <v>35</v>
      </c>
      <c r="AV39" s="238">
        <v>11</v>
      </c>
      <c r="AW39" s="238">
        <v>21</v>
      </c>
      <c r="AX39" s="238">
        <v>2</v>
      </c>
      <c r="AY39" s="238">
        <v>2</v>
      </c>
      <c r="AZ39" s="238">
        <v>3</v>
      </c>
      <c r="BA39" s="238">
        <v>21</v>
      </c>
      <c r="BB39" s="238">
        <v>41</v>
      </c>
      <c r="BC39" s="238" t="s">
        <v>354</v>
      </c>
      <c r="BD39" s="238">
        <v>5</v>
      </c>
      <c r="BE39" s="238">
        <v>1</v>
      </c>
      <c r="BF39" s="238">
        <v>1</v>
      </c>
      <c r="BI39" s="238">
        <v>5</v>
      </c>
      <c r="BJ39" s="238">
        <v>2</v>
      </c>
      <c r="BK39" s="238">
        <v>35</v>
      </c>
      <c r="BL39" s="238">
        <v>11</v>
      </c>
      <c r="BM39" s="238">
        <v>21</v>
      </c>
      <c r="CT39" s="238">
        <v>448088</v>
      </c>
      <c r="CU39" s="238">
        <v>4976105</v>
      </c>
      <c r="CV39" s="238">
        <v>44.936486299999999</v>
      </c>
      <c r="CW39" s="238">
        <v>-93.657929699999997</v>
      </c>
      <c r="CX39" s="238" t="s">
        <v>359</v>
      </c>
      <c r="CY39" s="238" t="s">
        <v>2856</v>
      </c>
    </row>
    <row r="40" spans="1:103" x14ac:dyDescent="0.25">
      <c r="A40" s="238">
        <v>10857378</v>
      </c>
      <c r="B40" s="238">
        <v>4</v>
      </c>
      <c r="C40" s="238">
        <v>15</v>
      </c>
      <c r="D40" s="238">
        <v>5.8540000000000001</v>
      </c>
      <c r="E40" s="238">
        <v>27</v>
      </c>
      <c r="F40" s="238" t="s">
        <v>2776</v>
      </c>
      <c r="H40" s="238" t="s">
        <v>354</v>
      </c>
      <c r="I40" s="238">
        <v>25</v>
      </c>
      <c r="K40" s="238">
        <v>13000312</v>
      </c>
      <c r="L40" s="238">
        <v>130080094</v>
      </c>
      <c r="M40" s="238">
        <v>1</v>
      </c>
      <c r="N40" s="238">
        <v>7</v>
      </c>
      <c r="O40" s="238">
        <v>2013</v>
      </c>
      <c r="P40" s="238" t="s">
        <v>361</v>
      </c>
      <c r="Q40" s="238">
        <v>8</v>
      </c>
      <c r="S40" s="238">
        <v>4</v>
      </c>
      <c r="T40" s="238">
        <v>0</v>
      </c>
      <c r="U40" s="238">
        <v>2</v>
      </c>
      <c r="V40" s="238">
        <v>11</v>
      </c>
      <c r="W40" s="238">
        <v>10</v>
      </c>
      <c r="X40" s="238">
        <v>4</v>
      </c>
      <c r="Y40" s="238">
        <v>1</v>
      </c>
      <c r="Z40" s="238">
        <v>1</v>
      </c>
      <c r="AB40" s="238">
        <v>1</v>
      </c>
      <c r="AC40" s="238">
        <v>98</v>
      </c>
      <c r="AD40" s="238" t="s">
        <v>2857</v>
      </c>
      <c r="AE40" s="238" t="s">
        <v>2858</v>
      </c>
      <c r="AF40" s="238" t="s">
        <v>2779</v>
      </c>
      <c r="AG40" s="238">
        <v>6</v>
      </c>
      <c r="AH40" s="238">
        <v>2</v>
      </c>
      <c r="AI40" s="238">
        <v>1</v>
      </c>
      <c r="AJ40" s="238">
        <v>7</v>
      </c>
      <c r="AK40" s="238">
        <v>23</v>
      </c>
      <c r="AL40" s="238">
        <v>31</v>
      </c>
      <c r="AM40" s="238" t="s">
        <v>363</v>
      </c>
      <c r="AN40" s="238">
        <v>5</v>
      </c>
      <c r="AO40" s="238">
        <v>10</v>
      </c>
      <c r="AS40" s="238">
        <v>4</v>
      </c>
      <c r="AT40" s="238">
        <v>2</v>
      </c>
      <c r="AU40" s="238">
        <v>40</v>
      </c>
      <c r="AV40" s="238">
        <v>11</v>
      </c>
      <c r="AW40" s="238">
        <v>21</v>
      </c>
      <c r="AX40" s="238">
        <v>2</v>
      </c>
      <c r="AY40" s="238">
        <v>2</v>
      </c>
      <c r="AZ40" s="238">
        <v>8</v>
      </c>
      <c r="BA40" s="238">
        <v>24</v>
      </c>
      <c r="BB40" s="238">
        <v>30</v>
      </c>
      <c r="BC40" s="238" t="s">
        <v>363</v>
      </c>
      <c r="BD40" s="238">
        <v>5</v>
      </c>
      <c r="BE40" s="238">
        <v>1</v>
      </c>
      <c r="BI40" s="238">
        <v>4</v>
      </c>
      <c r="BJ40" s="238">
        <v>2</v>
      </c>
      <c r="BK40" s="238">
        <v>40</v>
      </c>
      <c r="BL40" s="238">
        <v>11</v>
      </c>
      <c r="BM40" s="238">
        <v>21</v>
      </c>
      <c r="CT40" s="238">
        <v>448088</v>
      </c>
      <c r="CU40" s="238">
        <v>4976105</v>
      </c>
      <c r="CV40" s="238">
        <v>44.936486299999999</v>
      </c>
      <c r="CW40" s="238">
        <v>-93.657929699999997</v>
      </c>
      <c r="CX40" s="238" t="s">
        <v>359</v>
      </c>
      <c r="CY40" s="238" t="s">
        <v>2859</v>
      </c>
    </row>
    <row r="41" spans="1:103" x14ac:dyDescent="0.25">
      <c r="A41" s="238">
        <v>10874897</v>
      </c>
      <c r="B41" s="238">
        <v>4</v>
      </c>
      <c r="C41" s="238">
        <v>15</v>
      </c>
      <c r="D41" s="238">
        <v>5.8540000000000001</v>
      </c>
      <c r="E41" s="238">
        <v>27</v>
      </c>
      <c r="F41" s="238" t="s">
        <v>2776</v>
      </c>
      <c r="H41" s="238" t="s">
        <v>354</v>
      </c>
      <c r="I41" s="238">
        <v>25</v>
      </c>
      <c r="K41" s="238" t="s">
        <v>2860</v>
      </c>
      <c r="L41" s="238">
        <v>131650102</v>
      </c>
      <c r="M41" s="238">
        <v>6</v>
      </c>
      <c r="N41" s="238">
        <v>14</v>
      </c>
      <c r="O41" s="238">
        <v>2013</v>
      </c>
      <c r="P41" s="238" t="s">
        <v>362</v>
      </c>
      <c r="Q41" s="238">
        <v>10</v>
      </c>
      <c r="S41" s="238">
        <v>5</v>
      </c>
      <c r="T41" s="238">
        <v>0</v>
      </c>
      <c r="U41" s="238">
        <v>2</v>
      </c>
      <c r="V41" s="238">
        <v>3</v>
      </c>
      <c r="W41" s="238">
        <v>10</v>
      </c>
      <c r="X41" s="238">
        <v>4</v>
      </c>
      <c r="Y41" s="238">
        <v>1</v>
      </c>
      <c r="Z41" s="238">
        <v>1</v>
      </c>
      <c r="AB41" s="238">
        <v>1</v>
      </c>
      <c r="AC41" s="238">
        <v>98</v>
      </c>
      <c r="AD41" s="238" t="s">
        <v>2800</v>
      </c>
      <c r="AE41" s="238" t="s">
        <v>2861</v>
      </c>
      <c r="AF41" s="238" t="s">
        <v>2779</v>
      </c>
      <c r="AG41" s="238">
        <v>9</v>
      </c>
      <c r="AH41" s="238">
        <v>2</v>
      </c>
      <c r="AI41" s="238">
        <v>2</v>
      </c>
      <c r="AJ41" s="238">
        <v>3</v>
      </c>
      <c r="AK41" s="238">
        <v>21</v>
      </c>
      <c r="AL41" s="238">
        <v>24</v>
      </c>
      <c r="AM41" s="238" t="s">
        <v>363</v>
      </c>
      <c r="AN41" s="238">
        <v>5</v>
      </c>
      <c r="AO41" s="238">
        <v>1</v>
      </c>
      <c r="AS41" s="238">
        <v>7</v>
      </c>
      <c r="AT41" s="238">
        <v>2</v>
      </c>
      <c r="AU41" s="238">
        <v>35</v>
      </c>
      <c r="AV41" s="238">
        <v>11</v>
      </c>
      <c r="AW41" s="238">
        <v>21</v>
      </c>
      <c r="AX41" s="238">
        <v>2</v>
      </c>
      <c r="AY41" s="238">
        <v>2</v>
      </c>
      <c r="AZ41" s="238">
        <v>4</v>
      </c>
      <c r="BA41" s="238">
        <v>24</v>
      </c>
      <c r="BB41" s="238">
        <v>22</v>
      </c>
      <c r="BC41" s="238" t="s">
        <v>363</v>
      </c>
      <c r="BD41" s="238">
        <v>5</v>
      </c>
      <c r="BE41" s="238">
        <v>2</v>
      </c>
      <c r="BI41" s="238">
        <v>7</v>
      </c>
      <c r="BJ41" s="238">
        <v>2</v>
      </c>
      <c r="BK41" s="238">
        <v>35</v>
      </c>
      <c r="BL41" s="238">
        <v>11</v>
      </c>
      <c r="BM41" s="238">
        <v>21</v>
      </c>
      <c r="CT41" s="238">
        <v>448088</v>
      </c>
      <c r="CU41" s="238">
        <v>4976105</v>
      </c>
      <c r="CV41" s="238">
        <v>44.936486299999999</v>
      </c>
      <c r="CW41" s="238">
        <v>-93.657929699999997</v>
      </c>
      <c r="CX41" s="238" t="s">
        <v>359</v>
      </c>
      <c r="CY41" s="238" t="s">
        <v>2862</v>
      </c>
    </row>
    <row r="42" spans="1:103" x14ac:dyDescent="0.25">
      <c r="A42" s="238">
        <v>10994996</v>
      </c>
      <c r="B42" s="238">
        <v>4</v>
      </c>
      <c r="C42" s="238">
        <v>15</v>
      </c>
      <c r="D42" s="238">
        <v>5.8540000000000001</v>
      </c>
      <c r="E42" s="238">
        <v>27</v>
      </c>
      <c r="F42" s="238" t="s">
        <v>2776</v>
      </c>
      <c r="H42" s="238" t="s">
        <v>354</v>
      </c>
      <c r="I42" s="238">
        <v>25</v>
      </c>
      <c r="K42" s="238">
        <v>14014943</v>
      </c>
      <c r="L42" s="238">
        <v>143150233</v>
      </c>
      <c r="M42" s="238">
        <v>11</v>
      </c>
      <c r="N42" s="238">
        <v>11</v>
      </c>
      <c r="O42" s="238">
        <v>2014</v>
      </c>
      <c r="P42" s="238" t="s">
        <v>368</v>
      </c>
      <c r="Q42" s="238">
        <v>17</v>
      </c>
      <c r="S42" s="238">
        <v>5</v>
      </c>
      <c r="T42" s="238">
        <v>0</v>
      </c>
      <c r="U42" s="238">
        <v>2</v>
      </c>
      <c r="V42" s="238">
        <v>3</v>
      </c>
      <c r="W42" s="238">
        <v>10</v>
      </c>
      <c r="X42" s="238">
        <v>4</v>
      </c>
      <c r="Y42" s="238">
        <v>4</v>
      </c>
      <c r="Z42" s="238">
        <v>2</v>
      </c>
      <c r="AB42" s="238">
        <v>2</v>
      </c>
      <c r="AC42" s="238">
        <v>98</v>
      </c>
      <c r="AD42" s="238" t="s">
        <v>2795</v>
      </c>
      <c r="AE42" s="238" t="s">
        <v>2852</v>
      </c>
      <c r="AF42" s="238" t="s">
        <v>2779</v>
      </c>
      <c r="AG42" s="238">
        <v>9</v>
      </c>
      <c r="AH42" s="238">
        <v>2</v>
      </c>
      <c r="AI42" s="238">
        <v>2</v>
      </c>
      <c r="AJ42" s="238">
        <v>8</v>
      </c>
      <c r="AK42" s="238">
        <v>24</v>
      </c>
      <c r="AL42" s="238">
        <v>17</v>
      </c>
      <c r="AM42" s="238" t="s">
        <v>354</v>
      </c>
      <c r="AN42" s="238">
        <v>5</v>
      </c>
      <c r="AO42" s="238">
        <v>10</v>
      </c>
      <c r="AP42" s="238">
        <v>16</v>
      </c>
      <c r="AS42" s="238">
        <v>4</v>
      </c>
      <c r="AT42" s="238">
        <v>2</v>
      </c>
      <c r="AU42" s="238">
        <v>35</v>
      </c>
      <c r="AV42" s="238">
        <v>11</v>
      </c>
      <c r="AW42" s="238">
        <v>21</v>
      </c>
      <c r="AX42" s="238">
        <v>2</v>
      </c>
      <c r="AY42" s="238">
        <v>2</v>
      </c>
      <c r="AZ42" s="238">
        <v>3</v>
      </c>
      <c r="BA42" s="238">
        <v>21</v>
      </c>
      <c r="BB42" s="238">
        <v>34</v>
      </c>
      <c r="BC42" s="238" t="s">
        <v>363</v>
      </c>
      <c r="BD42" s="238">
        <v>5</v>
      </c>
      <c r="BE42" s="238">
        <v>1</v>
      </c>
      <c r="BI42" s="238">
        <v>4</v>
      </c>
      <c r="BJ42" s="238">
        <v>2</v>
      </c>
      <c r="BK42" s="238">
        <v>35</v>
      </c>
      <c r="BL42" s="238">
        <v>11</v>
      </c>
      <c r="BM42" s="238">
        <v>21</v>
      </c>
      <c r="CT42" s="238">
        <v>448088</v>
      </c>
      <c r="CU42" s="238">
        <v>4976105</v>
      </c>
      <c r="CV42" s="238">
        <v>44.936486299999999</v>
      </c>
      <c r="CW42" s="238">
        <v>-93.657929699999997</v>
      </c>
      <c r="CX42" s="238" t="s">
        <v>359</v>
      </c>
      <c r="CY42" s="238" t="s">
        <v>2863</v>
      </c>
    </row>
    <row r="43" spans="1:103" x14ac:dyDescent="0.25">
      <c r="A43" s="238">
        <v>11014957</v>
      </c>
      <c r="B43" s="238">
        <v>4</v>
      </c>
      <c r="C43" s="238">
        <v>15</v>
      </c>
      <c r="D43" s="238">
        <v>5.8540000000000001</v>
      </c>
      <c r="E43" s="238">
        <v>27</v>
      </c>
      <c r="F43" s="238" t="s">
        <v>2776</v>
      </c>
      <c r="H43" s="238" t="s">
        <v>354</v>
      </c>
      <c r="I43" s="238">
        <v>25</v>
      </c>
      <c r="K43" s="238" t="s">
        <v>2864</v>
      </c>
      <c r="L43" s="238">
        <v>150050153</v>
      </c>
      <c r="M43" s="238">
        <v>1</v>
      </c>
      <c r="N43" s="238">
        <v>5</v>
      </c>
      <c r="O43" s="238">
        <v>2015</v>
      </c>
      <c r="P43" s="238" t="s">
        <v>361</v>
      </c>
      <c r="Q43" s="238">
        <v>16</v>
      </c>
      <c r="S43" s="238">
        <v>3</v>
      </c>
      <c r="T43" s="238">
        <v>0</v>
      </c>
      <c r="U43" s="238">
        <v>2</v>
      </c>
      <c r="V43" s="238">
        <v>5</v>
      </c>
      <c r="W43" s="238">
        <v>10</v>
      </c>
      <c r="X43" s="238">
        <v>4</v>
      </c>
      <c r="Y43" s="238">
        <v>1</v>
      </c>
      <c r="Z43" s="238">
        <v>2</v>
      </c>
      <c r="AA43" s="238">
        <v>2</v>
      </c>
      <c r="AB43" s="238">
        <v>1</v>
      </c>
      <c r="AC43" s="238">
        <v>98</v>
      </c>
      <c r="AD43" s="238" t="s">
        <v>2800</v>
      </c>
      <c r="AE43" s="238" t="s">
        <v>2858</v>
      </c>
      <c r="AF43" s="238" t="s">
        <v>2779</v>
      </c>
      <c r="AG43" s="238">
        <v>10</v>
      </c>
      <c r="AH43" s="238">
        <v>2</v>
      </c>
      <c r="AI43" s="238">
        <v>2</v>
      </c>
      <c r="AJ43" s="238">
        <v>8</v>
      </c>
      <c r="AK43" s="238">
        <v>24</v>
      </c>
      <c r="AL43" s="238">
        <v>48</v>
      </c>
      <c r="AM43" s="238" t="s">
        <v>363</v>
      </c>
      <c r="AN43" s="238">
        <v>5</v>
      </c>
      <c r="AO43" s="238">
        <v>15</v>
      </c>
      <c r="AP43" s="238">
        <v>2</v>
      </c>
      <c r="AS43" s="238">
        <v>7</v>
      </c>
      <c r="AT43" s="238">
        <v>98</v>
      </c>
      <c r="AU43" s="238">
        <v>35</v>
      </c>
      <c r="AV43" s="238">
        <v>11</v>
      </c>
      <c r="AW43" s="238">
        <v>21</v>
      </c>
      <c r="AX43" s="238">
        <v>2</v>
      </c>
      <c r="AY43" s="238">
        <v>4</v>
      </c>
      <c r="AZ43" s="238">
        <v>3</v>
      </c>
      <c r="BA43" s="238">
        <v>21</v>
      </c>
      <c r="BB43" s="238">
        <v>59</v>
      </c>
      <c r="BC43" s="238" t="s">
        <v>354</v>
      </c>
      <c r="BD43" s="238">
        <v>5</v>
      </c>
      <c r="BE43" s="238">
        <v>1</v>
      </c>
      <c r="BF43" s="238">
        <v>1</v>
      </c>
      <c r="BI43" s="238">
        <v>7</v>
      </c>
      <c r="BJ43" s="238">
        <v>98</v>
      </c>
      <c r="BK43" s="238">
        <v>35</v>
      </c>
      <c r="BL43" s="238">
        <v>11</v>
      </c>
      <c r="BM43" s="238">
        <v>21</v>
      </c>
      <c r="CT43" s="238">
        <v>448088</v>
      </c>
      <c r="CU43" s="238">
        <v>4976105</v>
      </c>
      <c r="CV43" s="238">
        <v>44.936486299999999</v>
      </c>
      <c r="CW43" s="238">
        <v>-93.657929699999997</v>
      </c>
      <c r="CX43" s="238" t="s">
        <v>359</v>
      </c>
      <c r="CY43" s="238" t="s">
        <v>2865</v>
      </c>
    </row>
    <row r="44" spans="1:103" x14ac:dyDescent="0.25">
      <c r="A44" s="238">
        <v>844789</v>
      </c>
      <c r="B44" s="238">
        <v>4</v>
      </c>
      <c r="C44" s="238">
        <v>15</v>
      </c>
      <c r="D44" s="238">
        <v>5.8559999999999999</v>
      </c>
      <c r="E44" s="238">
        <v>27</v>
      </c>
      <c r="F44" s="238" t="s">
        <v>2776</v>
      </c>
      <c r="H44" s="238" t="s">
        <v>354</v>
      </c>
      <c r="I44" s="238">
        <v>25</v>
      </c>
      <c r="K44" s="238" t="s">
        <v>2866</v>
      </c>
      <c r="L44" s="238">
        <v>202800083</v>
      </c>
      <c r="M44" s="238">
        <v>10</v>
      </c>
      <c r="N44" s="238">
        <v>6</v>
      </c>
      <c r="O44" s="238">
        <v>2020</v>
      </c>
      <c r="P44" s="238" t="s">
        <v>368</v>
      </c>
      <c r="Q44" s="238">
        <v>15</v>
      </c>
      <c r="R44" s="238" t="s">
        <v>369</v>
      </c>
      <c r="S44" s="238">
        <v>4</v>
      </c>
      <c r="T44" s="238">
        <v>0</v>
      </c>
      <c r="U44" s="238">
        <v>2</v>
      </c>
      <c r="V44" s="238">
        <v>5</v>
      </c>
      <c r="W44" s="238">
        <v>10</v>
      </c>
      <c r="X44" s="238">
        <v>4</v>
      </c>
      <c r="Y44" s="238">
        <v>1</v>
      </c>
      <c r="Z44" s="238">
        <v>1</v>
      </c>
      <c r="AB44" s="238">
        <v>1</v>
      </c>
      <c r="AC44" s="238">
        <v>98</v>
      </c>
      <c r="AD44" s="238" t="s">
        <v>2800</v>
      </c>
      <c r="AF44" s="238" t="s">
        <v>2779</v>
      </c>
      <c r="AG44" s="238">
        <v>10</v>
      </c>
      <c r="AH44" s="238">
        <v>2</v>
      </c>
      <c r="AI44" s="238">
        <v>2</v>
      </c>
      <c r="AJ44" s="238">
        <v>3</v>
      </c>
      <c r="AK44" s="238">
        <v>21</v>
      </c>
      <c r="AL44" s="238">
        <v>24</v>
      </c>
      <c r="AM44" s="238" t="s">
        <v>363</v>
      </c>
      <c r="AN44" s="238">
        <v>5</v>
      </c>
      <c r="AO44" s="238">
        <v>1</v>
      </c>
      <c r="AS44" s="238">
        <v>12</v>
      </c>
      <c r="AT44" s="238">
        <v>9</v>
      </c>
      <c r="AV44" s="238">
        <v>11</v>
      </c>
      <c r="AW44" s="238">
        <v>21</v>
      </c>
      <c r="AX44" s="238">
        <v>2</v>
      </c>
      <c r="AY44" s="238">
        <v>2</v>
      </c>
      <c r="AZ44" s="238">
        <v>1</v>
      </c>
      <c r="BA44" s="238">
        <v>24</v>
      </c>
      <c r="BB44" s="238">
        <v>19</v>
      </c>
      <c r="BC44" s="238" t="s">
        <v>363</v>
      </c>
      <c r="BD44" s="238">
        <v>5</v>
      </c>
      <c r="BE44" s="238">
        <v>1</v>
      </c>
      <c r="BI44" s="238">
        <v>12</v>
      </c>
      <c r="BJ44" s="238">
        <v>23</v>
      </c>
      <c r="BL44" s="238">
        <v>11</v>
      </c>
      <c r="BM44" s="238">
        <v>21</v>
      </c>
      <c r="CT44" s="238">
        <v>448090.55785856402</v>
      </c>
      <c r="CU44" s="238">
        <v>4976106.4409364099</v>
      </c>
      <c r="CV44" s="238">
        <v>44.936495870000002</v>
      </c>
      <c r="CW44" s="238">
        <v>-93.657895030000006</v>
      </c>
      <c r="CX44" s="238" t="s">
        <v>359</v>
      </c>
      <c r="CY44" s="238" t="s">
        <v>2867</v>
      </c>
    </row>
    <row r="45" spans="1:103" x14ac:dyDescent="0.25">
      <c r="A45" s="238">
        <v>11042645</v>
      </c>
      <c r="B45" s="238">
        <v>4</v>
      </c>
      <c r="C45" s="238">
        <v>15</v>
      </c>
      <c r="D45" s="238">
        <v>5.8630000000000004</v>
      </c>
      <c r="E45" s="238">
        <v>27</v>
      </c>
      <c r="F45" s="238" t="s">
        <v>2776</v>
      </c>
      <c r="H45" s="238" t="s">
        <v>354</v>
      </c>
      <c r="I45" s="238">
        <v>25</v>
      </c>
      <c r="K45" s="238" t="s">
        <v>2868</v>
      </c>
      <c r="L45" s="238">
        <v>151610145</v>
      </c>
      <c r="M45" s="238">
        <v>6</v>
      </c>
      <c r="N45" s="238">
        <v>10</v>
      </c>
      <c r="O45" s="238">
        <v>2015</v>
      </c>
      <c r="P45" s="238" t="s">
        <v>355</v>
      </c>
      <c r="Q45" s="238">
        <v>13</v>
      </c>
      <c r="S45" s="238">
        <v>4</v>
      </c>
      <c r="T45" s="238">
        <v>0</v>
      </c>
      <c r="U45" s="238">
        <v>3</v>
      </c>
      <c r="V45" s="238">
        <v>1</v>
      </c>
      <c r="W45" s="238">
        <v>10</v>
      </c>
      <c r="X45" s="238">
        <v>2</v>
      </c>
      <c r="Y45" s="238">
        <v>1</v>
      </c>
      <c r="Z45" s="238">
        <v>1</v>
      </c>
      <c r="AA45" s="238">
        <v>1</v>
      </c>
      <c r="AB45" s="238">
        <v>1</v>
      </c>
      <c r="AC45" s="238">
        <v>98</v>
      </c>
      <c r="AD45" s="238" t="s">
        <v>2869</v>
      </c>
      <c r="AE45" s="238" t="s">
        <v>2852</v>
      </c>
      <c r="AF45" s="238" t="s">
        <v>2779</v>
      </c>
      <c r="AG45" s="238">
        <v>7</v>
      </c>
      <c r="AH45" s="238">
        <v>2</v>
      </c>
      <c r="AI45" s="238">
        <v>3</v>
      </c>
      <c r="AJ45" s="238">
        <v>3</v>
      </c>
      <c r="AK45" s="238">
        <v>21</v>
      </c>
      <c r="AL45" s="238">
        <v>47</v>
      </c>
      <c r="AM45" s="238" t="s">
        <v>354</v>
      </c>
      <c r="AN45" s="238">
        <v>5</v>
      </c>
      <c r="AO45" s="238">
        <v>5</v>
      </c>
      <c r="AP45" s="238">
        <v>1</v>
      </c>
      <c r="AS45" s="238">
        <v>7</v>
      </c>
      <c r="AT45" s="238">
        <v>98</v>
      </c>
      <c r="AU45" s="238">
        <v>35</v>
      </c>
      <c r="AV45" s="238">
        <v>11</v>
      </c>
      <c r="AW45" s="238">
        <v>21</v>
      </c>
      <c r="AX45" s="238">
        <v>2</v>
      </c>
      <c r="AY45" s="238">
        <v>2</v>
      </c>
      <c r="AZ45" s="238">
        <v>3</v>
      </c>
      <c r="BA45" s="238">
        <v>21</v>
      </c>
      <c r="BB45" s="238">
        <v>19</v>
      </c>
      <c r="BC45" s="238" t="s">
        <v>363</v>
      </c>
      <c r="BD45" s="238">
        <v>5</v>
      </c>
      <c r="BE45" s="238">
        <v>1</v>
      </c>
      <c r="BF45" s="238">
        <v>1</v>
      </c>
      <c r="BI45" s="238">
        <v>7</v>
      </c>
      <c r="BJ45" s="238">
        <v>98</v>
      </c>
      <c r="BK45" s="238">
        <v>35</v>
      </c>
      <c r="BL45" s="238">
        <v>11</v>
      </c>
      <c r="BM45" s="238">
        <v>21</v>
      </c>
      <c r="BN45" s="238">
        <v>2</v>
      </c>
      <c r="BO45" s="238">
        <v>2</v>
      </c>
      <c r="BP45" s="238">
        <v>3</v>
      </c>
      <c r="BQ45" s="238">
        <v>21</v>
      </c>
      <c r="BR45" s="238">
        <v>70</v>
      </c>
      <c r="BS45" s="238" t="s">
        <v>363</v>
      </c>
      <c r="BT45" s="238">
        <v>5</v>
      </c>
      <c r="BU45" s="238">
        <v>1</v>
      </c>
      <c r="BV45" s="238">
        <v>1</v>
      </c>
      <c r="BY45" s="238">
        <v>7</v>
      </c>
      <c r="BZ45" s="238">
        <v>98</v>
      </c>
      <c r="CA45" s="238">
        <v>35</v>
      </c>
      <c r="CB45" s="238">
        <v>11</v>
      </c>
      <c r="CC45" s="238">
        <v>21</v>
      </c>
      <c r="CT45" s="238">
        <v>448102</v>
      </c>
      <c r="CU45" s="238">
        <v>4976108</v>
      </c>
      <c r="CV45" s="238">
        <v>44.936506399999999</v>
      </c>
      <c r="CW45" s="238">
        <v>-93.657751300000001</v>
      </c>
      <c r="CX45" s="238" t="s">
        <v>359</v>
      </c>
      <c r="CY45" s="238" t="s">
        <v>2870</v>
      </c>
    </row>
    <row r="46" spans="1:103" x14ac:dyDescent="0.25">
      <c r="A46" s="238">
        <v>475267</v>
      </c>
      <c r="B46" s="238">
        <v>4</v>
      </c>
      <c r="C46" s="238">
        <v>15</v>
      </c>
      <c r="D46" s="238">
        <v>5.9429999999999996</v>
      </c>
      <c r="E46" s="238">
        <v>27</v>
      </c>
      <c r="F46" s="238" t="s">
        <v>2776</v>
      </c>
      <c r="H46" s="238" t="s">
        <v>354</v>
      </c>
      <c r="I46" s="238">
        <v>25</v>
      </c>
      <c r="K46" s="238" t="s">
        <v>2871</v>
      </c>
      <c r="M46" s="238">
        <v>7</v>
      </c>
      <c r="N46" s="238">
        <v>7</v>
      </c>
      <c r="O46" s="238">
        <v>2017</v>
      </c>
      <c r="P46" s="238" t="s">
        <v>362</v>
      </c>
      <c r="Q46" s="238">
        <v>7</v>
      </c>
      <c r="R46" s="238" t="s">
        <v>369</v>
      </c>
      <c r="S46" s="238">
        <v>5</v>
      </c>
      <c r="T46" s="238">
        <v>0</v>
      </c>
      <c r="U46" s="238">
        <v>2</v>
      </c>
      <c r="V46" s="238">
        <v>10</v>
      </c>
      <c r="W46" s="238">
        <v>10</v>
      </c>
      <c r="X46" s="238">
        <v>2</v>
      </c>
      <c r="Y46" s="238">
        <v>1</v>
      </c>
      <c r="Z46" s="238">
        <v>1</v>
      </c>
      <c r="AB46" s="238">
        <v>1</v>
      </c>
      <c r="AC46" s="238">
        <v>98</v>
      </c>
      <c r="AD46" s="238" t="s">
        <v>2800</v>
      </c>
      <c r="AF46" s="238" t="s">
        <v>2779</v>
      </c>
      <c r="AG46" s="238">
        <v>5</v>
      </c>
      <c r="AH46" s="238">
        <v>2</v>
      </c>
      <c r="AI46" s="238">
        <v>49</v>
      </c>
      <c r="AJ46" s="238">
        <v>3</v>
      </c>
      <c r="AK46" s="238">
        <v>21</v>
      </c>
      <c r="AL46" s="238">
        <v>57</v>
      </c>
      <c r="AM46" s="238" t="s">
        <v>354</v>
      </c>
      <c r="AN46" s="238">
        <v>5</v>
      </c>
      <c r="AO46" s="238">
        <v>99</v>
      </c>
      <c r="AS46" s="238">
        <v>12</v>
      </c>
      <c r="AT46" s="238">
        <v>98</v>
      </c>
      <c r="AU46" s="238">
        <v>35</v>
      </c>
      <c r="AV46" s="238">
        <v>11</v>
      </c>
      <c r="AW46" s="238">
        <v>21</v>
      </c>
      <c r="AX46" s="238">
        <v>2</v>
      </c>
      <c r="AY46" s="238">
        <v>4</v>
      </c>
      <c r="AZ46" s="238">
        <v>3</v>
      </c>
      <c r="BA46" s="238">
        <v>21</v>
      </c>
      <c r="BB46" s="238">
        <v>20</v>
      </c>
      <c r="BC46" s="238" t="s">
        <v>354</v>
      </c>
      <c r="BD46" s="238">
        <v>5</v>
      </c>
      <c r="BE46" s="238">
        <v>1</v>
      </c>
      <c r="BI46" s="238">
        <v>12</v>
      </c>
      <c r="BJ46" s="238">
        <v>98</v>
      </c>
      <c r="BK46" s="238">
        <v>35</v>
      </c>
      <c r="BL46" s="238">
        <v>11</v>
      </c>
      <c r="BM46" s="238">
        <v>21</v>
      </c>
      <c r="CT46" s="238">
        <v>448224.70187685202</v>
      </c>
      <c r="CU46" s="238">
        <v>4976119.8024214702</v>
      </c>
      <c r="CV46" s="238">
        <v>44.936625919999997</v>
      </c>
      <c r="CW46" s="238">
        <v>-93.656196390000005</v>
      </c>
      <c r="CX46" s="238" t="s">
        <v>359</v>
      </c>
      <c r="CY46" s="238" t="s">
        <v>2872</v>
      </c>
    </row>
    <row r="47" spans="1:103" x14ac:dyDescent="0.25">
      <c r="A47" s="238">
        <v>737512</v>
      </c>
      <c r="B47" s="238">
        <v>4</v>
      </c>
      <c r="C47" s="238">
        <v>15</v>
      </c>
      <c r="D47" s="238">
        <v>5.9779999999999998</v>
      </c>
      <c r="E47" s="238">
        <v>27</v>
      </c>
      <c r="F47" s="238" t="s">
        <v>2776</v>
      </c>
      <c r="H47" s="238" t="s">
        <v>354</v>
      </c>
      <c r="I47" s="238">
        <v>25</v>
      </c>
      <c r="K47" s="238" t="s">
        <v>2873</v>
      </c>
      <c r="M47" s="238">
        <v>7</v>
      </c>
      <c r="N47" s="238">
        <v>31</v>
      </c>
      <c r="O47" s="238">
        <v>2019</v>
      </c>
      <c r="P47" s="238" t="s">
        <v>355</v>
      </c>
      <c r="Q47" s="238">
        <v>16</v>
      </c>
      <c r="S47" s="238">
        <v>5</v>
      </c>
      <c r="T47" s="238">
        <v>0</v>
      </c>
      <c r="U47" s="238">
        <v>2</v>
      </c>
      <c r="V47" s="238">
        <v>12</v>
      </c>
      <c r="W47" s="238">
        <v>10</v>
      </c>
      <c r="X47" s="238">
        <v>4</v>
      </c>
      <c r="Y47" s="238">
        <v>1</v>
      </c>
      <c r="Z47" s="238">
        <v>1</v>
      </c>
      <c r="AB47" s="238">
        <v>1</v>
      </c>
      <c r="AC47" s="238">
        <v>98</v>
      </c>
      <c r="AD47" s="238" t="s">
        <v>2800</v>
      </c>
      <c r="AF47" s="238" t="s">
        <v>2779</v>
      </c>
      <c r="AG47" s="238">
        <v>7</v>
      </c>
      <c r="AH47" s="238">
        <v>2</v>
      </c>
      <c r="AI47" s="238">
        <v>4</v>
      </c>
      <c r="AJ47" s="238">
        <v>3</v>
      </c>
      <c r="AK47" s="238">
        <v>34</v>
      </c>
      <c r="AL47" s="238">
        <v>31</v>
      </c>
      <c r="AM47" s="238" t="s">
        <v>354</v>
      </c>
      <c r="AN47" s="238">
        <v>5</v>
      </c>
      <c r="AO47" s="238">
        <v>1</v>
      </c>
      <c r="AS47" s="238">
        <v>12</v>
      </c>
      <c r="AT47" s="238">
        <v>9</v>
      </c>
      <c r="AU47" s="238">
        <v>35</v>
      </c>
      <c r="AV47" s="238">
        <v>11</v>
      </c>
      <c r="AW47" s="238">
        <v>23</v>
      </c>
      <c r="AX47" s="238">
        <v>2</v>
      </c>
      <c r="AY47" s="238">
        <v>4</v>
      </c>
      <c r="AZ47" s="238">
        <v>3</v>
      </c>
      <c r="BA47" s="238">
        <v>26</v>
      </c>
      <c r="BB47" s="238">
        <v>44</v>
      </c>
      <c r="BC47" s="238" t="s">
        <v>354</v>
      </c>
      <c r="BD47" s="238">
        <v>5</v>
      </c>
      <c r="BE47" s="238">
        <v>74</v>
      </c>
      <c r="BI47" s="238">
        <v>12</v>
      </c>
      <c r="BJ47" s="238">
        <v>9</v>
      </c>
      <c r="BK47" s="238">
        <v>35</v>
      </c>
      <c r="BL47" s="238">
        <v>11</v>
      </c>
      <c r="BM47" s="238">
        <v>23</v>
      </c>
      <c r="CT47" s="238">
        <v>448287.16253822698</v>
      </c>
      <c r="CU47" s="238">
        <v>4976119.0693326099</v>
      </c>
      <c r="CV47" s="238">
        <v>44.936623869999998</v>
      </c>
      <c r="CW47" s="238">
        <v>-93.655404739999994</v>
      </c>
      <c r="CX47" s="238" t="s">
        <v>391</v>
      </c>
      <c r="CY47" s="238" t="s">
        <v>2874</v>
      </c>
    </row>
    <row r="48" spans="1:103" x14ac:dyDescent="0.25">
      <c r="A48" s="238">
        <v>10783497</v>
      </c>
      <c r="B48" s="238">
        <v>4</v>
      </c>
      <c r="C48" s="238">
        <v>15</v>
      </c>
      <c r="D48" s="238">
        <v>5.984</v>
      </c>
      <c r="E48" s="238">
        <v>27</v>
      </c>
      <c r="F48" s="238" t="s">
        <v>2776</v>
      </c>
      <c r="H48" s="238" t="s">
        <v>354</v>
      </c>
      <c r="I48" s="238">
        <v>25</v>
      </c>
      <c r="K48" s="238" t="s">
        <v>2875</v>
      </c>
      <c r="L48" s="238">
        <v>120140048</v>
      </c>
      <c r="M48" s="238">
        <v>1</v>
      </c>
      <c r="N48" s="238">
        <v>14</v>
      </c>
      <c r="O48" s="238">
        <v>2012</v>
      </c>
      <c r="P48" s="238" t="s">
        <v>364</v>
      </c>
      <c r="Q48" s="238">
        <v>11</v>
      </c>
      <c r="R48" s="238" t="s">
        <v>356</v>
      </c>
      <c r="S48" s="238">
        <v>5</v>
      </c>
      <c r="T48" s="238">
        <v>0</v>
      </c>
      <c r="U48" s="238">
        <v>2</v>
      </c>
      <c r="V48" s="238">
        <v>1</v>
      </c>
      <c r="W48" s="238">
        <v>10</v>
      </c>
      <c r="X48" s="238">
        <v>2</v>
      </c>
      <c r="Y48" s="238">
        <v>1</v>
      </c>
      <c r="Z48" s="238">
        <v>1</v>
      </c>
      <c r="AA48" s="238">
        <v>4</v>
      </c>
      <c r="AB48" s="238">
        <v>3</v>
      </c>
      <c r="AC48" s="238">
        <v>98</v>
      </c>
      <c r="AD48" s="238" t="s">
        <v>2876</v>
      </c>
      <c r="AE48" s="238" t="s">
        <v>2877</v>
      </c>
      <c r="AF48" s="238" t="s">
        <v>2779</v>
      </c>
      <c r="AG48" s="238">
        <v>7</v>
      </c>
      <c r="AH48" s="238">
        <v>2</v>
      </c>
      <c r="AI48" s="238">
        <v>2</v>
      </c>
      <c r="AJ48" s="238">
        <v>4</v>
      </c>
      <c r="AK48" s="238">
        <v>21</v>
      </c>
      <c r="AL48" s="238">
        <v>30</v>
      </c>
      <c r="AM48" s="238" t="s">
        <v>354</v>
      </c>
      <c r="AN48" s="238">
        <v>5</v>
      </c>
      <c r="AO48" s="238">
        <v>5</v>
      </c>
      <c r="AS48" s="238">
        <v>7</v>
      </c>
      <c r="AT48" s="238">
        <v>98</v>
      </c>
      <c r="AU48" s="238">
        <v>35</v>
      </c>
      <c r="AV48" s="238">
        <v>11</v>
      </c>
      <c r="AW48" s="238">
        <v>20</v>
      </c>
      <c r="AX48" s="238">
        <v>2</v>
      </c>
      <c r="AY48" s="238">
        <v>2</v>
      </c>
      <c r="AZ48" s="238">
        <v>4</v>
      </c>
      <c r="BA48" s="238">
        <v>24</v>
      </c>
      <c r="BB48" s="238">
        <v>58</v>
      </c>
      <c r="BC48" s="238" t="s">
        <v>363</v>
      </c>
      <c r="BD48" s="238">
        <v>5</v>
      </c>
      <c r="BE48" s="238">
        <v>1</v>
      </c>
      <c r="BF48" s="238">
        <v>1</v>
      </c>
      <c r="BI48" s="238">
        <v>7</v>
      </c>
      <c r="BJ48" s="238">
        <v>98</v>
      </c>
      <c r="BK48" s="238">
        <v>35</v>
      </c>
      <c r="BL48" s="238">
        <v>11</v>
      </c>
      <c r="BM48" s="238">
        <v>20</v>
      </c>
      <c r="CT48" s="238">
        <v>448296</v>
      </c>
      <c r="CU48" s="238">
        <v>4976123</v>
      </c>
      <c r="CV48" s="238">
        <v>44.936664299999997</v>
      </c>
      <c r="CW48" s="238">
        <v>-93.655290300000004</v>
      </c>
      <c r="CX48" s="238" t="s">
        <v>359</v>
      </c>
      <c r="CY48" s="238" t="s">
        <v>2878</v>
      </c>
    </row>
    <row r="49" spans="1:103" x14ac:dyDescent="0.25">
      <c r="A49" s="238">
        <v>10752786</v>
      </c>
      <c r="B49" s="238">
        <v>4</v>
      </c>
      <c r="C49" s="238">
        <v>15</v>
      </c>
      <c r="D49" s="238">
        <v>5.9889999999999999</v>
      </c>
      <c r="E49" s="238">
        <v>27</v>
      </c>
      <c r="F49" s="238" t="s">
        <v>2776</v>
      </c>
      <c r="H49" s="238" t="s">
        <v>354</v>
      </c>
      <c r="I49" s="238">
        <v>25</v>
      </c>
      <c r="K49" s="238">
        <v>0</v>
      </c>
      <c r="L49" s="238">
        <v>113200105</v>
      </c>
      <c r="M49" s="238">
        <v>10</v>
      </c>
      <c r="N49" s="238">
        <v>12</v>
      </c>
      <c r="O49" s="238">
        <v>2011</v>
      </c>
      <c r="P49" s="238" t="s">
        <v>355</v>
      </c>
      <c r="Q49" s="238">
        <v>8</v>
      </c>
      <c r="S49" s="238">
        <v>4</v>
      </c>
      <c r="T49" s="238">
        <v>0</v>
      </c>
      <c r="U49" s="238">
        <v>2</v>
      </c>
      <c r="V49" s="238">
        <v>1</v>
      </c>
      <c r="W49" s="238">
        <v>10</v>
      </c>
      <c r="Y49" s="238">
        <v>1</v>
      </c>
      <c r="Z49" s="238">
        <v>1</v>
      </c>
      <c r="AB49" s="238">
        <v>1</v>
      </c>
      <c r="AC49" s="238">
        <v>98</v>
      </c>
      <c r="AF49" s="238" t="s">
        <v>2779</v>
      </c>
      <c r="AG49" s="238">
        <v>7</v>
      </c>
      <c r="AH49" s="238">
        <v>2</v>
      </c>
      <c r="AI49" s="238">
        <v>2</v>
      </c>
      <c r="AJ49" s="238">
        <v>3</v>
      </c>
      <c r="AK49" s="238">
        <v>8</v>
      </c>
      <c r="AL49" s="238">
        <v>52</v>
      </c>
      <c r="AM49" s="238" t="s">
        <v>354</v>
      </c>
      <c r="AT49" s="238">
        <v>98</v>
      </c>
      <c r="AU49" s="238">
        <v>35</v>
      </c>
      <c r="AX49" s="238">
        <v>2</v>
      </c>
      <c r="AY49" s="238">
        <v>2</v>
      </c>
      <c r="AZ49" s="238">
        <v>3</v>
      </c>
      <c r="BA49" s="238">
        <v>21</v>
      </c>
      <c r="BJ49" s="238">
        <v>98</v>
      </c>
      <c r="BK49" s="238">
        <v>35</v>
      </c>
      <c r="CT49" s="238">
        <v>448304</v>
      </c>
      <c r="CU49" s="238">
        <v>4976123</v>
      </c>
      <c r="CV49" s="238">
        <v>44.936663000000003</v>
      </c>
      <c r="CW49" s="238">
        <v>-93.655192999999997</v>
      </c>
      <c r="CX49" s="238" t="s">
        <v>359</v>
      </c>
    </row>
    <row r="50" spans="1:103" x14ac:dyDescent="0.25">
      <c r="A50" s="238">
        <v>10795274</v>
      </c>
      <c r="B50" s="238">
        <v>4</v>
      </c>
      <c r="C50" s="238">
        <v>15</v>
      </c>
      <c r="D50" s="238">
        <v>6.02</v>
      </c>
      <c r="E50" s="238">
        <v>27</v>
      </c>
      <c r="F50" s="238" t="s">
        <v>2776</v>
      </c>
      <c r="H50" s="238" t="s">
        <v>354</v>
      </c>
      <c r="I50" s="238">
        <v>25</v>
      </c>
      <c r="K50" s="238" t="s">
        <v>2879</v>
      </c>
      <c r="L50" s="238">
        <v>121160064</v>
      </c>
      <c r="M50" s="238">
        <v>4</v>
      </c>
      <c r="N50" s="238">
        <v>24</v>
      </c>
      <c r="O50" s="238">
        <v>2012</v>
      </c>
      <c r="P50" s="238" t="s">
        <v>368</v>
      </c>
      <c r="Q50" s="238">
        <v>15</v>
      </c>
      <c r="S50" s="238">
        <v>5</v>
      </c>
      <c r="T50" s="238">
        <v>0</v>
      </c>
      <c r="U50" s="238">
        <v>2</v>
      </c>
      <c r="V50" s="238">
        <v>1</v>
      </c>
      <c r="W50" s="238">
        <v>10</v>
      </c>
      <c r="X50" s="238">
        <v>3</v>
      </c>
      <c r="Y50" s="238">
        <v>1</v>
      </c>
      <c r="Z50" s="238">
        <v>1</v>
      </c>
      <c r="AB50" s="238">
        <v>1</v>
      </c>
      <c r="AC50" s="238">
        <v>98</v>
      </c>
      <c r="AD50" s="238" t="s">
        <v>2880</v>
      </c>
      <c r="AE50" s="238" t="s">
        <v>2881</v>
      </c>
      <c r="AF50" s="238" t="s">
        <v>2779</v>
      </c>
      <c r="AG50" s="238">
        <v>7</v>
      </c>
      <c r="AH50" s="238">
        <v>2</v>
      </c>
      <c r="AI50" s="238">
        <v>2</v>
      </c>
      <c r="AJ50" s="238">
        <v>3</v>
      </c>
      <c r="AK50" s="238">
        <v>21</v>
      </c>
      <c r="AL50" s="238">
        <v>71</v>
      </c>
      <c r="AM50" s="238" t="s">
        <v>363</v>
      </c>
      <c r="AN50" s="238">
        <v>5</v>
      </c>
      <c r="AO50" s="238">
        <v>15</v>
      </c>
      <c r="AS50" s="238">
        <v>7</v>
      </c>
      <c r="AT50" s="238">
        <v>98</v>
      </c>
      <c r="AU50" s="238">
        <v>35</v>
      </c>
      <c r="AV50" s="238">
        <v>11</v>
      </c>
      <c r="AW50" s="238">
        <v>21</v>
      </c>
      <c r="AX50" s="238">
        <v>2</v>
      </c>
      <c r="AY50" s="238">
        <v>2</v>
      </c>
      <c r="AZ50" s="238">
        <v>3</v>
      </c>
      <c r="BA50" s="238">
        <v>23</v>
      </c>
      <c r="BB50" s="238">
        <v>54</v>
      </c>
      <c r="BC50" s="238" t="s">
        <v>354</v>
      </c>
      <c r="BD50" s="238">
        <v>5</v>
      </c>
      <c r="BE50" s="238">
        <v>1</v>
      </c>
      <c r="BI50" s="238">
        <v>7</v>
      </c>
      <c r="BJ50" s="238">
        <v>98</v>
      </c>
      <c r="BK50" s="238">
        <v>35</v>
      </c>
      <c r="BL50" s="238">
        <v>11</v>
      </c>
      <c r="BM50" s="238">
        <v>21</v>
      </c>
      <c r="CT50" s="238">
        <v>448354</v>
      </c>
      <c r="CU50" s="238">
        <v>4976122</v>
      </c>
      <c r="CV50" s="238">
        <v>44.9366542</v>
      </c>
      <c r="CW50" s="238">
        <v>-93.6545536</v>
      </c>
      <c r="CX50" s="238" t="s">
        <v>359</v>
      </c>
      <c r="CY50" s="238" t="s">
        <v>2882</v>
      </c>
    </row>
    <row r="51" spans="1:103" x14ac:dyDescent="0.25">
      <c r="A51" s="238">
        <v>10978920</v>
      </c>
      <c r="B51" s="238">
        <v>4</v>
      </c>
      <c r="C51" s="238">
        <v>15</v>
      </c>
      <c r="D51" s="238">
        <v>6.0209999999999999</v>
      </c>
      <c r="E51" s="238">
        <v>27</v>
      </c>
      <c r="F51" s="238" t="s">
        <v>2776</v>
      </c>
      <c r="H51" s="238" t="s">
        <v>354</v>
      </c>
      <c r="I51" s="238">
        <v>25</v>
      </c>
      <c r="K51" s="238">
        <v>14010769</v>
      </c>
      <c r="L51" s="238">
        <v>142200005</v>
      </c>
      <c r="M51" s="238">
        <v>8</v>
      </c>
      <c r="N51" s="238">
        <v>6</v>
      </c>
      <c r="O51" s="238">
        <v>2014</v>
      </c>
      <c r="P51" s="238" t="s">
        <v>355</v>
      </c>
      <c r="Q51" s="238">
        <v>17</v>
      </c>
      <c r="R51" s="238" t="s">
        <v>369</v>
      </c>
      <c r="S51" s="238">
        <v>3</v>
      </c>
      <c r="T51" s="238">
        <v>0</v>
      </c>
      <c r="U51" s="238">
        <v>2</v>
      </c>
      <c r="V51" s="238">
        <v>1</v>
      </c>
      <c r="W51" s="238">
        <v>10</v>
      </c>
      <c r="X51" s="238">
        <v>10</v>
      </c>
      <c r="Y51" s="238">
        <v>1</v>
      </c>
      <c r="Z51" s="238">
        <v>1</v>
      </c>
      <c r="AA51" s="238">
        <v>1</v>
      </c>
      <c r="AB51" s="238">
        <v>1</v>
      </c>
      <c r="AC51" s="238">
        <v>98</v>
      </c>
      <c r="AD51" s="238" t="s">
        <v>2883</v>
      </c>
      <c r="AE51" s="238" t="s">
        <v>2834</v>
      </c>
      <c r="AF51" s="238" t="s">
        <v>2779</v>
      </c>
      <c r="AG51" s="238">
        <v>7</v>
      </c>
      <c r="AH51" s="238">
        <v>2</v>
      </c>
      <c r="AI51" s="238">
        <v>2</v>
      </c>
      <c r="AJ51" s="238">
        <v>3</v>
      </c>
      <c r="AK51" s="238">
        <v>21</v>
      </c>
      <c r="AL51" s="238">
        <v>61</v>
      </c>
      <c r="AM51" s="238" t="s">
        <v>363</v>
      </c>
      <c r="AN51" s="238">
        <v>5</v>
      </c>
      <c r="AO51" s="238">
        <v>1</v>
      </c>
      <c r="AP51" s="238">
        <v>1</v>
      </c>
      <c r="AS51" s="238">
        <v>7</v>
      </c>
      <c r="AT51" s="238">
        <v>98</v>
      </c>
      <c r="AU51" s="238">
        <v>35</v>
      </c>
      <c r="AV51" s="238">
        <v>11</v>
      </c>
      <c r="AW51" s="238">
        <v>20</v>
      </c>
      <c r="AX51" s="238">
        <v>2</v>
      </c>
      <c r="AY51" s="238">
        <v>2</v>
      </c>
      <c r="AZ51" s="238">
        <v>3</v>
      </c>
      <c r="BA51" s="238">
        <v>21</v>
      </c>
      <c r="BB51" s="238">
        <v>22</v>
      </c>
      <c r="BC51" s="238" t="s">
        <v>363</v>
      </c>
      <c r="BD51" s="238">
        <v>5</v>
      </c>
      <c r="BE51" s="238">
        <v>15</v>
      </c>
      <c r="BI51" s="238">
        <v>7</v>
      </c>
      <c r="BJ51" s="238">
        <v>98</v>
      </c>
      <c r="BK51" s="238">
        <v>35</v>
      </c>
      <c r="BL51" s="238">
        <v>11</v>
      </c>
      <c r="BM51" s="238">
        <v>20</v>
      </c>
      <c r="CT51" s="238">
        <v>448356</v>
      </c>
      <c r="CU51" s="238">
        <v>4976122</v>
      </c>
      <c r="CV51" s="238">
        <v>44.936653900000003</v>
      </c>
      <c r="CW51" s="238">
        <v>-93.654534299999995</v>
      </c>
      <c r="CX51" s="238" t="s">
        <v>359</v>
      </c>
      <c r="CY51" s="238" t="s">
        <v>2884</v>
      </c>
    </row>
    <row r="52" spans="1:103" x14ac:dyDescent="0.25">
      <c r="A52" s="238">
        <v>10796750</v>
      </c>
      <c r="B52" s="238">
        <v>4</v>
      </c>
      <c r="C52" s="238">
        <v>15</v>
      </c>
      <c r="D52" s="238">
        <v>6.0220000000000002</v>
      </c>
      <c r="E52" s="238">
        <v>27</v>
      </c>
      <c r="F52" s="238" t="s">
        <v>2776</v>
      </c>
      <c r="H52" s="238" t="s">
        <v>354</v>
      </c>
      <c r="I52" s="238">
        <v>25</v>
      </c>
      <c r="K52" s="238" t="s">
        <v>2885</v>
      </c>
      <c r="L52" s="238">
        <v>121420151</v>
      </c>
      <c r="M52" s="238">
        <v>5</v>
      </c>
      <c r="N52" s="238">
        <v>21</v>
      </c>
      <c r="O52" s="238">
        <v>2012</v>
      </c>
      <c r="P52" s="238" t="s">
        <v>361</v>
      </c>
      <c r="Q52" s="238">
        <v>16</v>
      </c>
      <c r="R52" s="238" t="s">
        <v>356</v>
      </c>
      <c r="S52" s="238">
        <v>3</v>
      </c>
      <c r="T52" s="238">
        <v>0</v>
      </c>
      <c r="U52" s="238">
        <v>2</v>
      </c>
      <c r="V52" s="238">
        <v>90</v>
      </c>
      <c r="W52" s="238">
        <v>10</v>
      </c>
      <c r="X52" s="238">
        <v>3</v>
      </c>
      <c r="Y52" s="238">
        <v>1</v>
      </c>
      <c r="Z52" s="238">
        <v>1</v>
      </c>
      <c r="AB52" s="238">
        <v>1</v>
      </c>
      <c r="AC52" s="238">
        <v>98</v>
      </c>
      <c r="AD52" s="238" t="s">
        <v>2886</v>
      </c>
      <c r="AE52" s="238" t="s">
        <v>2881</v>
      </c>
      <c r="AF52" s="238" t="s">
        <v>2779</v>
      </c>
      <c r="AG52" s="238">
        <v>90</v>
      </c>
      <c r="AH52" s="238">
        <v>2</v>
      </c>
      <c r="AI52" s="238">
        <v>2</v>
      </c>
      <c r="AJ52" s="238">
        <v>4</v>
      </c>
      <c r="AK52" s="238">
        <v>21</v>
      </c>
      <c r="AL52" s="238">
        <v>64</v>
      </c>
      <c r="AM52" s="238" t="s">
        <v>354</v>
      </c>
      <c r="AN52" s="238">
        <v>5</v>
      </c>
      <c r="AO52" s="238">
        <v>1</v>
      </c>
      <c r="AS52" s="238">
        <v>7</v>
      </c>
      <c r="AT52" s="238">
        <v>98</v>
      </c>
      <c r="AU52" s="238">
        <v>35</v>
      </c>
      <c r="AV52" s="238">
        <v>11</v>
      </c>
      <c r="AW52" s="238">
        <v>20</v>
      </c>
      <c r="AX52" s="238">
        <v>2</v>
      </c>
      <c r="AY52" s="238">
        <v>2</v>
      </c>
      <c r="AZ52" s="238">
        <v>2</v>
      </c>
      <c r="BA52" s="238">
        <v>24</v>
      </c>
      <c r="BB52" s="238">
        <v>28</v>
      </c>
      <c r="BC52" s="238" t="s">
        <v>354</v>
      </c>
      <c r="BD52" s="238">
        <v>5</v>
      </c>
      <c r="BE52" s="238">
        <v>2</v>
      </c>
      <c r="BI52" s="238">
        <v>7</v>
      </c>
      <c r="BJ52" s="238">
        <v>98</v>
      </c>
      <c r="BK52" s="238">
        <v>35</v>
      </c>
      <c r="BL52" s="238">
        <v>11</v>
      </c>
      <c r="BM52" s="238">
        <v>20</v>
      </c>
      <c r="CT52" s="238">
        <v>448358</v>
      </c>
      <c r="CU52" s="238">
        <v>4976122</v>
      </c>
      <c r="CV52" s="238">
        <v>44.9366536</v>
      </c>
      <c r="CW52" s="238">
        <v>-93.654510099999996</v>
      </c>
      <c r="CX52" s="238" t="s">
        <v>359</v>
      </c>
      <c r="CY52" s="238" t="s">
        <v>2887</v>
      </c>
    </row>
    <row r="53" spans="1:103" x14ac:dyDescent="0.25">
      <c r="A53" s="238">
        <v>10857110</v>
      </c>
      <c r="B53" s="238">
        <v>4</v>
      </c>
      <c r="C53" s="238">
        <v>15</v>
      </c>
      <c r="D53" s="238">
        <v>6.0220000000000002</v>
      </c>
      <c r="E53" s="238">
        <v>27</v>
      </c>
      <c r="F53" s="238" t="s">
        <v>2776</v>
      </c>
      <c r="H53" s="238" t="s">
        <v>354</v>
      </c>
      <c r="I53" s="238">
        <v>25</v>
      </c>
      <c r="K53" s="238" t="s">
        <v>2888</v>
      </c>
      <c r="L53" s="238">
        <v>130030169</v>
      </c>
      <c r="M53" s="238">
        <v>1</v>
      </c>
      <c r="N53" s="238">
        <v>3</v>
      </c>
      <c r="O53" s="238">
        <v>2013</v>
      </c>
      <c r="P53" s="238" t="s">
        <v>384</v>
      </c>
      <c r="Q53" s="238">
        <v>18</v>
      </c>
      <c r="R53" s="238" t="s">
        <v>369</v>
      </c>
      <c r="S53" s="238">
        <v>5</v>
      </c>
      <c r="T53" s="238">
        <v>0</v>
      </c>
      <c r="U53" s="238">
        <v>2</v>
      </c>
      <c r="V53" s="238">
        <v>1</v>
      </c>
      <c r="W53" s="238">
        <v>10</v>
      </c>
      <c r="X53" s="238">
        <v>3</v>
      </c>
      <c r="Y53" s="238">
        <v>4</v>
      </c>
      <c r="Z53" s="238">
        <v>1</v>
      </c>
      <c r="AA53" s="238">
        <v>1</v>
      </c>
      <c r="AB53" s="238">
        <v>2</v>
      </c>
      <c r="AC53" s="238">
        <v>98</v>
      </c>
      <c r="AD53" s="238" t="s">
        <v>2777</v>
      </c>
      <c r="AE53" s="238" t="s">
        <v>2889</v>
      </c>
      <c r="AF53" s="238" t="s">
        <v>2779</v>
      </c>
      <c r="AG53" s="238">
        <v>7</v>
      </c>
      <c r="AH53" s="238">
        <v>2</v>
      </c>
      <c r="AI53" s="238">
        <v>1</v>
      </c>
      <c r="AJ53" s="238">
        <v>3</v>
      </c>
      <c r="AK53" s="238">
        <v>26</v>
      </c>
      <c r="AL53" s="238">
        <v>43</v>
      </c>
      <c r="AM53" s="238" t="s">
        <v>363</v>
      </c>
      <c r="AN53" s="238">
        <v>5</v>
      </c>
      <c r="AO53" s="238">
        <v>1</v>
      </c>
      <c r="AP53" s="238">
        <v>1</v>
      </c>
      <c r="AS53" s="238">
        <v>7</v>
      </c>
      <c r="AT53" s="238">
        <v>98</v>
      </c>
      <c r="AU53" s="238">
        <v>35</v>
      </c>
      <c r="AV53" s="238">
        <v>11</v>
      </c>
      <c r="AW53" s="238">
        <v>22</v>
      </c>
      <c r="AX53" s="238">
        <v>2</v>
      </c>
      <c r="AY53" s="238">
        <v>4</v>
      </c>
      <c r="AZ53" s="238">
        <v>3</v>
      </c>
      <c r="BA53" s="238">
        <v>21</v>
      </c>
      <c r="BB53" s="238">
        <v>37</v>
      </c>
      <c r="BC53" s="238" t="s">
        <v>354</v>
      </c>
      <c r="BD53" s="238">
        <v>5</v>
      </c>
      <c r="BE53" s="238">
        <v>5</v>
      </c>
      <c r="BF53" s="238">
        <v>9</v>
      </c>
      <c r="BI53" s="238">
        <v>7</v>
      </c>
      <c r="BJ53" s="238">
        <v>98</v>
      </c>
      <c r="BK53" s="238">
        <v>35</v>
      </c>
      <c r="BL53" s="238">
        <v>11</v>
      </c>
      <c r="BM53" s="238">
        <v>22</v>
      </c>
      <c r="CT53" s="238">
        <v>448358</v>
      </c>
      <c r="CU53" s="238">
        <v>4976122</v>
      </c>
      <c r="CV53" s="238">
        <v>44.9366536</v>
      </c>
      <c r="CW53" s="238">
        <v>-93.654510099999996</v>
      </c>
      <c r="CX53" s="238" t="s">
        <v>359</v>
      </c>
      <c r="CY53" s="238" t="s">
        <v>2890</v>
      </c>
    </row>
    <row r="54" spans="1:103" x14ac:dyDescent="0.25">
      <c r="A54" s="238">
        <v>10994165</v>
      </c>
      <c r="B54" s="238">
        <v>4</v>
      </c>
      <c r="C54" s="238">
        <v>15</v>
      </c>
      <c r="D54" s="238">
        <v>6.0220000000000002</v>
      </c>
      <c r="E54" s="238">
        <v>27</v>
      </c>
      <c r="F54" s="238" t="s">
        <v>2776</v>
      </c>
      <c r="H54" s="238" t="s">
        <v>354</v>
      </c>
      <c r="I54" s="238">
        <v>25</v>
      </c>
      <c r="K54" s="238" t="s">
        <v>2891</v>
      </c>
      <c r="L54" s="238">
        <v>143090202</v>
      </c>
      <c r="M54" s="238">
        <v>11</v>
      </c>
      <c r="N54" s="238">
        <v>5</v>
      </c>
      <c r="O54" s="238">
        <v>2014</v>
      </c>
      <c r="P54" s="238" t="s">
        <v>355</v>
      </c>
      <c r="Q54" s="238">
        <v>17</v>
      </c>
      <c r="S54" s="238">
        <v>5</v>
      </c>
      <c r="T54" s="238">
        <v>0</v>
      </c>
      <c r="U54" s="238">
        <v>2</v>
      </c>
      <c r="V54" s="238">
        <v>1</v>
      </c>
      <c r="W54" s="238">
        <v>10</v>
      </c>
      <c r="X54" s="238">
        <v>2</v>
      </c>
      <c r="Y54" s="238">
        <v>4</v>
      </c>
      <c r="Z54" s="238">
        <v>2</v>
      </c>
      <c r="AA54" s="238">
        <v>3</v>
      </c>
      <c r="AB54" s="238">
        <v>2</v>
      </c>
      <c r="AC54" s="238">
        <v>98</v>
      </c>
      <c r="AD54" s="238" t="s">
        <v>2892</v>
      </c>
      <c r="AE54" s="238" t="s">
        <v>2893</v>
      </c>
      <c r="AF54" s="238" t="s">
        <v>2779</v>
      </c>
      <c r="AG54" s="238">
        <v>7</v>
      </c>
      <c r="AH54" s="238">
        <v>2</v>
      </c>
      <c r="AI54" s="238">
        <v>2</v>
      </c>
      <c r="AJ54" s="238">
        <v>3</v>
      </c>
      <c r="AK54" s="238">
        <v>21</v>
      </c>
      <c r="AL54" s="238">
        <v>92</v>
      </c>
      <c r="AM54" s="238" t="s">
        <v>354</v>
      </c>
      <c r="AN54" s="238">
        <v>5</v>
      </c>
      <c r="AO54" s="238">
        <v>15</v>
      </c>
      <c r="AP54" s="238">
        <v>1</v>
      </c>
      <c r="AS54" s="238">
        <v>7</v>
      </c>
      <c r="AT54" s="238">
        <v>98</v>
      </c>
      <c r="AU54" s="238">
        <v>35</v>
      </c>
      <c r="AV54" s="238">
        <v>11</v>
      </c>
      <c r="AW54" s="238">
        <v>20</v>
      </c>
      <c r="AX54" s="238">
        <v>2</v>
      </c>
      <c r="AY54" s="238">
        <v>1</v>
      </c>
      <c r="AZ54" s="238">
        <v>3</v>
      </c>
      <c r="BA54" s="238">
        <v>24</v>
      </c>
      <c r="BB54" s="238">
        <v>53</v>
      </c>
      <c r="BC54" s="238" t="s">
        <v>354</v>
      </c>
      <c r="BD54" s="238">
        <v>5</v>
      </c>
      <c r="BE54" s="238">
        <v>1</v>
      </c>
      <c r="BF54" s="238">
        <v>1</v>
      </c>
      <c r="BI54" s="238">
        <v>7</v>
      </c>
      <c r="BJ54" s="238">
        <v>98</v>
      </c>
      <c r="BK54" s="238">
        <v>35</v>
      </c>
      <c r="BL54" s="238">
        <v>11</v>
      </c>
      <c r="BM54" s="238">
        <v>20</v>
      </c>
      <c r="CT54" s="238">
        <v>448358</v>
      </c>
      <c r="CU54" s="238">
        <v>4976122</v>
      </c>
      <c r="CV54" s="238">
        <v>44.9366536</v>
      </c>
      <c r="CW54" s="238">
        <v>-93.654510099999996</v>
      </c>
      <c r="CX54" s="238" t="s">
        <v>359</v>
      </c>
      <c r="CY54" s="238" t="s">
        <v>2894</v>
      </c>
    </row>
    <row r="55" spans="1:103" x14ac:dyDescent="0.25">
      <c r="A55" s="238">
        <v>364926</v>
      </c>
      <c r="B55" s="238">
        <v>4</v>
      </c>
      <c r="C55" s="238">
        <v>15</v>
      </c>
      <c r="D55" s="238">
        <v>6.0359999999999996</v>
      </c>
      <c r="E55" s="238">
        <v>27</v>
      </c>
      <c r="F55" s="238" t="s">
        <v>2776</v>
      </c>
      <c r="H55" s="238" t="s">
        <v>354</v>
      </c>
      <c r="I55" s="238">
        <v>25</v>
      </c>
      <c r="K55" s="238">
        <v>16008055</v>
      </c>
      <c r="M55" s="238">
        <v>7</v>
      </c>
      <c r="N55" s="238">
        <v>19</v>
      </c>
      <c r="O55" s="238">
        <v>2016</v>
      </c>
      <c r="P55" s="238" t="s">
        <v>368</v>
      </c>
      <c r="Q55" s="238">
        <v>17</v>
      </c>
      <c r="R55" s="238" t="s">
        <v>356</v>
      </c>
      <c r="S55" s="238">
        <v>4</v>
      </c>
      <c r="T55" s="238">
        <v>0</v>
      </c>
      <c r="U55" s="238">
        <v>2</v>
      </c>
      <c r="V55" s="238">
        <v>12</v>
      </c>
      <c r="W55" s="238">
        <v>10</v>
      </c>
      <c r="X55" s="238">
        <v>2</v>
      </c>
      <c r="Y55" s="238">
        <v>1</v>
      </c>
      <c r="Z55" s="238">
        <v>1</v>
      </c>
      <c r="AB55" s="238">
        <v>1</v>
      </c>
      <c r="AC55" s="238">
        <v>98</v>
      </c>
      <c r="AD55" s="238" t="s">
        <v>2800</v>
      </c>
      <c r="AF55" s="238" t="s">
        <v>2779</v>
      </c>
      <c r="AG55" s="238">
        <v>7</v>
      </c>
      <c r="AH55" s="238">
        <v>2</v>
      </c>
      <c r="AI55" s="238">
        <v>49</v>
      </c>
      <c r="AJ55" s="238">
        <v>4</v>
      </c>
      <c r="AK55" s="238">
        <v>26</v>
      </c>
      <c r="AL55" s="238">
        <v>24</v>
      </c>
      <c r="AM55" s="238" t="s">
        <v>354</v>
      </c>
      <c r="AN55" s="238">
        <v>5</v>
      </c>
      <c r="AO55" s="238">
        <v>1</v>
      </c>
      <c r="AS55" s="238">
        <v>13</v>
      </c>
      <c r="AT55" s="238">
        <v>9</v>
      </c>
      <c r="AU55" s="238">
        <v>35</v>
      </c>
      <c r="AV55" s="238">
        <v>11</v>
      </c>
      <c r="AW55" s="238">
        <v>22</v>
      </c>
      <c r="AX55" s="238">
        <v>2</v>
      </c>
      <c r="AY55" s="238">
        <v>2</v>
      </c>
      <c r="AZ55" s="238">
        <v>4</v>
      </c>
      <c r="BA55" s="238">
        <v>21</v>
      </c>
      <c r="BB55" s="238">
        <v>44</v>
      </c>
      <c r="BC55" s="238" t="s">
        <v>363</v>
      </c>
      <c r="BD55" s="238">
        <v>5</v>
      </c>
      <c r="BE55" s="238">
        <v>4</v>
      </c>
      <c r="BI55" s="238">
        <v>13</v>
      </c>
      <c r="BJ55" s="238">
        <v>9</v>
      </c>
      <c r="BK55" s="238">
        <v>35</v>
      </c>
      <c r="BL55" s="238">
        <v>11</v>
      </c>
      <c r="BM55" s="238">
        <v>22</v>
      </c>
      <c r="CT55" s="238">
        <v>448373.94604512799</v>
      </c>
      <c r="CU55" s="238">
        <v>4976121.4505873797</v>
      </c>
      <c r="CV55" s="238">
        <v>44.936651609999998</v>
      </c>
      <c r="CW55" s="238">
        <v>-93.654305170000001</v>
      </c>
      <c r="CX55" s="238" t="s">
        <v>359</v>
      </c>
      <c r="CY55" s="238" t="s">
        <v>2895</v>
      </c>
    </row>
    <row r="56" spans="1:103" x14ac:dyDescent="0.25">
      <c r="A56" s="238">
        <v>351651</v>
      </c>
      <c r="B56" s="238">
        <v>4</v>
      </c>
      <c r="C56" s="238">
        <v>15</v>
      </c>
      <c r="D56" s="238">
        <v>6.0469999999999997</v>
      </c>
      <c r="E56" s="238">
        <v>27</v>
      </c>
      <c r="F56" s="238" t="s">
        <v>2776</v>
      </c>
      <c r="H56" s="238" t="s">
        <v>354</v>
      </c>
      <c r="I56" s="238">
        <v>25</v>
      </c>
      <c r="K56" s="238">
        <v>16005361</v>
      </c>
      <c r="M56" s="238">
        <v>5</v>
      </c>
      <c r="N56" s="238">
        <v>25</v>
      </c>
      <c r="O56" s="238">
        <v>2016</v>
      </c>
      <c r="P56" s="238" t="s">
        <v>355</v>
      </c>
      <c r="Q56" s="238">
        <v>15</v>
      </c>
      <c r="R56" s="238" t="s">
        <v>356</v>
      </c>
      <c r="S56" s="238">
        <v>5</v>
      </c>
      <c r="T56" s="238">
        <v>0</v>
      </c>
      <c r="U56" s="238">
        <v>3</v>
      </c>
      <c r="V56" s="238">
        <v>12</v>
      </c>
      <c r="W56" s="238">
        <v>10</v>
      </c>
      <c r="X56" s="238">
        <v>3</v>
      </c>
      <c r="Y56" s="238">
        <v>1</v>
      </c>
      <c r="Z56" s="238">
        <v>1</v>
      </c>
      <c r="AB56" s="238">
        <v>1</v>
      </c>
      <c r="AC56" s="238">
        <v>98</v>
      </c>
      <c r="AD56" s="238" t="s">
        <v>2800</v>
      </c>
      <c r="AF56" s="238" t="s">
        <v>2779</v>
      </c>
      <c r="AG56" s="238">
        <v>7</v>
      </c>
      <c r="AH56" s="238">
        <v>2</v>
      </c>
      <c r="AI56" s="238">
        <v>3</v>
      </c>
      <c r="AJ56" s="238">
        <v>4</v>
      </c>
      <c r="AK56" s="238">
        <v>34</v>
      </c>
      <c r="AL56" s="238">
        <v>63</v>
      </c>
      <c r="AM56" s="238" t="s">
        <v>354</v>
      </c>
      <c r="AN56" s="238">
        <v>5</v>
      </c>
      <c r="AO56" s="238">
        <v>1</v>
      </c>
      <c r="AS56" s="238">
        <v>12</v>
      </c>
      <c r="AT56" s="238">
        <v>9</v>
      </c>
      <c r="AU56" s="238">
        <v>35</v>
      </c>
      <c r="AV56" s="238">
        <v>11</v>
      </c>
      <c r="AW56" s="238">
        <v>21</v>
      </c>
      <c r="AX56" s="238">
        <v>2</v>
      </c>
      <c r="AY56" s="238">
        <v>2</v>
      </c>
      <c r="AZ56" s="238">
        <v>4</v>
      </c>
      <c r="BA56" s="238">
        <v>34</v>
      </c>
      <c r="BB56" s="238">
        <v>19</v>
      </c>
      <c r="BC56" s="238" t="s">
        <v>363</v>
      </c>
      <c r="BD56" s="238">
        <v>5</v>
      </c>
      <c r="BE56" s="238">
        <v>1</v>
      </c>
      <c r="BI56" s="238">
        <v>12</v>
      </c>
      <c r="BJ56" s="238">
        <v>9</v>
      </c>
      <c r="BK56" s="238">
        <v>35</v>
      </c>
      <c r="BL56" s="238">
        <v>11</v>
      </c>
      <c r="BM56" s="238">
        <v>21</v>
      </c>
      <c r="BN56" s="238">
        <v>2</v>
      </c>
      <c r="BO56" s="238">
        <v>2</v>
      </c>
      <c r="BP56" s="238">
        <v>4</v>
      </c>
      <c r="BQ56" s="238">
        <v>21</v>
      </c>
      <c r="BR56" s="238">
        <v>18</v>
      </c>
      <c r="BS56" s="238" t="s">
        <v>363</v>
      </c>
      <c r="BT56" s="238">
        <v>5</v>
      </c>
      <c r="BU56" s="238">
        <v>99</v>
      </c>
      <c r="BY56" s="238">
        <v>12</v>
      </c>
      <c r="BZ56" s="238">
        <v>9</v>
      </c>
      <c r="CA56" s="238">
        <v>35</v>
      </c>
      <c r="CB56" s="238">
        <v>11</v>
      </c>
      <c r="CC56" s="238">
        <v>21</v>
      </c>
      <c r="CT56" s="238">
        <v>448392.31226558</v>
      </c>
      <c r="CU56" s="238">
        <v>4976119.1046105996</v>
      </c>
      <c r="CV56" s="238">
        <v>44.936631820000002</v>
      </c>
      <c r="CW56" s="238">
        <v>-93.654072170000006</v>
      </c>
      <c r="CX56" s="238" t="s">
        <v>359</v>
      </c>
      <c r="CY56" s="238" t="s">
        <v>2896</v>
      </c>
    </row>
    <row r="57" spans="1:103" x14ac:dyDescent="0.25">
      <c r="A57" s="238">
        <v>376671</v>
      </c>
      <c r="B57" s="238">
        <v>4</v>
      </c>
      <c r="C57" s="238">
        <v>15</v>
      </c>
      <c r="D57" s="238">
        <v>6.0750000000000002</v>
      </c>
      <c r="E57" s="238">
        <v>27</v>
      </c>
      <c r="F57" s="238" t="s">
        <v>2776</v>
      </c>
      <c r="H57" s="238" t="s">
        <v>354</v>
      </c>
      <c r="I57" s="238">
        <v>25</v>
      </c>
      <c r="K57" s="238" t="s">
        <v>2897</v>
      </c>
      <c r="M57" s="238">
        <v>9</v>
      </c>
      <c r="N57" s="238">
        <v>4</v>
      </c>
      <c r="O57" s="238">
        <v>2016</v>
      </c>
      <c r="P57" s="238" t="s">
        <v>366</v>
      </c>
      <c r="Q57" s="238">
        <v>17</v>
      </c>
      <c r="R57" s="238">
        <v>98</v>
      </c>
      <c r="S57" s="238">
        <v>5</v>
      </c>
      <c r="T57" s="238">
        <v>0</v>
      </c>
      <c r="U57" s="238">
        <v>2</v>
      </c>
      <c r="V57" s="238">
        <v>12</v>
      </c>
      <c r="W57" s="238">
        <v>10</v>
      </c>
      <c r="X57" s="238">
        <v>2</v>
      </c>
      <c r="Y57" s="238">
        <v>1</v>
      </c>
      <c r="Z57" s="238">
        <v>1</v>
      </c>
      <c r="AB57" s="238">
        <v>1</v>
      </c>
      <c r="AC57" s="238">
        <v>98</v>
      </c>
      <c r="AD57" s="238" t="s">
        <v>2800</v>
      </c>
      <c r="AF57" s="238" t="s">
        <v>2779</v>
      </c>
      <c r="AG57" s="238">
        <v>7</v>
      </c>
      <c r="AH57" s="238">
        <v>2</v>
      </c>
      <c r="AI57" s="238">
        <v>2</v>
      </c>
      <c r="AJ57" s="238">
        <v>4</v>
      </c>
      <c r="AK57" s="238">
        <v>34</v>
      </c>
      <c r="AL57" s="238">
        <v>21</v>
      </c>
      <c r="AM57" s="238" t="s">
        <v>363</v>
      </c>
      <c r="AN57" s="238">
        <v>5</v>
      </c>
      <c r="AO57" s="238">
        <v>1</v>
      </c>
      <c r="AS57" s="238">
        <v>12</v>
      </c>
      <c r="AT57" s="238">
        <v>9</v>
      </c>
      <c r="AU57" s="238">
        <v>35</v>
      </c>
      <c r="AV57" s="238">
        <v>11</v>
      </c>
      <c r="AW57" s="238">
        <v>21</v>
      </c>
      <c r="AX57" s="238">
        <v>2</v>
      </c>
      <c r="AY57" s="238">
        <v>2</v>
      </c>
      <c r="AZ57" s="238">
        <v>4</v>
      </c>
      <c r="BA57" s="238">
        <v>21</v>
      </c>
      <c r="BB57" s="238">
        <v>19</v>
      </c>
      <c r="BC57" s="238" t="s">
        <v>354</v>
      </c>
      <c r="BD57" s="238">
        <v>5</v>
      </c>
      <c r="BE57" s="238">
        <v>1</v>
      </c>
      <c r="BI57" s="238">
        <v>12</v>
      </c>
      <c r="BJ57" s="238">
        <v>98</v>
      </c>
      <c r="BK57" s="238">
        <v>35</v>
      </c>
      <c r="BL57" s="238">
        <v>11</v>
      </c>
      <c r="BM57" s="238">
        <v>21</v>
      </c>
      <c r="CT57" s="238">
        <v>448436.38783667801</v>
      </c>
      <c r="CU57" s="238">
        <v>4976118.4959124699</v>
      </c>
      <c r="CV57" s="238">
        <v>44.936629539999998</v>
      </c>
      <c r="CW57" s="238">
        <v>-93.653513540000006</v>
      </c>
      <c r="CX57" s="238" t="s">
        <v>359</v>
      </c>
      <c r="CY57" s="238" t="s">
        <v>2898</v>
      </c>
    </row>
    <row r="58" spans="1:103" x14ac:dyDescent="0.25">
      <c r="A58" s="238">
        <v>10899600</v>
      </c>
      <c r="B58" s="238">
        <v>4</v>
      </c>
      <c r="C58" s="238">
        <v>15</v>
      </c>
      <c r="D58" s="238">
        <v>6.0750000000000002</v>
      </c>
      <c r="E58" s="238">
        <v>27</v>
      </c>
      <c r="F58" s="238" t="s">
        <v>2776</v>
      </c>
      <c r="H58" s="238" t="s">
        <v>354</v>
      </c>
      <c r="I58" s="238">
        <v>25</v>
      </c>
      <c r="K58" s="238">
        <v>13005382</v>
      </c>
      <c r="L58" s="238">
        <v>132620169</v>
      </c>
      <c r="M58" s="238">
        <v>9</v>
      </c>
      <c r="N58" s="238">
        <v>19</v>
      </c>
      <c r="O58" s="238">
        <v>2013</v>
      </c>
      <c r="P58" s="238" t="s">
        <v>384</v>
      </c>
      <c r="Q58" s="238">
        <v>5</v>
      </c>
      <c r="S58" s="238">
        <v>5</v>
      </c>
      <c r="T58" s="238">
        <v>0</v>
      </c>
      <c r="U58" s="238">
        <v>1</v>
      </c>
      <c r="V58" s="238">
        <v>5</v>
      </c>
      <c r="W58" s="238">
        <v>16</v>
      </c>
      <c r="X58" s="238">
        <v>2</v>
      </c>
      <c r="Y58" s="238">
        <v>4</v>
      </c>
      <c r="Z58" s="238">
        <v>2</v>
      </c>
      <c r="AA58" s="238">
        <v>2</v>
      </c>
      <c r="AB58" s="238">
        <v>1</v>
      </c>
      <c r="AC58" s="238">
        <v>98</v>
      </c>
      <c r="AD58" s="238" t="s">
        <v>2899</v>
      </c>
      <c r="AE58" s="238" t="s">
        <v>2900</v>
      </c>
      <c r="AF58" s="238" t="s">
        <v>2779</v>
      </c>
      <c r="AG58" s="238">
        <v>4</v>
      </c>
      <c r="AH58" s="238">
        <v>2</v>
      </c>
      <c r="AI58" s="238">
        <v>3</v>
      </c>
      <c r="AJ58" s="238">
        <v>3</v>
      </c>
      <c r="AK58" s="238">
        <v>21</v>
      </c>
      <c r="AL58" s="238">
        <v>48</v>
      </c>
      <c r="AM58" s="238" t="s">
        <v>354</v>
      </c>
      <c r="AN58" s="238">
        <v>5</v>
      </c>
      <c r="AO58" s="238">
        <v>1</v>
      </c>
      <c r="AP58" s="238">
        <v>1</v>
      </c>
      <c r="AS58" s="238">
        <v>7</v>
      </c>
      <c r="AT58" s="238">
        <v>98</v>
      </c>
      <c r="AU58" s="238">
        <v>55</v>
      </c>
      <c r="AV58" s="238">
        <v>11</v>
      </c>
      <c r="AW58" s="238">
        <v>21</v>
      </c>
      <c r="CT58" s="238">
        <v>448442</v>
      </c>
      <c r="CU58" s="238">
        <v>4976118</v>
      </c>
      <c r="CV58" s="238">
        <v>44.9366238</v>
      </c>
      <c r="CW58" s="238">
        <v>-93.653446500000001</v>
      </c>
      <c r="CX58" s="238" t="s">
        <v>359</v>
      </c>
      <c r="CY58" s="238" t="s">
        <v>2901</v>
      </c>
    </row>
    <row r="59" spans="1:103" x14ac:dyDescent="0.25">
      <c r="A59" s="238">
        <v>405692</v>
      </c>
      <c r="B59" s="238">
        <v>4</v>
      </c>
      <c r="C59" s="238">
        <v>15</v>
      </c>
      <c r="D59" s="238">
        <v>6.0869999999999997</v>
      </c>
      <c r="E59" s="238">
        <v>27</v>
      </c>
      <c r="F59" s="238" t="s">
        <v>2776</v>
      </c>
      <c r="H59" s="238" t="s">
        <v>354</v>
      </c>
      <c r="I59" s="238">
        <v>25</v>
      </c>
      <c r="K59" s="238" t="s">
        <v>2902</v>
      </c>
      <c r="M59" s="238">
        <v>12</v>
      </c>
      <c r="N59" s="238">
        <v>18</v>
      </c>
      <c r="O59" s="238">
        <v>2016</v>
      </c>
      <c r="P59" s="238" t="s">
        <v>366</v>
      </c>
      <c r="Q59" s="238">
        <v>12</v>
      </c>
      <c r="R59" s="238" t="s">
        <v>419</v>
      </c>
      <c r="S59" s="238">
        <v>5</v>
      </c>
      <c r="T59" s="238">
        <v>0</v>
      </c>
      <c r="U59" s="238">
        <v>1</v>
      </c>
      <c r="W59" s="238">
        <v>28</v>
      </c>
      <c r="X59" s="238">
        <v>16</v>
      </c>
      <c r="Y59" s="238">
        <v>1</v>
      </c>
      <c r="Z59" s="238">
        <v>1</v>
      </c>
      <c r="AB59" s="238">
        <v>3</v>
      </c>
      <c r="AC59" s="238">
        <v>98</v>
      </c>
      <c r="AD59" s="238" t="s">
        <v>2800</v>
      </c>
      <c r="AF59" s="238" t="s">
        <v>2779</v>
      </c>
      <c r="AG59" s="238">
        <v>3</v>
      </c>
      <c r="AH59" s="238">
        <v>2</v>
      </c>
      <c r="AI59" s="238">
        <v>48</v>
      </c>
      <c r="AJ59" s="238">
        <v>4</v>
      </c>
      <c r="AK59" s="238">
        <v>33</v>
      </c>
      <c r="AL59" s="238">
        <v>23</v>
      </c>
      <c r="AM59" s="238" t="s">
        <v>354</v>
      </c>
      <c r="AN59" s="238">
        <v>5</v>
      </c>
      <c r="AO59" s="238">
        <v>11</v>
      </c>
      <c r="AS59" s="238">
        <v>90</v>
      </c>
      <c r="AT59" s="238">
        <v>9</v>
      </c>
      <c r="AU59" s="238">
        <v>35</v>
      </c>
      <c r="AV59" s="238">
        <v>11</v>
      </c>
      <c r="AW59" s="238">
        <v>23</v>
      </c>
      <c r="CT59" s="238">
        <v>448456.79574908502</v>
      </c>
      <c r="CU59" s="238">
        <v>4976128.3261099998</v>
      </c>
      <c r="CV59" s="238">
        <v>44.936719510000003</v>
      </c>
      <c r="CW59" s="238">
        <v>-93.653255909999999</v>
      </c>
      <c r="CX59" s="238" t="s">
        <v>359</v>
      </c>
      <c r="CY59" s="238" t="s">
        <v>2903</v>
      </c>
    </row>
    <row r="60" spans="1:103" x14ac:dyDescent="0.25">
      <c r="A60" s="238">
        <v>766943</v>
      </c>
      <c r="B60" s="238">
        <v>4</v>
      </c>
      <c r="C60" s="238">
        <v>15</v>
      </c>
      <c r="D60" s="238">
        <v>6.1029999999999998</v>
      </c>
      <c r="E60" s="238">
        <v>27</v>
      </c>
      <c r="F60" s="238" t="s">
        <v>2776</v>
      </c>
      <c r="H60" s="238" t="s">
        <v>354</v>
      </c>
      <c r="I60" s="238">
        <v>25</v>
      </c>
      <c r="K60" s="238">
        <v>19010479</v>
      </c>
      <c r="M60" s="238">
        <v>12</v>
      </c>
      <c r="N60" s="238">
        <v>1</v>
      </c>
      <c r="O60" s="238">
        <v>2019</v>
      </c>
      <c r="P60" s="238" t="s">
        <v>366</v>
      </c>
      <c r="Q60" s="238">
        <v>7</v>
      </c>
      <c r="R60" s="238" t="s">
        <v>369</v>
      </c>
      <c r="S60" s="238">
        <v>5</v>
      </c>
      <c r="T60" s="238">
        <v>0</v>
      </c>
      <c r="U60" s="238">
        <v>1</v>
      </c>
      <c r="W60" s="238">
        <v>28</v>
      </c>
      <c r="X60" s="238">
        <v>16</v>
      </c>
      <c r="Y60" s="238">
        <v>2</v>
      </c>
      <c r="Z60" s="238">
        <v>7</v>
      </c>
      <c r="AB60" s="238">
        <v>2</v>
      </c>
      <c r="AC60" s="238">
        <v>98</v>
      </c>
      <c r="AD60" s="238" t="s">
        <v>2800</v>
      </c>
      <c r="AF60" s="238" t="s">
        <v>2779</v>
      </c>
      <c r="AG60" s="238">
        <v>3</v>
      </c>
      <c r="AH60" s="238">
        <v>2</v>
      </c>
      <c r="AI60" s="238">
        <v>2</v>
      </c>
      <c r="AJ60" s="238">
        <v>3</v>
      </c>
      <c r="AK60" s="238">
        <v>21</v>
      </c>
      <c r="AL60" s="238">
        <v>24</v>
      </c>
      <c r="AM60" s="238" t="s">
        <v>354</v>
      </c>
      <c r="AN60" s="238">
        <v>5</v>
      </c>
      <c r="AO60" s="238">
        <v>71</v>
      </c>
      <c r="AS60" s="238">
        <v>12</v>
      </c>
      <c r="AT60" s="238">
        <v>9</v>
      </c>
      <c r="AV60" s="238">
        <v>11</v>
      </c>
      <c r="AW60" s="238">
        <v>21</v>
      </c>
      <c r="CT60" s="238">
        <v>448487.71810600301</v>
      </c>
      <c r="CU60" s="238">
        <v>4976114.3473561304</v>
      </c>
      <c r="CV60" s="238">
        <v>44.936595920000002</v>
      </c>
      <c r="CW60" s="238">
        <v>-93.652862600000006</v>
      </c>
      <c r="CX60" s="238" t="s">
        <v>359</v>
      </c>
      <c r="CY60" s="238" t="s">
        <v>2904</v>
      </c>
    </row>
    <row r="61" spans="1:103" x14ac:dyDescent="0.25">
      <c r="A61" s="238">
        <v>11027479</v>
      </c>
      <c r="B61" s="238">
        <v>4</v>
      </c>
      <c r="C61" s="238">
        <v>15</v>
      </c>
      <c r="D61" s="238">
        <v>6.1230000000000002</v>
      </c>
      <c r="E61" s="238">
        <v>27</v>
      </c>
      <c r="F61" s="238" t="s">
        <v>2776</v>
      </c>
      <c r="H61" s="238" t="s">
        <v>354</v>
      </c>
      <c r="I61" s="238">
        <v>25</v>
      </c>
      <c r="K61" s="238" t="s">
        <v>2905</v>
      </c>
      <c r="L61" s="238">
        <v>150470095</v>
      </c>
      <c r="M61" s="238">
        <v>2</v>
      </c>
      <c r="N61" s="238">
        <v>14</v>
      </c>
      <c r="O61" s="238">
        <v>2015</v>
      </c>
      <c r="P61" s="238" t="s">
        <v>364</v>
      </c>
      <c r="Q61" s="238">
        <v>15</v>
      </c>
      <c r="S61" s="238">
        <v>5</v>
      </c>
      <c r="T61" s="238">
        <v>0</v>
      </c>
      <c r="U61" s="238">
        <v>2</v>
      </c>
      <c r="V61" s="238">
        <v>10</v>
      </c>
      <c r="W61" s="238">
        <v>10</v>
      </c>
      <c r="X61" s="238">
        <v>2</v>
      </c>
      <c r="Y61" s="238">
        <v>1</v>
      </c>
      <c r="Z61" s="238">
        <v>1</v>
      </c>
      <c r="AB61" s="238">
        <v>1</v>
      </c>
      <c r="AC61" s="238">
        <v>98</v>
      </c>
      <c r="AD61" s="238" t="s">
        <v>2906</v>
      </c>
      <c r="AE61" s="238" t="s">
        <v>2907</v>
      </c>
      <c r="AF61" s="238" t="s">
        <v>2779</v>
      </c>
      <c r="AG61" s="238">
        <v>5</v>
      </c>
      <c r="AH61" s="238">
        <v>2</v>
      </c>
      <c r="AI61" s="238">
        <v>4</v>
      </c>
      <c r="AJ61" s="238">
        <v>8</v>
      </c>
      <c r="AK61" s="238">
        <v>24</v>
      </c>
      <c r="AL61" s="238">
        <v>74</v>
      </c>
      <c r="AM61" s="238" t="s">
        <v>354</v>
      </c>
      <c r="AN61" s="238">
        <v>5</v>
      </c>
      <c r="AO61" s="238">
        <v>2</v>
      </c>
      <c r="AS61" s="238">
        <v>5</v>
      </c>
      <c r="AT61" s="238">
        <v>98</v>
      </c>
      <c r="AU61" s="238">
        <v>40</v>
      </c>
      <c r="AV61" s="238">
        <v>11</v>
      </c>
      <c r="AW61" s="238">
        <v>20</v>
      </c>
      <c r="AX61" s="238">
        <v>2</v>
      </c>
      <c r="AY61" s="238">
        <v>4</v>
      </c>
      <c r="AZ61" s="238">
        <v>4</v>
      </c>
      <c r="BA61" s="238">
        <v>21</v>
      </c>
      <c r="BB61" s="238">
        <v>63</v>
      </c>
      <c r="BC61" s="238" t="s">
        <v>363</v>
      </c>
      <c r="BD61" s="238">
        <v>5</v>
      </c>
      <c r="BE61" s="238">
        <v>1</v>
      </c>
      <c r="BI61" s="238">
        <v>5</v>
      </c>
      <c r="BJ61" s="238">
        <v>98</v>
      </c>
      <c r="BK61" s="238">
        <v>40</v>
      </c>
      <c r="BL61" s="238">
        <v>11</v>
      </c>
      <c r="BM61" s="238">
        <v>20</v>
      </c>
      <c r="CT61" s="238">
        <v>448519</v>
      </c>
      <c r="CU61" s="238">
        <v>4976125</v>
      </c>
      <c r="CV61" s="238">
        <v>44.9366956</v>
      </c>
      <c r="CW61" s="238">
        <v>-93.652473099999995</v>
      </c>
      <c r="CX61" s="238" t="s">
        <v>359</v>
      </c>
      <c r="CY61" s="238" t="s">
        <v>2908</v>
      </c>
    </row>
    <row r="62" spans="1:103" x14ac:dyDescent="0.25">
      <c r="A62" s="238">
        <v>494722</v>
      </c>
      <c r="B62" s="238">
        <v>4</v>
      </c>
      <c r="C62" s="238">
        <v>15</v>
      </c>
      <c r="D62" s="238">
        <v>6.1429999999999998</v>
      </c>
      <c r="E62" s="238">
        <v>27</v>
      </c>
      <c r="F62" s="238" t="s">
        <v>2776</v>
      </c>
      <c r="H62" s="238" t="s">
        <v>354</v>
      </c>
      <c r="I62" s="238">
        <v>25</v>
      </c>
      <c r="K62" s="238">
        <v>17009998</v>
      </c>
      <c r="M62" s="238">
        <v>8</v>
      </c>
      <c r="N62" s="238">
        <v>16</v>
      </c>
      <c r="O62" s="238">
        <v>2017</v>
      </c>
      <c r="P62" s="238" t="s">
        <v>355</v>
      </c>
      <c r="Q62" s="238">
        <v>22</v>
      </c>
      <c r="R62" s="238">
        <v>98</v>
      </c>
      <c r="S62" s="238">
        <v>4</v>
      </c>
      <c r="T62" s="238">
        <v>0</v>
      </c>
      <c r="U62" s="238">
        <v>2</v>
      </c>
      <c r="V62" s="238">
        <v>12</v>
      </c>
      <c r="W62" s="238">
        <v>10</v>
      </c>
      <c r="X62" s="238">
        <v>2</v>
      </c>
      <c r="Y62" s="238">
        <v>4</v>
      </c>
      <c r="Z62" s="238">
        <v>3</v>
      </c>
      <c r="AA62" s="238">
        <v>2</v>
      </c>
      <c r="AB62" s="238">
        <v>2</v>
      </c>
      <c r="AC62" s="238">
        <v>98</v>
      </c>
      <c r="AD62" s="238" t="s">
        <v>2800</v>
      </c>
      <c r="AF62" s="238" t="s">
        <v>2779</v>
      </c>
      <c r="AG62" s="238">
        <v>7</v>
      </c>
      <c r="AH62" s="238">
        <v>2</v>
      </c>
      <c r="AI62" s="238">
        <v>2</v>
      </c>
      <c r="AJ62" s="238">
        <v>3</v>
      </c>
      <c r="AK62" s="238">
        <v>21</v>
      </c>
      <c r="AL62" s="238">
        <v>53</v>
      </c>
      <c r="AM62" s="238" t="s">
        <v>354</v>
      </c>
      <c r="AN62" s="238">
        <v>7</v>
      </c>
      <c r="AO62" s="238">
        <v>90</v>
      </c>
      <c r="AS62" s="238">
        <v>12</v>
      </c>
      <c r="AT62" s="238">
        <v>9</v>
      </c>
      <c r="AU62" s="238">
        <v>35</v>
      </c>
      <c r="AV62" s="238">
        <v>11</v>
      </c>
      <c r="AW62" s="238">
        <v>22</v>
      </c>
      <c r="AX62" s="238">
        <v>2</v>
      </c>
      <c r="AY62" s="238">
        <v>2</v>
      </c>
      <c r="AZ62" s="238">
        <v>3</v>
      </c>
      <c r="BA62" s="238">
        <v>21</v>
      </c>
      <c r="BB62" s="238">
        <v>18</v>
      </c>
      <c r="BC62" s="238" t="s">
        <v>363</v>
      </c>
      <c r="BD62" s="238">
        <v>5</v>
      </c>
      <c r="BE62" s="238">
        <v>1</v>
      </c>
      <c r="BI62" s="238">
        <v>12</v>
      </c>
      <c r="BJ62" s="238">
        <v>9</v>
      </c>
      <c r="BK62" s="238">
        <v>35</v>
      </c>
      <c r="BL62" s="238">
        <v>11</v>
      </c>
      <c r="BM62" s="238">
        <v>22</v>
      </c>
      <c r="CT62" s="238">
        <v>448547.53372954298</v>
      </c>
      <c r="CU62" s="238">
        <v>4976121.1570646502</v>
      </c>
      <c r="CV62" s="238">
        <v>44.936661549999997</v>
      </c>
      <c r="CW62" s="238">
        <v>-93.652105239999997</v>
      </c>
      <c r="CX62" s="238" t="s">
        <v>359</v>
      </c>
      <c r="CY62" s="238" t="s">
        <v>2909</v>
      </c>
    </row>
    <row r="63" spans="1:103" x14ac:dyDescent="0.25">
      <c r="A63" s="238">
        <v>540627</v>
      </c>
      <c r="B63" s="238">
        <v>4</v>
      </c>
      <c r="C63" s="238">
        <v>15</v>
      </c>
      <c r="D63" s="238">
        <v>6.1959999999999997</v>
      </c>
      <c r="E63" s="238">
        <v>27</v>
      </c>
      <c r="F63" s="238" t="s">
        <v>2776</v>
      </c>
      <c r="H63" s="238" t="s">
        <v>354</v>
      </c>
      <c r="I63" s="238">
        <v>25</v>
      </c>
      <c r="K63" s="238">
        <v>18000920</v>
      </c>
      <c r="M63" s="238">
        <v>1</v>
      </c>
      <c r="N63" s="238">
        <v>27</v>
      </c>
      <c r="O63" s="238">
        <v>2018</v>
      </c>
      <c r="P63" s="238" t="s">
        <v>364</v>
      </c>
      <c r="Q63" s="238">
        <v>18</v>
      </c>
      <c r="S63" s="238">
        <v>5</v>
      </c>
      <c r="T63" s="238">
        <v>0</v>
      </c>
      <c r="U63" s="238">
        <v>2</v>
      </c>
      <c r="V63" s="238">
        <v>12</v>
      </c>
      <c r="W63" s="238">
        <v>10</v>
      </c>
      <c r="X63" s="238">
        <v>2</v>
      </c>
      <c r="Y63" s="238">
        <v>4</v>
      </c>
      <c r="Z63" s="238">
        <v>1</v>
      </c>
      <c r="AB63" s="238">
        <v>1</v>
      </c>
      <c r="AC63" s="238">
        <v>98</v>
      </c>
      <c r="AD63" s="238" t="s">
        <v>2800</v>
      </c>
      <c r="AF63" s="238" t="s">
        <v>2779</v>
      </c>
      <c r="AG63" s="238">
        <v>7</v>
      </c>
      <c r="AH63" s="238">
        <v>2</v>
      </c>
      <c r="AI63" s="238">
        <v>2</v>
      </c>
      <c r="AJ63" s="238">
        <v>3</v>
      </c>
      <c r="AK63" s="238">
        <v>26</v>
      </c>
      <c r="AL63" s="238">
        <v>61</v>
      </c>
      <c r="AM63" s="238" t="s">
        <v>363</v>
      </c>
      <c r="AN63" s="238">
        <v>5</v>
      </c>
      <c r="AO63" s="238">
        <v>70</v>
      </c>
      <c r="AS63" s="238">
        <v>12</v>
      </c>
      <c r="AT63" s="238">
        <v>9</v>
      </c>
      <c r="AU63" s="238">
        <v>35</v>
      </c>
      <c r="AV63" s="238">
        <v>11</v>
      </c>
      <c r="AW63" s="238">
        <v>24</v>
      </c>
      <c r="AX63" s="238">
        <v>2</v>
      </c>
      <c r="AY63" s="238">
        <v>4</v>
      </c>
      <c r="AZ63" s="238">
        <v>3</v>
      </c>
      <c r="BA63" s="238">
        <v>21</v>
      </c>
      <c r="BB63" s="238">
        <v>17</v>
      </c>
      <c r="BC63" s="238" t="s">
        <v>354</v>
      </c>
      <c r="BD63" s="238">
        <v>5</v>
      </c>
      <c r="BE63" s="238">
        <v>1</v>
      </c>
      <c r="BI63" s="238">
        <v>12</v>
      </c>
      <c r="BJ63" s="238">
        <v>9</v>
      </c>
      <c r="BK63" s="238">
        <v>35</v>
      </c>
      <c r="BL63" s="238">
        <v>11</v>
      </c>
      <c r="BM63" s="238">
        <v>24</v>
      </c>
      <c r="CT63" s="238">
        <v>448629.53405630402</v>
      </c>
      <c r="CU63" s="238">
        <v>4976147.3798059002</v>
      </c>
      <c r="CV63" s="238">
        <v>44.936903520000001</v>
      </c>
      <c r="CW63" s="238">
        <v>-93.651068710000004</v>
      </c>
      <c r="CX63" s="238" t="s">
        <v>359</v>
      </c>
      <c r="CY63" s="238" t="s">
        <v>2910</v>
      </c>
    </row>
    <row r="64" spans="1:103" x14ac:dyDescent="0.25">
      <c r="A64" s="238">
        <v>843979</v>
      </c>
      <c r="B64" s="238">
        <v>4</v>
      </c>
      <c r="C64" s="238">
        <v>15</v>
      </c>
      <c r="D64" s="238">
        <v>6.1989999999999998</v>
      </c>
      <c r="E64" s="238">
        <v>27</v>
      </c>
      <c r="F64" s="238" t="s">
        <v>2776</v>
      </c>
      <c r="H64" s="238" t="s">
        <v>354</v>
      </c>
      <c r="I64" s="238">
        <v>25</v>
      </c>
      <c r="K64" s="238" t="s">
        <v>2911</v>
      </c>
      <c r="L64" s="238">
        <v>202750123</v>
      </c>
      <c r="M64" s="238">
        <v>10</v>
      </c>
      <c r="N64" s="238">
        <v>1</v>
      </c>
      <c r="O64" s="238">
        <v>2020</v>
      </c>
      <c r="P64" s="238" t="s">
        <v>384</v>
      </c>
      <c r="Q64" s="238">
        <v>18</v>
      </c>
      <c r="S64" s="238">
        <v>4</v>
      </c>
      <c r="T64" s="238">
        <v>0</v>
      </c>
      <c r="U64" s="238">
        <v>2</v>
      </c>
      <c r="V64" s="238">
        <v>12</v>
      </c>
      <c r="W64" s="238">
        <v>10</v>
      </c>
      <c r="X64" s="238">
        <v>2</v>
      </c>
      <c r="Y64" s="238">
        <v>3</v>
      </c>
      <c r="Z64" s="238">
        <v>1</v>
      </c>
      <c r="AB64" s="238">
        <v>1</v>
      </c>
      <c r="AC64" s="238">
        <v>98</v>
      </c>
      <c r="AD64" s="238" t="s">
        <v>2800</v>
      </c>
      <c r="AF64" s="238" t="s">
        <v>2779</v>
      </c>
      <c r="AG64" s="238">
        <v>7</v>
      </c>
      <c r="AH64" s="238">
        <v>2</v>
      </c>
      <c r="AI64" s="238">
        <v>2</v>
      </c>
      <c r="AJ64" s="238">
        <v>4</v>
      </c>
      <c r="AK64" s="238">
        <v>34</v>
      </c>
      <c r="AL64" s="238">
        <v>44</v>
      </c>
      <c r="AM64" s="238" t="s">
        <v>363</v>
      </c>
      <c r="AN64" s="238">
        <v>5</v>
      </c>
      <c r="AO64" s="238">
        <v>1</v>
      </c>
      <c r="AS64" s="238">
        <v>12</v>
      </c>
      <c r="AT64" s="238">
        <v>9</v>
      </c>
      <c r="AU64" s="238">
        <v>35</v>
      </c>
      <c r="AV64" s="238">
        <v>11</v>
      </c>
      <c r="AW64" s="238">
        <v>23</v>
      </c>
      <c r="AX64" s="238">
        <v>2</v>
      </c>
      <c r="AY64" s="238">
        <v>2</v>
      </c>
      <c r="AZ64" s="238">
        <v>4</v>
      </c>
      <c r="BA64" s="238">
        <v>21</v>
      </c>
      <c r="BB64" s="238">
        <v>19</v>
      </c>
      <c r="BC64" s="238" t="s">
        <v>354</v>
      </c>
      <c r="BD64" s="238">
        <v>5</v>
      </c>
      <c r="BE64" s="238">
        <v>90</v>
      </c>
      <c r="BI64" s="238">
        <v>12</v>
      </c>
      <c r="BJ64" s="238">
        <v>9</v>
      </c>
      <c r="BK64" s="238">
        <v>35</v>
      </c>
      <c r="BL64" s="238">
        <v>11</v>
      </c>
      <c r="BM64" s="238">
        <v>23</v>
      </c>
      <c r="CT64" s="238">
        <v>448639.70166518498</v>
      </c>
      <c r="CU64" s="238">
        <v>4976137.9264160497</v>
      </c>
      <c r="CV64" s="238">
        <v>44.936819159999999</v>
      </c>
      <c r="CW64" s="238">
        <v>-93.650938890000006</v>
      </c>
      <c r="CX64" s="238" t="s">
        <v>359</v>
      </c>
      <c r="CY64" s="238" t="s">
        <v>2912</v>
      </c>
    </row>
    <row r="65" spans="1:103" x14ac:dyDescent="0.25">
      <c r="A65" s="238">
        <v>11082188</v>
      </c>
      <c r="B65" s="238">
        <v>4</v>
      </c>
      <c r="C65" s="238">
        <v>15</v>
      </c>
      <c r="D65" s="238">
        <v>6.2389999999999999</v>
      </c>
      <c r="E65" s="238">
        <v>27</v>
      </c>
      <c r="F65" s="238" t="s">
        <v>2776</v>
      </c>
      <c r="H65" s="238" t="s">
        <v>354</v>
      </c>
      <c r="I65" s="238">
        <v>25</v>
      </c>
      <c r="K65" s="238" t="s">
        <v>2913</v>
      </c>
      <c r="L65" s="238">
        <v>153350017</v>
      </c>
      <c r="M65" s="238">
        <v>11</v>
      </c>
      <c r="N65" s="238">
        <v>30</v>
      </c>
      <c r="O65" s="238">
        <v>2015</v>
      </c>
      <c r="P65" s="238" t="s">
        <v>361</v>
      </c>
      <c r="Q65" s="238">
        <v>18</v>
      </c>
      <c r="S65" s="238">
        <v>5</v>
      </c>
      <c r="T65" s="238">
        <v>0</v>
      </c>
      <c r="U65" s="238">
        <v>1</v>
      </c>
      <c r="V65" s="238">
        <v>90</v>
      </c>
      <c r="W65" s="238">
        <v>32</v>
      </c>
      <c r="X65" s="238">
        <v>4</v>
      </c>
      <c r="Y65" s="238">
        <v>4</v>
      </c>
      <c r="Z65" s="238">
        <v>4</v>
      </c>
      <c r="AA65" s="238">
        <v>4</v>
      </c>
      <c r="AB65" s="238">
        <v>3</v>
      </c>
      <c r="AC65" s="238">
        <v>98</v>
      </c>
      <c r="AD65" s="238" t="s">
        <v>2834</v>
      </c>
      <c r="AE65" s="238" t="s">
        <v>2914</v>
      </c>
      <c r="AF65" s="238" t="s">
        <v>2779</v>
      </c>
      <c r="AG65" s="238">
        <v>3</v>
      </c>
      <c r="AH65" s="238">
        <v>2</v>
      </c>
      <c r="AI65" s="238">
        <v>4</v>
      </c>
      <c r="AJ65" s="238">
        <v>3</v>
      </c>
      <c r="AK65" s="238">
        <v>21</v>
      </c>
      <c r="AL65" s="238">
        <v>26</v>
      </c>
      <c r="AM65" s="238" t="s">
        <v>354</v>
      </c>
      <c r="AN65" s="238">
        <v>5</v>
      </c>
      <c r="AS65" s="238">
        <v>7</v>
      </c>
      <c r="AT65" s="238">
        <v>98</v>
      </c>
      <c r="AU65" s="238">
        <v>35</v>
      </c>
      <c r="AV65" s="238">
        <v>11</v>
      </c>
      <c r="AW65" s="238">
        <v>20</v>
      </c>
      <c r="CT65" s="238">
        <v>448703</v>
      </c>
      <c r="CU65" s="238">
        <v>4976149</v>
      </c>
      <c r="CV65" s="238">
        <v>44.936926800000002</v>
      </c>
      <c r="CW65" s="238">
        <v>-93.650137599999994</v>
      </c>
      <c r="CX65" s="238" t="s">
        <v>359</v>
      </c>
      <c r="CY65" s="238" t="s">
        <v>2915</v>
      </c>
    </row>
    <row r="66" spans="1:103" x14ac:dyDescent="0.25">
      <c r="A66" s="238">
        <v>10754041</v>
      </c>
      <c r="B66" s="238">
        <v>4</v>
      </c>
      <c r="C66" s="238">
        <v>15</v>
      </c>
      <c r="D66" s="238">
        <v>6.3220000000000001</v>
      </c>
      <c r="E66" s="238">
        <v>27</v>
      </c>
      <c r="F66" s="238" t="s">
        <v>2776</v>
      </c>
      <c r="H66" s="238" t="s">
        <v>354</v>
      </c>
      <c r="I66" s="238">
        <v>25</v>
      </c>
      <c r="K66" s="238">
        <v>450285</v>
      </c>
      <c r="L66" s="238">
        <v>113260194</v>
      </c>
      <c r="M66" s="238">
        <v>11</v>
      </c>
      <c r="N66" s="238">
        <v>22</v>
      </c>
      <c r="O66" s="238">
        <v>2011</v>
      </c>
      <c r="P66" s="238" t="s">
        <v>368</v>
      </c>
      <c r="Q66" s="238">
        <v>16</v>
      </c>
      <c r="S66" s="238">
        <v>4</v>
      </c>
      <c r="T66" s="238">
        <v>0</v>
      </c>
      <c r="U66" s="238">
        <v>3</v>
      </c>
      <c r="V66" s="238">
        <v>1</v>
      </c>
      <c r="W66" s="238">
        <v>10</v>
      </c>
      <c r="X66" s="238">
        <v>2</v>
      </c>
      <c r="Y66" s="238">
        <v>3</v>
      </c>
      <c r="Z66" s="238">
        <v>2</v>
      </c>
      <c r="AB66" s="238">
        <v>1</v>
      </c>
      <c r="AC66" s="238">
        <v>98</v>
      </c>
      <c r="AD66" s="238" t="s">
        <v>2777</v>
      </c>
      <c r="AE66" s="238" t="s">
        <v>2916</v>
      </c>
      <c r="AF66" s="238" t="s">
        <v>2779</v>
      </c>
      <c r="AG66" s="238">
        <v>7</v>
      </c>
      <c r="AH66" s="238">
        <v>2</v>
      </c>
      <c r="AI66" s="238">
        <v>4</v>
      </c>
      <c r="AJ66" s="238">
        <v>3</v>
      </c>
      <c r="AK66" s="238">
        <v>21</v>
      </c>
      <c r="AL66" s="238">
        <v>46</v>
      </c>
      <c r="AM66" s="238" t="s">
        <v>354</v>
      </c>
      <c r="AN66" s="238">
        <v>5</v>
      </c>
      <c r="AO66" s="238">
        <v>15</v>
      </c>
      <c r="AS66" s="238">
        <v>7</v>
      </c>
      <c r="AT66" s="238">
        <v>98</v>
      </c>
      <c r="AU66" s="238">
        <v>35</v>
      </c>
      <c r="AV66" s="238">
        <v>11</v>
      </c>
      <c r="AW66" s="238">
        <v>21</v>
      </c>
      <c r="AX66" s="238">
        <v>2</v>
      </c>
      <c r="AY66" s="238">
        <v>3</v>
      </c>
      <c r="AZ66" s="238">
        <v>3</v>
      </c>
      <c r="BA66" s="238">
        <v>26</v>
      </c>
      <c r="BB66" s="238">
        <v>18</v>
      </c>
      <c r="BC66" s="238" t="s">
        <v>354</v>
      </c>
      <c r="BD66" s="238">
        <v>5</v>
      </c>
      <c r="BE66" s="238">
        <v>1</v>
      </c>
      <c r="BI66" s="238">
        <v>7</v>
      </c>
      <c r="BJ66" s="238">
        <v>98</v>
      </c>
      <c r="BK66" s="238">
        <v>35</v>
      </c>
      <c r="BL66" s="238">
        <v>11</v>
      </c>
      <c r="BM66" s="238">
        <v>21</v>
      </c>
      <c r="BN66" s="238">
        <v>2</v>
      </c>
      <c r="BO66" s="238">
        <v>2</v>
      </c>
      <c r="BP66" s="238">
        <v>3</v>
      </c>
      <c r="BQ66" s="238">
        <v>26</v>
      </c>
      <c r="BR66" s="238">
        <v>44</v>
      </c>
      <c r="BS66" s="238" t="s">
        <v>363</v>
      </c>
      <c r="BT66" s="238">
        <v>5</v>
      </c>
      <c r="BU66" s="238">
        <v>1</v>
      </c>
      <c r="BY66" s="238">
        <v>7</v>
      </c>
      <c r="BZ66" s="238">
        <v>98</v>
      </c>
      <c r="CA66" s="238">
        <v>35</v>
      </c>
      <c r="CB66" s="238">
        <v>11</v>
      </c>
      <c r="CC66" s="238">
        <v>21</v>
      </c>
      <c r="CT66" s="238">
        <v>448837</v>
      </c>
      <c r="CU66" s="238">
        <v>4976162</v>
      </c>
      <c r="CV66" s="238">
        <v>44.937054099999997</v>
      </c>
      <c r="CW66" s="238">
        <v>-93.648446199999995</v>
      </c>
      <c r="CX66" s="238" t="s">
        <v>359</v>
      </c>
      <c r="CY66" s="238" t="s">
        <v>2917</v>
      </c>
    </row>
    <row r="67" spans="1:103" x14ac:dyDescent="0.25">
      <c r="A67" s="238">
        <v>10957786</v>
      </c>
      <c r="B67" s="238">
        <v>4</v>
      </c>
      <c r="C67" s="238">
        <v>15</v>
      </c>
      <c r="D67" s="238">
        <v>6.3440000000000003</v>
      </c>
      <c r="E67" s="238">
        <v>27</v>
      </c>
      <c r="F67" s="238" t="s">
        <v>2776</v>
      </c>
      <c r="H67" s="238" t="s">
        <v>354</v>
      </c>
      <c r="I67" s="238">
        <v>25</v>
      </c>
      <c r="K67" s="238">
        <v>14005840</v>
      </c>
      <c r="L67" s="238">
        <v>141330144</v>
      </c>
      <c r="M67" s="238">
        <v>5</v>
      </c>
      <c r="N67" s="238">
        <v>13</v>
      </c>
      <c r="O67" s="238">
        <v>2014</v>
      </c>
      <c r="P67" s="238" t="s">
        <v>368</v>
      </c>
      <c r="Q67" s="238">
        <v>17</v>
      </c>
      <c r="S67" s="238">
        <v>5</v>
      </c>
      <c r="T67" s="238">
        <v>0</v>
      </c>
      <c r="U67" s="238">
        <v>2</v>
      </c>
      <c r="V67" s="238">
        <v>1</v>
      </c>
      <c r="W67" s="238">
        <v>10</v>
      </c>
      <c r="X67" s="238">
        <v>2</v>
      </c>
      <c r="Y67" s="238">
        <v>1</v>
      </c>
      <c r="Z67" s="238">
        <v>2</v>
      </c>
      <c r="AB67" s="238">
        <v>1</v>
      </c>
      <c r="AC67" s="238">
        <v>98</v>
      </c>
      <c r="AD67" s="238" t="s">
        <v>2798</v>
      </c>
      <c r="AE67" s="238" t="s">
        <v>2918</v>
      </c>
      <c r="AF67" s="238" t="s">
        <v>2779</v>
      </c>
      <c r="AG67" s="238">
        <v>7</v>
      </c>
      <c r="AH67" s="238">
        <v>2</v>
      </c>
      <c r="AI67" s="238">
        <v>2</v>
      </c>
      <c r="AJ67" s="238">
        <v>3</v>
      </c>
      <c r="AK67" s="238">
        <v>21</v>
      </c>
      <c r="AL67" s="238">
        <v>16</v>
      </c>
      <c r="AM67" s="238" t="s">
        <v>363</v>
      </c>
      <c r="AN67" s="238">
        <v>5</v>
      </c>
      <c r="AO67" s="238">
        <v>15</v>
      </c>
      <c r="AS67" s="238">
        <v>7</v>
      </c>
      <c r="AT67" s="238">
        <v>98</v>
      </c>
      <c r="AU67" s="238">
        <v>35</v>
      </c>
      <c r="AV67" s="238">
        <v>11</v>
      </c>
      <c r="AW67" s="238">
        <v>21</v>
      </c>
      <c r="AX67" s="238">
        <v>2</v>
      </c>
      <c r="AY67" s="238">
        <v>2</v>
      </c>
      <c r="AZ67" s="238">
        <v>3</v>
      </c>
      <c r="BA67" s="238">
        <v>8</v>
      </c>
      <c r="BB67" s="238">
        <v>67</v>
      </c>
      <c r="BC67" s="238" t="s">
        <v>363</v>
      </c>
      <c r="BD67" s="238">
        <v>5</v>
      </c>
      <c r="BE67" s="238">
        <v>1</v>
      </c>
      <c r="BI67" s="238">
        <v>7</v>
      </c>
      <c r="BJ67" s="238">
        <v>98</v>
      </c>
      <c r="BK67" s="238">
        <v>35</v>
      </c>
      <c r="BL67" s="238">
        <v>11</v>
      </c>
      <c r="BM67" s="238">
        <v>21</v>
      </c>
      <c r="CT67" s="238">
        <v>448872</v>
      </c>
      <c r="CU67" s="238">
        <v>4976164</v>
      </c>
      <c r="CV67" s="238">
        <v>44.937068699999998</v>
      </c>
      <c r="CW67" s="238">
        <v>-93.6479973</v>
      </c>
      <c r="CX67" s="238" t="s">
        <v>359</v>
      </c>
      <c r="CY67" s="238" t="s">
        <v>2919</v>
      </c>
    </row>
    <row r="68" spans="1:103" x14ac:dyDescent="0.25">
      <c r="A68" s="238">
        <v>10798609</v>
      </c>
      <c r="B68" s="238">
        <v>4</v>
      </c>
      <c r="C68" s="238">
        <v>15</v>
      </c>
      <c r="D68" s="238">
        <v>6.3620000000000001</v>
      </c>
      <c r="E68" s="238">
        <v>27</v>
      </c>
      <c r="F68" s="238" t="s">
        <v>2776</v>
      </c>
      <c r="H68" s="238" t="s">
        <v>354</v>
      </c>
      <c r="I68" s="238">
        <v>25</v>
      </c>
      <c r="K68" s="238" t="s">
        <v>2920</v>
      </c>
      <c r="L68" s="238">
        <v>121740004</v>
      </c>
      <c r="M68" s="238">
        <v>6</v>
      </c>
      <c r="N68" s="238">
        <v>21</v>
      </c>
      <c r="O68" s="238">
        <v>2012</v>
      </c>
      <c r="P68" s="238" t="s">
        <v>384</v>
      </c>
      <c r="Q68" s="238">
        <v>22</v>
      </c>
      <c r="S68" s="238">
        <v>5</v>
      </c>
      <c r="T68" s="238">
        <v>0</v>
      </c>
      <c r="U68" s="238">
        <v>2</v>
      </c>
      <c r="V68" s="238">
        <v>5</v>
      </c>
      <c r="W68" s="238">
        <v>10</v>
      </c>
      <c r="X68" s="238">
        <v>3</v>
      </c>
      <c r="Y68" s="238">
        <v>4</v>
      </c>
      <c r="Z68" s="238">
        <v>1</v>
      </c>
      <c r="AB68" s="238">
        <v>1</v>
      </c>
      <c r="AC68" s="238">
        <v>98</v>
      </c>
      <c r="AD68" s="238" t="s">
        <v>2921</v>
      </c>
      <c r="AE68" s="238" t="s">
        <v>2922</v>
      </c>
      <c r="AF68" s="238" t="s">
        <v>2779</v>
      </c>
      <c r="AG68" s="238">
        <v>10</v>
      </c>
      <c r="AH68" s="238">
        <v>2</v>
      </c>
      <c r="AI68" s="238">
        <v>3</v>
      </c>
      <c r="AJ68" s="238">
        <v>6</v>
      </c>
      <c r="AK68" s="238">
        <v>24</v>
      </c>
      <c r="AL68" s="238">
        <v>33</v>
      </c>
      <c r="AM68" s="238" t="s">
        <v>354</v>
      </c>
      <c r="AN68" s="238">
        <v>1</v>
      </c>
      <c r="AO68" s="238">
        <v>18</v>
      </c>
      <c r="AP68" s="238">
        <v>15</v>
      </c>
      <c r="AS68" s="238">
        <v>7</v>
      </c>
      <c r="AT68" s="238">
        <v>2</v>
      </c>
      <c r="AU68" s="238">
        <v>35</v>
      </c>
      <c r="AV68" s="238">
        <v>11</v>
      </c>
      <c r="AW68" s="238">
        <v>21</v>
      </c>
      <c r="AX68" s="238">
        <v>2</v>
      </c>
      <c r="AY68" s="238">
        <v>2</v>
      </c>
      <c r="AZ68" s="238">
        <v>4</v>
      </c>
      <c r="BA68" s="238">
        <v>21</v>
      </c>
      <c r="BB68" s="238">
        <v>17</v>
      </c>
      <c r="BC68" s="238" t="s">
        <v>354</v>
      </c>
      <c r="BD68" s="238">
        <v>5</v>
      </c>
      <c r="BE68" s="238">
        <v>1</v>
      </c>
      <c r="BI68" s="238">
        <v>7</v>
      </c>
      <c r="BJ68" s="238">
        <v>2</v>
      </c>
      <c r="BK68" s="238">
        <v>35</v>
      </c>
      <c r="BL68" s="238">
        <v>11</v>
      </c>
      <c r="BM68" s="238">
        <v>21</v>
      </c>
      <c r="CT68" s="238">
        <v>448900</v>
      </c>
      <c r="CU68" s="238">
        <v>4976163</v>
      </c>
      <c r="CV68" s="238">
        <v>44.937067200000001</v>
      </c>
      <c r="CW68" s="238">
        <v>-93.647636599999998</v>
      </c>
      <c r="CX68" s="238" t="s">
        <v>359</v>
      </c>
      <c r="CY68" s="238" t="s">
        <v>2923</v>
      </c>
    </row>
    <row r="69" spans="1:103" x14ac:dyDescent="0.25">
      <c r="A69" s="238">
        <v>10801288</v>
      </c>
      <c r="B69" s="238">
        <v>4</v>
      </c>
      <c r="C69" s="238">
        <v>15</v>
      </c>
      <c r="D69" s="238">
        <v>6.3620000000000001</v>
      </c>
      <c r="E69" s="238">
        <v>27</v>
      </c>
      <c r="F69" s="238" t="s">
        <v>2776</v>
      </c>
      <c r="H69" s="238" t="s">
        <v>354</v>
      </c>
      <c r="I69" s="238">
        <v>25</v>
      </c>
      <c r="K69" s="238">
        <v>75211</v>
      </c>
      <c r="L69" s="238">
        <v>122190110</v>
      </c>
      <c r="M69" s="238">
        <v>8</v>
      </c>
      <c r="N69" s="238">
        <v>6</v>
      </c>
      <c r="O69" s="238">
        <v>2012</v>
      </c>
      <c r="P69" s="238" t="s">
        <v>361</v>
      </c>
      <c r="Q69" s="238">
        <v>13</v>
      </c>
      <c r="R69" s="238" t="s">
        <v>369</v>
      </c>
      <c r="S69" s="238">
        <v>5</v>
      </c>
      <c r="T69" s="238">
        <v>0</v>
      </c>
      <c r="U69" s="238">
        <v>2</v>
      </c>
      <c r="V69" s="238">
        <v>1</v>
      </c>
      <c r="W69" s="238">
        <v>10</v>
      </c>
      <c r="X69" s="238">
        <v>90</v>
      </c>
      <c r="Y69" s="238">
        <v>1</v>
      </c>
      <c r="Z69" s="238">
        <v>1</v>
      </c>
      <c r="AB69" s="238">
        <v>1</v>
      </c>
      <c r="AC69" s="238">
        <v>98</v>
      </c>
      <c r="AD69" s="238" t="s">
        <v>2924</v>
      </c>
      <c r="AE69" s="238" t="s">
        <v>2918</v>
      </c>
      <c r="AF69" s="238" t="s">
        <v>2779</v>
      </c>
      <c r="AG69" s="238">
        <v>7</v>
      </c>
      <c r="AH69" s="238">
        <v>2</v>
      </c>
      <c r="AI69" s="238">
        <v>2</v>
      </c>
      <c r="AJ69" s="238">
        <v>3</v>
      </c>
      <c r="AK69" s="238">
        <v>21</v>
      </c>
      <c r="AL69" s="238">
        <v>48</v>
      </c>
      <c r="AM69" s="238" t="s">
        <v>363</v>
      </c>
      <c r="AN69" s="238">
        <v>5</v>
      </c>
      <c r="AO69" s="238">
        <v>15</v>
      </c>
      <c r="AS69" s="238">
        <v>7</v>
      </c>
      <c r="AT69" s="238">
        <v>98</v>
      </c>
      <c r="AU69" s="238">
        <v>35</v>
      </c>
      <c r="AV69" s="238">
        <v>11</v>
      </c>
      <c r="AW69" s="238">
        <v>21</v>
      </c>
      <c r="AX69" s="238">
        <v>2</v>
      </c>
      <c r="AY69" s="238">
        <v>2</v>
      </c>
      <c r="AZ69" s="238">
        <v>3</v>
      </c>
      <c r="BA69" s="238">
        <v>26</v>
      </c>
      <c r="BB69" s="238">
        <v>62</v>
      </c>
      <c r="BC69" s="238" t="s">
        <v>363</v>
      </c>
      <c r="BD69" s="238">
        <v>5</v>
      </c>
      <c r="BE69" s="238">
        <v>1</v>
      </c>
      <c r="BI69" s="238">
        <v>7</v>
      </c>
      <c r="BJ69" s="238">
        <v>98</v>
      </c>
      <c r="BK69" s="238">
        <v>35</v>
      </c>
      <c r="BL69" s="238">
        <v>11</v>
      </c>
      <c r="BM69" s="238">
        <v>21</v>
      </c>
      <c r="CT69" s="238">
        <v>448900</v>
      </c>
      <c r="CU69" s="238">
        <v>4976163</v>
      </c>
      <c r="CV69" s="238">
        <v>44.937067200000001</v>
      </c>
      <c r="CW69" s="238">
        <v>-93.647636599999998</v>
      </c>
      <c r="CX69" s="238" t="s">
        <v>359</v>
      </c>
      <c r="CY69" s="238" t="s">
        <v>2925</v>
      </c>
    </row>
    <row r="70" spans="1:103" x14ac:dyDescent="0.25">
      <c r="A70" s="238">
        <v>377297</v>
      </c>
      <c r="B70" s="238">
        <v>4</v>
      </c>
      <c r="C70" s="238">
        <v>15</v>
      </c>
      <c r="D70" s="238">
        <v>6.38</v>
      </c>
      <c r="E70" s="238">
        <v>27</v>
      </c>
      <c r="F70" s="238" t="s">
        <v>2776</v>
      </c>
      <c r="H70" s="238" t="s">
        <v>354</v>
      </c>
      <c r="I70" s="238">
        <v>25</v>
      </c>
      <c r="K70" s="238">
        <v>16003891</v>
      </c>
      <c r="M70" s="238">
        <v>9</v>
      </c>
      <c r="N70" s="238">
        <v>6</v>
      </c>
      <c r="O70" s="238">
        <v>2016</v>
      </c>
      <c r="P70" s="238" t="s">
        <v>368</v>
      </c>
      <c r="Q70" s="238">
        <v>22</v>
      </c>
      <c r="S70" s="238">
        <v>5</v>
      </c>
      <c r="T70" s="238">
        <v>0</v>
      </c>
      <c r="U70" s="238">
        <v>1</v>
      </c>
      <c r="W70" s="238">
        <v>28</v>
      </c>
      <c r="X70" s="238">
        <v>2</v>
      </c>
      <c r="Y70" s="238">
        <v>4</v>
      </c>
      <c r="Z70" s="238">
        <v>3</v>
      </c>
      <c r="AB70" s="238">
        <v>2</v>
      </c>
      <c r="AC70" s="238">
        <v>98</v>
      </c>
      <c r="AD70" s="238" t="s">
        <v>2800</v>
      </c>
      <c r="AF70" s="238" t="s">
        <v>2779</v>
      </c>
      <c r="AG70" s="238">
        <v>3</v>
      </c>
      <c r="AH70" s="238">
        <v>2</v>
      </c>
      <c r="AI70" s="238">
        <v>3</v>
      </c>
      <c r="AJ70" s="238">
        <v>4</v>
      </c>
      <c r="AK70" s="238">
        <v>21</v>
      </c>
      <c r="AL70" s="238">
        <v>17</v>
      </c>
      <c r="AM70" s="238" t="s">
        <v>354</v>
      </c>
      <c r="AN70" s="238">
        <v>5</v>
      </c>
      <c r="AO70" s="238">
        <v>68</v>
      </c>
      <c r="AS70" s="238">
        <v>14</v>
      </c>
      <c r="AT70" s="238">
        <v>9</v>
      </c>
      <c r="AU70" s="238">
        <v>35</v>
      </c>
      <c r="AV70" s="238">
        <v>11</v>
      </c>
      <c r="AW70" s="238">
        <v>21</v>
      </c>
      <c r="CT70" s="238">
        <v>448924.38615764503</v>
      </c>
      <c r="CU70" s="238">
        <v>4976159.6988460403</v>
      </c>
      <c r="CV70" s="238">
        <v>44.937035649999999</v>
      </c>
      <c r="CW70" s="238">
        <v>-93.647333239999995</v>
      </c>
      <c r="CX70" s="238" t="s">
        <v>359</v>
      </c>
      <c r="CY70" s="238" t="s">
        <v>2926</v>
      </c>
    </row>
    <row r="71" spans="1:103" x14ac:dyDescent="0.25">
      <c r="A71" s="238">
        <v>10985006</v>
      </c>
      <c r="B71" s="238">
        <v>4</v>
      </c>
      <c r="C71" s="238">
        <v>15</v>
      </c>
      <c r="D71" s="238">
        <v>6.43</v>
      </c>
      <c r="E71" s="238">
        <v>27</v>
      </c>
      <c r="F71" s="238" t="s">
        <v>2776</v>
      </c>
      <c r="H71" s="238" t="s">
        <v>354</v>
      </c>
      <c r="I71" s="238">
        <v>25</v>
      </c>
      <c r="K71" s="238">
        <v>14012750</v>
      </c>
      <c r="L71" s="238">
        <v>142650093</v>
      </c>
      <c r="M71" s="238">
        <v>9</v>
      </c>
      <c r="N71" s="238">
        <v>21</v>
      </c>
      <c r="O71" s="238">
        <v>2014</v>
      </c>
      <c r="P71" s="238" t="s">
        <v>366</v>
      </c>
      <c r="Q71" s="238">
        <v>10</v>
      </c>
      <c r="S71" s="238">
        <v>4</v>
      </c>
      <c r="T71" s="238">
        <v>0</v>
      </c>
      <c r="U71" s="238">
        <v>1</v>
      </c>
      <c r="V71" s="238">
        <v>7</v>
      </c>
      <c r="W71" s="238">
        <v>26</v>
      </c>
      <c r="X71" s="238">
        <v>2</v>
      </c>
      <c r="Y71" s="238">
        <v>1</v>
      </c>
      <c r="Z71" s="238">
        <v>1</v>
      </c>
      <c r="AB71" s="238">
        <v>1</v>
      </c>
      <c r="AC71" s="238">
        <v>98</v>
      </c>
      <c r="AD71" s="238" t="s">
        <v>2798</v>
      </c>
      <c r="AE71" s="238" t="s">
        <v>2927</v>
      </c>
      <c r="AF71" s="238" t="s">
        <v>2779</v>
      </c>
      <c r="AG71" s="238">
        <v>3</v>
      </c>
      <c r="AH71" s="238">
        <v>2</v>
      </c>
      <c r="AI71" s="238">
        <v>2</v>
      </c>
      <c r="AJ71" s="238">
        <v>4</v>
      </c>
      <c r="AK71" s="238">
        <v>21</v>
      </c>
      <c r="AL71" s="238">
        <v>45</v>
      </c>
      <c r="AM71" s="238" t="s">
        <v>363</v>
      </c>
      <c r="AN71" s="238">
        <v>5</v>
      </c>
      <c r="AO71" s="238">
        <v>21</v>
      </c>
      <c r="AS71" s="238">
        <v>7</v>
      </c>
      <c r="AT71" s="238">
        <v>98</v>
      </c>
      <c r="AU71" s="238">
        <v>35</v>
      </c>
      <c r="AV71" s="238">
        <v>11</v>
      </c>
      <c r="AW71" s="238">
        <v>20</v>
      </c>
      <c r="CT71" s="238">
        <v>449010</v>
      </c>
      <c r="CU71" s="238">
        <v>4976161</v>
      </c>
      <c r="CV71" s="238">
        <v>44.937052399999999</v>
      </c>
      <c r="CW71" s="238">
        <v>-93.646249600000004</v>
      </c>
      <c r="CX71" s="238" t="s">
        <v>359</v>
      </c>
      <c r="CY71" s="238" t="s">
        <v>2928</v>
      </c>
    </row>
    <row r="72" spans="1:103" x14ac:dyDescent="0.25">
      <c r="A72" s="238">
        <v>491320</v>
      </c>
      <c r="B72" s="238">
        <v>4</v>
      </c>
      <c r="C72" s="238">
        <v>15</v>
      </c>
      <c r="D72" s="238">
        <v>6.4370000000000003</v>
      </c>
      <c r="E72" s="238">
        <v>27</v>
      </c>
      <c r="F72" s="238" t="s">
        <v>2776</v>
      </c>
      <c r="H72" s="238" t="s">
        <v>354</v>
      </c>
      <c r="I72" s="238">
        <v>25</v>
      </c>
      <c r="K72" s="238" t="s">
        <v>2929</v>
      </c>
      <c r="M72" s="238">
        <v>7</v>
      </c>
      <c r="N72" s="238">
        <v>28</v>
      </c>
      <c r="O72" s="238">
        <v>2017</v>
      </c>
      <c r="P72" s="238" t="s">
        <v>362</v>
      </c>
      <c r="Q72" s="238">
        <v>16</v>
      </c>
      <c r="R72" s="238" t="s">
        <v>369</v>
      </c>
      <c r="S72" s="238">
        <v>5</v>
      </c>
      <c r="T72" s="238">
        <v>0</v>
      </c>
      <c r="U72" s="238">
        <v>2</v>
      </c>
      <c r="W72" s="238">
        <v>11</v>
      </c>
      <c r="X72" s="238">
        <v>2</v>
      </c>
      <c r="Y72" s="238">
        <v>1</v>
      </c>
      <c r="Z72" s="238">
        <v>1</v>
      </c>
      <c r="AB72" s="238">
        <v>1</v>
      </c>
      <c r="AC72" s="238">
        <v>98</v>
      </c>
      <c r="AD72" s="238" t="s">
        <v>2800</v>
      </c>
      <c r="AF72" s="238" t="s">
        <v>2779</v>
      </c>
      <c r="AG72" s="238">
        <v>90</v>
      </c>
      <c r="AH72" s="238">
        <v>3</v>
      </c>
      <c r="AI72" s="238">
        <v>2</v>
      </c>
      <c r="AJ72" s="238">
        <v>3</v>
      </c>
      <c r="AK72" s="238">
        <v>20</v>
      </c>
      <c r="AS72" s="238">
        <v>12</v>
      </c>
      <c r="AT72" s="238">
        <v>9</v>
      </c>
      <c r="AU72" s="238">
        <v>30</v>
      </c>
      <c r="AV72" s="238">
        <v>11</v>
      </c>
      <c r="AW72" s="238">
        <v>21</v>
      </c>
      <c r="AX72" s="238">
        <v>1</v>
      </c>
      <c r="AY72" s="238">
        <v>33</v>
      </c>
      <c r="AZ72" s="238">
        <v>3</v>
      </c>
      <c r="BA72" s="238">
        <v>99</v>
      </c>
      <c r="BI72" s="238">
        <v>12</v>
      </c>
      <c r="BJ72" s="238">
        <v>9</v>
      </c>
      <c r="BK72" s="238">
        <v>30</v>
      </c>
      <c r="BL72" s="238">
        <v>11</v>
      </c>
      <c r="BM72" s="238">
        <v>21</v>
      </c>
      <c r="CT72" s="238">
        <v>449014.76816010498</v>
      </c>
      <c r="CU72" s="238">
        <v>4976158.4923281204</v>
      </c>
      <c r="CV72" s="238">
        <v>44.937031279999999</v>
      </c>
      <c r="CW72" s="238">
        <v>-93.646187690000005</v>
      </c>
      <c r="CX72" s="238" t="s">
        <v>359</v>
      </c>
      <c r="CY72" s="238" t="s">
        <v>2930</v>
      </c>
    </row>
    <row r="73" spans="1:103" x14ac:dyDescent="0.25">
      <c r="A73" s="238">
        <v>447088</v>
      </c>
      <c r="B73" s="238">
        <v>4</v>
      </c>
      <c r="C73" s="238">
        <v>15</v>
      </c>
      <c r="D73" s="238">
        <v>6.44</v>
      </c>
      <c r="E73" s="238">
        <v>27</v>
      </c>
      <c r="F73" s="238" t="s">
        <v>2776</v>
      </c>
      <c r="H73" s="238" t="s">
        <v>354</v>
      </c>
      <c r="I73" s="238">
        <v>25</v>
      </c>
      <c r="K73" s="238">
        <v>17004307</v>
      </c>
      <c r="M73" s="238">
        <v>4</v>
      </c>
      <c r="N73" s="238">
        <v>22</v>
      </c>
      <c r="O73" s="238">
        <v>2017</v>
      </c>
      <c r="P73" s="238" t="s">
        <v>364</v>
      </c>
      <c r="Q73" s="238">
        <v>13</v>
      </c>
      <c r="R73" s="238" t="s">
        <v>369</v>
      </c>
      <c r="S73" s="238">
        <v>4</v>
      </c>
      <c r="T73" s="238">
        <v>0</v>
      </c>
      <c r="U73" s="238">
        <v>1</v>
      </c>
      <c r="W73" s="238">
        <v>9</v>
      </c>
      <c r="X73" s="238">
        <v>4</v>
      </c>
      <c r="Y73" s="238">
        <v>1</v>
      </c>
      <c r="Z73" s="238">
        <v>1</v>
      </c>
      <c r="AB73" s="238">
        <v>1</v>
      </c>
      <c r="AC73" s="238">
        <v>98</v>
      </c>
      <c r="AD73" s="238" t="s">
        <v>2800</v>
      </c>
      <c r="AF73" s="238" t="s">
        <v>2779</v>
      </c>
      <c r="AG73" s="238">
        <v>2</v>
      </c>
      <c r="AH73" s="238">
        <v>2</v>
      </c>
      <c r="AI73" s="238">
        <v>2</v>
      </c>
      <c r="AJ73" s="238">
        <v>3</v>
      </c>
      <c r="AK73" s="238">
        <v>21</v>
      </c>
      <c r="AL73" s="238">
        <v>35</v>
      </c>
      <c r="AM73" s="238" t="s">
        <v>354</v>
      </c>
      <c r="AN73" s="238">
        <v>5</v>
      </c>
      <c r="AO73" s="238">
        <v>10</v>
      </c>
      <c r="AS73" s="238">
        <v>12</v>
      </c>
      <c r="AT73" s="238">
        <v>23</v>
      </c>
      <c r="AU73" s="238">
        <v>35</v>
      </c>
      <c r="AV73" s="238">
        <v>11</v>
      </c>
      <c r="AW73" s="238">
        <v>21</v>
      </c>
      <c r="AX73" s="238">
        <v>6</v>
      </c>
      <c r="BB73" s="238">
        <v>43</v>
      </c>
      <c r="BC73" s="238" t="s">
        <v>354</v>
      </c>
      <c r="BD73" s="238">
        <v>5</v>
      </c>
      <c r="BE73" s="238">
        <v>90</v>
      </c>
      <c r="BG73" s="238">
        <v>36</v>
      </c>
      <c r="BH73" s="238">
        <v>7</v>
      </c>
      <c r="CT73" s="238">
        <v>449020.271510905</v>
      </c>
      <c r="CU73" s="238">
        <v>4976157.1165437195</v>
      </c>
      <c r="CV73" s="238">
        <v>44.937019290000002</v>
      </c>
      <c r="CW73" s="238">
        <v>-93.646117810000007</v>
      </c>
      <c r="CX73" s="238" t="s">
        <v>359</v>
      </c>
      <c r="CY73" s="238" t="s">
        <v>2931</v>
      </c>
    </row>
    <row r="74" spans="1:103" x14ac:dyDescent="0.25">
      <c r="A74" s="238">
        <v>10870370</v>
      </c>
      <c r="B74" s="238">
        <v>4</v>
      </c>
      <c r="C74" s="238">
        <v>15</v>
      </c>
      <c r="D74" s="238">
        <v>6.4480000000000004</v>
      </c>
      <c r="E74" s="238">
        <v>27</v>
      </c>
      <c r="F74" s="238" t="s">
        <v>2776</v>
      </c>
      <c r="H74" s="238" t="s">
        <v>354</v>
      </c>
      <c r="I74" s="238">
        <v>25</v>
      </c>
      <c r="K74" s="238" t="s">
        <v>2932</v>
      </c>
      <c r="L74" s="238">
        <v>130920079</v>
      </c>
      <c r="M74" s="238">
        <v>4</v>
      </c>
      <c r="N74" s="238">
        <v>1</v>
      </c>
      <c r="O74" s="238">
        <v>2013</v>
      </c>
      <c r="P74" s="238" t="s">
        <v>361</v>
      </c>
      <c r="Q74" s="238">
        <v>17</v>
      </c>
      <c r="S74" s="238">
        <v>5</v>
      </c>
      <c r="T74" s="238">
        <v>0</v>
      </c>
      <c r="U74" s="238">
        <v>2</v>
      </c>
      <c r="V74" s="238">
        <v>3</v>
      </c>
      <c r="W74" s="238">
        <v>10</v>
      </c>
      <c r="X74" s="238">
        <v>4</v>
      </c>
      <c r="Y74" s="238">
        <v>1</v>
      </c>
      <c r="Z74" s="238">
        <v>1</v>
      </c>
      <c r="AB74" s="238">
        <v>1</v>
      </c>
      <c r="AC74" s="238">
        <v>98</v>
      </c>
      <c r="AD74" s="238" t="s">
        <v>2921</v>
      </c>
      <c r="AE74" s="238" t="s">
        <v>2933</v>
      </c>
      <c r="AF74" s="238" t="s">
        <v>2779</v>
      </c>
      <c r="AG74" s="238">
        <v>9</v>
      </c>
      <c r="AH74" s="238">
        <v>2</v>
      </c>
      <c r="AI74" s="238">
        <v>4</v>
      </c>
      <c r="AJ74" s="238">
        <v>7</v>
      </c>
      <c r="AK74" s="238">
        <v>24</v>
      </c>
      <c r="AL74" s="238">
        <v>39</v>
      </c>
      <c r="AM74" s="238" t="s">
        <v>363</v>
      </c>
      <c r="AN74" s="238">
        <v>5</v>
      </c>
      <c r="AO74" s="238">
        <v>10</v>
      </c>
      <c r="AS74" s="238">
        <v>7</v>
      </c>
      <c r="AT74" s="238">
        <v>2</v>
      </c>
      <c r="AU74" s="238">
        <v>35</v>
      </c>
      <c r="AV74" s="238">
        <v>11</v>
      </c>
      <c r="AW74" s="238">
        <v>20</v>
      </c>
      <c r="AX74" s="238">
        <v>2</v>
      </c>
      <c r="AY74" s="238">
        <v>4</v>
      </c>
      <c r="AZ74" s="238">
        <v>5</v>
      </c>
      <c r="BA74" s="238">
        <v>23</v>
      </c>
      <c r="BB74" s="238">
        <v>43</v>
      </c>
      <c r="BC74" s="238" t="s">
        <v>354</v>
      </c>
      <c r="BD74" s="238">
        <v>5</v>
      </c>
      <c r="BE74" s="238">
        <v>1</v>
      </c>
      <c r="BI74" s="238">
        <v>7</v>
      </c>
      <c r="BJ74" s="238">
        <v>2</v>
      </c>
      <c r="BK74" s="238">
        <v>35</v>
      </c>
      <c r="BL74" s="238">
        <v>11</v>
      </c>
      <c r="BM74" s="238">
        <v>20</v>
      </c>
      <c r="CT74" s="238">
        <v>449039</v>
      </c>
      <c r="CU74" s="238">
        <v>4976156</v>
      </c>
      <c r="CV74" s="238">
        <v>44.937015100000004</v>
      </c>
      <c r="CW74" s="238">
        <v>-93.645882400000005</v>
      </c>
      <c r="CX74" s="238" t="s">
        <v>359</v>
      </c>
      <c r="CY74" s="238" t="s">
        <v>2934</v>
      </c>
    </row>
    <row r="75" spans="1:103" x14ac:dyDescent="0.25">
      <c r="A75" s="238">
        <v>450093</v>
      </c>
      <c r="B75" s="238">
        <v>4</v>
      </c>
      <c r="C75" s="238">
        <v>15</v>
      </c>
      <c r="D75" s="238">
        <v>6.45</v>
      </c>
      <c r="E75" s="238">
        <v>27</v>
      </c>
      <c r="F75" s="238" t="s">
        <v>2776</v>
      </c>
      <c r="H75" s="238" t="s">
        <v>354</v>
      </c>
      <c r="I75" s="238">
        <v>25</v>
      </c>
      <c r="K75" s="238" t="s">
        <v>2935</v>
      </c>
      <c r="M75" s="238">
        <v>5</v>
      </c>
      <c r="N75" s="238">
        <v>6</v>
      </c>
      <c r="O75" s="238">
        <v>2017</v>
      </c>
      <c r="P75" s="238" t="s">
        <v>364</v>
      </c>
      <c r="Q75" s="238">
        <v>11</v>
      </c>
      <c r="R75" s="238" t="s">
        <v>369</v>
      </c>
      <c r="S75" s="238">
        <v>5</v>
      </c>
      <c r="T75" s="238">
        <v>0</v>
      </c>
      <c r="U75" s="238">
        <v>2</v>
      </c>
      <c r="V75" s="238">
        <v>5</v>
      </c>
      <c r="W75" s="238">
        <v>10</v>
      </c>
      <c r="X75" s="238">
        <v>4</v>
      </c>
      <c r="Y75" s="238">
        <v>1</v>
      </c>
      <c r="Z75" s="238">
        <v>1</v>
      </c>
      <c r="AB75" s="238">
        <v>1</v>
      </c>
      <c r="AC75" s="238">
        <v>98</v>
      </c>
      <c r="AD75" s="238" t="s">
        <v>2800</v>
      </c>
      <c r="AF75" s="238" t="s">
        <v>2779</v>
      </c>
      <c r="AG75" s="238">
        <v>10</v>
      </c>
      <c r="AH75" s="238">
        <v>2</v>
      </c>
      <c r="AI75" s="238">
        <v>4</v>
      </c>
      <c r="AJ75" s="238">
        <v>3</v>
      </c>
      <c r="AK75" s="238">
        <v>21</v>
      </c>
      <c r="AL75" s="238">
        <v>54</v>
      </c>
      <c r="AM75" s="238" t="s">
        <v>354</v>
      </c>
      <c r="AN75" s="238">
        <v>5</v>
      </c>
      <c r="AO75" s="238">
        <v>1</v>
      </c>
      <c r="AS75" s="238">
        <v>12</v>
      </c>
      <c r="AT75" s="238">
        <v>23</v>
      </c>
      <c r="AU75" s="238">
        <v>35</v>
      </c>
      <c r="AV75" s="238">
        <v>11</v>
      </c>
      <c r="AW75" s="238">
        <v>21</v>
      </c>
      <c r="AX75" s="238">
        <v>2</v>
      </c>
      <c r="AY75" s="238">
        <v>2</v>
      </c>
      <c r="AZ75" s="238">
        <v>3</v>
      </c>
      <c r="BA75" s="238">
        <v>24</v>
      </c>
      <c r="BB75" s="238">
        <v>75</v>
      </c>
      <c r="BC75" s="238" t="s">
        <v>363</v>
      </c>
      <c r="BD75" s="238">
        <v>5</v>
      </c>
      <c r="BE75" s="238">
        <v>90</v>
      </c>
      <c r="BI75" s="238">
        <v>12</v>
      </c>
      <c r="BJ75" s="238">
        <v>23</v>
      </c>
      <c r="BK75" s="238">
        <v>35</v>
      </c>
      <c r="BL75" s="238">
        <v>11</v>
      </c>
      <c r="BM75" s="238">
        <v>21</v>
      </c>
      <c r="CT75" s="238">
        <v>449035.934869105</v>
      </c>
      <c r="CU75" s="238">
        <v>4976156.9048249498</v>
      </c>
      <c r="CV75" s="238">
        <v>44.937018510000001</v>
      </c>
      <c r="CW75" s="238">
        <v>-93.645919280000001</v>
      </c>
      <c r="CX75" s="238" t="s">
        <v>359</v>
      </c>
      <c r="CY75" s="238" t="s">
        <v>2936</v>
      </c>
    </row>
    <row r="76" spans="1:103" x14ac:dyDescent="0.25">
      <c r="A76" s="238">
        <v>656937</v>
      </c>
      <c r="B76" s="238">
        <v>4</v>
      </c>
      <c r="C76" s="238">
        <v>15</v>
      </c>
      <c r="D76" s="238">
        <v>6.5439999999999996</v>
      </c>
      <c r="E76" s="238">
        <v>27</v>
      </c>
      <c r="F76" s="238" t="s">
        <v>2937</v>
      </c>
      <c r="H76" s="238" t="s">
        <v>354</v>
      </c>
      <c r="I76" s="238">
        <v>25</v>
      </c>
      <c r="K76" s="238">
        <v>18011964</v>
      </c>
      <c r="M76" s="238">
        <v>11</v>
      </c>
      <c r="N76" s="238">
        <v>5</v>
      </c>
      <c r="O76" s="238">
        <v>2018</v>
      </c>
      <c r="P76" s="238" t="s">
        <v>361</v>
      </c>
      <c r="Q76" s="238">
        <v>8</v>
      </c>
      <c r="R76" s="238" t="s">
        <v>356</v>
      </c>
      <c r="S76" s="238">
        <v>5</v>
      </c>
      <c r="T76" s="238">
        <v>0</v>
      </c>
      <c r="U76" s="238">
        <v>2</v>
      </c>
      <c r="V76" s="238">
        <v>90</v>
      </c>
      <c r="W76" s="238">
        <v>10</v>
      </c>
      <c r="X76" s="238">
        <v>2</v>
      </c>
      <c r="Y76" s="238">
        <v>2</v>
      </c>
      <c r="Z76" s="238">
        <v>2</v>
      </c>
      <c r="AB76" s="238">
        <v>1</v>
      </c>
      <c r="AC76" s="238">
        <v>98</v>
      </c>
      <c r="AD76" s="238" t="s">
        <v>2800</v>
      </c>
      <c r="AF76" s="238" t="s">
        <v>2779</v>
      </c>
      <c r="AG76" s="238">
        <v>90</v>
      </c>
      <c r="AH76" s="238">
        <v>2</v>
      </c>
      <c r="AI76" s="238">
        <v>2</v>
      </c>
      <c r="AJ76" s="238">
        <v>10</v>
      </c>
      <c r="AK76" s="238">
        <v>20</v>
      </c>
      <c r="AL76" s="238">
        <v>28</v>
      </c>
      <c r="AM76" s="238" t="s">
        <v>354</v>
      </c>
      <c r="AN76" s="238">
        <v>5</v>
      </c>
      <c r="AO76" s="238">
        <v>1</v>
      </c>
      <c r="AS76" s="238">
        <v>99</v>
      </c>
      <c r="AT76" s="238">
        <v>9</v>
      </c>
      <c r="AU76" s="238">
        <v>15</v>
      </c>
      <c r="AV76" s="238">
        <v>11</v>
      </c>
      <c r="AW76" s="238">
        <v>21</v>
      </c>
      <c r="AX76" s="238">
        <v>2</v>
      </c>
      <c r="AY76" s="238">
        <v>2</v>
      </c>
      <c r="AZ76" s="238">
        <v>10</v>
      </c>
      <c r="BA76" s="238">
        <v>21</v>
      </c>
      <c r="BB76" s="238">
        <v>70</v>
      </c>
      <c r="BC76" s="238" t="s">
        <v>354</v>
      </c>
      <c r="BD76" s="238">
        <v>5</v>
      </c>
      <c r="BE76" s="238">
        <v>1</v>
      </c>
      <c r="BI76" s="238">
        <v>99</v>
      </c>
      <c r="BJ76" s="238">
        <v>9</v>
      </c>
      <c r="BK76" s="238">
        <v>15</v>
      </c>
      <c r="BL76" s="238">
        <v>11</v>
      </c>
      <c r="BM76" s="238">
        <v>21</v>
      </c>
      <c r="CT76" s="238">
        <v>449188.70524629601</v>
      </c>
      <c r="CU76" s="238">
        <v>4976120.52075925</v>
      </c>
      <c r="CV76" s="238">
        <v>44.936701929999998</v>
      </c>
      <c r="CW76" s="238">
        <v>-93.643979529999996</v>
      </c>
      <c r="CX76" s="238" t="s">
        <v>391</v>
      </c>
      <c r="CY76" s="238" t="s">
        <v>2938</v>
      </c>
    </row>
    <row r="77" spans="1:103" x14ac:dyDescent="0.25">
      <c r="A77" s="238">
        <v>453151</v>
      </c>
      <c r="B77" s="238">
        <v>4</v>
      </c>
      <c r="C77" s="238">
        <v>15</v>
      </c>
      <c r="D77" s="238">
        <v>6.5739999999999998</v>
      </c>
      <c r="E77" s="238">
        <v>27</v>
      </c>
      <c r="F77" s="238" t="s">
        <v>2937</v>
      </c>
      <c r="H77" s="238" t="s">
        <v>354</v>
      </c>
      <c r="I77" s="238">
        <v>25</v>
      </c>
      <c r="K77" s="238">
        <v>17005505</v>
      </c>
      <c r="M77" s="238">
        <v>5</v>
      </c>
      <c r="N77" s="238">
        <v>18</v>
      </c>
      <c r="O77" s="238">
        <v>2017</v>
      </c>
      <c r="P77" s="238" t="s">
        <v>384</v>
      </c>
      <c r="Q77" s="238">
        <v>8</v>
      </c>
      <c r="R77" s="238" t="s">
        <v>369</v>
      </c>
      <c r="S77" s="238">
        <v>5</v>
      </c>
      <c r="T77" s="238">
        <v>0</v>
      </c>
      <c r="U77" s="238">
        <v>2</v>
      </c>
      <c r="V77" s="238">
        <v>12</v>
      </c>
      <c r="W77" s="238">
        <v>10</v>
      </c>
      <c r="X77" s="238">
        <v>16</v>
      </c>
      <c r="Y77" s="238">
        <v>1</v>
      </c>
      <c r="Z77" s="238">
        <v>2</v>
      </c>
      <c r="AB77" s="238">
        <v>1</v>
      </c>
      <c r="AC77" s="238">
        <v>98</v>
      </c>
      <c r="AD77" s="238" t="s">
        <v>2800</v>
      </c>
      <c r="AF77" s="238" t="s">
        <v>2779</v>
      </c>
      <c r="AG77" s="238">
        <v>7</v>
      </c>
      <c r="AH77" s="238">
        <v>2</v>
      </c>
      <c r="AI77" s="238">
        <v>4</v>
      </c>
      <c r="AJ77" s="238">
        <v>3</v>
      </c>
      <c r="AK77" s="238">
        <v>34</v>
      </c>
      <c r="AL77" s="238">
        <v>29</v>
      </c>
      <c r="AM77" s="238" t="s">
        <v>363</v>
      </c>
      <c r="AN77" s="238">
        <v>5</v>
      </c>
      <c r="AO77" s="238">
        <v>1</v>
      </c>
      <c r="AS77" s="238">
        <v>13</v>
      </c>
      <c r="AT77" s="238">
        <v>9</v>
      </c>
      <c r="AU77" s="238">
        <v>35</v>
      </c>
      <c r="AV77" s="238">
        <v>11</v>
      </c>
      <c r="AW77" s="238">
        <v>21</v>
      </c>
      <c r="AX77" s="238">
        <v>2</v>
      </c>
      <c r="AY77" s="238">
        <v>2</v>
      </c>
      <c r="AZ77" s="238">
        <v>3</v>
      </c>
      <c r="BA77" s="238">
        <v>21</v>
      </c>
      <c r="BB77" s="238">
        <v>60</v>
      </c>
      <c r="BC77" s="238" t="s">
        <v>363</v>
      </c>
      <c r="BD77" s="238">
        <v>5</v>
      </c>
      <c r="BE77" s="238">
        <v>74</v>
      </c>
      <c r="BI77" s="238">
        <v>13</v>
      </c>
      <c r="BJ77" s="238">
        <v>9</v>
      </c>
      <c r="BK77" s="238">
        <v>35</v>
      </c>
      <c r="BL77" s="238">
        <v>11</v>
      </c>
      <c r="BM77" s="238">
        <v>21</v>
      </c>
      <c r="CT77" s="238">
        <v>449230.64972208103</v>
      </c>
      <c r="CU77" s="238">
        <v>4976112.1291261101</v>
      </c>
      <c r="CV77" s="238">
        <v>44.93662939</v>
      </c>
      <c r="CW77" s="238">
        <v>-93.643447120000005</v>
      </c>
      <c r="CX77" s="238" t="s">
        <v>359</v>
      </c>
      <c r="CY77" s="238" t="s">
        <v>2939</v>
      </c>
    </row>
    <row r="78" spans="1:103" x14ac:dyDescent="0.25">
      <c r="A78" s="238">
        <v>838315</v>
      </c>
      <c r="B78" s="238">
        <v>4</v>
      </c>
      <c r="C78" s="238">
        <v>15</v>
      </c>
      <c r="D78" s="238">
        <v>6.58</v>
      </c>
      <c r="E78" s="238">
        <v>27</v>
      </c>
      <c r="F78" s="238" t="s">
        <v>2937</v>
      </c>
      <c r="H78" s="238" t="s">
        <v>354</v>
      </c>
      <c r="I78" s="238">
        <v>25</v>
      </c>
      <c r="K78" s="238" t="s">
        <v>2940</v>
      </c>
      <c r="L78" s="238">
        <v>202450020</v>
      </c>
      <c r="M78" s="238">
        <v>9</v>
      </c>
      <c r="N78" s="238">
        <v>1</v>
      </c>
      <c r="O78" s="238">
        <v>2020</v>
      </c>
      <c r="P78" s="238" t="s">
        <v>368</v>
      </c>
      <c r="Q78" s="238">
        <v>9</v>
      </c>
      <c r="R78" s="238">
        <v>98</v>
      </c>
      <c r="S78" s="238">
        <v>3</v>
      </c>
      <c r="T78" s="238">
        <v>0</v>
      </c>
      <c r="U78" s="238">
        <v>1</v>
      </c>
      <c r="W78" s="238">
        <v>9</v>
      </c>
      <c r="X78" s="238">
        <v>2</v>
      </c>
      <c r="Y78" s="238">
        <v>1</v>
      </c>
      <c r="Z78" s="238">
        <v>1</v>
      </c>
      <c r="AB78" s="238">
        <v>1</v>
      </c>
      <c r="AC78" s="238">
        <v>98</v>
      </c>
      <c r="AD78" s="238" t="s">
        <v>2800</v>
      </c>
      <c r="AF78" s="238" t="s">
        <v>2779</v>
      </c>
      <c r="AG78" s="238">
        <v>2</v>
      </c>
      <c r="AH78" s="238">
        <v>2</v>
      </c>
      <c r="AI78" s="238">
        <v>4</v>
      </c>
      <c r="AJ78" s="238">
        <v>4</v>
      </c>
      <c r="AK78" s="238">
        <v>23</v>
      </c>
      <c r="AL78" s="238">
        <v>52</v>
      </c>
      <c r="AM78" s="238" t="s">
        <v>363</v>
      </c>
      <c r="AN78" s="238">
        <v>5</v>
      </c>
      <c r="AO78" s="238">
        <v>2</v>
      </c>
      <c r="AP78" s="238">
        <v>10</v>
      </c>
      <c r="AS78" s="238">
        <v>12</v>
      </c>
      <c r="AT78" s="238">
        <v>9</v>
      </c>
      <c r="AU78" s="238">
        <v>35</v>
      </c>
      <c r="AV78" s="238">
        <v>11</v>
      </c>
      <c r="AW78" s="238">
        <v>21</v>
      </c>
      <c r="AX78" s="238">
        <v>6</v>
      </c>
      <c r="BB78" s="238">
        <v>66</v>
      </c>
      <c r="BC78" s="238" t="s">
        <v>354</v>
      </c>
      <c r="BD78" s="238">
        <v>5</v>
      </c>
      <c r="BE78" s="238">
        <v>22</v>
      </c>
      <c r="BG78" s="238">
        <v>36</v>
      </c>
      <c r="BH78" s="238">
        <v>7</v>
      </c>
      <c r="CT78" s="238">
        <v>449247.01775688102</v>
      </c>
      <c r="CU78" s="238">
        <v>4976119.9982814603</v>
      </c>
      <c r="CV78" s="238">
        <v>44.936701390000003</v>
      </c>
      <c r="CW78" s="238">
        <v>-93.643240480000003</v>
      </c>
      <c r="CX78" s="238" t="s">
        <v>359</v>
      </c>
      <c r="CY78" s="238" t="s">
        <v>2941</v>
      </c>
    </row>
    <row r="79" spans="1:103" x14ac:dyDescent="0.25">
      <c r="A79" s="238">
        <v>385079</v>
      </c>
      <c r="B79" s="238">
        <v>4</v>
      </c>
      <c r="C79" s="238">
        <v>15</v>
      </c>
      <c r="D79" s="238">
        <v>6.5949999999999998</v>
      </c>
      <c r="E79" s="238">
        <v>27</v>
      </c>
      <c r="F79" s="238" t="s">
        <v>2937</v>
      </c>
      <c r="H79" s="238" t="s">
        <v>354</v>
      </c>
      <c r="I79" s="238">
        <v>25</v>
      </c>
      <c r="K79" s="238">
        <v>16011757</v>
      </c>
      <c r="M79" s="238">
        <v>10</v>
      </c>
      <c r="N79" s="238">
        <v>8</v>
      </c>
      <c r="O79" s="238">
        <v>2016</v>
      </c>
      <c r="P79" s="238" t="s">
        <v>364</v>
      </c>
      <c r="Q79" s="238">
        <v>10</v>
      </c>
      <c r="R79" s="238" t="s">
        <v>196</v>
      </c>
      <c r="S79" s="238">
        <v>5</v>
      </c>
      <c r="T79" s="238">
        <v>0</v>
      </c>
      <c r="U79" s="238">
        <v>1</v>
      </c>
      <c r="W79" s="238">
        <v>35</v>
      </c>
      <c r="X79" s="238">
        <v>99</v>
      </c>
      <c r="Y79" s="238">
        <v>1</v>
      </c>
      <c r="Z79" s="238">
        <v>1</v>
      </c>
      <c r="AA79" s="238">
        <v>2</v>
      </c>
      <c r="AB79" s="238">
        <v>1</v>
      </c>
      <c r="AC79" s="238">
        <v>98</v>
      </c>
      <c r="AD79" s="238" t="s">
        <v>2800</v>
      </c>
      <c r="AF79" s="238" t="s">
        <v>2779</v>
      </c>
      <c r="AG79" s="238">
        <v>3</v>
      </c>
      <c r="AH79" s="238">
        <v>2</v>
      </c>
      <c r="AI79" s="238">
        <v>2</v>
      </c>
      <c r="AJ79" s="238">
        <v>2</v>
      </c>
      <c r="AK79" s="238">
        <v>21</v>
      </c>
      <c r="AL79" s="238">
        <v>67</v>
      </c>
      <c r="AM79" s="238" t="s">
        <v>354</v>
      </c>
      <c r="AN79" s="238">
        <v>5</v>
      </c>
      <c r="AO79" s="238">
        <v>90</v>
      </c>
      <c r="AS79" s="238">
        <v>99</v>
      </c>
      <c r="AT79" s="238">
        <v>98</v>
      </c>
      <c r="AV79" s="238">
        <v>11</v>
      </c>
      <c r="AW79" s="238">
        <v>21</v>
      </c>
      <c r="CT79" s="238">
        <v>449263.521586277</v>
      </c>
      <c r="CU79" s="238">
        <v>4976101.7948282799</v>
      </c>
      <c r="CV79" s="238">
        <v>44.936538710000001</v>
      </c>
      <c r="CW79" s="238">
        <v>-93.643029490000004</v>
      </c>
      <c r="CX79" s="238" t="s">
        <v>359</v>
      </c>
      <c r="CY79" s="238" t="s">
        <v>2942</v>
      </c>
    </row>
    <row r="80" spans="1:103" x14ac:dyDescent="0.25">
      <c r="A80" s="238">
        <v>651252</v>
      </c>
      <c r="B80" s="238">
        <v>4</v>
      </c>
      <c r="C80" s="238">
        <v>15</v>
      </c>
      <c r="D80" s="238">
        <v>6.5949999999999998</v>
      </c>
      <c r="E80" s="238">
        <v>27</v>
      </c>
      <c r="F80" s="238" t="s">
        <v>2937</v>
      </c>
      <c r="H80" s="238" t="s">
        <v>354</v>
      </c>
      <c r="I80" s="238">
        <v>25</v>
      </c>
      <c r="K80" s="238">
        <v>18011324</v>
      </c>
      <c r="M80" s="238">
        <v>10</v>
      </c>
      <c r="N80" s="238">
        <v>11</v>
      </c>
      <c r="O80" s="238">
        <v>2018</v>
      </c>
      <c r="P80" s="238" t="s">
        <v>384</v>
      </c>
      <c r="Q80" s="238">
        <v>14</v>
      </c>
      <c r="S80" s="238">
        <v>5</v>
      </c>
      <c r="T80" s="238">
        <v>0</v>
      </c>
      <c r="U80" s="238">
        <v>2</v>
      </c>
      <c r="V80" s="238">
        <v>13</v>
      </c>
      <c r="W80" s="238">
        <v>10</v>
      </c>
      <c r="X80" s="238">
        <v>16</v>
      </c>
      <c r="Y80" s="238">
        <v>1</v>
      </c>
      <c r="Z80" s="238">
        <v>2</v>
      </c>
      <c r="AB80" s="238">
        <v>1</v>
      </c>
      <c r="AC80" s="238">
        <v>98</v>
      </c>
      <c r="AD80" s="238" t="s">
        <v>2800</v>
      </c>
      <c r="AF80" s="238" t="s">
        <v>2779</v>
      </c>
      <c r="AG80" s="238">
        <v>8</v>
      </c>
      <c r="AH80" s="238">
        <v>2</v>
      </c>
      <c r="AI80" s="238">
        <v>2</v>
      </c>
      <c r="AJ80" s="238">
        <v>4</v>
      </c>
      <c r="AK80" s="238">
        <v>21</v>
      </c>
      <c r="AL80" s="238">
        <v>67</v>
      </c>
      <c r="AM80" s="238" t="s">
        <v>354</v>
      </c>
      <c r="AN80" s="238">
        <v>5</v>
      </c>
      <c r="AO80" s="238">
        <v>99</v>
      </c>
      <c r="AS80" s="238">
        <v>13</v>
      </c>
      <c r="AT80" s="238">
        <v>9</v>
      </c>
      <c r="AU80" s="238">
        <v>35</v>
      </c>
      <c r="AV80" s="238">
        <v>11</v>
      </c>
      <c r="AW80" s="238">
        <v>21</v>
      </c>
      <c r="AX80" s="238">
        <v>2</v>
      </c>
      <c r="AY80" s="238">
        <v>3</v>
      </c>
      <c r="AZ80" s="238">
        <v>3</v>
      </c>
      <c r="BA80" s="238">
        <v>24</v>
      </c>
      <c r="BB80" s="238">
        <v>54</v>
      </c>
      <c r="BC80" s="238" t="s">
        <v>354</v>
      </c>
      <c r="BD80" s="238">
        <v>5</v>
      </c>
      <c r="BE80" s="238">
        <v>1</v>
      </c>
      <c r="BI80" s="238">
        <v>13</v>
      </c>
      <c r="BJ80" s="238">
        <v>9</v>
      </c>
      <c r="BK80" s="238">
        <v>35</v>
      </c>
      <c r="BL80" s="238">
        <v>11</v>
      </c>
      <c r="BM80" s="238">
        <v>21</v>
      </c>
      <c r="CT80" s="238">
        <v>449269.80813373101</v>
      </c>
      <c r="CU80" s="238">
        <v>4976104.5888493797</v>
      </c>
      <c r="CV80" s="238">
        <v>44.936564310000001</v>
      </c>
      <c r="CW80" s="238">
        <v>-93.642950099999993</v>
      </c>
      <c r="CX80" s="238" t="s">
        <v>359</v>
      </c>
      <c r="CY80" s="238" t="s">
        <v>2943</v>
      </c>
    </row>
    <row r="81" spans="1:103" x14ac:dyDescent="0.25">
      <c r="A81" s="238">
        <v>373400</v>
      </c>
      <c r="B81" s="238">
        <v>4</v>
      </c>
      <c r="C81" s="238">
        <v>15</v>
      </c>
      <c r="D81" s="238">
        <v>6.6559999999999997</v>
      </c>
      <c r="E81" s="238">
        <v>27</v>
      </c>
      <c r="F81" s="238" t="s">
        <v>2937</v>
      </c>
      <c r="H81" s="238" t="s">
        <v>354</v>
      </c>
      <c r="I81" s="238">
        <v>25</v>
      </c>
      <c r="K81" s="238">
        <v>16009746</v>
      </c>
      <c r="M81" s="238">
        <v>8</v>
      </c>
      <c r="N81" s="238">
        <v>22</v>
      </c>
      <c r="O81" s="238">
        <v>2016</v>
      </c>
      <c r="P81" s="238" t="s">
        <v>361</v>
      </c>
      <c r="Q81" s="238">
        <v>0</v>
      </c>
      <c r="R81" s="238">
        <v>98</v>
      </c>
      <c r="S81" s="238">
        <v>5</v>
      </c>
      <c r="T81" s="238">
        <v>0</v>
      </c>
      <c r="U81" s="238">
        <v>2</v>
      </c>
      <c r="V81" s="238">
        <v>12</v>
      </c>
      <c r="W81" s="238">
        <v>10</v>
      </c>
      <c r="X81" s="238">
        <v>2</v>
      </c>
      <c r="Y81" s="238">
        <v>1</v>
      </c>
      <c r="Z81" s="238">
        <v>1</v>
      </c>
      <c r="AB81" s="238">
        <v>1</v>
      </c>
      <c r="AC81" s="238">
        <v>98</v>
      </c>
      <c r="AD81" s="238" t="s">
        <v>2800</v>
      </c>
      <c r="AF81" s="238" t="s">
        <v>2779</v>
      </c>
      <c r="AG81" s="238">
        <v>7</v>
      </c>
      <c r="AH81" s="238">
        <v>2</v>
      </c>
      <c r="AI81" s="238">
        <v>2</v>
      </c>
      <c r="AJ81" s="238">
        <v>3</v>
      </c>
      <c r="AK81" s="238">
        <v>34</v>
      </c>
      <c r="AL81" s="238">
        <v>24</v>
      </c>
      <c r="AM81" s="238" t="s">
        <v>363</v>
      </c>
      <c r="AN81" s="238">
        <v>5</v>
      </c>
      <c r="AO81" s="238">
        <v>1</v>
      </c>
      <c r="AS81" s="238">
        <v>13</v>
      </c>
      <c r="AT81" s="238">
        <v>9</v>
      </c>
      <c r="AU81" s="238">
        <v>35</v>
      </c>
      <c r="AV81" s="238">
        <v>11</v>
      </c>
      <c r="AW81" s="238">
        <v>21</v>
      </c>
      <c r="AX81" s="238">
        <v>2</v>
      </c>
      <c r="AY81" s="238">
        <v>2</v>
      </c>
      <c r="AZ81" s="238">
        <v>3</v>
      </c>
      <c r="BA81" s="238">
        <v>21</v>
      </c>
      <c r="BB81" s="238">
        <v>24</v>
      </c>
      <c r="BC81" s="238" t="s">
        <v>354</v>
      </c>
      <c r="BD81" s="238">
        <v>5</v>
      </c>
      <c r="BE81" s="238">
        <v>74</v>
      </c>
      <c r="BI81" s="238">
        <v>13</v>
      </c>
      <c r="BJ81" s="238">
        <v>9</v>
      </c>
      <c r="BK81" s="238">
        <v>35</v>
      </c>
      <c r="BL81" s="238">
        <v>11</v>
      </c>
      <c r="BM81" s="238">
        <v>21</v>
      </c>
      <c r="CT81" s="238">
        <v>449360.11079656001</v>
      </c>
      <c r="CU81" s="238">
        <v>4976086.4124273397</v>
      </c>
      <c r="CV81" s="238">
        <v>44.936407129999999</v>
      </c>
      <c r="CW81" s="238">
        <v>-93.641803859999996</v>
      </c>
      <c r="CX81" s="238" t="s">
        <v>359</v>
      </c>
      <c r="CY81" s="238" t="s">
        <v>2944</v>
      </c>
    </row>
    <row r="82" spans="1:103" x14ac:dyDescent="0.25">
      <c r="A82" s="238">
        <v>819268</v>
      </c>
      <c r="B82" s="238">
        <v>4</v>
      </c>
      <c r="C82" s="238">
        <v>15</v>
      </c>
      <c r="D82" s="238">
        <v>6.6639999999999997</v>
      </c>
      <c r="E82" s="238">
        <v>27</v>
      </c>
      <c r="F82" s="238" t="s">
        <v>2937</v>
      </c>
      <c r="H82" s="238" t="s">
        <v>354</v>
      </c>
      <c r="I82" s="238">
        <v>25</v>
      </c>
      <c r="K82" s="238">
        <v>20005247</v>
      </c>
      <c r="L82" s="238">
        <v>201940057</v>
      </c>
      <c r="M82" s="238">
        <v>7</v>
      </c>
      <c r="N82" s="238">
        <v>12</v>
      </c>
      <c r="O82" s="238">
        <v>2020</v>
      </c>
      <c r="P82" s="238" t="s">
        <v>366</v>
      </c>
      <c r="Q82" s="238">
        <v>14</v>
      </c>
      <c r="R82" s="238" t="s">
        <v>369</v>
      </c>
      <c r="S82" s="238">
        <v>2</v>
      </c>
      <c r="T82" s="238">
        <v>0</v>
      </c>
      <c r="U82" s="238">
        <v>2</v>
      </c>
      <c r="V82" s="238">
        <v>12</v>
      </c>
      <c r="W82" s="238">
        <v>10</v>
      </c>
      <c r="X82" s="238">
        <v>2</v>
      </c>
      <c r="Y82" s="238">
        <v>1</v>
      </c>
      <c r="Z82" s="238">
        <v>1</v>
      </c>
      <c r="AB82" s="238">
        <v>1</v>
      </c>
      <c r="AC82" s="238">
        <v>98</v>
      </c>
      <c r="AD82" s="238" t="s">
        <v>2800</v>
      </c>
      <c r="AF82" s="238" t="s">
        <v>2779</v>
      </c>
      <c r="AG82" s="238">
        <v>7</v>
      </c>
      <c r="AH82" s="238">
        <v>2</v>
      </c>
      <c r="AI82" s="238">
        <v>31</v>
      </c>
      <c r="AJ82" s="238">
        <v>3</v>
      </c>
      <c r="AK82" s="238">
        <v>21</v>
      </c>
      <c r="AL82" s="238">
        <v>69</v>
      </c>
      <c r="AM82" s="238" t="s">
        <v>354</v>
      </c>
      <c r="AN82" s="238">
        <v>5</v>
      </c>
      <c r="AO82" s="238">
        <v>99</v>
      </c>
      <c r="AS82" s="238">
        <v>12</v>
      </c>
      <c r="AT82" s="238">
        <v>9</v>
      </c>
      <c r="AU82" s="238">
        <v>35</v>
      </c>
      <c r="AV82" s="238">
        <v>11</v>
      </c>
      <c r="AW82" s="238">
        <v>21</v>
      </c>
      <c r="AX82" s="238">
        <v>2</v>
      </c>
      <c r="AY82" s="238">
        <v>31</v>
      </c>
      <c r="AZ82" s="238">
        <v>3</v>
      </c>
      <c r="BA82" s="238">
        <v>26</v>
      </c>
      <c r="BB82" s="238">
        <v>74</v>
      </c>
      <c r="BC82" s="238" t="s">
        <v>354</v>
      </c>
      <c r="BD82" s="238">
        <v>5</v>
      </c>
      <c r="BE82" s="238">
        <v>1</v>
      </c>
      <c r="BI82" s="238">
        <v>12</v>
      </c>
      <c r="BJ82" s="238">
        <v>9</v>
      </c>
      <c r="BK82" s="238">
        <v>35</v>
      </c>
      <c r="BL82" s="238">
        <v>11</v>
      </c>
      <c r="BM82" s="238">
        <v>21</v>
      </c>
      <c r="CT82" s="238">
        <v>449377.08895639703</v>
      </c>
      <c r="CU82" s="238">
        <v>4976080.3463223102</v>
      </c>
      <c r="CV82" s="238">
        <v>44.936353740000001</v>
      </c>
      <c r="CW82" s="238">
        <v>-93.641588089999999</v>
      </c>
      <c r="CX82" s="238" t="s">
        <v>359</v>
      </c>
      <c r="CY82" s="238" t="s">
        <v>2945</v>
      </c>
    </row>
    <row r="83" spans="1:103" x14ac:dyDescent="0.25">
      <c r="A83" s="238">
        <v>786275</v>
      </c>
      <c r="B83" s="238">
        <v>4</v>
      </c>
      <c r="C83" s="238">
        <v>15</v>
      </c>
      <c r="D83" s="238">
        <v>6.6740000000000004</v>
      </c>
      <c r="E83" s="238">
        <v>27</v>
      </c>
      <c r="F83" s="238" t="s">
        <v>2937</v>
      </c>
      <c r="H83" s="238" t="s">
        <v>354</v>
      </c>
      <c r="I83" s="238">
        <v>25</v>
      </c>
      <c r="K83" s="238" t="s">
        <v>2946</v>
      </c>
      <c r="L83" s="238">
        <v>200380223</v>
      </c>
      <c r="M83" s="238">
        <v>2</v>
      </c>
      <c r="N83" s="238">
        <v>7</v>
      </c>
      <c r="O83" s="238">
        <v>2020</v>
      </c>
      <c r="P83" s="238" t="s">
        <v>362</v>
      </c>
      <c r="Q83" s="238">
        <v>6</v>
      </c>
      <c r="R83" s="238">
        <v>98</v>
      </c>
      <c r="S83" s="238">
        <v>5</v>
      </c>
      <c r="T83" s="238">
        <v>0</v>
      </c>
      <c r="U83" s="238">
        <v>2</v>
      </c>
      <c r="V83" s="238">
        <v>90</v>
      </c>
      <c r="W83" s="238">
        <v>10</v>
      </c>
      <c r="X83" s="238">
        <v>4</v>
      </c>
      <c r="Y83" s="238">
        <v>2</v>
      </c>
      <c r="Z83" s="238">
        <v>7</v>
      </c>
      <c r="AB83" s="238">
        <v>3</v>
      </c>
      <c r="AC83" s="238">
        <v>98</v>
      </c>
      <c r="AD83" s="238" t="s">
        <v>2800</v>
      </c>
      <c r="AF83" s="238" t="s">
        <v>2779</v>
      </c>
      <c r="AG83" s="238">
        <v>90</v>
      </c>
      <c r="AH83" s="238">
        <v>2</v>
      </c>
      <c r="AI83" s="238">
        <v>2</v>
      </c>
      <c r="AJ83" s="238">
        <v>3</v>
      </c>
      <c r="AK83" s="238">
        <v>21</v>
      </c>
      <c r="AL83" s="238">
        <v>28</v>
      </c>
      <c r="AM83" s="238" t="s">
        <v>363</v>
      </c>
      <c r="AN83" s="238">
        <v>5</v>
      </c>
      <c r="AO83" s="238">
        <v>1</v>
      </c>
      <c r="AS83" s="238">
        <v>12</v>
      </c>
      <c r="AT83" s="238">
        <v>23</v>
      </c>
      <c r="AU83" s="238">
        <v>35</v>
      </c>
      <c r="AV83" s="238">
        <v>11</v>
      </c>
      <c r="AW83" s="238">
        <v>21</v>
      </c>
      <c r="AX83" s="238">
        <v>2</v>
      </c>
      <c r="AY83" s="238">
        <v>4</v>
      </c>
      <c r="AZ83" s="238">
        <v>1</v>
      </c>
      <c r="BA83" s="238">
        <v>34</v>
      </c>
      <c r="BB83" s="238">
        <v>20</v>
      </c>
      <c r="BC83" s="238" t="s">
        <v>363</v>
      </c>
      <c r="BD83" s="238">
        <v>5</v>
      </c>
      <c r="BE83" s="238">
        <v>1</v>
      </c>
      <c r="BI83" s="238">
        <v>12</v>
      </c>
      <c r="BJ83" s="238">
        <v>23</v>
      </c>
      <c r="BK83" s="238">
        <v>35</v>
      </c>
      <c r="BL83" s="238">
        <v>11</v>
      </c>
      <c r="BM83" s="238">
        <v>24</v>
      </c>
      <c r="CT83" s="238">
        <v>449393.17805215501</v>
      </c>
      <c r="CU83" s="238">
        <v>4976081.2172159301</v>
      </c>
      <c r="CV83" s="238">
        <v>44.936362719999998</v>
      </c>
      <c r="CW83" s="238">
        <v>-93.641384279999997</v>
      </c>
      <c r="CX83" s="238" t="s">
        <v>359</v>
      </c>
      <c r="CY83" s="238" t="s">
        <v>2947</v>
      </c>
    </row>
    <row r="84" spans="1:103" x14ac:dyDescent="0.25">
      <c r="A84" s="238">
        <v>10839397</v>
      </c>
      <c r="B84" s="238">
        <v>4</v>
      </c>
      <c r="C84" s="238">
        <v>15</v>
      </c>
      <c r="D84" s="238">
        <v>6.6840000000000002</v>
      </c>
      <c r="E84" s="238">
        <v>27</v>
      </c>
      <c r="F84" s="238" t="s">
        <v>2937</v>
      </c>
      <c r="H84" s="238" t="s">
        <v>354</v>
      </c>
      <c r="I84" s="238">
        <v>25</v>
      </c>
      <c r="K84" s="238" t="s">
        <v>2948</v>
      </c>
      <c r="L84" s="238">
        <v>123440141</v>
      </c>
      <c r="M84" s="238">
        <v>12</v>
      </c>
      <c r="N84" s="238">
        <v>9</v>
      </c>
      <c r="O84" s="238">
        <v>2012</v>
      </c>
      <c r="P84" s="238" t="s">
        <v>366</v>
      </c>
      <c r="Q84" s="238">
        <v>10</v>
      </c>
      <c r="S84" s="238">
        <v>5</v>
      </c>
      <c r="T84" s="238">
        <v>0</v>
      </c>
      <c r="U84" s="238">
        <v>2</v>
      </c>
      <c r="V84" s="238">
        <v>5</v>
      </c>
      <c r="W84" s="238">
        <v>10</v>
      </c>
      <c r="X84" s="238">
        <v>4</v>
      </c>
      <c r="Y84" s="238">
        <v>1</v>
      </c>
      <c r="Z84" s="238">
        <v>4</v>
      </c>
      <c r="AA84" s="238">
        <v>4</v>
      </c>
      <c r="AB84" s="238">
        <v>5</v>
      </c>
      <c r="AC84" s="238">
        <v>98</v>
      </c>
      <c r="AD84" s="238" t="s">
        <v>2800</v>
      </c>
      <c r="AE84" s="238" t="s">
        <v>2949</v>
      </c>
      <c r="AF84" s="238" t="s">
        <v>2779</v>
      </c>
      <c r="AG84" s="238">
        <v>10</v>
      </c>
      <c r="AH84" s="238">
        <v>2</v>
      </c>
      <c r="AI84" s="238">
        <v>4</v>
      </c>
      <c r="AJ84" s="238">
        <v>3</v>
      </c>
      <c r="AK84" s="238">
        <v>21</v>
      </c>
      <c r="AL84" s="238">
        <v>51</v>
      </c>
      <c r="AM84" s="238" t="s">
        <v>363</v>
      </c>
      <c r="AN84" s="238">
        <v>5</v>
      </c>
      <c r="AO84" s="238">
        <v>1</v>
      </c>
      <c r="AP84" s="238">
        <v>1</v>
      </c>
      <c r="AS84" s="238">
        <v>7</v>
      </c>
      <c r="AT84" s="238">
        <v>2</v>
      </c>
      <c r="AU84" s="238">
        <v>35</v>
      </c>
      <c r="AX84" s="238">
        <v>2</v>
      </c>
      <c r="AY84" s="238">
        <v>3</v>
      </c>
      <c r="AZ84" s="238">
        <v>1</v>
      </c>
      <c r="BA84" s="238">
        <v>21</v>
      </c>
      <c r="BB84" s="238">
        <v>34</v>
      </c>
      <c r="BC84" s="238" t="s">
        <v>354</v>
      </c>
      <c r="BD84" s="238">
        <v>5</v>
      </c>
      <c r="BI84" s="238">
        <v>7</v>
      </c>
      <c r="BJ84" s="238">
        <v>2</v>
      </c>
      <c r="BK84" s="238">
        <v>35</v>
      </c>
      <c r="CT84" s="238">
        <v>449410</v>
      </c>
      <c r="CU84" s="238">
        <v>4976077</v>
      </c>
      <c r="CV84" s="238">
        <v>44.936325400000001</v>
      </c>
      <c r="CW84" s="238">
        <v>-93.641170200000005</v>
      </c>
      <c r="CX84" s="238" t="s">
        <v>359</v>
      </c>
      <c r="CY84" s="238" t="s">
        <v>2950</v>
      </c>
    </row>
    <row r="85" spans="1:103" x14ac:dyDescent="0.25">
      <c r="A85" s="238">
        <v>10996485</v>
      </c>
      <c r="B85" s="238">
        <v>4</v>
      </c>
      <c r="C85" s="238">
        <v>15</v>
      </c>
      <c r="D85" s="238">
        <v>6.6840000000000002</v>
      </c>
      <c r="E85" s="238">
        <v>27</v>
      </c>
      <c r="F85" s="238" t="s">
        <v>2937</v>
      </c>
      <c r="H85" s="238" t="s">
        <v>354</v>
      </c>
      <c r="I85" s="238">
        <v>25</v>
      </c>
      <c r="K85" s="238" t="s">
        <v>2951</v>
      </c>
      <c r="L85" s="238">
        <v>143230108</v>
      </c>
      <c r="M85" s="238">
        <v>11</v>
      </c>
      <c r="N85" s="238">
        <v>19</v>
      </c>
      <c r="O85" s="238">
        <v>2014</v>
      </c>
      <c r="P85" s="238" t="s">
        <v>355</v>
      </c>
      <c r="Q85" s="238">
        <v>8</v>
      </c>
      <c r="S85" s="238">
        <v>4</v>
      </c>
      <c r="T85" s="238">
        <v>0</v>
      </c>
      <c r="U85" s="238">
        <v>2</v>
      </c>
      <c r="V85" s="238">
        <v>90</v>
      </c>
      <c r="W85" s="238">
        <v>10</v>
      </c>
      <c r="X85" s="238">
        <v>4</v>
      </c>
      <c r="Y85" s="238">
        <v>1</v>
      </c>
      <c r="Z85" s="238">
        <v>4</v>
      </c>
      <c r="AA85" s="238">
        <v>4</v>
      </c>
      <c r="AB85" s="238">
        <v>3</v>
      </c>
      <c r="AC85" s="238">
        <v>98</v>
      </c>
      <c r="AD85" s="238" t="s">
        <v>2834</v>
      </c>
      <c r="AE85" s="238" t="s">
        <v>2952</v>
      </c>
      <c r="AF85" s="238" t="s">
        <v>2779</v>
      </c>
      <c r="AG85" s="238">
        <v>90</v>
      </c>
      <c r="AH85" s="238">
        <v>2</v>
      </c>
      <c r="AI85" s="238">
        <v>2</v>
      </c>
      <c r="AJ85" s="238">
        <v>3</v>
      </c>
      <c r="AK85" s="238">
        <v>21</v>
      </c>
      <c r="AL85" s="238">
        <v>32</v>
      </c>
      <c r="AM85" s="238" t="s">
        <v>354</v>
      </c>
      <c r="AN85" s="238">
        <v>5</v>
      </c>
      <c r="AO85" s="238">
        <v>1</v>
      </c>
      <c r="AP85" s="238">
        <v>1</v>
      </c>
      <c r="AS85" s="238">
        <v>7</v>
      </c>
      <c r="AT85" s="238">
        <v>2</v>
      </c>
      <c r="AU85" s="238">
        <v>35</v>
      </c>
      <c r="AV85" s="238">
        <v>11</v>
      </c>
      <c r="AW85" s="238">
        <v>21</v>
      </c>
      <c r="AX85" s="238">
        <v>0</v>
      </c>
      <c r="AY85" s="238">
        <v>2</v>
      </c>
      <c r="AZ85" s="238">
        <v>1</v>
      </c>
      <c r="BB85" s="238">
        <v>53</v>
      </c>
      <c r="BC85" s="238" t="s">
        <v>354</v>
      </c>
      <c r="BD85" s="238">
        <v>5</v>
      </c>
      <c r="BG85" s="238">
        <v>26</v>
      </c>
      <c r="BI85" s="238">
        <v>7</v>
      </c>
      <c r="BJ85" s="238">
        <v>2</v>
      </c>
      <c r="BK85" s="238">
        <v>35</v>
      </c>
      <c r="BL85" s="238">
        <v>11</v>
      </c>
      <c r="BM85" s="238">
        <v>21</v>
      </c>
      <c r="CT85" s="238">
        <v>449410</v>
      </c>
      <c r="CU85" s="238">
        <v>4976077</v>
      </c>
      <c r="CV85" s="238">
        <v>44.936325400000001</v>
      </c>
      <c r="CW85" s="238">
        <v>-93.641170200000005</v>
      </c>
      <c r="CX85" s="238" t="s">
        <v>359</v>
      </c>
      <c r="CY85" s="238" t="s">
        <v>2953</v>
      </c>
    </row>
    <row r="86" spans="1:103" x14ac:dyDescent="0.25">
      <c r="A86" s="238">
        <v>11050642</v>
      </c>
      <c r="B86" s="238">
        <v>4</v>
      </c>
      <c r="C86" s="238">
        <v>15</v>
      </c>
      <c r="D86" s="238">
        <v>6.6840000000000002</v>
      </c>
      <c r="E86" s="238">
        <v>27</v>
      </c>
      <c r="F86" s="238" t="s">
        <v>2937</v>
      </c>
      <c r="H86" s="238" t="s">
        <v>354</v>
      </c>
      <c r="I86" s="238">
        <v>25</v>
      </c>
      <c r="K86" s="238">
        <v>15007007</v>
      </c>
      <c r="L86" s="238">
        <v>151740177</v>
      </c>
      <c r="M86" s="238">
        <v>6</v>
      </c>
      <c r="N86" s="238">
        <v>23</v>
      </c>
      <c r="O86" s="238">
        <v>2015</v>
      </c>
      <c r="P86" s="238" t="s">
        <v>368</v>
      </c>
      <c r="Q86" s="238">
        <v>16</v>
      </c>
      <c r="S86" s="238">
        <v>5</v>
      </c>
      <c r="T86" s="238">
        <v>0</v>
      </c>
      <c r="U86" s="238">
        <v>2</v>
      </c>
      <c r="V86" s="238">
        <v>11</v>
      </c>
      <c r="W86" s="238">
        <v>10</v>
      </c>
      <c r="X86" s="238">
        <v>4</v>
      </c>
      <c r="Y86" s="238">
        <v>1</v>
      </c>
      <c r="Z86" s="238">
        <v>1</v>
      </c>
      <c r="AB86" s="238">
        <v>1</v>
      </c>
      <c r="AC86" s="238">
        <v>98</v>
      </c>
      <c r="AD86" s="238" t="s">
        <v>2798</v>
      </c>
      <c r="AE86" s="238" t="s">
        <v>2954</v>
      </c>
      <c r="AF86" s="238" t="s">
        <v>2779</v>
      </c>
      <c r="AG86" s="238">
        <v>6</v>
      </c>
      <c r="AH86" s="238">
        <v>2</v>
      </c>
      <c r="AI86" s="238">
        <v>2</v>
      </c>
      <c r="AJ86" s="238">
        <v>2</v>
      </c>
      <c r="AK86" s="238">
        <v>24</v>
      </c>
      <c r="AL86" s="238">
        <v>27</v>
      </c>
      <c r="AM86" s="238" t="s">
        <v>363</v>
      </c>
      <c r="AN86" s="238">
        <v>5</v>
      </c>
      <c r="AO86" s="238">
        <v>2</v>
      </c>
      <c r="AS86" s="238">
        <v>7</v>
      </c>
      <c r="AT86" s="238">
        <v>98</v>
      </c>
      <c r="AU86" s="238">
        <v>35</v>
      </c>
      <c r="AV86" s="238">
        <v>11</v>
      </c>
      <c r="AW86" s="238">
        <v>21</v>
      </c>
      <c r="AX86" s="238">
        <v>2</v>
      </c>
      <c r="AY86" s="238">
        <v>2</v>
      </c>
      <c r="AZ86" s="238">
        <v>3</v>
      </c>
      <c r="BA86" s="238">
        <v>21</v>
      </c>
      <c r="BB86" s="238">
        <v>20</v>
      </c>
      <c r="BC86" s="238" t="s">
        <v>363</v>
      </c>
      <c r="BD86" s="238">
        <v>5</v>
      </c>
      <c r="BE86" s="238">
        <v>1</v>
      </c>
      <c r="BI86" s="238">
        <v>7</v>
      </c>
      <c r="BJ86" s="238">
        <v>98</v>
      </c>
      <c r="BK86" s="238">
        <v>35</v>
      </c>
      <c r="BL86" s="238">
        <v>11</v>
      </c>
      <c r="BM86" s="238">
        <v>21</v>
      </c>
      <c r="CT86" s="238">
        <v>449410</v>
      </c>
      <c r="CU86" s="238">
        <v>4976077</v>
      </c>
      <c r="CV86" s="238">
        <v>44.936325400000001</v>
      </c>
      <c r="CW86" s="238">
        <v>-93.641170200000005</v>
      </c>
      <c r="CX86" s="238" t="s">
        <v>359</v>
      </c>
      <c r="CY86" s="238" t="s">
        <v>2955</v>
      </c>
    </row>
    <row r="87" spans="1:103" x14ac:dyDescent="0.25">
      <c r="A87" s="238">
        <v>719789</v>
      </c>
      <c r="B87" s="238">
        <v>4</v>
      </c>
      <c r="C87" s="238">
        <v>15</v>
      </c>
      <c r="D87" s="238">
        <v>6.7009999999999996</v>
      </c>
      <c r="E87" s="238">
        <v>27</v>
      </c>
      <c r="F87" s="238" t="s">
        <v>2937</v>
      </c>
      <c r="H87" s="238" t="s">
        <v>354</v>
      </c>
      <c r="I87" s="238">
        <v>25</v>
      </c>
      <c r="K87" s="238" t="s">
        <v>2956</v>
      </c>
      <c r="M87" s="238">
        <v>5</v>
      </c>
      <c r="N87" s="238">
        <v>14</v>
      </c>
      <c r="O87" s="238">
        <v>2019</v>
      </c>
      <c r="P87" s="238" t="s">
        <v>368</v>
      </c>
      <c r="Q87" s="238">
        <v>10</v>
      </c>
      <c r="R87" s="238" t="s">
        <v>369</v>
      </c>
      <c r="S87" s="238">
        <v>5</v>
      </c>
      <c r="T87" s="238">
        <v>0</v>
      </c>
      <c r="U87" s="238">
        <v>1</v>
      </c>
      <c r="W87" s="238">
        <v>49</v>
      </c>
      <c r="X87" s="238">
        <v>16</v>
      </c>
      <c r="Y87" s="238">
        <v>1</v>
      </c>
      <c r="Z87" s="238">
        <v>1</v>
      </c>
      <c r="AB87" s="238">
        <v>1</v>
      </c>
      <c r="AC87" s="238">
        <v>98</v>
      </c>
      <c r="AD87" s="238" t="s">
        <v>2800</v>
      </c>
      <c r="AF87" s="238" t="s">
        <v>2779</v>
      </c>
      <c r="AG87" s="238">
        <v>3</v>
      </c>
      <c r="AH87" s="238">
        <v>2</v>
      </c>
      <c r="AI87" s="238">
        <v>2</v>
      </c>
      <c r="AJ87" s="238">
        <v>3</v>
      </c>
      <c r="AK87" s="238">
        <v>23</v>
      </c>
      <c r="AL87" s="238">
        <v>62</v>
      </c>
      <c r="AM87" s="238" t="s">
        <v>363</v>
      </c>
      <c r="AN87" s="238">
        <v>5</v>
      </c>
      <c r="AO87" s="238">
        <v>74</v>
      </c>
      <c r="AS87" s="238">
        <v>12</v>
      </c>
      <c r="AT87" s="238">
        <v>9</v>
      </c>
      <c r="AU87" s="238">
        <v>35</v>
      </c>
      <c r="AV87" s="238">
        <v>11</v>
      </c>
      <c r="AW87" s="238">
        <v>21</v>
      </c>
      <c r="CT87" s="238">
        <v>449435.56992358802</v>
      </c>
      <c r="CU87" s="238">
        <v>4976069.4875584999</v>
      </c>
      <c r="CV87" s="238">
        <v>44.936260160000003</v>
      </c>
      <c r="CW87" s="238">
        <v>-93.640845870000007</v>
      </c>
      <c r="CX87" s="238" t="s">
        <v>359</v>
      </c>
      <c r="CY87" s="238" t="s">
        <v>2957</v>
      </c>
    </row>
    <row r="88" spans="1:103" x14ac:dyDescent="0.25">
      <c r="A88" s="238">
        <v>723249</v>
      </c>
      <c r="B88" s="238">
        <v>4</v>
      </c>
      <c r="C88" s="238">
        <v>15</v>
      </c>
      <c r="D88" s="238">
        <v>6.702</v>
      </c>
      <c r="E88" s="238">
        <v>27</v>
      </c>
      <c r="F88" s="238" t="s">
        <v>2937</v>
      </c>
      <c r="H88" s="238" t="s">
        <v>354</v>
      </c>
      <c r="I88" s="238">
        <v>25</v>
      </c>
      <c r="K88" s="238" t="s">
        <v>2958</v>
      </c>
      <c r="M88" s="238">
        <v>5</v>
      </c>
      <c r="N88" s="238">
        <v>30</v>
      </c>
      <c r="O88" s="238">
        <v>2019</v>
      </c>
      <c r="P88" s="238" t="s">
        <v>384</v>
      </c>
      <c r="Q88" s="238">
        <v>16</v>
      </c>
      <c r="S88" s="238">
        <v>5</v>
      </c>
      <c r="T88" s="238">
        <v>0</v>
      </c>
      <c r="U88" s="238">
        <v>2</v>
      </c>
      <c r="V88" s="238">
        <v>5</v>
      </c>
      <c r="W88" s="238">
        <v>10</v>
      </c>
      <c r="X88" s="238">
        <v>2</v>
      </c>
      <c r="Y88" s="238">
        <v>1</v>
      </c>
      <c r="Z88" s="238">
        <v>1</v>
      </c>
      <c r="AB88" s="238">
        <v>1</v>
      </c>
      <c r="AC88" s="238">
        <v>98</v>
      </c>
      <c r="AD88" s="238" t="s">
        <v>2800</v>
      </c>
      <c r="AF88" s="238" t="s">
        <v>2779</v>
      </c>
      <c r="AG88" s="238">
        <v>10</v>
      </c>
      <c r="AH88" s="238">
        <v>2</v>
      </c>
      <c r="AI88" s="238">
        <v>4</v>
      </c>
      <c r="AJ88" s="238">
        <v>3</v>
      </c>
      <c r="AK88" s="238">
        <v>29</v>
      </c>
      <c r="AL88" s="238">
        <v>56</v>
      </c>
      <c r="AM88" s="238" t="s">
        <v>363</v>
      </c>
      <c r="AN88" s="238">
        <v>5</v>
      </c>
      <c r="AO88" s="238">
        <v>7</v>
      </c>
      <c r="AS88" s="238">
        <v>12</v>
      </c>
      <c r="AT88" s="238">
        <v>9</v>
      </c>
      <c r="AU88" s="238">
        <v>35</v>
      </c>
      <c r="AV88" s="238">
        <v>11</v>
      </c>
      <c r="AW88" s="238">
        <v>23</v>
      </c>
      <c r="AX88" s="238">
        <v>2</v>
      </c>
      <c r="AY88" s="238">
        <v>4</v>
      </c>
      <c r="AZ88" s="238">
        <v>1</v>
      </c>
      <c r="BA88" s="238">
        <v>24</v>
      </c>
      <c r="BB88" s="238">
        <v>32</v>
      </c>
      <c r="BC88" s="238" t="s">
        <v>363</v>
      </c>
      <c r="BD88" s="238">
        <v>5</v>
      </c>
      <c r="BE88" s="238">
        <v>10</v>
      </c>
      <c r="BI88" s="238">
        <v>12</v>
      </c>
      <c r="BJ88" s="238">
        <v>9</v>
      </c>
      <c r="BL88" s="238">
        <v>11</v>
      </c>
      <c r="BM88" s="238">
        <v>23</v>
      </c>
      <c r="CT88" s="238">
        <v>449437.41407704703</v>
      </c>
      <c r="CU88" s="238">
        <v>4976071.4845716003</v>
      </c>
      <c r="CV88" s="238">
        <v>44.936278260000002</v>
      </c>
      <c r="CW88" s="238">
        <v>-93.640822700000001</v>
      </c>
      <c r="CX88" s="238" t="s">
        <v>359</v>
      </c>
      <c r="CY88" s="238" t="s">
        <v>2959</v>
      </c>
    </row>
    <row r="89" spans="1:103" x14ac:dyDescent="0.25">
      <c r="A89" s="238">
        <v>389111</v>
      </c>
      <c r="B89" s="238">
        <v>4</v>
      </c>
      <c r="C89" s="238">
        <v>15</v>
      </c>
      <c r="D89" s="238">
        <v>6.7149999999999999</v>
      </c>
      <c r="E89" s="238">
        <v>27</v>
      </c>
      <c r="F89" s="238" t="s">
        <v>2937</v>
      </c>
      <c r="H89" s="238" t="s">
        <v>354</v>
      </c>
      <c r="I89" s="238">
        <v>25</v>
      </c>
      <c r="K89" s="238" t="s">
        <v>2960</v>
      </c>
      <c r="M89" s="238">
        <v>10</v>
      </c>
      <c r="N89" s="238">
        <v>24</v>
      </c>
      <c r="O89" s="238">
        <v>2016</v>
      </c>
      <c r="P89" s="238" t="s">
        <v>361</v>
      </c>
      <c r="Q89" s="238">
        <v>17</v>
      </c>
      <c r="R89" s="238">
        <v>98</v>
      </c>
      <c r="S89" s="238">
        <v>5</v>
      </c>
      <c r="T89" s="238">
        <v>0</v>
      </c>
      <c r="U89" s="238">
        <v>2</v>
      </c>
      <c r="V89" s="238">
        <v>12</v>
      </c>
      <c r="W89" s="238">
        <v>10</v>
      </c>
      <c r="X89" s="238">
        <v>2</v>
      </c>
      <c r="Y89" s="238">
        <v>1</v>
      </c>
      <c r="Z89" s="238">
        <v>1</v>
      </c>
      <c r="AB89" s="238">
        <v>1</v>
      </c>
      <c r="AC89" s="238">
        <v>98</v>
      </c>
      <c r="AD89" s="238" t="s">
        <v>2800</v>
      </c>
      <c r="AF89" s="238" t="s">
        <v>2779</v>
      </c>
      <c r="AG89" s="238">
        <v>7</v>
      </c>
      <c r="AH89" s="238">
        <v>2</v>
      </c>
      <c r="AI89" s="238">
        <v>4</v>
      </c>
      <c r="AJ89" s="238">
        <v>3</v>
      </c>
      <c r="AK89" s="238">
        <v>34</v>
      </c>
      <c r="AL89" s="238">
        <v>68</v>
      </c>
      <c r="AM89" s="238" t="s">
        <v>363</v>
      </c>
      <c r="AN89" s="238">
        <v>5</v>
      </c>
      <c r="AO89" s="238">
        <v>1</v>
      </c>
      <c r="AS89" s="238">
        <v>12</v>
      </c>
      <c r="AT89" s="238">
        <v>90</v>
      </c>
      <c r="AU89" s="238">
        <v>35</v>
      </c>
      <c r="AV89" s="238">
        <v>11</v>
      </c>
      <c r="AW89" s="238">
        <v>21</v>
      </c>
      <c r="AX89" s="238">
        <v>2</v>
      </c>
      <c r="AY89" s="238">
        <v>2</v>
      </c>
      <c r="AZ89" s="238">
        <v>3</v>
      </c>
      <c r="BA89" s="238">
        <v>21</v>
      </c>
      <c r="BB89" s="238">
        <v>20</v>
      </c>
      <c r="BC89" s="238" t="s">
        <v>354</v>
      </c>
      <c r="BD89" s="238">
        <v>5</v>
      </c>
      <c r="BE89" s="238">
        <v>74</v>
      </c>
      <c r="BF89" s="238">
        <v>1</v>
      </c>
      <c r="BI89" s="238">
        <v>12</v>
      </c>
      <c r="BJ89" s="238">
        <v>90</v>
      </c>
      <c r="BK89" s="238">
        <v>35</v>
      </c>
      <c r="BL89" s="238">
        <v>11</v>
      </c>
      <c r="BM89" s="238">
        <v>21</v>
      </c>
      <c r="CT89" s="238">
        <v>449454.99526252801</v>
      </c>
      <c r="CU89" s="238">
        <v>4976077.7607175102</v>
      </c>
      <c r="CV89" s="238">
        <v>44.936336009999998</v>
      </c>
      <c r="CW89" s="238">
        <v>-93.640600520000007</v>
      </c>
      <c r="CX89" s="238" t="s">
        <v>359</v>
      </c>
      <c r="CY89" s="238" t="s">
        <v>2961</v>
      </c>
    </row>
    <row r="90" spans="1:103" x14ac:dyDescent="0.25">
      <c r="A90" s="238">
        <v>697289</v>
      </c>
      <c r="B90" s="238">
        <v>4</v>
      </c>
      <c r="C90" s="238">
        <v>15</v>
      </c>
      <c r="D90" s="238">
        <v>6.726</v>
      </c>
      <c r="E90" s="238">
        <v>27</v>
      </c>
      <c r="F90" s="238" t="s">
        <v>2937</v>
      </c>
      <c r="H90" s="238" t="s">
        <v>354</v>
      </c>
      <c r="I90" s="238">
        <v>25</v>
      </c>
      <c r="K90" s="238">
        <v>19001948</v>
      </c>
      <c r="M90" s="238">
        <v>3</v>
      </c>
      <c r="N90" s="238">
        <v>12</v>
      </c>
      <c r="O90" s="238">
        <v>2019</v>
      </c>
      <c r="P90" s="238" t="s">
        <v>368</v>
      </c>
      <c r="Q90" s="238">
        <v>19</v>
      </c>
      <c r="R90" s="238">
        <v>98</v>
      </c>
      <c r="S90" s="238">
        <v>5</v>
      </c>
      <c r="T90" s="238">
        <v>0</v>
      </c>
      <c r="U90" s="238">
        <v>2</v>
      </c>
      <c r="V90" s="238">
        <v>13</v>
      </c>
      <c r="W90" s="238">
        <v>10</v>
      </c>
      <c r="X90" s="238">
        <v>90</v>
      </c>
      <c r="Y90" s="238">
        <v>4</v>
      </c>
      <c r="Z90" s="238">
        <v>3</v>
      </c>
      <c r="AB90" s="238">
        <v>2</v>
      </c>
      <c r="AC90" s="238">
        <v>98</v>
      </c>
      <c r="AD90" s="238" t="s">
        <v>2800</v>
      </c>
      <c r="AF90" s="238" t="s">
        <v>2779</v>
      </c>
      <c r="AG90" s="238">
        <v>9</v>
      </c>
      <c r="AH90" s="238">
        <v>2</v>
      </c>
      <c r="AI90" s="238">
        <v>2</v>
      </c>
      <c r="AJ90" s="238">
        <v>10</v>
      </c>
      <c r="AK90" s="238">
        <v>24</v>
      </c>
      <c r="AL90" s="238">
        <v>59</v>
      </c>
      <c r="AM90" s="238" t="s">
        <v>363</v>
      </c>
      <c r="AN90" s="238">
        <v>5</v>
      </c>
      <c r="AO90" s="238">
        <v>1</v>
      </c>
      <c r="AS90" s="238">
        <v>90</v>
      </c>
      <c r="AT90" s="238">
        <v>98</v>
      </c>
      <c r="AU90" s="238">
        <v>15</v>
      </c>
      <c r="AV90" s="238">
        <v>11</v>
      </c>
      <c r="AW90" s="238">
        <v>21</v>
      </c>
      <c r="AX90" s="238">
        <v>2</v>
      </c>
      <c r="AY90" s="238">
        <v>2</v>
      </c>
      <c r="AZ90" s="238">
        <v>10</v>
      </c>
      <c r="BA90" s="238">
        <v>21</v>
      </c>
      <c r="BB90" s="238">
        <v>63</v>
      </c>
      <c r="BC90" s="238" t="s">
        <v>363</v>
      </c>
      <c r="BD90" s="238">
        <v>5</v>
      </c>
      <c r="BE90" s="238">
        <v>1</v>
      </c>
      <c r="BI90" s="238">
        <v>90</v>
      </c>
      <c r="BJ90" s="238">
        <v>98</v>
      </c>
      <c r="BK90" s="238">
        <v>15</v>
      </c>
      <c r="BL90" s="238">
        <v>11</v>
      </c>
      <c r="BM90" s="238">
        <v>21</v>
      </c>
      <c r="CT90" s="238">
        <v>449476.183546482</v>
      </c>
      <c r="CU90" s="238">
        <v>4976067.2828275599</v>
      </c>
      <c r="CV90" s="238">
        <v>44.9362432</v>
      </c>
      <c r="CW90" s="238">
        <v>-93.640330950000006</v>
      </c>
      <c r="CX90" s="238" t="s">
        <v>391</v>
      </c>
      <c r="CY90" s="238" t="s">
        <v>2962</v>
      </c>
    </row>
    <row r="91" spans="1:103" x14ac:dyDescent="0.25">
      <c r="A91" s="238">
        <v>532499</v>
      </c>
      <c r="B91" s="238">
        <v>4</v>
      </c>
      <c r="C91" s="238">
        <v>15</v>
      </c>
      <c r="D91" s="238">
        <v>6.7450000000000001</v>
      </c>
      <c r="E91" s="238">
        <v>27</v>
      </c>
      <c r="F91" s="238" t="s">
        <v>2937</v>
      </c>
      <c r="H91" s="238" t="s">
        <v>354</v>
      </c>
      <c r="I91" s="238">
        <v>25</v>
      </c>
      <c r="K91" s="238" t="s">
        <v>2963</v>
      </c>
      <c r="M91" s="238">
        <v>1</v>
      </c>
      <c r="N91" s="238">
        <v>4</v>
      </c>
      <c r="O91" s="238">
        <v>2018</v>
      </c>
      <c r="P91" s="238" t="s">
        <v>384</v>
      </c>
      <c r="Q91" s="238">
        <v>8</v>
      </c>
      <c r="R91" s="238" t="s">
        <v>356</v>
      </c>
      <c r="S91" s="238">
        <v>5</v>
      </c>
      <c r="T91" s="238">
        <v>0</v>
      </c>
      <c r="U91" s="238">
        <v>2</v>
      </c>
      <c r="V91" s="238">
        <v>12</v>
      </c>
      <c r="W91" s="238">
        <v>10</v>
      </c>
      <c r="X91" s="238">
        <v>2</v>
      </c>
      <c r="Y91" s="238">
        <v>1</v>
      </c>
      <c r="Z91" s="238">
        <v>2</v>
      </c>
      <c r="AB91" s="238">
        <v>4</v>
      </c>
      <c r="AC91" s="238">
        <v>98</v>
      </c>
      <c r="AD91" s="238" t="s">
        <v>2800</v>
      </c>
      <c r="AF91" s="238" t="s">
        <v>2779</v>
      </c>
      <c r="AG91" s="238">
        <v>7</v>
      </c>
      <c r="AH91" s="238">
        <v>2</v>
      </c>
      <c r="AI91" s="238">
        <v>49</v>
      </c>
      <c r="AJ91" s="238">
        <v>2</v>
      </c>
      <c r="AK91" s="238">
        <v>33</v>
      </c>
      <c r="AL91" s="238">
        <v>49</v>
      </c>
      <c r="AM91" s="238" t="s">
        <v>354</v>
      </c>
      <c r="AN91" s="238">
        <v>5</v>
      </c>
      <c r="AO91" s="238">
        <v>90</v>
      </c>
      <c r="AS91" s="238">
        <v>14</v>
      </c>
      <c r="AT91" s="238">
        <v>9</v>
      </c>
      <c r="AU91" s="238">
        <v>35</v>
      </c>
      <c r="AV91" s="238">
        <v>11</v>
      </c>
      <c r="AW91" s="238">
        <v>21</v>
      </c>
      <c r="AX91" s="238">
        <v>2</v>
      </c>
      <c r="AY91" s="238">
        <v>2</v>
      </c>
      <c r="AZ91" s="238">
        <v>4</v>
      </c>
      <c r="BA91" s="238">
        <v>21</v>
      </c>
      <c r="BB91" s="238">
        <v>74</v>
      </c>
      <c r="BC91" s="238" t="s">
        <v>363</v>
      </c>
      <c r="BD91" s="238">
        <v>5</v>
      </c>
      <c r="BE91" s="238">
        <v>99</v>
      </c>
      <c r="BI91" s="238">
        <v>14</v>
      </c>
      <c r="BJ91" s="238">
        <v>9</v>
      </c>
      <c r="BK91" s="238">
        <v>35</v>
      </c>
      <c r="BL91" s="238">
        <v>11</v>
      </c>
      <c r="BM91" s="238">
        <v>21</v>
      </c>
      <c r="CT91" s="238">
        <v>449501.84818114497</v>
      </c>
      <c r="CU91" s="238">
        <v>4976068.0765791498</v>
      </c>
      <c r="CV91" s="238">
        <v>44.936252170000003</v>
      </c>
      <c r="CW91" s="238">
        <v>-93.640005779999996</v>
      </c>
      <c r="CX91" s="238" t="s">
        <v>359</v>
      </c>
      <c r="CY91" s="238" t="s">
        <v>2964</v>
      </c>
    </row>
    <row r="92" spans="1:103" x14ac:dyDescent="0.25">
      <c r="A92" s="238">
        <v>651063</v>
      </c>
      <c r="B92" s="238">
        <v>4</v>
      </c>
      <c r="C92" s="238">
        <v>15</v>
      </c>
      <c r="D92" s="238">
        <v>6.7510000000000003</v>
      </c>
      <c r="E92" s="238">
        <v>27</v>
      </c>
      <c r="F92" s="238" t="s">
        <v>2937</v>
      </c>
      <c r="H92" s="238" t="s">
        <v>354</v>
      </c>
      <c r="I92" s="238">
        <v>25</v>
      </c>
      <c r="K92" s="238" t="s">
        <v>2965</v>
      </c>
      <c r="M92" s="238">
        <v>10</v>
      </c>
      <c r="N92" s="238">
        <v>10</v>
      </c>
      <c r="O92" s="238">
        <v>2018</v>
      </c>
      <c r="P92" s="238" t="s">
        <v>355</v>
      </c>
      <c r="Q92" s="238">
        <v>19</v>
      </c>
      <c r="R92" s="238" t="s">
        <v>356</v>
      </c>
      <c r="S92" s="238">
        <v>5</v>
      </c>
      <c r="T92" s="238">
        <v>0</v>
      </c>
      <c r="U92" s="238">
        <v>2</v>
      </c>
      <c r="V92" s="238">
        <v>12</v>
      </c>
      <c r="W92" s="238">
        <v>10</v>
      </c>
      <c r="X92" s="238">
        <v>2</v>
      </c>
      <c r="Y92" s="238">
        <v>4</v>
      </c>
      <c r="Z92" s="238">
        <v>3</v>
      </c>
      <c r="AB92" s="238">
        <v>2</v>
      </c>
      <c r="AC92" s="238">
        <v>98</v>
      </c>
      <c r="AD92" s="238" t="s">
        <v>2800</v>
      </c>
      <c r="AF92" s="238" t="s">
        <v>2779</v>
      </c>
      <c r="AG92" s="238">
        <v>7</v>
      </c>
      <c r="AH92" s="238">
        <v>2</v>
      </c>
      <c r="AI92" s="238">
        <v>2</v>
      </c>
      <c r="AJ92" s="238">
        <v>4</v>
      </c>
      <c r="AK92" s="238">
        <v>21</v>
      </c>
      <c r="AL92" s="238">
        <v>16</v>
      </c>
      <c r="AM92" s="238" t="s">
        <v>354</v>
      </c>
      <c r="AN92" s="238">
        <v>5</v>
      </c>
      <c r="AO92" s="238">
        <v>4</v>
      </c>
      <c r="AS92" s="238">
        <v>12</v>
      </c>
      <c r="AT92" s="238">
        <v>9</v>
      </c>
      <c r="AU92" s="238">
        <v>35</v>
      </c>
      <c r="AV92" s="238">
        <v>11</v>
      </c>
      <c r="AW92" s="238">
        <v>21</v>
      </c>
      <c r="AX92" s="238">
        <v>2</v>
      </c>
      <c r="AY92" s="238">
        <v>2</v>
      </c>
      <c r="AZ92" s="238">
        <v>4</v>
      </c>
      <c r="BA92" s="238">
        <v>34</v>
      </c>
      <c r="BB92" s="238">
        <v>67</v>
      </c>
      <c r="BC92" s="238" t="s">
        <v>354</v>
      </c>
      <c r="BD92" s="238">
        <v>5</v>
      </c>
      <c r="BE92" s="238">
        <v>90</v>
      </c>
      <c r="BI92" s="238">
        <v>12</v>
      </c>
      <c r="BJ92" s="238">
        <v>9</v>
      </c>
      <c r="BK92" s="238">
        <v>35</v>
      </c>
      <c r="BL92" s="238">
        <v>11</v>
      </c>
      <c r="BM92" s="238">
        <v>21</v>
      </c>
      <c r="CT92" s="238">
        <v>449517.06175323803</v>
      </c>
      <c r="CU92" s="238">
        <v>4976066.8417198798</v>
      </c>
      <c r="CV92" s="238">
        <v>44.936242129999997</v>
      </c>
      <c r="CW92" s="238">
        <v>-93.639812849999998</v>
      </c>
      <c r="CX92" s="238" t="s">
        <v>359</v>
      </c>
      <c r="CY92" s="238" t="s">
        <v>2966</v>
      </c>
    </row>
    <row r="93" spans="1:103" x14ac:dyDescent="0.25">
      <c r="A93" s="238">
        <v>731362</v>
      </c>
      <c r="B93" s="238">
        <v>4</v>
      </c>
      <c r="C93" s="238">
        <v>15</v>
      </c>
      <c r="D93" s="238">
        <v>6.7569999999999997</v>
      </c>
      <c r="E93" s="238">
        <v>27</v>
      </c>
      <c r="F93" s="238" t="s">
        <v>2937</v>
      </c>
      <c r="H93" s="238" t="s">
        <v>354</v>
      </c>
      <c r="I93" s="238">
        <v>25</v>
      </c>
      <c r="K93" s="238">
        <v>19005844</v>
      </c>
      <c r="M93" s="238">
        <v>7</v>
      </c>
      <c r="N93" s="238">
        <v>4</v>
      </c>
      <c r="O93" s="238">
        <v>2019</v>
      </c>
      <c r="P93" s="238" t="s">
        <v>384</v>
      </c>
      <c r="Q93" s="238">
        <v>6</v>
      </c>
      <c r="R93" s="238" t="s">
        <v>356</v>
      </c>
      <c r="S93" s="238">
        <v>3</v>
      </c>
      <c r="T93" s="238">
        <v>0</v>
      </c>
      <c r="U93" s="238">
        <v>1</v>
      </c>
      <c r="W93" s="238">
        <v>69</v>
      </c>
      <c r="X93" s="238">
        <v>2</v>
      </c>
      <c r="Y93" s="238">
        <v>1</v>
      </c>
      <c r="Z93" s="238">
        <v>2</v>
      </c>
      <c r="AB93" s="238">
        <v>1</v>
      </c>
      <c r="AC93" s="238">
        <v>98</v>
      </c>
      <c r="AD93" s="238" t="s">
        <v>2800</v>
      </c>
      <c r="AF93" s="238" t="s">
        <v>2779</v>
      </c>
      <c r="AG93" s="238">
        <v>3</v>
      </c>
      <c r="AH93" s="238">
        <v>2</v>
      </c>
      <c r="AI93" s="238">
        <v>2</v>
      </c>
      <c r="AJ93" s="238">
        <v>4</v>
      </c>
      <c r="AK93" s="238">
        <v>21</v>
      </c>
      <c r="AL93" s="238">
        <v>62</v>
      </c>
      <c r="AM93" s="238" t="s">
        <v>354</v>
      </c>
      <c r="AN93" s="238">
        <v>9</v>
      </c>
      <c r="AO93" s="238">
        <v>62</v>
      </c>
      <c r="AS93" s="238">
        <v>12</v>
      </c>
      <c r="AT93" s="238">
        <v>9</v>
      </c>
      <c r="AU93" s="238">
        <v>35</v>
      </c>
      <c r="AV93" s="238">
        <v>11</v>
      </c>
      <c r="AW93" s="238">
        <v>21</v>
      </c>
      <c r="CT93" s="238">
        <v>449526.40173457999</v>
      </c>
      <c r="CU93" s="238">
        <v>4976064.5713544199</v>
      </c>
      <c r="CV93" s="238">
        <v>44.936222360000002</v>
      </c>
      <c r="CW93" s="238">
        <v>-93.639694259999999</v>
      </c>
      <c r="CX93" s="238" t="s">
        <v>359</v>
      </c>
      <c r="CY93" s="238" t="s">
        <v>2967</v>
      </c>
    </row>
    <row r="94" spans="1:103" x14ac:dyDescent="0.25">
      <c r="A94" s="238">
        <v>453571</v>
      </c>
      <c r="B94" s="238">
        <v>4</v>
      </c>
      <c r="C94" s="238">
        <v>15</v>
      </c>
      <c r="D94" s="238">
        <v>6.7969999999999997</v>
      </c>
      <c r="E94" s="238">
        <v>27</v>
      </c>
      <c r="F94" s="238" t="s">
        <v>2937</v>
      </c>
      <c r="H94" s="238" t="s">
        <v>354</v>
      </c>
      <c r="I94" s="238">
        <v>25</v>
      </c>
      <c r="K94" s="238" t="s">
        <v>2968</v>
      </c>
      <c r="M94" s="238">
        <v>5</v>
      </c>
      <c r="N94" s="238">
        <v>4</v>
      </c>
      <c r="O94" s="238">
        <v>2017</v>
      </c>
      <c r="P94" s="238" t="s">
        <v>384</v>
      </c>
      <c r="Q94" s="238">
        <v>9</v>
      </c>
      <c r="R94" s="238" t="s">
        <v>419</v>
      </c>
      <c r="S94" s="238">
        <v>5</v>
      </c>
      <c r="T94" s="238">
        <v>0</v>
      </c>
      <c r="U94" s="238">
        <v>2</v>
      </c>
      <c r="W94" s="238">
        <v>11</v>
      </c>
      <c r="X94" s="238">
        <v>2</v>
      </c>
      <c r="Y94" s="238">
        <v>1</v>
      </c>
      <c r="Z94" s="238">
        <v>1</v>
      </c>
      <c r="AB94" s="238">
        <v>1</v>
      </c>
      <c r="AC94" s="238">
        <v>98</v>
      </c>
      <c r="AD94" s="238" t="s">
        <v>2800</v>
      </c>
      <c r="AF94" s="238" t="s">
        <v>2779</v>
      </c>
      <c r="AG94" s="238">
        <v>90</v>
      </c>
      <c r="AH94" s="238">
        <v>2</v>
      </c>
      <c r="AI94" s="238">
        <v>3</v>
      </c>
      <c r="AJ94" s="238">
        <v>1</v>
      </c>
      <c r="AK94" s="238">
        <v>21</v>
      </c>
      <c r="AL94" s="238">
        <v>22</v>
      </c>
      <c r="AM94" s="238" t="s">
        <v>354</v>
      </c>
      <c r="AN94" s="238">
        <v>99</v>
      </c>
      <c r="AO94" s="238">
        <v>68</v>
      </c>
      <c r="AP94" s="238">
        <v>72</v>
      </c>
      <c r="AS94" s="238">
        <v>90</v>
      </c>
      <c r="AT94" s="238">
        <v>9</v>
      </c>
      <c r="AU94" s="238">
        <v>5</v>
      </c>
      <c r="AV94" s="238">
        <v>11</v>
      </c>
      <c r="AW94" s="238">
        <v>21</v>
      </c>
      <c r="AX94" s="238">
        <v>3</v>
      </c>
      <c r="AY94" s="238">
        <v>2</v>
      </c>
      <c r="AZ94" s="238">
        <v>1</v>
      </c>
      <c r="BA94" s="238">
        <v>20</v>
      </c>
      <c r="BI94" s="238">
        <v>90</v>
      </c>
      <c r="BJ94" s="238">
        <v>9</v>
      </c>
      <c r="BK94" s="238">
        <v>5</v>
      </c>
      <c r="BL94" s="238">
        <v>11</v>
      </c>
      <c r="BM94" s="238">
        <v>21</v>
      </c>
      <c r="CT94" s="238">
        <v>449583.60459465801</v>
      </c>
      <c r="CU94" s="238">
        <v>4976054.0533316396</v>
      </c>
      <c r="CV94" s="238">
        <v>44.93613174</v>
      </c>
      <c r="CW94" s="238">
        <v>-93.63896828</v>
      </c>
      <c r="CX94" s="238" t="s">
        <v>359</v>
      </c>
      <c r="CY94" s="238" t="s">
        <v>2969</v>
      </c>
    </row>
    <row r="95" spans="1:103" x14ac:dyDescent="0.25">
      <c r="A95" s="238">
        <v>10749116</v>
      </c>
      <c r="B95" s="238">
        <v>4</v>
      </c>
      <c r="C95" s="238">
        <v>15</v>
      </c>
      <c r="D95" s="238">
        <v>6.8319999999999999</v>
      </c>
      <c r="E95" s="238">
        <v>27</v>
      </c>
      <c r="F95" s="238" t="s">
        <v>2937</v>
      </c>
      <c r="H95" s="238" t="s">
        <v>354</v>
      </c>
      <c r="I95" s="238">
        <v>25</v>
      </c>
      <c r="L95" s="238">
        <v>112850185</v>
      </c>
      <c r="M95" s="238">
        <v>7</v>
      </c>
      <c r="N95" s="238">
        <v>30</v>
      </c>
      <c r="O95" s="238">
        <v>2011</v>
      </c>
      <c r="P95" s="238" t="s">
        <v>364</v>
      </c>
      <c r="Q95" s="238">
        <v>15</v>
      </c>
      <c r="S95" s="238">
        <v>5</v>
      </c>
      <c r="T95" s="238">
        <v>0</v>
      </c>
      <c r="U95" s="238">
        <v>2</v>
      </c>
      <c r="V95" s="238">
        <v>3</v>
      </c>
      <c r="W95" s="238">
        <v>10</v>
      </c>
      <c r="Y95" s="238">
        <v>1</v>
      </c>
      <c r="Z95" s="238">
        <v>1</v>
      </c>
      <c r="AB95" s="238">
        <v>1</v>
      </c>
      <c r="AC95" s="238">
        <v>98</v>
      </c>
      <c r="AF95" s="238" t="s">
        <v>2779</v>
      </c>
      <c r="AG95" s="238">
        <v>9</v>
      </c>
      <c r="AH95" s="238">
        <v>2</v>
      </c>
      <c r="AI95" s="238">
        <v>2</v>
      </c>
      <c r="AJ95" s="238">
        <v>4</v>
      </c>
      <c r="AK95" s="238">
        <v>24</v>
      </c>
      <c r="AL95" s="238">
        <v>89</v>
      </c>
      <c r="AM95" s="238" t="s">
        <v>354</v>
      </c>
      <c r="AT95" s="238">
        <v>98</v>
      </c>
      <c r="AU95" s="238">
        <v>30</v>
      </c>
      <c r="AX95" s="238">
        <v>0</v>
      </c>
      <c r="AY95" s="238">
        <v>99</v>
      </c>
      <c r="AZ95" s="238">
        <v>3</v>
      </c>
      <c r="BA95" s="238">
        <v>21</v>
      </c>
      <c r="BJ95" s="238">
        <v>98</v>
      </c>
      <c r="BK95" s="238">
        <v>30</v>
      </c>
      <c r="CT95" s="238">
        <v>449645</v>
      </c>
      <c r="CU95" s="238">
        <v>4976047</v>
      </c>
      <c r="CV95" s="238">
        <v>44.936072000000003</v>
      </c>
      <c r="CW95" s="238">
        <v>-93.638188</v>
      </c>
      <c r="CX95" s="238" t="s">
        <v>359</v>
      </c>
    </row>
    <row r="96" spans="1:103" x14ac:dyDescent="0.25">
      <c r="A96" s="238">
        <v>588958</v>
      </c>
      <c r="B96" s="238">
        <v>4</v>
      </c>
      <c r="C96" s="238">
        <v>15</v>
      </c>
      <c r="D96" s="238">
        <v>6.8390000000000004</v>
      </c>
      <c r="E96" s="238">
        <v>27</v>
      </c>
      <c r="F96" s="238" t="s">
        <v>2937</v>
      </c>
      <c r="H96" s="238" t="s">
        <v>354</v>
      </c>
      <c r="I96" s="238">
        <v>25</v>
      </c>
      <c r="K96" s="238">
        <v>18003158</v>
      </c>
      <c r="M96" s="238">
        <v>4</v>
      </c>
      <c r="N96" s="238">
        <v>6</v>
      </c>
      <c r="O96" s="238">
        <v>2018</v>
      </c>
      <c r="P96" s="238" t="s">
        <v>362</v>
      </c>
      <c r="Q96" s="238">
        <v>10</v>
      </c>
      <c r="R96" s="238" t="s">
        <v>356</v>
      </c>
      <c r="S96" s="238">
        <v>3</v>
      </c>
      <c r="T96" s="238">
        <v>0</v>
      </c>
      <c r="U96" s="238">
        <v>2</v>
      </c>
      <c r="V96" s="238">
        <v>5</v>
      </c>
      <c r="W96" s="238">
        <v>10</v>
      </c>
      <c r="X96" s="238">
        <v>2</v>
      </c>
      <c r="Y96" s="238">
        <v>1</v>
      </c>
      <c r="Z96" s="238">
        <v>1</v>
      </c>
      <c r="AB96" s="238">
        <v>1</v>
      </c>
      <c r="AC96" s="238">
        <v>98</v>
      </c>
      <c r="AD96" s="238" t="s">
        <v>2800</v>
      </c>
      <c r="AF96" s="238" t="s">
        <v>2779</v>
      </c>
      <c r="AG96" s="238">
        <v>9</v>
      </c>
      <c r="AH96" s="238">
        <v>2</v>
      </c>
      <c r="AI96" s="238">
        <v>2</v>
      </c>
      <c r="AJ96" s="238">
        <v>4</v>
      </c>
      <c r="AK96" s="238">
        <v>24</v>
      </c>
      <c r="AL96" s="238">
        <v>73</v>
      </c>
      <c r="AM96" s="238" t="s">
        <v>363</v>
      </c>
      <c r="AN96" s="238">
        <v>5</v>
      </c>
      <c r="AO96" s="238">
        <v>2</v>
      </c>
      <c r="AS96" s="238">
        <v>14</v>
      </c>
      <c r="AT96" s="238">
        <v>9</v>
      </c>
      <c r="AU96" s="238">
        <v>35</v>
      </c>
      <c r="AV96" s="238">
        <v>11</v>
      </c>
      <c r="AW96" s="238">
        <v>23</v>
      </c>
      <c r="AX96" s="238">
        <v>2</v>
      </c>
      <c r="AY96" s="238">
        <v>3</v>
      </c>
      <c r="AZ96" s="238">
        <v>3</v>
      </c>
      <c r="BA96" s="238">
        <v>21</v>
      </c>
      <c r="BB96" s="238">
        <v>57</v>
      </c>
      <c r="BC96" s="238" t="s">
        <v>354</v>
      </c>
      <c r="BD96" s="238">
        <v>5</v>
      </c>
      <c r="BE96" s="238">
        <v>1</v>
      </c>
      <c r="BI96" s="238">
        <v>14</v>
      </c>
      <c r="BJ96" s="238">
        <v>9</v>
      </c>
      <c r="BK96" s="238">
        <v>35</v>
      </c>
      <c r="BL96" s="238">
        <v>11</v>
      </c>
      <c r="BM96" s="238">
        <v>23</v>
      </c>
      <c r="CT96" s="238">
        <v>449652.256173398</v>
      </c>
      <c r="CU96" s="238">
        <v>4976031.6205814499</v>
      </c>
      <c r="CV96" s="238">
        <v>44.935934670000002</v>
      </c>
      <c r="CW96" s="238">
        <v>-93.638096020000006</v>
      </c>
      <c r="CX96" s="238" t="s">
        <v>359</v>
      </c>
      <c r="CY96" s="238" t="s">
        <v>2970</v>
      </c>
    </row>
    <row r="97" spans="1:103" x14ac:dyDescent="0.25">
      <c r="A97" s="238">
        <v>333783</v>
      </c>
      <c r="B97" s="238">
        <v>4</v>
      </c>
      <c r="C97" s="238">
        <v>15</v>
      </c>
      <c r="D97" s="238">
        <v>6.8730000000000002</v>
      </c>
      <c r="E97" s="238">
        <v>27</v>
      </c>
      <c r="F97" s="238" t="s">
        <v>2937</v>
      </c>
      <c r="H97" s="238" t="s">
        <v>354</v>
      </c>
      <c r="I97" s="238">
        <v>25</v>
      </c>
      <c r="K97" s="238" t="s">
        <v>2971</v>
      </c>
      <c r="M97" s="238">
        <v>2</v>
      </c>
      <c r="N97" s="238">
        <v>2</v>
      </c>
      <c r="O97" s="238">
        <v>2016</v>
      </c>
      <c r="P97" s="238" t="s">
        <v>368</v>
      </c>
      <c r="Q97" s="238">
        <v>15</v>
      </c>
      <c r="R97" s="238">
        <v>98</v>
      </c>
      <c r="S97" s="238">
        <v>5</v>
      </c>
      <c r="T97" s="238">
        <v>0</v>
      </c>
      <c r="U97" s="238">
        <v>3</v>
      </c>
      <c r="W97" s="238">
        <v>11</v>
      </c>
      <c r="X97" s="238">
        <v>2</v>
      </c>
      <c r="Y97" s="238">
        <v>1</v>
      </c>
      <c r="Z97" s="238">
        <v>4</v>
      </c>
      <c r="AA97" s="238">
        <v>2</v>
      </c>
      <c r="AB97" s="238">
        <v>3</v>
      </c>
      <c r="AC97" s="238">
        <v>98</v>
      </c>
      <c r="AD97" s="238" t="s">
        <v>2800</v>
      </c>
      <c r="AF97" s="238" t="s">
        <v>2779</v>
      </c>
      <c r="AG97" s="238">
        <v>90</v>
      </c>
      <c r="AH97" s="238">
        <v>2</v>
      </c>
      <c r="AI97" s="238">
        <v>2</v>
      </c>
      <c r="AJ97" s="238">
        <v>3</v>
      </c>
      <c r="AK97" s="238">
        <v>90</v>
      </c>
      <c r="AL97" s="238">
        <v>26</v>
      </c>
      <c r="AM97" s="238" t="s">
        <v>354</v>
      </c>
      <c r="AN97" s="238">
        <v>5</v>
      </c>
      <c r="AO97" s="238">
        <v>90</v>
      </c>
      <c r="AS97" s="238">
        <v>90</v>
      </c>
      <c r="AT97" s="238">
        <v>98</v>
      </c>
      <c r="AV97" s="238">
        <v>11</v>
      </c>
      <c r="AW97" s="238">
        <v>21</v>
      </c>
      <c r="AX97" s="238">
        <v>3</v>
      </c>
      <c r="AY97" s="238">
        <v>2</v>
      </c>
      <c r="AZ97" s="238">
        <v>10</v>
      </c>
      <c r="BA97" s="238">
        <v>20</v>
      </c>
      <c r="BI97" s="238">
        <v>90</v>
      </c>
      <c r="BJ97" s="238">
        <v>9</v>
      </c>
      <c r="BL97" s="238">
        <v>11</v>
      </c>
      <c r="BM97" s="238">
        <v>21</v>
      </c>
      <c r="BN97" s="238">
        <v>3</v>
      </c>
      <c r="BO97" s="238">
        <v>2</v>
      </c>
      <c r="BP97" s="238">
        <v>10</v>
      </c>
      <c r="BQ97" s="238">
        <v>20</v>
      </c>
      <c r="BY97" s="238">
        <v>90</v>
      </c>
      <c r="BZ97" s="238">
        <v>9</v>
      </c>
      <c r="CB97" s="238">
        <v>11</v>
      </c>
      <c r="CC97" s="238">
        <v>21</v>
      </c>
      <c r="CT97" s="238">
        <v>449702.11439341097</v>
      </c>
      <c r="CU97" s="238">
        <v>4976026.2286309097</v>
      </c>
      <c r="CV97" s="238">
        <v>44.935889670000002</v>
      </c>
      <c r="CW97" s="238">
        <v>-93.637463629999999</v>
      </c>
      <c r="CX97" s="238" t="s">
        <v>391</v>
      </c>
      <c r="CY97" s="238" t="s">
        <v>2972</v>
      </c>
    </row>
    <row r="98" spans="1:103" x14ac:dyDescent="0.25">
      <c r="A98" s="238">
        <v>749156</v>
      </c>
      <c r="B98" s="238">
        <v>4</v>
      </c>
      <c r="C98" s="238">
        <v>15</v>
      </c>
      <c r="D98" s="238">
        <v>6.9240000000000004</v>
      </c>
      <c r="E98" s="238">
        <v>27</v>
      </c>
      <c r="F98" s="238" t="s">
        <v>2937</v>
      </c>
      <c r="H98" s="238" t="s">
        <v>354</v>
      </c>
      <c r="I98" s="238">
        <v>25</v>
      </c>
      <c r="K98" s="238" t="s">
        <v>2973</v>
      </c>
      <c r="M98" s="238">
        <v>9</v>
      </c>
      <c r="N98" s="238">
        <v>25</v>
      </c>
      <c r="O98" s="238">
        <v>2019</v>
      </c>
      <c r="P98" s="238" t="s">
        <v>355</v>
      </c>
      <c r="Q98" s="238">
        <v>14</v>
      </c>
      <c r="S98" s="238">
        <v>5</v>
      </c>
      <c r="T98" s="238">
        <v>0</v>
      </c>
      <c r="U98" s="238">
        <v>2</v>
      </c>
      <c r="V98" s="238">
        <v>13</v>
      </c>
      <c r="W98" s="238">
        <v>10</v>
      </c>
      <c r="X98" s="238">
        <v>2</v>
      </c>
      <c r="Y98" s="238">
        <v>1</v>
      </c>
      <c r="Z98" s="238">
        <v>1</v>
      </c>
      <c r="AB98" s="238">
        <v>1</v>
      </c>
      <c r="AC98" s="238">
        <v>98</v>
      </c>
      <c r="AD98" s="238" t="s">
        <v>2800</v>
      </c>
      <c r="AF98" s="238" t="s">
        <v>2779</v>
      </c>
      <c r="AG98" s="238">
        <v>9</v>
      </c>
      <c r="AH98" s="238">
        <v>2</v>
      </c>
      <c r="AI98" s="238">
        <v>4</v>
      </c>
      <c r="AJ98" s="238">
        <v>1</v>
      </c>
      <c r="AK98" s="238">
        <v>24</v>
      </c>
      <c r="AL98" s="238">
        <v>50</v>
      </c>
      <c r="AM98" s="238" t="s">
        <v>363</v>
      </c>
      <c r="AN98" s="238">
        <v>5</v>
      </c>
      <c r="AO98" s="238">
        <v>2</v>
      </c>
      <c r="AS98" s="238">
        <v>12</v>
      </c>
      <c r="AT98" s="238">
        <v>9</v>
      </c>
      <c r="AU98" s="238">
        <v>35</v>
      </c>
      <c r="AV98" s="238">
        <v>11</v>
      </c>
      <c r="AW98" s="238">
        <v>21</v>
      </c>
      <c r="AX98" s="238">
        <v>2</v>
      </c>
      <c r="AY98" s="238">
        <v>2</v>
      </c>
      <c r="AZ98" s="238">
        <v>3</v>
      </c>
      <c r="BA98" s="238">
        <v>34</v>
      </c>
      <c r="BB98" s="238">
        <v>68</v>
      </c>
      <c r="BC98" s="238" t="s">
        <v>363</v>
      </c>
      <c r="BD98" s="238">
        <v>5</v>
      </c>
      <c r="BE98" s="238">
        <v>1</v>
      </c>
      <c r="BI98" s="238">
        <v>12</v>
      </c>
      <c r="BJ98" s="238">
        <v>9</v>
      </c>
      <c r="BK98" s="238">
        <v>35</v>
      </c>
      <c r="BL98" s="238">
        <v>11</v>
      </c>
      <c r="BM98" s="238">
        <v>21</v>
      </c>
      <c r="CT98" s="238">
        <v>449786.66577554803</v>
      </c>
      <c r="CU98" s="238">
        <v>4976004.5397036197</v>
      </c>
      <c r="CV98" s="238">
        <v>44.935700410000003</v>
      </c>
      <c r="CW98" s="238">
        <v>-93.636389949999995</v>
      </c>
      <c r="CX98" s="238" t="s">
        <v>359</v>
      </c>
      <c r="CY98" s="238" t="s">
        <v>2974</v>
      </c>
    </row>
    <row r="99" spans="1:103" x14ac:dyDescent="0.25">
      <c r="A99" s="238">
        <v>768012</v>
      </c>
      <c r="B99" s="238">
        <v>4</v>
      </c>
      <c r="C99" s="238">
        <v>15</v>
      </c>
      <c r="D99" s="238">
        <v>6.9509999999999996</v>
      </c>
      <c r="E99" s="238">
        <v>27</v>
      </c>
      <c r="F99" s="238" t="s">
        <v>2937</v>
      </c>
      <c r="H99" s="238" t="s">
        <v>354</v>
      </c>
      <c r="I99" s="238">
        <v>25</v>
      </c>
      <c r="K99" s="238" t="s">
        <v>2975</v>
      </c>
      <c r="M99" s="238">
        <v>12</v>
      </c>
      <c r="N99" s="238">
        <v>3</v>
      </c>
      <c r="O99" s="238">
        <v>2019</v>
      </c>
      <c r="P99" s="238" t="s">
        <v>368</v>
      </c>
      <c r="Q99" s="238">
        <v>15</v>
      </c>
      <c r="S99" s="238">
        <v>3</v>
      </c>
      <c r="T99" s="238">
        <v>0</v>
      </c>
      <c r="U99" s="238">
        <v>2</v>
      </c>
      <c r="V99" s="238">
        <v>12</v>
      </c>
      <c r="W99" s="238">
        <v>10</v>
      </c>
      <c r="X99" s="238">
        <v>2</v>
      </c>
      <c r="Y99" s="238">
        <v>1</v>
      </c>
      <c r="Z99" s="238">
        <v>2</v>
      </c>
      <c r="AB99" s="238">
        <v>2</v>
      </c>
      <c r="AC99" s="238">
        <v>98</v>
      </c>
      <c r="AD99" s="238" t="s">
        <v>2800</v>
      </c>
      <c r="AF99" s="238" t="s">
        <v>2779</v>
      </c>
      <c r="AG99" s="238">
        <v>7</v>
      </c>
      <c r="AH99" s="238">
        <v>2</v>
      </c>
      <c r="AI99" s="238">
        <v>3</v>
      </c>
      <c r="AJ99" s="238">
        <v>4</v>
      </c>
      <c r="AK99" s="238">
        <v>21</v>
      </c>
      <c r="AL99" s="238">
        <v>39</v>
      </c>
      <c r="AM99" s="238" t="s">
        <v>354</v>
      </c>
      <c r="AN99" s="238">
        <v>5</v>
      </c>
      <c r="AO99" s="238">
        <v>74</v>
      </c>
      <c r="AP99" s="238">
        <v>4</v>
      </c>
      <c r="AS99" s="238">
        <v>14</v>
      </c>
      <c r="AT99" s="238">
        <v>9</v>
      </c>
      <c r="AV99" s="238">
        <v>12</v>
      </c>
      <c r="AW99" s="238">
        <v>21</v>
      </c>
      <c r="AX99" s="238">
        <v>2</v>
      </c>
      <c r="AY99" s="238">
        <v>4</v>
      </c>
      <c r="AZ99" s="238">
        <v>4</v>
      </c>
      <c r="BA99" s="238">
        <v>26</v>
      </c>
      <c r="BB99" s="238">
        <v>17</v>
      </c>
      <c r="BC99" s="238" t="s">
        <v>354</v>
      </c>
      <c r="BD99" s="238">
        <v>5</v>
      </c>
      <c r="BE99" s="238">
        <v>1</v>
      </c>
      <c r="BI99" s="238">
        <v>14</v>
      </c>
      <c r="BJ99" s="238">
        <v>9</v>
      </c>
      <c r="BL99" s="238">
        <v>12</v>
      </c>
      <c r="BM99" s="238">
        <v>21</v>
      </c>
      <c r="CT99" s="238">
        <v>449826.73525737901</v>
      </c>
      <c r="CU99" s="238">
        <v>4975990.8473246098</v>
      </c>
      <c r="CV99" s="238">
        <v>44.935579990000001</v>
      </c>
      <c r="CW99" s="238">
        <v>-93.635880790000002</v>
      </c>
      <c r="CX99" s="238" t="s">
        <v>359</v>
      </c>
      <c r="CY99" s="238" t="s">
        <v>2976</v>
      </c>
    </row>
    <row r="100" spans="1:103" x14ac:dyDescent="0.25">
      <c r="A100" s="238">
        <v>404411</v>
      </c>
      <c r="B100" s="238">
        <v>4</v>
      </c>
      <c r="C100" s="238">
        <v>15</v>
      </c>
      <c r="D100" s="238">
        <v>7.0540000000000003</v>
      </c>
      <c r="E100" s="238">
        <v>27</v>
      </c>
      <c r="F100" s="238" t="s">
        <v>2937</v>
      </c>
      <c r="H100" s="238" t="s">
        <v>354</v>
      </c>
      <c r="I100" s="238">
        <v>25</v>
      </c>
      <c r="K100" s="238" t="s">
        <v>2977</v>
      </c>
      <c r="M100" s="238">
        <v>12</v>
      </c>
      <c r="N100" s="238">
        <v>15</v>
      </c>
      <c r="O100" s="238">
        <v>2016</v>
      </c>
      <c r="P100" s="238" t="s">
        <v>384</v>
      </c>
      <c r="Q100" s="238">
        <v>17</v>
      </c>
      <c r="R100" s="238">
        <v>98</v>
      </c>
      <c r="S100" s="238">
        <v>5</v>
      </c>
      <c r="T100" s="238">
        <v>0</v>
      </c>
      <c r="U100" s="238">
        <v>2</v>
      </c>
      <c r="V100" s="238">
        <v>10</v>
      </c>
      <c r="W100" s="238">
        <v>10</v>
      </c>
      <c r="X100" s="238">
        <v>16</v>
      </c>
      <c r="Y100" s="238">
        <v>3</v>
      </c>
      <c r="Z100" s="238">
        <v>2</v>
      </c>
      <c r="AB100" s="238">
        <v>2</v>
      </c>
      <c r="AC100" s="238">
        <v>98</v>
      </c>
      <c r="AD100" s="238" t="s">
        <v>2800</v>
      </c>
      <c r="AF100" s="238" t="s">
        <v>2779</v>
      </c>
      <c r="AG100" s="238">
        <v>5</v>
      </c>
      <c r="AH100" s="238">
        <v>2</v>
      </c>
      <c r="AI100" s="238">
        <v>4</v>
      </c>
      <c r="AJ100" s="238">
        <v>4</v>
      </c>
      <c r="AK100" s="238">
        <v>21</v>
      </c>
      <c r="AL100" s="238">
        <v>26</v>
      </c>
      <c r="AM100" s="238" t="s">
        <v>354</v>
      </c>
      <c r="AN100" s="238">
        <v>99</v>
      </c>
      <c r="AO100" s="238">
        <v>70</v>
      </c>
      <c r="AS100" s="238">
        <v>12</v>
      </c>
      <c r="AT100" s="238">
        <v>9</v>
      </c>
      <c r="AU100" s="238">
        <v>35</v>
      </c>
      <c r="AV100" s="238">
        <v>11</v>
      </c>
      <c r="AW100" s="238">
        <v>21</v>
      </c>
      <c r="AX100" s="238">
        <v>2</v>
      </c>
      <c r="AY100" s="238">
        <v>6</v>
      </c>
      <c r="AZ100" s="238">
        <v>4</v>
      </c>
      <c r="BA100" s="238">
        <v>23</v>
      </c>
      <c r="BB100" s="238">
        <v>40</v>
      </c>
      <c r="BC100" s="238" t="s">
        <v>354</v>
      </c>
      <c r="BD100" s="238">
        <v>99</v>
      </c>
      <c r="BE100" s="238">
        <v>1</v>
      </c>
      <c r="BI100" s="238">
        <v>12</v>
      </c>
      <c r="BJ100" s="238">
        <v>9</v>
      </c>
      <c r="BL100" s="238">
        <v>11</v>
      </c>
      <c r="BM100" s="238">
        <v>21</v>
      </c>
      <c r="CT100" s="238">
        <v>449976.74179653102</v>
      </c>
      <c r="CU100" s="238">
        <v>4975936.4127334096</v>
      </c>
      <c r="CV100" s="238">
        <v>44.935100570000003</v>
      </c>
      <c r="CW100" s="238">
        <v>-93.633974379999998</v>
      </c>
      <c r="CX100" s="238" t="s">
        <v>359</v>
      </c>
      <c r="CY100" s="238" t="s">
        <v>2978</v>
      </c>
    </row>
    <row r="101" spans="1:103" x14ac:dyDescent="0.25">
      <c r="A101" s="238">
        <v>10904353</v>
      </c>
      <c r="B101" s="238">
        <v>4</v>
      </c>
      <c r="C101" s="238">
        <v>15</v>
      </c>
      <c r="D101" s="238">
        <v>7.0609999999999999</v>
      </c>
      <c r="E101" s="238">
        <v>27</v>
      </c>
      <c r="F101" s="238" t="s">
        <v>2937</v>
      </c>
      <c r="H101" s="238" t="s">
        <v>354</v>
      </c>
      <c r="I101" s="238">
        <v>25</v>
      </c>
      <c r="K101" s="238" t="s">
        <v>2979</v>
      </c>
      <c r="L101" s="238">
        <v>133010121</v>
      </c>
      <c r="M101" s="238">
        <v>10</v>
      </c>
      <c r="N101" s="238">
        <v>28</v>
      </c>
      <c r="O101" s="238">
        <v>2013</v>
      </c>
      <c r="P101" s="238" t="s">
        <v>361</v>
      </c>
      <c r="Q101" s="238">
        <v>10</v>
      </c>
      <c r="S101" s="238">
        <v>5</v>
      </c>
      <c r="T101" s="238">
        <v>0</v>
      </c>
      <c r="U101" s="238">
        <v>2</v>
      </c>
      <c r="V101" s="238">
        <v>1</v>
      </c>
      <c r="W101" s="238">
        <v>10</v>
      </c>
      <c r="X101" s="238">
        <v>10</v>
      </c>
      <c r="Y101" s="238">
        <v>1</v>
      </c>
      <c r="Z101" s="238">
        <v>1</v>
      </c>
      <c r="AA101" s="238">
        <v>1</v>
      </c>
      <c r="AB101" s="238">
        <v>1</v>
      </c>
      <c r="AC101" s="238">
        <v>98</v>
      </c>
      <c r="AD101" s="238" t="s">
        <v>2777</v>
      </c>
      <c r="AE101" s="238" t="s">
        <v>2980</v>
      </c>
      <c r="AF101" s="238" t="s">
        <v>2779</v>
      </c>
      <c r="AG101" s="238">
        <v>7</v>
      </c>
      <c r="AH101" s="238">
        <v>2</v>
      </c>
      <c r="AI101" s="238">
        <v>42</v>
      </c>
      <c r="AJ101" s="238">
        <v>3</v>
      </c>
      <c r="AK101" s="238">
        <v>26</v>
      </c>
      <c r="AL101" s="238">
        <v>35</v>
      </c>
      <c r="AM101" s="238" t="s">
        <v>354</v>
      </c>
      <c r="AN101" s="238">
        <v>5</v>
      </c>
      <c r="AO101" s="238">
        <v>1</v>
      </c>
      <c r="AP101" s="238">
        <v>1</v>
      </c>
      <c r="AS101" s="238">
        <v>7</v>
      </c>
      <c r="AT101" s="238">
        <v>98</v>
      </c>
      <c r="AU101" s="238">
        <v>35</v>
      </c>
      <c r="AV101" s="238">
        <v>11</v>
      </c>
      <c r="AW101" s="238">
        <v>21</v>
      </c>
      <c r="AX101" s="238">
        <v>2</v>
      </c>
      <c r="AY101" s="238">
        <v>2</v>
      </c>
      <c r="AZ101" s="238">
        <v>3</v>
      </c>
      <c r="BA101" s="238">
        <v>21</v>
      </c>
      <c r="BB101" s="238">
        <v>26</v>
      </c>
      <c r="BC101" s="238" t="s">
        <v>354</v>
      </c>
      <c r="BD101" s="238">
        <v>5</v>
      </c>
      <c r="BE101" s="238">
        <v>15</v>
      </c>
      <c r="BF101" s="238">
        <v>1</v>
      </c>
      <c r="BI101" s="238">
        <v>7</v>
      </c>
      <c r="BJ101" s="238">
        <v>98</v>
      </c>
      <c r="BK101" s="238">
        <v>35</v>
      </c>
      <c r="BL101" s="238">
        <v>11</v>
      </c>
      <c r="BM101" s="238">
        <v>21</v>
      </c>
      <c r="CT101" s="238">
        <v>449994</v>
      </c>
      <c r="CU101" s="238">
        <v>4975937</v>
      </c>
      <c r="CV101" s="238">
        <v>44.935105</v>
      </c>
      <c r="CW101" s="238">
        <v>-93.633756500000004</v>
      </c>
      <c r="CX101" s="238" t="s">
        <v>359</v>
      </c>
      <c r="CY101" s="238" t="s">
        <v>2981</v>
      </c>
    </row>
    <row r="102" spans="1:103" x14ac:dyDescent="0.25">
      <c r="A102" s="238">
        <v>724200</v>
      </c>
      <c r="B102" s="238">
        <v>4</v>
      </c>
      <c r="C102" s="238">
        <v>15</v>
      </c>
      <c r="D102" s="238">
        <v>7.0970000000000004</v>
      </c>
      <c r="E102" s="238">
        <v>27</v>
      </c>
      <c r="F102" s="238" t="s">
        <v>2937</v>
      </c>
      <c r="H102" s="238" t="s">
        <v>354</v>
      </c>
      <c r="I102" s="238">
        <v>25</v>
      </c>
      <c r="K102" s="238">
        <v>19004501</v>
      </c>
      <c r="M102" s="238">
        <v>6</v>
      </c>
      <c r="N102" s="238">
        <v>1</v>
      </c>
      <c r="O102" s="238">
        <v>2019</v>
      </c>
      <c r="P102" s="238" t="s">
        <v>364</v>
      </c>
      <c r="Q102" s="238">
        <v>16</v>
      </c>
      <c r="R102" s="238" t="s">
        <v>369</v>
      </c>
      <c r="S102" s="238">
        <v>5</v>
      </c>
      <c r="T102" s="238">
        <v>0</v>
      </c>
      <c r="U102" s="238">
        <v>2</v>
      </c>
      <c r="V102" s="238">
        <v>12</v>
      </c>
      <c r="W102" s="238">
        <v>10</v>
      </c>
      <c r="X102" s="238">
        <v>10</v>
      </c>
      <c r="Y102" s="238">
        <v>1</v>
      </c>
      <c r="Z102" s="238">
        <v>1</v>
      </c>
      <c r="AB102" s="238">
        <v>1</v>
      </c>
      <c r="AC102" s="238">
        <v>98</v>
      </c>
      <c r="AD102" s="238" t="s">
        <v>2800</v>
      </c>
      <c r="AF102" s="238" t="s">
        <v>2779</v>
      </c>
      <c r="AG102" s="238">
        <v>7</v>
      </c>
      <c r="AH102" s="238">
        <v>2</v>
      </c>
      <c r="AI102" s="238">
        <v>4</v>
      </c>
      <c r="AJ102" s="238">
        <v>3</v>
      </c>
      <c r="AK102" s="238">
        <v>34</v>
      </c>
      <c r="AL102" s="238">
        <v>72</v>
      </c>
      <c r="AM102" s="238" t="s">
        <v>363</v>
      </c>
      <c r="AN102" s="238">
        <v>5</v>
      </c>
      <c r="AO102" s="238">
        <v>99</v>
      </c>
      <c r="AS102" s="238">
        <v>15</v>
      </c>
      <c r="AT102" s="238">
        <v>20</v>
      </c>
      <c r="AU102" s="238">
        <v>35</v>
      </c>
      <c r="AV102" s="238">
        <v>11</v>
      </c>
      <c r="AW102" s="238">
        <v>21</v>
      </c>
      <c r="AX102" s="238">
        <v>2</v>
      </c>
      <c r="AY102" s="238">
        <v>4</v>
      </c>
      <c r="AZ102" s="238">
        <v>3</v>
      </c>
      <c r="BA102" s="238">
        <v>26</v>
      </c>
      <c r="BB102" s="238">
        <v>43</v>
      </c>
      <c r="BC102" s="238" t="s">
        <v>363</v>
      </c>
      <c r="BD102" s="238">
        <v>5</v>
      </c>
      <c r="BE102" s="238">
        <v>99</v>
      </c>
      <c r="BI102" s="238">
        <v>15</v>
      </c>
      <c r="BJ102" s="238">
        <v>20</v>
      </c>
      <c r="BK102" s="238">
        <v>35</v>
      </c>
      <c r="BL102" s="238">
        <v>11</v>
      </c>
      <c r="BM102" s="238">
        <v>21</v>
      </c>
      <c r="CT102" s="238">
        <v>450052.192043608</v>
      </c>
      <c r="CU102" s="238">
        <v>4975922.8938562702</v>
      </c>
      <c r="CV102" s="238">
        <v>44.934984180000001</v>
      </c>
      <c r="CW102" s="238">
        <v>-93.63301688</v>
      </c>
      <c r="CX102" s="238" t="s">
        <v>359</v>
      </c>
      <c r="CY102" s="238" t="s">
        <v>2982</v>
      </c>
    </row>
    <row r="103" spans="1:103" x14ac:dyDescent="0.25">
      <c r="A103" s="238">
        <v>10867773</v>
      </c>
      <c r="B103" s="238">
        <v>4</v>
      </c>
      <c r="C103" s="238">
        <v>15</v>
      </c>
      <c r="D103" s="238">
        <v>7.1189999999999998</v>
      </c>
      <c r="E103" s="238">
        <v>27</v>
      </c>
      <c r="F103" s="238" t="s">
        <v>2937</v>
      </c>
      <c r="H103" s="238" t="s">
        <v>354</v>
      </c>
      <c r="I103" s="238">
        <v>25</v>
      </c>
      <c r="K103" s="238" t="s">
        <v>2983</v>
      </c>
      <c r="L103" s="238">
        <v>130590048</v>
      </c>
      <c r="M103" s="238">
        <v>2</v>
      </c>
      <c r="N103" s="238">
        <v>28</v>
      </c>
      <c r="O103" s="238">
        <v>2013</v>
      </c>
      <c r="P103" s="238" t="s">
        <v>384</v>
      </c>
      <c r="Q103" s="238">
        <v>7</v>
      </c>
      <c r="S103" s="238">
        <v>4</v>
      </c>
      <c r="T103" s="238">
        <v>0</v>
      </c>
      <c r="U103" s="238">
        <v>2</v>
      </c>
      <c r="V103" s="238">
        <v>1</v>
      </c>
      <c r="W103" s="238">
        <v>10</v>
      </c>
      <c r="X103" s="238">
        <v>2</v>
      </c>
      <c r="Y103" s="238">
        <v>1</v>
      </c>
      <c r="Z103" s="238">
        <v>2</v>
      </c>
      <c r="AA103" s="238">
        <v>2</v>
      </c>
      <c r="AB103" s="238">
        <v>3</v>
      </c>
      <c r="AC103" s="238">
        <v>98</v>
      </c>
      <c r="AD103" s="238" t="s">
        <v>2984</v>
      </c>
      <c r="AE103" s="238" t="s">
        <v>2985</v>
      </c>
      <c r="AF103" s="238" t="s">
        <v>2779</v>
      </c>
      <c r="AG103" s="238">
        <v>7</v>
      </c>
      <c r="AH103" s="238">
        <v>2</v>
      </c>
      <c r="AI103" s="238">
        <v>2</v>
      </c>
      <c r="AJ103" s="238">
        <v>3</v>
      </c>
      <c r="AK103" s="238">
        <v>26</v>
      </c>
      <c r="AL103" s="238">
        <v>38</v>
      </c>
      <c r="AM103" s="238" t="s">
        <v>363</v>
      </c>
      <c r="AN103" s="238">
        <v>5</v>
      </c>
      <c r="AO103" s="238">
        <v>1</v>
      </c>
      <c r="AP103" s="238">
        <v>1</v>
      </c>
      <c r="AS103" s="238">
        <v>7</v>
      </c>
      <c r="AT103" s="238">
        <v>20</v>
      </c>
      <c r="AU103" s="238">
        <v>35</v>
      </c>
      <c r="AV103" s="238">
        <v>11</v>
      </c>
      <c r="AW103" s="238">
        <v>21</v>
      </c>
      <c r="AX103" s="238">
        <v>2</v>
      </c>
      <c r="AY103" s="238">
        <v>3</v>
      </c>
      <c r="AZ103" s="238">
        <v>3</v>
      </c>
      <c r="BA103" s="238">
        <v>21</v>
      </c>
      <c r="BB103" s="238">
        <v>41</v>
      </c>
      <c r="BC103" s="238" t="s">
        <v>354</v>
      </c>
      <c r="BD103" s="238">
        <v>5</v>
      </c>
      <c r="BE103" s="238">
        <v>15</v>
      </c>
      <c r="BF103" s="238">
        <v>5</v>
      </c>
      <c r="BI103" s="238">
        <v>7</v>
      </c>
      <c r="BJ103" s="238">
        <v>20</v>
      </c>
      <c r="BK103" s="238">
        <v>35</v>
      </c>
      <c r="BL103" s="238">
        <v>11</v>
      </c>
      <c r="BM103" s="238">
        <v>21</v>
      </c>
      <c r="CT103" s="238">
        <v>450087</v>
      </c>
      <c r="CU103" s="238">
        <v>4975938</v>
      </c>
      <c r="CV103" s="238">
        <v>44.935123300000001</v>
      </c>
      <c r="CW103" s="238">
        <v>-93.632580700000005</v>
      </c>
      <c r="CX103" s="238" t="s">
        <v>359</v>
      </c>
      <c r="CY103" s="238" t="s">
        <v>2986</v>
      </c>
    </row>
    <row r="104" spans="1:103" x14ac:dyDescent="0.25">
      <c r="A104" s="238">
        <v>596635</v>
      </c>
      <c r="B104" s="238">
        <v>4</v>
      </c>
      <c r="C104" s="238">
        <v>15</v>
      </c>
      <c r="D104" s="238">
        <v>7.125</v>
      </c>
      <c r="E104" s="238">
        <v>27</v>
      </c>
      <c r="F104" s="238" t="s">
        <v>2937</v>
      </c>
      <c r="H104" s="238" t="s">
        <v>354</v>
      </c>
      <c r="I104" s="238">
        <v>25</v>
      </c>
      <c r="K104" s="238">
        <v>18004590</v>
      </c>
      <c r="M104" s="238">
        <v>5</v>
      </c>
      <c r="N104" s="238">
        <v>10</v>
      </c>
      <c r="O104" s="238">
        <v>2018</v>
      </c>
      <c r="P104" s="238" t="s">
        <v>384</v>
      </c>
      <c r="Q104" s="238">
        <v>23</v>
      </c>
      <c r="R104" s="238" t="s">
        <v>356</v>
      </c>
      <c r="S104" s="238">
        <v>5</v>
      </c>
      <c r="T104" s="238">
        <v>0</v>
      </c>
      <c r="U104" s="238">
        <v>1</v>
      </c>
      <c r="W104" s="238">
        <v>32</v>
      </c>
      <c r="X104" s="238">
        <v>3</v>
      </c>
      <c r="Y104" s="238">
        <v>4</v>
      </c>
      <c r="Z104" s="238">
        <v>1</v>
      </c>
      <c r="AB104" s="238">
        <v>1</v>
      </c>
      <c r="AC104" s="238">
        <v>98</v>
      </c>
      <c r="AD104" s="238" t="s">
        <v>2800</v>
      </c>
      <c r="AF104" s="238" t="s">
        <v>2779</v>
      </c>
      <c r="AG104" s="238">
        <v>3</v>
      </c>
      <c r="AH104" s="238">
        <v>2</v>
      </c>
      <c r="AI104" s="238">
        <v>2</v>
      </c>
      <c r="AJ104" s="238">
        <v>4</v>
      </c>
      <c r="AK104" s="238">
        <v>21</v>
      </c>
      <c r="AL104" s="238">
        <v>26</v>
      </c>
      <c r="AM104" s="238" t="s">
        <v>363</v>
      </c>
      <c r="AN104" s="238">
        <v>5</v>
      </c>
      <c r="AO104" s="238">
        <v>74</v>
      </c>
      <c r="AS104" s="238">
        <v>15</v>
      </c>
      <c r="AT104" s="238">
        <v>20</v>
      </c>
      <c r="AU104" s="238">
        <v>35</v>
      </c>
      <c r="AV104" s="238">
        <v>11</v>
      </c>
      <c r="AW104" s="238">
        <v>21</v>
      </c>
      <c r="CT104" s="238">
        <v>450095.045200872</v>
      </c>
      <c r="CU104" s="238">
        <v>4975938.6947675897</v>
      </c>
      <c r="CV104" s="238">
        <v>44.935129420000003</v>
      </c>
      <c r="CW104" s="238">
        <v>-93.632475369999995</v>
      </c>
      <c r="CX104" s="238" t="s">
        <v>359</v>
      </c>
      <c r="CY104" s="238" t="s">
        <v>2987</v>
      </c>
    </row>
    <row r="105" spans="1:103" x14ac:dyDescent="0.25">
      <c r="A105" s="238">
        <v>845398</v>
      </c>
      <c r="B105" s="238">
        <v>4</v>
      </c>
      <c r="C105" s="238">
        <v>15</v>
      </c>
      <c r="D105" s="238">
        <v>7.1280000000000001</v>
      </c>
      <c r="E105" s="238">
        <v>27</v>
      </c>
      <c r="F105" s="238" t="s">
        <v>2937</v>
      </c>
      <c r="H105" s="238" t="s">
        <v>354</v>
      </c>
      <c r="I105" s="238">
        <v>25</v>
      </c>
      <c r="K105" s="238">
        <v>20007875</v>
      </c>
      <c r="L105" s="238">
        <v>202830053</v>
      </c>
      <c r="M105" s="238">
        <v>10</v>
      </c>
      <c r="N105" s="238">
        <v>9</v>
      </c>
      <c r="O105" s="238">
        <v>2020</v>
      </c>
      <c r="P105" s="238" t="s">
        <v>362</v>
      </c>
      <c r="Q105" s="238">
        <v>15</v>
      </c>
      <c r="R105" s="238">
        <v>98</v>
      </c>
      <c r="S105" s="238">
        <v>3</v>
      </c>
      <c r="T105" s="238">
        <v>0</v>
      </c>
      <c r="U105" s="238">
        <v>3</v>
      </c>
      <c r="V105" s="238">
        <v>12</v>
      </c>
      <c r="W105" s="238">
        <v>10</v>
      </c>
      <c r="X105" s="238">
        <v>3</v>
      </c>
      <c r="Y105" s="238">
        <v>1</v>
      </c>
      <c r="Z105" s="238">
        <v>1</v>
      </c>
      <c r="AB105" s="238">
        <v>1</v>
      </c>
      <c r="AC105" s="238">
        <v>98</v>
      </c>
      <c r="AD105" s="238" t="s">
        <v>2800</v>
      </c>
      <c r="AF105" s="238" t="s">
        <v>2779</v>
      </c>
      <c r="AG105" s="238">
        <v>7</v>
      </c>
      <c r="AH105" s="238">
        <v>2</v>
      </c>
      <c r="AI105" s="238">
        <v>4</v>
      </c>
      <c r="AJ105" s="238">
        <v>3</v>
      </c>
      <c r="AK105" s="238">
        <v>34</v>
      </c>
      <c r="AL105" s="238">
        <v>47</v>
      </c>
      <c r="AM105" s="238" t="s">
        <v>354</v>
      </c>
      <c r="AN105" s="238">
        <v>5</v>
      </c>
      <c r="AO105" s="238">
        <v>1</v>
      </c>
      <c r="AS105" s="238">
        <v>15</v>
      </c>
      <c r="AT105" s="238">
        <v>20</v>
      </c>
      <c r="AU105" s="238">
        <v>35</v>
      </c>
      <c r="AV105" s="238">
        <v>11</v>
      </c>
      <c r="AW105" s="238">
        <v>21</v>
      </c>
      <c r="AX105" s="238">
        <v>2</v>
      </c>
      <c r="AY105" s="238">
        <v>4</v>
      </c>
      <c r="AZ105" s="238">
        <v>3</v>
      </c>
      <c r="BA105" s="238">
        <v>26</v>
      </c>
      <c r="BB105" s="238">
        <v>55</v>
      </c>
      <c r="BC105" s="238" t="s">
        <v>363</v>
      </c>
      <c r="BD105" s="238">
        <v>5</v>
      </c>
      <c r="BE105" s="238">
        <v>1</v>
      </c>
      <c r="BI105" s="238">
        <v>15</v>
      </c>
      <c r="BJ105" s="238">
        <v>20</v>
      </c>
      <c r="BK105" s="238">
        <v>35</v>
      </c>
      <c r="BL105" s="238">
        <v>11</v>
      </c>
      <c r="BM105" s="238">
        <v>21</v>
      </c>
      <c r="BN105" s="238">
        <v>2</v>
      </c>
      <c r="BO105" s="238">
        <v>2</v>
      </c>
      <c r="BP105" s="238">
        <v>3</v>
      </c>
      <c r="BQ105" s="238">
        <v>21</v>
      </c>
      <c r="BR105" s="238">
        <v>51</v>
      </c>
      <c r="BS105" s="238" t="s">
        <v>354</v>
      </c>
      <c r="BT105" s="238">
        <v>5</v>
      </c>
      <c r="BU105" s="238">
        <v>4</v>
      </c>
      <c r="BY105" s="238">
        <v>15</v>
      </c>
      <c r="BZ105" s="238">
        <v>20</v>
      </c>
      <c r="CA105" s="238">
        <v>35</v>
      </c>
      <c r="CB105" s="238">
        <v>11</v>
      </c>
      <c r="CC105" s="238">
        <v>21</v>
      </c>
      <c r="CT105" s="238">
        <v>450100.33687812201</v>
      </c>
      <c r="CU105" s="238">
        <v>4975939.9763456704</v>
      </c>
      <c r="CV105" s="238">
        <v>44.93514133</v>
      </c>
      <c r="CW105" s="238">
        <v>-93.632408429999998</v>
      </c>
      <c r="CX105" s="238" t="s">
        <v>359</v>
      </c>
      <c r="CY105" s="238" t="s">
        <v>2988</v>
      </c>
    </row>
    <row r="106" spans="1:103" x14ac:dyDescent="0.25">
      <c r="A106" s="238">
        <v>453421</v>
      </c>
      <c r="B106" s="238">
        <v>4</v>
      </c>
      <c r="C106" s="238">
        <v>15</v>
      </c>
      <c r="D106" s="238">
        <v>7.1360000000000001</v>
      </c>
      <c r="E106" s="238">
        <v>27</v>
      </c>
      <c r="F106" s="238" t="s">
        <v>2937</v>
      </c>
      <c r="H106" s="238" t="s">
        <v>354</v>
      </c>
      <c r="I106" s="238">
        <v>25</v>
      </c>
      <c r="K106" s="238">
        <v>17005539</v>
      </c>
      <c r="M106" s="238">
        <v>5</v>
      </c>
      <c r="N106" s="238">
        <v>18</v>
      </c>
      <c r="O106" s="238">
        <v>2017</v>
      </c>
      <c r="P106" s="238" t="s">
        <v>384</v>
      </c>
      <c r="Q106" s="238">
        <v>19</v>
      </c>
      <c r="R106" s="238" t="s">
        <v>369</v>
      </c>
      <c r="S106" s="238">
        <v>4</v>
      </c>
      <c r="T106" s="238">
        <v>0</v>
      </c>
      <c r="U106" s="238">
        <v>2</v>
      </c>
      <c r="W106" s="238">
        <v>11</v>
      </c>
      <c r="X106" s="238">
        <v>3</v>
      </c>
      <c r="Y106" s="238">
        <v>1</v>
      </c>
      <c r="Z106" s="238">
        <v>2</v>
      </c>
      <c r="AB106" s="238">
        <v>1</v>
      </c>
      <c r="AC106" s="238">
        <v>98</v>
      </c>
      <c r="AD106" s="238" t="s">
        <v>2800</v>
      </c>
      <c r="AF106" s="238" t="s">
        <v>2784</v>
      </c>
      <c r="AG106" s="238">
        <v>90</v>
      </c>
      <c r="AH106" s="238">
        <v>2</v>
      </c>
      <c r="AI106" s="238">
        <v>3</v>
      </c>
      <c r="AJ106" s="238">
        <v>3</v>
      </c>
      <c r="AK106" s="238">
        <v>21</v>
      </c>
      <c r="AL106" s="238">
        <v>52</v>
      </c>
      <c r="AM106" s="238" t="s">
        <v>354</v>
      </c>
      <c r="AN106" s="238">
        <v>5</v>
      </c>
      <c r="AO106" s="238">
        <v>1</v>
      </c>
      <c r="AS106" s="238">
        <v>14</v>
      </c>
      <c r="AT106" s="238">
        <v>20</v>
      </c>
      <c r="AU106" s="238">
        <v>35</v>
      </c>
      <c r="AV106" s="238">
        <v>11</v>
      </c>
      <c r="AW106" s="238">
        <v>21</v>
      </c>
      <c r="AX106" s="238">
        <v>2</v>
      </c>
      <c r="AY106" s="238">
        <v>2</v>
      </c>
      <c r="AZ106" s="238">
        <v>3</v>
      </c>
      <c r="BA106" s="238">
        <v>21</v>
      </c>
      <c r="BB106" s="238">
        <v>21</v>
      </c>
      <c r="BC106" s="238" t="s">
        <v>354</v>
      </c>
      <c r="BD106" s="238">
        <v>5</v>
      </c>
      <c r="BE106" s="238">
        <v>70</v>
      </c>
      <c r="BI106" s="238">
        <v>14</v>
      </c>
      <c r="BJ106" s="238">
        <v>20</v>
      </c>
      <c r="BK106" s="238">
        <v>35</v>
      </c>
      <c r="BL106" s="238">
        <v>11</v>
      </c>
      <c r="BM106" s="238">
        <v>21</v>
      </c>
      <c r="CT106" s="238">
        <v>450113.69042959902</v>
      </c>
      <c r="CU106" s="238">
        <v>4975954.3620936004</v>
      </c>
      <c r="CV106" s="238">
        <v>44.935271759999999</v>
      </c>
      <c r="CW106" s="238">
        <v>-93.632240629999998</v>
      </c>
      <c r="CX106" s="238" t="s">
        <v>359</v>
      </c>
      <c r="CY106" s="238" t="s">
        <v>2989</v>
      </c>
    </row>
    <row r="107" spans="1:103" x14ac:dyDescent="0.25">
      <c r="A107" s="238">
        <v>738284</v>
      </c>
      <c r="B107" s="238">
        <v>4</v>
      </c>
      <c r="C107" s="238">
        <v>15</v>
      </c>
      <c r="D107" s="238">
        <v>7.1360000000000001</v>
      </c>
      <c r="E107" s="238">
        <v>27</v>
      </c>
      <c r="F107" s="238" t="s">
        <v>2937</v>
      </c>
      <c r="H107" s="238" t="s">
        <v>354</v>
      </c>
      <c r="I107" s="238">
        <v>25</v>
      </c>
      <c r="K107" s="238">
        <v>19007083</v>
      </c>
      <c r="M107" s="238">
        <v>8</v>
      </c>
      <c r="N107" s="238">
        <v>4</v>
      </c>
      <c r="O107" s="238">
        <v>2019</v>
      </c>
      <c r="P107" s="238" t="s">
        <v>366</v>
      </c>
      <c r="Q107" s="238">
        <v>13</v>
      </c>
      <c r="R107" s="238" t="s">
        <v>369</v>
      </c>
      <c r="S107" s="238">
        <v>5</v>
      </c>
      <c r="T107" s="238">
        <v>0</v>
      </c>
      <c r="U107" s="238">
        <v>2</v>
      </c>
      <c r="V107" s="238">
        <v>12</v>
      </c>
      <c r="W107" s="238">
        <v>10</v>
      </c>
      <c r="X107" s="238">
        <v>3</v>
      </c>
      <c r="Y107" s="238">
        <v>1</v>
      </c>
      <c r="Z107" s="238">
        <v>1</v>
      </c>
      <c r="AB107" s="238">
        <v>1</v>
      </c>
      <c r="AC107" s="238">
        <v>98</v>
      </c>
      <c r="AD107" s="238" t="s">
        <v>2800</v>
      </c>
      <c r="AF107" s="238" t="s">
        <v>2779</v>
      </c>
      <c r="AG107" s="238">
        <v>7</v>
      </c>
      <c r="AH107" s="238">
        <v>2</v>
      </c>
      <c r="AI107" s="238">
        <v>4</v>
      </c>
      <c r="AJ107" s="238">
        <v>3</v>
      </c>
      <c r="AK107" s="238">
        <v>21</v>
      </c>
      <c r="AL107" s="238">
        <v>65</v>
      </c>
      <c r="AM107" s="238" t="s">
        <v>363</v>
      </c>
      <c r="AN107" s="238">
        <v>99</v>
      </c>
      <c r="AO107" s="238">
        <v>99</v>
      </c>
      <c r="AS107" s="238">
        <v>12</v>
      </c>
      <c r="AT107" s="238">
        <v>20</v>
      </c>
      <c r="AU107" s="238">
        <v>35</v>
      </c>
      <c r="AV107" s="238">
        <v>11</v>
      </c>
      <c r="AW107" s="238">
        <v>21</v>
      </c>
      <c r="AX107" s="238">
        <v>2</v>
      </c>
      <c r="AY107" s="238">
        <v>4</v>
      </c>
      <c r="AZ107" s="238">
        <v>3</v>
      </c>
      <c r="BA107" s="238">
        <v>21</v>
      </c>
      <c r="BB107" s="238">
        <v>36</v>
      </c>
      <c r="BC107" s="238" t="s">
        <v>354</v>
      </c>
      <c r="BD107" s="238">
        <v>5</v>
      </c>
      <c r="BE107" s="238">
        <v>1</v>
      </c>
      <c r="BI107" s="238">
        <v>12</v>
      </c>
      <c r="BJ107" s="238">
        <v>20</v>
      </c>
      <c r="BK107" s="238">
        <v>35</v>
      </c>
      <c r="BL107" s="238">
        <v>11</v>
      </c>
      <c r="BM107" s="238">
        <v>21</v>
      </c>
      <c r="CT107" s="238">
        <v>450113.453945535</v>
      </c>
      <c r="CU107" s="238">
        <v>4975941.4876983697</v>
      </c>
      <c r="CV107" s="238">
        <v>44.935155850000001</v>
      </c>
      <c r="CW107" s="238">
        <v>-93.632242349999999</v>
      </c>
      <c r="CX107" s="238" t="s">
        <v>391</v>
      </c>
      <c r="CY107" s="238" t="s">
        <v>2990</v>
      </c>
    </row>
    <row r="108" spans="1:103" x14ac:dyDescent="0.25">
      <c r="A108" s="238">
        <v>10901005</v>
      </c>
      <c r="B108" s="238">
        <v>4</v>
      </c>
      <c r="C108" s="238">
        <v>15</v>
      </c>
      <c r="D108" s="238">
        <v>7.1379999999999999</v>
      </c>
      <c r="E108" s="238">
        <v>27</v>
      </c>
      <c r="F108" s="238" t="s">
        <v>2937</v>
      </c>
      <c r="H108" s="238" t="s">
        <v>354</v>
      </c>
      <c r="I108" s="238">
        <v>25</v>
      </c>
      <c r="K108" s="238" t="s">
        <v>2991</v>
      </c>
      <c r="L108" s="238">
        <v>132740087</v>
      </c>
      <c r="M108" s="238">
        <v>10</v>
      </c>
      <c r="N108" s="238">
        <v>1</v>
      </c>
      <c r="O108" s="238">
        <v>2013</v>
      </c>
      <c r="P108" s="238" t="s">
        <v>368</v>
      </c>
      <c r="Q108" s="238">
        <v>7</v>
      </c>
      <c r="S108" s="238">
        <v>5</v>
      </c>
      <c r="T108" s="238">
        <v>0</v>
      </c>
      <c r="U108" s="238">
        <v>2</v>
      </c>
      <c r="V108" s="238">
        <v>1</v>
      </c>
      <c r="W108" s="238">
        <v>10</v>
      </c>
      <c r="X108" s="238">
        <v>10</v>
      </c>
      <c r="Y108" s="238">
        <v>1</v>
      </c>
      <c r="Z108" s="238">
        <v>1</v>
      </c>
      <c r="AA108" s="238">
        <v>1</v>
      </c>
      <c r="AB108" s="238">
        <v>1</v>
      </c>
      <c r="AC108" s="238">
        <v>98</v>
      </c>
      <c r="AD108" s="238" t="s">
        <v>2800</v>
      </c>
      <c r="AE108" s="238" t="s">
        <v>2992</v>
      </c>
      <c r="AF108" s="238" t="s">
        <v>2779</v>
      </c>
      <c r="AG108" s="238">
        <v>7</v>
      </c>
      <c r="AH108" s="238">
        <v>2</v>
      </c>
      <c r="AI108" s="238">
        <v>4</v>
      </c>
      <c r="AJ108" s="238">
        <v>3</v>
      </c>
      <c r="AK108" s="238">
        <v>8</v>
      </c>
      <c r="AL108" s="238">
        <v>44</v>
      </c>
      <c r="AM108" s="238" t="s">
        <v>354</v>
      </c>
      <c r="AN108" s="238">
        <v>5</v>
      </c>
      <c r="AO108" s="238">
        <v>1</v>
      </c>
      <c r="AP108" s="238">
        <v>1</v>
      </c>
      <c r="AS108" s="238">
        <v>7</v>
      </c>
      <c r="AT108" s="238">
        <v>20</v>
      </c>
      <c r="AU108" s="238">
        <v>35</v>
      </c>
      <c r="AV108" s="238">
        <v>11</v>
      </c>
      <c r="AW108" s="238">
        <v>21</v>
      </c>
      <c r="AX108" s="238">
        <v>2</v>
      </c>
      <c r="AY108" s="238">
        <v>4</v>
      </c>
      <c r="AZ108" s="238">
        <v>3</v>
      </c>
      <c r="BA108" s="238">
        <v>21</v>
      </c>
      <c r="BB108" s="238">
        <v>27</v>
      </c>
      <c r="BC108" s="238" t="s">
        <v>363</v>
      </c>
      <c r="BD108" s="238">
        <v>5</v>
      </c>
      <c r="BE108" s="238">
        <v>15</v>
      </c>
      <c r="BF108" s="238">
        <v>5</v>
      </c>
      <c r="BI108" s="238">
        <v>7</v>
      </c>
      <c r="BJ108" s="238">
        <v>20</v>
      </c>
      <c r="BK108" s="238">
        <v>35</v>
      </c>
      <c r="BL108" s="238">
        <v>11</v>
      </c>
      <c r="BM108" s="238">
        <v>21</v>
      </c>
      <c r="CT108" s="238">
        <v>450117</v>
      </c>
      <c r="CU108" s="238">
        <v>4975942</v>
      </c>
      <c r="CV108" s="238">
        <v>44.935158299999998</v>
      </c>
      <c r="CW108" s="238">
        <v>-93.632198099999997</v>
      </c>
      <c r="CX108" s="238" t="s">
        <v>359</v>
      </c>
      <c r="CY108" s="238" t="s">
        <v>2993</v>
      </c>
    </row>
    <row r="109" spans="1:103" x14ac:dyDescent="0.25">
      <c r="A109" s="238">
        <v>10951641</v>
      </c>
      <c r="B109" s="238">
        <v>4</v>
      </c>
      <c r="C109" s="238">
        <v>15</v>
      </c>
      <c r="D109" s="238">
        <v>7.1379999999999999</v>
      </c>
      <c r="E109" s="238">
        <v>27</v>
      </c>
      <c r="F109" s="238" t="s">
        <v>2937</v>
      </c>
      <c r="H109" s="238" t="s">
        <v>354</v>
      </c>
      <c r="I109" s="238">
        <v>25</v>
      </c>
      <c r="K109" s="238">
        <v>14001992</v>
      </c>
      <c r="L109" s="238">
        <v>140510170</v>
      </c>
      <c r="M109" s="238">
        <v>2</v>
      </c>
      <c r="N109" s="238">
        <v>20</v>
      </c>
      <c r="O109" s="238">
        <v>2014</v>
      </c>
      <c r="P109" s="238" t="s">
        <v>384</v>
      </c>
      <c r="Q109" s="238">
        <v>14</v>
      </c>
      <c r="S109" s="238">
        <v>5</v>
      </c>
      <c r="T109" s="238">
        <v>0</v>
      </c>
      <c r="U109" s="238">
        <v>3</v>
      </c>
      <c r="V109" s="238">
        <v>98</v>
      </c>
      <c r="W109" s="238">
        <v>10</v>
      </c>
      <c r="X109" s="238">
        <v>10</v>
      </c>
      <c r="Y109" s="238">
        <v>1</v>
      </c>
      <c r="Z109" s="238">
        <v>4</v>
      </c>
      <c r="AA109" s="238">
        <v>4</v>
      </c>
      <c r="AB109" s="238">
        <v>3</v>
      </c>
      <c r="AC109" s="238">
        <v>98</v>
      </c>
      <c r="AD109" s="238" t="s">
        <v>2994</v>
      </c>
      <c r="AE109" s="238" t="s">
        <v>2995</v>
      </c>
      <c r="AF109" s="238" t="s">
        <v>2779</v>
      </c>
      <c r="AG109" s="238">
        <v>90</v>
      </c>
      <c r="AH109" s="238">
        <v>2</v>
      </c>
      <c r="AI109" s="238">
        <v>2</v>
      </c>
      <c r="AJ109" s="238">
        <v>3</v>
      </c>
      <c r="AK109" s="238">
        <v>23</v>
      </c>
      <c r="AL109" s="238">
        <v>82</v>
      </c>
      <c r="AM109" s="238" t="s">
        <v>363</v>
      </c>
      <c r="AN109" s="238">
        <v>98</v>
      </c>
      <c r="AO109" s="238">
        <v>2</v>
      </c>
      <c r="AP109" s="238">
        <v>2</v>
      </c>
      <c r="AS109" s="238">
        <v>7</v>
      </c>
      <c r="AT109" s="238">
        <v>20</v>
      </c>
      <c r="AU109" s="238">
        <v>35</v>
      </c>
      <c r="AV109" s="238">
        <v>11</v>
      </c>
      <c r="AW109" s="238">
        <v>21</v>
      </c>
      <c r="AX109" s="238">
        <v>2</v>
      </c>
      <c r="AY109" s="238">
        <v>3</v>
      </c>
      <c r="AZ109" s="238">
        <v>3</v>
      </c>
      <c r="BA109" s="238">
        <v>21</v>
      </c>
      <c r="BB109" s="238">
        <v>46</v>
      </c>
      <c r="BC109" s="238" t="s">
        <v>354</v>
      </c>
      <c r="BD109" s="238">
        <v>98</v>
      </c>
      <c r="BI109" s="238">
        <v>7</v>
      </c>
      <c r="BJ109" s="238">
        <v>20</v>
      </c>
      <c r="BK109" s="238">
        <v>35</v>
      </c>
      <c r="BL109" s="238">
        <v>11</v>
      </c>
      <c r="BM109" s="238">
        <v>21</v>
      </c>
      <c r="BN109" s="238">
        <v>3</v>
      </c>
      <c r="BO109" s="238">
        <v>44</v>
      </c>
      <c r="BP109" s="238">
        <v>3</v>
      </c>
      <c r="BQ109" s="238">
        <v>3</v>
      </c>
      <c r="BR109" s="238">
        <v>44</v>
      </c>
      <c r="BS109" s="238" t="s">
        <v>354</v>
      </c>
      <c r="BT109" s="238">
        <v>98</v>
      </c>
      <c r="BY109" s="238">
        <v>7</v>
      </c>
      <c r="BZ109" s="238">
        <v>20</v>
      </c>
      <c r="CA109" s="238">
        <v>35</v>
      </c>
      <c r="CB109" s="238">
        <v>11</v>
      </c>
      <c r="CC109" s="238">
        <v>21</v>
      </c>
      <c r="CT109" s="238">
        <v>450117</v>
      </c>
      <c r="CU109" s="238">
        <v>4975942</v>
      </c>
      <c r="CV109" s="238">
        <v>44.935158299999998</v>
      </c>
      <c r="CW109" s="238">
        <v>-93.632198099999997</v>
      </c>
      <c r="CX109" s="238" t="s">
        <v>359</v>
      </c>
      <c r="CY109" s="238" t="s">
        <v>2996</v>
      </c>
    </row>
    <row r="110" spans="1:103" x14ac:dyDescent="0.25">
      <c r="A110" s="238">
        <v>10998681</v>
      </c>
      <c r="B110" s="238">
        <v>4</v>
      </c>
      <c r="C110" s="238">
        <v>15</v>
      </c>
      <c r="D110" s="238">
        <v>7.1379999999999999</v>
      </c>
      <c r="E110" s="238">
        <v>27</v>
      </c>
      <c r="F110" s="238" t="s">
        <v>2937</v>
      </c>
      <c r="H110" s="238" t="s">
        <v>354</v>
      </c>
      <c r="I110" s="238">
        <v>25</v>
      </c>
      <c r="K110" s="238" t="s">
        <v>2997</v>
      </c>
      <c r="L110" s="238">
        <v>143380185</v>
      </c>
      <c r="M110" s="238">
        <v>12</v>
      </c>
      <c r="N110" s="238">
        <v>4</v>
      </c>
      <c r="O110" s="238">
        <v>2014</v>
      </c>
      <c r="P110" s="238" t="s">
        <v>384</v>
      </c>
      <c r="Q110" s="238">
        <v>17</v>
      </c>
      <c r="S110" s="238">
        <v>5</v>
      </c>
      <c r="T110" s="238">
        <v>0</v>
      </c>
      <c r="U110" s="238">
        <v>3</v>
      </c>
      <c r="V110" s="238">
        <v>1</v>
      </c>
      <c r="W110" s="238">
        <v>10</v>
      </c>
      <c r="X110" s="238">
        <v>2</v>
      </c>
      <c r="Y110" s="238">
        <v>4</v>
      </c>
      <c r="Z110" s="238">
        <v>1</v>
      </c>
      <c r="AA110" s="238">
        <v>1</v>
      </c>
      <c r="AB110" s="238">
        <v>1</v>
      </c>
      <c r="AC110" s="238">
        <v>98</v>
      </c>
      <c r="AD110" s="238" t="s">
        <v>2803</v>
      </c>
      <c r="AE110" s="238" t="s">
        <v>2992</v>
      </c>
      <c r="AF110" s="238" t="s">
        <v>2779</v>
      </c>
      <c r="AG110" s="238">
        <v>7</v>
      </c>
      <c r="AH110" s="238">
        <v>2</v>
      </c>
      <c r="AI110" s="238">
        <v>4</v>
      </c>
      <c r="AJ110" s="238">
        <v>4</v>
      </c>
      <c r="AK110" s="238">
        <v>21</v>
      </c>
      <c r="AL110" s="238">
        <v>44</v>
      </c>
      <c r="AM110" s="238" t="s">
        <v>354</v>
      </c>
      <c r="AN110" s="238">
        <v>5</v>
      </c>
      <c r="AO110" s="238">
        <v>15</v>
      </c>
      <c r="AP110" s="238">
        <v>5</v>
      </c>
      <c r="AT110" s="238">
        <v>20</v>
      </c>
      <c r="AU110" s="238">
        <v>35</v>
      </c>
      <c r="AV110" s="238">
        <v>11</v>
      </c>
      <c r="AW110" s="238">
        <v>21</v>
      </c>
      <c r="AX110" s="238">
        <v>2</v>
      </c>
      <c r="AY110" s="238">
        <v>2</v>
      </c>
      <c r="AZ110" s="238">
        <v>4</v>
      </c>
      <c r="BA110" s="238">
        <v>8</v>
      </c>
      <c r="BB110" s="238">
        <v>50</v>
      </c>
      <c r="BC110" s="238" t="s">
        <v>363</v>
      </c>
      <c r="BD110" s="238">
        <v>5</v>
      </c>
      <c r="BE110" s="238">
        <v>1</v>
      </c>
      <c r="BF110" s="238">
        <v>1</v>
      </c>
      <c r="BJ110" s="238">
        <v>20</v>
      </c>
      <c r="BK110" s="238">
        <v>35</v>
      </c>
      <c r="BL110" s="238">
        <v>11</v>
      </c>
      <c r="BM110" s="238">
        <v>21</v>
      </c>
      <c r="BN110" s="238">
        <v>2</v>
      </c>
      <c r="BO110" s="238">
        <v>2</v>
      </c>
      <c r="BP110" s="238">
        <v>4</v>
      </c>
      <c r="BQ110" s="238">
        <v>21</v>
      </c>
      <c r="BR110" s="238">
        <v>63</v>
      </c>
      <c r="BS110" s="238" t="s">
        <v>354</v>
      </c>
      <c r="BT110" s="238">
        <v>5</v>
      </c>
      <c r="BU110" s="238">
        <v>1</v>
      </c>
      <c r="BV110" s="238">
        <v>1</v>
      </c>
      <c r="BZ110" s="238">
        <v>20</v>
      </c>
      <c r="CA110" s="238">
        <v>35</v>
      </c>
      <c r="CB110" s="238">
        <v>11</v>
      </c>
      <c r="CC110" s="238">
        <v>21</v>
      </c>
      <c r="CT110" s="238">
        <v>450117</v>
      </c>
      <c r="CU110" s="238">
        <v>4975942</v>
      </c>
      <c r="CV110" s="238">
        <v>44.935158299999998</v>
      </c>
      <c r="CW110" s="238">
        <v>-93.632198099999997</v>
      </c>
      <c r="CX110" s="238" t="s">
        <v>359</v>
      </c>
      <c r="CY110" s="238" t="s">
        <v>2998</v>
      </c>
    </row>
    <row r="111" spans="1:103" x14ac:dyDescent="0.25">
      <c r="A111" s="238">
        <v>432455</v>
      </c>
      <c r="B111" s="238">
        <v>4</v>
      </c>
      <c r="C111" s="238">
        <v>15</v>
      </c>
      <c r="D111" s="238">
        <v>7.141</v>
      </c>
      <c r="E111" s="238">
        <v>27</v>
      </c>
      <c r="F111" s="238" t="s">
        <v>2937</v>
      </c>
      <c r="H111" s="238" t="s">
        <v>354</v>
      </c>
      <c r="I111" s="238">
        <v>25</v>
      </c>
      <c r="K111" s="238">
        <v>17003357</v>
      </c>
      <c r="M111" s="238">
        <v>3</v>
      </c>
      <c r="N111" s="238">
        <v>30</v>
      </c>
      <c r="O111" s="238">
        <v>2017</v>
      </c>
      <c r="P111" s="238" t="s">
        <v>384</v>
      </c>
      <c r="Q111" s="238">
        <v>16</v>
      </c>
      <c r="R111" s="238" t="s">
        <v>356</v>
      </c>
      <c r="S111" s="238">
        <v>4</v>
      </c>
      <c r="T111" s="238">
        <v>0</v>
      </c>
      <c r="U111" s="238">
        <v>2</v>
      </c>
      <c r="V111" s="238">
        <v>12</v>
      </c>
      <c r="W111" s="238">
        <v>10</v>
      </c>
      <c r="X111" s="238">
        <v>3</v>
      </c>
      <c r="Y111" s="238">
        <v>1</v>
      </c>
      <c r="Z111" s="238">
        <v>1</v>
      </c>
      <c r="AB111" s="238">
        <v>1</v>
      </c>
      <c r="AC111" s="238">
        <v>98</v>
      </c>
      <c r="AD111" s="238" t="s">
        <v>2800</v>
      </c>
      <c r="AF111" s="238" t="s">
        <v>2784</v>
      </c>
      <c r="AG111" s="238">
        <v>7</v>
      </c>
      <c r="AH111" s="238">
        <v>2</v>
      </c>
      <c r="AI111" s="238">
        <v>4</v>
      </c>
      <c r="AJ111" s="238">
        <v>4</v>
      </c>
      <c r="AK111" s="238">
        <v>34</v>
      </c>
      <c r="AL111" s="238">
        <v>36</v>
      </c>
      <c r="AM111" s="238" t="s">
        <v>363</v>
      </c>
      <c r="AN111" s="238">
        <v>5</v>
      </c>
      <c r="AO111" s="238">
        <v>1</v>
      </c>
      <c r="AS111" s="238">
        <v>15</v>
      </c>
      <c r="AT111" s="238">
        <v>20</v>
      </c>
      <c r="AU111" s="238">
        <v>35</v>
      </c>
      <c r="AV111" s="238">
        <v>11</v>
      </c>
      <c r="AW111" s="238">
        <v>21</v>
      </c>
      <c r="AX111" s="238">
        <v>2</v>
      </c>
      <c r="AY111" s="238">
        <v>2</v>
      </c>
      <c r="AZ111" s="238">
        <v>4</v>
      </c>
      <c r="BA111" s="238">
        <v>21</v>
      </c>
      <c r="BB111" s="238">
        <v>24</v>
      </c>
      <c r="BC111" s="238" t="s">
        <v>363</v>
      </c>
      <c r="BD111" s="238">
        <v>5</v>
      </c>
      <c r="BE111" s="238">
        <v>99</v>
      </c>
      <c r="BI111" s="238">
        <v>15</v>
      </c>
      <c r="BJ111" s="238">
        <v>20</v>
      </c>
      <c r="BK111" s="238">
        <v>35</v>
      </c>
      <c r="BL111" s="238">
        <v>11</v>
      </c>
      <c r="BM111" s="238">
        <v>21</v>
      </c>
      <c r="CT111" s="238">
        <v>450121.90252997697</v>
      </c>
      <c r="CU111" s="238">
        <v>4975955.0679611396</v>
      </c>
      <c r="CV111" s="238">
        <v>44.935278689999997</v>
      </c>
      <c r="CW111" s="238">
        <v>-93.632136630000005</v>
      </c>
      <c r="CX111" s="238" t="s">
        <v>359</v>
      </c>
      <c r="CY111" s="238" t="s">
        <v>2999</v>
      </c>
    </row>
    <row r="112" spans="1:103" x14ac:dyDescent="0.25">
      <c r="A112" s="238">
        <v>10761927</v>
      </c>
      <c r="B112" s="238">
        <v>4</v>
      </c>
      <c r="C112" s="238">
        <v>15</v>
      </c>
      <c r="D112" s="238">
        <v>7.1429999999999998</v>
      </c>
      <c r="E112" s="238">
        <v>27</v>
      </c>
      <c r="F112" s="238" t="s">
        <v>2937</v>
      </c>
      <c r="H112" s="238" t="s">
        <v>354</v>
      </c>
      <c r="I112" s="238">
        <v>25</v>
      </c>
      <c r="K112" s="238">
        <v>2757157</v>
      </c>
      <c r="L112" s="238">
        <v>113420012</v>
      </c>
      <c r="M112" s="238">
        <v>12</v>
      </c>
      <c r="N112" s="238">
        <v>3</v>
      </c>
      <c r="O112" s="238">
        <v>2011</v>
      </c>
      <c r="P112" s="238" t="s">
        <v>364</v>
      </c>
      <c r="Q112" s="238">
        <v>22</v>
      </c>
      <c r="R112" s="238" t="s">
        <v>356</v>
      </c>
      <c r="S112" s="238">
        <v>5</v>
      </c>
      <c r="T112" s="238">
        <v>0</v>
      </c>
      <c r="U112" s="238">
        <v>1</v>
      </c>
      <c r="V112" s="238">
        <v>4</v>
      </c>
      <c r="W112" s="238">
        <v>35</v>
      </c>
      <c r="X112" s="238">
        <v>10</v>
      </c>
      <c r="Y112" s="238">
        <v>4</v>
      </c>
      <c r="Z112" s="238">
        <v>4</v>
      </c>
      <c r="AB112" s="238">
        <v>3</v>
      </c>
      <c r="AC112" s="238">
        <v>98</v>
      </c>
      <c r="AD112" s="238" t="s">
        <v>2800</v>
      </c>
      <c r="AE112" s="238" t="s">
        <v>2992</v>
      </c>
      <c r="AF112" s="238" t="s">
        <v>2779</v>
      </c>
      <c r="AG112" s="238">
        <v>3</v>
      </c>
      <c r="AH112" s="238">
        <v>2</v>
      </c>
      <c r="AI112" s="238">
        <v>4</v>
      </c>
      <c r="AJ112" s="238">
        <v>4</v>
      </c>
      <c r="AK112" s="238">
        <v>21</v>
      </c>
      <c r="AL112" s="238">
        <v>28</v>
      </c>
      <c r="AM112" s="238" t="s">
        <v>354</v>
      </c>
      <c r="AN112" s="238">
        <v>10</v>
      </c>
      <c r="AO112" s="238">
        <v>72</v>
      </c>
      <c r="AS112" s="238">
        <v>7</v>
      </c>
      <c r="AT112" s="238">
        <v>20</v>
      </c>
      <c r="AU112" s="238">
        <v>35</v>
      </c>
      <c r="AV112" s="238">
        <v>11</v>
      </c>
      <c r="AW112" s="238">
        <v>21</v>
      </c>
      <c r="CT112" s="238">
        <v>450125</v>
      </c>
      <c r="CU112" s="238">
        <v>4975942</v>
      </c>
      <c r="CV112" s="238">
        <v>44.935165699999999</v>
      </c>
      <c r="CW112" s="238">
        <v>-93.632100399999999</v>
      </c>
      <c r="CX112" s="238" t="s">
        <v>359</v>
      </c>
      <c r="CY112" s="238" t="s">
        <v>3000</v>
      </c>
    </row>
    <row r="113" spans="1:103" x14ac:dyDescent="0.25">
      <c r="A113" s="238">
        <v>360921</v>
      </c>
      <c r="B113" s="238">
        <v>4</v>
      </c>
      <c r="C113" s="238">
        <v>15</v>
      </c>
      <c r="D113" s="238">
        <v>7.1440000000000001</v>
      </c>
      <c r="E113" s="238">
        <v>27</v>
      </c>
      <c r="F113" s="238" t="s">
        <v>2937</v>
      </c>
      <c r="H113" s="238" t="s">
        <v>354</v>
      </c>
      <c r="I113" s="238">
        <v>25</v>
      </c>
      <c r="K113" s="238" t="s">
        <v>3001</v>
      </c>
      <c r="M113" s="238">
        <v>6</v>
      </c>
      <c r="N113" s="238">
        <v>23</v>
      </c>
      <c r="O113" s="238">
        <v>2016</v>
      </c>
      <c r="P113" s="238" t="s">
        <v>384</v>
      </c>
      <c r="Q113" s="238">
        <v>8</v>
      </c>
      <c r="S113" s="238">
        <v>5</v>
      </c>
      <c r="T113" s="238">
        <v>0</v>
      </c>
      <c r="U113" s="238">
        <v>2</v>
      </c>
      <c r="V113" s="238">
        <v>12</v>
      </c>
      <c r="W113" s="238">
        <v>10</v>
      </c>
      <c r="X113" s="238">
        <v>3</v>
      </c>
      <c r="Y113" s="238">
        <v>1</v>
      </c>
      <c r="Z113" s="238">
        <v>1</v>
      </c>
      <c r="AB113" s="238">
        <v>1</v>
      </c>
      <c r="AC113" s="238">
        <v>98</v>
      </c>
      <c r="AD113" s="238" t="s">
        <v>2800</v>
      </c>
      <c r="AF113" s="238" t="s">
        <v>2779</v>
      </c>
      <c r="AG113" s="238">
        <v>7</v>
      </c>
      <c r="AH113" s="238">
        <v>2</v>
      </c>
      <c r="AI113" s="238">
        <v>2</v>
      </c>
      <c r="AJ113" s="238">
        <v>3</v>
      </c>
      <c r="AK113" s="238">
        <v>21</v>
      </c>
      <c r="AL113" s="238">
        <v>66</v>
      </c>
      <c r="AM113" s="238" t="s">
        <v>363</v>
      </c>
      <c r="AN113" s="238">
        <v>5</v>
      </c>
      <c r="AO113" s="238">
        <v>99</v>
      </c>
      <c r="AS113" s="238">
        <v>12</v>
      </c>
      <c r="AT113" s="238">
        <v>22</v>
      </c>
      <c r="AU113" s="238">
        <v>35</v>
      </c>
      <c r="AV113" s="238">
        <v>13</v>
      </c>
      <c r="AW113" s="238">
        <v>21</v>
      </c>
      <c r="AX113" s="238">
        <v>2</v>
      </c>
      <c r="AY113" s="238">
        <v>6</v>
      </c>
      <c r="AZ113" s="238">
        <v>3</v>
      </c>
      <c r="BA113" s="238">
        <v>23</v>
      </c>
      <c r="BB113" s="238">
        <v>64</v>
      </c>
      <c r="BC113" s="238" t="s">
        <v>354</v>
      </c>
      <c r="BD113" s="238">
        <v>5</v>
      </c>
      <c r="BE113" s="238">
        <v>1</v>
      </c>
      <c r="BI113" s="238">
        <v>12</v>
      </c>
      <c r="BJ113" s="238">
        <v>22</v>
      </c>
      <c r="BK113" s="238">
        <v>35</v>
      </c>
      <c r="BL113" s="238">
        <v>13</v>
      </c>
      <c r="BM113" s="238">
        <v>21</v>
      </c>
      <c r="CT113" s="238">
        <v>450120.56961002498</v>
      </c>
      <c r="CU113" s="238">
        <v>4975941.3974843398</v>
      </c>
      <c r="CV113" s="238">
        <v>44.935155539999997</v>
      </c>
      <c r="CW113" s="238">
        <v>-93.632152169999998</v>
      </c>
      <c r="CX113" s="238" t="s">
        <v>359</v>
      </c>
      <c r="CY113" s="238" t="s">
        <v>3002</v>
      </c>
    </row>
    <row r="114" spans="1:103" x14ac:dyDescent="0.25">
      <c r="A114" s="238">
        <v>702041</v>
      </c>
      <c r="B114" s="238">
        <v>4</v>
      </c>
      <c r="C114" s="238">
        <v>15</v>
      </c>
      <c r="D114" s="238">
        <v>7.1429999999999998</v>
      </c>
      <c r="E114" s="238">
        <v>27</v>
      </c>
      <c r="F114" s="238" t="s">
        <v>2937</v>
      </c>
      <c r="H114" s="238" t="s">
        <v>354</v>
      </c>
      <c r="I114" s="238">
        <v>25</v>
      </c>
      <c r="K114" s="238">
        <v>19002643</v>
      </c>
      <c r="M114" s="238">
        <v>4</v>
      </c>
      <c r="N114" s="238">
        <v>6</v>
      </c>
      <c r="O114" s="238">
        <v>2019</v>
      </c>
      <c r="P114" s="238" t="s">
        <v>364</v>
      </c>
      <c r="Q114" s="238">
        <v>14</v>
      </c>
      <c r="R114" s="238" t="s">
        <v>356</v>
      </c>
      <c r="S114" s="238">
        <v>4</v>
      </c>
      <c r="T114" s="238">
        <v>0</v>
      </c>
      <c r="U114" s="238">
        <v>2</v>
      </c>
      <c r="V114" s="238">
        <v>12</v>
      </c>
      <c r="W114" s="238">
        <v>10</v>
      </c>
      <c r="X114" s="238">
        <v>3</v>
      </c>
      <c r="Y114" s="238">
        <v>1</v>
      </c>
      <c r="Z114" s="238">
        <v>2</v>
      </c>
      <c r="AB114" s="238">
        <v>1</v>
      </c>
      <c r="AC114" s="238">
        <v>98</v>
      </c>
      <c r="AD114" s="238" t="s">
        <v>2800</v>
      </c>
      <c r="AF114" s="238" t="s">
        <v>2779</v>
      </c>
      <c r="AG114" s="238">
        <v>7</v>
      </c>
      <c r="AH114" s="238">
        <v>2</v>
      </c>
      <c r="AI114" s="238">
        <v>4</v>
      </c>
      <c r="AJ114" s="238">
        <v>4</v>
      </c>
      <c r="AK114" s="238">
        <v>34</v>
      </c>
      <c r="AL114" s="238">
        <v>32</v>
      </c>
      <c r="AM114" s="238" t="s">
        <v>354</v>
      </c>
      <c r="AN114" s="238">
        <v>5</v>
      </c>
      <c r="AO114" s="238">
        <v>90</v>
      </c>
      <c r="AS114" s="238">
        <v>15</v>
      </c>
      <c r="AT114" s="238">
        <v>20</v>
      </c>
      <c r="AU114" s="238">
        <v>35</v>
      </c>
      <c r="AV114" s="238">
        <v>11</v>
      </c>
      <c r="AW114" s="238">
        <v>21</v>
      </c>
      <c r="AX114" s="238">
        <v>2</v>
      </c>
      <c r="AY114" s="238">
        <v>4</v>
      </c>
      <c r="AZ114" s="238">
        <v>4</v>
      </c>
      <c r="BA114" s="238">
        <v>34</v>
      </c>
      <c r="BB114" s="238">
        <v>69</v>
      </c>
      <c r="BC114" s="238" t="s">
        <v>354</v>
      </c>
      <c r="BD114" s="238">
        <v>5</v>
      </c>
      <c r="BE114" s="238">
        <v>1</v>
      </c>
      <c r="BI114" s="238">
        <v>15</v>
      </c>
      <c r="BJ114" s="238">
        <v>20</v>
      </c>
      <c r="BK114" s="238">
        <v>35</v>
      </c>
      <c r="BL114" s="238">
        <v>11</v>
      </c>
      <c r="BM114" s="238">
        <v>21</v>
      </c>
      <c r="CT114" s="238">
        <v>450125.34005312802</v>
      </c>
      <c r="CU114" s="238">
        <v>4975937.9303020602</v>
      </c>
      <c r="CV114" s="238">
        <v>44.93512467</v>
      </c>
      <c r="CW114" s="238">
        <v>-93.632091369999998</v>
      </c>
      <c r="CX114" s="238" t="s">
        <v>359</v>
      </c>
      <c r="CY114" s="238" t="s">
        <v>3003</v>
      </c>
    </row>
    <row r="115" spans="1:103" x14ac:dyDescent="0.25">
      <c r="A115" s="238">
        <v>867820</v>
      </c>
      <c r="B115" s="238">
        <v>4</v>
      </c>
      <c r="C115" s="238">
        <v>15</v>
      </c>
      <c r="D115" s="238">
        <v>7.1440000000000001</v>
      </c>
      <c r="E115" s="238">
        <v>27</v>
      </c>
      <c r="F115" s="238" t="s">
        <v>2937</v>
      </c>
      <c r="H115" s="238" t="s">
        <v>354</v>
      </c>
      <c r="I115" s="238">
        <v>25</v>
      </c>
      <c r="K115" s="238">
        <v>20009611</v>
      </c>
      <c r="L115" s="238">
        <v>203480078</v>
      </c>
      <c r="M115" s="238">
        <v>12</v>
      </c>
      <c r="N115" s="238">
        <v>13</v>
      </c>
      <c r="O115" s="238">
        <v>2020</v>
      </c>
      <c r="P115" s="238" t="s">
        <v>366</v>
      </c>
      <c r="Q115" s="238">
        <v>15</v>
      </c>
      <c r="R115" s="238" t="s">
        <v>356</v>
      </c>
      <c r="S115" s="238">
        <v>0</v>
      </c>
      <c r="T115" s="238">
        <v>0</v>
      </c>
      <c r="U115" s="238">
        <v>2</v>
      </c>
      <c r="V115" s="238">
        <v>10</v>
      </c>
      <c r="W115" s="238">
        <v>10</v>
      </c>
      <c r="X115" s="238">
        <v>3</v>
      </c>
      <c r="Y115" s="238">
        <v>1</v>
      </c>
      <c r="Z115" s="238">
        <v>4</v>
      </c>
      <c r="AA115" s="238">
        <v>2</v>
      </c>
      <c r="AB115" s="238">
        <v>3</v>
      </c>
      <c r="AC115" s="238">
        <v>98</v>
      </c>
      <c r="AD115" s="238" t="s">
        <v>2800</v>
      </c>
      <c r="AF115" s="238" t="s">
        <v>2784</v>
      </c>
      <c r="AG115" s="238">
        <v>5</v>
      </c>
      <c r="AH115" s="238">
        <v>2</v>
      </c>
      <c r="AI115" s="238">
        <v>2</v>
      </c>
      <c r="AJ115" s="238">
        <v>4</v>
      </c>
      <c r="AK115" s="238">
        <v>21</v>
      </c>
      <c r="AL115" s="238">
        <v>65</v>
      </c>
      <c r="AM115" s="238" t="s">
        <v>354</v>
      </c>
      <c r="AN115" s="238">
        <v>5</v>
      </c>
      <c r="AO115" s="238">
        <v>1</v>
      </c>
      <c r="AS115" s="238">
        <v>12</v>
      </c>
      <c r="AT115" s="238">
        <v>20</v>
      </c>
      <c r="AU115" s="238">
        <v>35</v>
      </c>
      <c r="AV115" s="238">
        <v>11</v>
      </c>
      <c r="AW115" s="238">
        <v>21</v>
      </c>
      <c r="AX115" s="238">
        <v>2</v>
      </c>
      <c r="AY115" s="238">
        <v>2</v>
      </c>
      <c r="AZ115" s="238">
        <v>4</v>
      </c>
      <c r="BA115" s="238">
        <v>24</v>
      </c>
      <c r="BB115" s="238">
        <v>22</v>
      </c>
      <c r="BC115" s="238" t="s">
        <v>363</v>
      </c>
      <c r="BD115" s="238">
        <v>5</v>
      </c>
      <c r="BE115" s="238">
        <v>68</v>
      </c>
      <c r="BI115" s="238">
        <v>12</v>
      </c>
      <c r="BJ115" s="238">
        <v>20</v>
      </c>
      <c r="BK115" s="238">
        <v>35</v>
      </c>
      <c r="BL115" s="238">
        <v>11</v>
      </c>
      <c r="BM115" s="238">
        <v>21</v>
      </c>
      <c r="CT115" s="238">
        <v>450123.09109029698</v>
      </c>
      <c r="CU115" s="238">
        <v>4975952.9824980199</v>
      </c>
      <c r="CV115" s="238">
        <v>44.93526</v>
      </c>
      <c r="CW115" s="238">
        <v>-93.632121359999999</v>
      </c>
      <c r="CX115" s="238" t="s">
        <v>359</v>
      </c>
      <c r="CY115" s="238" t="s">
        <v>3004</v>
      </c>
    </row>
    <row r="116" spans="1:103" x14ac:dyDescent="0.25">
      <c r="A116" s="238">
        <v>539409</v>
      </c>
      <c r="B116" s="238">
        <v>4</v>
      </c>
      <c r="C116" s="238">
        <v>15</v>
      </c>
      <c r="D116" s="238">
        <v>7.1440000000000001</v>
      </c>
      <c r="E116" s="238">
        <v>27</v>
      </c>
      <c r="F116" s="238" t="s">
        <v>2937</v>
      </c>
      <c r="H116" s="238" t="s">
        <v>354</v>
      </c>
      <c r="I116" s="238">
        <v>25</v>
      </c>
      <c r="K116" s="238" t="s">
        <v>3005</v>
      </c>
      <c r="M116" s="238">
        <v>1</v>
      </c>
      <c r="N116" s="238">
        <v>23</v>
      </c>
      <c r="O116" s="238">
        <v>2018</v>
      </c>
      <c r="P116" s="238" t="s">
        <v>368</v>
      </c>
      <c r="Q116" s="238">
        <v>8</v>
      </c>
      <c r="R116" s="238" t="s">
        <v>369</v>
      </c>
      <c r="S116" s="238">
        <v>5</v>
      </c>
      <c r="T116" s="238">
        <v>0</v>
      </c>
      <c r="U116" s="238">
        <v>2</v>
      </c>
      <c r="V116" s="238">
        <v>12</v>
      </c>
      <c r="W116" s="238">
        <v>10</v>
      </c>
      <c r="X116" s="238">
        <v>27</v>
      </c>
      <c r="Y116" s="238">
        <v>1</v>
      </c>
      <c r="Z116" s="238">
        <v>1</v>
      </c>
      <c r="AA116" s="238">
        <v>4</v>
      </c>
      <c r="AB116" s="238">
        <v>2</v>
      </c>
      <c r="AC116" s="238">
        <v>98</v>
      </c>
      <c r="AD116" s="238" t="s">
        <v>2800</v>
      </c>
      <c r="AF116" s="238" t="s">
        <v>2784</v>
      </c>
      <c r="AG116" s="238">
        <v>7</v>
      </c>
      <c r="AH116" s="238">
        <v>2</v>
      </c>
      <c r="AI116" s="238">
        <v>2</v>
      </c>
      <c r="AJ116" s="238">
        <v>3</v>
      </c>
      <c r="AK116" s="238">
        <v>23</v>
      </c>
      <c r="AL116" s="238">
        <v>44</v>
      </c>
      <c r="AM116" s="238" t="s">
        <v>363</v>
      </c>
      <c r="AN116" s="238">
        <v>5</v>
      </c>
      <c r="AO116" s="238">
        <v>1</v>
      </c>
      <c r="AS116" s="238">
        <v>11</v>
      </c>
      <c r="AT116" s="238">
        <v>22</v>
      </c>
      <c r="AU116" s="238">
        <v>30</v>
      </c>
      <c r="AV116" s="238">
        <v>13</v>
      </c>
      <c r="AW116" s="238">
        <v>21</v>
      </c>
      <c r="AX116" s="238">
        <v>2</v>
      </c>
      <c r="AY116" s="238">
        <v>3</v>
      </c>
      <c r="AZ116" s="238">
        <v>3</v>
      </c>
      <c r="BA116" s="238">
        <v>21</v>
      </c>
      <c r="BB116" s="238">
        <v>27</v>
      </c>
      <c r="BC116" s="238" t="s">
        <v>354</v>
      </c>
      <c r="BD116" s="238">
        <v>5</v>
      </c>
      <c r="BE116" s="238">
        <v>99</v>
      </c>
      <c r="BI116" s="238">
        <v>11</v>
      </c>
      <c r="BJ116" s="238">
        <v>22</v>
      </c>
      <c r="BK116" s="238">
        <v>30</v>
      </c>
      <c r="BL116" s="238">
        <v>13</v>
      </c>
      <c r="BM116" s="238">
        <v>21</v>
      </c>
      <c r="CT116" s="238">
        <v>450127.79788393801</v>
      </c>
      <c r="CU116" s="238">
        <v>4975949.7723621298</v>
      </c>
      <c r="CV116" s="238">
        <v>44.935231430000002</v>
      </c>
      <c r="CW116" s="238">
        <v>-93.632061390000004</v>
      </c>
      <c r="CX116" s="238" t="s">
        <v>359</v>
      </c>
      <c r="CY116" s="238" t="s">
        <v>3006</v>
      </c>
    </row>
    <row r="117" spans="1:103" x14ac:dyDescent="0.25">
      <c r="A117" s="238">
        <v>508425</v>
      </c>
      <c r="B117" s="238">
        <v>4</v>
      </c>
      <c r="C117" s="238">
        <v>15</v>
      </c>
      <c r="D117" s="238">
        <v>7.1550000000000002</v>
      </c>
      <c r="E117" s="238">
        <v>27</v>
      </c>
      <c r="F117" s="238" t="s">
        <v>2937</v>
      </c>
      <c r="H117" s="238" t="s">
        <v>354</v>
      </c>
      <c r="I117" s="238">
        <v>25</v>
      </c>
      <c r="K117" s="238">
        <v>17012128</v>
      </c>
      <c r="M117" s="238">
        <v>10</v>
      </c>
      <c r="N117" s="238">
        <v>13</v>
      </c>
      <c r="O117" s="238">
        <v>2017</v>
      </c>
      <c r="P117" s="238" t="s">
        <v>362</v>
      </c>
      <c r="Q117" s="238">
        <v>8</v>
      </c>
      <c r="R117" s="238">
        <v>98</v>
      </c>
      <c r="S117" s="238">
        <v>5</v>
      </c>
      <c r="T117" s="238">
        <v>0</v>
      </c>
      <c r="U117" s="238">
        <v>2</v>
      </c>
      <c r="V117" s="238">
        <v>12</v>
      </c>
      <c r="W117" s="238">
        <v>10</v>
      </c>
      <c r="X117" s="238">
        <v>10</v>
      </c>
      <c r="Y117" s="238">
        <v>1</v>
      </c>
      <c r="Z117" s="238">
        <v>2</v>
      </c>
      <c r="AB117" s="238">
        <v>1</v>
      </c>
      <c r="AC117" s="238">
        <v>98</v>
      </c>
      <c r="AD117" s="238" t="s">
        <v>2800</v>
      </c>
      <c r="AF117" s="238" t="s">
        <v>2779</v>
      </c>
      <c r="AG117" s="238">
        <v>7</v>
      </c>
      <c r="AH117" s="238">
        <v>2</v>
      </c>
      <c r="AI117" s="238">
        <v>49</v>
      </c>
      <c r="AJ117" s="238">
        <v>4</v>
      </c>
      <c r="AK117" s="238">
        <v>33</v>
      </c>
      <c r="AL117" s="238">
        <v>30</v>
      </c>
      <c r="AM117" s="238" t="s">
        <v>354</v>
      </c>
      <c r="AN117" s="238">
        <v>5</v>
      </c>
      <c r="AO117" s="238">
        <v>11</v>
      </c>
      <c r="AS117" s="238">
        <v>15</v>
      </c>
      <c r="AT117" s="238">
        <v>20</v>
      </c>
      <c r="AU117" s="238">
        <v>35</v>
      </c>
      <c r="AV117" s="238">
        <v>11</v>
      </c>
      <c r="AW117" s="238">
        <v>21</v>
      </c>
      <c r="AX117" s="238">
        <v>2</v>
      </c>
      <c r="AY117" s="238">
        <v>4</v>
      </c>
      <c r="AZ117" s="238">
        <v>4</v>
      </c>
      <c r="BA117" s="238">
        <v>34</v>
      </c>
      <c r="BB117" s="238">
        <v>66</v>
      </c>
      <c r="BC117" s="238" t="s">
        <v>363</v>
      </c>
      <c r="BD117" s="238">
        <v>5</v>
      </c>
      <c r="BE117" s="238">
        <v>1</v>
      </c>
      <c r="BI117" s="238">
        <v>15</v>
      </c>
      <c r="BJ117" s="238">
        <v>20</v>
      </c>
      <c r="BK117" s="238">
        <v>35</v>
      </c>
      <c r="BL117" s="238">
        <v>11</v>
      </c>
      <c r="BM117" s="238">
        <v>21</v>
      </c>
      <c r="CT117" s="238">
        <v>450139.09048040002</v>
      </c>
      <c r="CU117" s="238">
        <v>4975941.6620682003</v>
      </c>
      <c r="CV117" s="238">
        <v>44.935159220000003</v>
      </c>
      <c r="CW117" s="238">
        <v>-93.631917479999998</v>
      </c>
      <c r="CX117" s="238" t="s">
        <v>359</v>
      </c>
      <c r="CY117" s="238" t="s">
        <v>3007</v>
      </c>
    </row>
    <row r="118" spans="1:103" x14ac:dyDescent="0.25">
      <c r="A118" s="238">
        <v>766386</v>
      </c>
      <c r="B118" s="238">
        <v>4</v>
      </c>
      <c r="C118" s="238">
        <v>15</v>
      </c>
      <c r="D118" s="238">
        <v>7.1550000000000002</v>
      </c>
      <c r="E118" s="238">
        <v>27</v>
      </c>
      <c r="F118" s="238" t="s">
        <v>2937</v>
      </c>
      <c r="H118" s="238" t="s">
        <v>354</v>
      </c>
      <c r="I118" s="238">
        <v>25</v>
      </c>
      <c r="K118" s="238">
        <v>19010436</v>
      </c>
      <c r="M118" s="238">
        <v>11</v>
      </c>
      <c r="N118" s="238">
        <v>29</v>
      </c>
      <c r="O118" s="238">
        <v>2019</v>
      </c>
      <c r="P118" s="238" t="s">
        <v>362</v>
      </c>
      <c r="Q118" s="238">
        <v>23</v>
      </c>
      <c r="R118" s="238" t="s">
        <v>369</v>
      </c>
      <c r="S118" s="238">
        <v>5</v>
      </c>
      <c r="T118" s="238">
        <v>0</v>
      </c>
      <c r="U118" s="238">
        <v>1</v>
      </c>
      <c r="W118" s="238">
        <v>47</v>
      </c>
      <c r="X118" s="238">
        <v>3</v>
      </c>
      <c r="Y118" s="238">
        <v>4</v>
      </c>
      <c r="Z118" s="238">
        <v>4</v>
      </c>
      <c r="AA118" s="238">
        <v>2</v>
      </c>
      <c r="AB118" s="238">
        <v>3</v>
      </c>
      <c r="AC118" s="238">
        <v>98</v>
      </c>
      <c r="AD118" s="238" t="s">
        <v>2800</v>
      </c>
      <c r="AF118" s="238" t="s">
        <v>2779</v>
      </c>
      <c r="AG118" s="238">
        <v>3</v>
      </c>
      <c r="AH118" s="238">
        <v>2</v>
      </c>
      <c r="AI118" s="238">
        <v>2</v>
      </c>
      <c r="AJ118" s="238">
        <v>1</v>
      </c>
      <c r="AK118" s="238">
        <v>21</v>
      </c>
      <c r="AL118" s="238">
        <v>26</v>
      </c>
      <c r="AM118" s="238" t="s">
        <v>354</v>
      </c>
      <c r="AN118" s="238">
        <v>5</v>
      </c>
      <c r="AO118" s="238">
        <v>1</v>
      </c>
      <c r="AS118" s="238">
        <v>15</v>
      </c>
      <c r="AT118" s="238">
        <v>20</v>
      </c>
      <c r="AU118" s="238">
        <v>35</v>
      </c>
      <c r="AV118" s="238">
        <v>13</v>
      </c>
      <c r="AW118" s="238">
        <v>21</v>
      </c>
      <c r="CT118" s="238">
        <v>450143.51495560299</v>
      </c>
      <c r="CU118" s="238">
        <v>4975945.8633370101</v>
      </c>
      <c r="CV118" s="238">
        <v>44.935197350000003</v>
      </c>
      <c r="CW118" s="238">
        <v>-93.631861830000005</v>
      </c>
      <c r="CX118" s="238" t="s">
        <v>359</v>
      </c>
      <c r="CY118" s="238" t="s">
        <v>3008</v>
      </c>
    </row>
    <row r="119" spans="1:103" x14ac:dyDescent="0.25">
      <c r="A119" s="238">
        <v>11051723</v>
      </c>
      <c r="B119" s="238">
        <v>4</v>
      </c>
      <c r="C119" s="238">
        <v>15</v>
      </c>
      <c r="D119" s="238">
        <v>7.17</v>
      </c>
      <c r="E119" s="238">
        <v>27</v>
      </c>
      <c r="F119" s="238" t="s">
        <v>2937</v>
      </c>
      <c r="H119" s="238" t="s">
        <v>354</v>
      </c>
      <c r="I119" s="238">
        <v>25</v>
      </c>
      <c r="K119" s="238" t="s">
        <v>3009</v>
      </c>
      <c r="L119" s="238">
        <v>151900105</v>
      </c>
      <c r="M119" s="238">
        <v>7</v>
      </c>
      <c r="N119" s="238">
        <v>8</v>
      </c>
      <c r="O119" s="238">
        <v>2015</v>
      </c>
      <c r="P119" s="238" t="s">
        <v>355</v>
      </c>
      <c r="Q119" s="238">
        <v>17</v>
      </c>
      <c r="S119" s="238">
        <v>5</v>
      </c>
      <c r="T119" s="238">
        <v>0</v>
      </c>
      <c r="U119" s="238">
        <v>3</v>
      </c>
      <c r="V119" s="238">
        <v>1</v>
      </c>
      <c r="W119" s="238">
        <v>10</v>
      </c>
      <c r="X119" s="238">
        <v>2</v>
      </c>
      <c r="Y119" s="238">
        <v>1</v>
      </c>
      <c r="Z119" s="238">
        <v>1</v>
      </c>
      <c r="AB119" s="238">
        <v>1</v>
      </c>
      <c r="AC119" s="238">
        <v>98</v>
      </c>
      <c r="AD119" s="238" t="s">
        <v>3010</v>
      </c>
      <c r="AE119" s="238" t="s">
        <v>2995</v>
      </c>
      <c r="AF119" s="238" t="s">
        <v>2779</v>
      </c>
      <c r="AG119" s="238">
        <v>7</v>
      </c>
      <c r="AH119" s="238">
        <v>2</v>
      </c>
      <c r="AI119" s="238">
        <v>2</v>
      </c>
      <c r="AJ119" s="238">
        <v>4</v>
      </c>
      <c r="AK119" s="238">
        <v>21</v>
      </c>
      <c r="AL119" s="238">
        <v>33</v>
      </c>
      <c r="AM119" s="238" t="s">
        <v>363</v>
      </c>
      <c r="AN119" s="238">
        <v>5</v>
      </c>
      <c r="AO119" s="238">
        <v>5</v>
      </c>
      <c r="AP119" s="238">
        <v>1</v>
      </c>
      <c r="AS119" s="238">
        <v>7</v>
      </c>
      <c r="AT119" s="238">
        <v>20</v>
      </c>
      <c r="AU119" s="238">
        <v>35</v>
      </c>
      <c r="AV119" s="238">
        <v>11</v>
      </c>
      <c r="AW119" s="238">
        <v>21</v>
      </c>
      <c r="AX119" s="238">
        <v>2</v>
      </c>
      <c r="AY119" s="238">
        <v>4</v>
      </c>
      <c r="AZ119" s="238">
        <v>4</v>
      </c>
      <c r="BA119" s="238">
        <v>21</v>
      </c>
      <c r="BB119" s="238">
        <v>52</v>
      </c>
      <c r="BC119" s="238" t="s">
        <v>363</v>
      </c>
      <c r="BD119" s="238">
        <v>5</v>
      </c>
      <c r="BE119" s="238">
        <v>1</v>
      </c>
      <c r="BF119" s="238">
        <v>1</v>
      </c>
      <c r="BI119" s="238">
        <v>7</v>
      </c>
      <c r="BJ119" s="238">
        <v>20</v>
      </c>
      <c r="BK119" s="238">
        <v>35</v>
      </c>
      <c r="BL119" s="238">
        <v>11</v>
      </c>
      <c r="BM119" s="238">
        <v>21</v>
      </c>
      <c r="BN119" s="238">
        <v>2</v>
      </c>
      <c r="BO119" s="238">
        <v>2</v>
      </c>
      <c r="BP119" s="238">
        <v>4</v>
      </c>
      <c r="BQ119" s="238">
        <v>21</v>
      </c>
      <c r="BR119" s="238">
        <v>66</v>
      </c>
      <c r="BS119" s="238" t="s">
        <v>354</v>
      </c>
      <c r="BT119" s="238">
        <v>5</v>
      </c>
      <c r="BU119" s="238">
        <v>1</v>
      </c>
      <c r="BV119" s="238">
        <v>1</v>
      </c>
      <c r="BY119" s="238">
        <v>7</v>
      </c>
      <c r="BZ119" s="238">
        <v>20</v>
      </c>
      <c r="CA119" s="238">
        <v>35</v>
      </c>
      <c r="CB119" s="238">
        <v>11</v>
      </c>
      <c r="CC119" s="238">
        <v>21</v>
      </c>
      <c r="CT119" s="238">
        <v>450167</v>
      </c>
      <c r="CU119" s="238">
        <v>4975947</v>
      </c>
      <c r="CV119" s="238">
        <v>44.935207200000001</v>
      </c>
      <c r="CW119" s="238">
        <v>-93.6315618</v>
      </c>
      <c r="CX119" s="238" t="s">
        <v>359</v>
      </c>
      <c r="CY119" s="238" t="s">
        <v>3011</v>
      </c>
    </row>
    <row r="120" spans="1:103" x14ac:dyDescent="0.25">
      <c r="A120" s="238">
        <v>10870414</v>
      </c>
      <c r="B120" s="238">
        <v>4</v>
      </c>
      <c r="C120" s="238">
        <v>15</v>
      </c>
      <c r="D120" s="238">
        <v>7.1749999999999998</v>
      </c>
      <c r="E120" s="238">
        <v>27</v>
      </c>
      <c r="F120" s="238" t="s">
        <v>2937</v>
      </c>
      <c r="H120" s="238" t="s">
        <v>354</v>
      </c>
      <c r="I120" s="238">
        <v>25</v>
      </c>
      <c r="K120" s="238" t="s">
        <v>3012</v>
      </c>
      <c r="L120" s="238">
        <v>130930018</v>
      </c>
      <c r="M120" s="238">
        <v>4</v>
      </c>
      <c r="N120" s="238">
        <v>3</v>
      </c>
      <c r="O120" s="238">
        <v>2013</v>
      </c>
      <c r="P120" s="238" t="s">
        <v>355</v>
      </c>
      <c r="Q120" s="238">
        <v>7</v>
      </c>
      <c r="S120" s="238">
        <v>4</v>
      </c>
      <c r="T120" s="238">
        <v>0</v>
      </c>
      <c r="U120" s="238">
        <v>2</v>
      </c>
      <c r="V120" s="238">
        <v>1</v>
      </c>
      <c r="W120" s="238">
        <v>10</v>
      </c>
      <c r="X120" s="238">
        <v>3</v>
      </c>
      <c r="Y120" s="238">
        <v>1</v>
      </c>
      <c r="Z120" s="238">
        <v>1</v>
      </c>
      <c r="AA120" s="238">
        <v>1</v>
      </c>
      <c r="AB120" s="238">
        <v>1</v>
      </c>
      <c r="AC120" s="238">
        <v>98</v>
      </c>
      <c r="AD120" s="238" t="s">
        <v>3013</v>
      </c>
      <c r="AE120" s="238" t="s">
        <v>2985</v>
      </c>
      <c r="AF120" s="238" t="s">
        <v>2779</v>
      </c>
      <c r="AG120" s="238">
        <v>7</v>
      </c>
      <c r="AH120" s="238">
        <v>2</v>
      </c>
      <c r="AI120" s="238">
        <v>2</v>
      </c>
      <c r="AJ120" s="238">
        <v>3</v>
      </c>
      <c r="AK120" s="238">
        <v>26</v>
      </c>
      <c r="AL120" s="238">
        <v>49</v>
      </c>
      <c r="AM120" s="238" t="s">
        <v>363</v>
      </c>
      <c r="AN120" s="238">
        <v>5</v>
      </c>
      <c r="AO120" s="238">
        <v>1</v>
      </c>
      <c r="AP120" s="238">
        <v>1</v>
      </c>
      <c r="AS120" s="238">
        <v>7</v>
      </c>
      <c r="AT120" s="238">
        <v>20</v>
      </c>
      <c r="AU120" s="238">
        <v>35</v>
      </c>
      <c r="AV120" s="238">
        <v>11</v>
      </c>
      <c r="AW120" s="238">
        <v>21</v>
      </c>
      <c r="AX120" s="238">
        <v>2</v>
      </c>
      <c r="AY120" s="238">
        <v>2</v>
      </c>
      <c r="AZ120" s="238">
        <v>3</v>
      </c>
      <c r="BA120" s="238">
        <v>21</v>
      </c>
      <c r="BB120" s="238">
        <v>20</v>
      </c>
      <c r="BC120" s="238" t="s">
        <v>363</v>
      </c>
      <c r="BD120" s="238">
        <v>5</v>
      </c>
      <c r="BE120" s="238">
        <v>5</v>
      </c>
      <c r="BI120" s="238">
        <v>7</v>
      </c>
      <c r="BJ120" s="238">
        <v>20</v>
      </c>
      <c r="BK120" s="238">
        <v>35</v>
      </c>
      <c r="BL120" s="238">
        <v>11</v>
      </c>
      <c r="BM120" s="238">
        <v>21</v>
      </c>
      <c r="CT120" s="238">
        <v>450175</v>
      </c>
      <c r="CU120" s="238">
        <v>4975947</v>
      </c>
      <c r="CV120" s="238">
        <v>44.9352132</v>
      </c>
      <c r="CW120" s="238">
        <v>-93.631461900000005</v>
      </c>
      <c r="CX120" s="238" t="s">
        <v>359</v>
      </c>
      <c r="CY120" s="238" t="s">
        <v>3014</v>
      </c>
    </row>
    <row r="121" spans="1:103" x14ac:dyDescent="0.25">
      <c r="A121" s="238">
        <v>600975</v>
      </c>
      <c r="B121" s="238">
        <v>4</v>
      </c>
      <c r="C121" s="238">
        <v>15</v>
      </c>
      <c r="D121" s="238">
        <v>7.1840000000000002</v>
      </c>
      <c r="E121" s="238">
        <v>27</v>
      </c>
      <c r="F121" s="238" t="s">
        <v>2937</v>
      </c>
      <c r="H121" s="238" t="s">
        <v>354</v>
      </c>
      <c r="I121" s="238">
        <v>25</v>
      </c>
      <c r="K121" s="238">
        <v>18005444</v>
      </c>
      <c r="M121" s="238">
        <v>5</v>
      </c>
      <c r="N121" s="238">
        <v>30</v>
      </c>
      <c r="O121" s="238">
        <v>2018</v>
      </c>
      <c r="P121" s="238" t="s">
        <v>355</v>
      </c>
      <c r="Q121" s="238">
        <v>7</v>
      </c>
      <c r="R121" s="238" t="s">
        <v>369</v>
      </c>
      <c r="S121" s="238">
        <v>5</v>
      </c>
      <c r="T121" s="238">
        <v>0</v>
      </c>
      <c r="U121" s="238">
        <v>2</v>
      </c>
      <c r="V121" s="238">
        <v>12</v>
      </c>
      <c r="W121" s="238">
        <v>10</v>
      </c>
      <c r="X121" s="238">
        <v>27</v>
      </c>
      <c r="Y121" s="238">
        <v>1</v>
      </c>
      <c r="Z121" s="238">
        <v>1</v>
      </c>
      <c r="AB121" s="238">
        <v>1</v>
      </c>
      <c r="AC121" s="238">
        <v>98</v>
      </c>
      <c r="AD121" s="238" t="s">
        <v>2800</v>
      </c>
      <c r="AF121" s="238" t="s">
        <v>2779</v>
      </c>
      <c r="AG121" s="238">
        <v>7</v>
      </c>
      <c r="AH121" s="238">
        <v>2</v>
      </c>
      <c r="AI121" s="238">
        <v>2</v>
      </c>
      <c r="AJ121" s="238">
        <v>3</v>
      </c>
      <c r="AK121" s="238">
        <v>26</v>
      </c>
      <c r="AL121" s="238">
        <v>25</v>
      </c>
      <c r="AM121" s="238" t="s">
        <v>354</v>
      </c>
      <c r="AN121" s="238">
        <v>5</v>
      </c>
      <c r="AO121" s="238">
        <v>1</v>
      </c>
      <c r="AS121" s="238">
        <v>90</v>
      </c>
      <c r="AT121" s="238">
        <v>22</v>
      </c>
      <c r="AV121" s="238">
        <v>13</v>
      </c>
      <c r="AW121" s="238">
        <v>21</v>
      </c>
      <c r="AX121" s="238">
        <v>2</v>
      </c>
      <c r="AY121" s="238">
        <v>4</v>
      </c>
      <c r="AZ121" s="238">
        <v>3</v>
      </c>
      <c r="BA121" s="238">
        <v>21</v>
      </c>
      <c r="BB121" s="238">
        <v>24</v>
      </c>
      <c r="BC121" s="238" t="s">
        <v>363</v>
      </c>
      <c r="BD121" s="238">
        <v>5</v>
      </c>
      <c r="BE121" s="238">
        <v>1</v>
      </c>
      <c r="BI121" s="238">
        <v>90</v>
      </c>
      <c r="BJ121" s="238">
        <v>22</v>
      </c>
      <c r="BK121" s="238">
        <v>35</v>
      </c>
      <c r="BL121" s="238">
        <v>13</v>
      </c>
      <c r="BM121" s="238">
        <v>21</v>
      </c>
      <c r="CT121" s="238">
        <v>450189.89058200002</v>
      </c>
      <c r="CU121" s="238">
        <v>4975943.3554436797</v>
      </c>
      <c r="CV121" s="238">
        <v>44.935178020000002</v>
      </c>
      <c r="CW121" s="238">
        <v>-93.631273870000001</v>
      </c>
      <c r="CX121" s="238" t="s">
        <v>359</v>
      </c>
      <c r="CY121" s="238" t="s">
        <v>3015</v>
      </c>
    </row>
    <row r="122" spans="1:103" x14ac:dyDescent="0.25">
      <c r="A122" s="238">
        <v>338830</v>
      </c>
      <c r="B122" s="238">
        <v>4</v>
      </c>
      <c r="C122" s="238">
        <v>15</v>
      </c>
      <c r="D122" s="238">
        <v>7.1909999999999998</v>
      </c>
      <c r="E122" s="238">
        <v>27</v>
      </c>
      <c r="F122" s="238" t="s">
        <v>2937</v>
      </c>
      <c r="H122" s="238" t="s">
        <v>354</v>
      </c>
      <c r="I122" s="238">
        <v>25</v>
      </c>
      <c r="K122" s="238" t="s">
        <v>3016</v>
      </c>
      <c r="M122" s="238">
        <v>3</v>
      </c>
      <c r="N122" s="238">
        <v>28</v>
      </c>
      <c r="O122" s="238">
        <v>2016</v>
      </c>
      <c r="P122" s="238" t="s">
        <v>361</v>
      </c>
      <c r="Q122" s="238">
        <v>16</v>
      </c>
      <c r="S122" s="238">
        <v>5</v>
      </c>
      <c r="T122" s="238">
        <v>0</v>
      </c>
      <c r="U122" s="238">
        <v>2</v>
      </c>
      <c r="V122" s="238">
        <v>12</v>
      </c>
      <c r="W122" s="238">
        <v>10</v>
      </c>
      <c r="X122" s="238">
        <v>3</v>
      </c>
      <c r="Y122" s="238">
        <v>1</v>
      </c>
      <c r="Z122" s="238">
        <v>1</v>
      </c>
      <c r="AB122" s="238">
        <v>1</v>
      </c>
      <c r="AC122" s="238">
        <v>98</v>
      </c>
      <c r="AD122" s="238" t="s">
        <v>2800</v>
      </c>
      <c r="AF122" s="238" t="s">
        <v>2784</v>
      </c>
      <c r="AG122" s="238">
        <v>7</v>
      </c>
      <c r="AH122" s="238">
        <v>2</v>
      </c>
      <c r="AI122" s="238">
        <v>2</v>
      </c>
      <c r="AJ122" s="238">
        <v>4</v>
      </c>
      <c r="AK122" s="238">
        <v>21</v>
      </c>
      <c r="AL122" s="238">
        <v>53</v>
      </c>
      <c r="AM122" s="238" t="s">
        <v>363</v>
      </c>
      <c r="AN122" s="238">
        <v>5</v>
      </c>
      <c r="AO122" s="238">
        <v>90</v>
      </c>
      <c r="AS122" s="238">
        <v>15</v>
      </c>
      <c r="AT122" s="238">
        <v>9</v>
      </c>
      <c r="AU122" s="238">
        <v>35</v>
      </c>
      <c r="AV122" s="238">
        <v>11</v>
      </c>
      <c r="AW122" s="238">
        <v>21</v>
      </c>
      <c r="AX122" s="238">
        <v>2</v>
      </c>
      <c r="AY122" s="238">
        <v>2</v>
      </c>
      <c r="AZ122" s="238">
        <v>4</v>
      </c>
      <c r="BA122" s="238">
        <v>34</v>
      </c>
      <c r="BB122" s="238">
        <v>24</v>
      </c>
      <c r="BC122" s="238" t="s">
        <v>363</v>
      </c>
      <c r="BD122" s="238">
        <v>5</v>
      </c>
      <c r="BE122" s="238">
        <v>1</v>
      </c>
      <c r="BI122" s="238">
        <v>15</v>
      </c>
      <c r="BJ122" s="238">
        <v>9</v>
      </c>
      <c r="BK122" s="238">
        <v>35</v>
      </c>
      <c r="BL122" s="238">
        <v>11</v>
      </c>
      <c r="BM122" s="238">
        <v>21</v>
      </c>
      <c r="CT122" s="238">
        <v>450202.16711818997</v>
      </c>
      <c r="CU122" s="238">
        <v>4975962.57478703</v>
      </c>
      <c r="CV122" s="238">
        <v>44.93535189</v>
      </c>
      <c r="CW122" s="238">
        <v>-93.631120179999996</v>
      </c>
      <c r="CX122" s="238" t="s">
        <v>391</v>
      </c>
      <c r="CY122" s="238" t="s">
        <v>3017</v>
      </c>
    </row>
    <row r="123" spans="1:103" x14ac:dyDescent="0.25">
      <c r="A123" s="238">
        <v>334357</v>
      </c>
      <c r="B123" s="238">
        <v>4</v>
      </c>
      <c r="C123" s="238">
        <v>15</v>
      </c>
      <c r="D123" s="238">
        <v>7.2530000000000001</v>
      </c>
      <c r="E123" s="238">
        <v>27</v>
      </c>
      <c r="F123" s="238" t="s">
        <v>2937</v>
      </c>
      <c r="H123" s="238" t="s">
        <v>354</v>
      </c>
      <c r="I123" s="238">
        <v>25</v>
      </c>
      <c r="K123" s="238" t="s">
        <v>3018</v>
      </c>
      <c r="M123" s="238">
        <v>3</v>
      </c>
      <c r="N123" s="238">
        <v>8</v>
      </c>
      <c r="O123" s="238">
        <v>2016</v>
      </c>
      <c r="P123" s="238" t="s">
        <v>368</v>
      </c>
      <c r="Q123" s="238">
        <v>14</v>
      </c>
      <c r="R123" s="238">
        <v>98</v>
      </c>
      <c r="S123" s="238">
        <v>5</v>
      </c>
      <c r="T123" s="238">
        <v>0</v>
      </c>
      <c r="U123" s="238">
        <v>2</v>
      </c>
      <c r="V123" s="238">
        <v>12</v>
      </c>
      <c r="W123" s="238">
        <v>10</v>
      </c>
      <c r="X123" s="238">
        <v>2</v>
      </c>
      <c r="Y123" s="238">
        <v>1</v>
      </c>
      <c r="Z123" s="238">
        <v>1</v>
      </c>
      <c r="AB123" s="238">
        <v>1</v>
      </c>
      <c r="AC123" s="238">
        <v>98</v>
      </c>
      <c r="AD123" s="238" t="s">
        <v>2800</v>
      </c>
      <c r="AF123" s="238" t="s">
        <v>2779</v>
      </c>
      <c r="AG123" s="238">
        <v>7</v>
      </c>
      <c r="AH123" s="238">
        <v>2</v>
      </c>
      <c r="AI123" s="238">
        <v>4</v>
      </c>
      <c r="AJ123" s="238">
        <v>3</v>
      </c>
      <c r="AK123" s="238">
        <v>34</v>
      </c>
      <c r="AL123" s="238">
        <v>72</v>
      </c>
      <c r="AM123" s="238" t="s">
        <v>363</v>
      </c>
      <c r="AN123" s="238">
        <v>5</v>
      </c>
      <c r="AO123" s="238">
        <v>1</v>
      </c>
      <c r="AS123" s="238">
        <v>14</v>
      </c>
      <c r="AT123" s="238">
        <v>98</v>
      </c>
      <c r="AV123" s="238">
        <v>11</v>
      </c>
      <c r="AW123" s="238">
        <v>21</v>
      </c>
      <c r="AX123" s="238">
        <v>2</v>
      </c>
      <c r="AY123" s="238">
        <v>2</v>
      </c>
      <c r="AZ123" s="238">
        <v>3</v>
      </c>
      <c r="BA123" s="238">
        <v>21</v>
      </c>
      <c r="BB123" s="238">
        <v>27</v>
      </c>
      <c r="BC123" s="238" t="s">
        <v>363</v>
      </c>
      <c r="BD123" s="238">
        <v>10</v>
      </c>
      <c r="BE123" s="238">
        <v>4</v>
      </c>
      <c r="BF123" s="238">
        <v>70</v>
      </c>
      <c r="BI123" s="238">
        <v>14</v>
      </c>
      <c r="BJ123" s="238">
        <v>98</v>
      </c>
      <c r="BK123" s="238">
        <v>35</v>
      </c>
      <c r="BL123" s="238">
        <v>11</v>
      </c>
      <c r="BM123" s="238">
        <v>21</v>
      </c>
      <c r="CT123" s="238">
        <v>450294.43299277697</v>
      </c>
      <c r="CU123" s="238">
        <v>4975945.0648826603</v>
      </c>
      <c r="CV123" s="238">
        <v>44.935200729999998</v>
      </c>
      <c r="CW123" s="238">
        <v>-93.629949190000005</v>
      </c>
      <c r="CX123" s="238" t="s">
        <v>359</v>
      </c>
      <c r="CY123" s="238" t="s">
        <v>3019</v>
      </c>
    </row>
    <row r="124" spans="1:103" x14ac:dyDescent="0.25">
      <c r="A124" s="238">
        <v>589649</v>
      </c>
      <c r="B124" s="238">
        <v>4</v>
      </c>
      <c r="C124" s="238">
        <v>15</v>
      </c>
      <c r="D124" s="238">
        <v>7.327</v>
      </c>
      <c r="E124" s="238">
        <v>27</v>
      </c>
      <c r="F124" s="238" t="s">
        <v>2937</v>
      </c>
      <c r="H124" s="238" t="s">
        <v>354</v>
      </c>
      <c r="I124" s="238">
        <v>25</v>
      </c>
      <c r="K124" s="238">
        <v>18003276</v>
      </c>
      <c r="M124" s="238">
        <v>4</v>
      </c>
      <c r="N124" s="238">
        <v>9</v>
      </c>
      <c r="O124" s="238">
        <v>2018</v>
      </c>
      <c r="P124" s="238" t="s">
        <v>361</v>
      </c>
      <c r="Q124" s="238">
        <v>7</v>
      </c>
      <c r="R124" s="238" t="s">
        <v>369</v>
      </c>
      <c r="S124" s="238">
        <v>4</v>
      </c>
      <c r="T124" s="238">
        <v>0</v>
      </c>
      <c r="U124" s="238">
        <v>2</v>
      </c>
      <c r="V124" s="238">
        <v>12</v>
      </c>
      <c r="W124" s="238">
        <v>10</v>
      </c>
      <c r="X124" s="238">
        <v>2</v>
      </c>
      <c r="Y124" s="238">
        <v>2</v>
      </c>
      <c r="Z124" s="238">
        <v>2</v>
      </c>
      <c r="AB124" s="238">
        <v>3</v>
      </c>
      <c r="AC124" s="238">
        <v>98</v>
      </c>
      <c r="AD124" s="238" t="s">
        <v>2800</v>
      </c>
      <c r="AF124" s="238" t="s">
        <v>2779</v>
      </c>
      <c r="AG124" s="238">
        <v>7</v>
      </c>
      <c r="AH124" s="238">
        <v>2</v>
      </c>
      <c r="AI124" s="238">
        <v>2</v>
      </c>
      <c r="AJ124" s="238">
        <v>3</v>
      </c>
      <c r="AK124" s="238">
        <v>26</v>
      </c>
      <c r="AL124" s="238">
        <v>40</v>
      </c>
      <c r="AM124" s="238" t="s">
        <v>363</v>
      </c>
      <c r="AN124" s="238">
        <v>5</v>
      </c>
      <c r="AO124" s="238">
        <v>1</v>
      </c>
      <c r="AS124" s="238">
        <v>14</v>
      </c>
      <c r="AT124" s="238">
        <v>9</v>
      </c>
      <c r="AU124" s="238">
        <v>30</v>
      </c>
      <c r="AV124" s="238">
        <v>11</v>
      </c>
      <c r="AW124" s="238">
        <v>21</v>
      </c>
      <c r="AX124" s="238">
        <v>2</v>
      </c>
      <c r="AY124" s="238">
        <v>4</v>
      </c>
      <c r="AZ124" s="238">
        <v>3</v>
      </c>
      <c r="BA124" s="238">
        <v>26</v>
      </c>
      <c r="BB124" s="238">
        <v>23</v>
      </c>
      <c r="BC124" s="238" t="s">
        <v>354</v>
      </c>
      <c r="BD124" s="238">
        <v>5</v>
      </c>
      <c r="BE124" s="238">
        <v>1</v>
      </c>
      <c r="BI124" s="238">
        <v>14</v>
      </c>
      <c r="BJ124" s="238">
        <v>9</v>
      </c>
      <c r="BK124" s="238">
        <v>30</v>
      </c>
      <c r="BL124" s="238">
        <v>11</v>
      </c>
      <c r="BM124" s="238">
        <v>21</v>
      </c>
      <c r="CT124" s="238">
        <v>450419.28479078802</v>
      </c>
      <c r="CU124" s="238">
        <v>4975945.1016584104</v>
      </c>
      <c r="CV124" s="238">
        <v>44.935209780000001</v>
      </c>
      <c r="CW124" s="238">
        <v>-93.628366959999994</v>
      </c>
      <c r="CX124" s="238" t="s">
        <v>359</v>
      </c>
      <c r="CY124" s="238" t="s">
        <v>3020</v>
      </c>
    </row>
    <row r="125" spans="1:103" x14ac:dyDescent="0.25">
      <c r="A125" s="238">
        <v>371201</v>
      </c>
      <c r="B125" s="238">
        <v>4</v>
      </c>
      <c r="C125" s="238">
        <v>15</v>
      </c>
      <c r="D125" s="238">
        <v>7.3289999999999997</v>
      </c>
      <c r="E125" s="238">
        <v>27</v>
      </c>
      <c r="F125" s="238" t="s">
        <v>2937</v>
      </c>
      <c r="H125" s="238" t="s">
        <v>354</v>
      </c>
      <c r="I125" s="238">
        <v>25</v>
      </c>
      <c r="K125" s="238" t="s">
        <v>3021</v>
      </c>
      <c r="M125" s="238">
        <v>8</v>
      </c>
      <c r="N125" s="238">
        <v>12</v>
      </c>
      <c r="O125" s="238">
        <v>2016</v>
      </c>
      <c r="P125" s="238" t="s">
        <v>362</v>
      </c>
      <c r="Q125" s="238">
        <v>16</v>
      </c>
      <c r="S125" s="238">
        <v>5</v>
      </c>
      <c r="T125" s="238">
        <v>0</v>
      </c>
      <c r="U125" s="238">
        <v>2</v>
      </c>
      <c r="V125" s="238">
        <v>5</v>
      </c>
      <c r="W125" s="238">
        <v>10</v>
      </c>
      <c r="X125" s="238">
        <v>10</v>
      </c>
      <c r="Y125" s="238">
        <v>1</v>
      </c>
      <c r="Z125" s="238">
        <v>2</v>
      </c>
      <c r="AA125" s="238">
        <v>3</v>
      </c>
      <c r="AB125" s="238">
        <v>2</v>
      </c>
      <c r="AC125" s="238">
        <v>98</v>
      </c>
      <c r="AD125" s="238" t="s">
        <v>2800</v>
      </c>
      <c r="AF125" s="238" t="s">
        <v>2779</v>
      </c>
      <c r="AG125" s="238">
        <v>10</v>
      </c>
      <c r="AH125" s="238">
        <v>2</v>
      </c>
      <c r="AI125" s="238">
        <v>4</v>
      </c>
      <c r="AJ125" s="238">
        <v>1</v>
      </c>
      <c r="AK125" s="238">
        <v>24</v>
      </c>
      <c r="AL125" s="238">
        <v>62</v>
      </c>
      <c r="AM125" s="238" t="s">
        <v>363</v>
      </c>
      <c r="AN125" s="238">
        <v>5</v>
      </c>
      <c r="AO125" s="238">
        <v>2</v>
      </c>
      <c r="AS125" s="238">
        <v>15</v>
      </c>
      <c r="AT125" s="238">
        <v>9</v>
      </c>
      <c r="AU125" s="238">
        <v>35</v>
      </c>
      <c r="AV125" s="238">
        <v>11</v>
      </c>
      <c r="AW125" s="238">
        <v>21</v>
      </c>
      <c r="AX125" s="238">
        <v>2</v>
      </c>
      <c r="AY125" s="238">
        <v>2</v>
      </c>
      <c r="AZ125" s="238">
        <v>4</v>
      </c>
      <c r="BA125" s="238">
        <v>21</v>
      </c>
      <c r="BB125" s="238">
        <v>26</v>
      </c>
      <c r="BC125" s="238" t="s">
        <v>354</v>
      </c>
      <c r="BD125" s="238">
        <v>5</v>
      </c>
      <c r="BE125" s="238">
        <v>1</v>
      </c>
      <c r="BI125" s="238">
        <v>15</v>
      </c>
      <c r="BJ125" s="238">
        <v>9</v>
      </c>
      <c r="BK125" s="238">
        <v>35</v>
      </c>
      <c r="BL125" s="238">
        <v>11</v>
      </c>
      <c r="BM125" s="238">
        <v>21</v>
      </c>
      <c r="CT125" s="238">
        <v>450417.837513123</v>
      </c>
      <c r="CU125" s="238">
        <v>4975951.6328239897</v>
      </c>
      <c r="CV125" s="238">
        <v>44.935268460000003</v>
      </c>
      <c r="CW125" s="238">
        <v>-93.628385940000001</v>
      </c>
      <c r="CX125" s="238" t="s">
        <v>359</v>
      </c>
      <c r="CY125" s="238" t="s">
        <v>3022</v>
      </c>
    </row>
    <row r="126" spans="1:103" x14ac:dyDescent="0.25">
      <c r="A126" s="238">
        <v>352783</v>
      </c>
      <c r="B126" s="238">
        <v>4</v>
      </c>
      <c r="C126" s="238">
        <v>15</v>
      </c>
      <c r="D126" s="238">
        <v>7.3330000000000002</v>
      </c>
      <c r="E126" s="238">
        <v>27</v>
      </c>
      <c r="F126" s="238" t="s">
        <v>2937</v>
      </c>
      <c r="H126" s="238" t="s">
        <v>354</v>
      </c>
      <c r="I126" s="238">
        <v>25</v>
      </c>
      <c r="K126" s="238">
        <v>16005544</v>
      </c>
      <c r="M126" s="238">
        <v>5</v>
      </c>
      <c r="N126" s="238">
        <v>30</v>
      </c>
      <c r="O126" s="238">
        <v>2016</v>
      </c>
      <c r="P126" s="238" t="s">
        <v>361</v>
      </c>
      <c r="Q126" s="238">
        <v>16</v>
      </c>
      <c r="R126" s="238" t="s">
        <v>356</v>
      </c>
      <c r="S126" s="238">
        <v>4</v>
      </c>
      <c r="T126" s="238">
        <v>0</v>
      </c>
      <c r="U126" s="238">
        <v>2</v>
      </c>
      <c r="V126" s="238">
        <v>12</v>
      </c>
      <c r="W126" s="238">
        <v>10</v>
      </c>
      <c r="X126" s="238">
        <v>2</v>
      </c>
      <c r="Y126" s="238">
        <v>1</v>
      </c>
      <c r="Z126" s="238">
        <v>1</v>
      </c>
      <c r="AB126" s="238">
        <v>1</v>
      </c>
      <c r="AC126" s="238">
        <v>98</v>
      </c>
      <c r="AD126" s="238" t="s">
        <v>2800</v>
      </c>
      <c r="AF126" s="238" t="s">
        <v>2784</v>
      </c>
      <c r="AG126" s="238">
        <v>7</v>
      </c>
      <c r="AH126" s="238">
        <v>2</v>
      </c>
      <c r="AI126" s="238">
        <v>2</v>
      </c>
      <c r="AJ126" s="238">
        <v>4</v>
      </c>
      <c r="AK126" s="238">
        <v>21</v>
      </c>
      <c r="AL126" s="238">
        <v>52</v>
      </c>
      <c r="AM126" s="238" t="s">
        <v>354</v>
      </c>
      <c r="AN126" s="238">
        <v>5</v>
      </c>
      <c r="AO126" s="238">
        <v>70</v>
      </c>
      <c r="AS126" s="238">
        <v>15</v>
      </c>
      <c r="AT126" s="238">
        <v>9</v>
      </c>
      <c r="AU126" s="238">
        <v>35</v>
      </c>
      <c r="AV126" s="238">
        <v>11</v>
      </c>
      <c r="AW126" s="238">
        <v>21</v>
      </c>
      <c r="AX126" s="238">
        <v>1</v>
      </c>
      <c r="AY126" s="238">
        <v>2</v>
      </c>
      <c r="AZ126" s="238">
        <v>4</v>
      </c>
      <c r="BA126" s="238">
        <v>21</v>
      </c>
      <c r="BI126" s="238">
        <v>15</v>
      </c>
      <c r="BJ126" s="238">
        <v>9</v>
      </c>
      <c r="BK126" s="238">
        <v>35</v>
      </c>
      <c r="BL126" s="238">
        <v>11</v>
      </c>
      <c r="BM126" s="238">
        <v>21</v>
      </c>
      <c r="CT126" s="238">
        <v>450429.07439370098</v>
      </c>
      <c r="CU126" s="238">
        <v>4975954.2774086799</v>
      </c>
      <c r="CV126" s="238">
        <v>44.935293049999999</v>
      </c>
      <c r="CW126" s="238">
        <v>-93.628243800000007</v>
      </c>
      <c r="CX126" s="238" t="s">
        <v>359</v>
      </c>
      <c r="CY126" s="238" t="s">
        <v>3023</v>
      </c>
    </row>
    <row r="127" spans="1:103" x14ac:dyDescent="0.25">
      <c r="A127" s="238">
        <v>388255</v>
      </c>
      <c r="B127" s="238">
        <v>4</v>
      </c>
      <c r="C127" s="238">
        <v>15</v>
      </c>
      <c r="D127" s="238">
        <v>7.3620000000000001</v>
      </c>
      <c r="E127" s="238">
        <v>27</v>
      </c>
      <c r="F127" s="238" t="s">
        <v>2937</v>
      </c>
      <c r="H127" s="238" t="s">
        <v>354</v>
      </c>
      <c r="I127" s="238">
        <v>25</v>
      </c>
      <c r="K127" s="238" t="s">
        <v>3024</v>
      </c>
      <c r="M127" s="238">
        <v>10</v>
      </c>
      <c r="N127" s="238">
        <v>19</v>
      </c>
      <c r="O127" s="238">
        <v>2016</v>
      </c>
      <c r="P127" s="238" t="s">
        <v>355</v>
      </c>
      <c r="Q127" s="238">
        <v>17</v>
      </c>
      <c r="R127" s="238">
        <v>98</v>
      </c>
      <c r="S127" s="238">
        <v>5</v>
      </c>
      <c r="T127" s="238">
        <v>0</v>
      </c>
      <c r="U127" s="238">
        <v>2</v>
      </c>
      <c r="V127" s="238">
        <v>12</v>
      </c>
      <c r="W127" s="238">
        <v>10</v>
      </c>
      <c r="X127" s="238">
        <v>4</v>
      </c>
      <c r="Y127" s="238">
        <v>1</v>
      </c>
      <c r="Z127" s="238">
        <v>1</v>
      </c>
      <c r="AB127" s="238">
        <v>1</v>
      </c>
      <c r="AC127" s="238">
        <v>98</v>
      </c>
      <c r="AD127" s="238" t="s">
        <v>2800</v>
      </c>
      <c r="AF127" s="238" t="s">
        <v>2784</v>
      </c>
      <c r="AG127" s="238">
        <v>7</v>
      </c>
      <c r="AH127" s="238">
        <v>2</v>
      </c>
      <c r="AI127" s="238">
        <v>2</v>
      </c>
      <c r="AJ127" s="238">
        <v>3</v>
      </c>
      <c r="AK127" s="238">
        <v>34</v>
      </c>
      <c r="AL127" s="238">
        <v>24</v>
      </c>
      <c r="AM127" s="238" t="s">
        <v>363</v>
      </c>
      <c r="AN127" s="238">
        <v>5</v>
      </c>
      <c r="AO127" s="238">
        <v>1</v>
      </c>
      <c r="AS127" s="238">
        <v>14</v>
      </c>
      <c r="AT127" s="238">
        <v>20</v>
      </c>
      <c r="AU127" s="238">
        <v>35</v>
      </c>
      <c r="AV127" s="238">
        <v>11</v>
      </c>
      <c r="AW127" s="238">
        <v>21</v>
      </c>
      <c r="AX127" s="238">
        <v>2</v>
      </c>
      <c r="AY127" s="238">
        <v>2</v>
      </c>
      <c r="AZ127" s="238">
        <v>3</v>
      </c>
      <c r="BA127" s="238">
        <v>21</v>
      </c>
      <c r="BB127" s="238">
        <v>67</v>
      </c>
      <c r="BC127" s="238" t="s">
        <v>363</v>
      </c>
      <c r="BD127" s="238">
        <v>5</v>
      </c>
      <c r="BE127" s="238">
        <v>1</v>
      </c>
      <c r="BI127" s="238">
        <v>14</v>
      </c>
      <c r="BJ127" s="238">
        <v>20</v>
      </c>
      <c r="BK127" s="238">
        <v>35</v>
      </c>
      <c r="BL127" s="238">
        <v>11</v>
      </c>
      <c r="BM127" s="238">
        <v>21</v>
      </c>
      <c r="CT127" s="238">
        <v>450475.38450321701</v>
      </c>
      <c r="CU127" s="238">
        <v>4975957.0833460297</v>
      </c>
      <c r="CV127" s="238">
        <v>44.935321539999997</v>
      </c>
      <c r="CW127" s="238">
        <v>-93.627657189999994</v>
      </c>
      <c r="CX127" s="238" t="s">
        <v>359</v>
      </c>
      <c r="CY127" s="238" t="s">
        <v>3025</v>
      </c>
    </row>
    <row r="128" spans="1:103" x14ac:dyDescent="0.25">
      <c r="A128" s="238">
        <v>341051</v>
      </c>
      <c r="B128" s="238">
        <v>4</v>
      </c>
      <c r="C128" s="238">
        <v>15</v>
      </c>
      <c r="D128" s="238">
        <v>7.3680000000000003</v>
      </c>
      <c r="E128" s="238">
        <v>27</v>
      </c>
      <c r="F128" s="238" t="s">
        <v>2937</v>
      </c>
      <c r="H128" s="238" t="s">
        <v>354</v>
      </c>
      <c r="I128" s="238">
        <v>25</v>
      </c>
      <c r="K128" s="238" t="s">
        <v>3026</v>
      </c>
      <c r="M128" s="238">
        <v>4</v>
      </c>
      <c r="N128" s="238">
        <v>8</v>
      </c>
      <c r="O128" s="238">
        <v>2016</v>
      </c>
      <c r="P128" s="238" t="s">
        <v>362</v>
      </c>
      <c r="Q128" s="238">
        <v>12</v>
      </c>
      <c r="R128" s="238">
        <v>98</v>
      </c>
      <c r="S128" s="238">
        <v>5</v>
      </c>
      <c r="T128" s="238">
        <v>0</v>
      </c>
      <c r="U128" s="238">
        <v>2</v>
      </c>
      <c r="V128" s="238">
        <v>12</v>
      </c>
      <c r="W128" s="238">
        <v>10</v>
      </c>
      <c r="X128" s="238">
        <v>2</v>
      </c>
      <c r="Y128" s="238">
        <v>1</v>
      </c>
      <c r="Z128" s="238">
        <v>1</v>
      </c>
      <c r="AA128" s="238">
        <v>90</v>
      </c>
      <c r="AB128" s="238">
        <v>2</v>
      </c>
      <c r="AC128" s="238">
        <v>98</v>
      </c>
      <c r="AD128" s="238" t="s">
        <v>2800</v>
      </c>
      <c r="AF128" s="238" t="s">
        <v>2779</v>
      </c>
      <c r="AG128" s="238">
        <v>7</v>
      </c>
      <c r="AH128" s="238">
        <v>2</v>
      </c>
      <c r="AI128" s="238">
        <v>4</v>
      </c>
      <c r="AJ128" s="238">
        <v>10</v>
      </c>
      <c r="AK128" s="238">
        <v>33</v>
      </c>
      <c r="AL128" s="238">
        <v>29</v>
      </c>
      <c r="AM128" s="238" t="s">
        <v>354</v>
      </c>
      <c r="AN128" s="238">
        <v>5</v>
      </c>
      <c r="AO128" s="238">
        <v>99</v>
      </c>
      <c r="AS128" s="238">
        <v>90</v>
      </c>
      <c r="AT128" s="238">
        <v>98</v>
      </c>
      <c r="AV128" s="238">
        <v>11</v>
      </c>
      <c r="AW128" s="238">
        <v>21</v>
      </c>
      <c r="AX128" s="238">
        <v>2</v>
      </c>
      <c r="AY128" s="238">
        <v>2</v>
      </c>
      <c r="AZ128" s="238">
        <v>10</v>
      </c>
      <c r="BA128" s="238">
        <v>21</v>
      </c>
      <c r="BB128" s="238">
        <v>88</v>
      </c>
      <c r="BC128" s="238" t="s">
        <v>363</v>
      </c>
      <c r="BD128" s="238">
        <v>5</v>
      </c>
      <c r="BE128" s="238">
        <v>1</v>
      </c>
      <c r="BI128" s="238">
        <v>90</v>
      </c>
      <c r="BJ128" s="238">
        <v>98</v>
      </c>
      <c r="BL128" s="238">
        <v>11</v>
      </c>
      <c r="BM128" s="238">
        <v>21</v>
      </c>
      <c r="CT128" s="238">
        <v>450479.220969224</v>
      </c>
      <c r="CU128" s="238">
        <v>4975930.3973246403</v>
      </c>
      <c r="CV128" s="238">
        <v>44.935081590000003</v>
      </c>
      <c r="CW128" s="238">
        <v>-93.627605959999997</v>
      </c>
      <c r="CX128" s="238" t="s">
        <v>391</v>
      </c>
      <c r="CY128" s="238" t="s">
        <v>3027</v>
      </c>
    </row>
    <row r="129" spans="1:103" x14ac:dyDescent="0.25">
      <c r="A129" s="238">
        <v>743909</v>
      </c>
      <c r="B129" s="238">
        <v>4</v>
      </c>
      <c r="C129" s="238">
        <v>15</v>
      </c>
      <c r="D129" s="238">
        <v>7.3780000000000001</v>
      </c>
      <c r="E129" s="238">
        <v>27</v>
      </c>
      <c r="F129" s="238" t="s">
        <v>2937</v>
      </c>
      <c r="H129" s="238" t="s">
        <v>354</v>
      </c>
      <c r="I129" s="238">
        <v>25</v>
      </c>
      <c r="K129" s="238">
        <v>19007932</v>
      </c>
      <c r="M129" s="238">
        <v>8</v>
      </c>
      <c r="N129" s="238">
        <v>30</v>
      </c>
      <c r="O129" s="238">
        <v>2019</v>
      </c>
      <c r="P129" s="238" t="s">
        <v>362</v>
      </c>
      <c r="Q129" s="238">
        <v>10</v>
      </c>
      <c r="R129" s="238" t="s">
        <v>369</v>
      </c>
      <c r="S129" s="238">
        <v>5</v>
      </c>
      <c r="T129" s="238">
        <v>0</v>
      </c>
      <c r="U129" s="238">
        <v>2</v>
      </c>
      <c r="W129" s="238">
        <v>75</v>
      </c>
      <c r="X129" s="238">
        <v>2</v>
      </c>
      <c r="Y129" s="238">
        <v>1</v>
      </c>
      <c r="Z129" s="238">
        <v>1</v>
      </c>
      <c r="AA129" s="238">
        <v>99</v>
      </c>
      <c r="AB129" s="238">
        <v>1</v>
      </c>
      <c r="AC129" s="238">
        <v>98</v>
      </c>
      <c r="AD129" s="238" t="s">
        <v>2800</v>
      </c>
      <c r="AF129" s="238" t="s">
        <v>2779</v>
      </c>
      <c r="AG129" s="238">
        <v>90</v>
      </c>
      <c r="AH129" s="238">
        <v>2</v>
      </c>
      <c r="AI129" s="238">
        <v>2</v>
      </c>
      <c r="AJ129" s="238">
        <v>3</v>
      </c>
      <c r="AK129" s="238">
        <v>21</v>
      </c>
      <c r="AL129" s="238">
        <v>37</v>
      </c>
      <c r="AM129" s="238" t="s">
        <v>363</v>
      </c>
      <c r="AN129" s="238">
        <v>5</v>
      </c>
      <c r="AO129" s="238">
        <v>1</v>
      </c>
      <c r="AS129" s="238">
        <v>15</v>
      </c>
      <c r="AT129" s="238">
        <v>20</v>
      </c>
      <c r="AU129" s="238">
        <v>35</v>
      </c>
      <c r="AV129" s="238">
        <v>11</v>
      </c>
      <c r="AW129" s="238">
        <v>21</v>
      </c>
      <c r="AX129" s="238">
        <v>2</v>
      </c>
      <c r="AY129" s="238">
        <v>3</v>
      </c>
      <c r="AZ129" s="238">
        <v>3</v>
      </c>
      <c r="BA129" s="238">
        <v>34</v>
      </c>
      <c r="BB129" s="238">
        <v>68</v>
      </c>
      <c r="BC129" s="238" t="s">
        <v>354</v>
      </c>
      <c r="BD129" s="238">
        <v>5</v>
      </c>
      <c r="BE129" s="238">
        <v>1</v>
      </c>
      <c r="BI129" s="238">
        <v>15</v>
      </c>
      <c r="BJ129" s="238">
        <v>20</v>
      </c>
      <c r="BK129" s="238">
        <v>35</v>
      </c>
      <c r="BL129" s="238">
        <v>11</v>
      </c>
      <c r="BM129" s="238">
        <v>21</v>
      </c>
      <c r="CT129" s="238">
        <v>450501.04220430099</v>
      </c>
      <c r="CU129" s="238">
        <v>4975942.3096082304</v>
      </c>
      <c r="CV129" s="238">
        <v>44.935190339999998</v>
      </c>
      <c r="CW129" s="238">
        <v>-93.62733059</v>
      </c>
      <c r="CX129" s="238" t="s">
        <v>359</v>
      </c>
      <c r="CY129" s="238" t="s">
        <v>3028</v>
      </c>
    </row>
    <row r="130" spans="1:103" x14ac:dyDescent="0.25">
      <c r="A130" s="238">
        <v>622251</v>
      </c>
      <c r="B130" s="238">
        <v>4</v>
      </c>
      <c r="C130" s="238">
        <v>15</v>
      </c>
      <c r="D130" s="238">
        <v>7.3920000000000003</v>
      </c>
      <c r="E130" s="238">
        <v>27</v>
      </c>
      <c r="F130" s="238" t="s">
        <v>2937</v>
      </c>
      <c r="H130" s="238" t="s">
        <v>354</v>
      </c>
      <c r="I130" s="238">
        <v>25</v>
      </c>
      <c r="K130" s="238">
        <v>18007909</v>
      </c>
      <c r="M130" s="238">
        <v>7</v>
      </c>
      <c r="N130" s="238">
        <v>20</v>
      </c>
      <c r="O130" s="238">
        <v>2018</v>
      </c>
      <c r="P130" s="238" t="s">
        <v>362</v>
      </c>
      <c r="Q130" s="238">
        <v>15</v>
      </c>
      <c r="R130" s="238" t="s">
        <v>369</v>
      </c>
      <c r="S130" s="238">
        <v>5</v>
      </c>
      <c r="T130" s="238">
        <v>0</v>
      </c>
      <c r="U130" s="238">
        <v>3</v>
      </c>
      <c r="V130" s="238">
        <v>12</v>
      </c>
      <c r="W130" s="238">
        <v>10</v>
      </c>
      <c r="X130" s="238">
        <v>4</v>
      </c>
      <c r="Y130" s="238">
        <v>1</v>
      </c>
      <c r="Z130" s="238">
        <v>2</v>
      </c>
      <c r="AB130" s="238">
        <v>1</v>
      </c>
      <c r="AC130" s="238">
        <v>98</v>
      </c>
      <c r="AD130" s="238" t="s">
        <v>2800</v>
      </c>
      <c r="AE130" s="238" t="s">
        <v>3029</v>
      </c>
      <c r="AF130" s="238" t="s">
        <v>2779</v>
      </c>
      <c r="AG130" s="238">
        <v>7</v>
      </c>
      <c r="AH130" s="238">
        <v>2</v>
      </c>
      <c r="AI130" s="238">
        <v>3</v>
      </c>
      <c r="AJ130" s="238">
        <v>3</v>
      </c>
      <c r="AK130" s="238">
        <v>34</v>
      </c>
      <c r="AL130" s="238">
        <v>43</v>
      </c>
      <c r="AM130" s="238" t="s">
        <v>354</v>
      </c>
      <c r="AN130" s="238">
        <v>5</v>
      </c>
      <c r="AO130" s="238">
        <v>1</v>
      </c>
      <c r="AS130" s="238">
        <v>15</v>
      </c>
      <c r="AT130" s="238">
        <v>20</v>
      </c>
      <c r="AU130" s="238">
        <v>35</v>
      </c>
      <c r="AV130" s="238">
        <v>11</v>
      </c>
      <c r="AW130" s="238">
        <v>21</v>
      </c>
      <c r="AX130" s="238">
        <v>2</v>
      </c>
      <c r="AY130" s="238">
        <v>2</v>
      </c>
      <c r="AZ130" s="238">
        <v>3</v>
      </c>
      <c r="BA130" s="238">
        <v>34</v>
      </c>
      <c r="BB130" s="238">
        <v>64</v>
      </c>
      <c r="BC130" s="238" t="s">
        <v>354</v>
      </c>
      <c r="BD130" s="238">
        <v>5</v>
      </c>
      <c r="BE130" s="238">
        <v>1</v>
      </c>
      <c r="BI130" s="238">
        <v>15</v>
      </c>
      <c r="BJ130" s="238">
        <v>20</v>
      </c>
      <c r="BK130" s="238">
        <v>35</v>
      </c>
      <c r="BL130" s="238">
        <v>11</v>
      </c>
      <c r="BM130" s="238">
        <v>21</v>
      </c>
      <c r="BN130" s="238">
        <v>2</v>
      </c>
      <c r="BO130" s="238">
        <v>49</v>
      </c>
      <c r="BP130" s="238">
        <v>3</v>
      </c>
      <c r="BQ130" s="238">
        <v>21</v>
      </c>
      <c r="BR130" s="238">
        <v>29</v>
      </c>
      <c r="BS130" s="238" t="s">
        <v>354</v>
      </c>
      <c r="BT130" s="238">
        <v>5</v>
      </c>
      <c r="BU130" s="238">
        <v>1</v>
      </c>
      <c r="BY130" s="238">
        <v>15</v>
      </c>
      <c r="BZ130" s="238">
        <v>20</v>
      </c>
      <c r="CA130" s="238">
        <v>35</v>
      </c>
      <c r="CB130" s="238">
        <v>11</v>
      </c>
      <c r="CC130" s="238">
        <v>21</v>
      </c>
      <c r="CT130" s="238">
        <v>450524.32458420098</v>
      </c>
      <c r="CU130" s="238">
        <v>4975938.5293720104</v>
      </c>
      <c r="CV130" s="238">
        <v>44.935157930000003</v>
      </c>
      <c r="CW130" s="238">
        <v>-93.627035160000005</v>
      </c>
      <c r="CX130" s="238" t="s">
        <v>359</v>
      </c>
      <c r="CY130" s="238" t="s">
        <v>3030</v>
      </c>
    </row>
    <row r="131" spans="1:103" x14ac:dyDescent="0.25">
      <c r="A131" s="238">
        <v>694946</v>
      </c>
      <c r="B131" s="238">
        <v>4</v>
      </c>
      <c r="C131" s="238">
        <v>15</v>
      </c>
      <c r="D131" s="238">
        <v>7.4029999999999996</v>
      </c>
      <c r="E131" s="238">
        <v>27</v>
      </c>
      <c r="F131" s="238" t="s">
        <v>2937</v>
      </c>
      <c r="H131" s="238" t="s">
        <v>354</v>
      </c>
      <c r="I131" s="238">
        <v>25</v>
      </c>
      <c r="K131" s="238">
        <v>19001759</v>
      </c>
      <c r="M131" s="238">
        <v>3</v>
      </c>
      <c r="N131" s="238">
        <v>5</v>
      </c>
      <c r="O131" s="238">
        <v>2019</v>
      </c>
      <c r="P131" s="238" t="s">
        <v>368</v>
      </c>
      <c r="Q131" s="238">
        <v>7</v>
      </c>
      <c r="R131" s="238" t="s">
        <v>369</v>
      </c>
      <c r="S131" s="238">
        <v>5</v>
      </c>
      <c r="T131" s="238">
        <v>0</v>
      </c>
      <c r="U131" s="238">
        <v>2</v>
      </c>
      <c r="V131" s="238">
        <v>12</v>
      </c>
      <c r="W131" s="238">
        <v>10</v>
      </c>
      <c r="X131" s="238">
        <v>2</v>
      </c>
      <c r="Y131" s="238">
        <v>2</v>
      </c>
      <c r="Z131" s="238">
        <v>1</v>
      </c>
      <c r="AB131" s="238">
        <v>5</v>
      </c>
      <c r="AC131" s="238">
        <v>98</v>
      </c>
      <c r="AD131" s="238" t="s">
        <v>2800</v>
      </c>
      <c r="AF131" s="238" t="s">
        <v>2779</v>
      </c>
      <c r="AG131" s="238">
        <v>7</v>
      </c>
      <c r="AH131" s="238">
        <v>2</v>
      </c>
      <c r="AI131" s="238">
        <v>2</v>
      </c>
      <c r="AJ131" s="238">
        <v>3</v>
      </c>
      <c r="AK131" s="238">
        <v>21</v>
      </c>
      <c r="AL131" s="238">
        <v>55</v>
      </c>
      <c r="AM131" s="238" t="s">
        <v>363</v>
      </c>
      <c r="AN131" s="238">
        <v>5</v>
      </c>
      <c r="AO131" s="238">
        <v>90</v>
      </c>
      <c r="AP131" s="238">
        <v>1</v>
      </c>
      <c r="AS131" s="238">
        <v>12</v>
      </c>
      <c r="AT131" s="238">
        <v>20</v>
      </c>
      <c r="AU131" s="238">
        <v>35</v>
      </c>
      <c r="AV131" s="238">
        <v>11</v>
      </c>
      <c r="AW131" s="238">
        <v>21</v>
      </c>
      <c r="AX131" s="238">
        <v>2</v>
      </c>
      <c r="AY131" s="238">
        <v>14</v>
      </c>
      <c r="AZ131" s="238">
        <v>3</v>
      </c>
      <c r="BA131" s="238">
        <v>21</v>
      </c>
      <c r="BB131" s="238">
        <v>66</v>
      </c>
      <c r="BC131" s="238" t="s">
        <v>354</v>
      </c>
      <c r="BD131" s="238">
        <v>5</v>
      </c>
      <c r="BE131" s="238">
        <v>1</v>
      </c>
      <c r="BI131" s="238">
        <v>12</v>
      </c>
      <c r="BJ131" s="238">
        <v>20</v>
      </c>
      <c r="BK131" s="238">
        <v>35</v>
      </c>
      <c r="BL131" s="238">
        <v>11</v>
      </c>
      <c r="BM131" s="238">
        <v>21</v>
      </c>
      <c r="CT131" s="238">
        <v>450541.78711912601</v>
      </c>
      <c r="CU131" s="238">
        <v>4975931.6078814203</v>
      </c>
      <c r="CV131" s="238">
        <v>44.93509684</v>
      </c>
      <c r="CW131" s="238">
        <v>-93.626813189999993</v>
      </c>
      <c r="CX131" s="238" t="s">
        <v>359</v>
      </c>
      <c r="CY131" s="238" t="s">
        <v>3031</v>
      </c>
    </row>
    <row r="132" spans="1:103" x14ac:dyDescent="0.25">
      <c r="A132" s="238">
        <v>385845</v>
      </c>
      <c r="B132" s="238">
        <v>4</v>
      </c>
      <c r="C132" s="238">
        <v>15</v>
      </c>
      <c r="D132" s="238">
        <v>7.4039999999999999</v>
      </c>
      <c r="E132" s="238">
        <v>27</v>
      </c>
      <c r="F132" s="238" t="s">
        <v>2937</v>
      </c>
      <c r="H132" s="238" t="s">
        <v>354</v>
      </c>
      <c r="I132" s="238">
        <v>25</v>
      </c>
      <c r="K132" s="238">
        <v>16011867</v>
      </c>
      <c r="M132" s="238">
        <v>10</v>
      </c>
      <c r="N132" s="238">
        <v>11</v>
      </c>
      <c r="O132" s="238">
        <v>2016</v>
      </c>
      <c r="P132" s="238" t="s">
        <v>368</v>
      </c>
      <c r="Q132" s="238">
        <v>12</v>
      </c>
      <c r="R132" s="238" t="s">
        <v>356</v>
      </c>
      <c r="S132" s="238">
        <v>5</v>
      </c>
      <c r="T132" s="238">
        <v>0</v>
      </c>
      <c r="U132" s="238">
        <v>2</v>
      </c>
      <c r="W132" s="238">
        <v>11</v>
      </c>
      <c r="X132" s="238">
        <v>90</v>
      </c>
      <c r="Y132" s="238">
        <v>1</v>
      </c>
      <c r="Z132" s="238">
        <v>1</v>
      </c>
      <c r="AB132" s="238">
        <v>1</v>
      </c>
      <c r="AC132" s="238">
        <v>98</v>
      </c>
      <c r="AD132" s="238" t="s">
        <v>2800</v>
      </c>
      <c r="AF132" s="238" t="s">
        <v>2779</v>
      </c>
      <c r="AG132" s="238">
        <v>90</v>
      </c>
      <c r="AH132" s="238">
        <v>2</v>
      </c>
      <c r="AI132" s="238">
        <v>90</v>
      </c>
      <c r="AJ132" s="238">
        <v>10</v>
      </c>
      <c r="AK132" s="238">
        <v>24</v>
      </c>
      <c r="AL132" s="238">
        <v>73</v>
      </c>
      <c r="AM132" s="238" t="s">
        <v>354</v>
      </c>
      <c r="AN132" s="238">
        <v>5</v>
      </c>
      <c r="AO132" s="238">
        <v>10</v>
      </c>
      <c r="AS132" s="238">
        <v>90</v>
      </c>
      <c r="AT132" s="238">
        <v>9</v>
      </c>
      <c r="AU132" s="238">
        <v>10</v>
      </c>
      <c r="AV132" s="238">
        <v>11</v>
      </c>
      <c r="AW132" s="238">
        <v>21</v>
      </c>
      <c r="AX132" s="238">
        <v>3</v>
      </c>
      <c r="AY132" s="238">
        <v>90</v>
      </c>
      <c r="AZ132" s="238">
        <v>10</v>
      </c>
      <c r="BA132" s="238">
        <v>20</v>
      </c>
      <c r="BI132" s="238">
        <v>90</v>
      </c>
      <c r="BJ132" s="238">
        <v>9</v>
      </c>
      <c r="BK132" s="238">
        <v>10</v>
      </c>
      <c r="BL132" s="238">
        <v>11</v>
      </c>
      <c r="BM132" s="238">
        <v>21</v>
      </c>
      <c r="CT132" s="238">
        <v>450536.60112039198</v>
      </c>
      <c r="CU132" s="238">
        <v>4975926.2527066302</v>
      </c>
      <c r="CV132" s="238">
        <v>44.935048279999997</v>
      </c>
      <c r="CW132" s="238">
        <v>-93.626878379999994</v>
      </c>
      <c r="CX132" s="238" t="s">
        <v>391</v>
      </c>
      <c r="CY132" s="238" t="s">
        <v>3032</v>
      </c>
    </row>
    <row r="133" spans="1:103" x14ac:dyDescent="0.25">
      <c r="A133" s="238">
        <v>10940858</v>
      </c>
      <c r="B133" s="238">
        <v>4</v>
      </c>
      <c r="C133" s="238">
        <v>15</v>
      </c>
      <c r="D133" s="238">
        <v>7.4089999999999998</v>
      </c>
      <c r="E133" s="238">
        <v>27</v>
      </c>
      <c r="F133" s="238" t="s">
        <v>2937</v>
      </c>
      <c r="H133" s="238" t="s">
        <v>354</v>
      </c>
      <c r="I133" s="238">
        <v>25</v>
      </c>
      <c r="K133" s="238">
        <v>14000351</v>
      </c>
      <c r="L133" s="238">
        <v>140100201</v>
      </c>
      <c r="M133" s="238">
        <v>1</v>
      </c>
      <c r="N133" s="238">
        <v>10</v>
      </c>
      <c r="O133" s="238">
        <v>2014</v>
      </c>
      <c r="P133" s="238" t="s">
        <v>362</v>
      </c>
      <c r="Q133" s="238">
        <v>18</v>
      </c>
      <c r="S133" s="238">
        <v>4</v>
      </c>
      <c r="T133" s="238">
        <v>0</v>
      </c>
      <c r="U133" s="238">
        <v>2</v>
      </c>
      <c r="V133" s="238">
        <v>5</v>
      </c>
      <c r="W133" s="238">
        <v>10</v>
      </c>
      <c r="X133" s="238">
        <v>4</v>
      </c>
      <c r="Y133" s="238">
        <v>4</v>
      </c>
      <c r="Z133" s="238">
        <v>2</v>
      </c>
      <c r="AA133" s="238">
        <v>5</v>
      </c>
      <c r="AB133" s="238">
        <v>2</v>
      </c>
      <c r="AC133" s="238">
        <v>98</v>
      </c>
      <c r="AD133" s="238" t="s">
        <v>2777</v>
      </c>
      <c r="AE133" s="238" t="s">
        <v>372</v>
      </c>
      <c r="AF133" s="238" t="s">
        <v>2779</v>
      </c>
      <c r="AG133" s="238">
        <v>10</v>
      </c>
      <c r="AH133" s="238">
        <v>0</v>
      </c>
      <c r="AI133" s="238">
        <v>3</v>
      </c>
      <c r="AJ133" s="238">
        <v>2</v>
      </c>
      <c r="AL133" s="238">
        <v>26</v>
      </c>
      <c r="AM133" s="238" t="s">
        <v>354</v>
      </c>
      <c r="AN133" s="238">
        <v>5</v>
      </c>
      <c r="AQ133" s="238">
        <v>26</v>
      </c>
      <c r="AS133" s="238">
        <v>7</v>
      </c>
      <c r="AT133" s="238">
        <v>2</v>
      </c>
      <c r="AU133" s="238">
        <v>35</v>
      </c>
      <c r="AV133" s="238">
        <v>11</v>
      </c>
      <c r="AW133" s="238">
        <v>21</v>
      </c>
      <c r="AX133" s="238">
        <v>2</v>
      </c>
      <c r="AY133" s="238">
        <v>2</v>
      </c>
      <c r="AZ133" s="238">
        <v>4</v>
      </c>
      <c r="BA133" s="238">
        <v>21</v>
      </c>
      <c r="BB133" s="238">
        <v>59</v>
      </c>
      <c r="BC133" s="238" t="s">
        <v>363</v>
      </c>
      <c r="BD133" s="238">
        <v>5</v>
      </c>
      <c r="BE133" s="238">
        <v>1</v>
      </c>
      <c r="BI133" s="238">
        <v>7</v>
      </c>
      <c r="BJ133" s="238">
        <v>2</v>
      </c>
      <c r="BK133" s="238">
        <v>35</v>
      </c>
      <c r="BL133" s="238">
        <v>11</v>
      </c>
      <c r="BM133" s="238">
        <v>21</v>
      </c>
      <c r="CT133" s="238">
        <v>450551</v>
      </c>
      <c r="CU133" s="238">
        <v>4975927</v>
      </c>
      <c r="CV133" s="238">
        <v>44.935056099999997</v>
      </c>
      <c r="CW133" s="238">
        <v>-93.626694599999993</v>
      </c>
      <c r="CX133" s="238" t="s">
        <v>359</v>
      </c>
      <c r="CY133" s="238" t="s">
        <v>3033</v>
      </c>
    </row>
    <row r="134" spans="1:103" x14ac:dyDescent="0.25">
      <c r="A134" s="238">
        <v>10956063</v>
      </c>
      <c r="B134" s="238">
        <v>4</v>
      </c>
      <c r="C134" s="238">
        <v>15</v>
      </c>
      <c r="D134" s="238">
        <v>7.4089999999999998</v>
      </c>
      <c r="E134" s="238">
        <v>27</v>
      </c>
      <c r="F134" s="238" t="s">
        <v>2937</v>
      </c>
      <c r="H134" s="238" t="s">
        <v>354</v>
      </c>
      <c r="I134" s="238">
        <v>25</v>
      </c>
      <c r="K134" s="238" t="s">
        <v>3034</v>
      </c>
      <c r="L134" s="238">
        <v>141020062</v>
      </c>
      <c r="M134" s="238">
        <v>4</v>
      </c>
      <c r="N134" s="238">
        <v>12</v>
      </c>
      <c r="O134" s="238">
        <v>2014</v>
      </c>
      <c r="P134" s="238" t="s">
        <v>364</v>
      </c>
      <c r="Q134" s="238">
        <v>12</v>
      </c>
      <c r="R134" s="238" t="s">
        <v>356</v>
      </c>
      <c r="S134" s="238">
        <v>4</v>
      </c>
      <c r="T134" s="238">
        <v>0</v>
      </c>
      <c r="U134" s="238">
        <v>3</v>
      </c>
      <c r="V134" s="238">
        <v>1</v>
      </c>
      <c r="W134" s="238">
        <v>10</v>
      </c>
      <c r="X134" s="238">
        <v>4</v>
      </c>
      <c r="Y134" s="238">
        <v>1</v>
      </c>
      <c r="Z134" s="238">
        <v>1</v>
      </c>
      <c r="AA134" s="238">
        <v>90</v>
      </c>
      <c r="AB134" s="238">
        <v>1</v>
      </c>
      <c r="AC134" s="238">
        <v>98</v>
      </c>
      <c r="AD134" s="238" t="s">
        <v>2921</v>
      </c>
      <c r="AE134" s="238" t="s">
        <v>3035</v>
      </c>
      <c r="AF134" s="238" t="s">
        <v>2779</v>
      </c>
      <c r="AG134" s="238">
        <v>7</v>
      </c>
      <c r="AH134" s="238">
        <v>2</v>
      </c>
      <c r="AI134" s="238">
        <v>4</v>
      </c>
      <c r="AJ134" s="238">
        <v>4</v>
      </c>
      <c r="AK134" s="238">
        <v>21</v>
      </c>
      <c r="AL134" s="238">
        <v>29</v>
      </c>
      <c r="AM134" s="238" t="s">
        <v>354</v>
      </c>
      <c r="AN134" s="238">
        <v>5</v>
      </c>
      <c r="AO134" s="238">
        <v>1</v>
      </c>
      <c r="AP134" s="238">
        <v>1</v>
      </c>
      <c r="AT134" s="238">
        <v>20</v>
      </c>
      <c r="AU134" s="238">
        <v>35</v>
      </c>
      <c r="AV134" s="238">
        <v>11</v>
      </c>
      <c r="AW134" s="238">
        <v>21</v>
      </c>
      <c r="AX134" s="238">
        <v>2</v>
      </c>
      <c r="AY134" s="238">
        <v>2</v>
      </c>
      <c r="AZ134" s="238">
        <v>4</v>
      </c>
      <c r="BA134" s="238">
        <v>21</v>
      </c>
      <c r="BB134" s="238">
        <v>26</v>
      </c>
      <c r="BC134" s="238" t="s">
        <v>363</v>
      </c>
      <c r="BD134" s="238">
        <v>5</v>
      </c>
      <c r="BF134" s="238">
        <v>1</v>
      </c>
      <c r="BJ134" s="238">
        <v>20</v>
      </c>
      <c r="BK134" s="238">
        <v>35</v>
      </c>
      <c r="BL134" s="238">
        <v>11</v>
      </c>
      <c r="BM134" s="238">
        <v>21</v>
      </c>
      <c r="BN134" s="238">
        <v>2</v>
      </c>
      <c r="BO134" s="238">
        <v>2</v>
      </c>
      <c r="BP134" s="238">
        <v>4</v>
      </c>
      <c r="BQ134" s="238">
        <v>21</v>
      </c>
      <c r="BR134" s="238">
        <v>21</v>
      </c>
      <c r="BS134" s="238" t="s">
        <v>354</v>
      </c>
      <c r="BT134" s="238">
        <v>5</v>
      </c>
      <c r="BU134" s="238">
        <v>21</v>
      </c>
      <c r="BZ134" s="238">
        <v>20</v>
      </c>
      <c r="CA134" s="238">
        <v>35</v>
      </c>
      <c r="CB134" s="238">
        <v>11</v>
      </c>
      <c r="CC134" s="238">
        <v>21</v>
      </c>
      <c r="CT134" s="238">
        <v>450551</v>
      </c>
      <c r="CU134" s="238">
        <v>4975927</v>
      </c>
      <c r="CV134" s="238">
        <v>44.935056099999997</v>
      </c>
      <c r="CW134" s="238">
        <v>-93.626694599999993</v>
      </c>
      <c r="CX134" s="238" t="s">
        <v>359</v>
      </c>
      <c r="CY134" s="238" t="s">
        <v>3036</v>
      </c>
    </row>
    <row r="135" spans="1:103" x14ac:dyDescent="0.25">
      <c r="A135" s="238">
        <v>10958409</v>
      </c>
      <c r="B135" s="238">
        <v>4</v>
      </c>
      <c r="C135" s="238">
        <v>15</v>
      </c>
      <c r="D135" s="238">
        <v>7.4089999999999998</v>
      </c>
      <c r="E135" s="238">
        <v>27</v>
      </c>
      <c r="F135" s="238" t="s">
        <v>2937</v>
      </c>
      <c r="H135" s="238" t="s">
        <v>354</v>
      </c>
      <c r="I135" s="238">
        <v>25</v>
      </c>
      <c r="K135" s="238" t="s">
        <v>3037</v>
      </c>
      <c r="L135" s="238">
        <v>141450023</v>
      </c>
      <c r="M135" s="238">
        <v>5</v>
      </c>
      <c r="N135" s="238">
        <v>24</v>
      </c>
      <c r="O135" s="238">
        <v>2014</v>
      </c>
      <c r="P135" s="238" t="s">
        <v>364</v>
      </c>
      <c r="Q135" s="238">
        <v>9</v>
      </c>
      <c r="S135" s="238">
        <v>5</v>
      </c>
      <c r="T135" s="238">
        <v>0</v>
      </c>
      <c r="U135" s="238">
        <v>2</v>
      </c>
      <c r="V135" s="238">
        <v>1</v>
      </c>
      <c r="W135" s="238">
        <v>10</v>
      </c>
      <c r="X135" s="238">
        <v>4</v>
      </c>
      <c r="Y135" s="238">
        <v>1</v>
      </c>
      <c r="Z135" s="238">
        <v>1</v>
      </c>
      <c r="AB135" s="238">
        <v>1</v>
      </c>
      <c r="AC135" s="238">
        <v>98</v>
      </c>
      <c r="AD135" s="238" t="s">
        <v>3038</v>
      </c>
      <c r="AE135" s="238" t="s">
        <v>3039</v>
      </c>
      <c r="AF135" s="238" t="s">
        <v>2779</v>
      </c>
      <c r="AG135" s="238">
        <v>7</v>
      </c>
      <c r="AH135" s="238">
        <v>2</v>
      </c>
      <c r="AI135" s="238">
        <v>2</v>
      </c>
      <c r="AJ135" s="238">
        <v>4</v>
      </c>
      <c r="AK135" s="238">
        <v>21</v>
      </c>
      <c r="AL135" s="238">
        <v>21</v>
      </c>
      <c r="AM135" s="238" t="s">
        <v>354</v>
      </c>
      <c r="AN135" s="238">
        <v>5</v>
      </c>
      <c r="AO135" s="238">
        <v>15</v>
      </c>
      <c r="AS135" s="238">
        <v>7</v>
      </c>
      <c r="AT135" s="238">
        <v>20</v>
      </c>
      <c r="AU135" s="238">
        <v>35</v>
      </c>
      <c r="AV135" s="238">
        <v>11</v>
      </c>
      <c r="AW135" s="238">
        <v>21</v>
      </c>
      <c r="AX135" s="238">
        <v>2</v>
      </c>
      <c r="AY135" s="238">
        <v>2</v>
      </c>
      <c r="AZ135" s="238">
        <v>4</v>
      </c>
      <c r="BA135" s="238">
        <v>21</v>
      </c>
      <c r="BB135" s="238">
        <v>27</v>
      </c>
      <c r="BC135" s="238" t="s">
        <v>363</v>
      </c>
      <c r="BD135" s="238">
        <v>5</v>
      </c>
      <c r="BE135" s="238">
        <v>1</v>
      </c>
      <c r="BI135" s="238">
        <v>7</v>
      </c>
      <c r="BJ135" s="238">
        <v>20</v>
      </c>
      <c r="BK135" s="238">
        <v>35</v>
      </c>
      <c r="BL135" s="238">
        <v>11</v>
      </c>
      <c r="BM135" s="238">
        <v>21</v>
      </c>
      <c r="CT135" s="238">
        <v>450551</v>
      </c>
      <c r="CU135" s="238">
        <v>4975927</v>
      </c>
      <c r="CV135" s="238">
        <v>44.935056099999997</v>
      </c>
      <c r="CW135" s="238">
        <v>-93.626694599999993</v>
      </c>
      <c r="CX135" s="238" t="s">
        <v>359</v>
      </c>
      <c r="CY135" s="238" t="s">
        <v>3040</v>
      </c>
    </row>
    <row r="136" spans="1:103" x14ac:dyDescent="0.25">
      <c r="A136" s="238">
        <v>11040793</v>
      </c>
      <c r="B136" s="238">
        <v>4</v>
      </c>
      <c r="C136" s="238">
        <v>15</v>
      </c>
      <c r="D136" s="238">
        <v>7.4089999999999998</v>
      </c>
      <c r="E136" s="238">
        <v>27</v>
      </c>
      <c r="F136" s="238" t="s">
        <v>2937</v>
      </c>
      <c r="H136" s="238" t="s">
        <v>354</v>
      </c>
      <c r="I136" s="238">
        <v>25</v>
      </c>
      <c r="K136" s="238" t="s">
        <v>3041</v>
      </c>
      <c r="L136" s="238">
        <v>151350114</v>
      </c>
      <c r="M136" s="238">
        <v>5</v>
      </c>
      <c r="N136" s="238">
        <v>15</v>
      </c>
      <c r="O136" s="238">
        <v>2015</v>
      </c>
      <c r="P136" s="238" t="s">
        <v>362</v>
      </c>
      <c r="Q136" s="238">
        <v>15</v>
      </c>
      <c r="R136" s="238" t="s">
        <v>369</v>
      </c>
      <c r="S136" s="238">
        <v>5</v>
      </c>
      <c r="T136" s="238">
        <v>0</v>
      </c>
      <c r="U136" s="238">
        <v>2</v>
      </c>
      <c r="V136" s="238">
        <v>98</v>
      </c>
      <c r="W136" s="238">
        <v>10</v>
      </c>
      <c r="X136" s="238">
        <v>4</v>
      </c>
      <c r="Y136" s="238">
        <v>1</v>
      </c>
      <c r="Z136" s="238">
        <v>1</v>
      </c>
      <c r="AA136" s="238">
        <v>1</v>
      </c>
      <c r="AB136" s="238">
        <v>1</v>
      </c>
      <c r="AC136" s="238">
        <v>98</v>
      </c>
      <c r="AD136" s="238" t="s">
        <v>3042</v>
      </c>
      <c r="AE136" s="238" t="s">
        <v>3043</v>
      </c>
      <c r="AF136" s="238" t="s">
        <v>2779</v>
      </c>
      <c r="AG136" s="238">
        <v>90</v>
      </c>
      <c r="AH136" s="238">
        <v>2</v>
      </c>
      <c r="AI136" s="238">
        <v>3</v>
      </c>
      <c r="AJ136" s="238">
        <v>3</v>
      </c>
      <c r="AK136" s="238">
        <v>26</v>
      </c>
      <c r="AL136" s="238">
        <v>60</v>
      </c>
      <c r="AM136" s="238" t="s">
        <v>354</v>
      </c>
      <c r="AN136" s="238">
        <v>5</v>
      </c>
      <c r="AO136" s="238">
        <v>1</v>
      </c>
      <c r="AS136" s="238">
        <v>7</v>
      </c>
      <c r="AT136" s="238">
        <v>20</v>
      </c>
      <c r="AU136" s="238">
        <v>35</v>
      </c>
      <c r="AV136" s="238">
        <v>11</v>
      </c>
      <c r="AW136" s="238">
        <v>21</v>
      </c>
      <c r="AX136" s="238">
        <v>2</v>
      </c>
      <c r="AY136" s="238">
        <v>1</v>
      </c>
      <c r="AZ136" s="238">
        <v>3</v>
      </c>
      <c r="BA136" s="238">
        <v>21</v>
      </c>
      <c r="BB136" s="238">
        <v>27</v>
      </c>
      <c r="BC136" s="238" t="s">
        <v>363</v>
      </c>
      <c r="BD136" s="238">
        <v>5</v>
      </c>
      <c r="BE136" s="238">
        <v>15</v>
      </c>
      <c r="BI136" s="238">
        <v>7</v>
      </c>
      <c r="BJ136" s="238">
        <v>20</v>
      </c>
      <c r="BK136" s="238">
        <v>35</v>
      </c>
      <c r="BL136" s="238">
        <v>11</v>
      </c>
      <c r="BM136" s="238">
        <v>21</v>
      </c>
      <c r="CT136" s="238">
        <v>450551</v>
      </c>
      <c r="CU136" s="238">
        <v>4975927</v>
      </c>
      <c r="CV136" s="238">
        <v>44.935056099999997</v>
      </c>
      <c r="CW136" s="238">
        <v>-93.626694599999993</v>
      </c>
      <c r="CX136" s="238" t="s">
        <v>359</v>
      </c>
      <c r="CY136" s="238" t="s">
        <v>3044</v>
      </c>
    </row>
    <row r="137" spans="1:103" x14ac:dyDescent="0.25">
      <c r="A137" s="238">
        <v>353833</v>
      </c>
      <c r="B137" s="238">
        <v>4</v>
      </c>
      <c r="C137" s="238">
        <v>15</v>
      </c>
      <c r="D137" s="238">
        <v>7.4160000000000004</v>
      </c>
      <c r="E137" s="238">
        <v>27</v>
      </c>
      <c r="F137" s="238" t="s">
        <v>2937</v>
      </c>
      <c r="H137" s="238" t="s">
        <v>354</v>
      </c>
      <c r="I137" s="238">
        <v>25</v>
      </c>
      <c r="K137" s="238">
        <v>16005737</v>
      </c>
      <c r="M137" s="238">
        <v>6</v>
      </c>
      <c r="N137" s="238">
        <v>3</v>
      </c>
      <c r="O137" s="238">
        <v>2016</v>
      </c>
      <c r="P137" s="238" t="s">
        <v>362</v>
      </c>
      <c r="Q137" s="238">
        <v>15</v>
      </c>
      <c r="R137" s="238" t="s">
        <v>356</v>
      </c>
      <c r="S137" s="238">
        <v>4</v>
      </c>
      <c r="T137" s="238">
        <v>0</v>
      </c>
      <c r="U137" s="238">
        <v>2</v>
      </c>
      <c r="V137" s="238">
        <v>12</v>
      </c>
      <c r="W137" s="238">
        <v>10</v>
      </c>
      <c r="X137" s="238">
        <v>4</v>
      </c>
      <c r="Y137" s="238">
        <v>1</v>
      </c>
      <c r="Z137" s="238">
        <v>2</v>
      </c>
      <c r="AA137" s="238">
        <v>3</v>
      </c>
      <c r="AB137" s="238">
        <v>2</v>
      </c>
      <c r="AC137" s="238">
        <v>98</v>
      </c>
      <c r="AD137" s="238" t="s">
        <v>2800</v>
      </c>
      <c r="AF137" s="238" t="s">
        <v>2784</v>
      </c>
      <c r="AG137" s="238">
        <v>7</v>
      </c>
      <c r="AH137" s="238">
        <v>2</v>
      </c>
      <c r="AI137" s="238">
        <v>3</v>
      </c>
      <c r="AJ137" s="238">
        <v>4</v>
      </c>
      <c r="AK137" s="238">
        <v>34</v>
      </c>
      <c r="AL137" s="238">
        <v>62</v>
      </c>
      <c r="AM137" s="238" t="s">
        <v>354</v>
      </c>
      <c r="AN137" s="238">
        <v>5</v>
      </c>
      <c r="AO137" s="238">
        <v>1</v>
      </c>
      <c r="AS137" s="238">
        <v>15</v>
      </c>
      <c r="AT137" s="238">
        <v>20</v>
      </c>
      <c r="AU137" s="238">
        <v>35</v>
      </c>
      <c r="AV137" s="238">
        <v>11</v>
      </c>
      <c r="AW137" s="238">
        <v>21</v>
      </c>
      <c r="AX137" s="238">
        <v>2</v>
      </c>
      <c r="AY137" s="238">
        <v>49</v>
      </c>
      <c r="AZ137" s="238">
        <v>4</v>
      </c>
      <c r="BA137" s="238">
        <v>21</v>
      </c>
      <c r="BB137" s="238">
        <v>26</v>
      </c>
      <c r="BC137" s="238" t="s">
        <v>354</v>
      </c>
      <c r="BD137" s="238">
        <v>5</v>
      </c>
      <c r="BE137" s="238">
        <v>1</v>
      </c>
      <c r="BI137" s="238">
        <v>15</v>
      </c>
      <c r="BJ137" s="238">
        <v>20</v>
      </c>
      <c r="BK137" s="238">
        <v>35</v>
      </c>
      <c r="BL137" s="238">
        <v>11</v>
      </c>
      <c r="BM137" s="238">
        <v>21</v>
      </c>
      <c r="CT137" s="238">
        <v>450560.83153740299</v>
      </c>
      <c r="CU137" s="238">
        <v>4975940.30217594</v>
      </c>
      <c r="CV137" s="238">
        <v>44.935176429999999</v>
      </c>
      <c r="CW137" s="238">
        <v>-93.626572690000003</v>
      </c>
      <c r="CX137" s="238" t="s">
        <v>359</v>
      </c>
      <c r="CY137" s="238" t="s">
        <v>3045</v>
      </c>
    </row>
    <row r="138" spans="1:103" x14ac:dyDescent="0.25">
      <c r="A138" s="238">
        <v>330287</v>
      </c>
      <c r="B138" s="238">
        <v>4</v>
      </c>
      <c r="C138" s="238">
        <v>15</v>
      </c>
      <c r="D138" s="238">
        <v>7.42</v>
      </c>
      <c r="E138" s="238">
        <v>27</v>
      </c>
      <c r="F138" s="238" t="s">
        <v>2937</v>
      </c>
      <c r="H138" s="238" t="s">
        <v>354</v>
      </c>
      <c r="I138" s="238">
        <v>25</v>
      </c>
      <c r="K138" s="238">
        <v>16001642</v>
      </c>
      <c r="M138" s="238">
        <v>2</v>
      </c>
      <c r="N138" s="238">
        <v>18</v>
      </c>
      <c r="O138" s="238">
        <v>2016</v>
      </c>
      <c r="P138" s="238" t="s">
        <v>384</v>
      </c>
      <c r="Q138" s="238">
        <v>14</v>
      </c>
      <c r="R138" s="238" t="s">
        <v>356</v>
      </c>
      <c r="S138" s="238">
        <v>5</v>
      </c>
      <c r="T138" s="238">
        <v>0</v>
      </c>
      <c r="U138" s="238">
        <v>2</v>
      </c>
      <c r="V138" s="238">
        <v>12</v>
      </c>
      <c r="W138" s="238">
        <v>10</v>
      </c>
      <c r="X138" s="238">
        <v>4</v>
      </c>
      <c r="Y138" s="238">
        <v>1</v>
      </c>
      <c r="Z138" s="238">
        <v>1</v>
      </c>
      <c r="AA138" s="238">
        <v>90</v>
      </c>
      <c r="AB138" s="238">
        <v>1</v>
      </c>
      <c r="AC138" s="238">
        <v>98</v>
      </c>
      <c r="AD138" s="238" t="s">
        <v>2800</v>
      </c>
      <c r="AF138" s="238" t="s">
        <v>2784</v>
      </c>
      <c r="AG138" s="238">
        <v>7</v>
      </c>
      <c r="AH138" s="238">
        <v>2</v>
      </c>
      <c r="AI138" s="238">
        <v>3</v>
      </c>
      <c r="AJ138" s="238">
        <v>4</v>
      </c>
      <c r="AK138" s="238">
        <v>34</v>
      </c>
      <c r="AL138" s="238">
        <v>66</v>
      </c>
      <c r="AM138" s="238" t="s">
        <v>354</v>
      </c>
      <c r="AN138" s="238">
        <v>5</v>
      </c>
      <c r="AO138" s="238">
        <v>1</v>
      </c>
      <c r="AS138" s="238">
        <v>15</v>
      </c>
      <c r="AT138" s="238">
        <v>20</v>
      </c>
      <c r="AU138" s="238">
        <v>35</v>
      </c>
      <c r="AV138" s="238">
        <v>11</v>
      </c>
      <c r="AW138" s="238">
        <v>21</v>
      </c>
      <c r="AX138" s="238">
        <v>2</v>
      </c>
      <c r="AY138" s="238">
        <v>2</v>
      </c>
      <c r="AZ138" s="238">
        <v>4</v>
      </c>
      <c r="BA138" s="238">
        <v>21</v>
      </c>
      <c r="BB138" s="238">
        <v>19</v>
      </c>
      <c r="BC138" s="238" t="s">
        <v>354</v>
      </c>
      <c r="BD138" s="238">
        <v>5</v>
      </c>
      <c r="BE138" s="238">
        <v>74</v>
      </c>
      <c r="BF138" s="238">
        <v>90</v>
      </c>
      <c r="BI138" s="238">
        <v>15</v>
      </c>
      <c r="BJ138" s="238">
        <v>20</v>
      </c>
      <c r="BK138" s="238">
        <v>35</v>
      </c>
      <c r="BL138" s="238">
        <v>11</v>
      </c>
      <c r="BM138" s="238">
        <v>21</v>
      </c>
      <c r="CT138" s="238">
        <v>450567.54087536701</v>
      </c>
      <c r="CU138" s="238">
        <v>4975939.53003777</v>
      </c>
      <c r="CV138" s="238">
        <v>44.935169940000002</v>
      </c>
      <c r="CW138" s="238">
        <v>-93.626487589999996</v>
      </c>
      <c r="CX138" s="238" t="s">
        <v>359</v>
      </c>
      <c r="CY138" s="238" t="s">
        <v>3046</v>
      </c>
    </row>
    <row r="139" spans="1:103" x14ac:dyDescent="0.25">
      <c r="A139" s="238">
        <v>362578</v>
      </c>
      <c r="B139" s="238">
        <v>4</v>
      </c>
      <c r="C139" s="238">
        <v>15</v>
      </c>
      <c r="D139" s="238">
        <v>7.4340000000000002</v>
      </c>
      <c r="E139" s="238">
        <v>27</v>
      </c>
      <c r="F139" s="238" t="s">
        <v>2937</v>
      </c>
      <c r="H139" s="238" t="s">
        <v>354</v>
      </c>
      <c r="I139" s="238">
        <v>25</v>
      </c>
      <c r="K139" s="238">
        <v>16007580</v>
      </c>
      <c r="M139" s="238">
        <v>7</v>
      </c>
      <c r="N139" s="238">
        <v>9</v>
      </c>
      <c r="O139" s="238">
        <v>2016</v>
      </c>
      <c r="P139" s="238" t="s">
        <v>364</v>
      </c>
      <c r="Q139" s="238">
        <v>11</v>
      </c>
      <c r="R139" s="238" t="s">
        <v>356</v>
      </c>
      <c r="S139" s="238">
        <v>5</v>
      </c>
      <c r="T139" s="238">
        <v>0</v>
      </c>
      <c r="U139" s="238">
        <v>2</v>
      </c>
      <c r="V139" s="238">
        <v>12</v>
      </c>
      <c r="W139" s="238">
        <v>10</v>
      </c>
      <c r="X139" s="238">
        <v>4</v>
      </c>
      <c r="Y139" s="238">
        <v>1</v>
      </c>
      <c r="Z139" s="238">
        <v>1</v>
      </c>
      <c r="AB139" s="238">
        <v>1</v>
      </c>
      <c r="AC139" s="238">
        <v>98</v>
      </c>
      <c r="AD139" s="238" t="s">
        <v>2800</v>
      </c>
      <c r="AF139" s="238" t="s">
        <v>2784</v>
      </c>
      <c r="AG139" s="238">
        <v>7</v>
      </c>
      <c r="AH139" s="238">
        <v>2</v>
      </c>
      <c r="AI139" s="238">
        <v>2</v>
      </c>
      <c r="AJ139" s="238">
        <v>4</v>
      </c>
      <c r="AK139" s="238">
        <v>21</v>
      </c>
      <c r="AL139" s="238">
        <v>45</v>
      </c>
      <c r="AM139" s="238" t="s">
        <v>363</v>
      </c>
      <c r="AN139" s="238">
        <v>5</v>
      </c>
      <c r="AO139" s="238">
        <v>74</v>
      </c>
      <c r="AS139" s="238">
        <v>15</v>
      </c>
      <c r="AT139" s="238">
        <v>20</v>
      </c>
      <c r="AU139" s="238">
        <v>35</v>
      </c>
      <c r="AV139" s="238">
        <v>11</v>
      </c>
      <c r="AW139" s="238">
        <v>21</v>
      </c>
      <c r="AX139" s="238">
        <v>2</v>
      </c>
      <c r="AY139" s="238">
        <v>3</v>
      </c>
      <c r="AZ139" s="238">
        <v>4</v>
      </c>
      <c r="BA139" s="238">
        <v>34</v>
      </c>
      <c r="BB139" s="238">
        <v>23</v>
      </c>
      <c r="BC139" s="238" t="s">
        <v>354</v>
      </c>
      <c r="BD139" s="238">
        <v>5</v>
      </c>
      <c r="BE139" s="238">
        <v>1</v>
      </c>
      <c r="BI139" s="238">
        <v>15</v>
      </c>
      <c r="BJ139" s="238">
        <v>20</v>
      </c>
      <c r="BK139" s="238">
        <v>35</v>
      </c>
      <c r="BL139" s="238">
        <v>11</v>
      </c>
      <c r="BM139" s="238">
        <v>21</v>
      </c>
      <c r="CT139" s="238">
        <v>450590.58926497801</v>
      </c>
      <c r="CU139" s="238">
        <v>4975937.4437392196</v>
      </c>
      <c r="CV139" s="238">
        <v>44.935152770000002</v>
      </c>
      <c r="CW139" s="238">
        <v>-93.626195300000006</v>
      </c>
      <c r="CX139" s="238" t="s">
        <v>359</v>
      </c>
      <c r="CY139" s="238" t="s">
        <v>3047</v>
      </c>
    </row>
    <row r="140" spans="1:103" x14ac:dyDescent="0.25">
      <c r="A140" s="238">
        <v>382669</v>
      </c>
      <c r="B140" s="238">
        <v>4</v>
      </c>
      <c r="C140" s="238">
        <v>15</v>
      </c>
      <c r="D140" s="238">
        <v>7.4409999999999998</v>
      </c>
      <c r="E140" s="238">
        <v>27</v>
      </c>
      <c r="F140" s="238" t="s">
        <v>2937</v>
      </c>
      <c r="H140" s="238" t="s">
        <v>354</v>
      </c>
      <c r="I140" s="238">
        <v>25</v>
      </c>
      <c r="K140" s="238" t="s">
        <v>3048</v>
      </c>
      <c r="M140" s="238">
        <v>9</v>
      </c>
      <c r="N140" s="238">
        <v>29</v>
      </c>
      <c r="O140" s="238">
        <v>2016</v>
      </c>
      <c r="P140" s="238" t="s">
        <v>384</v>
      </c>
      <c r="Q140" s="238">
        <v>7</v>
      </c>
      <c r="S140" s="238">
        <v>5</v>
      </c>
      <c r="T140" s="238">
        <v>0</v>
      </c>
      <c r="U140" s="238">
        <v>3</v>
      </c>
      <c r="V140" s="238">
        <v>12</v>
      </c>
      <c r="W140" s="238">
        <v>10</v>
      </c>
      <c r="X140" s="238">
        <v>2</v>
      </c>
      <c r="Y140" s="238">
        <v>1</v>
      </c>
      <c r="Z140" s="238">
        <v>1</v>
      </c>
      <c r="AB140" s="238">
        <v>1</v>
      </c>
      <c r="AC140" s="238">
        <v>98</v>
      </c>
      <c r="AD140" s="238" t="s">
        <v>2800</v>
      </c>
      <c r="AF140" s="238" t="s">
        <v>2784</v>
      </c>
      <c r="AG140" s="238">
        <v>7</v>
      </c>
      <c r="AH140" s="238">
        <v>2</v>
      </c>
      <c r="AI140" s="238">
        <v>3</v>
      </c>
      <c r="AJ140" s="238">
        <v>3</v>
      </c>
      <c r="AK140" s="238">
        <v>34</v>
      </c>
      <c r="AL140" s="238">
        <v>73</v>
      </c>
      <c r="AM140" s="238" t="s">
        <v>354</v>
      </c>
      <c r="AN140" s="238">
        <v>5</v>
      </c>
      <c r="AO140" s="238">
        <v>1</v>
      </c>
      <c r="AS140" s="238">
        <v>12</v>
      </c>
      <c r="AT140" s="238">
        <v>9</v>
      </c>
      <c r="AU140" s="238">
        <v>35</v>
      </c>
      <c r="AV140" s="238">
        <v>11</v>
      </c>
      <c r="AW140" s="238">
        <v>21</v>
      </c>
      <c r="AX140" s="238">
        <v>2</v>
      </c>
      <c r="AY140" s="238">
        <v>2</v>
      </c>
      <c r="AZ140" s="238">
        <v>3</v>
      </c>
      <c r="BA140" s="238">
        <v>34</v>
      </c>
      <c r="BB140" s="238">
        <v>28</v>
      </c>
      <c r="BC140" s="238" t="s">
        <v>354</v>
      </c>
      <c r="BD140" s="238">
        <v>5</v>
      </c>
      <c r="BE140" s="238">
        <v>1</v>
      </c>
      <c r="BI140" s="238">
        <v>12</v>
      </c>
      <c r="BJ140" s="238">
        <v>9</v>
      </c>
      <c r="BK140" s="238">
        <v>35</v>
      </c>
      <c r="BL140" s="238">
        <v>11</v>
      </c>
      <c r="BM140" s="238">
        <v>21</v>
      </c>
      <c r="BN140" s="238">
        <v>2</v>
      </c>
      <c r="BO140" s="238">
        <v>2</v>
      </c>
      <c r="BP140" s="238">
        <v>3</v>
      </c>
      <c r="BQ140" s="238">
        <v>21</v>
      </c>
      <c r="BR140" s="238">
        <v>23</v>
      </c>
      <c r="BS140" s="238" t="s">
        <v>363</v>
      </c>
      <c r="BT140" s="238">
        <v>5</v>
      </c>
      <c r="BU140" s="238">
        <v>90</v>
      </c>
      <c r="BY140" s="238">
        <v>12</v>
      </c>
      <c r="BZ140" s="238">
        <v>9</v>
      </c>
      <c r="CA140" s="238">
        <v>35</v>
      </c>
      <c r="CB140" s="238">
        <v>11</v>
      </c>
      <c r="CC140" s="238">
        <v>21</v>
      </c>
      <c r="CT140" s="238">
        <v>450600.52473660099</v>
      </c>
      <c r="CU140" s="238">
        <v>4975927.6497171801</v>
      </c>
      <c r="CV140" s="238">
        <v>44.935065299999998</v>
      </c>
      <c r="CW140" s="238">
        <v>-93.626068430000004</v>
      </c>
      <c r="CX140" s="238" t="s">
        <v>359</v>
      </c>
      <c r="CY140" s="238" t="s">
        <v>3049</v>
      </c>
    </row>
    <row r="141" spans="1:103" x14ac:dyDescent="0.25">
      <c r="A141" s="238">
        <v>700773</v>
      </c>
      <c r="B141" s="238">
        <v>4</v>
      </c>
      <c r="C141" s="238">
        <v>15</v>
      </c>
      <c r="D141" s="238">
        <v>7.45</v>
      </c>
      <c r="E141" s="238">
        <v>27</v>
      </c>
      <c r="F141" s="238" t="s">
        <v>2937</v>
      </c>
      <c r="H141" s="238" t="s">
        <v>354</v>
      </c>
      <c r="I141" s="238">
        <v>25</v>
      </c>
      <c r="K141" s="238">
        <v>19002441</v>
      </c>
      <c r="M141" s="238">
        <v>3</v>
      </c>
      <c r="N141" s="238">
        <v>29</v>
      </c>
      <c r="O141" s="238">
        <v>2019</v>
      </c>
      <c r="P141" s="238" t="s">
        <v>362</v>
      </c>
      <c r="Q141" s="238">
        <v>17</v>
      </c>
      <c r="S141" s="238">
        <v>4</v>
      </c>
      <c r="T141" s="238">
        <v>0</v>
      </c>
      <c r="U141" s="238">
        <v>2</v>
      </c>
      <c r="V141" s="238">
        <v>12</v>
      </c>
      <c r="W141" s="238">
        <v>10</v>
      </c>
      <c r="X141" s="238">
        <v>2</v>
      </c>
      <c r="Y141" s="238">
        <v>1</v>
      </c>
      <c r="Z141" s="238">
        <v>1</v>
      </c>
      <c r="AA141" s="238">
        <v>99</v>
      </c>
      <c r="AB141" s="238">
        <v>1</v>
      </c>
      <c r="AC141" s="238">
        <v>98</v>
      </c>
      <c r="AD141" s="238" t="s">
        <v>2800</v>
      </c>
      <c r="AF141" s="238" t="s">
        <v>2784</v>
      </c>
      <c r="AG141" s="238">
        <v>7</v>
      </c>
      <c r="AH141" s="238">
        <v>2</v>
      </c>
      <c r="AI141" s="238">
        <v>5</v>
      </c>
      <c r="AJ141" s="238">
        <v>4</v>
      </c>
      <c r="AK141" s="238">
        <v>21</v>
      </c>
      <c r="AL141" s="238">
        <v>29</v>
      </c>
      <c r="AM141" s="238" t="s">
        <v>363</v>
      </c>
      <c r="AN141" s="238">
        <v>5</v>
      </c>
      <c r="AO141" s="238">
        <v>74</v>
      </c>
      <c r="AP141" s="238">
        <v>4</v>
      </c>
      <c r="AS141" s="238">
        <v>15</v>
      </c>
      <c r="AT141" s="238">
        <v>20</v>
      </c>
      <c r="AU141" s="238">
        <v>35</v>
      </c>
      <c r="AV141" s="238">
        <v>11</v>
      </c>
      <c r="AW141" s="238">
        <v>21</v>
      </c>
      <c r="AX141" s="238">
        <v>2</v>
      </c>
      <c r="AY141" s="238">
        <v>4</v>
      </c>
      <c r="AZ141" s="238">
        <v>4</v>
      </c>
      <c r="BA141" s="238">
        <v>21</v>
      </c>
      <c r="BB141" s="238">
        <v>70</v>
      </c>
      <c r="BC141" s="238" t="s">
        <v>363</v>
      </c>
      <c r="BD141" s="238">
        <v>5</v>
      </c>
      <c r="BE141" s="238">
        <v>1</v>
      </c>
      <c r="BI141" s="238">
        <v>15</v>
      </c>
      <c r="BJ141" s="238">
        <v>20</v>
      </c>
      <c r="BK141" s="238">
        <v>35</v>
      </c>
      <c r="BL141" s="238">
        <v>11</v>
      </c>
      <c r="BM141" s="238">
        <v>21</v>
      </c>
      <c r="CT141" s="238">
        <v>450613.57605702098</v>
      </c>
      <c r="CU141" s="238">
        <v>4975927.9349262305</v>
      </c>
      <c r="CV141" s="238">
        <v>44.935068770000001</v>
      </c>
      <c r="CW141" s="238">
        <v>-93.625903059999999</v>
      </c>
      <c r="CX141" s="238" t="s">
        <v>359</v>
      </c>
      <c r="CY141" s="238" t="s">
        <v>3050</v>
      </c>
    </row>
    <row r="142" spans="1:103" x14ac:dyDescent="0.25">
      <c r="A142" s="238">
        <v>351791</v>
      </c>
      <c r="B142" s="238">
        <v>4</v>
      </c>
      <c r="C142" s="238">
        <v>15</v>
      </c>
      <c r="D142" s="238">
        <v>7.4589999999999996</v>
      </c>
      <c r="E142" s="238">
        <v>27</v>
      </c>
      <c r="F142" s="238" t="s">
        <v>2937</v>
      </c>
      <c r="H142" s="238" t="s">
        <v>354</v>
      </c>
      <c r="I142" s="238">
        <v>25</v>
      </c>
      <c r="K142" s="238" t="s">
        <v>3051</v>
      </c>
      <c r="M142" s="238">
        <v>5</v>
      </c>
      <c r="N142" s="238">
        <v>26</v>
      </c>
      <c r="O142" s="238">
        <v>2016</v>
      </c>
      <c r="P142" s="238" t="s">
        <v>384</v>
      </c>
      <c r="Q142" s="238">
        <v>7</v>
      </c>
      <c r="R142" s="238" t="s">
        <v>369</v>
      </c>
      <c r="S142" s="238">
        <v>4</v>
      </c>
      <c r="T142" s="238">
        <v>0</v>
      </c>
      <c r="U142" s="238">
        <v>3</v>
      </c>
      <c r="V142" s="238">
        <v>12</v>
      </c>
      <c r="W142" s="238">
        <v>10</v>
      </c>
      <c r="X142" s="238">
        <v>2</v>
      </c>
      <c r="Y142" s="238">
        <v>1</v>
      </c>
      <c r="Z142" s="238">
        <v>1</v>
      </c>
      <c r="AB142" s="238">
        <v>1</v>
      </c>
      <c r="AC142" s="238">
        <v>98</v>
      </c>
      <c r="AD142" s="238" t="s">
        <v>2800</v>
      </c>
      <c r="AF142" s="238" t="s">
        <v>2779</v>
      </c>
      <c r="AG142" s="238">
        <v>7</v>
      </c>
      <c r="AH142" s="238">
        <v>2</v>
      </c>
      <c r="AI142" s="238">
        <v>5</v>
      </c>
      <c r="AJ142" s="238">
        <v>3</v>
      </c>
      <c r="AK142" s="238">
        <v>21</v>
      </c>
      <c r="AL142" s="238">
        <v>66</v>
      </c>
      <c r="AM142" s="238" t="s">
        <v>354</v>
      </c>
      <c r="AN142" s="238">
        <v>5</v>
      </c>
      <c r="AO142" s="238">
        <v>4</v>
      </c>
      <c r="AS142" s="238">
        <v>15</v>
      </c>
      <c r="AT142" s="238">
        <v>9</v>
      </c>
      <c r="AU142" s="238">
        <v>35</v>
      </c>
      <c r="AV142" s="238">
        <v>11</v>
      </c>
      <c r="AW142" s="238">
        <v>21</v>
      </c>
      <c r="AX142" s="238">
        <v>2</v>
      </c>
      <c r="AY142" s="238">
        <v>4</v>
      </c>
      <c r="AZ142" s="238">
        <v>3</v>
      </c>
      <c r="BA142" s="238">
        <v>34</v>
      </c>
      <c r="BB142" s="238">
        <v>24</v>
      </c>
      <c r="BC142" s="238" t="s">
        <v>363</v>
      </c>
      <c r="BD142" s="238">
        <v>5</v>
      </c>
      <c r="BE142" s="238">
        <v>1</v>
      </c>
      <c r="BI142" s="238">
        <v>15</v>
      </c>
      <c r="BJ142" s="238">
        <v>9</v>
      </c>
      <c r="BK142" s="238">
        <v>35</v>
      </c>
      <c r="BL142" s="238">
        <v>11</v>
      </c>
      <c r="BM142" s="238">
        <v>21</v>
      </c>
      <c r="BN142" s="238">
        <v>2</v>
      </c>
      <c r="BO142" s="238">
        <v>4</v>
      </c>
      <c r="BP142" s="238">
        <v>3</v>
      </c>
      <c r="BQ142" s="238">
        <v>34</v>
      </c>
      <c r="BR142" s="238">
        <v>38</v>
      </c>
      <c r="BS142" s="238" t="s">
        <v>363</v>
      </c>
      <c r="BT142" s="238">
        <v>5</v>
      </c>
      <c r="BU142" s="238">
        <v>1</v>
      </c>
      <c r="BY142" s="238">
        <v>15</v>
      </c>
      <c r="BZ142" s="238">
        <v>9</v>
      </c>
      <c r="CA142" s="238">
        <v>35</v>
      </c>
      <c r="CB142" s="238">
        <v>11</v>
      </c>
      <c r="CC142" s="238">
        <v>21</v>
      </c>
      <c r="CT142" s="238">
        <v>450626.05165329698</v>
      </c>
      <c r="CU142" s="238">
        <v>4975917.3206112301</v>
      </c>
      <c r="CV142" s="238">
        <v>44.934974089999997</v>
      </c>
      <c r="CW142" s="238">
        <v>-93.625743920000005</v>
      </c>
      <c r="CX142" s="238" t="s">
        <v>359</v>
      </c>
      <c r="CY142" s="238" t="s">
        <v>3052</v>
      </c>
    </row>
    <row r="143" spans="1:103" x14ac:dyDescent="0.25">
      <c r="A143" s="238">
        <v>10801230</v>
      </c>
      <c r="B143" s="238">
        <v>4</v>
      </c>
      <c r="C143" s="238">
        <v>15</v>
      </c>
      <c r="D143" s="238">
        <v>7.4649999999999999</v>
      </c>
      <c r="E143" s="238">
        <v>27</v>
      </c>
      <c r="F143" s="238" t="s">
        <v>2937</v>
      </c>
      <c r="H143" s="238" t="s">
        <v>354</v>
      </c>
      <c r="I143" s="238">
        <v>25</v>
      </c>
      <c r="K143" s="238">
        <v>1595350</v>
      </c>
      <c r="L143" s="238">
        <v>122180004</v>
      </c>
      <c r="M143" s="238">
        <v>8</v>
      </c>
      <c r="N143" s="238">
        <v>3</v>
      </c>
      <c r="O143" s="238">
        <v>2012</v>
      </c>
      <c r="P143" s="238" t="s">
        <v>362</v>
      </c>
      <c r="Q143" s="238">
        <v>17</v>
      </c>
      <c r="R143" s="238" t="s">
        <v>356</v>
      </c>
      <c r="S143" s="238">
        <v>5</v>
      </c>
      <c r="T143" s="238">
        <v>0</v>
      </c>
      <c r="U143" s="238">
        <v>2</v>
      </c>
      <c r="V143" s="238">
        <v>1</v>
      </c>
      <c r="W143" s="238">
        <v>10</v>
      </c>
      <c r="X143" s="238">
        <v>2</v>
      </c>
      <c r="Y143" s="238">
        <v>1</v>
      </c>
      <c r="Z143" s="238">
        <v>1</v>
      </c>
      <c r="AB143" s="238">
        <v>1</v>
      </c>
      <c r="AC143" s="238">
        <v>98</v>
      </c>
      <c r="AD143" s="238" t="s">
        <v>2857</v>
      </c>
      <c r="AE143" s="238" t="s">
        <v>3053</v>
      </c>
      <c r="AF143" s="238" t="s">
        <v>2779</v>
      </c>
      <c r="AG143" s="238">
        <v>7</v>
      </c>
      <c r="AH143" s="238">
        <v>2</v>
      </c>
      <c r="AI143" s="238">
        <v>2</v>
      </c>
      <c r="AJ143" s="238">
        <v>4</v>
      </c>
      <c r="AK143" s="238">
        <v>21</v>
      </c>
      <c r="AL143" s="238">
        <v>48</v>
      </c>
      <c r="AM143" s="238" t="s">
        <v>354</v>
      </c>
      <c r="AN143" s="238">
        <v>5</v>
      </c>
      <c r="AO143" s="238">
        <v>15</v>
      </c>
      <c r="AS143" s="238">
        <v>7</v>
      </c>
      <c r="AT143" s="238">
        <v>98</v>
      </c>
      <c r="AU143" s="238">
        <v>35</v>
      </c>
      <c r="AV143" s="238">
        <v>11</v>
      </c>
      <c r="AW143" s="238">
        <v>20</v>
      </c>
      <c r="AX143" s="238">
        <v>2</v>
      </c>
      <c r="AY143" s="238">
        <v>3</v>
      </c>
      <c r="AZ143" s="238">
        <v>4</v>
      </c>
      <c r="BA143" s="238">
        <v>8</v>
      </c>
      <c r="BB143" s="238">
        <v>22</v>
      </c>
      <c r="BC143" s="238" t="s">
        <v>354</v>
      </c>
      <c r="BD143" s="238">
        <v>5</v>
      </c>
      <c r="BE143" s="238">
        <v>1</v>
      </c>
      <c r="BI143" s="238">
        <v>7</v>
      </c>
      <c r="BJ143" s="238">
        <v>98</v>
      </c>
      <c r="BK143" s="238">
        <v>35</v>
      </c>
      <c r="BL143" s="238">
        <v>11</v>
      </c>
      <c r="BM143" s="238">
        <v>20</v>
      </c>
      <c r="CT143" s="238">
        <v>450638</v>
      </c>
      <c r="CU143" s="238">
        <v>4975909</v>
      </c>
      <c r="CV143" s="238">
        <v>44.934902800000003</v>
      </c>
      <c r="CW143" s="238">
        <v>-93.625585400000006</v>
      </c>
      <c r="CX143" s="238" t="s">
        <v>359</v>
      </c>
      <c r="CY143" s="238" t="s">
        <v>3054</v>
      </c>
    </row>
    <row r="144" spans="1:103" x14ac:dyDescent="0.25">
      <c r="A144" s="238">
        <v>784480</v>
      </c>
      <c r="B144" s="238">
        <v>4</v>
      </c>
      <c r="C144" s="238">
        <v>15</v>
      </c>
      <c r="D144" s="238">
        <v>7.4809999999999999</v>
      </c>
      <c r="E144" s="238">
        <v>27</v>
      </c>
      <c r="F144" s="238" t="s">
        <v>2937</v>
      </c>
      <c r="H144" s="238" t="s">
        <v>354</v>
      </c>
      <c r="I144" s="238">
        <v>25</v>
      </c>
      <c r="K144" s="238">
        <v>20000766</v>
      </c>
      <c r="L144" s="238">
        <v>200300103</v>
      </c>
      <c r="M144" s="238">
        <v>1</v>
      </c>
      <c r="N144" s="238">
        <v>30</v>
      </c>
      <c r="O144" s="238">
        <v>2020</v>
      </c>
      <c r="P144" s="238" t="s">
        <v>384</v>
      </c>
      <c r="Q144" s="238">
        <v>15</v>
      </c>
      <c r="R144" s="238" t="s">
        <v>356</v>
      </c>
      <c r="S144" s="238">
        <v>5</v>
      </c>
      <c r="T144" s="238">
        <v>0</v>
      </c>
      <c r="U144" s="238">
        <v>2</v>
      </c>
      <c r="V144" s="238">
        <v>12</v>
      </c>
      <c r="W144" s="238">
        <v>10</v>
      </c>
      <c r="X144" s="238">
        <v>10</v>
      </c>
      <c r="Y144" s="238">
        <v>1</v>
      </c>
      <c r="Z144" s="238">
        <v>1</v>
      </c>
      <c r="AB144" s="238">
        <v>1</v>
      </c>
      <c r="AC144" s="238">
        <v>98</v>
      </c>
      <c r="AD144" s="238" t="s">
        <v>2800</v>
      </c>
      <c r="AF144" s="238" t="s">
        <v>2784</v>
      </c>
      <c r="AG144" s="238">
        <v>7</v>
      </c>
      <c r="AH144" s="238">
        <v>2</v>
      </c>
      <c r="AI144" s="238">
        <v>3</v>
      </c>
      <c r="AJ144" s="238">
        <v>4</v>
      </c>
      <c r="AK144" s="238">
        <v>26</v>
      </c>
      <c r="AL144" s="238">
        <v>38</v>
      </c>
      <c r="AM144" s="238" t="s">
        <v>354</v>
      </c>
      <c r="AN144" s="238">
        <v>5</v>
      </c>
      <c r="AO144" s="238">
        <v>1</v>
      </c>
      <c r="AS144" s="238">
        <v>15</v>
      </c>
      <c r="AT144" s="238">
        <v>20</v>
      </c>
      <c r="AU144" s="238">
        <v>35</v>
      </c>
      <c r="AV144" s="238">
        <v>11</v>
      </c>
      <c r="AW144" s="238">
        <v>21</v>
      </c>
      <c r="AX144" s="238">
        <v>2</v>
      </c>
      <c r="AY144" s="238">
        <v>2</v>
      </c>
      <c r="AZ144" s="238">
        <v>4</v>
      </c>
      <c r="BA144" s="238">
        <v>21</v>
      </c>
      <c r="BB144" s="238">
        <v>34</v>
      </c>
      <c r="BC144" s="238" t="s">
        <v>354</v>
      </c>
      <c r="BD144" s="238">
        <v>5</v>
      </c>
      <c r="BE144" s="238">
        <v>99</v>
      </c>
      <c r="BI144" s="238">
        <v>15</v>
      </c>
      <c r="BJ144" s="238">
        <v>20</v>
      </c>
      <c r="BK144" s="238">
        <v>35</v>
      </c>
      <c r="BL144" s="238">
        <v>11</v>
      </c>
      <c r="BM144" s="238">
        <v>21</v>
      </c>
      <c r="CT144" s="238">
        <v>450661.12237469299</v>
      </c>
      <c r="CU144" s="238">
        <v>4975921.7614003904</v>
      </c>
      <c r="CV144" s="238">
        <v>44.935016500000003</v>
      </c>
      <c r="CW144" s="238">
        <v>-93.625299909999995</v>
      </c>
      <c r="CX144" s="238" t="s">
        <v>359</v>
      </c>
      <c r="CY144" s="238" t="s">
        <v>3055</v>
      </c>
    </row>
    <row r="145" spans="1:103" x14ac:dyDescent="0.25">
      <c r="A145" s="238">
        <v>840039</v>
      </c>
      <c r="B145" s="238">
        <v>4</v>
      </c>
      <c r="C145" s="238">
        <v>15</v>
      </c>
      <c r="D145" s="238">
        <v>7.4850000000000003</v>
      </c>
      <c r="E145" s="238">
        <v>27</v>
      </c>
      <c r="F145" s="238" t="s">
        <v>2937</v>
      </c>
      <c r="H145" s="238" t="s">
        <v>354</v>
      </c>
      <c r="I145" s="238">
        <v>25</v>
      </c>
      <c r="K145" s="238">
        <v>20007072</v>
      </c>
      <c r="L145" s="238">
        <v>202540090</v>
      </c>
      <c r="M145" s="238">
        <v>9</v>
      </c>
      <c r="N145" s="238">
        <v>10</v>
      </c>
      <c r="O145" s="238">
        <v>2020</v>
      </c>
      <c r="P145" s="238" t="s">
        <v>384</v>
      </c>
      <c r="Q145" s="238">
        <v>12</v>
      </c>
      <c r="R145" s="238">
        <v>98</v>
      </c>
      <c r="S145" s="238">
        <v>4</v>
      </c>
      <c r="T145" s="238">
        <v>0</v>
      </c>
      <c r="U145" s="238">
        <v>3</v>
      </c>
      <c r="V145" s="238">
        <v>12</v>
      </c>
      <c r="W145" s="238">
        <v>10</v>
      </c>
      <c r="X145" s="238">
        <v>2</v>
      </c>
      <c r="Y145" s="238">
        <v>1</v>
      </c>
      <c r="Z145" s="238">
        <v>1</v>
      </c>
      <c r="AB145" s="238">
        <v>1</v>
      </c>
      <c r="AC145" s="238">
        <v>98</v>
      </c>
      <c r="AD145" s="238" t="s">
        <v>2800</v>
      </c>
      <c r="AF145" s="238" t="s">
        <v>2784</v>
      </c>
      <c r="AG145" s="238">
        <v>7</v>
      </c>
      <c r="AH145" s="238">
        <v>2</v>
      </c>
      <c r="AI145" s="238">
        <v>2</v>
      </c>
      <c r="AJ145" s="238">
        <v>4</v>
      </c>
      <c r="AK145" s="238">
        <v>34</v>
      </c>
      <c r="AL145" s="238">
        <v>81</v>
      </c>
      <c r="AM145" s="238" t="s">
        <v>354</v>
      </c>
      <c r="AN145" s="238">
        <v>5</v>
      </c>
      <c r="AO145" s="238">
        <v>1</v>
      </c>
      <c r="AS145" s="238">
        <v>15</v>
      </c>
      <c r="AT145" s="238">
        <v>20</v>
      </c>
      <c r="AU145" s="238">
        <v>35</v>
      </c>
      <c r="AV145" s="238">
        <v>11</v>
      </c>
      <c r="AW145" s="238">
        <v>21</v>
      </c>
      <c r="AX145" s="238">
        <v>2</v>
      </c>
      <c r="AY145" s="238">
        <v>4</v>
      </c>
      <c r="AZ145" s="238">
        <v>4</v>
      </c>
      <c r="BA145" s="238">
        <v>34</v>
      </c>
      <c r="BB145" s="238">
        <v>30</v>
      </c>
      <c r="BC145" s="238" t="s">
        <v>363</v>
      </c>
      <c r="BD145" s="238">
        <v>5</v>
      </c>
      <c r="BE145" s="238">
        <v>1</v>
      </c>
      <c r="BI145" s="238">
        <v>15</v>
      </c>
      <c r="BJ145" s="238">
        <v>20</v>
      </c>
      <c r="BK145" s="238">
        <v>35</v>
      </c>
      <c r="BL145" s="238">
        <v>11</v>
      </c>
      <c r="BM145" s="238">
        <v>21</v>
      </c>
      <c r="BN145" s="238">
        <v>2</v>
      </c>
      <c r="BO145" s="238">
        <v>5</v>
      </c>
      <c r="BP145" s="238">
        <v>4</v>
      </c>
      <c r="BQ145" s="238">
        <v>21</v>
      </c>
      <c r="BR145" s="238">
        <v>93</v>
      </c>
      <c r="BS145" s="238" t="s">
        <v>363</v>
      </c>
      <c r="BT145" s="238">
        <v>5</v>
      </c>
      <c r="BU145" s="238">
        <v>99</v>
      </c>
      <c r="BY145" s="238">
        <v>15</v>
      </c>
      <c r="BZ145" s="238">
        <v>20</v>
      </c>
      <c r="CA145" s="238">
        <v>35</v>
      </c>
      <c r="CB145" s="238">
        <v>11</v>
      </c>
      <c r="CC145" s="238">
        <v>21</v>
      </c>
      <c r="CT145" s="238">
        <v>450665.210990327</v>
      </c>
      <c r="CU145" s="238">
        <v>4975909.3318956103</v>
      </c>
      <c r="CV145" s="238">
        <v>44.934904899999999</v>
      </c>
      <c r="CW145" s="238">
        <v>-93.625246880000006</v>
      </c>
      <c r="CX145" s="238" t="s">
        <v>359</v>
      </c>
      <c r="CY145" s="238" t="s">
        <v>3056</v>
      </c>
    </row>
    <row r="146" spans="1:103" x14ac:dyDescent="0.25">
      <c r="A146" s="238">
        <v>725453</v>
      </c>
      <c r="B146" s="238">
        <v>4</v>
      </c>
      <c r="C146" s="238">
        <v>15</v>
      </c>
      <c r="D146" s="238">
        <v>7.4939999999999998</v>
      </c>
      <c r="E146" s="238">
        <v>27</v>
      </c>
      <c r="F146" s="238" t="s">
        <v>2937</v>
      </c>
      <c r="H146" s="238" t="s">
        <v>354</v>
      </c>
      <c r="I146" s="238">
        <v>25</v>
      </c>
      <c r="K146" s="238">
        <v>19004794</v>
      </c>
      <c r="M146" s="238">
        <v>6</v>
      </c>
      <c r="N146" s="238">
        <v>8</v>
      </c>
      <c r="O146" s="238">
        <v>2019</v>
      </c>
      <c r="P146" s="238" t="s">
        <v>364</v>
      </c>
      <c r="Q146" s="238">
        <v>14</v>
      </c>
      <c r="R146" s="238" t="s">
        <v>356</v>
      </c>
      <c r="S146" s="238">
        <v>4</v>
      </c>
      <c r="T146" s="238">
        <v>0</v>
      </c>
      <c r="U146" s="238">
        <v>2</v>
      </c>
      <c r="V146" s="238">
        <v>12</v>
      </c>
      <c r="W146" s="238">
        <v>10</v>
      </c>
      <c r="X146" s="238">
        <v>2</v>
      </c>
      <c r="Y146" s="238">
        <v>1</v>
      </c>
      <c r="Z146" s="238">
        <v>1</v>
      </c>
      <c r="AB146" s="238">
        <v>1</v>
      </c>
      <c r="AC146" s="238">
        <v>98</v>
      </c>
      <c r="AD146" s="238" t="s">
        <v>2800</v>
      </c>
      <c r="AF146" s="238" t="s">
        <v>2784</v>
      </c>
      <c r="AG146" s="238">
        <v>7</v>
      </c>
      <c r="AH146" s="238">
        <v>2</v>
      </c>
      <c r="AI146" s="238">
        <v>2</v>
      </c>
      <c r="AJ146" s="238">
        <v>4</v>
      </c>
      <c r="AK146" s="238">
        <v>34</v>
      </c>
      <c r="AL146" s="238">
        <v>40</v>
      </c>
      <c r="AM146" s="238" t="s">
        <v>354</v>
      </c>
      <c r="AN146" s="238">
        <v>5</v>
      </c>
      <c r="AO146" s="238">
        <v>1</v>
      </c>
      <c r="AS146" s="238">
        <v>14</v>
      </c>
      <c r="AT146" s="238">
        <v>9</v>
      </c>
      <c r="AU146" s="238">
        <v>35</v>
      </c>
      <c r="AV146" s="238">
        <v>11</v>
      </c>
      <c r="AW146" s="238">
        <v>21</v>
      </c>
      <c r="AX146" s="238">
        <v>2</v>
      </c>
      <c r="AY146" s="238">
        <v>2</v>
      </c>
      <c r="AZ146" s="238">
        <v>4</v>
      </c>
      <c r="BA146" s="238">
        <v>21</v>
      </c>
      <c r="BB146" s="238">
        <v>16</v>
      </c>
      <c r="BC146" s="238" t="s">
        <v>354</v>
      </c>
      <c r="BD146" s="238">
        <v>5</v>
      </c>
      <c r="BE146" s="238">
        <v>74</v>
      </c>
      <c r="BI146" s="238">
        <v>14</v>
      </c>
      <c r="BJ146" s="238">
        <v>9</v>
      </c>
      <c r="BK146" s="238">
        <v>35</v>
      </c>
      <c r="BL146" s="238">
        <v>11</v>
      </c>
      <c r="BM146" s="238">
        <v>21</v>
      </c>
      <c r="CT146" s="238">
        <v>450682.83976113203</v>
      </c>
      <c r="CU146" s="238">
        <v>4975915.8928736299</v>
      </c>
      <c r="CV146" s="238">
        <v>44.934965179999999</v>
      </c>
      <c r="CW146" s="238">
        <v>-93.625024109999998</v>
      </c>
      <c r="CX146" s="238" t="s">
        <v>359</v>
      </c>
      <c r="CY146" s="238" t="s">
        <v>3057</v>
      </c>
    </row>
    <row r="147" spans="1:103" x14ac:dyDescent="0.25">
      <c r="A147" s="238">
        <v>626781</v>
      </c>
      <c r="B147" s="238">
        <v>4</v>
      </c>
      <c r="C147" s="238">
        <v>15</v>
      </c>
      <c r="D147" s="238">
        <v>7.5010000000000003</v>
      </c>
      <c r="E147" s="238">
        <v>27</v>
      </c>
      <c r="F147" s="238" t="s">
        <v>2937</v>
      </c>
      <c r="H147" s="238" t="s">
        <v>354</v>
      </c>
      <c r="I147" s="238">
        <v>25</v>
      </c>
      <c r="K147" s="238" t="s">
        <v>3058</v>
      </c>
      <c r="M147" s="238">
        <v>8</v>
      </c>
      <c r="N147" s="238">
        <v>9</v>
      </c>
      <c r="O147" s="238">
        <v>2018</v>
      </c>
      <c r="P147" s="238" t="s">
        <v>384</v>
      </c>
      <c r="Q147" s="238">
        <v>14</v>
      </c>
      <c r="S147" s="238">
        <v>5</v>
      </c>
      <c r="T147" s="238">
        <v>0</v>
      </c>
      <c r="U147" s="238">
        <v>2</v>
      </c>
      <c r="V147" s="238">
        <v>12</v>
      </c>
      <c r="W147" s="238">
        <v>10</v>
      </c>
      <c r="X147" s="238">
        <v>10</v>
      </c>
      <c r="Y147" s="238">
        <v>1</v>
      </c>
      <c r="Z147" s="238">
        <v>1</v>
      </c>
      <c r="AB147" s="238">
        <v>1</v>
      </c>
      <c r="AC147" s="238">
        <v>98</v>
      </c>
      <c r="AD147" s="238" t="s">
        <v>2800</v>
      </c>
      <c r="AF147" s="238" t="s">
        <v>2779</v>
      </c>
      <c r="AG147" s="238">
        <v>7</v>
      </c>
      <c r="AH147" s="238">
        <v>2</v>
      </c>
      <c r="AI147" s="238">
        <v>2</v>
      </c>
      <c r="AJ147" s="238">
        <v>3</v>
      </c>
      <c r="AK147" s="238">
        <v>21</v>
      </c>
      <c r="AL147" s="238">
        <v>69</v>
      </c>
      <c r="AM147" s="238" t="s">
        <v>363</v>
      </c>
      <c r="AN147" s="238">
        <v>5</v>
      </c>
      <c r="AO147" s="238">
        <v>74</v>
      </c>
      <c r="AS147" s="238">
        <v>15</v>
      </c>
      <c r="AT147" s="238">
        <v>9</v>
      </c>
      <c r="AU147" s="238">
        <v>35</v>
      </c>
      <c r="AV147" s="238">
        <v>11</v>
      </c>
      <c r="AW147" s="238">
        <v>21</v>
      </c>
      <c r="AX147" s="238">
        <v>2</v>
      </c>
      <c r="AY147" s="238">
        <v>4</v>
      </c>
      <c r="AZ147" s="238">
        <v>3</v>
      </c>
      <c r="BA147" s="238">
        <v>26</v>
      </c>
      <c r="BB147" s="238">
        <v>58</v>
      </c>
      <c r="BC147" s="238" t="s">
        <v>354</v>
      </c>
      <c r="BD147" s="238">
        <v>5</v>
      </c>
      <c r="BE147" s="238">
        <v>1</v>
      </c>
      <c r="BI147" s="238">
        <v>15</v>
      </c>
      <c r="BJ147" s="238">
        <v>9</v>
      </c>
      <c r="BK147" s="238">
        <v>35</v>
      </c>
      <c r="BL147" s="238">
        <v>11</v>
      </c>
      <c r="BM147" s="238">
        <v>21</v>
      </c>
      <c r="CT147" s="238">
        <v>450694.21452935901</v>
      </c>
      <c r="CU147" s="238">
        <v>4975895.3202738296</v>
      </c>
      <c r="CV147" s="238">
        <v>44.934780789999998</v>
      </c>
      <c r="CW147" s="238">
        <v>-93.624877960000006</v>
      </c>
      <c r="CX147" s="238" t="s">
        <v>359</v>
      </c>
      <c r="CY147" s="238" t="s">
        <v>3059</v>
      </c>
    </row>
    <row r="148" spans="1:103" x14ac:dyDescent="0.25">
      <c r="A148" s="238">
        <v>679168</v>
      </c>
      <c r="B148" s="238">
        <v>4</v>
      </c>
      <c r="C148" s="238">
        <v>15</v>
      </c>
      <c r="D148" s="238">
        <v>7.5039999999999996</v>
      </c>
      <c r="E148" s="238">
        <v>27</v>
      </c>
      <c r="F148" s="238" t="s">
        <v>2937</v>
      </c>
      <c r="H148" s="238" t="s">
        <v>354</v>
      </c>
      <c r="I148" s="238">
        <v>25</v>
      </c>
      <c r="K148" s="238" t="s">
        <v>3060</v>
      </c>
      <c r="M148" s="238">
        <v>1</v>
      </c>
      <c r="N148" s="238">
        <v>25</v>
      </c>
      <c r="O148" s="238">
        <v>2019</v>
      </c>
      <c r="P148" s="238" t="s">
        <v>362</v>
      </c>
      <c r="Q148" s="238">
        <v>16</v>
      </c>
      <c r="S148" s="238">
        <v>4</v>
      </c>
      <c r="T148" s="238">
        <v>0</v>
      </c>
      <c r="U148" s="238">
        <v>2</v>
      </c>
      <c r="V148" s="238">
        <v>12</v>
      </c>
      <c r="W148" s="238">
        <v>10</v>
      </c>
      <c r="X148" s="238">
        <v>2</v>
      </c>
      <c r="Y148" s="238">
        <v>3</v>
      </c>
      <c r="Z148" s="238">
        <v>1</v>
      </c>
      <c r="AB148" s="238">
        <v>1</v>
      </c>
      <c r="AC148" s="238">
        <v>98</v>
      </c>
      <c r="AD148" s="238" t="s">
        <v>2800</v>
      </c>
      <c r="AF148" s="238" t="s">
        <v>2784</v>
      </c>
      <c r="AG148" s="238">
        <v>7</v>
      </c>
      <c r="AH148" s="238">
        <v>2</v>
      </c>
      <c r="AI148" s="238">
        <v>4</v>
      </c>
      <c r="AJ148" s="238">
        <v>4</v>
      </c>
      <c r="AK148" s="238">
        <v>34</v>
      </c>
      <c r="AL148" s="238">
        <v>58</v>
      </c>
      <c r="AM148" s="238" t="s">
        <v>354</v>
      </c>
      <c r="AN148" s="238">
        <v>5</v>
      </c>
      <c r="AO148" s="238">
        <v>1</v>
      </c>
      <c r="AS148" s="238">
        <v>15</v>
      </c>
      <c r="AT148" s="238">
        <v>9</v>
      </c>
      <c r="AU148" s="238">
        <v>35</v>
      </c>
      <c r="AV148" s="238">
        <v>11</v>
      </c>
      <c r="AW148" s="238">
        <v>21</v>
      </c>
      <c r="AX148" s="238">
        <v>2</v>
      </c>
      <c r="AY148" s="238">
        <v>4</v>
      </c>
      <c r="AZ148" s="238">
        <v>4</v>
      </c>
      <c r="BA148" s="238">
        <v>21</v>
      </c>
      <c r="BB148" s="238">
        <v>60</v>
      </c>
      <c r="BC148" s="238" t="s">
        <v>363</v>
      </c>
      <c r="BD148" s="238">
        <v>5</v>
      </c>
      <c r="BE148" s="238">
        <v>1</v>
      </c>
      <c r="BI148" s="238">
        <v>15</v>
      </c>
      <c r="BJ148" s="238">
        <v>9</v>
      </c>
      <c r="BK148" s="238">
        <v>35</v>
      </c>
      <c r="BL148" s="238">
        <v>11</v>
      </c>
      <c r="BM148" s="238">
        <v>21</v>
      </c>
      <c r="CT148" s="238">
        <v>450697.76723964902</v>
      </c>
      <c r="CU148" s="238">
        <v>4975910.3842943003</v>
      </c>
      <c r="CV148" s="238">
        <v>44.934916629999996</v>
      </c>
      <c r="CW148" s="238">
        <v>-93.624834399999997</v>
      </c>
      <c r="CX148" s="238" t="s">
        <v>359</v>
      </c>
      <c r="CY148" s="238" t="s">
        <v>3061</v>
      </c>
    </row>
    <row r="149" spans="1:103" x14ac:dyDescent="0.25">
      <c r="A149" s="238">
        <v>381831</v>
      </c>
      <c r="B149" s="238">
        <v>4</v>
      </c>
      <c r="C149" s="238">
        <v>15</v>
      </c>
      <c r="D149" s="238">
        <v>7.532</v>
      </c>
      <c r="E149" s="238">
        <v>27</v>
      </c>
      <c r="F149" s="238" t="s">
        <v>2937</v>
      </c>
      <c r="H149" s="238" t="s">
        <v>354</v>
      </c>
      <c r="I149" s="238">
        <v>25</v>
      </c>
      <c r="K149" s="238" t="s">
        <v>3062</v>
      </c>
      <c r="M149" s="238">
        <v>9</v>
      </c>
      <c r="N149" s="238">
        <v>25</v>
      </c>
      <c r="O149" s="238">
        <v>2016</v>
      </c>
      <c r="P149" s="238" t="s">
        <v>366</v>
      </c>
      <c r="Q149" s="238">
        <v>20</v>
      </c>
      <c r="R149" s="238" t="s">
        <v>369</v>
      </c>
      <c r="S149" s="238">
        <v>5</v>
      </c>
      <c r="T149" s="238">
        <v>0</v>
      </c>
      <c r="U149" s="238">
        <v>1</v>
      </c>
      <c r="W149" s="238">
        <v>25</v>
      </c>
      <c r="X149" s="238">
        <v>2</v>
      </c>
      <c r="Y149" s="238">
        <v>4</v>
      </c>
      <c r="Z149" s="238">
        <v>1</v>
      </c>
      <c r="AB149" s="238">
        <v>1</v>
      </c>
      <c r="AC149" s="238">
        <v>98</v>
      </c>
      <c r="AD149" s="238" t="s">
        <v>2800</v>
      </c>
      <c r="AF149" s="238" t="s">
        <v>2784</v>
      </c>
      <c r="AG149" s="238">
        <v>4</v>
      </c>
      <c r="AH149" s="238">
        <v>2</v>
      </c>
      <c r="AI149" s="238">
        <v>2</v>
      </c>
      <c r="AJ149" s="238">
        <v>3</v>
      </c>
      <c r="AK149" s="238">
        <v>21</v>
      </c>
      <c r="AL149" s="238">
        <v>87</v>
      </c>
      <c r="AM149" s="238" t="s">
        <v>354</v>
      </c>
      <c r="AN149" s="238">
        <v>5</v>
      </c>
      <c r="AO149" s="238">
        <v>68</v>
      </c>
      <c r="AP149" s="238">
        <v>62</v>
      </c>
      <c r="AS149" s="238">
        <v>15</v>
      </c>
      <c r="AT149" s="238">
        <v>9</v>
      </c>
      <c r="AU149" s="238">
        <v>35</v>
      </c>
      <c r="AV149" s="238">
        <v>11</v>
      </c>
      <c r="AW149" s="238">
        <v>21</v>
      </c>
      <c r="CT149" s="238">
        <v>450744.98752552702</v>
      </c>
      <c r="CU149" s="238">
        <v>4975903.6466123303</v>
      </c>
      <c r="CV149" s="238">
        <v>44.934859250000002</v>
      </c>
      <c r="CW149" s="238">
        <v>-93.624235330000005</v>
      </c>
      <c r="CX149" s="238" t="s">
        <v>359</v>
      </c>
      <c r="CY149" s="238" t="s">
        <v>3063</v>
      </c>
    </row>
    <row r="150" spans="1:103" x14ac:dyDescent="0.25">
      <c r="A150" s="238">
        <v>405551</v>
      </c>
      <c r="B150" s="238">
        <v>4</v>
      </c>
      <c r="C150" s="238">
        <v>15</v>
      </c>
      <c r="D150" s="238">
        <v>7.5620000000000003</v>
      </c>
      <c r="E150" s="238">
        <v>27</v>
      </c>
      <c r="F150" s="238" t="s">
        <v>2937</v>
      </c>
      <c r="H150" s="238" t="s">
        <v>354</v>
      </c>
      <c r="I150" s="238">
        <v>25</v>
      </c>
      <c r="K150" s="238">
        <v>16014440</v>
      </c>
      <c r="M150" s="238">
        <v>12</v>
      </c>
      <c r="N150" s="238">
        <v>14</v>
      </c>
      <c r="O150" s="238">
        <v>2016</v>
      </c>
      <c r="P150" s="238" t="s">
        <v>355</v>
      </c>
      <c r="Q150" s="238">
        <v>22</v>
      </c>
      <c r="R150" s="238" t="s">
        <v>356</v>
      </c>
      <c r="S150" s="238">
        <v>4</v>
      </c>
      <c r="T150" s="238">
        <v>0</v>
      </c>
      <c r="U150" s="238">
        <v>1</v>
      </c>
      <c r="V150" s="238">
        <v>10</v>
      </c>
      <c r="W150" s="238">
        <v>10</v>
      </c>
      <c r="X150" s="238">
        <v>99</v>
      </c>
      <c r="Y150" s="238">
        <v>4</v>
      </c>
      <c r="Z150" s="238">
        <v>1</v>
      </c>
      <c r="AB150" s="238">
        <v>1</v>
      </c>
      <c r="AC150" s="238">
        <v>98</v>
      </c>
      <c r="AD150" s="238" t="s">
        <v>2800</v>
      </c>
      <c r="AF150" s="238" t="s">
        <v>2784</v>
      </c>
      <c r="AG150" s="238">
        <v>4</v>
      </c>
      <c r="AH150" s="238">
        <v>2</v>
      </c>
      <c r="AI150" s="238">
        <v>2</v>
      </c>
      <c r="AJ150" s="238">
        <v>4</v>
      </c>
      <c r="AK150" s="238">
        <v>21</v>
      </c>
      <c r="AL150" s="238">
        <v>21</v>
      </c>
      <c r="AM150" s="238" t="s">
        <v>354</v>
      </c>
      <c r="AN150" s="238">
        <v>5</v>
      </c>
      <c r="AO150" s="238">
        <v>90</v>
      </c>
      <c r="AS150" s="238">
        <v>15</v>
      </c>
      <c r="AT150" s="238">
        <v>98</v>
      </c>
      <c r="AU150" s="238">
        <v>35</v>
      </c>
      <c r="AV150" s="238">
        <v>11</v>
      </c>
      <c r="AW150" s="238">
        <v>21</v>
      </c>
      <c r="CT150" s="238">
        <v>450790.63617538702</v>
      </c>
      <c r="CU150" s="238">
        <v>4975892.1280077901</v>
      </c>
      <c r="CV150" s="238">
        <v>44.934758729999999</v>
      </c>
      <c r="CW150" s="238">
        <v>-93.623655720000002</v>
      </c>
      <c r="CX150" s="238" t="s">
        <v>359</v>
      </c>
      <c r="CY150" s="238" t="s">
        <v>3064</v>
      </c>
    </row>
    <row r="151" spans="1:103" x14ac:dyDescent="0.25">
      <c r="A151" s="238">
        <v>624477</v>
      </c>
      <c r="B151" s="238">
        <v>4</v>
      </c>
      <c r="C151" s="238">
        <v>15</v>
      </c>
      <c r="D151" s="238">
        <v>7.5670000000000002</v>
      </c>
      <c r="E151" s="238">
        <v>27</v>
      </c>
      <c r="F151" s="238" t="s">
        <v>2937</v>
      </c>
      <c r="H151" s="238" t="s">
        <v>354</v>
      </c>
      <c r="I151" s="238">
        <v>25</v>
      </c>
      <c r="K151" s="238">
        <v>18008417</v>
      </c>
      <c r="M151" s="238">
        <v>7</v>
      </c>
      <c r="N151" s="238">
        <v>30</v>
      </c>
      <c r="O151" s="238">
        <v>2018</v>
      </c>
      <c r="P151" s="238" t="s">
        <v>361</v>
      </c>
      <c r="Q151" s="238">
        <v>16</v>
      </c>
      <c r="R151" s="238" t="s">
        <v>356</v>
      </c>
      <c r="S151" s="238">
        <v>5</v>
      </c>
      <c r="T151" s="238">
        <v>0</v>
      </c>
      <c r="U151" s="238">
        <v>2</v>
      </c>
      <c r="V151" s="238">
        <v>12</v>
      </c>
      <c r="W151" s="238">
        <v>10</v>
      </c>
      <c r="X151" s="238">
        <v>10</v>
      </c>
      <c r="Y151" s="238">
        <v>1</v>
      </c>
      <c r="Z151" s="238">
        <v>1</v>
      </c>
      <c r="AB151" s="238">
        <v>1</v>
      </c>
      <c r="AC151" s="238">
        <v>98</v>
      </c>
      <c r="AD151" s="238" t="s">
        <v>2800</v>
      </c>
      <c r="AF151" s="238" t="s">
        <v>2784</v>
      </c>
      <c r="AG151" s="238">
        <v>7</v>
      </c>
      <c r="AH151" s="238">
        <v>2</v>
      </c>
      <c r="AI151" s="238">
        <v>4</v>
      </c>
      <c r="AJ151" s="238">
        <v>4</v>
      </c>
      <c r="AK151" s="238">
        <v>21</v>
      </c>
      <c r="AL151" s="238">
        <v>21</v>
      </c>
      <c r="AM151" s="238" t="s">
        <v>354</v>
      </c>
      <c r="AN151" s="238">
        <v>5</v>
      </c>
      <c r="AO151" s="238">
        <v>4</v>
      </c>
      <c r="AS151" s="238">
        <v>15</v>
      </c>
      <c r="AT151" s="238">
        <v>9</v>
      </c>
      <c r="AU151" s="238">
        <v>35</v>
      </c>
      <c r="AV151" s="238">
        <v>11</v>
      </c>
      <c r="AW151" s="238">
        <v>21</v>
      </c>
      <c r="AX151" s="238">
        <v>2</v>
      </c>
      <c r="AY151" s="238">
        <v>3</v>
      </c>
      <c r="AZ151" s="238">
        <v>4</v>
      </c>
      <c r="BA151" s="238">
        <v>34</v>
      </c>
      <c r="BB151" s="238">
        <v>57</v>
      </c>
      <c r="BC151" s="238" t="s">
        <v>354</v>
      </c>
      <c r="BD151" s="238">
        <v>5</v>
      </c>
      <c r="BE151" s="238">
        <v>1</v>
      </c>
      <c r="BI151" s="238">
        <v>15</v>
      </c>
      <c r="BJ151" s="238">
        <v>9</v>
      </c>
      <c r="BK151" s="238">
        <v>35</v>
      </c>
      <c r="BL151" s="238">
        <v>11</v>
      </c>
      <c r="BM151" s="238">
        <v>21</v>
      </c>
      <c r="CT151" s="238">
        <v>450797.37513030198</v>
      </c>
      <c r="CU151" s="238">
        <v>4975891.9626122098</v>
      </c>
      <c r="CV151" s="238">
        <v>44.93475771</v>
      </c>
      <c r="CW151" s="238">
        <v>-93.623570299999997</v>
      </c>
      <c r="CX151" s="238" t="s">
        <v>359</v>
      </c>
      <c r="CY151" s="238" t="s">
        <v>3065</v>
      </c>
    </row>
    <row r="152" spans="1:103" x14ac:dyDescent="0.25">
      <c r="A152" s="238">
        <v>320909</v>
      </c>
      <c r="B152" s="238">
        <v>4</v>
      </c>
      <c r="C152" s="238">
        <v>15</v>
      </c>
      <c r="D152" s="238">
        <v>7.601</v>
      </c>
      <c r="E152" s="238">
        <v>27</v>
      </c>
      <c r="F152" s="238" t="s">
        <v>3066</v>
      </c>
      <c r="H152" s="238" t="s">
        <v>354</v>
      </c>
      <c r="I152" s="238">
        <v>25</v>
      </c>
      <c r="K152" s="238">
        <v>16000530</v>
      </c>
      <c r="M152" s="238">
        <v>1</v>
      </c>
      <c r="N152" s="238">
        <v>17</v>
      </c>
      <c r="O152" s="238">
        <v>2016</v>
      </c>
      <c r="P152" s="238" t="s">
        <v>366</v>
      </c>
      <c r="Q152" s="238">
        <v>0</v>
      </c>
      <c r="R152" s="238" t="s">
        <v>356</v>
      </c>
      <c r="S152" s="238">
        <v>5</v>
      </c>
      <c r="T152" s="238">
        <v>0</v>
      </c>
      <c r="U152" s="238">
        <v>1</v>
      </c>
      <c r="W152" s="238">
        <v>32</v>
      </c>
      <c r="X152" s="238">
        <v>2</v>
      </c>
      <c r="Y152" s="238">
        <v>4</v>
      </c>
      <c r="Z152" s="238">
        <v>90</v>
      </c>
      <c r="AB152" s="238">
        <v>1</v>
      </c>
      <c r="AC152" s="238">
        <v>98</v>
      </c>
      <c r="AD152" s="238" t="s">
        <v>2800</v>
      </c>
      <c r="AF152" s="238" t="s">
        <v>2779</v>
      </c>
      <c r="AG152" s="238">
        <v>3</v>
      </c>
      <c r="AH152" s="238">
        <v>2</v>
      </c>
      <c r="AI152" s="238">
        <v>2</v>
      </c>
      <c r="AJ152" s="238">
        <v>4</v>
      </c>
      <c r="AK152" s="238">
        <v>21</v>
      </c>
      <c r="AL152" s="238">
        <v>30</v>
      </c>
      <c r="AM152" s="238" t="s">
        <v>363</v>
      </c>
      <c r="AN152" s="238">
        <v>10</v>
      </c>
      <c r="AO152" s="238">
        <v>67</v>
      </c>
      <c r="AP152" s="238">
        <v>62</v>
      </c>
      <c r="AS152" s="238">
        <v>15</v>
      </c>
      <c r="AT152" s="238">
        <v>9</v>
      </c>
      <c r="AU152" s="238">
        <v>35</v>
      </c>
      <c r="AV152" s="238">
        <v>13</v>
      </c>
      <c r="AW152" s="238">
        <v>21</v>
      </c>
      <c r="CT152" s="238">
        <v>450845.37540905399</v>
      </c>
      <c r="CU152" s="238">
        <v>4975874.8176276898</v>
      </c>
      <c r="CV152" s="238">
        <v>44.934606700000003</v>
      </c>
      <c r="CW152" s="238">
        <v>-93.622960329999998</v>
      </c>
      <c r="CX152" s="238" t="s">
        <v>359</v>
      </c>
      <c r="CY152" s="238" t="s">
        <v>3067</v>
      </c>
    </row>
    <row r="153" spans="1:103" x14ac:dyDescent="0.25">
      <c r="A153" s="238">
        <v>10967433</v>
      </c>
      <c r="B153" s="238">
        <v>4</v>
      </c>
      <c r="C153" s="238">
        <v>15</v>
      </c>
      <c r="D153" s="238">
        <v>7.6139999999999999</v>
      </c>
      <c r="E153" s="238">
        <v>27</v>
      </c>
      <c r="F153" s="238" t="s">
        <v>2937</v>
      </c>
      <c r="H153" s="238" t="s">
        <v>354</v>
      </c>
      <c r="I153" s="238">
        <v>25</v>
      </c>
      <c r="K153" s="238">
        <v>14008313</v>
      </c>
      <c r="L153" s="238">
        <v>141740027</v>
      </c>
      <c r="M153" s="238">
        <v>6</v>
      </c>
      <c r="N153" s="238">
        <v>23</v>
      </c>
      <c r="O153" s="238">
        <v>2014</v>
      </c>
      <c r="P153" s="238" t="s">
        <v>361</v>
      </c>
      <c r="Q153" s="238">
        <v>8</v>
      </c>
      <c r="S153" s="238">
        <v>5</v>
      </c>
      <c r="T153" s="238">
        <v>0</v>
      </c>
      <c r="U153" s="238">
        <v>2</v>
      </c>
      <c r="V153" s="238">
        <v>1</v>
      </c>
      <c r="W153" s="238">
        <v>10</v>
      </c>
      <c r="X153" s="238">
        <v>2</v>
      </c>
      <c r="Y153" s="238">
        <v>1</v>
      </c>
      <c r="Z153" s="238">
        <v>1</v>
      </c>
      <c r="AA153" s="238">
        <v>90</v>
      </c>
      <c r="AB153" s="238">
        <v>1</v>
      </c>
      <c r="AC153" s="238">
        <v>98</v>
      </c>
      <c r="AD153" s="238" t="s">
        <v>3068</v>
      </c>
      <c r="AE153" s="238" t="s">
        <v>3069</v>
      </c>
      <c r="AF153" s="238" t="s">
        <v>2779</v>
      </c>
      <c r="AG153" s="238">
        <v>7</v>
      </c>
      <c r="AH153" s="238">
        <v>0</v>
      </c>
      <c r="AI153" s="238">
        <v>3</v>
      </c>
      <c r="AJ153" s="238">
        <v>3</v>
      </c>
      <c r="AL153" s="238">
        <v>54</v>
      </c>
      <c r="AM153" s="238" t="s">
        <v>354</v>
      </c>
      <c r="AN153" s="238">
        <v>5</v>
      </c>
      <c r="AP153" s="238">
        <v>1</v>
      </c>
      <c r="AQ153" s="238">
        <v>26</v>
      </c>
      <c r="AS153" s="238">
        <v>7</v>
      </c>
      <c r="AT153" s="238">
        <v>98</v>
      </c>
      <c r="AU153" s="238">
        <v>35</v>
      </c>
      <c r="AV153" s="238">
        <v>11</v>
      </c>
      <c r="AW153" s="238">
        <v>21</v>
      </c>
      <c r="AX153" s="238">
        <v>2</v>
      </c>
      <c r="AY153" s="238">
        <v>3</v>
      </c>
      <c r="AZ153" s="238">
        <v>3</v>
      </c>
      <c r="BA153" s="238">
        <v>21</v>
      </c>
      <c r="BB153" s="238">
        <v>35</v>
      </c>
      <c r="BC153" s="238" t="s">
        <v>354</v>
      </c>
      <c r="BD153" s="238">
        <v>5</v>
      </c>
      <c r="BE153" s="238">
        <v>15</v>
      </c>
      <c r="BF153" s="238">
        <v>1</v>
      </c>
      <c r="BI153" s="238">
        <v>7</v>
      </c>
      <c r="BJ153" s="238">
        <v>98</v>
      </c>
      <c r="BK153" s="238">
        <v>35</v>
      </c>
      <c r="BL153" s="238">
        <v>11</v>
      </c>
      <c r="BM153" s="238">
        <v>21</v>
      </c>
      <c r="CT153" s="238">
        <v>450872</v>
      </c>
      <c r="CU153" s="238">
        <v>4975873</v>
      </c>
      <c r="CV153" s="238">
        <v>44.934593800000002</v>
      </c>
      <c r="CW153" s="238">
        <v>-93.622620499999996</v>
      </c>
      <c r="CX153" s="238" t="s">
        <v>359</v>
      </c>
      <c r="CY153" s="238" t="s">
        <v>3070</v>
      </c>
    </row>
    <row r="154" spans="1:103" x14ac:dyDescent="0.25">
      <c r="A154" s="238">
        <v>834799</v>
      </c>
      <c r="B154" s="238">
        <v>4</v>
      </c>
      <c r="C154" s="238">
        <v>15</v>
      </c>
      <c r="D154" s="238">
        <v>7.6429999999999998</v>
      </c>
      <c r="E154" s="238">
        <v>27</v>
      </c>
      <c r="F154" s="238" t="s">
        <v>2937</v>
      </c>
      <c r="H154" s="238" t="s">
        <v>354</v>
      </c>
      <c r="I154" s="238">
        <v>25</v>
      </c>
      <c r="K154" s="238" t="s">
        <v>3071</v>
      </c>
      <c r="L154" s="238">
        <v>202230138</v>
      </c>
      <c r="M154" s="238">
        <v>8</v>
      </c>
      <c r="N154" s="238">
        <v>10</v>
      </c>
      <c r="O154" s="238">
        <v>2020</v>
      </c>
      <c r="P154" s="238" t="s">
        <v>361</v>
      </c>
      <c r="Q154" s="238">
        <v>19</v>
      </c>
      <c r="R154" s="238" t="s">
        <v>356</v>
      </c>
      <c r="S154" s="238">
        <v>5</v>
      </c>
      <c r="T154" s="238">
        <v>0</v>
      </c>
      <c r="U154" s="238">
        <v>2</v>
      </c>
      <c r="V154" s="238">
        <v>12</v>
      </c>
      <c r="W154" s="238">
        <v>10</v>
      </c>
      <c r="X154" s="238">
        <v>99</v>
      </c>
      <c r="Y154" s="238">
        <v>1</v>
      </c>
      <c r="Z154" s="238">
        <v>1</v>
      </c>
      <c r="AB154" s="238">
        <v>1</v>
      </c>
      <c r="AC154" s="238">
        <v>98</v>
      </c>
      <c r="AD154" s="238" t="s">
        <v>2800</v>
      </c>
      <c r="AF154" s="238" t="s">
        <v>2779</v>
      </c>
      <c r="AG154" s="238">
        <v>7</v>
      </c>
      <c r="AH154" s="238">
        <v>2</v>
      </c>
      <c r="AI154" s="238">
        <v>4</v>
      </c>
      <c r="AJ154" s="238">
        <v>4</v>
      </c>
      <c r="AK154" s="238">
        <v>34</v>
      </c>
      <c r="AL154" s="238">
        <v>67</v>
      </c>
      <c r="AM154" s="238" t="s">
        <v>363</v>
      </c>
      <c r="AN154" s="238">
        <v>5</v>
      </c>
      <c r="AO154" s="238">
        <v>1</v>
      </c>
      <c r="AS154" s="238">
        <v>15</v>
      </c>
      <c r="AT154" s="238">
        <v>20</v>
      </c>
      <c r="AU154" s="238">
        <v>35</v>
      </c>
      <c r="AV154" s="238">
        <v>11</v>
      </c>
      <c r="AW154" s="238">
        <v>21</v>
      </c>
      <c r="AX154" s="238">
        <v>2</v>
      </c>
      <c r="AY154" s="238">
        <v>4</v>
      </c>
      <c r="AZ154" s="238">
        <v>4</v>
      </c>
      <c r="BA154" s="238">
        <v>99</v>
      </c>
      <c r="BB154" s="238">
        <v>40</v>
      </c>
      <c r="BC154" s="238" t="s">
        <v>354</v>
      </c>
      <c r="BD154" s="238">
        <v>11</v>
      </c>
      <c r="BE154" s="238">
        <v>74</v>
      </c>
      <c r="BI154" s="238">
        <v>15</v>
      </c>
      <c r="BJ154" s="238">
        <v>20</v>
      </c>
      <c r="BK154" s="238">
        <v>35</v>
      </c>
      <c r="BL154" s="238">
        <v>11</v>
      </c>
      <c r="BM154" s="238">
        <v>21</v>
      </c>
      <c r="CT154" s="238">
        <v>450918.02537160303</v>
      </c>
      <c r="CU154" s="238">
        <v>4975873.9285994004</v>
      </c>
      <c r="CV154" s="238">
        <v>44.934603709999998</v>
      </c>
      <c r="CW154" s="238">
        <v>-93.622039569999998</v>
      </c>
      <c r="CX154" s="238" t="s">
        <v>359</v>
      </c>
      <c r="CY154" s="238" t="s">
        <v>3072</v>
      </c>
    </row>
    <row r="155" spans="1:103" x14ac:dyDescent="0.25">
      <c r="A155" s="238">
        <v>368411</v>
      </c>
      <c r="B155" s="238">
        <v>4</v>
      </c>
      <c r="C155" s="238">
        <v>15</v>
      </c>
      <c r="D155" s="238">
        <v>7.6829999999999998</v>
      </c>
      <c r="E155" s="238">
        <v>27</v>
      </c>
      <c r="F155" s="238" t="s">
        <v>3066</v>
      </c>
      <c r="H155" s="238" t="s">
        <v>354</v>
      </c>
      <c r="I155" s="238">
        <v>25</v>
      </c>
      <c r="K155" s="238">
        <v>16008750</v>
      </c>
      <c r="M155" s="238">
        <v>8</v>
      </c>
      <c r="N155" s="238">
        <v>2</v>
      </c>
      <c r="O155" s="238">
        <v>2016</v>
      </c>
      <c r="P155" s="238" t="s">
        <v>368</v>
      </c>
      <c r="Q155" s="238">
        <v>14</v>
      </c>
      <c r="R155" s="238" t="s">
        <v>369</v>
      </c>
      <c r="S155" s="238">
        <v>5</v>
      </c>
      <c r="T155" s="238">
        <v>0</v>
      </c>
      <c r="U155" s="238">
        <v>2</v>
      </c>
      <c r="V155" s="238">
        <v>12</v>
      </c>
      <c r="W155" s="238">
        <v>10</v>
      </c>
      <c r="X155" s="238">
        <v>2</v>
      </c>
      <c r="Y155" s="238">
        <v>1</v>
      </c>
      <c r="Z155" s="238">
        <v>1</v>
      </c>
      <c r="AB155" s="238">
        <v>1</v>
      </c>
      <c r="AC155" s="238">
        <v>98</v>
      </c>
      <c r="AD155" s="238" t="s">
        <v>2800</v>
      </c>
      <c r="AF155" s="238" t="s">
        <v>2779</v>
      </c>
      <c r="AG155" s="238">
        <v>7</v>
      </c>
      <c r="AH155" s="238">
        <v>2</v>
      </c>
      <c r="AI155" s="238">
        <v>4</v>
      </c>
      <c r="AJ155" s="238">
        <v>3</v>
      </c>
      <c r="AK155" s="238">
        <v>21</v>
      </c>
      <c r="AL155" s="238">
        <v>65</v>
      </c>
      <c r="AM155" s="238" t="s">
        <v>354</v>
      </c>
      <c r="AN155" s="238">
        <v>5</v>
      </c>
      <c r="AO155" s="238">
        <v>4</v>
      </c>
      <c r="AS155" s="238">
        <v>12</v>
      </c>
      <c r="AT155" s="238">
        <v>9</v>
      </c>
      <c r="AU155" s="238">
        <v>35</v>
      </c>
      <c r="AV155" s="238">
        <v>11</v>
      </c>
      <c r="AW155" s="238">
        <v>21</v>
      </c>
      <c r="AX155" s="238">
        <v>2</v>
      </c>
      <c r="AY155" s="238">
        <v>4</v>
      </c>
      <c r="AZ155" s="238">
        <v>3</v>
      </c>
      <c r="BA155" s="238">
        <v>26</v>
      </c>
      <c r="BB155" s="238">
        <v>46</v>
      </c>
      <c r="BC155" s="238" t="s">
        <v>354</v>
      </c>
      <c r="BD155" s="238">
        <v>5</v>
      </c>
      <c r="BE155" s="238">
        <v>1</v>
      </c>
      <c r="BI155" s="238">
        <v>12</v>
      </c>
      <c r="BJ155" s="238">
        <v>9</v>
      </c>
      <c r="BK155" s="238">
        <v>35</v>
      </c>
      <c r="BL155" s="238">
        <v>11</v>
      </c>
      <c r="BM155" s="238">
        <v>21</v>
      </c>
      <c r="CT155" s="238">
        <v>450977.96155003802</v>
      </c>
      <c r="CU155" s="238">
        <v>4975866.4633731302</v>
      </c>
      <c r="CV155" s="238">
        <v>44.934540650000002</v>
      </c>
      <c r="CW155" s="238">
        <v>-93.621279290000004</v>
      </c>
      <c r="CX155" s="238" t="s">
        <v>359</v>
      </c>
      <c r="CY155" s="238" t="s">
        <v>3073</v>
      </c>
    </row>
    <row r="156" spans="1:103" x14ac:dyDescent="0.25">
      <c r="A156" s="238">
        <v>10902337</v>
      </c>
      <c r="B156" s="238">
        <v>4</v>
      </c>
      <c r="C156" s="238">
        <v>15</v>
      </c>
      <c r="D156" s="238">
        <v>7.6950000000000003</v>
      </c>
      <c r="E156" s="238">
        <v>27</v>
      </c>
      <c r="F156" s="238" t="s">
        <v>3066</v>
      </c>
      <c r="H156" s="238" t="s">
        <v>354</v>
      </c>
      <c r="I156" s="238">
        <v>25</v>
      </c>
      <c r="K156" s="238" t="s">
        <v>3074</v>
      </c>
      <c r="L156" s="238">
        <v>132840147</v>
      </c>
      <c r="M156" s="238">
        <v>10</v>
      </c>
      <c r="N156" s="238">
        <v>10</v>
      </c>
      <c r="O156" s="238">
        <v>2013</v>
      </c>
      <c r="P156" s="238" t="s">
        <v>384</v>
      </c>
      <c r="Q156" s="238">
        <v>18</v>
      </c>
      <c r="R156" s="238" t="s">
        <v>356</v>
      </c>
      <c r="S156" s="238">
        <v>3</v>
      </c>
      <c r="T156" s="238">
        <v>0</v>
      </c>
      <c r="U156" s="238">
        <v>1</v>
      </c>
      <c r="V156" s="238">
        <v>90</v>
      </c>
      <c r="W156" s="238">
        <v>8</v>
      </c>
      <c r="X156" s="238">
        <v>4</v>
      </c>
      <c r="Y156" s="238">
        <v>3</v>
      </c>
      <c r="Z156" s="238">
        <v>2</v>
      </c>
      <c r="AB156" s="238">
        <v>1</v>
      </c>
      <c r="AC156" s="238">
        <v>98</v>
      </c>
      <c r="AD156" s="238" t="s">
        <v>3075</v>
      </c>
      <c r="AE156" s="238" t="s">
        <v>3076</v>
      </c>
      <c r="AF156" s="238" t="s">
        <v>2779</v>
      </c>
      <c r="AG156" s="238">
        <v>1</v>
      </c>
      <c r="AH156" s="238">
        <v>2</v>
      </c>
      <c r="AI156" s="238">
        <v>2</v>
      </c>
      <c r="AJ156" s="238">
        <v>4</v>
      </c>
      <c r="AK156" s="238">
        <v>21</v>
      </c>
      <c r="AL156" s="238">
        <v>64</v>
      </c>
      <c r="AM156" s="238" t="s">
        <v>363</v>
      </c>
      <c r="AN156" s="238">
        <v>5</v>
      </c>
      <c r="AO156" s="238">
        <v>1</v>
      </c>
      <c r="AS156" s="238">
        <v>7</v>
      </c>
      <c r="AT156" s="238">
        <v>98</v>
      </c>
      <c r="AU156" s="238">
        <v>35</v>
      </c>
      <c r="AV156" s="238">
        <v>11</v>
      </c>
      <c r="AW156" s="238">
        <v>21</v>
      </c>
      <c r="AX156" s="238">
        <v>5</v>
      </c>
      <c r="AY156" s="238">
        <v>60</v>
      </c>
      <c r="BB156" s="238">
        <v>10</v>
      </c>
      <c r="BC156" s="238" t="s">
        <v>363</v>
      </c>
      <c r="BD156" s="238">
        <v>5</v>
      </c>
      <c r="BE156" s="238">
        <v>17</v>
      </c>
      <c r="BG156" s="238">
        <v>3</v>
      </c>
      <c r="BI156" s="238">
        <v>7</v>
      </c>
      <c r="BJ156" s="238">
        <v>98</v>
      </c>
      <c r="BK156" s="238">
        <v>35</v>
      </c>
      <c r="BL156" s="238">
        <v>11</v>
      </c>
      <c r="BM156" s="238">
        <v>21</v>
      </c>
      <c r="CT156" s="238">
        <v>451003</v>
      </c>
      <c r="CU156" s="238">
        <v>4975870</v>
      </c>
      <c r="CV156" s="238">
        <v>44.934576800000002</v>
      </c>
      <c r="CW156" s="238">
        <v>-93.620967399999998</v>
      </c>
      <c r="CX156" s="238" t="s">
        <v>359</v>
      </c>
      <c r="CY156" s="238" t="s">
        <v>3077</v>
      </c>
    </row>
    <row r="157" spans="1:103" x14ac:dyDescent="0.25">
      <c r="A157" s="238">
        <v>446085</v>
      </c>
      <c r="B157" s="238">
        <v>4</v>
      </c>
      <c r="C157" s="238">
        <v>15</v>
      </c>
      <c r="D157" s="238">
        <v>7.71</v>
      </c>
      <c r="E157" s="238">
        <v>27</v>
      </c>
      <c r="F157" s="238" t="s">
        <v>3066</v>
      </c>
      <c r="H157" s="238" t="s">
        <v>354</v>
      </c>
      <c r="I157" s="238">
        <v>25</v>
      </c>
      <c r="K157" s="238">
        <v>17004153</v>
      </c>
      <c r="M157" s="238">
        <v>4</v>
      </c>
      <c r="N157" s="238">
        <v>18</v>
      </c>
      <c r="O157" s="238">
        <v>2017</v>
      </c>
      <c r="P157" s="238" t="s">
        <v>368</v>
      </c>
      <c r="Q157" s="238">
        <v>18</v>
      </c>
      <c r="R157" s="238" t="s">
        <v>356</v>
      </c>
      <c r="S157" s="238">
        <v>5</v>
      </c>
      <c r="T157" s="238">
        <v>0</v>
      </c>
      <c r="U157" s="238">
        <v>2</v>
      </c>
      <c r="V157" s="238">
        <v>12</v>
      </c>
      <c r="W157" s="238">
        <v>10</v>
      </c>
      <c r="X157" s="238">
        <v>90</v>
      </c>
      <c r="Y157" s="238">
        <v>1</v>
      </c>
      <c r="Z157" s="238">
        <v>2</v>
      </c>
      <c r="AB157" s="238">
        <v>1</v>
      </c>
      <c r="AC157" s="238">
        <v>98</v>
      </c>
      <c r="AD157" s="238" t="s">
        <v>2800</v>
      </c>
      <c r="AF157" s="238" t="s">
        <v>2779</v>
      </c>
      <c r="AG157" s="238">
        <v>7</v>
      </c>
      <c r="AH157" s="238">
        <v>2</v>
      </c>
      <c r="AI157" s="238">
        <v>4</v>
      </c>
      <c r="AJ157" s="238">
        <v>4</v>
      </c>
      <c r="AK157" s="238">
        <v>21</v>
      </c>
      <c r="AL157" s="238">
        <v>29</v>
      </c>
      <c r="AM157" s="238" t="s">
        <v>363</v>
      </c>
      <c r="AN157" s="238">
        <v>5</v>
      </c>
      <c r="AO157" s="238">
        <v>74</v>
      </c>
      <c r="AS157" s="238">
        <v>12</v>
      </c>
      <c r="AT157" s="238">
        <v>9</v>
      </c>
      <c r="AV157" s="238">
        <v>11</v>
      </c>
      <c r="AW157" s="238">
        <v>21</v>
      </c>
      <c r="AX157" s="238">
        <v>2</v>
      </c>
      <c r="AY157" s="238">
        <v>2</v>
      </c>
      <c r="AZ157" s="238">
        <v>4</v>
      </c>
      <c r="BA157" s="238">
        <v>26</v>
      </c>
      <c r="BB157" s="238">
        <v>59</v>
      </c>
      <c r="BC157" s="238" t="s">
        <v>354</v>
      </c>
      <c r="BD157" s="238">
        <v>5</v>
      </c>
      <c r="BE157" s="238">
        <v>1</v>
      </c>
      <c r="BI157" s="238">
        <v>12</v>
      </c>
      <c r="BJ157" s="238">
        <v>9</v>
      </c>
      <c r="BK157" s="238">
        <v>35</v>
      </c>
      <c r="BL157" s="238">
        <v>11</v>
      </c>
      <c r="BM157" s="238">
        <v>21</v>
      </c>
      <c r="CT157" s="238">
        <v>451021.61788735102</v>
      </c>
      <c r="CU157" s="238">
        <v>4975876.9140723404</v>
      </c>
      <c r="CV157" s="238">
        <v>44.934637729999999</v>
      </c>
      <c r="CW157" s="238">
        <v>-93.620727059999993</v>
      </c>
      <c r="CX157" s="238" t="s">
        <v>359</v>
      </c>
      <c r="CY157" s="238" t="s">
        <v>3078</v>
      </c>
    </row>
    <row r="158" spans="1:103" x14ac:dyDescent="0.25">
      <c r="A158" s="238">
        <v>761764</v>
      </c>
      <c r="B158" s="238">
        <v>4</v>
      </c>
      <c r="C158" s="238">
        <v>15</v>
      </c>
      <c r="D158" s="238">
        <v>7.726</v>
      </c>
      <c r="E158" s="238">
        <v>27</v>
      </c>
      <c r="F158" s="238" t="s">
        <v>3066</v>
      </c>
      <c r="H158" s="238" t="s">
        <v>354</v>
      </c>
      <c r="I158" s="238">
        <v>25</v>
      </c>
      <c r="K158" s="238">
        <v>19010017</v>
      </c>
      <c r="M158" s="238">
        <v>11</v>
      </c>
      <c r="N158" s="238">
        <v>12</v>
      </c>
      <c r="O158" s="238">
        <v>2019</v>
      </c>
      <c r="P158" s="238" t="s">
        <v>368</v>
      </c>
      <c r="Q158" s="238">
        <v>7</v>
      </c>
      <c r="R158" s="238" t="s">
        <v>369</v>
      </c>
      <c r="S158" s="238">
        <v>4</v>
      </c>
      <c r="T158" s="238">
        <v>0</v>
      </c>
      <c r="U158" s="238">
        <v>2</v>
      </c>
      <c r="V158" s="238">
        <v>12</v>
      </c>
      <c r="W158" s="238">
        <v>10</v>
      </c>
      <c r="X158" s="238">
        <v>2</v>
      </c>
      <c r="Y158" s="238">
        <v>2</v>
      </c>
      <c r="Z158" s="238">
        <v>1</v>
      </c>
      <c r="AB158" s="238">
        <v>1</v>
      </c>
      <c r="AC158" s="238">
        <v>98</v>
      </c>
      <c r="AD158" s="238" t="s">
        <v>2800</v>
      </c>
      <c r="AF158" s="238" t="s">
        <v>2779</v>
      </c>
      <c r="AG158" s="238">
        <v>7</v>
      </c>
      <c r="AH158" s="238">
        <v>2</v>
      </c>
      <c r="AI158" s="238">
        <v>4</v>
      </c>
      <c r="AJ158" s="238">
        <v>3</v>
      </c>
      <c r="AK158" s="238">
        <v>21</v>
      </c>
      <c r="AL158" s="238">
        <v>53</v>
      </c>
      <c r="AM158" s="238" t="s">
        <v>363</v>
      </c>
      <c r="AN158" s="238">
        <v>5</v>
      </c>
      <c r="AO158" s="238">
        <v>1</v>
      </c>
      <c r="AS158" s="238">
        <v>12</v>
      </c>
      <c r="AT158" s="238">
        <v>9</v>
      </c>
      <c r="AU158" s="238">
        <v>35</v>
      </c>
      <c r="AV158" s="238">
        <v>11</v>
      </c>
      <c r="AW158" s="238">
        <v>21</v>
      </c>
      <c r="AX158" s="238">
        <v>2</v>
      </c>
      <c r="AY158" s="238">
        <v>2</v>
      </c>
      <c r="AZ158" s="238">
        <v>3</v>
      </c>
      <c r="BA158" s="238">
        <v>21</v>
      </c>
      <c r="BB158" s="238">
        <v>16</v>
      </c>
      <c r="BC158" s="238" t="s">
        <v>354</v>
      </c>
      <c r="BD158" s="238">
        <v>5</v>
      </c>
      <c r="BE158" s="238">
        <v>1</v>
      </c>
      <c r="BI158" s="238">
        <v>12</v>
      </c>
      <c r="BJ158" s="238">
        <v>9</v>
      </c>
      <c r="BK158" s="238">
        <v>35</v>
      </c>
      <c r="BL158" s="238">
        <v>11</v>
      </c>
      <c r="BM158" s="238">
        <v>21</v>
      </c>
      <c r="CT158" s="238">
        <v>451052.05253153801</v>
      </c>
      <c r="CU158" s="238">
        <v>4975871.4904665099</v>
      </c>
      <c r="CV158" s="238">
        <v>44.934591009999998</v>
      </c>
      <c r="CW158" s="238">
        <v>-93.620340850000005</v>
      </c>
      <c r="CX158" s="238" t="s">
        <v>359</v>
      </c>
      <c r="CY158" s="238" t="s">
        <v>3079</v>
      </c>
    </row>
    <row r="159" spans="1:103" x14ac:dyDescent="0.25">
      <c r="A159" s="238">
        <v>10799141</v>
      </c>
      <c r="B159" s="238">
        <v>4</v>
      </c>
      <c r="C159" s="238">
        <v>15</v>
      </c>
      <c r="D159" s="238">
        <v>7.7329999999999997</v>
      </c>
      <c r="E159" s="238">
        <v>27</v>
      </c>
      <c r="F159" s="238" t="s">
        <v>3066</v>
      </c>
      <c r="H159" s="238" t="s">
        <v>354</v>
      </c>
      <c r="I159" s="238">
        <v>25</v>
      </c>
      <c r="K159" s="238">
        <v>1224995</v>
      </c>
      <c r="L159" s="238">
        <v>121830073</v>
      </c>
      <c r="M159" s="238">
        <v>7</v>
      </c>
      <c r="N159" s="238">
        <v>1</v>
      </c>
      <c r="O159" s="238">
        <v>2012</v>
      </c>
      <c r="P159" s="238" t="s">
        <v>366</v>
      </c>
      <c r="Q159" s="238">
        <v>13</v>
      </c>
      <c r="R159" s="238" t="s">
        <v>369</v>
      </c>
      <c r="S159" s="238">
        <v>5</v>
      </c>
      <c r="T159" s="238">
        <v>0</v>
      </c>
      <c r="U159" s="238">
        <v>2</v>
      </c>
      <c r="V159" s="238">
        <v>1</v>
      </c>
      <c r="W159" s="238">
        <v>10</v>
      </c>
      <c r="X159" s="238">
        <v>2</v>
      </c>
      <c r="Y159" s="238">
        <v>1</v>
      </c>
      <c r="Z159" s="238">
        <v>1</v>
      </c>
      <c r="AB159" s="238">
        <v>1</v>
      </c>
      <c r="AC159" s="238">
        <v>98</v>
      </c>
      <c r="AD159" s="238" t="s">
        <v>2795</v>
      </c>
      <c r="AE159" s="238" t="s">
        <v>3080</v>
      </c>
      <c r="AF159" s="238" t="s">
        <v>2779</v>
      </c>
      <c r="AG159" s="238">
        <v>7</v>
      </c>
      <c r="AH159" s="238">
        <v>2</v>
      </c>
      <c r="AI159" s="238">
        <v>2</v>
      </c>
      <c r="AJ159" s="238">
        <v>3</v>
      </c>
      <c r="AK159" s="238">
        <v>8</v>
      </c>
      <c r="AL159" s="238">
        <v>42</v>
      </c>
      <c r="AM159" s="238" t="s">
        <v>363</v>
      </c>
      <c r="AN159" s="238">
        <v>5</v>
      </c>
      <c r="AO159" s="238">
        <v>1</v>
      </c>
      <c r="AS159" s="238">
        <v>7</v>
      </c>
      <c r="AT159" s="238">
        <v>98</v>
      </c>
      <c r="AU159" s="238">
        <v>35</v>
      </c>
      <c r="AV159" s="238">
        <v>11</v>
      </c>
      <c r="AW159" s="238">
        <v>21</v>
      </c>
      <c r="AX159" s="238">
        <v>2</v>
      </c>
      <c r="AY159" s="238">
        <v>2</v>
      </c>
      <c r="AZ159" s="238">
        <v>3</v>
      </c>
      <c r="BA159" s="238">
        <v>21</v>
      </c>
      <c r="BB159" s="238">
        <v>61</v>
      </c>
      <c r="BC159" s="238" t="s">
        <v>354</v>
      </c>
      <c r="BD159" s="238">
        <v>5</v>
      </c>
      <c r="BE159" s="238">
        <v>5</v>
      </c>
      <c r="BI159" s="238">
        <v>7</v>
      </c>
      <c r="BJ159" s="238">
        <v>98</v>
      </c>
      <c r="BK159" s="238">
        <v>35</v>
      </c>
      <c r="BL159" s="238">
        <v>11</v>
      </c>
      <c r="BM159" s="238">
        <v>21</v>
      </c>
      <c r="CT159" s="238">
        <v>451064</v>
      </c>
      <c r="CU159" s="238">
        <v>4975870</v>
      </c>
      <c r="CV159" s="238">
        <v>44.934581100000003</v>
      </c>
      <c r="CW159" s="238">
        <v>-93.620192099999997</v>
      </c>
      <c r="CX159" s="238" t="s">
        <v>359</v>
      </c>
      <c r="CY159" s="238" t="s">
        <v>3081</v>
      </c>
    </row>
    <row r="160" spans="1:103" x14ac:dyDescent="0.25">
      <c r="A160" s="238">
        <v>698103</v>
      </c>
      <c r="B160" s="238">
        <v>4</v>
      </c>
      <c r="C160" s="238">
        <v>15</v>
      </c>
      <c r="D160" s="238">
        <v>7.7409999999999997</v>
      </c>
      <c r="E160" s="238">
        <v>27</v>
      </c>
      <c r="F160" s="238" t="s">
        <v>3066</v>
      </c>
      <c r="H160" s="238" t="s">
        <v>354</v>
      </c>
      <c r="I160" s="238">
        <v>25</v>
      </c>
      <c r="K160" s="238" t="s">
        <v>3082</v>
      </c>
      <c r="M160" s="238">
        <v>3</v>
      </c>
      <c r="N160" s="238">
        <v>15</v>
      </c>
      <c r="O160" s="238">
        <v>2019</v>
      </c>
      <c r="P160" s="238" t="s">
        <v>362</v>
      </c>
      <c r="Q160" s="238">
        <v>6</v>
      </c>
      <c r="R160" s="238">
        <v>98</v>
      </c>
      <c r="S160" s="238">
        <v>5</v>
      </c>
      <c r="T160" s="238">
        <v>0</v>
      </c>
      <c r="U160" s="238">
        <v>1</v>
      </c>
      <c r="W160" s="238">
        <v>28</v>
      </c>
      <c r="X160" s="238">
        <v>2</v>
      </c>
      <c r="Y160" s="238">
        <v>2</v>
      </c>
      <c r="Z160" s="238">
        <v>1</v>
      </c>
      <c r="AB160" s="238">
        <v>5</v>
      </c>
      <c r="AC160" s="238">
        <v>98</v>
      </c>
      <c r="AD160" s="238" t="s">
        <v>2800</v>
      </c>
      <c r="AF160" s="238" t="s">
        <v>2779</v>
      </c>
      <c r="AG160" s="238">
        <v>3</v>
      </c>
      <c r="AH160" s="238">
        <v>2</v>
      </c>
      <c r="AI160" s="238">
        <v>2</v>
      </c>
      <c r="AJ160" s="238">
        <v>3</v>
      </c>
      <c r="AK160" s="238">
        <v>21</v>
      </c>
      <c r="AL160" s="238">
        <v>29</v>
      </c>
      <c r="AM160" s="238" t="s">
        <v>363</v>
      </c>
      <c r="AN160" s="238">
        <v>10</v>
      </c>
      <c r="AO160" s="238">
        <v>70</v>
      </c>
      <c r="AS160" s="238">
        <v>12</v>
      </c>
      <c r="AT160" s="238">
        <v>98</v>
      </c>
      <c r="AU160" s="238">
        <v>35</v>
      </c>
      <c r="AV160" s="238">
        <v>11</v>
      </c>
      <c r="AW160" s="238">
        <v>21</v>
      </c>
      <c r="CT160" s="238">
        <v>451075.85757916298</v>
      </c>
      <c r="CU160" s="238">
        <v>4975867.5217085797</v>
      </c>
      <c r="CV160" s="238">
        <v>44.934556919999999</v>
      </c>
      <c r="CW160" s="238">
        <v>-93.620038789999995</v>
      </c>
      <c r="CX160" s="238" t="s">
        <v>391</v>
      </c>
      <c r="CY160" s="238" t="s">
        <v>3083</v>
      </c>
    </row>
    <row r="161" spans="1:103" x14ac:dyDescent="0.25">
      <c r="A161" s="238">
        <v>870116</v>
      </c>
      <c r="B161" s="238">
        <v>4</v>
      </c>
      <c r="C161" s="238">
        <v>15</v>
      </c>
      <c r="D161" s="238">
        <v>7.7430000000000003</v>
      </c>
      <c r="E161" s="238">
        <v>27</v>
      </c>
      <c r="F161" s="238" t="s">
        <v>3066</v>
      </c>
      <c r="H161" s="238" t="s">
        <v>354</v>
      </c>
      <c r="I161" s="238">
        <v>25</v>
      </c>
      <c r="K161" s="238">
        <v>20009845</v>
      </c>
      <c r="L161" s="238">
        <v>203580444</v>
      </c>
      <c r="M161" s="238">
        <v>12</v>
      </c>
      <c r="N161" s="238">
        <v>23</v>
      </c>
      <c r="O161" s="238">
        <v>2020</v>
      </c>
      <c r="P161" s="238" t="s">
        <v>355</v>
      </c>
      <c r="Q161" s="238">
        <v>12</v>
      </c>
      <c r="S161" s="238">
        <v>5</v>
      </c>
      <c r="T161" s="238">
        <v>0</v>
      </c>
      <c r="U161" s="238">
        <v>1</v>
      </c>
      <c r="W161" s="238">
        <v>35</v>
      </c>
      <c r="X161" s="238">
        <v>2</v>
      </c>
      <c r="Y161" s="238">
        <v>1</v>
      </c>
      <c r="Z161" s="238">
        <v>4</v>
      </c>
      <c r="AA161" s="238">
        <v>2</v>
      </c>
      <c r="AB161" s="238">
        <v>5</v>
      </c>
      <c r="AC161" s="238">
        <v>98</v>
      </c>
      <c r="AD161" s="238" t="s">
        <v>2800</v>
      </c>
      <c r="AF161" s="238" t="s">
        <v>2779</v>
      </c>
      <c r="AG161" s="238">
        <v>3</v>
      </c>
      <c r="AH161" s="238">
        <v>2</v>
      </c>
      <c r="AI161" s="238">
        <v>3</v>
      </c>
      <c r="AJ161" s="238">
        <v>4</v>
      </c>
      <c r="AK161" s="238">
        <v>27</v>
      </c>
      <c r="AL161" s="238">
        <v>43</v>
      </c>
      <c r="AM161" s="238" t="s">
        <v>354</v>
      </c>
      <c r="AN161" s="238">
        <v>5</v>
      </c>
      <c r="AO161" s="238">
        <v>71</v>
      </c>
      <c r="AS161" s="238">
        <v>12</v>
      </c>
      <c r="AT161" s="238">
        <v>9</v>
      </c>
      <c r="AV161" s="238">
        <v>11</v>
      </c>
      <c r="AW161" s="238">
        <v>21</v>
      </c>
      <c r="CT161" s="238">
        <v>451079.826337101</v>
      </c>
      <c r="CU161" s="238">
        <v>4975873.6071374202</v>
      </c>
      <c r="CV161" s="238">
        <v>44.934611969999999</v>
      </c>
      <c r="CW161" s="238">
        <v>-93.619989079999996</v>
      </c>
      <c r="CX161" s="238" t="s">
        <v>359</v>
      </c>
      <c r="CY161" s="238" t="s">
        <v>3084</v>
      </c>
    </row>
    <row r="162" spans="1:103" x14ac:dyDescent="0.25">
      <c r="A162" s="238">
        <v>346108</v>
      </c>
      <c r="B162" s="238">
        <v>4</v>
      </c>
      <c r="C162" s="238">
        <v>15</v>
      </c>
      <c r="D162" s="238">
        <v>7.7539999999999996</v>
      </c>
      <c r="E162" s="238">
        <v>27</v>
      </c>
      <c r="F162" s="238" t="s">
        <v>3066</v>
      </c>
      <c r="H162" s="238" t="s">
        <v>354</v>
      </c>
      <c r="I162" s="238">
        <v>25</v>
      </c>
      <c r="K162" s="238">
        <v>16004342</v>
      </c>
      <c r="M162" s="238">
        <v>5</v>
      </c>
      <c r="N162" s="238">
        <v>2</v>
      </c>
      <c r="O162" s="238">
        <v>2016</v>
      </c>
      <c r="P162" s="238" t="s">
        <v>361</v>
      </c>
      <c r="Q162" s="238">
        <v>7</v>
      </c>
      <c r="R162" s="238" t="s">
        <v>369</v>
      </c>
      <c r="S162" s="238">
        <v>4</v>
      </c>
      <c r="T162" s="238">
        <v>0</v>
      </c>
      <c r="U162" s="238">
        <v>2</v>
      </c>
      <c r="V162" s="238">
        <v>12</v>
      </c>
      <c r="W162" s="238">
        <v>10</v>
      </c>
      <c r="X162" s="238">
        <v>2</v>
      </c>
      <c r="Y162" s="238">
        <v>1</v>
      </c>
      <c r="Z162" s="238">
        <v>1</v>
      </c>
      <c r="AB162" s="238">
        <v>1</v>
      </c>
      <c r="AC162" s="238">
        <v>98</v>
      </c>
      <c r="AD162" s="238" t="s">
        <v>2800</v>
      </c>
      <c r="AF162" s="238" t="s">
        <v>2779</v>
      </c>
      <c r="AG162" s="238">
        <v>7</v>
      </c>
      <c r="AH162" s="238">
        <v>2</v>
      </c>
      <c r="AI162" s="238">
        <v>2</v>
      </c>
      <c r="AJ162" s="238">
        <v>3</v>
      </c>
      <c r="AK162" s="238">
        <v>21</v>
      </c>
      <c r="AL162" s="238">
        <v>68</v>
      </c>
      <c r="AM162" s="238" t="s">
        <v>363</v>
      </c>
      <c r="AN162" s="238">
        <v>5</v>
      </c>
      <c r="AO162" s="238">
        <v>1</v>
      </c>
      <c r="AS162" s="238">
        <v>12</v>
      </c>
      <c r="AT162" s="238">
        <v>9</v>
      </c>
      <c r="AU162" s="238">
        <v>35</v>
      </c>
      <c r="AV162" s="238">
        <v>11</v>
      </c>
      <c r="AW162" s="238">
        <v>23</v>
      </c>
      <c r="AX162" s="238">
        <v>1</v>
      </c>
      <c r="AY162" s="238">
        <v>5</v>
      </c>
      <c r="AZ162" s="238">
        <v>3</v>
      </c>
      <c r="BA162" s="238">
        <v>21</v>
      </c>
      <c r="BI162" s="238">
        <v>12</v>
      </c>
      <c r="BJ162" s="238">
        <v>9</v>
      </c>
      <c r="BK162" s="238">
        <v>35</v>
      </c>
      <c r="BL162" s="238">
        <v>11</v>
      </c>
      <c r="BM162" s="238">
        <v>23</v>
      </c>
      <c r="CT162" s="238">
        <v>451091.65903138201</v>
      </c>
      <c r="CU162" s="238">
        <v>4975869.7887811903</v>
      </c>
      <c r="CV162" s="238">
        <v>44.93457841</v>
      </c>
      <c r="CW162" s="238">
        <v>-93.619838759999993</v>
      </c>
      <c r="CX162" s="238" t="s">
        <v>359</v>
      </c>
      <c r="CY162" s="238" t="s">
        <v>3085</v>
      </c>
    </row>
    <row r="163" spans="1:103" x14ac:dyDescent="0.25">
      <c r="A163" s="238">
        <v>10752221</v>
      </c>
      <c r="B163" s="238">
        <v>4</v>
      </c>
      <c r="C163" s="238">
        <v>15</v>
      </c>
      <c r="D163" s="238">
        <v>7.7969999999999997</v>
      </c>
      <c r="E163" s="238">
        <v>27</v>
      </c>
      <c r="F163" s="238" t="s">
        <v>3066</v>
      </c>
      <c r="H163" s="238" t="s">
        <v>354</v>
      </c>
      <c r="I163" s="238">
        <v>25</v>
      </c>
      <c r="K163" s="238">
        <v>2530341</v>
      </c>
      <c r="L163" s="238">
        <v>113150061</v>
      </c>
      <c r="M163" s="238">
        <v>11</v>
      </c>
      <c r="N163" s="238">
        <v>10</v>
      </c>
      <c r="O163" s="238">
        <v>2011</v>
      </c>
      <c r="P163" s="238" t="s">
        <v>384</v>
      </c>
      <c r="Q163" s="238">
        <v>22</v>
      </c>
      <c r="R163" s="238" t="s">
        <v>356</v>
      </c>
      <c r="S163" s="238">
        <v>4</v>
      </c>
      <c r="T163" s="238">
        <v>0</v>
      </c>
      <c r="U163" s="238">
        <v>1</v>
      </c>
      <c r="V163" s="238">
        <v>4</v>
      </c>
      <c r="W163" s="238">
        <v>26</v>
      </c>
      <c r="X163" s="238">
        <v>15</v>
      </c>
      <c r="Y163" s="238">
        <v>4</v>
      </c>
      <c r="Z163" s="238">
        <v>1</v>
      </c>
      <c r="AB163" s="238">
        <v>1</v>
      </c>
      <c r="AC163" s="238">
        <v>98</v>
      </c>
      <c r="AD163" s="238" t="s">
        <v>3086</v>
      </c>
      <c r="AE163" s="238" t="s">
        <v>3087</v>
      </c>
      <c r="AF163" s="238" t="s">
        <v>2779</v>
      </c>
      <c r="AG163" s="238">
        <v>3</v>
      </c>
      <c r="AH163" s="238">
        <v>2</v>
      </c>
      <c r="AI163" s="238">
        <v>2</v>
      </c>
      <c r="AJ163" s="238">
        <v>4</v>
      </c>
      <c r="AK163" s="238">
        <v>21</v>
      </c>
      <c r="AL163" s="238">
        <v>63</v>
      </c>
      <c r="AM163" s="238" t="s">
        <v>354</v>
      </c>
      <c r="AN163" s="238">
        <v>90</v>
      </c>
      <c r="AO163" s="238">
        <v>21</v>
      </c>
      <c r="AS163" s="238">
        <v>7</v>
      </c>
      <c r="AT163" s="238">
        <v>98</v>
      </c>
      <c r="AU163" s="238">
        <v>35</v>
      </c>
      <c r="AV163" s="238">
        <v>11</v>
      </c>
      <c r="AW163" s="238">
        <v>22</v>
      </c>
      <c r="CT163" s="238">
        <v>451166</v>
      </c>
      <c r="CU163" s="238">
        <v>4975870</v>
      </c>
      <c r="CV163" s="238">
        <v>44.934588499999997</v>
      </c>
      <c r="CW163" s="238">
        <v>-93.618893400000005</v>
      </c>
      <c r="CX163" s="238" t="s">
        <v>359</v>
      </c>
      <c r="CY163" s="238" t="s">
        <v>3088</v>
      </c>
    </row>
    <row r="164" spans="1:103" x14ac:dyDescent="0.25">
      <c r="A164" s="238">
        <v>10802365</v>
      </c>
      <c r="B164" s="238">
        <v>4</v>
      </c>
      <c r="C164" s="238">
        <v>15</v>
      </c>
      <c r="D164" s="238">
        <v>7.7969999999999997</v>
      </c>
      <c r="E164" s="238">
        <v>27</v>
      </c>
      <c r="F164" s="238" t="s">
        <v>3066</v>
      </c>
      <c r="H164" s="238" t="s">
        <v>354</v>
      </c>
      <c r="I164" s="238">
        <v>25</v>
      </c>
      <c r="K164" s="238" t="s">
        <v>3089</v>
      </c>
      <c r="L164" s="238">
        <v>122370105</v>
      </c>
      <c r="M164" s="238">
        <v>8</v>
      </c>
      <c r="N164" s="238">
        <v>24</v>
      </c>
      <c r="O164" s="238">
        <v>2012</v>
      </c>
      <c r="P164" s="238" t="s">
        <v>362</v>
      </c>
      <c r="Q164" s="238">
        <v>11</v>
      </c>
      <c r="S164" s="238">
        <v>5</v>
      </c>
      <c r="T164" s="238">
        <v>0</v>
      </c>
      <c r="U164" s="238">
        <v>2</v>
      </c>
      <c r="V164" s="238">
        <v>1</v>
      </c>
      <c r="W164" s="238">
        <v>10</v>
      </c>
      <c r="X164" s="238">
        <v>4</v>
      </c>
      <c r="Y164" s="238">
        <v>1</v>
      </c>
      <c r="Z164" s="238">
        <v>1</v>
      </c>
      <c r="AB164" s="238">
        <v>1</v>
      </c>
      <c r="AC164" s="238">
        <v>98</v>
      </c>
      <c r="AD164" s="238" t="s">
        <v>2834</v>
      </c>
      <c r="AE164" s="238" t="s">
        <v>3090</v>
      </c>
      <c r="AF164" s="238" t="s">
        <v>2779</v>
      </c>
      <c r="AG164" s="238">
        <v>7</v>
      </c>
      <c r="AH164" s="238">
        <v>2</v>
      </c>
      <c r="AI164" s="238">
        <v>2</v>
      </c>
      <c r="AJ164" s="238">
        <v>3</v>
      </c>
      <c r="AK164" s="238">
        <v>21</v>
      </c>
      <c r="AL164" s="238">
        <v>23</v>
      </c>
      <c r="AM164" s="238" t="s">
        <v>354</v>
      </c>
      <c r="AN164" s="238">
        <v>5</v>
      </c>
      <c r="AO164" s="238">
        <v>15</v>
      </c>
      <c r="AS164" s="238">
        <v>7</v>
      </c>
      <c r="AT164" s="238">
        <v>98</v>
      </c>
      <c r="AU164" s="238">
        <v>35</v>
      </c>
      <c r="AV164" s="238">
        <v>11</v>
      </c>
      <c r="AW164" s="238">
        <v>21</v>
      </c>
      <c r="AX164" s="238">
        <v>2</v>
      </c>
      <c r="AY164" s="238">
        <v>4</v>
      </c>
      <c r="AZ164" s="238">
        <v>3</v>
      </c>
      <c r="BA164" s="238">
        <v>26</v>
      </c>
      <c r="BB164" s="238">
        <v>76</v>
      </c>
      <c r="BC164" s="238" t="s">
        <v>363</v>
      </c>
      <c r="BD164" s="238">
        <v>5</v>
      </c>
      <c r="BE164" s="238">
        <v>1</v>
      </c>
      <c r="BI164" s="238">
        <v>7</v>
      </c>
      <c r="BJ164" s="238">
        <v>98</v>
      </c>
      <c r="BK164" s="238">
        <v>35</v>
      </c>
      <c r="BL164" s="238">
        <v>11</v>
      </c>
      <c r="BM164" s="238">
        <v>21</v>
      </c>
      <c r="CT164" s="238">
        <v>451166</v>
      </c>
      <c r="CU164" s="238">
        <v>4975870</v>
      </c>
      <c r="CV164" s="238">
        <v>44.934588499999997</v>
      </c>
      <c r="CW164" s="238">
        <v>-93.618893400000005</v>
      </c>
      <c r="CX164" s="238" t="s">
        <v>359</v>
      </c>
      <c r="CY164" s="238" t="s">
        <v>3091</v>
      </c>
    </row>
    <row r="165" spans="1:103" x14ac:dyDescent="0.25">
      <c r="A165" s="238">
        <v>10753322</v>
      </c>
      <c r="B165" s="238">
        <v>4</v>
      </c>
      <c r="C165" s="238">
        <v>15</v>
      </c>
      <c r="D165" s="238">
        <v>7.8369999999999997</v>
      </c>
      <c r="E165" s="238">
        <v>27</v>
      </c>
      <c r="F165" s="238" t="s">
        <v>3066</v>
      </c>
      <c r="H165" s="238" t="s">
        <v>354</v>
      </c>
      <c r="I165" s="238">
        <v>25</v>
      </c>
      <c r="K165" s="238">
        <v>2624939</v>
      </c>
      <c r="L165" s="238">
        <v>113230348</v>
      </c>
      <c r="M165" s="238">
        <v>11</v>
      </c>
      <c r="N165" s="238">
        <v>19</v>
      </c>
      <c r="O165" s="238">
        <v>2011</v>
      </c>
      <c r="P165" s="238" t="s">
        <v>364</v>
      </c>
      <c r="Q165" s="238">
        <v>15</v>
      </c>
      <c r="S165" s="238">
        <v>4</v>
      </c>
      <c r="T165" s="238">
        <v>0</v>
      </c>
      <c r="U165" s="238">
        <v>2</v>
      </c>
      <c r="V165" s="238">
        <v>5</v>
      </c>
      <c r="W165" s="238">
        <v>10</v>
      </c>
      <c r="X165" s="238">
        <v>2</v>
      </c>
      <c r="Y165" s="238">
        <v>1</v>
      </c>
      <c r="Z165" s="238">
        <v>4</v>
      </c>
      <c r="AA165" s="238">
        <v>5</v>
      </c>
      <c r="AB165" s="238">
        <v>5</v>
      </c>
      <c r="AC165" s="238">
        <v>98</v>
      </c>
      <c r="AD165" s="238" t="s">
        <v>2834</v>
      </c>
      <c r="AE165" s="238" t="s">
        <v>3092</v>
      </c>
      <c r="AF165" s="238" t="s">
        <v>2779</v>
      </c>
      <c r="AG165" s="238">
        <v>10</v>
      </c>
      <c r="AH165" s="238">
        <v>2</v>
      </c>
      <c r="AI165" s="238">
        <v>4</v>
      </c>
      <c r="AJ165" s="238">
        <v>3</v>
      </c>
      <c r="AK165" s="238">
        <v>21</v>
      </c>
      <c r="AL165" s="238">
        <v>44</v>
      </c>
      <c r="AM165" s="238" t="s">
        <v>363</v>
      </c>
      <c r="AN165" s="238">
        <v>5</v>
      </c>
      <c r="AS165" s="238">
        <v>7</v>
      </c>
      <c r="AT165" s="238">
        <v>98</v>
      </c>
      <c r="AU165" s="238">
        <v>35</v>
      </c>
      <c r="AV165" s="238">
        <v>11</v>
      </c>
      <c r="AW165" s="238">
        <v>20</v>
      </c>
      <c r="AX165" s="238">
        <v>2</v>
      </c>
      <c r="AY165" s="238">
        <v>4</v>
      </c>
      <c r="AZ165" s="238">
        <v>4</v>
      </c>
      <c r="BA165" s="238">
        <v>21</v>
      </c>
      <c r="BB165" s="238">
        <v>58</v>
      </c>
      <c r="BC165" s="238" t="s">
        <v>354</v>
      </c>
      <c r="BD165" s="238">
        <v>5</v>
      </c>
      <c r="BI165" s="238">
        <v>7</v>
      </c>
      <c r="BJ165" s="238">
        <v>98</v>
      </c>
      <c r="BK165" s="238">
        <v>35</v>
      </c>
      <c r="BL165" s="238">
        <v>11</v>
      </c>
      <c r="BM165" s="238">
        <v>20</v>
      </c>
      <c r="CT165" s="238">
        <v>451231</v>
      </c>
      <c r="CU165" s="238">
        <v>4975870</v>
      </c>
      <c r="CV165" s="238">
        <v>44.934593100000001</v>
      </c>
      <c r="CW165" s="238">
        <v>-93.618067600000003</v>
      </c>
      <c r="CX165" s="238" t="s">
        <v>359</v>
      </c>
      <c r="CY165" s="238" t="s">
        <v>3093</v>
      </c>
    </row>
    <row r="166" spans="1:103" x14ac:dyDescent="0.25">
      <c r="A166" s="238">
        <v>456229</v>
      </c>
      <c r="B166" s="238">
        <v>4</v>
      </c>
      <c r="C166" s="238">
        <v>15</v>
      </c>
      <c r="D166" s="238">
        <v>7.9459999999999997</v>
      </c>
      <c r="E166" s="238">
        <v>27</v>
      </c>
      <c r="F166" s="238" t="s">
        <v>3066</v>
      </c>
      <c r="H166" s="238" t="s">
        <v>354</v>
      </c>
      <c r="I166" s="238">
        <v>25</v>
      </c>
      <c r="K166" s="238">
        <v>17006133</v>
      </c>
      <c r="M166" s="238">
        <v>5</v>
      </c>
      <c r="N166" s="238">
        <v>31</v>
      </c>
      <c r="O166" s="238">
        <v>2017</v>
      </c>
      <c r="P166" s="238" t="s">
        <v>355</v>
      </c>
      <c r="Q166" s="238">
        <v>7</v>
      </c>
      <c r="R166" s="238" t="s">
        <v>369</v>
      </c>
      <c r="S166" s="238">
        <v>5</v>
      </c>
      <c r="T166" s="238">
        <v>0</v>
      </c>
      <c r="U166" s="238">
        <v>2</v>
      </c>
      <c r="V166" s="238">
        <v>12</v>
      </c>
      <c r="W166" s="238">
        <v>10</v>
      </c>
      <c r="X166" s="238">
        <v>2</v>
      </c>
      <c r="Y166" s="238">
        <v>1</v>
      </c>
      <c r="Z166" s="238">
        <v>1</v>
      </c>
      <c r="AB166" s="238">
        <v>1</v>
      </c>
      <c r="AC166" s="238">
        <v>98</v>
      </c>
      <c r="AD166" s="238" t="s">
        <v>2800</v>
      </c>
      <c r="AF166" s="238" t="s">
        <v>2779</v>
      </c>
      <c r="AG166" s="238">
        <v>7</v>
      </c>
      <c r="AH166" s="238">
        <v>2</v>
      </c>
      <c r="AI166" s="238">
        <v>2</v>
      </c>
      <c r="AJ166" s="238">
        <v>3</v>
      </c>
      <c r="AK166" s="238">
        <v>21</v>
      </c>
      <c r="AL166" s="238">
        <v>29</v>
      </c>
      <c r="AM166" s="238" t="s">
        <v>354</v>
      </c>
      <c r="AN166" s="238">
        <v>5</v>
      </c>
      <c r="AO166" s="238">
        <v>90</v>
      </c>
      <c r="AS166" s="238">
        <v>12</v>
      </c>
      <c r="AT166" s="238">
        <v>9</v>
      </c>
      <c r="AU166" s="238">
        <v>35</v>
      </c>
      <c r="AV166" s="238">
        <v>11</v>
      </c>
      <c r="AW166" s="238">
        <v>23</v>
      </c>
      <c r="AX166" s="238">
        <v>2</v>
      </c>
      <c r="AY166" s="238">
        <v>4</v>
      </c>
      <c r="AZ166" s="238">
        <v>3</v>
      </c>
      <c r="BA166" s="238">
        <v>34</v>
      </c>
      <c r="BB166" s="238">
        <v>51</v>
      </c>
      <c r="BC166" s="238" t="s">
        <v>354</v>
      </c>
      <c r="BD166" s="238">
        <v>5</v>
      </c>
      <c r="BE166" s="238">
        <v>1</v>
      </c>
      <c r="BI166" s="238">
        <v>12</v>
      </c>
      <c r="BJ166" s="238">
        <v>9</v>
      </c>
      <c r="BK166" s="238">
        <v>35</v>
      </c>
      <c r="BL166" s="238">
        <v>11</v>
      </c>
      <c r="BM166" s="238">
        <v>23</v>
      </c>
      <c r="CT166" s="238">
        <v>451400.23739458999</v>
      </c>
      <c r="CU166" s="238">
        <v>4975870.9612987898</v>
      </c>
      <c r="CV166" s="238">
        <v>44.934610130000003</v>
      </c>
      <c r="CW166" s="238">
        <v>-93.615928339999996</v>
      </c>
      <c r="CX166" s="238" t="s">
        <v>359</v>
      </c>
      <c r="CY166" s="238" t="s">
        <v>3094</v>
      </c>
    </row>
    <row r="167" spans="1:103" x14ac:dyDescent="0.25">
      <c r="A167" s="238">
        <v>10967444</v>
      </c>
      <c r="B167" s="238">
        <v>4</v>
      </c>
      <c r="C167" s="238">
        <v>15</v>
      </c>
      <c r="D167" s="238">
        <v>7.9660000000000002</v>
      </c>
      <c r="E167" s="238">
        <v>27</v>
      </c>
      <c r="F167" s="238" t="s">
        <v>3066</v>
      </c>
      <c r="H167" s="238" t="s">
        <v>354</v>
      </c>
      <c r="I167" s="238">
        <v>25</v>
      </c>
      <c r="K167" s="238" t="s">
        <v>3095</v>
      </c>
      <c r="L167" s="238">
        <v>141740049</v>
      </c>
      <c r="M167" s="238">
        <v>6</v>
      </c>
      <c r="N167" s="238">
        <v>23</v>
      </c>
      <c r="O167" s="238">
        <v>2014</v>
      </c>
      <c r="P167" s="238" t="s">
        <v>361</v>
      </c>
      <c r="Q167" s="238">
        <v>7</v>
      </c>
      <c r="S167" s="238">
        <v>5</v>
      </c>
      <c r="T167" s="238">
        <v>0</v>
      </c>
      <c r="U167" s="238">
        <v>2</v>
      </c>
      <c r="V167" s="238">
        <v>1</v>
      </c>
      <c r="W167" s="238">
        <v>10</v>
      </c>
      <c r="X167" s="238">
        <v>2</v>
      </c>
      <c r="Y167" s="238">
        <v>1</v>
      </c>
      <c r="Z167" s="238">
        <v>1</v>
      </c>
      <c r="AA167" s="238">
        <v>1</v>
      </c>
      <c r="AB167" s="238">
        <v>1</v>
      </c>
      <c r="AC167" s="238">
        <v>98</v>
      </c>
      <c r="AD167" s="238" t="s">
        <v>3096</v>
      </c>
      <c r="AF167" s="238" t="s">
        <v>2779</v>
      </c>
      <c r="AG167" s="238">
        <v>7</v>
      </c>
      <c r="AH167" s="238">
        <v>2</v>
      </c>
      <c r="AI167" s="238">
        <v>2</v>
      </c>
      <c r="AJ167" s="238">
        <v>3</v>
      </c>
      <c r="AK167" s="238">
        <v>8</v>
      </c>
      <c r="AL167" s="238">
        <v>34</v>
      </c>
      <c r="AM167" s="238" t="s">
        <v>354</v>
      </c>
      <c r="AN167" s="238">
        <v>5</v>
      </c>
      <c r="AO167" s="238">
        <v>1</v>
      </c>
      <c r="AP167" s="238">
        <v>1</v>
      </c>
      <c r="AS167" s="238">
        <v>7</v>
      </c>
      <c r="AT167" s="238">
        <v>98</v>
      </c>
      <c r="AU167" s="238">
        <v>35</v>
      </c>
      <c r="AV167" s="238">
        <v>11</v>
      </c>
      <c r="AW167" s="238">
        <v>20</v>
      </c>
      <c r="AX167" s="238">
        <v>2</v>
      </c>
      <c r="AY167" s="238">
        <v>11</v>
      </c>
      <c r="AZ167" s="238">
        <v>3</v>
      </c>
      <c r="BA167" s="238">
        <v>21</v>
      </c>
      <c r="BB167" s="238">
        <v>43</v>
      </c>
      <c r="BC167" s="238" t="s">
        <v>354</v>
      </c>
      <c r="BD167" s="238">
        <v>5</v>
      </c>
      <c r="BE167" s="238">
        <v>5</v>
      </c>
      <c r="BF167" s="238">
        <v>15</v>
      </c>
      <c r="BI167" s="238">
        <v>7</v>
      </c>
      <c r="BJ167" s="238">
        <v>98</v>
      </c>
      <c r="BK167" s="238">
        <v>35</v>
      </c>
      <c r="BL167" s="238">
        <v>11</v>
      </c>
      <c r="BM167" s="238">
        <v>20</v>
      </c>
      <c r="CT167" s="238">
        <v>451439</v>
      </c>
      <c r="CU167" s="238">
        <v>4975870</v>
      </c>
      <c r="CV167" s="238">
        <v>44.934607800000002</v>
      </c>
      <c r="CW167" s="238">
        <v>-93.615441700000005</v>
      </c>
      <c r="CX167" s="238" t="s">
        <v>359</v>
      </c>
      <c r="CY167" s="238" t="s">
        <v>3097</v>
      </c>
    </row>
    <row r="168" spans="1:103" x14ac:dyDescent="0.25">
      <c r="A168" s="238">
        <v>515147</v>
      </c>
      <c r="B168" s="238">
        <v>4</v>
      </c>
      <c r="C168" s="238">
        <v>15</v>
      </c>
      <c r="D168" s="238">
        <v>7.9809999999999999</v>
      </c>
      <c r="E168" s="238">
        <v>27</v>
      </c>
      <c r="F168" s="238" t="s">
        <v>3066</v>
      </c>
      <c r="H168" s="238" t="s">
        <v>354</v>
      </c>
      <c r="I168" s="238">
        <v>25</v>
      </c>
      <c r="K168" s="238">
        <v>17012949</v>
      </c>
      <c r="M168" s="238">
        <v>11</v>
      </c>
      <c r="N168" s="238">
        <v>7</v>
      </c>
      <c r="O168" s="238">
        <v>2017</v>
      </c>
      <c r="P168" s="238" t="s">
        <v>368</v>
      </c>
      <c r="Q168" s="238">
        <v>7</v>
      </c>
      <c r="R168" s="238" t="s">
        <v>369</v>
      </c>
      <c r="S168" s="238">
        <v>5</v>
      </c>
      <c r="T168" s="238">
        <v>0</v>
      </c>
      <c r="U168" s="238">
        <v>2</v>
      </c>
      <c r="V168" s="238">
        <v>12</v>
      </c>
      <c r="W168" s="238">
        <v>10</v>
      </c>
      <c r="X168" s="238">
        <v>99</v>
      </c>
      <c r="Y168" s="238">
        <v>1</v>
      </c>
      <c r="Z168" s="238">
        <v>1</v>
      </c>
      <c r="AB168" s="238">
        <v>1</v>
      </c>
      <c r="AC168" s="238">
        <v>98</v>
      </c>
      <c r="AD168" s="238" t="s">
        <v>2800</v>
      </c>
      <c r="AF168" s="238" t="s">
        <v>2779</v>
      </c>
      <c r="AG168" s="238">
        <v>7</v>
      </c>
      <c r="AH168" s="238">
        <v>2</v>
      </c>
      <c r="AI168" s="238">
        <v>4</v>
      </c>
      <c r="AJ168" s="238">
        <v>3</v>
      </c>
      <c r="AK168" s="238">
        <v>26</v>
      </c>
      <c r="AL168" s="238">
        <v>51</v>
      </c>
      <c r="AM168" s="238" t="s">
        <v>363</v>
      </c>
      <c r="AN168" s="238">
        <v>5</v>
      </c>
      <c r="AO168" s="238">
        <v>1</v>
      </c>
      <c r="AS168" s="238">
        <v>14</v>
      </c>
      <c r="AT168" s="238">
        <v>9</v>
      </c>
      <c r="AU168" s="238">
        <v>35</v>
      </c>
      <c r="AV168" s="238">
        <v>11</v>
      </c>
      <c r="AW168" s="238">
        <v>21</v>
      </c>
      <c r="AX168" s="238">
        <v>2</v>
      </c>
      <c r="AY168" s="238">
        <v>4</v>
      </c>
      <c r="AZ168" s="238">
        <v>3</v>
      </c>
      <c r="BA168" s="238">
        <v>26</v>
      </c>
      <c r="BB168" s="238">
        <v>37</v>
      </c>
      <c r="BC168" s="238" t="s">
        <v>354</v>
      </c>
      <c r="BD168" s="238">
        <v>5</v>
      </c>
      <c r="BE168" s="238">
        <v>99</v>
      </c>
      <c r="BI168" s="238">
        <v>14</v>
      </c>
      <c r="BJ168" s="238">
        <v>9</v>
      </c>
      <c r="BK168" s="238">
        <v>35</v>
      </c>
      <c r="BL168" s="238">
        <v>11</v>
      </c>
      <c r="BM168" s="238">
        <v>21</v>
      </c>
      <c r="CT168" s="238">
        <v>451457.784384684</v>
      </c>
      <c r="CU168" s="238">
        <v>4975876.2529760404</v>
      </c>
      <c r="CV168" s="238">
        <v>44.934661689999999</v>
      </c>
      <c r="CW168" s="238">
        <v>-93.615199570000001</v>
      </c>
      <c r="CX168" s="238" t="s">
        <v>359</v>
      </c>
      <c r="CY168" s="238" t="s">
        <v>3098</v>
      </c>
    </row>
    <row r="169" spans="1:103" x14ac:dyDescent="0.25">
      <c r="A169" s="238">
        <v>317159</v>
      </c>
      <c r="B169" s="238">
        <v>4</v>
      </c>
      <c r="C169" s="238">
        <v>15</v>
      </c>
      <c r="D169" s="238">
        <v>7.9870000000000001</v>
      </c>
      <c r="E169" s="238">
        <v>27</v>
      </c>
      <c r="F169" s="238" t="s">
        <v>3066</v>
      </c>
      <c r="H169" s="238" t="s">
        <v>354</v>
      </c>
      <c r="I169" s="238">
        <v>25</v>
      </c>
      <c r="K169" s="238">
        <v>16000160</v>
      </c>
      <c r="M169" s="238">
        <v>1</v>
      </c>
      <c r="N169" s="238">
        <v>6</v>
      </c>
      <c r="O169" s="238">
        <v>2016</v>
      </c>
      <c r="P169" s="238" t="s">
        <v>355</v>
      </c>
      <c r="Q169" s="238">
        <v>7</v>
      </c>
      <c r="R169" s="238" t="s">
        <v>369</v>
      </c>
      <c r="S169" s="238">
        <v>5</v>
      </c>
      <c r="T169" s="238">
        <v>0</v>
      </c>
      <c r="U169" s="238">
        <v>3</v>
      </c>
      <c r="V169" s="238">
        <v>15</v>
      </c>
      <c r="W169" s="238">
        <v>10</v>
      </c>
      <c r="X169" s="238">
        <v>2</v>
      </c>
      <c r="Y169" s="238">
        <v>1</v>
      </c>
      <c r="Z169" s="238">
        <v>1</v>
      </c>
      <c r="AB169" s="238">
        <v>1</v>
      </c>
      <c r="AC169" s="238">
        <v>98</v>
      </c>
      <c r="AD169" s="238" t="s">
        <v>2800</v>
      </c>
      <c r="AF169" s="238" t="s">
        <v>2779</v>
      </c>
      <c r="AG169" s="238">
        <v>90</v>
      </c>
      <c r="AH169" s="238">
        <v>2</v>
      </c>
      <c r="AI169" s="238">
        <v>4</v>
      </c>
      <c r="AJ169" s="238">
        <v>3</v>
      </c>
      <c r="AK169" s="238">
        <v>21</v>
      </c>
      <c r="AL169" s="238">
        <v>38</v>
      </c>
      <c r="AM169" s="238" t="s">
        <v>354</v>
      </c>
      <c r="AN169" s="238">
        <v>5</v>
      </c>
      <c r="AO169" s="238">
        <v>4</v>
      </c>
      <c r="AS169" s="238">
        <v>13</v>
      </c>
      <c r="AT169" s="238">
        <v>9</v>
      </c>
      <c r="AU169" s="238">
        <v>35</v>
      </c>
      <c r="AV169" s="238">
        <v>11</v>
      </c>
      <c r="AW169" s="238">
        <v>21</v>
      </c>
      <c r="AX169" s="238">
        <v>2</v>
      </c>
      <c r="AY169" s="238">
        <v>4</v>
      </c>
      <c r="AZ169" s="238">
        <v>3</v>
      </c>
      <c r="BA169" s="238">
        <v>26</v>
      </c>
      <c r="BB169" s="238">
        <v>33</v>
      </c>
      <c r="BC169" s="238" t="s">
        <v>363</v>
      </c>
      <c r="BD169" s="238">
        <v>5</v>
      </c>
      <c r="BE169" s="238">
        <v>1</v>
      </c>
      <c r="BI169" s="238">
        <v>13</v>
      </c>
      <c r="BJ169" s="238">
        <v>9</v>
      </c>
      <c r="BK169" s="238">
        <v>35</v>
      </c>
      <c r="BL169" s="238">
        <v>11</v>
      </c>
      <c r="BM169" s="238">
        <v>21</v>
      </c>
      <c r="BN169" s="238">
        <v>2</v>
      </c>
      <c r="BO169" s="238">
        <v>3</v>
      </c>
      <c r="BP169" s="238">
        <v>3</v>
      </c>
      <c r="BQ169" s="238">
        <v>26</v>
      </c>
      <c r="BR169" s="238">
        <v>54</v>
      </c>
      <c r="BS169" s="238" t="s">
        <v>354</v>
      </c>
      <c r="BT169" s="238">
        <v>5</v>
      </c>
      <c r="BU169" s="238">
        <v>1</v>
      </c>
      <c r="BY169" s="238">
        <v>13</v>
      </c>
      <c r="BZ169" s="238">
        <v>9</v>
      </c>
      <c r="CA169" s="238">
        <v>35</v>
      </c>
      <c r="CB169" s="238">
        <v>11</v>
      </c>
      <c r="CC169" s="238">
        <v>21</v>
      </c>
      <c r="CT169" s="238">
        <v>451467.41206979402</v>
      </c>
      <c r="CU169" s="238">
        <v>4975868.6474816296</v>
      </c>
      <c r="CV169" s="238">
        <v>44.934593890000002</v>
      </c>
      <c r="CW169" s="238">
        <v>-93.615076830000007</v>
      </c>
      <c r="CX169" s="238" t="s">
        <v>359</v>
      </c>
      <c r="CY169" s="238" t="s">
        <v>3099</v>
      </c>
    </row>
    <row r="170" spans="1:103" x14ac:dyDescent="0.25">
      <c r="A170" s="238">
        <v>565535</v>
      </c>
      <c r="B170" s="238">
        <v>4</v>
      </c>
      <c r="C170" s="238">
        <v>15</v>
      </c>
      <c r="D170" s="238">
        <v>8</v>
      </c>
      <c r="E170" s="238">
        <v>27</v>
      </c>
      <c r="F170" s="238" t="s">
        <v>3066</v>
      </c>
      <c r="H170" s="238" t="s">
        <v>354</v>
      </c>
      <c r="I170" s="238">
        <v>25</v>
      </c>
      <c r="K170" s="238">
        <v>18001417</v>
      </c>
      <c r="M170" s="238">
        <v>2</v>
      </c>
      <c r="N170" s="238">
        <v>12</v>
      </c>
      <c r="O170" s="238">
        <v>2018</v>
      </c>
      <c r="P170" s="238" t="s">
        <v>361</v>
      </c>
      <c r="Q170" s="238">
        <v>7</v>
      </c>
      <c r="R170" s="238" t="s">
        <v>369</v>
      </c>
      <c r="S170" s="238">
        <v>5</v>
      </c>
      <c r="T170" s="238">
        <v>0</v>
      </c>
      <c r="U170" s="238">
        <v>2</v>
      </c>
      <c r="V170" s="238">
        <v>12</v>
      </c>
      <c r="W170" s="238">
        <v>10</v>
      </c>
      <c r="X170" s="238">
        <v>2</v>
      </c>
      <c r="Y170" s="238">
        <v>2</v>
      </c>
      <c r="Z170" s="238">
        <v>1</v>
      </c>
      <c r="AB170" s="238">
        <v>1</v>
      </c>
      <c r="AC170" s="238">
        <v>98</v>
      </c>
      <c r="AD170" s="238" t="s">
        <v>2800</v>
      </c>
      <c r="AF170" s="238" t="s">
        <v>2779</v>
      </c>
      <c r="AG170" s="238">
        <v>7</v>
      </c>
      <c r="AH170" s="238">
        <v>2</v>
      </c>
      <c r="AI170" s="238">
        <v>2</v>
      </c>
      <c r="AJ170" s="238">
        <v>3</v>
      </c>
      <c r="AK170" s="238">
        <v>26</v>
      </c>
      <c r="AL170" s="238">
        <v>50</v>
      </c>
      <c r="AM170" s="238" t="s">
        <v>363</v>
      </c>
      <c r="AN170" s="238">
        <v>5</v>
      </c>
      <c r="AO170" s="238">
        <v>99</v>
      </c>
      <c r="AS170" s="238">
        <v>12</v>
      </c>
      <c r="AT170" s="238">
        <v>9</v>
      </c>
      <c r="AU170" s="238">
        <v>35</v>
      </c>
      <c r="AV170" s="238">
        <v>11</v>
      </c>
      <c r="AW170" s="238">
        <v>23</v>
      </c>
      <c r="AX170" s="238">
        <v>2</v>
      </c>
      <c r="AY170" s="238">
        <v>2</v>
      </c>
      <c r="AZ170" s="238">
        <v>3</v>
      </c>
      <c r="BA170" s="238">
        <v>26</v>
      </c>
      <c r="BB170" s="238">
        <v>56</v>
      </c>
      <c r="BC170" s="238" t="s">
        <v>363</v>
      </c>
      <c r="BD170" s="238">
        <v>5</v>
      </c>
      <c r="BE170" s="238">
        <v>1</v>
      </c>
      <c r="BI170" s="238">
        <v>12</v>
      </c>
      <c r="BJ170" s="238">
        <v>9</v>
      </c>
      <c r="BK170" s="238">
        <v>35</v>
      </c>
      <c r="BL170" s="238">
        <v>11</v>
      </c>
      <c r="BM170" s="238">
        <v>23</v>
      </c>
      <c r="CT170" s="238">
        <v>451493.90008191502</v>
      </c>
      <c r="CU170" s="238">
        <v>4975870.0722039901</v>
      </c>
      <c r="CV170" s="238">
        <v>44.934608519999998</v>
      </c>
      <c r="CW170" s="238">
        <v>-93.614741289999998</v>
      </c>
      <c r="CX170" s="238" t="s">
        <v>359</v>
      </c>
      <c r="CY170" s="238" t="s">
        <v>3100</v>
      </c>
    </row>
    <row r="171" spans="1:103" x14ac:dyDescent="0.25">
      <c r="A171" s="238">
        <v>10785539</v>
      </c>
      <c r="B171" s="238">
        <v>4</v>
      </c>
      <c r="C171" s="238">
        <v>15</v>
      </c>
      <c r="D171" s="238">
        <v>8.0020000000000007</v>
      </c>
      <c r="E171" s="238">
        <v>27</v>
      </c>
      <c r="F171" s="238" t="s">
        <v>3066</v>
      </c>
      <c r="H171" s="238" t="s">
        <v>354</v>
      </c>
      <c r="I171" s="238">
        <v>25</v>
      </c>
      <c r="K171" s="238" t="s">
        <v>3101</v>
      </c>
      <c r="L171" s="238">
        <v>120500086</v>
      </c>
      <c r="M171" s="238">
        <v>2</v>
      </c>
      <c r="N171" s="238">
        <v>19</v>
      </c>
      <c r="O171" s="238">
        <v>2012</v>
      </c>
      <c r="P171" s="238" t="s">
        <v>366</v>
      </c>
      <c r="Q171" s="238">
        <v>18</v>
      </c>
      <c r="R171" s="238" t="s">
        <v>356</v>
      </c>
      <c r="S171" s="238">
        <v>5</v>
      </c>
      <c r="T171" s="238">
        <v>0</v>
      </c>
      <c r="U171" s="238">
        <v>2</v>
      </c>
      <c r="V171" s="238">
        <v>90</v>
      </c>
      <c r="W171" s="238">
        <v>10</v>
      </c>
      <c r="X171" s="238">
        <v>3</v>
      </c>
      <c r="Y171" s="238">
        <v>4</v>
      </c>
      <c r="Z171" s="238">
        <v>1</v>
      </c>
      <c r="AB171" s="238">
        <v>1</v>
      </c>
      <c r="AC171" s="238">
        <v>98</v>
      </c>
      <c r="AD171" s="238" t="s">
        <v>3102</v>
      </c>
      <c r="AE171" s="238" t="s">
        <v>3103</v>
      </c>
      <c r="AF171" s="238" t="s">
        <v>2779</v>
      </c>
      <c r="AG171" s="238">
        <v>90</v>
      </c>
      <c r="AH171" s="238">
        <v>2</v>
      </c>
      <c r="AI171" s="238">
        <v>2</v>
      </c>
      <c r="AJ171" s="238">
        <v>1</v>
      </c>
      <c r="AK171" s="238">
        <v>21</v>
      </c>
      <c r="AL171" s="238">
        <v>59</v>
      </c>
      <c r="AM171" s="238" t="s">
        <v>363</v>
      </c>
      <c r="AN171" s="238">
        <v>10</v>
      </c>
      <c r="AO171" s="238">
        <v>2</v>
      </c>
      <c r="AP171" s="238">
        <v>21</v>
      </c>
      <c r="AS171" s="238">
        <v>7</v>
      </c>
      <c r="AT171" s="238">
        <v>2</v>
      </c>
      <c r="AU171" s="238">
        <v>35</v>
      </c>
      <c r="AV171" s="238">
        <v>11</v>
      </c>
      <c r="AW171" s="238">
        <v>21</v>
      </c>
      <c r="AX171" s="238">
        <v>2</v>
      </c>
      <c r="AY171" s="238">
        <v>2</v>
      </c>
      <c r="AZ171" s="238">
        <v>4</v>
      </c>
      <c r="BA171" s="238">
        <v>21</v>
      </c>
      <c r="BB171" s="238">
        <v>25</v>
      </c>
      <c r="BC171" s="238" t="s">
        <v>363</v>
      </c>
      <c r="BD171" s="238">
        <v>5</v>
      </c>
      <c r="BE171" s="238">
        <v>1</v>
      </c>
      <c r="BI171" s="238">
        <v>7</v>
      </c>
      <c r="BJ171" s="238">
        <v>2</v>
      </c>
      <c r="BK171" s="238">
        <v>35</v>
      </c>
      <c r="BL171" s="238">
        <v>11</v>
      </c>
      <c r="BM171" s="238">
        <v>21</v>
      </c>
      <c r="CT171" s="238">
        <v>451496</v>
      </c>
      <c r="CU171" s="238">
        <v>4975870</v>
      </c>
      <c r="CV171" s="238">
        <v>44.934612000000001</v>
      </c>
      <c r="CW171" s="238">
        <v>-93.614708699999994</v>
      </c>
      <c r="CX171" s="238" t="s">
        <v>359</v>
      </c>
      <c r="CY171" s="238" t="s">
        <v>3104</v>
      </c>
    </row>
    <row r="172" spans="1:103" x14ac:dyDescent="0.25">
      <c r="A172" s="238">
        <v>10793846</v>
      </c>
      <c r="B172" s="238">
        <v>4</v>
      </c>
      <c r="C172" s="238">
        <v>15</v>
      </c>
      <c r="D172" s="238">
        <v>8.0050000000000008</v>
      </c>
      <c r="E172" s="238">
        <v>27</v>
      </c>
      <c r="F172" s="238" t="s">
        <v>3066</v>
      </c>
      <c r="H172" s="238" t="s">
        <v>354</v>
      </c>
      <c r="I172" s="238">
        <v>25</v>
      </c>
      <c r="K172" s="238">
        <v>184053</v>
      </c>
      <c r="L172" s="238">
        <v>120870022</v>
      </c>
      <c r="M172" s="238">
        <v>3</v>
      </c>
      <c r="N172" s="238">
        <v>27</v>
      </c>
      <c r="O172" s="238">
        <v>2012</v>
      </c>
      <c r="P172" s="238" t="s">
        <v>368</v>
      </c>
      <c r="Q172" s="238">
        <v>7</v>
      </c>
      <c r="S172" s="238">
        <v>4</v>
      </c>
      <c r="T172" s="238">
        <v>0</v>
      </c>
      <c r="U172" s="238">
        <v>2</v>
      </c>
      <c r="V172" s="238">
        <v>1</v>
      </c>
      <c r="W172" s="238">
        <v>10</v>
      </c>
      <c r="X172" s="238">
        <v>2</v>
      </c>
      <c r="Y172" s="238">
        <v>1</v>
      </c>
      <c r="Z172" s="238">
        <v>1</v>
      </c>
      <c r="AA172" s="238">
        <v>1</v>
      </c>
      <c r="AB172" s="238">
        <v>2</v>
      </c>
      <c r="AC172" s="238">
        <v>98</v>
      </c>
      <c r="AD172" s="238" t="s">
        <v>2921</v>
      </c>
      <c r="AE172" s="238" t="s">
        <v>3105</v>
      </c>
      <c r="AF172" s="238" t="s">
        <v>2779</v>
      </c>
      <c r="AG172" s="238">
        <v>7</v>
      </c>
      <c r="AH172" s="238">
        <v>2</v>
      </c>
      <c r="AI172" s="238">
        <v>2</v>
      </c>
      <c r="AJ172" s="238">
        <v>3</v>
      </c>
      <c r="AK172" s="238">
        <v>21</v>
      </c>
      <c r="AL172" s="238">
        <v>48</v>
      </c>
      <c r="AM172" s="238" t="s">
        <v>363</v>
      </c>
      <c r="AN172" s="238">
        <v>5</v>
      </c>
      <c r="AO172" s="238">
        <v>15</v>
      </c>
      <c r="AP172" s="238">
        <v>1</v>
      </c>
      <c r="AS172" s="238">
        <v>7</v>
      </c>
      <c r="AT172" s="238">
        <v>98</v>
      </c>
      <c r="AU172" s="238">
        <v>35</v>
      </c>
      <c r="AV172" s="238">
        <v>11</v>
      </c>
      <c r="AW172" s="238">
        <v>20</v>
      </c>
      <c r="AX172" s="238">
        <v>2</v>
      </c>
      <c r="AY172" s="238">
        <v>2</v>
      </c>
      <c r="AZ172" s="238">
        <v>3</v>
      </c>
      <c r="BA172" s="238">
        <v>21</v>
      </c>
      <c r="BB172" s="238">
        <v>25</v>
      </c>
      <c r="BC172" s="238" t="s">
        <v>354</v>
      </c>
      <c r="BD172" s="238">
        <v>5</v>
      </c>
      <c r="BE172" s="238">
        <v>1</v>
      </c>
      <c r="BF172" s="238">
        <v>1</v>
      </c>
      <c r="BI172" s="238">
        <v>7</v>
      </c>
      <c r="BJ172" s="238">
        <v>98</v>
      </c>
      <c r="BK172" s="238">
        <v>35</v>
      </c>
      <c r="BL172" s="238">
        <v>11</v>
      </c>
      <c r="BM172" s="238">
        <v>20</v>
      </c>
      <c r="CT172" s="238">
        <v>451501</v>
      </c>
      <c r="CU172" s="238">
        <v>4975870</v>
      </c>
      <c r="CV172" s="238">
        <v>44.9346119</v>
      </c>
      <c r="CW172" s="238">
        <v>-93.614655900000002</v>
      </c>
      <c r="CX172" s="238" t="s">
        <v>359</v>
      </c>
      <c r="CY172" s="238" t="s">
        <v>3106</v>
      </c>
    </row>
    <row r="173" spans="1:103" x14ac:dyDescent="0.25">
      <c r="A173" s="238">
        <v>10785221</v>
      </c>
      <c r="B173" s="238">
        <v>4</v>
      </c>
      <c r="C173" s="238">
        <v>15</v>
      </c>
      <c r="D173" s="238">
        <v>8.0109999999999992</v>
      </c>
      <c r="E173" s="238">
        <v>27</v>
      </c>
      <c r="F173" s="238" t="s">
        <v>3066</v>
      </c>
      <c r="H173" s="238" t="s">
        <v>354</v>
      </c>
      <c r="I173" s="238">
        <v>25</v>
      </c>
      <c r="K173" s="238" t="s">
        <v>3107</v>
      </c>
      <c r="L173" s="238">
        <v>120430038</v>
      </c>
      <c r="M173" s="238">
        <v>2</v>
      </c>
      <c r="N173" s="238">
        <v>11</v>
      </c>
      <c r="O173" s="238">
        <v>2012</v>
      </c>
      <c r="P173" s="238" t="s">
        <v>364</v>
      </c>
      <c r="Q173" s="238">
        <v>14</v>
      </c>
      <c r="S173" s="238">
        <v>4</v>
      </c>
      <c r="T173" s="238">
        <v>0</v>
      </c>
      <c r="U173" s="238">
        <v>4</v>
      </c>
      <c r="V173" s="238">
        <v>1</v>
      </c>
      <c r="W173" s="238">
        <v>10</v>
      </c>
      <c r="X173" s="238">
        <v>2</v>
      </c>
      <c r="Y173" s="238">
        <v>1</v>
      </c>
      <c r="Z173" s="238">
        <v>1</v>
      </c>
      <c r="AA173" s="238">
        <v>1</v>
      </c>
      <c r="AB173" s="238">
        <v>1</v>
      </c>
      <c r="AC173" s="238">
        <v>98</v>
      </c>
      <c r="AD173" s="238" t="s">
        <v>2834</v>
      </c>
      <c r="AE173" s="238" t="s">
        <v>3108</v>
      </c>
      <c r="AF173" s="238" t="s">
        <v>2779</v>
      </c>
      <c r="AG173" s="238">
        <v>7</v>
      </c>
      <c r="AH173" s="238">
        <v>2</v>
      </c>
      <c r="AI173" s="238">
        <v>4</v>
      </c>
      <c r="AJ173" s="238">
        <v>3</v>
      </c>
      <c r="AK173" s="238">
        <v>23</v>
      </c>
      <c r="AL173" s="238">
        <v>50</v>
      </c>
      <c r="AM173" s="238" t="s">
        <v>363</v>
      </c>
      <c r="AN173" s="238">
        <v>5</v>
      </c>
      <c r="AO173" s="238">
        <v>1</v>
      </c>
      <c r="AP173" s="238">
        <v>1</v>
      </c>
      <c r="AS173" s="238">
        <v>7</v>
      </c>
      <c r="AT173" s="238">
        <v>98</v>
      </c>
      <c r="AU173" s="238">
        <v>35</v>
      </c>
      <c r="AV173" s="238">
        <v>11</v>
      </c>
      <c r="AW173" s="238">
        <v>20</v>
      </c>
      <c r="AX173" s="238">
        <v>2</v>
      </c>
      <c r="AY173" s="238">
        <v>1</v>
      </c>
      <c r="AZ173" s="238">
        <v>3</v>
      </c>
      <c r="BA173" s="238">
        <v>21</v>
      </c>
      <c r="BB173" s="238">
        <v>64</v>
      </c>
      <c r="BC173" s="238" t="s">
        <v>354</v>
      </c>
      <c r="BD173" s="238">
        <v>5</v>
      </c>
      <c r="BE173" s="238">
        <v>5</v>
      </c>
      <c r="BF173" s="238">
        <v>5</v>
      </c>
      <c r="BI173" s="238">
        <v>7</v>
      </c>
      <c r="BJ173" s="238">
        <v>98</v>
      </c>
      <c r="BK173" s="238">
        <v>35</v>
      </c>
      <c r="BL173" s="238">
        <v>11</v>
      </c>
      <c r="BM173" s="238">
        <v>20</v>
      </c>
      <c r="BN173" s="238">
        <v>2</v>
      </c>
      <c r="BO173" s="238">
        <v>2</v>
      </c>
      <c r="BP173" s="238">
        <v>3</v>
      </c>
      <c r="BQ173" s="238">
        <v>21</v>
      </c>
      <c r="BR173" s="238">
        <v>23</v>
      </c>
      <c r="BS173" s="238" t="s">
        <v>363</v>
      </c>
      <c r="BT173" s="238">
        <v>5</v>
      </c>
      <c r="BU173" s="238">
        <v>1</v>
      </c>
      <c r="BV173" s="238">
        <v>1</v>
      </c>
      <c r="BY173" s="238">
        <v>7</v>
      </c>
      <c r="BZ173" s="238">
        <v>98</v>
      </c>
      <c r="CA173" s="238">
        <v>35</v>
      </c>
      <c r="CB173" s="238">
        <v>11</v>
      </c>
      <c r="CC173" s="238">
        <v>20</v>
      </c>
      <c r="CD173" s="238">
        <v>2</v>
      </c>
      <c r="CE173" s="238">
        <v>4</v>
      </c>
      <c r="CF173" s="238">
        <v>3</v>
      </c>
      <c r="CG173" s="238">
        <v>21</v>
      </c>
      <c r="CH173" s="238">
        <v>46</v>
      </c>
      <c r="CI173" s="238" t="s">
        <v>354</v>
      </c>
      <c r="CJ173" s="238">
        <v>5</v>
      </c>
      <c r="CK173" s="238">
        <v>5</v>
      </c>
      <c r="CL173" s="238">
        <v>5</v>
      </c>
      <c r="CO173" s="238">
        <v>7</v>
      </c>
      <c r="CP173" s="238">
        <v>98</v>
      </c>
      <c r="CQ173" s="238">
        <v>35</v>
      </c>
      <c r="CR173" s="238">
        <v>11</v>
      </c>
      <c r="CS173" s="238">
        <v>20</v>
      </c>
      <c r="CT173" s="238">
        <v>451511</v>
      </c>
      <c r="CU173" s="238">
        <v>4975870</v>
      </c>
      <c r="CV173" s="238">
        <v>44.934611699999998</v>
      </c>
      <c r="CW173" s="238">
        <v>-93.614525099999994</v>
      </c>
      <c r="CX173" s="238" t="s">
        <v>359</v>
      </c>
      <c r="CY173" s="238" t="s">
        <v>3109</v>
      </c>
    </row>
    <row r="174" spans="1:103" x14ac:dyDescent="0.25">
      <c r="A174" s="238">
        <v>10794112</v>
      </c>
      <c r="B174" s="238">
        <v>4</v>
      </c>
      <c r="C174" s="238">
        <v>15</v>
      </c>
      <c r="D174" s="238">
        <v>8.0120000000000005</v>
      </c>
      <c r="E174" s="238">
        <v>27</v>
      </c>
      <c r="F174" s="238" t="s">
        <v>3066</v>
      </c>
      <c r="H174" s="238" t="s">
        <v>354</v>
      </c>
      <c r="I174" s="238">
        <v>25</v>
      </c>
      <c r="K174" s="238">
        <v>246875</v>
      </c>
      <c r="L174" s="238">
        <v>120930021</v>
      </c>
      <c r="M174" s="238">
        <v>4</v>
      </c>
      <c r="N174" s="238">
        <v>2</v>
      </c>
      <c r="O174" s="238">
        <v>2012</v>
      </c>
      <c r="P174" s="238" t="s">
        <v>361</v>
      </c>
      <c r="Q174" s="238">
        <v>9</v>
      </c>
      <c r="S174" s="238">
        <v>5</v>
      </c>
      <c r="T174" s="238">
        <v>0</v>
      </c>
      <c r="U174" s="238">
        <v>2</v>
      </c>
      <c r="V174" s="238">
        <v>1</v>
      </c>
      <c r="W174" s="238">
        <v>10</v>
      </c>
      <c r="X174" s="238">
        <v>2</v>
      </c>
      <c r="Y174" s="238">
        <v>1</v>
      </c>
      <c r="Z174" s="238">
        <v>1</v>
      </c>
      <c r="AA174" s="238">
        <v>1</v>
      </c>
      <c r="AB174" s="238">
        <v>1</v>
      </c>
      <c r="AC174" s="238">
        <v>98</v>
      </c>
      <c r="AD174" s="238" t="s">
        <v>3110</v>
      </c>
      <c r="AE174" s="238" t="s">
        <v>3111</v>
      </c>
      <c r="AF174" s="238" t="s">
        <v>2779</v>
      </c>
      <c r="AG174" s="238">
        <v>7</v>
      </c>
      <c r="AH174" s="238">
        <v>2</v>
      </c>
      <c r="AI174" s="238">
        <v>3</v>
      </c>
      <c r="AJ174" s="238">
        <v>4</v>
      </c>
      <c r="AK174" s="238">
        <v>26</v>
      </c>
      <c r="AL174" s="238">
        <v>30</v>
      </c>
      <c r="AM174" s="238" t="s">
        <v>354</v>
      </c>
      <c r="AN174" s="238">
        <v>5</v>
      </c>
      <c r="AO174" s="238">
        <v>1</v>
      </c>
      <c r="AP174" s="238">
        <v>1</v>
      </c>
      <c r="AS174" s="238">
        <v>7</v>
      </c>
      <c r="AT174" s="238">
        <v>98</v>
      </c>
      <c r="AU174" s="238">
        <v>35</v>
      </c>
      <c r="AV174" s="238">
        <v>11</v>
      </c>
      <c r="AW174" s="238">
        <v>21</v>
      </c>
      <c r="AX174" s="238">
        <v>2</v>
      </c>
      <c r="AY174" s="238">
        <v>2</v>
      </c>
      <c r="AZ174" s="238">
        <v>4</v>
      </c>
      <c r="BA174" s="238">
        <v>21</v>
      </c>
      <c r="BB174" s="238">
        <v>31</v>
      </c>
      <c r="BC174" s="238" t="s">
        <v>354</v>
      </c>
      <c r="BD174" s="238">
        <v>5</v>
      </c>
      <c r="BE174" s="238">
        <v>1</v>
      </c>
      <c r="BF174" s="238">
        <v>1</v>
      </c>
      <c r="BI174" s="238">
        <v>7</v>
      </c>
      <c r="BJ174" s="238">
        <v>98</v>
      </c>
      <c r="BK174" s="238">
        <v>35</v>
      </c>
      <c r="BL174" s="238">
        <v>11</v>
      </c>
      <c r="BM174" s="238">
        <v>21</v>
      </c>
      <c r="CT174" s="238">
        <v>451512</v>
      </c>
      <c r="CU174" s="238">
        <v>4975870</v>
      </c>
      <c r="CV174" s="238">
        <v>44.934611699999998</v>
      </c>
      <c r="CW174" s="238">
        <v>-93.614506399999996</v>
      </c>
      <c r="CX174" s="238" t="s">
        <v>359</v>
      </c>
      <c r="CY174" s="238" t="s">
        <v>3112</v>
      </c>
    </row>
    <row r="175" spans="1:103" x14ac:dyDescent="0.25">
      <c r="A175" s="238">
        <v>10956663</v>
      </c>
      <c r="B175" s="238">
        <v>4</v>
      </c>
      <c r="C175" s="238">
        <v>15</v>
      </c>
      <c r="D175" s="238">
        <v>8.0150000000000006</v>
      </c>
      <c r="E175" s="238">
        <v>27</v>
      </c>
      <c r="F175" s="238" t="s">
        <v>3066</v>
      </c>
      <c r="H175" s="238" t="s">
        <v>354</v>
      </c>
      <c r="I175" s="238">
        <v>25</v>
      </c>
      <c r="K175" s="238" t="s">
        <v>3113</v>
      </c>
      <c r="L175" s="238">
        <v>141130063</v>
      </c>
      <c r="M175" s="238">
        <v>4</v>
      </c>
      <c r="N175" s="238">
        <v>23</v>
      </c>
      <c r="O175" s="238">
        <v>2014</v>
      </c>
      <c r="P175" s="238" t="s">
        <v>355</v>
      </c>
      <c r="Q175" s="238">
        <v>10</v>
      </c>
      <c r="S175" s="238">
        <v>5</v>
      </c>
      <c r="T175" s="238">
        <v>0</v>
      </c>
      <c r="U175" s="238">
        <v>2</v>
      </c>
      <c r="V175" s="238">
        <v>10</v>
      </c>
      <c r="W175" s="238">
        <v>10</v>
      </c>
      <c r="X175" s="238">
        <v>2</v>
      </c>
      <c r="Y175" s="238">
        <v>1</v>
      </c>
      <c r="Z175" s="238">
        <v>2</v>
      </c>
      <c r="AA175" s="238">
        <v>2</v>
      </c>
      <c r="AB175" s="238">
        <v>1</v>
      </c>
      <c r="AC175" s="238">
        <v>98</v>
      </c>
      <c r="AD175" s="238" t="s">
        <v>2834</v>
      </c>
      <c r="AE175" s="238" t="s">
        <v>3103</v>
      </c>
      <c r="AF175" s="238" t="s">
        <v>2779</v>
      </c>
      <c r="AG175" s="238">
        <v>5</v>
      </c>
      <c r="AH175" s="238">
        <v>2</v>
      </c>
      <c r="AI175" s="238">
        <v>3</v>
      </c>
      <c r="AJ175" s="238">
        <v>4</v>
      </c>
      <c r="AK175" s="238">
        <v>23</v>
      </c>
      <c r="AL175" s="238">
        <v>61</v>
      </c>
      <c r="AM175" s="238" t="s">
        <v>354</v>
      </c>
      <c r="AN175" s="238">
        <v>5</v>
      </c>
      <c r="AO175" s="238">
        <v>2</v>
      </c>
      <c r="AP175" s="238">
        <v>2</v>
      </c>
      <c r="AS175" s="238">
        <v>7</v>
      </c>
      <c r="AT175" s="238">
        <v>98</v>
      </c>
      <c r="AU175" s="238">
        <v>35</v>
      </c>
      <c r="AV175" s="238">
        <v>11</v>
      </c>
      <c r="AW175" s="238">
        <v>22</v>
      </c>
      <c r="AX175" s="238">
        <v>2</v>
      </c>
      <c r="AY175" s="238">
        <v>44</v>
      </c>
      <c r="AZ175" s="238">
        <v>4</v>
      </c>
      <c r="BA175" s="238">
        <v>21</v>
      </c>
      <c r="BB175" s="238">
        <v>64</v>
      </c>
      <c r="BC175" s="238" t="s">
        <v>354</v>
      </c>
      <c r="BD175" s="238">
        <v>5</v>
      </c>
      <c r="BE175" s="238">
        <v>1</v>
      </c>
      <c r="BF175" s="238">
        <v>1</v>
      </c>
      <c r="BI175" s="238">
        <v>7</v>
      </c>
      <c r="BJ175" s="238">
        <v>98</v>
      </c>
      <c r="BK175" s="238">
        <v>35</v>
      </c>
      <c r="BL175" s="238">
        <v>11</v>
      </c>
      <c r="BM175" s="238">
        <v>22</v>
      </c>
      <c r="CT175" s="238">
        <v>451517</v>
      </c>
      <c r="CU175" s="238">
        <v>4975870</v>
      </c>
      <c r="CV175" s="238">
        <v>44.934611699999998</v>
      </c>
      <c r="CW175" s="238">
        <v>-93.614450300000001</v>
      </c>
      <c r="CX175" s="238" t="s">
        <v>359</v>
      </c>
      <c r="CY175" s="238" t="s">
        <v>3114</v>
      </c>
    </row>
    <row r="176" spans="1:103" x14ac:dyDescent="0.25">
      <c r="A176" s="238">
        <v>809763</v>
      </c>
      <c r="B176" s="238">
        <v>4</v>
      </c>
      <c r="C176" s="238">
        <v>15</v>
      </c>
      <c r="D176" s="238">
        <v>8.0210000000000008</v>
      </c>
      <c r="E176" s="238">
        <v>27</v>
      </c>
      <c r="F176" s="238" t="s">
        <v>3066</v>
      </c>
      <c r="H176" s="238" t="s">
        <v>354</v>
      </c>
      <c r="I176" s="238">
        <v>25</v>
      </c>
      <c r="K176" s="238" t="s">
        <v>3115</v>
      </c>
      <c r="L176" s="238">
        <v>201310034</v>
      </c>
      <c r="M176" s="238">
        <v>5</v>
      </c>
      <c r="N176" s="238">
        <v>10</v>
      </c>
      <c r="O176" s="238">
        <v>2020</v>
      </c>
      <c r="P176" s="238" t="s">
        <v>366</v>
      </c>
      <c r="Q176" s="238">
        <v>15</v>
      </c>
      <c r="R176" s="238" t="s">
        <v>356</v>
      </c>
      <c r="S176" s="238">
        <v>5</v>
      </c>
      <c r="T176" s="238">
        <v>0</v>
      </c>
      <c r="U176" s="238">
        <v>2</v>
      </c>
      <c r="V176" s="238">
        <v>12</v>
      </c>
      <c r="W176" s="238">
        <v>10</v>
      </c>
      <c r="X176" s="238">
        <v>2</v>
      </c>
      <c r="Y176" s="238">
        <v>1</v>
      </c>
      <c r="Z176" s="238">
        <v>2</v>
      </c>
      <c r="AB176" s="238">
        <v>1</v>
      </c>
      <c r="AC176" s="238">
        <v>98</v>
      </c>
      <c r="AD176" s="238" t="s">
        <v>2800</v>
      </c>
      <c r="AF176" s="238" t="s">
        <v>2779</v>
      </c>
      <c r="AG176" s="238">
        <v>7</v>
      </c>
      <c r="AH176" s="238">
        <v>2</v>
      </c>
      <c r="AI176" s="238">
        <v>4</v>
      </c>
      <c r="AJ176" s="238">
        <v>4</v>
      </c>
      <c r="AK176" s="238">
        <v>23</v>
      </c>
      <c r="AL176" s="238">
        <v>17</v>
      </c>
      <c r="AM176" s="238" t="s">
        <v>354</v>
      </c>
      <c r="AN176" s="238">
        <v>5</v>
      </c>
      <c r="AO176" s="238">
        <v>1</v>
      </c>
      <c r="AS176" s="238">
        <v>12</v>
      </c>
      <c r="AT176" s="238">
        <v>9</v>
      </c>
      <c r="AU176" s="238">
        <v>35</v>
      </c>
      <c r="AV176" s="238">
        <v>11</v>
      </c>
      <c r="AW176" s="238">
        <v>21</v>
      </c>
      <c r="AX176" s="238">
        <v>2</v>
      </c>
      <c r="AY176" s="238">
        <v>4</v>
      </c>
      <c r="AZ176" s="238">
        <v>4</v>
      </c>
      <c r="BA176" s="238">
        <v>21</v>
      </c>
      <c r="BB176" s="238">
        <v>29</v>
      </c>
      <c r="BC176" s="238" t="s">
        <v>354</v>
      </c>
      <c r="BD176" s="238">
        <v>5</v>
      </c>
      <c r="BE176" s="238">
        <v>4</v>
      </c>
      <c r="BF176" s="238">
        <v>74</v>
      </c>
      <c r="BI176" s="238">
        <v>12</v>
      </c>
      <c r="BJ176" s="238">
        <v>9</v>
      </c>
      <c r="BK176" s="238">
        <v>35</v>
      </c>
      <c r="BL176" s="238">
        <v>11</v>
      </c>
      <c r="BM176" s="238">
        <v>21</v>
      </c>
      <c r="CT176" s="238">
        <v>451526.708480865</v>
      </c>
      <c r="CU176" s="238">
        <v>4975869.9029633403</v>
      </c>
      <c r="CV176" s="238">
        <v>44.93460923</v>
      </c>
      <c r="CW176" s="238">
        <v>-93.614325500000007</v>
      </c>
      <c r="CX176" s="238" t="s">
        <v>359</v>
      </c>
      <c r="CY176" s="238" t="s">
        <v>3116</v>
      </c>
    </row>
    <row r="177" spans="1:103" x14ac:dyDescent="0.25">
      <c r="A177" s="238">
        <v>743200</v>
      </c>
      <c r="B177" s="238">
        <v>4</v>
      </c>
      <c r="C177" s="238">
        <v>15</v>
      </c>
      <c r="D177" s="238">
        <v>8.0239999999999991</v>
      </c>
      <c r="E177" s="238">
        <v>27</v>
      </c>
      <c r="F177" s="238" t="s">
        <v>3066</v>
      </c>
      <c r="H177" s="238" t="s">
        <v>354</v>
      </c>
      <c r="I177" s="238">
        <v>25</v>
      </c>
      <c r="K177" s="238">
        <v>19007857</v>
      </c>
      <c r="M177" s="238">
        <v>8</v>
      </c>
      <c r="N177" s="238">
        <v>27</v>
      </c>
      <c r="O177" s="238">
        <v>2019</v>
      </c>
      <c r="P177" s="238" t="s">
        <v>368</v>
      </c>
      <c r="Q177" s="238">
        <v>16</v>
      </c>
      <c r="S177" s="238">
        <v>5</v>
      </c>
      <c r="T177" s="238">
        <v>0</v>
      </c>
      <c r="U177" s="238">
        <v>2</v>
      </c>
      <c r="V177" s="238">
        <v>12</v>
      </c>
      <c r="W177" s="238">
        <v>10</v>
      </c>
      <c r="X177" s="238">
        <v>2</v>
      </c>
      <c r="Y177" s="238">
        <v>1</v>
      </c>
      <c r="Z177" s="238">
        <v>1</v>
      </c>
      <c r="AB177" s="238">
        <v>1</v>
      </c>
      <c r="AC177" s="238">
        <v>98</v>
      </c>
      <c r="AD177" s="238" t="s">
        <v>2800</v>
      </c>
      <c r="AF177" s="238" t="s">
        <v>2779</v>
      </c>
      <c r="AG177" s="238">
        <v>7</v>
      </c>
      <c r="AH177" s="238">
        <v>2</v>
      </c>
      <c r="AI177" s="238">
        <v>2</v>
      </c>
      <c r="AJ177" s="238">
        <v>4</v>
      </c>
      <c r="AK177" s="238">
        <v>26</v>
      </c>
      <c r="AL177" s="238">
        <v>77</v>
      </c>
      <c r="AM177" s="238" t="s">
        <v>363</v>
      </c>
      <c r="AN177" s="238">
        <v>5</v>
      </c>
      <c r="AO177" s="238">
        <v>1</v>
      </c>
      <c r="AS177" s="238">
        <v>12</v>
      </c>
      <c r="AT177" s="238">
        <v>9</v>
      </c>
      <c r="AU177" s="238">
        <v>35</v>
      </c>
      <c r="AV177" s="238">
        <v>11</v>
      </c>
      <c r="AW177" s="238">
        <v>21</v>
      </c>
      <c r="AX177" s="238">
        <v>2</v>
      </c>
      <c r="AY177" s="238">
        <v>4</v>
      </c>
      <c r="AZ177" s="238">
        <v>4</v>
      </c>
      <c r="BA177" s="238">
        <v>21</v>
      </c>
      <c r="BB177" s="238">
        <v>16</v>
      </c>
      <c r="BC177" s="238" t="s">
        <v>363</v>
      </c>
      <c r="BD177" s="238">
        <v>5</v>
      </c>
      <c r="BE177" s="238">
        <v>4</v>
      </c>
      <c r="BI177" s="238">
        <v>12</v>
      </c>
      <c r="BJ177" s="238">
        <v>9</v>
      </c>
      <c r="BK177" s="238">
        <v>35</v>
      </c>
      <c r="BL177" s="238">
        <v>11</v>
      </c>
      <c r="BM177" s="238">
        <v>21</v>
      </c>
      <c r="CT177" s="238">
        <v>451531.29285095999</v>
      </c>
      <c r="CU177" s="238">
        <v>4975860.7062707702</v>
      </c>
      <c r="CV177" s="238">
        <v>44.934526759999997</v>
      </c>
      <c r="CW177" s="238">
        <v>-93.614266520000001</v>
      </c>
      <c r="CX177" s="238" t="s">
        <v>359</v>
      </c>
      <c r="CY177" s="238" t="s">
        <v>3117</v>
      </c>
    </row>
    <row r="178" spans="1:103" x14ac:dyDescent="0.25">
      <c r="A178" s="238">
        <v>844964</v>
      </c>
      <c r="B178" s="238">
        <v>4</v>
      </c>
      <c r="C178" s="238">
        <v>15</v>
      </c>
      <c r="D178" s="238">
        <v>8.0299999999999994</v>
      </c>
      <c r="E178" s="238">
        <v>27</v>
      </c>
      <c r="F178" s="238" t="s">
        <v>3066</v>
      </c>
      <c r="H178" s="238" t="s">
        <v>354</v>
      </c>
      <c r="I178" s="238">
        <v>25</v>
      </c>
      <c r="K178" s="238">
        <v>20007822</v>
      </c>
      <c r="L178" s="238">
        <v>202810072</v>
      </c>
      <c r="M178" s="238">
        <v>10</v>
      </c>
      <c r="N178" s="238">
        <v>7</v>
      </c>
      <c r="O178" s="238">
        <v>2020</v>
      </c>
      <c r="P178" s="238" t="s">
        <v>355</v>
      </c>
      <c r="Q178" s="238">
        <v>7</v>
      </c>
      <c r="R178" s="238" t="s">
        <v>196</v>
      </c>
      <c r="S178" s="238">
        <v>5</v>
      </c>
      <c r="T178" s="238">
        <v>0</v>
      </c>
      <c r="U178" s="238">
        <v>2</v>
      </c>
      <c r="V178" s="238">
        <v>12</v>
      </c>
      <c r="W178" s="238">
        <v>10</v>
      </c>
      <c r="X178" s="238">
        <v>2</v>
      </c>
      <c r="Y178" s="238">
        <v>1</v>
      </c>
      <c r="Z178" s="238">
        <v>1</v>
      </c>
      <c r="AB178" s="238">
        <v>1</v>
      </c>
      <c r="AC178" s="238">
        <v>98</v>
      </c>
      <c r="AD178" s="238" t="s">
        <v>2800</v>
      </c>
      <c r="AF178" s="238" t="s">
        <v>2779</v>
      </c>
      <c r="AG178" s="238">
        <v>7</v>
      </c>
      <c r="AH178" s="238">
        <v>2</v>
      </c>
      <c r="AI178" s="238">
        <v>4</v>
      </c>
      <c r="AJ178" s="238">
        <v>3</v>
      </c>
      <c r="AK178" s="238">
        <v>21</v>
      </c>
      <c r="AL178" s="238">
        <v>24</v>
      </c>
      <c r="AM178" s="238" t="s">
        <v>363</v>
      </c>
      <c r="AN178" s="238">
        <v>5</v>
      </c>
      <c r="AO178" s="238">
        <v>74</v>
      </c>
      <c r="AS178" s="238">
        <v>12</v>
      </c>
      <c r="AT178" s="238">
        <v>9</v>
      </c>
      <c r="AU178" s="238">
        <v>35</v>
      </c>
      <c r="AV178" s="238">
        <v>11</v>
      </c>
      <c r="AW178" s="238">
        <v>24</v>
      </c>
      <c r="AX178" s="238">
        <v>2</v>
      </c>
      <c r="AY178" s="238">
        <v>4</v>
      </c>
      <c r="AZ178" s="238">
        <v>3</v>
      </c>
      <c r="BA178" s="238">
        <v>34</v>
      </c>
      <c r="BB178" s="238">
        <v>25</v>
      </c>
      <c r="BC178" s="238" t="s">
        <v>363</v>
      </c>
      <c r="BD178" s="238">
        <v>5</v>
      </c>
      <c r="BE178" s="238">
        <v>1</v>
      </c>
      <c r="BI178" s="238">
        <v>12</v>
      </c>
      <c r="BJ178" s="238">
        <v>9</v>
      </c>
      <c r="BK178" s="238">
        <v>35</v>
      </c>
      <c r="BL178" s="238">
        <v>11</v>
      </c>
      <c r="BM178" s="238">
        <v>24</v>
      </c>
      <c r="CT178" s="238">
        <v>451541.51274293102</v>
      </c>
      <c r="CU178" s="238">
        <v>4975868.5859807897</v>
      </c>
      <c r="CV178" s="238">
        <v>44.934598389999998</v>
      </c>
      <c r="CW178" s="238">
        <v>-93.614137760000006</v>
      </c>
      <c r="CX178" s="238" t="s">
        <v>359</v>
      </c>
      <c r="CY178" s="238" t="s">
        <v>3118</v>
      </c>
    </row>
    <row r="179" spans="1:103" x14ac:dyDescent="0.25">
      <c r="A179" s="238">
        <v>650791</v>
      </c>
      <c r="B179" s="238">
        <v>4</v>
      </c>
      <c r="C179" s="238">
        <v>15</v>
      </c>
      <c r="D179" s="238">
        <v>8.0549999999999997</v>
      </c>
      <c r="E179" s="238">
        <v>27</v>
      </c>
      <c r="F179" s="238" t="s">
        <v>3066</v>
      </c>
      <c r="H179" s="238" t="s">
        <v>354</v>
      </c>
      <c r="I179" s="238">
        <v>25</v>
      </c>
      <c r="K179" s="238">
        <v>18011300</v>
      </c>
      <c r="M179" s="238">
        <v>10</v>
      </c>
      <c r="N179" s="238">
        <v>10</v>
      </c>
      <c r="O179" s="238">
        <v>2018</v>
      </c>
      <c r="P179" s="238" t="s">
        <v>355</v>
      </c>
      <c r="Q179" s="238">
        <v>7</v>
      </c>
      <c r="R179" s="238">
        <v>98</v>
      </c>
      <c r="S179" s="238">
        <v>5</v>
      </c>
      <c r="T179" s="238">
        <v>0</v>
      </c>
      <c r="U179" s="238">
        <v>2</v>
      </c>
      <c r="V179" s="238">
        <v>12</v>
      </c>
      <c r="W179" s="238">
        <v>10</v>
      </c>
      <c r="X179" s="238">
        <v>4</v>
      </c>
      <c r="Y179" s="238">
        <v>2</v>
      </c>
      <c r="Z179" s="238">
        <v>3</v>
      </c>
      <c r="AB179" s="238">
        <v>2</v>
      </c>
      <c r="AC179" s="238">
        <v>98</v>
      </c>
      <c r="AD179" s="238" t="s">
        <v>2800</v>
      </c>
      <c r="AF179" s="238" t="s">
        <v>2779</v>
      </c>
      <c r="AG179" s="238">
        <v>7</v>
      </c>
      <c r="AH179" s="238">
        <v>2</v>
      </c>
      <c r="AI179" s="238">
        <v>4</v>
      </c>
      <c r="AJ179" s="238">
        <v>3</v>
      </c>
      <c r="AK179" s="238">
        <v>26</v>
      </c>
      <c r="AL179" s="238">
        <v>63</v>
      </c>
      <c r="AM179" s="238" t="s">
        <v>363</v>
      </c>
      <c r="AN179" s="238">
        <v>5</v>
      </c>
      <c r="AO179" s="238">
        <v>1</v>
      </c>
      <c r="AS179" s="238">
        <v>12</v>
      </c>
      <c r="AT179" s="238">
        <v>9</v>
      </c>
      <c r="AU179" s="238">
        <v>35</v>
      </c>
      <c r="AV179" s="238">
        <v>11</v>
      </c>
      <c r="AW179" s="238">
        <v>24</v>
      </c>
      <c r="AX179" s="238">
        <v>2</v>
      </c>
      <c r="AY179" s="238">
        <v>2</v>
      </c>
      <c r="AZ179" s="238">
        <v>3</v>
      </c>
      <c r="BA179" s="238">
        <v>21</v>
      </c>
      <c r="BB179" s="238">
        <v>20</v>
      </c>
      <c r="BC179" s="238" t="s">
        <v>354</v>
      </c>
      <c r="BD179" s="238">
        <v>5</v>
      </c>
      <c r="BE179" s="238">
        <v>4</v>
      </c>
      <c r="BI179" s="238">
        <v>12</v>
      </c>
      <c r="BJ179" s="238">
        <v>9</v>
      </c>
      <c r="BK179" s="238">
        <v>35</v>
      </c>
      <c r="BL179" s="238">
        <v>11</v>
      </c>
      <c r="BM179" s="238">
        <v>24</v>
      </c>
      <c r="CT179" s="238">
        <v>451582.27109199</v>
      </c>
      <c r="CU179" s="238">
        <v>4975868.8446278898</v>
      </c>
      <c r="CV179" s="238">
        <v>44.934603490000001</v>
      </c>
      <c r="CW179" s="238">
        <v>-93.613621269999996</v>
      </c>
      <c r="CX179" s="238" t="s">
        <v>359</v>
      </c>
      <c r="CY179" s="238" t="s">
        <v>3119</v>
      </c>
    </row>
    <row r="180" spans="1:103" x14ac:dyDescent="0.25">
      <c r="A180" s="238">
        <v>395184</v>
      </c>
      <c r="B180" s="238">
        <v>4</v>
      </c>
      <c r="C180" s="238">
        <v>15</v>
      </c>
      <c r="D180" s="238">
        <v>8.0589999999999993</v>
      </c>
      <c r="E180" s="238">
        <v>27</v>
      </c>
      <c r="F180" s="238" t="s">
        <v>3066</v>
      </c>
      <c r="H180" s="238" t="s">
        <v>354</v>
      </c>
      <c r="I180" s="238">
        <v>25</v>
      </c>
      <c r="K180" s="238">
        <v>16013388</v>
      </c>
      <c r="M180" s="238">
        <v>11</v>
      </c>
      <c r="N180" s="238">
        <v>17</v>
      </c>
      <c r="O180" s="238">
        <v>2016</v>
      </c>
      <c r="P180" s="238" t="s">
        <v>384</v>
      </c>
      <c r="Q180" s="238">
        <v>11</v>
      </c>
      <c r="R180" s="238" t="s">
        <v>369</v>
      </c>
      <c r="S180" s="238">
        <v>5</v>
      </c>
      <c r="T180" s="238">
        <v>0</v>
      </c>
      <c r="U180" s="238">
        <v>2</v>
      </c>
      <c r="V180" s="238">
        <v>12</v>
      </c>
      <c r="W180" s="238">
        <v>10</v>
      </c>
      <c r="X180" s="238">
        <v>3</v>
      </c>
      <c r="Y180" s="238">
        <v>1</v>
      </c>
      <c r="Z180" s="238">
        <v>1</v>
      </c>
      <c r="AB180" s="238">
        <v>1</v>
      </c>
      <c r="AC180" s="238">
        <v>98</v>
      </c>
      <c r="AD180" s="238" t="s">
        <v>2800</v>
      </c>
      <c r="AF180" s="238" t="s">
        <v>2779</v>
      </c>
      <c r="AG180" s="238">
        <v>7</v>
      </c>
      <c r="AH180" s="238">
        <v>2</v>
      </c>
      <c r="AI180" s="238">
        <v>2</v>
      </c>
      <c r="AJ180" s="238">
        <v>3</v>
      </c>
      <c r="AK180" s="238">
        <v>21</v>
      </c>
      <c r="AL180" s="238">
        <v>64</v>
      </c>
      <c r="AM180" s="238" t="s">
        <v>354</v>
      </c>
      <c r="AN180" s="238">
        <v>5</v>
      </c>
      <c r="AO180" s="238">
        <v>4</v>
      </c>
      <c r="AS180" s="238">
        <v>13</v>
      </c>
      <c r="AT180" s="238">
        <v>9</v>
      </c>
      <c r="AU180" s="238">
        <v>35</v>
      </c>
      <c r="AV180" s="238">
        <v>11</v>
      </c>
      <c r="AW180" s="238">
        <v>24</v>
      </c>
      <c r="AX180" s="238">
        <v>2</v>
      </c>
      <c r="AY180" s="238">
        <v>2</v>
      </c>
      <c r="AZ180" s="238">
        <v>3</v>
      </c>
      <c r="BA180" s="238">
        <v>34</v>
      </c>
      <c r="BB180" s="238">
        <v>53</v>
      </c>
      <c r="BC180" s="238" t="s">
        <v>363</v>
      </c>
      <c r="BD180" s="238">
        <v>5</v>
      </c>
      <c r="BE180" s="238">
        <v>1</v>
      </c>
      <c r="BI180" s="238">
        <v>13</v>
      </c>
      <c r="BJ180" s="238">
        <v>9</v>
      </c>
      <c r="BK180" s="238">
        <v>35</v>
      </c>
      <c r="BL180" s="238">
        <v>11</v>
      </c>
      <c r="BM180" s="238">
        <v>24</v>
      </c>
      <c r="CT180" s="238">
        <v>451582.27109199</v>
      </c>
      <c r="CU180" s="238">
        <v>4975856.1446024897</v>
      </c>
      <c r="CV180" s="238">
        <v>44.934489169999999</v>
      </c>
      <c r="CW180" s="238">
        <v>-93.613620049999994</v>
      </c>
      <c r="CX180" s="238" t="s">
        <v>359</v>
      </c>
      <c r="CY180" s="238" t="s">
        <v>3120</v>
      </c>
    </row>
    <row r="181" spans="1:103" x14ac:dyDescent="0.25">
      <c r="A181" s="238">
        <v>767280</v>
      </c>
      <c r="B181" s="238">
        <v>4</v>
      </c>
      <c r="C181" s="238">
        <v>15</v>
      </c>
      <c r="D181" s="238">
        <v>8.0649999999999995</v>
      </c>
      <c r="E181" s="238">
        <v>27</v>
      </c>
      <c r="F181" s="238" t="s">
        <v>3066</v>
      </c>
      <c r="H181" s="238" t="s">
        <v>354</v>
      </c>
      <c r="I181" s="238">
        <v>25</v>
      </c>
      <c r="K181" s="238">
        <v>19010492</v>
      </c>
      <c r="M181" s="238">
        <v>12</v>
      </c>
      <c r="N181" s="238">
        <v>1</v>
      </c>
      <c r="O181" s="238">
        <v>2019</v>
      </c>
      <c r="P181" s="238" t="s">
        <v>366</v>
      </c>
      <c r="Q181" s="238">
        <v>16</v>
      </c>
      <c r="R181" s="238">
        <v>98</v>
      </c>
      <c r="S181" s="238">
        <v>5</v>
      </c>
      <c r="T181" s="238">
        <v>0</v>
      </c>
      <c r="U181" s="238">
        <v>2</v>
      </c>
      <c r="V181" s="238">
        <v>13</v>
      </c>
      <c r="W181" s="238">
        <v>10</v>
      </c>
      <c r="X181" s="238">
        <v>28</v>
      </c>
      <c r="Y181" s="238">
        <v>3</v>
      </c>
      <c r="Z181" s="238">
        <v>5</v>
      </c>
      <c r="AB181" s="238">
        <v>5</v>
      </c>
      <c r="AC181" s="238">
        <v>98</v>
      </c>
      <c r="AD181" s="238" t="s">
        <v>2800</v>
      </c>
      <c r="AF181" s="238" t="s">
        <v>2779</v>
      </c>
      <c r="AG181" s="238">
        <v>8</v>
      </c>
      <c r="AH181" s="238">
        <v>2</v>
      </c>
      <c r="AI181" s="238">
        <v>4</v>
      </c>
      <c r="AJ181" s="238">
        <v>4</v>
      </c>
      <c r="AK181" s="238">
        <v>21</v>
      </c>
      <c r="AL181" s="238">
        <v>60</v>
      </c>
      <c r="AM181" s="238" t="s">
        <v>363</v>
      </c>
      <c r="AN181" s="238">
        <v>5</v>
      </c>
      <c r="AO181" s="238">
        <v>71</v>
      </c>
      <c r="AS181" s="238">
        <v>12</v>
      </c>
      <c r="AT181" s="238">
        <v>9</v>
      </c>
      <c r="AU181" s="238">
        <v>35</v>
      </c>
      <c r="AV181" s="238">
        <v>11</v>
      </c>
      <c r="AW181" s="238">
        <v>21</v>
      </c>
      <c r="AX181" s="238">
        <v>2</v>
      </c>
      <c r="AY181" s="238">
        <v>4</v>
      </c>
      <c r="AZ181" s="238">
        <v>3</v>
      </c>
      <c r="BA181" s="238">
        <v>21</v>
      </c>
      <c r="BB181" s="238">
        <v>48</v>
      </c>
      <c r="BC181" s="238" t="s">
        <v>363</v>
      </c>
      <c r="BD181" s="238">
        <v>5</v>
      </c>
      <c r="BE181" s="238">
        <v>1</v>
      </c>
      <c r="BI181" s="238">
        <v>12</v>
      </c>
      <c r="BJ181" s="238">
        <v>9</v>
      </c>
      <c r="BK181" s="238">
        <v>35</v>
      </c>
      <c r="BL181" s="238">
        <v>11</v>
      </c>
      <c r="BM181" s="238">
        <v>21</v>
      </c>
      <c r="CT181" s="238">
        <v>451596.566120565</v>
      </c>
      <c r="CU181" s="238">
        <v>4975871.5963388197</v>
      </c>
      <c r="CV181" s="238">
        <v>44.934629229999999</v>
      </c>
      <c r="CW181" s="238">
        <v>-93.613440370000006</v>
      </c>
      <c r="CX181" s="238" t="s">
        <v>359</v>
      </c>
      <c r="CY181" s="238" t="s">
        <v>3121</v>
      </c>
    </row>
    <row r="182" spans="1:103" x14ac:dyDescent="0.25">
      <c r="A182" s="238">
        <v>11069243</v>
      </c>
      <c r="B182" s="238">
        <v>4</v>
      </c>
      <c r="C182" s="238">
        <v>15</v>
      </c>
      <c r="D182" s="238">
        <v>8.0660000000000007</v>
      </c>
      <c r="E182" s="238">
        <v>27</v>
      </c>
      <c r="F182" s="238" t="s">
        <v>3066</v>
      </c>
      <c r="H182" s="238" t="s">
        <v>354</v>
      </c>
      <c r="I182" s="238">
        <v>25</v>
      </c>
      <c r="K182" s="238">
        <v>15011479</v>
      </c>
      <c r="L182" s="238">
        <v>152720158</v>
      </c>
      <c r="M182" s="238">
        <v>9</v>
      </c>
      <c r="N182" s="238">
        <v>29</v>
      </c>
      <c r="O182" s="238">
        <v>2015</v>
      </c>
      <c r="P182" s="238" t="s">
        <v>368</v>
      </c>
      <c r="Q182" s="238">
        <v>14</v>
      </c>
      <c r="R182" s="238" t="s">
        <v>356</v>
      </c>
      <c r="S182" s="238">
        <v>4</v>
      </c>
      <c r="T182" s="238">
        <v>0</v>
      </c>
      <c r="U182" s="238">
        <v>2</v>
      </c>
      <c r="V182" s="238">
        <v>98</v>
      </c>
      <c r="W182" s="238">
        <v>10</v>
      </c>
      <c r="X182" s="238">
        <v>2</v>
      </c>
      <c r="Y182" s="238">
        <v>1</v>
      </c>
      <c r="Z182" s="238">
        <v>1</v>
      </c>
      <c r="AA182" s="238">
        <v>1</v>
      </c>
      <c r="AB182" s="238">
        <v>1</v>
      </c>
      <c r="AC182" s="238">
        <v>98</v>
      </c>
      <c r="AD182" s="238" t="s">
        <v>3122</v>
      </c>
      <c r="AE182" s="238" t="s">
        <v>3123</v>
      </c>
      <c r="AF182" s="238" t="s">
        <v>2779</v>
      </c>
      <c r="AG182" s="238">
        <v>90</v>
      </c>
      <c r="AH182" s="238">
        <v>2</v>
      </c>
      <c r="AI182" s="238">
        <v>2</v>
      </c>
      <c r="AJ182" s="238">
        <v>4</v>
      </c>
      <c r="AK182" s="238">
        <v>23</v>
      </c>
      <c r="AL182" s="238">
        <v>71</v>
      </c>
      <c r="AM182" s="238" t="s">
        <v>363</v>
      </c>
      <c r="AN182" s="238">
        <v>5</v>
      </c>
      <c r="AO182" s="238">
        <v>1</v>
      </c>
      <c r="AS182" s="238">
        <v>7</v>
      </c>
      <c r="AT182" s="238">
        <v>98</v>
      </c>
      <c r="AU182" s="238">
        <v>35</v>
      </c>
      <c r="AV182" s="238">
        <v>11</v>
      </c>
      <c r="AW182" s="238">
        <v>21</v>
      </c>
      <c r="AX182" s="238">
        <v>2</v>
      </c>
      <c r="AY182" s="238">
        <v>4</v>
      </c>
      <c r="AZ182" s="238">
        <v>4</v>
      </c>
      <c r="BA182" s="238">
        <v>21</v>
      </c>
      <c r="BB182" s="238">
        <v>21</v>
      </c>
      <c r="BC182" s="238" t="s">
        <v>354</v>
      </c>
      <c r="BD182" s="238">
        <v>5</v>
      </c>
      <c r="BE182" s="238">
        <v>5</v>
      </c>
      <c r="BI182" s="238">
        <v>7</v>
      </c>
      <c r="BJ182" s="238">
        <v>98</v>
      </c>
      <c r="BK182" s="238">
        <v>35</v>
      </c>
      <c r="BL182" s="238">
        <v>11</v>
      </c>
      <c r="BM182" s="238">
        <v>21</v>
      </c>
      <c r="CT182" s="238">
        <v>451599</v>
      </c>
      <c r="CU182" s="238">
        <v>4975869</v>
      </c>
      <c r="CV182" s="238">
        <v>44.934610499999998</v>
      </c>
      <c r="CW182" s="238">
        <v>-93.613411900000003</v>
      </c>
      <c r="CX182" s="238" t="s">
        <v>359</v>
      </c>
      <c r="CY182" s="238" t="s">
        <v>3124</v>
      </c>
    </row>
    <row r="183" spans="1:103" x14ac:dyDescent="0.25">
      <c r="A183" s="238">
        <v>769709</v>
      </c>
      <c r="B183" s="238">
        <v>4</v>
      </c>
      <c r="C183" s="238">
        <v>15</v>
      </c>
      <c r="D183" s="238">
        <v>8.0679999999999996</v>
      </c>
      <c r="E183" s="238">
        <v>27</v>
      </c>
      <c r="F183" s="238" t="s">
        <v>3066</v>
      </c>
      <c r="H183" s="238" t="s">
        <v>354</v>
      </c>
      <c r="I183" s="238">
        <v>25</v>
      </c>
      <c r="K183" s="238">
        <v>19010699</v>
      </c>
      <c r="M183" s="238">
        <v>12</v>
      </c>
      <c r="N183" s="238">
        <v>9</v>
      </c>
      <c r="O183" s="238">
        <v>2019</v>
      </c>
      <c r="P183" s="238" t="s">
        <v>361</v>
      </c>
      <c r="Q183" s="238">
        <v>16</v>
      </c>
      <c r="R183" s="238" t="s">
        <v>356</v>
      </c>
      <c r="S183" s="238">
        <v>5</v>
      </c>
      <c r="T183" s="238">
        <v>0</v>
      </c>
      <c r="U183" s="238">
        <v>2</v>
      </c>
      <c r="V183" s="238">
        <v>12</v>
      </c>
      <c r="W183" s="238">
        <v>10</v>
      </c>
      <c r="X183" s="238">
        <v>99</v>
      </c>
      <c r="Y183" s="238">
        <v>1</v>
      </c>
      <c r="Z183" s="238">
        <v>2</v>
      </c>
      <c r="AB183" s="238">
        <v>2</v>
      </c>
      <c r="AC183" s="238">
        <v>98</v>
      </c>
      <c r="AD183" s="238" t="s">
        <v>2800</v>
      </c>
      <c r="AF183" s="238" t="s">
        <v>2779</v>
      </c>
      <c r="AG183" s="238">
        <v>7</v>
      </c>
      <c r="AH183" s="238">
        <v>2</v>
      </c>
      <c r="AI183" s="238">
        <v>3</v>
      </c>
      <c r="AJ183" s="238">
        <v>4</v>
      </c>
      <c r="AK183" s="238">
        <v>26</v>
      </c>
      <c r="AL183" s="238">
        <v>66</v>
      </c>
      <c r="AM183" s="238" t="s">
        <v>354</v>
      </c>
      <c r="AN183" s="238">
        <v>5</v>
      </c>
      <c r="AO183" s="238">
        <v>1</v>
      </c>
      <c r="AS183" s="238">
        <v>12</v>
      </c>
      <c r="AT183" s="238">
        <v>9</v>
      </c>
      <c r="AU183" s="238">
        <v>35</v>
      </c>
      <c r="AV183" s="238">
        <v>11</v>
      </c>
      <c r="AW183" s="238">
        <v>21</v>
      </c>
      <c r="AX183" s="238">
        <v>2</v>
      </c>
      <c r="AY183" s="238">
        <v>2</v>
      </c>
      <c r="AZ183" s="238">
        <v>4</v>
      </c>
      <c r="BA183" s="238">
        <v>21</v>
      </c>
      <c r="BB183" s="238">
        <v>24</v>
      </c>
      <c r="BC183" s="238" t="s">
        <v>354</v>
      </c>
      <c r="BD183" s="238">
        <v>5</v>
      </c>
      <c r="BE183" s="238">
        <v>4</v>
      </c>
      <c r="BI183" s="238">
        <v>12</v>
      </c>
      <c r="BJ183" s="238">
        <v>9</v>
      </c>
      <c r="BK183" s="238">
        <v>35</v>
      </c>
      <c r="BL183" s="238">
        <v>11</v>
      </c>
      <c r="BM183" s="238">
        <v>21</v>
      </c>
      <c r="CT183" s="238">
        <v>451602.12238167803</v>
      </c>
      <c r="CU183" s="238">
        <v>4975881.2800694304</v>
      </c>
      <c r="CV183" s="238">
        <v>44.934716780000002</v>
      </c>
      <c r="CW183" s="238">
        <v>-93.613370889999999</v>
      </c>
      <c r="CX183" s="238" t="s">
        <v>359</v>
      </c>
      <c r="CY183" s="238" t="s">
        <v>3125</v>
      </c>
    </row>
    <row r="184" spans="1:103" x14ac:dyDescent="0.25">
      <c r="A184" s="238">
        <v>652011</v>
      </c>
      <c r="B184" s="238">
        <v>4</v>
      </c>
      <c r="C184" s="238">
        <v>15</v>
      </c>
      <c r="D184" s="238">
        <v>8.0830000000000002</v>
      </c>
      <c r="E184" s="238">
        <v>27</v>
      </c>
      <c r="F184" s="238" t="s">
        <v>3066</v>
      </c>
      <c r="H184" s="238" t="s">
        <v>354</v>
      </c>
      <c r="I184" s="238">
        <v>25</v>
      </c>
      <c r="K184" s="238">
        <v>18011404</v>
      </c>
      <c r="M184" s="238">
        <v>10</v>
      </c>
      <c r="N184" s="238">
        <v>15</v>
      </c>
      <c r="O184" s="238">
        <v>2018</v>
      </c>
      <c r="P184" s="238" t="s">
        <v>361</v>
      </c>
      <c r="Q184" s="238">
        <v>8</v>
      </c>
      <c r="R184" s="238" t="s">
        <v>369</v>
      </c>
      <c r="S184" s="238">
        <v>5</v>
      </c>
      <c r="T184" s="238">
        <v>0</v>
      </c>
      <c r="U184" s="238">
        <v>3</v>
      </c>
      <c r="V184" s="238">
        <v>12</v>
      </c>
      <c r="W184" s="238">
        <v>10</v>
      </c>
      <c r="X184" s="238">
        <v>2</v>
      </c>
      <c r="Y184" s="238">
        <v>2</v>
      </c>
      <c r="Z184" s="238">
        <v>1</v>
      </c>
      <c r="AB184" s="238">
        <v>1</v>
      </c>
      <c r="AC184" s="238">
        <v>98</v>
      </c>
      <c r="AD184" s="238" t="s">
        <v>2800</v>
      </c>
      <c r="AF184" s="238" t="s">
        <v>2779</v>
      </c>
      <c r="AG184" s="238">
        <v>7</v>
      </c>
      <c r="AH184" s="238">
        <v>2</v>
      </c>
      <c r="AI184" s="238">
        <v>6</v>
      </c>
      <c r="AJ184" s="238">
        <v>3</v>
      </c>
      <c r="AK184" s="238">
        <v>21</v>
      </c>
      <c r="AL184" s="238">
        <v>26</v>
      </c>
      <c r="AM184" s="238" t="s">
        <v>354</v>
      </c>
      <c r="AN184" s="238">
        <v>5</v>
      </c>
      <c r="AO184" s="238">
        <v>74</v>
      </c>
      <c r="AS184" s="238">
        <v>12</v>
      </c>
      <c r="AT184" s="238">
        <v>9</v>
      </c>
      <c r="AU184" s="238">
        <v>35</v>
      </c>
      <c r="AV184" s="238">
        <v>11</v>
      </c>
      <c r="AW184" s="238">
        <v>21</v>
      </c>
      <c r="AX184" s="238">
        <v>2</v>
      </c>
      <c r="AY184" s="238">
        <v>3</v>
      </c>
      <c r="AZ184" s="238">
        <v>3</v>
      </c>
      <c r="BA184" s="238">
        <v>90</v>
      </c>
      <c r="BB184" s="238">
        <v>27</v>
      </c>
      <c r="BC184" s="238" t="s">
        <v>354</v>
      </c>
      <c r="BD184" s="238">
        <v>5</v>
      </c>
      <c r="BE184" s="238">
        <v>1</v>
      </c>
      <c r="BI184" s="238">
        <v>12</v>
      </c>
      <c r="BJ184" s="238">
        <v>9</v>
      </c>
      <c r="BK184" s="238">
        <v>35</v>
      </c>
      <c r="BL184" s="238">
        <v>11</v>
      </c>
      <c r="BM184" s="238">
        <v>21</v>
      </c>
      <c r="BN184" s="238">
        <v>2</v>
      </c>
      <c r="BO184" s="238">
        <v>3</v>
      </c>
      <c r="BP184" s="238">
        <v>3</v>
      </c>
      <c r="BQ184" s="238">
        <v>90</v>
      </c>
      <c r="BR184" s="238">
        <v>36</v>
      </c>
      <c r="BS184" s="238" t="s">
        <v>354</v>
      </c>
      <c r="BT184" s="238">
        <v>5</v>
      </c>
      <c r="BU184" s="238">
        <v>1</v>
      </c>
      <c r="BY184" s="238">
        <v>12</v>
      </c>
      <c r="BZ184" s="238">
        <v>9</v>
      </c>
      <c r="CA184" s="238">
        <v>35</v>
      </c>
      <c r="CB184" s="238">
        <v>11</v>
      </c>
      <c r="CC184" s="238">
        <v>21</v>
      </c>
      <c r="CT184" s="238">
        <v>451627.25034861598</v>
      </c>
      <c r="CU184" s="238">
        <v>4975865.1404538099</v>
      </c>
      <c r="CV184" s="238">
        <v>44.934573210000003</v>
      </c>
      <c r="CW184" s="238">
        <v>-93.613050900000005</v>
      </c>
      <c r="CX184" s="238" t="s">
        <v>359</v>
      </c>
      <c r="CY184" s="238" t="s">
        <v>3126</v>
      </c>
    </row>
    <row r="185" spans="1:103" x14ac:dyDescent="0.25">
      <c r="A185" s="238">
        <v>10721172</v>
      </c>
      <c r="B185" s="238">
        <v>4</v>
      </c>
      <c r="C185" s="238">
        <v>15</v>
      </c>
      <c r="D185" s="238">
        <v>8.1219999999999999</v>
      </c>
      <c r="E185" s="238">
        <v>27</v>
      </c>
      <c r="F185" s="238" t="s">
        <v>3066</v>
      </c>
      <c r="H185" s="238" t="s">
        <v>354</v>
      </c>
      <c r="I185" s="238">
        <v>25</v>
      </c>
      <c r="K185" s="238">
        <v>1102491</v>
      </c>
      <c r="L185" s="238">
        <v>111360036</v>
      </c>
      <c r="M185" s="238">
        <v>4</v>
      </c>
      <c r="N185" s="238">
        <v>16</v>
      </c>
      <c r="O185" s="238">
        <v>2011</v>
      </c>
      <c r="P185" s="238" t="s">
        <v>364</v>
      </c>
      <c r="Q185" s="238">
        <v>15</v>
      </c>
      <c r="S185" s="238">
        <v>5</v>
      </c>
      <c r="T185" s="238">
        <v>0</v>
      </c>
      <c r="U185" s="238">
        <v>3</v>
      </c>
      <c r="V185" s="238">
        <v>1</v>
      </c>
      <c r="W185" s="238">
        <v>83</v>
      </c>
      <c r="X185" s="238">
        <v>4</v>
      </c>
      <c r="Y185" s="238">
        <v>1</v>
      </c>
      <c r="Z185" s="238">
        <v>2</v>
      </c>
      <c r="AB185" s="238">
        <v>1</v>
      </c>
      <c r="AC185" s="238">
        <v>98</v>
      </c>
      <c r="AF185" s="238" t="s">
        <v>2779</v>
      </c>
      <c r="AG185" s="238">
        <v>7</v>
      </c>
      <c r="AH185" s="238">
        <v>2</v>
      </c>
      <c r="AI185" s="238">
        <v>2</v>
      </c>
      <c r="AJ185" s="238">
        <v>3</v>
      </c>
      <c r="AK185" s="238">
        <v>24</v>
      </c>
      <c r="AL185" s="238">
        <v>51</v>
      </c>
      <c r="AM185" s="238" t="s">
        <v>363</v>
      </c>
      <c r="AN185" s="238">
        <v>5</v>
      </c>
      <c r="AO185" s="238">
        <v>8</v>
      </c>
      <c r="AP185" s="238">
        <v>10</v>
      </c>
      <c r="AS185" s="238">
        <v>7</v>
      </c>
      <c r="AT185" s="238">
        <v>98</v>
      </c>
      <c r="AU185" s="238">
        <v>35</v>
      </c>
      <c r="AV185" s="238">
        <v>11</v>
      </c>
      <c r="AW185" s="238">
        <v>21</v>
      </c>
      <c r="AX185" s="238">
        <v>2</v>
      </c>
      <c r="AY185" s="238">
        <v>3</v>
      </c>
      <c r="AZ185" s="238">
        <v>3</v>
      </c>
      <c r="BA185" s="238">
        <v>8</v>
      </c>
      <c r="BB185" s="238">
        <v>39</v>
      </c>
      <c r="BC185" s="238" t="s">
        <v>354</v>
      </c>
      <c r="BD185" s="238">
        <v>5</v>
      </c>
      <c r="BE185" s="238">
        <v>1</v>
      </c>
      <c r="BI185" s="238">
        <v>7</v>
      </c>
      <c r="BJ185" s="238">
        <v>98</v>
      </c>
      <c r="BK185" s="238">
        <v>35</v>
      </c>
      <c r="BL185" s="238">
        <v>11</v>
      </c>
      <c r="BM185" s="238">
        <v>21</v>
      </c>
      <c r="BN185" s="238">
        <v>2</v>
      </c>
      <c r="BO185" s="238">
        <v>2</v>
      </c>
      <c r="BP185" s="238">
        <v>3</v>
      </c>
      <c r="BQ185" s="238">
        <v>21</v>
      </c>
      <c r="BR185" s="238">
        <v>22</v>
      </c>
      <c r="BS185" s="238" t="s">
        <v>354</v>
      </c>
      <c r="BT185" s="238">
        <v>5</v>
      </c>
      <c r="BU185" s="238">
        <v>5</v>
      </c>
      <c r="BV185" s="238">
        <v>15</v>
      </c>
      <c r="BY185" s="238">
        <v>7</v>
      </c>
      <c r="BZ185" s="238">
        <v>98</v>
      </c>
      <c r="CA185" s="238">
        <v>35</v>
      </c>
      <c r="CB185" s="238">
        <v>11</v>
      </c>
      <c r="CC185" s="238">
        <v>21</v>
      </c>
      <c r="CT185" s="238">
        <v>451690</v>
      </c>
      <c r="CU185" s="238">
        <v>4975867</v>
      </c>
      <c r="CV185" s="238">
        <v>44.934595999999999</v>
      </c>
      <c r="CW185" s="238">
        <v>-93.612258999999995</v>
      </c>
      <c r="CX185" s="238" t="s">
        <v>359</v>
      </c>
    </row>
    <row r="186" spans="1:103" x14ac:dyDescent="0.25">
      <c r="A186" s="238">
        <v>10903748</v>
      </c>
      <c r="B186" s="238">
        <v>4</v>
      </c>
      <c r="C186" s="238">
        <v>15</v>
      </c>
      <c r="D186" s="238">
        <v>8.1219999999999999</v>
      </c>
      <c r="E186" s="238">
        <v>27</v>
      </c>
      <c r="F186" s="238" t="s">
        <v>3066</v>
      </c>
      <c r="H186" s="238" t="s">
        <v>354</v>
      </c>
      <c r="I186" s="238">
        <v>25</v>
      </c>
      <c r="K186" s="238" t="s">
        <v>3127</v>
      </c>
      <c r="L186" s="238">
        <v>132950085</v>
      </c>
      <c r="M186" s="238">
        <v>10</v>
      </c>
      <c r="N186" s="238">
        <v>22</v>
      </c>
      <c r="O186" s="238">
        <v>2013</v>
      </c>
      <c r="P186" s="238" t="s">
        <v>368</v>
      </c>
      <c r="Q186" s="238">
        <v>7</v>
      </c>
      <c r="S186" s="238">
        <v>4</v>
      </c>
      <c r="T186" s="238">
        <v>0</v>
      </c>
      <c r="U186" s="238">
        <v>2</v>
      </c>
      <c r="V186" s="238">
        <v>1</v>
      </c>
      <c r="W186" s="238">
        <v>10</v>
      </c>
      <c r="X186" s="238">
        <v>2</v>
      </c>
      <c r="Y186" s="238">
        <v>2</v>
      </c>
      <c r="Z186" s="238">
        <v>2</v>
      </c>
      <c r="AA186" s="238">
        <v>2</v>
      </c>
      <c r="AB186" s="238">
        <v>1</v>
      </c>
      <c r="AC186" s="238">
        <v>98</v>
      </c>
      <c r="AD186" s="238" t="s">
        <v>2899</v>
      </c>
      <c r="AE186" s="238" t="s">
        <v>3128</v>
      </c>
      <c r="AF186" s="238" t="s">
        <v>2779</v>
      </c>
      <c r="AG186" s="238">
        <v>7</v>
      </c>
      <c r="AH186" s="238">
        <v>2</v>
      </c>
      <c r="AI186" s="238">
        <v>4</v>
      </c>
      <c r="AJ186" s="238">
        <v>3</v>
      </c>
      <c r="AK186" s="238">
        <v>8</v>
      </c>
      <c r="AL186" s="238">
        <v>51</v>
      </c>
      <c r="AM186" s="238" t="s">
        <v>363</v>
      </c>
      <c r="AN186" s="238">
        <v>5</v>
      </c>
      <c r="AO186" s="238">
        <v>1</v>
      </c>
      <c r="AP186" s="238">
        <v>1</v>
      </c>
      <c r="AS186" s="238">
        <v>5</v>
      </c>
      <c r="AT186" s="238">
        <v>98</v>
      </c>
      <c r="AU186" s="238">
        <v>35</v>
      </c>
      <c r="AV186" s="238">
        <v>11</v>
      </c>
      <c r="AW186" s="238">
        <v>22</v>
      </c>
      <c r="AX186" s="238">
        <v>2</v>
      </c>
      <c r="AY186" s="238">
        <v>2</v>
      </c>
      <c r="AZ186" s="238">
        <v>3</v>
      </c>
      <c r="BA186" s="238">
        <v>26</v>
      </c>
      <c r="BB186" s="238">
        <v>29</v>
      </c>
      <c r="BC186" s="238" t="s">
        <v>363</v>
      </c>
      <c r="BD186" s="238">
        <v>5</v>
      </c>
      <c r="BE186" s="238">
        <v>9</v>
      </c>
      <c r="BF186" s="238">
        <v>1</v>
      </c>
      <c r="BI186" s="238">
        <v>5</v>
      </c>
      <c r="BJ186" s="238">
        <v>98</v>
      </c>
      <c r="BK186" s="238">
        <v>35</v>
      </c>
      <c r="BL186" s="238">
        <v>11</v>
      </c>
      <c r="BM186" s="238">
        <v>22</v>
      </c>
      <c r="CT186" s="238">
        <v>451690</v>
      </c>
      <c r="CU186" s="238">
        <v>4975867</v>
      </c>
      <c r="CV186" s="238">
        <v>44.934595999999999</v>
      </c>
      <c r="CW186" s="238">
        <v>-93.612258999999995</v>
      </c>
      <c r="CX186" s="238" t="s">
        <v>359</v>
      </c>
      <c r="CY186" s="238" t="s">
        <v>3129</v>
      </c>
    </row>
    <row r="187" spans="1:103" x14ac:dyDescent="0.25">
      <c r="A187" s="238">
        <v>325898</v>
      </c>
      <c r="B187" s="238">
        <v>4</v>
      </c>
      <c r="C187" s="238">
        <v>15</v>
      </c>
      <c r="D187" s="238">
        <v>8.1389999999999993</v>
      </c>
      <c r="E187" s="238">
        <v>27</v>
      </c>
      <c r="F187" s="238" t="s">
        <v>3066</v>
      </c>
      <c r="H187" s="238" t="s">
        <v>354</v>
      </c>
      <c r="I187" s="238">
        <v>25</v>
      </c>
      <c r="K187" s="238" t="s">
        <v>3130</v>
      </c>
      <c r="M187" s="238">
        <v>2</v>
      </c>
      <c r="N187" s="238">
        <v>3</v>
      </c>
      <c r="O187" s="238">
        <v>2016</v>
      </c>
      <c r="P187" s="238" t="s">
        <v>355</v>
      </c>
      <c r="Q187" s="238">
        <v>8</v>
      </c>
      <c r="R187" s="238" t="s">
        <v>369</v>
      </c>
      <c r="S187" s="238">
        <v>5</v>
      </c>
      <c r="T187" s="238">
        <v>0</v>
      </c>
      <c r="U187" s="238">
        <v>1</v>
      </c>
      <c r="W187" s="238">
        <v>28</v>
      </c>
      <c r="X187" s="238">
        <v>4</v>
      </c>
      <c r="Y187" s="238">
        <v>1</v>
      </c>
      <c r="Z187" s="238">
        <v>1</v>
      </c>
      <c r="AA187" s="238">
        <v>90</v>
      </c>
      <c r="AB187" s="238">
        <v>4</v>
      </c>
      <c r="AC187" s="238">
        <v>98</v>
      </c>
      <c r="AD187" s="238" t="s">
        <v>2800</v>
      </c>
      <c r="AF187" s="238" t="s">
        <v>2779</v>
      </c>
      <c r="AG187" s="238">
        <v>3</v>
      </c>
      <c r="AH187" s="238">
        <v>2</v>
      </c>
      <c r="AI187" s="238">
        <v>4</v>
      </c>
      <c r="AJ187" s="238">
        <v>3</v>
      </c>
      <c r="AK187" s="238">
        <v>27</v>
      </c>
      <c r="AL187" s="238">
        <v>50</v>
      </c>
      <c r="AM187" s="238" t="s">
        <v>354</v>
      </c>
      <c r="AN187" s="238">
        <v>5</v>
      </c>
      <c r="AO187" s="238">
        <v>99</v>
      </c>
      <c r="AS187" s="238">
        <v>12</v>
      </c>
      <c r="AT187" s="238">
        <v>98</v>
      </c>
      <c r="AU187" s="238">
        <v>35</v>
      </c>
      <c r="AV187" s="238">
        <v>11</v>
      </c>
      <c r="AW187" s="238">
        <v>21</v>
      </c>
      <c r="CT187" s="238">
        <v>451710.977276569</v>
      </c>
      <c r="CU187" s="238">
        <v>4975870.1081835097</v>
      </c>
      <c r="CV187" s="238">
        <v>44.934623620000004</v>
      </c>
      <c r="CW187" s="238">
        <v>-93.611990320000004</v>
      </c>
      <c r="CX187" s="238" t="s">
        <v>359</v>
      </c>
      <c r="CY187" s="238" t="s">
        <v>3131</v>
      </c>
    </row>
    <row r="188" spans="1:103" x14ac:dyDescent="0.25">
      <c r="A188" s="238">
        <v>10798633</v>
      </c>
      <c r="B188" s="238">
        <v>4</v>
      </c>
      <c r="C188" s="238">
        <v>15</v>
      </c>
      <c r="D188" s="238">
        <v>8.1660000000000004</v>
      </c>
      <c r="E188" s="238">
        <v>27</v>
      </c>
      <c r="F188" s="238" t="s">
        <v>3066</v>
      </c>
      <c r="H188" s="238" t="s">
        <v>354</v>
      </c>
      <c r="I188" s="238">
        <v>25</v>
      </c>
      <c r="K188" s="238" t="s">
        <v>3132</v>
      </c>
      <c r="L188" s="238">
        <v>121740109</v>
      </c>
      <c r="M188" s="238">
        <v>6</v>
      </c>
      <c r="N188" s="238">
        <v>22</v>
      </c>
      <c r="O188" s="238">
        <v>2012</v>
      </c>
      <c r="P188" s="238" t="s">
        <v>362</v>
      </c>
      <c r="Q188" s="238">
        <v>12</v>
      </c>
      <c r="S188" s="238">
        <v>5</v>
      </c>
      <c r="T188" s="238">
        <v>0</v>
      </c>
      <c r="U188" s="238">
        <v>2</v>
      </c>
      <c r="V188" s="238">
        <v>5</v>
      </c>
      <c r="W188" s="238">
        <v>10</v>
      </c>
      <c r="X188" s="238">
        <v>2</v>
      </c>
      <c r="Y188" s="238">
        <v>1</v>
      </c>
      <c r="Z188" s="238">
        <v>1</v>
      </c>
      <c r="AA188" s="238">
        <v>1</v>
      </c>
      <c r="AB188" s="238">
        <v>1</v>
      </c>
      <c r="AC188" s="238">
        <v>98</v>
      </c>
      <c r="AD188" s="238" t="s">
        <v>3133</v>
      </c>
      <c r="AF188" s="238" t="s">
        <v>2779</v>
      </c>
      <c r="AG188" s="238">
        <v>10</v>
      </c>
      <c r="AH188" s="238">
        <v>2</v>
      </c>
      <c r="AI188" s="238">
        <v>2</v>
      </c>
      <c r="AJ188" s="238">
        <v>2</v>
      </c>
      <c r="AK188" s="238">
        <v>24</v>
      </c>
      <c r="AL188" s="238">
        <v>41</v>
      </c>
      <c r="AM188" s="238" t="s">
        <v>363</v>
      </c>
      <c r="AN188" s="238">
        <v>5</v>
      </c>
      <c r="AO188" s="238">
        <v>2</v>
      </c>
      <c r="AP188" s="238">
        <v>20</v>
      </c>
      <c r="AS188" s="238">
        <v>7</v>
      </c>
      <c r="AT188" s="238">
        <v>98</v>
      </c>
      <c r="AU188" s="238">
        <v>35</v>
      </c>
      <c r="AV188" s="238">
        <v>11</v>
      </c>
      <c r="AW188" s="238">
        <v>21</v>
      </c>
      <c r="AX188" s="238">
        <v>2</v>
      </c>
      <c r="AY188" s="238">
        <v>4</v>
      </c>
      <c r="AZ188" s="238">
        <v>3</v>
      </c>
      <c r="BA188" s="238">
        <v>21</v>
      </c>
      <c r="BB188" s="238">
        <v>60</v>
      </c>
      <c r="BC188" s="238" t="s">
        <v>354</v>
      </c>
      <c r="BD188" s="238">
        <v>5</v>
      </c>
      <c r="BE188" s="238">
        <v>1</v>
      </c>
      <c r="BF188" s="238">
        <v>1</v>
      </c>
      <c r="BI188" s="238">
        <v>7</v>
      </c>
      <c r="BJ188" s="238">
        <v>98</v>
      </c>
      <c r="BK188" s="238">
        <v>35</v>
      </c>
      <c r="BL188" s="238">
        <v>11</v>
      </c>
      <c r="BM188" s="238">
        <v>21</v>
      </c>
      <c r="CT188" s="238">
        <v>451760</v>
      </c>
      <c r="CU188" s="238">
        <v>4975867</v>
      </c>
      <c r="CV188" s="238">
        <v>44.934598000000001</v>
      </c>
      <c r="CW188" s="238">
        <v>-93.611370199999996</v>
      </c>
      <c r="CX188" s="238" t="s">
        <v>359</v>
      </c>
      <c r="CY188" s="238" t="s">
        <v>3134</v>
      </c>
    </row>
    <row r="189" spans="1:103" x14ac:dyDescent="0.25">
      <c r="A189" s="238">
        <v>10724490</v>
      </c>
      <c r="B189" s="238">
        <v>4</v>
      </c>
      <c r="C189" s="238">
        <v>15</v>
      </c>
      <c r="D189" s="238">
        <v>8.1669999999999998</v>
      </c>
      <c r="E189" s="238">
        <v>27</v>
      </c>
      <c r="F189" s="238" t="s">
        <v>3066</v>
      </c>
      <c r="H189" s="238" t="s">
        <v>354</v>
      </c>
      <c r="I189" s="238">
        <v>25</v>
      </c>
      <c r="K189" s="238">
        <v>1232270</v>
      </c>
      <c r="L189" s="238">
        <v>111970095</v>
      </c>
      <c r="M189" s="238">
        <v>7</v>
      </c>
      <c r="N189" s="238">
        <v>16</v>
      </c>
      <c r="O189" s="238">
        <v>2011</v>
      </c>
      <c r="P189" s="238" t="s">
        <v>364</v>
      </c>
      <c r="Q189" s="238">
        <v>16</v>
      </c>
      <c r="S189" s="238">
        <v>5</v>
      </c>
      <c r="T189" s="238">
        <v>0</v>
      </c>
      <c r="U189" s="238">
        <v>2</v>
      </c>
      <c r="V189" s="238">
        <v>7</v>
      </c>
      <c r="W189" s="238">
        <v>11</v>
      </c>
      <c r="X189" s="238">
        <v>2</v>
      </c>
      <c r="Y189" s="238">
        <v>1</v>
      </c>
      <c r="Z189" s="238">
        <v>1</v>
      </c>
      <c r="AA189" s="238">
        <v>1</v>
      </c>
      <c r="AB189" s="238">
        <v>1</v>
      </c>
      <c r="AC189" s="238">
        <v>98</v>
      </c>
      <c r="AD189" s="238" t="s">
        <v>3135</v>
      </c>
      <c r="AE189" s="238" t="s">
        <v>3108</v>
      </c>
      <c r="AF189" s="238" t="s">
        <v>2779</v>
      </c>
      <c r="AG189" s="238">
        <v>90</v>
      </c>
      <c r="AH189" s="238">
        <v>3</v>
      </c>
      <c r="AI189" s="238">
        <v>4</v>
      </c>
      <c r="AJ189" s="238">
        <v>1</v>
      </c>
      <c r="AK189" s="238">
        <v>1</v>
      </c>
      <c r="AL189" s="238">
        <v>41</v>
      </c>
      <c r="AM189" s="238" t="s">
        <v>354</v>
      </c>
      <c r="AN189" s="238">
        <v>5</v>
      </c>
      <c r="AO189" s="238">
        <v>1</v>
      </c>
      <c r="AP189" s="238">
        <v>1</v>
      </c>
      <c r="AS189" s="238">
        <v>7</v>
      </c>
      <c r="AT189" s="238">
        <v>98</v>
      </c>
      <c r="AU189" s="238">
        <v>35</v>
      </c>
      <c r="AV189" s="238">
        <v>11</v>
      </c>
      <c r="AW189" s="238">
        <v>21</v>
      </c>
      <c r="AX189" s="238">
        <v>0</v>
      </c>
      <c r="AY189" s="238">
        <v>4</v>
      </c>
      <c r="AZ189" s="238">
        <v>3</v>
      </c>
      <c r="BB189" s="238">
        <v>55</v>
      </c>
      <c r="BC189" s="238" t="s">
        <v>354</v>
      </c>
      <c r="BD189" s="238">
        <v>5</v>
      </c>
      <c r="BE189" s="238">
        <v>1</v>
      </c>
      <c r="BF189" s="238">
        <v>15</v>
      </c>
      <c r="BG189" s="238">
        <v>8</v>
      </c>
      <c r="BI189" s="238">
        <v>7</v>
      </c>
      <c r="BJ189" s="238">
        <v>98</v>
      </c>
      <c r="BK189" s="238">
        <v>35</v>
      </c>
      <c r="BL189" s="238">
        <v>11</v>
      </c>
      <c r="BM189" s="238">
        <v>21</v>
      </c>
      <c r="CT189" s="238">
        <v>451761</v>
      </c>
      <c r="CU189" s="238">
        <v>4975867</v>
      </c>
      <c r="CV189" s="238">
        <v>44.934598000000001</v>
      </c>
      <c r="CW189" s="238">
        <v>-93.611350000000002</v>
      </c>
      <c r="CX189" s="238" t="s">
        <v>359</v>
      </c>
      <c r="CY189" s="238" t="s">
        <v>3136</v>
      </c>
    </row>
    <row r="190" spans="1:103" x14ac:dyDescent="0.25">
      <c r="A190" s="238">
        <v>725262</v>
      </c>
      <c r="B190" s="238">
        <v>4</v>
      </c>
      <c r="C190" s="238">
        <v>15</v>
      </c>
      <c r="D190" s="238">
        <v>8.1669999999999998</v>
      </c>
      <c r="E190" s="238">
        <v>27</v>
      </c>
      <c r="F190" s="238" t="s">
        <v>3066</v>
      </c>
      <c r="H190" s="238" t="s">
        <v>354</v>
      </c>
      <c r="I190" s="238">
        <v>25</v>
      </c>
      <c r="K190" s="238">
        <v>19004761</v>
      </c>
      <c r="M190" s="238">
        <v>6</v>
      </c>
      <c r="N190" s="238">
        <v>7</v>
      </c>
      <c r="O190" s="238">
        <v>2019</v>
      </c>
      <c r="P190" s="238" t="s">
        <v>362</v>
      </c>
      <c r="Q190" s="238">
        <v>17</v>
      </c>
      <c r="S190" s="238">
        <v>5</v>
      </c>
      <c r="T190" s="238">
        <v>0</v>
      </c>
      <c r="U190" s="238">
        <v>2</v>
      </c>
      <c r="V190" s="238">
        <v>12</v>
      </c>
      <c r="W190" s="238">
        <v>10</v>
      </c>
      <c r="X190" s="238">
        <v>2</v>
      </c>
      <c r="Y190" s="238">
        <v>1</v>
      </c>
      <c r="Z190" s="238">
        <v>1</v>
      </c>
      <c r="AB190" s="238">
        <v>1</v>
      </c>
      <c r="AC190" s="238">
        <v>98</v>
      </c>
      <c r="AD190" s="238" t="s">
        <v>2800</v>
      </c>
      <c r="AF190" s="238" t="s">
        <v>2779</v>
      </c>
      <c r="AG190" s="238">
        <v>7</v>
      </c>
      <c r="AH190" s="238">
        <v>2</v>
      </c>
      <c r="AI190" s="238">
        <v>3</v>
      </c>
      <c r="AJ190" s="238">
        <v>3</v>
      </c>
      <c r="AK190" s="238">
        <v>34</v>
      </c>
      <c r="AL190" s="238">
        <v>22</v>
      </c>
      <c r="AM190" s="238" t="s">
        <v>354</v>
      </c>
      <c r="AN190" s="238">
        <v>5</v>
      </c>
      <c r="AO190" s="238">
        <v>1</v>
      </c>
      <c r="AS190" s="238">
        <v>12</v>
      </c>
      <c r="AT190" s="238">
        <v>9</v>
      </c>
      <c r="AU190" s="238">
        <v>35</v>
      </c>
      <c r="AV190" s="238">
        <v>11</v>
      </c>
      <c r="AW190" s="238">
        <v>21</v>
      </c>
      <c r="AX190" s="238">
        <v>2</v>
      </c>
      <c r="AY190" s="238">
        <v>4</v>
      </c>
      <c r="AZ190" s="238">
        <v>3</v>
      </c>
      <c r="BA190" s="238">
        <v>21</v>
      </c>
      <c r="BB190" s="238">
        <v>17</v>
      </c>
      <c r="BC190" s="238" t="s">
        <v>354</v>
      </c>
      <c r="BD190" s="238">
        <v>5</v>
      </c>
      <c r="BE190" s="238">
        <v>74</v>
      </c>
      <c r="BI190" s="238">
        <v>12</v>
      </c>
      <c r="BJ190" s="238">
        <v>9</v>
      </c>
      <c r="BK190" s="238">
        <v>35</v>
      </c>
      <c r="BL190" s="238">
        <v>11</v>
      </c>
      <c r="BM190" s="238">
        <v>21</v>
      </c>
      <c r="CT190" s="238">
        <v>451762.22750417801</v>
      </c>
      <c r="CU190" s="238">
        <v>4975853.0776535701</v>
      </c>
      <c r="CV190" s="238">
        <v>44.934473789999998</v>
      </c>
      <c r="CW190" s="238">
        <v>-93.611339220000005</v>
      </c>
      <c r="CX190" s="238" t="s">
        <v>359</v>
      </c>
      <c r="CY190" s="238" t="s">
        <v>3137</v>
      </c>
    </row>
    <row r="191" spans="1:103" x14ac:dyDescent="0.25">
      <c r="A191" s="238">
        <v>732344</v>
      </c>
      <c r="B191" s="238">
        <v>4</v>
      </c>
      <c r="C191" s="238">
        <v>15</v>
      </c>
      <c r="D191" s="238">
        <v>8.1690000000000005</v>
      </c>
      <c r="E191" s="238">
        <v>27</v>
      </c>
      <c r="F191" s="238" t="s">
        <v>3066</v>
      </c>
      <c r="H191" s="238" t="s">
        <v>354</v>
      </c>
      <c r="I191" s="238">
        <v>25</v>
      </c>
      <c r="K191" s="238" t="s">
        <v>3138</v>
      </c>
      <c r="M191" s="238">
        <v>7</v>
      </c>
      <c r="N191" s="238">
        <v>8</v>
      </c>
      <c r="O191" s="238">
        <v>2019</v>
      </c>
      <c r="P191" s="238" t="s">
        <v>361</v>
      </c>
      <c r="Q191" s="238">
        <v>17</v>
      </c>
      <c r="R191" s="238" t="s">
        <v>356</v>
      </c>
      <c r="S191" s="238">
        <v>5</v>
      </c>
      <c r="T191" s="238">
        <v>0</v>
      </c>
      <c r="U191" s="238">
        <v>3</v>
      </c>
      <c r="V191" s="238">
        <v>12</v>
      </c>
      <c r="W191" s="238">
        <v>10</v>
      </c>
      <c r="X191" s="238">
        <v>2</v>
      </c>
      <c r="Y191" s="238">
        <v>1</v>
      </c>
      <c r="Z191" s="238">
        <v>1</v>
      </c>
      <c r="AB191" s="238">
        <v>1</v>
      </c>
      <c r="AC191" s="238">
        <v>98</v>
      </c>
      <c r="AD191" s="238" t="s">
        <v>2800</v>
      </c>
      <c r="AF191" s="238" t="s">
        <v>2779</v>
      </c>
      <c r="AG191" s="238">
        <v>7</v>
      </c>
      <c r="AH191" s="238">
        <v>2</v>
      </c>
      <c r="AI191" s="238">
        <v>2</v>
      </c>
      <c r="AJ191" s="238">
        <v>4</v>
      </c>
      <c r="AK191" s="238">
        <v>26</v>
      </c>
      <c r="AL191" s="238">
        <v>29</v>
      </c>
      <c r="AM191" s="238" t="s">
        <v>354</v>
      </c>
      <c r="AN191" s="238">
        <v>5</v>
      </c>
      <c r="AO191" s="238">
        <v>1</v>
      </c>
      <c r="AS191" s="238">
        <v>12</v>
      </c>
      <c r="AT191" s="238">
        <v>9</v>
      </c>
      <c r="AU191" s="238">
        <v>35</v>
      </c>
      <c r="AV191" s="238">
        <v>11</v>
      </c>
      <c r="AW191" s="238">
        <v>21</v>
      </c>
      <c r="AX191" s="238">
        <v>2</v>
      </c>
      <c r="AY191" s="238">
        <v>4</v>
      </c>
      <c r="AZ191" s="238">
        <v>4</v>
      </c>
      <c r="BA191" s="238">
        <v>21</v>
      </c>
      <c r="BB191" s="238">
        <v>17</v>
      </c>
      <c r="BC191" s="238" t="s">
        <v>363</v>
      </c>
      <c r="BD191" s="238">
        <v>5</v>
      </c>
      <c r="BE191" s="238">
        <v>4</v>
      </c>
      <c r="BI191" s="238">
        <v>12</v>
      </c>
      <c r="BJ191" s="238">
        <v>9</v>
      </c>
      <c r="BK191" s="238">
        <v>35</v>
      </c>
      <c r="BL191" s="238">
        <v>11</v>
      </c>
      <c r="BM191" s="238">
        <v>21</v>
      </c>
      <c r="BN191" s="238">
        <v>2</v>
      </c>
      <c r="BO191" s="238">
        <v>2</v>
      </c>
      <c r="BP191" s="238">
        <v>4</v>
      </c>
      <c r="BQ191" s="238">
        <v>21</v>
      </c>
      <c r="BR191" s="238">
        <v>16</v>
      </c>
      <c r="BS191" s="238" t="s">
        <v>354</v>
      </c>
      <c r="BT191" s="238">
        <v>5</v>
      </c>
      <c r="BU191" s="238">
        <v>4</v>
      </c>
      <c r="BY191" s="238">
        <v>12</v>
      </c>
      <c r="BZ191" s="238">
        <v>9</v>
      </c>
      <c r="CA191" s="238">
        <v>35</v>
      </c>
      <c r="CB191" s="238">
        <v>11</v>
      </c>
      <c r="CC191" s="238">
        <v>21</v>
      </c>
      <c r="CT191" s="238">
        <v>451765.62770870398</v>
      </c>
      <c r="CU191" s="238">
        <v>4975867.7862924403</v>
      </c>
      <c r="CV191" s="238">
        <v>44.934606430000002</v>
      </c>
      <c r="CW191" s="238">
        <v>-93.611297530000002</v>
      </c>
      <c r="CX191" s="238" t="s">
        <v>359</v>
      </c>
      <c r="CY191" s="238" t="s">
        <v>3139</v>
      </c>
    </row>
    <row r="192" spans="1:103" x14ac:dyDescent="0.25">
      <c r="A192" s="238">
        <v>718409</v>
      </c>
      <c r="B192" s="238">
        <v>4</v>
      </c>
      <c r="C192" s="238">
        <v>15</v>
      </c>
      <c r="D192" s="238">
        <v>8.1709999999999994</v>
      </c>
      <c r="E192" s="238">
        <v>27</v>
      </c>
      <c r="F192" s="238" t="s">
        <v>3066</v>
      </c>
      <c r="H192" s="238" t="s">
        <v>354</v>
      </c>
      <c r="I192" s="238">
        <v>25</v>
      </c>
      <c r="K192" s="238">
        <v>19003592</v>
      </c>
      <c r="M192" s="238">
        <v>5</v>
      </c>
      <c r="N192" s="238">
        <v>6</v>
      </c>
      <c r="O192" s="238">
        <v>2019</v>
      </c>
      <c r="P192" s="238" t="s">
        <v>361</v>
      </c>
      <c r="Q192" s="238">
        <v>18</v>
      </c>
      <c r="R192" s="238">
        <v>98</v>
      </c>
      <c r="S192" s="238">
        <v>5</v>
      </c>
      <c r="T192" s="238">
        <v>0</v>
      </c>
      <c r="U192" s="238">
        <v>2</v>
      </c>
      <c r="V192" s="238">
        <v>12</v>
      </c>
      <c r="W192" s="238">
        <v>10</v>
      </c>
      <c r="X192" s="238">
        <v>2</v>
      </c>
      <c r="Y192" s="238">
        <v>1</v>
      </c>
      <c r="Z192" s="238">
        <v>2</v>
      </c>
      <c r="AB192" s="238">
        <v>1</v>
      </c>
      <c r="AC192" s="238">
        <v>98</v>
      </c>
      <c r="AD192" s="238" t="s">
        <v>2800</v>
      </c>
      <c r="AF192" s="238" t="s">
        <v>2779</v>
      </c>
      <c r="AG192" s="238">
        <v>7</v>
      </c>
      <c r="AH192" s="238">
        <v>2</v>
      </c>
      <c r="AI192" s="238">
        <v>2</v>
      </c>
      <c r="AJ192" s="238">
        <v>4</v>
      </c>
      <c r="AK192" s="238">
        <v>34</v>
      </c>
      <c r="AL192" s="238">
        <v>17</v>
      </c>
      <c r="AM192" s="238" t="s">
        <v>354</v>
      </c>
      <c r="AN192" s="238">
        <v>5</v>
      </c>
      <c r="AO192" s="238">
        <v>99</v>
      </c>
      <c r="AS192" s="238">
        <v>12</v>
      </c>
      <c r="AT192" s="238">
        <v>9</v>
      </c>
      <c r="AU192" s="238">
        <v>35</v>
      </c>
      <c r="AV192" s="238">
        <v>11</v>
      </c>
      <c r="AW192" s="238">
        <v>24</v>
      </c>
      <c r="AX192" s="238">
        <v>2</v>
      </c>
      <c r="AY192" s="238">
        <v>2</v>
      </c>
      <c r="AZ192" s="238">
        <v>4</v>
      </c>
      <c r="BA192" s="238">
        <v>26</v>
      </c>
      <c r="BB192" s="238">
        <v>29</v>
      </c>
      <c r="BC192" s="238" t="s">
        <v>354</v>
      </c>
      <c r="BD192" s="238">
        <v>5</v>
      </c>
      <c r="BE192" s="238">
        <v>99</v>
      </c>
      <c r="BI192" s="238">
        <v>12</v>
      </c>
      <c r="BJ192" s="238">
        <v>9</v>
      </c>
      <c r="BK192" s="238">
        <v>35</v>
      </c>
      <c r="BL192" s="238">
        <v>11</v>
      </c>
      <c r="BM192" s="238">
        <v>24</v>
      </c>
      <c r="CT192" s="238">
        <v>451767.744379604</v>
      </c>
      <c r="CU192" s="238">
        <v>4975866.7279569898</v>
      </c>
      <c r="CV192" s="238">
        <v>44.93459704</v>
      </c>
      <c r="CW192" s="238">
        <v>-93.611270599999997</v>
      </c>
      <c r="CX192" s="238" t="s">
        <v>359</v>
      </c>
      <c r="CY192" s="238" t="s">
        <v>3140</v>
      </c>
    </row>
    <row r="193" spans="1:103" x14ac:dyDescent="0.25">
      <c r="A193" s="238">
        <v>10784794</v>
      </c>
      <c r="B193" s="238">
        <v>4</v>
      </c>
      <c r="C193" s="238">
        <v>15</v>
      </c>
      <c r="D193" s="238">
        <v>8.1720000000000006</v>
      </c>
      <c r="E193" s="238">
        <v>27</v>
      </c>
      <c r="F193" s="238" t="s">
        <v>3066</v>
      </c>
      <c r="H193" s="238" t="s">
        <v>354</v>
      </c>
      <c r="I193" s="238">
        <v>25</v>
      </c>
      <c r="K193" s="238" t="s">
        <v>3141</v>
      </c>
      <c r="L193" s="238">
        <v>120330033</v>
      </c>
      <c r="M193" s="238">
        <v>2</v>
      </c>
      <c r="N193" s="238">
        <v>2</v>
      </c>
      <c r="O193" s="238">
        <v>2012</v>
      </c>
      <c r="P193" s="238" t="s">
        <v>384</v>
      </c>
      <c r="Q193" s="238">
        <v>7</v>
      </c>
      <c r="S193" s="238">
        <v>5</v>
      </c>
      <c r="T193" s="238">
        <v>0</v>
      </c>
      <c r="U193" s="238">
        <v>2</v>
      </c>
      <c r="V193" s="238">
        <v>1</v>
      </c>
      <c r="W193" s="238">
        <v>10</v>
      </c>
      <c r="X193" s="238">
        <v>2</v>
      </c>
      <c r="Y193" s="238">
        <v>2</v>
      </c>
      <c r="Z193" s="238">
        <v>6</v>
      </c>
      <c r="AA193" s="238">
        <v>2</v>
      </c>
      <c r="AB193" s="238">
        <v>2</v>
      </c>
      <c r="AC193" s="238">
        <v>98</v>
      </c>
      <c r="AD193" s="238" t="s">
        <v>3142</v>
      </c>
      <c r="AE193" s="238" t="s">
        <v>3143</v>
      </c>
      <c r="AF193" s="238" t="s">
        <v>2779</v>
      </c>
      <c r="AG193" s="238">
        <v>7</v>
      </c>
      <c r="AH193" s="238">
        <v>0</v>
      </c>
      <c r="AI193" s="238">
        <v>2</v>
      </c>
      <c r="AJ193" s="238">
        <v>4</v>
      </c>
      <c r="AL193" s="238">
        <v>57</v>
      </c>
      <c r="AM193" s="238" t="s">
        <v>354</v>
      </c>
      <c r="AN193" s="238">
        <v>5</v>
      </c>
      <c r="AO193" s="238">
        <v>1</v>
      </c>
      <c r="AP193" s="238">
        <v>1</v>
      </c>
      <c r="AQ193" s="238">
        <v>26</v>
      </c>
      <c r="AS193" s="238">
        <v>7</v>
      </c>
      <c r="AT193" s="238">
        <v>98</v>
      </c>
      <c r="AU193" s="238">
        <v>35</v>
      </c>
      <c r="AV193" s="238">
        <v>11</v>
      </c>
      <c r="AW193" s="238">
        <v>21</v>
      </c>
      <c r="AX193" s="238">
        <v>2</v>
      </c>
      <c r="AY193" s="238">
        <v>2</v>
      </c>
      <c r="AZ193" s="238">
        <v>4</v>
      </c>
      <c r="BA193" s="238">
        <v>21</v>
      </c>
      <c r="BB193" s="238">
        <v>24</v>
      </c>
      <c r="BC193" s="238" t="s">
        <v>354</v>
      </c>
      <c r="BD193" s="238">
        <v>5</v>
      </c>
      <c r="BE193" s="238">
        <v>15</v>
      </c>
      <c r="BF193" s="238">
        <v>16</v>
      </c>
      <c r="BI193" s="238">
        <v>7</v>
      </c>
      <c r="BJ193" s="238">
        <v>98</v>
      </c>
      <c r="BK193" s="238">
        <v>35</v>
      </c>
      <c r="BL193" s="238">
        <v>11</v>
      </c>
      <c r="BM193" s="238">
        <v>21</v>
      </c>
      <c r="CT193" s="238">
        <v>451769</v>
      </c>
      <c r="CU193" s="238">
        <v>4975867</v>
      </c>
      <c r="CV193" s="238">
        <v>44.934598299999998</v>
      </c>
      <c r="CW193" s="238">
        <v>-93.611249299999997</v>
      </c>
      <c r="CX193" s="238" t="s">
        <v>359</v>
      </c>
      <c r="CY193" s="238" t="s">
        <v>3144</v>
      </c>
    </row>
    <row r="194" spans="1:103" x14ac:dyDescent="0.25">
      <c r="A194" s="238">
        <v>758849</v>
      </c>
      <c r="B194" s="238">
        <v>4</v>
      </c>
      <c r="C194" s="238">
        <v>15</v>
      </c>
      <c r="D194" s="238">
        <v>8.1750000000000007</v>
      </c>
      <c r="E194" s="238">
        <v>27</v>
      </c>
      <c r="F194" s="238" t="s">
        <v>3066</v>
      </c>
      <c r="H194" s="238" t="s">
        <v>354</v>
      </c>
      <c r="I194" s="238">
        <v>25</v>
      </c>
      <c r="K194" s="238" t="s">
        <v>3145</v>
      </c>
      <c r="M194" s="238">
        <v>10</v>
      </c>
      <c r="N194" s="238">
        <v>31</v>
      </c>
      <c r="O194" s="238">
        <v>2019</v>
      </c>
      <c r="P194" s="238" t="s">
        <v>384</v>
      </c>
      <c r="Q194" s="238">
        <v>14</v>
      </c>
      <c r="S194" s="238">
        <v>5</v>
      </c>
      <c r="T194" s="238">
        <v>0</v>
      </c>
      <c r="U194" s="238">
        <v>2</v>
      </c>
      <c r="V194" s="238">
        <v>12</v>
      </c>
      <c r="W194" s="238">
        <v>10</v>
      </c>
      <c r="X194" s="238">
        <v>2</v>
      </c>
      <c r="Y194" s="238">
        <v>1</v>
      </c>
      <c r="Z194" s="238">
        <v>1</v>
      </c>
      <c r="AB194" s="238">
        <v>1</v>
      </c>
      <c r="AC194" s="238">
        <v>98</v>
      </c>
      <c r="AD194" s="238" t="s">
        <v>2800</v>
      </c>
      <c r="AF194" s="238" t="s">
        <v>2779</v>
      </c>
      <c r="AG194" s="238">
        <v>7</v>
      </c>
      <c r="AH194" s="238">
        <v>2</v>
      </c>
      <c r="AI194" s="238">
        <v>5</v>
      </c>
      <c r="AJ194" s="238">
        <v>4</v>
      </c>
      <c r="AK194" s="238">
        <v>21</v>
      </c>
      <c r="AL194" s="238">
        <v>82</v>
      </c>
      <c r="AM194" s="238" t="s">
        <v>354</v>
      </c>
      <c r="AN194" s="238">
        <v>5</v>
      </c>
      <c r="AO194" s="238">
        <v>1</v>
      </c>
      <c r="AS194" s="238">
        <v>12</v>
      </c>
      <c r="AT194" s="238">
        <v>98</v>
      </c>
      <c r="AU194" s="238">
        <v>35</v>
      </c>
      <c r="AV194" s="238">
        <v>11</v>
      </c>
      <c r="AW194" s="238">
        <v>21</v>
      </c>
      <c r="AX194" s="238">
        <v>2</v>
      </c>
      <c r="AY194" s="238">
        <v>2</v>
      </c>
      <c r="AZ194" s="238">
        <v>4</v>
      </c>
      <c r="BA194" s="238">
        <v>21</v>
      </c>
      <c r="BB194" s="238">
        <v>54</v>
      </c>
      <c r="BC194" s="238" t="s">
        <v>363</v>
      </c>
      <c r="BD194" s="238">
        <v>10</v>
      </c>
      <c r="BE194" s="238">
        <v>70</v>
      </c>
      <c r="BI194" s="238">
        <v>12</v>
      </c>
      <c r="BJ194" s="238">
        <v>98</v>
      </c>
      <c r="BK194" s="238">
        <v>35</v>
      </c>
      <c r="BL194" s="238">
        <v>11</v>
      </c>
      <c r="BM194" s="238">
        <v>21</v>
      </c>
      <c r="CT194" s="238">
        <v>451774.145987948</v>
      </c>
      <c r="CU194" s="238">
        <v>4975866.13999609</v>
      </c>
      <c r="CV194" s="238">
        <v>44.934592180000003</v>
      </c>
      <c r="CW194" s="238">
        <v>-93.611189420000002</v>
      </c>
      <c r="CX194" s="238" t="s">
        <v>359</v>
      </c>
      <c r="CY194" s="238" t="s">
        <v>3146</v>
      </c>
    </row>
    <row r="195" spans="1:103" x14ac:dyDescent="0.25">
      <c r="A195" s="238">
        <v>784690</v>
      </c>
      <c r="B195" s="238">
        <v>4</v>
      </c>
      <c r="C195" s="238">
        <v>15</v>
      </c>
      <c r="D195" s="238">
        <v>8.18</v>
      </c>
      <c r="E195" s="238">
        <v>27</v>
      </c>
      <c r="F195" s="238" t="s">
        <v>3066</v>
      </c>
      <c r="H195" s="238" t="s">
        <v>354</v>
      </c>
      <c r="I195" s="238">
        <v>25</v>
      </c>
      <c r="K195" s="238" t="s">
        <v>3147</v>
      </c>
      <c r="L195" s="238">
        <v>200300178</v>
      </c>
      <c r="M195" s="238">
        <v>1</v>
      </c>
      <c r="N195" s="238">
        <v>30</v>
      </c>
      <c r="O195" s="238">
        <v>2020</v>
      </c>
      <c r="P195" s="238" t="s">
        <v>384</v>
      </c>
      <c r="Q195" s="238">
        <v>16</v>
      </c>
      <c r="R195" s="238" t="s">
        <v>356</v>
      </c>
      <c r="S195" s="238">
        <v>5</v>
      </c>
      <c r="T195" s="238">
        <v>0</v>
      </c>
      <c r="U195" s="238">
        <v>2</v>
      </c>
      <c r="V195" s="238">
        <v>12</v>
      </c>
      <c r="W195" s="238">
        <v>10</v>
      </c>
      <c r="X195" s="238">
        <v>2</v>
      </c>
      <c r="Y195" s="238">
        <v>1</v>
      </c>
      <c r="Z195" s="238">
        <v>1</v>
      </c>
      <c r="AB195" s="238">
        <v>1</v>
      </c>
      <c r="AC195" s="238">
        <v>98</v>
      </c>
      <c r="AD195" s="238" t="s">
        <v>2800</v>
      </c>
      <c r="AF195" s="238" t="s">
        <v>2779</v>
      </c>
      <c r="AG195" s="238">
        <v>7</v>
      </c>
      <c r="AH195" s="238">
        <v>2</v>
      </c>
      <c r="AI195" s="238">
        <v>2</v>
      </c>
      <c r="AJ195" s="238">
        <v>4</v>
      </c>
      <c r="AK195" s="238">
        <v>26</v>
      </c>
      <c r="AL195" s="238">
        <v>61</v>
      </c>
      <c r="AM195" s="238" t="s">
        <v>354</v>
      </c>
      <c r="AN195" s="238">
        <v>5</v>
      </c>
      <c r="AO195" s="238">
        <v>1</v>
      </c>
      <c r="AS195" s="238">
        <v>12</v>
      </c>
      <c r="AT195" s="238">
        <v>9</v>
      </c>
      <c r="AU195" s="238">
        <v>35</v>
      </c>
      <c r="AV195" s="238">
        <v>11</v>
      </c>
      <c r="AW195" s="238">
        <v>22</v>
      </c>
      <c r="AX195" s="238">
        <v>2</v>
      </c>
      <c r="AY195" s="238">
        <v>2</v>
      </c>
      <c r="AZ195" s="238">
        <v>4</v>
      </c>
      <c r="BA195" s="238">
        <v>21</v>
      </c>
      <c r="BB195" s="238">
        <v>55</v>
      </c>
      <c r="BC195" s="238" t="s">
        <v>354</v>
      </c>
      <c r="BD195" s="238">
        <v>5</v>
      </c>
      <c r="BE195" s="238">
        <v>1</v>
      </c>
      <c r="BI195" s="238">
        <v>12</v>
      </c>
      <c r="BJ195" s="238">
        <v>9</v>
      </c>
      <c r="BK195" s="238">
        <v>35</v>
      </c>
      <c r="BL195" s="238">
        <v>11</v>
      </c>
      <c r="BM195" s="238">
        <v>22</v>
      </c>
      <c r="CT195" s="238">
        <v>451782.16420011001</v>
      </c>
      <c r="CU195" s="238">
        <v>4975868.0508762999</v>
      </c>
      <c r="CV195" s="238">
        <v>44.934609930000001</v>
      </c>
      <c r="CW195" s="238">
        <v>-93.611087990000001</v>
      </c>
      <c r="CX195" s="238" t="s">
        <v>359</v>
      </c>
      <c r="CY195" s="238" t="s">
        <v>3148</v>
      </c>
    </row>
    <row r="196" spans="1:103" x14ac:dyDescent="0.25">
      <c r="A196" s="238">
        <v>368294</v>
      </c>
      <c r="B196" s="238">
        <v>4</v>
      </c>
      <c r="C196" s="238">
        <v>15</v>
      </c>
      <c r="D196" s="238">
        <v>8.18</v>
      </c>
      <c r="E196" s="238">
        <v>27</v>
      </c>
      <c r="F196" s="238" t="s">
        <v>3066</v>
      </c>
      <c r="H196" s="238" t="s">
        <v>354</v>
      </c>
      <c r="I196" s="238">
        <v>25</v>
      </c>
      <c r="K196" s="238">
        <v>16008739</v>
      </c>
      <c r="M196" s="238">
        <v>8</v>
      </c>
      <c r="N196" s="238">
        <v>2</v>
      </c>
      <c r="O196" s="238">
        <v>2016</v>
      </c>
      <c r="P196" s="238" t="s">
        <v>368</v>
      </c>
      <c r="Q196" s="238">
        <v>0</v>
      </c>
      <c r="R196" s="238">
        <v>98</v>
      </c>
      <c r="S196" s="238">
        <v>4</v>
      </c>
      <c r="T196" s="238">
        <v>0</v>
      </c>
      <c r="U196" s="238">
        <v>2</v>
      </c>
      <c r="V196" s="238">
        <v>12</v>
      </c>
      <c r="W196" s="238">
        <v>10</v>
      </c>
      <c r="X196" s="238">
        <v>2</v>
      </c>
      <c r="Y196" s="238">
        <v>1</v>
      </c>
      <c r="Z196" s="238">
        <v>1</v>
      </c>
      <c r="AA196" s="238">
        <v>99</v>
      </c>
      <c r="AB196" s="238">
        <v>1</v>
      </c>
      <c r="AC196" s="238">
        <v>98</v>
      </c>
      <c r="AD196" s="238" t="s">
        <v>2800</v>
      </c>
      <c r="AF196" s="238" t="s">
        <v>2779</v>
      </c>
      <c r="AG196" s="238">
        <v>7</v>
      </c>
      <c r="AH196" s="238">
        <v>2</v>
      </c>
      <c r="AI196" s="238">
        <v>2</v>
      </c>
      <c r="AJ196" s="238">
        <v>3</v>
      </c>
      <c r="AK196" s="238">
        <v>34</v>
      </c>
      <c r="AL196" s="238">
        <v>20</v>
      </c>
      <c r="AM196" s="238" t="s">
        <v>354</v>
      </c>
      <c r="AN196" s="238">
        <v>5</v>
      </c>
      <c r="AO196" s="238">
        <v>1</v>
      </c>
      <c r="AS196" s="238">
        <v>13</v>
      </c>
      <c r="AT196" s="238">
        <v>20</v>
      </c>
      <c r="AV196" s="238">
        <v>11</v>
      </c>
      <c r="AW196" s="238">
        <v>21</v>
      </c>
      <c r="AX196" s="238">
        <v>2</v>
      </c>
      <c r="AY196" s="238">
        <v>2</v>
      </c>
      <c r="AZ196" s="238">
        <v>3</v>
      </c>
      <c r="BA196" s="238">
        <v>21</v>
      </c>
      <c r="BB196" s="238">
        <v>17</v>
      </c>
      <c r="BC196" s="238" t="s">
        <v>363</v>
      </c>
      <c r="BD196" s="238">
        <v>5</v>
      </c>
      <c r="BE196" s="238">
        <v>4</v>
      </c>
      <c r="BI196" s="238">
        <v>13</v>
      </c>
      <c r="BJ196" s="238">
        <v>20</v>
      </c>
      <c r="BL196" s="238">
        <v>11</v>
      </c>
      <c r="BM196" s="238">
        <v>21</v>
      </c>
      <c r="CT196" s="238">
        <v>451778.08430532302</v>
      </c>
      <c r="CU196" s="238">
        <v>4975856.3828313202</v>
      </c>
      <c r="CV196" s="238">
        <v>44.934504619999998</v>
      </c>
      <c r="CW196" s="238">
        <v>-93.611138580000002</v>
      </c>
      <c r="CX196" s="238" t="s">
        <v>359</v>
      </c>
      <c r="CY196" s="238" t="s">
        <v>3149</v>
      </c>
    </row>
    <row r="197" spans="1:103" x14ac:dyDescent="0.25">
      <c r="A197" s="238">
        <v>10721399</v>
      </c>
      <c r="B197" s="238">
        <v>4</v>
      </c>
      <c r="C197" s="238">
        <v>15</v>
      </c>
      <c r="D197" s="238">
        <v>8.1880000000000006</v>
      </c>
      <c r="E197" s="238">
        <v>27</v>
      </c>
      <c r="F197" s="238" t="s">
        <v>3066</v>
      </c>
      <c r="H197" s="238" t="s">
        <v>354</v>
      </c>
      <c r="I197" s="238">
        <v>25</v>
      </c>
      <c r="K197" s="238">
        <v>113424</v>
      </c>
      <c r="L197" s="238">
        <v>111400162</v>
      </c>
      <c r="M197" s="238">
        <v>5</v>
      </c>
      <c r="N197" s="238">
        <v>20</v>
      </c>
      <c r="O197" s="238">
        <v>2011</v>
      </c>
      <c r="P197" s="238" t="s">
        <v>362</v>
      </c>
      <c r="Q197" s="238">
        <v>14</v>
      </c>
      <c r="S197" s="238">
        <v>5</v>
      </c>
      <c r="T197" s="238">
        <v>0</v>
      </c>
      <c r="U197" s="238">
        <v>3</v>
      </c>
      <c r="V197" s="238">
        <v>1</v>
      </c>
      <c r="W197" s="238">
        <v>10</v>
      </c>
      <c r="X197" s="238">
        <v>2</v>
      </c>
      <c r="Y197" s="238">
        <v>1</v>
      </c>
      <c r="Z197" s="238">
        <v>2</v>
      </c>
      <c r="AB197" s="238">
        <v>1</v>
      </c>
      <c r="AC197" s="238">
        <v>98</v>
      </c>
      <c r="AD197" s="238" t="s">
        <v>3150</v>
      </c>
      <c r="AE197" s="238" t="s">
        <v>3151</v>
      </c>
      <c r="AF197" s="238" t="s">
        <v>2779</v>
      </c>
      <c r="AG197" s="238">
        <v>7</v>
      </c>
      <c r="AH197" s="238">
        <v>2</v>
      </c>
      <c r="AI197" s="238">
        <v>4</v>
      </c>
      <c r="AJ197" s="238">
        <v>4</v>
      </c>
      <c r="AK197" s="238">
        <v>21</v>
      </c>
      <c r="AL197" s="238">
        <v>52</v>
      </c>
      <c r="AM197" s="238" t="s">
        <v>354</v>
      </c>
      <c r="AN197" s="238">
        <v>5</v>
      </c>
      <c r="AO197" s="238">
        <v>15</v>
      </c>
      <c r="AS197" s="238">
        <v>7</v>
      </c>
      <c r="AT197" s="238">
        <v>98</v>
      </c>
      <c r="AU197" s="238">
        <v>35</v>
      </c>
      <c r="AV197" s="238">
        <v>11</v>
      </c>
      <c r="AW197" s="238">
        <v>21</v>
      </c>
      <c r="AX197" s="238">
        <v>2</v>
      </c>
      <c r="AY197" s="238">
        <v>2</v>
      </c>
      <c r="AZ197" s="238">
        <v>4</v>
      </c>
      <c r="BA197" s="238">
        <v>8</v>
      </c>
      <c r="BB197" s="238">
        <v>43</v>
      </c>
      <c r="BC197" s="238" t="s">
        <v>363</v>
      </c>
      <c r="BD197" s="238">
        <v>5</v>
      </c>
      <c r="BE197" s="238">
        <v>1</v>
      </c>
      <c r="BI197" s="238">
        <v>7</v>
      </c>
      <c r="BJ197" s="238">
        <v>98</v>
      </c>
      <c r="BK197" s="238">
        <v>35</v>
      </c>
      <c r="BL197" s="238">
        <v>11</v>
      </c>
      <c r="BM197" s="238">
        <v>21</v>
      </c>
      <c r="BN197" s="238">
        <v>2</v>
      </c>
      <c r="BO197" s="238">
        <v>2</v>
      </c>
      <c r="BP197" s="238">
        <v>4</v>
      </c>
      <c r="BQ197" s="238">
        <v>26</v>
      </c>
      <c r="BR197" s="238">
        <v>59</v>
      </c>
      <c r="BS197" s="238" t="s">
        <v>363</v>
      </c>
      <c r="BT197" s="238">
        <v>5</v>
      </c>
      <c r="BU197" s="238">
        <v>1</v>
      </c>
      <c r="BY197" s="238">
        <v>7</v>
      </c>
      <c r="BZ197" s="238">
        <v>98</v>
      </c>
      <c r="CA197" s="238">
        <v>35</v>
      </c>
      <c r="CB197" s="238">
        <v>11</v>
      </c>
      <c r="CC197" s="238">
        <v>21</v>
      </c>
      <c r="CT197" s="238">
        <v>451796</v>
      </c>
      <c r="CU197" s="238">
        <v>4975867</v>
      </c>
      <c r="CV197" s="238">
        <v>44.934598999999999</v>
      </c>
      <c r="CW197" s="238">
        <v>-93.610906499999999</v>
      </c>
      <c r="CX197" s="238" t="s">
        <v>359</v>
      </c>
      <c r="CY197" s="238" t="s">
        <v>3152</v>
      </c>
    </row>
    <row r="198" spans="1:103" x14ac:dyDescent="0.25">
      <c r="A198" s="238">
        <v>458717</v>
      </c>
      <c r="B198" s="238">
        <v>4</v>
      </c>
      <c r="C198" s="238">
        <v>15</v>
      </c>
      <c r="D198" s="238">
        <v>8.2080000000000002</v>
      </c>
      <c r="E198" s="238">
        <v>27</v>
      </c>
      <c r="F198" s="238" t="s">
        <v>3066</v>
      </c>
      <c r="H198" s="238" t="s">
        <v>354</v>
      </c>
      <c r="I198" s="238">
        <v>25</v>
      </c>
      <c r="K198" s="238">
        <v>17006704</v>
      </c>
      <c r="M198" s="238">
        <v>6</v>
      </c>
      <c r="N198" s="238">
        <v>10</v>
      </c>
      <c r="O198" s="238">
        <v>2017</v>
      </c>
      <c r="P198" s="238" t="s">
        <v>364</v>
      </c>
      <c r="Q198" s="238">
        <v>14</v>
      </c>
      <c r="R198" s="238" t="s">
        <v>356</v>
      </c>
      <c r="S198" s="238">
        <v>4</v>
      </c>
      <c r="T198" s="238">
        <v>0</v>
      </c>
      <c r="U198" s="238">
        <v>2</v>
      </c>
      <c r="V198" s="238">
        <v>90</v>
      </c>
      <c r="W198" s="238">
        <v>10</v>
      </c>
      <c r="X198" s="238">
        <v>2</v>
      </c>
      <c r="Y198" s="238">
        <v>1</v>
      </c>
      <c r="Z198" s="238">
        <v>1</v>
      </c>
      <c r="AB198" s="238">
        <v>1</v>
      </c>
      <c r="AC198" s="238">
        <v>98</v>
      </c>
      <c r="AD198" s="238" t="s">
        <v>2800</v>
      </c>
      <c r="AF198" s="238" t="s">
        <v>2779</v>
      </c>
      <c r="AG198" s="238">
        <v>90</v>
      </c>
      <c r="AH198" s="238">
        <v>2</v>
      </c>
      <c r="AI198" s="238">
        <v>4</v>
      </c>
      <c r="AJ198" s="238">
        <v>2</v>
      </c>
      <c r="AK198" s="238">
        <v>31</v>
      </c>
      <c r="AL198" s="238">
        <v>22</v>
      </c>
      <c r="AM198" s="238" t="s">
        <v>354</v>
      </c>
      <c r="AN198" s="238">
        <v>5</v>
      </c>
      <c r="AO198" s="238">
        <v>10</v>
      </c>
      <c r="AS198" s="238">
        <v>12</v>
      </c>
      <c r="AT198" s="238">
        <v>98</v>
      </c>
      <c r="AU198" s="238">
        <v>35</v>
      </c>
      <c r="AV198" s="238">
        <v>11</v>
      </c>
      <c r="AW198" s="238">
        <v>21</v>
      </c>
      <c r="AX198" s="238">
        <v>2</v>
      </c>
      <c r="AY198" s="238">
        <v>4</v>
      </c>
      <c r="AZ198" s="238">
        <v>4</v>
      </c>
      <c r="BA198" s="238">
        <v>21</v>
      </c>
      <c r="BB198" s="238">
        <v>17</v>
      </c>
      <c r="BC198" s="238" t="s">
        <v>354</v>
      </c>
      <c r="BD198" s="238">
        <v>5</v>
      </c>
      <c r="BE198" s="238">
        <v>1</v>
      </c>
      <c r="BI198" s="238">
        <v>12</v>
      </c>
      <c r="BJ198" s="238">
        <v>98</v>
      </c>
      <c r="BK198" s="238">
        <v>35</v>
      </c>
      <c r="BL198" s="238">
        <v>11</v>
      </c>
      <c r="BM198" s="238">
        <v>21</v>
      </c>
      <c r="CT198" s="238">
        <v>451823.04240686598</v>
      </c>
      <c r="CU198" s="238">
        <v>4975869.9241184201</v>
      </c>
      <c r="CV198" s="238">
        <v>44.934629559999998</v>
      </c>
      <c r="CW198" s="238">
        <v>-93.610570129999999</v>
      </c>
      <c r="CX198" s="238" t="s">
        <v>359</v>
      </c>
      <c r="CY198" s="238" t="s">
        <v>3153</v>
      </c>
    </row>
    <row r="199" spans="1:103" x14ac:dyDescent="0.25">
      <c r="A199" s="238">
        <v>471336</v>
      </c>
      <c r="B199" s="238">
        <v>4</v>
      </c>
      <c r="C199" s="238">
        <v>15</v>
      </c>
      <c r="D199" s="238">
        <v>8.218</v>
      </c>
      <c r="E199" s="238">
        <v>27</v>
      </c>
      <c r="F199" s="238" t="s">
        <v>3066</v>
      </c>
      <c r="H199" s="238" t="s">
        <v>354</v>
      </c>
      <c r="I199" s="238">
        <v>25</v>
      </c>
      <c r="K199" s="238" t="s">
        <v>3154</v>
      </c>
      <c r="M199" s="238">
        <v>6</v>
      </c>
      <c r="N199" s="238">
        <v>21</v>
      </c>
      <c r="O199" s="238">
        <v>2017</v>
      </c>
      <c r="P199" s="238" t="s">
        <v>355</v>
      </c>
      <c r="Q199" s="238">
        <v>6</v>
      </c>
      <c r="R199" s="238" t="s">
        <v>369</v>
      </c>
      <c r="S199" s="238">
        <v>3</v>
      </c>
      <c r="T199" s="238">
        <v>0</v>
      </c>
      <c r="U199" s="238">
        <v>2</v>
      </c>
      <c r="V199" s="238">
        <v>12</v>
      </c>
      <c r="W199" s="238">
        <v>10</v>
      </c>
      <c r="X199" s="238">
        <v>2</v>
      </c>
      <c r="Y199" s="238">
        <v>1</v>
      </c>
      <c r="Z199" s="238">
        <v>1</v>
      </c>
      <c r="AB199" s="238">
        <v>1</v>
      </c>
      <c r="AC199" s="238">
        <v>98</v>
      </c>
      <c r="AD199" s="238" t="s">
        <v>2800</v>
      </c>
      <c r="AF199" s="238" t="s">
        <v>2779</v>
      </c>
      <c r="AG199" s="238">
        <v>7</v>
      </c>
      <c r="AH199" s="238">
        <v>2</v>
      </c>
      <c r="AI199" s="238">
        <v>2</v>
      </c>
      <c r="AJ199" s="238">
        <v>3</v>
      </c>
      <c r="AK199" s="238">
        <v>21</v>
      </c>
      <c r="AL199" s="238">
        <v>29</v>
      </c>
      <c r="AM199" s="238" t="s">
        <v>363</v>
      </c>
      <c r="AN199" s="238">
        <v>5</v>
      </c>
      <c r="AO199" s="238">
        <v>99</v>
      </c>
      <c r="AS199" s="238">
        <v>12</v>
      </c>
      <c r="AT199" s="238">
        <v>20</v>
      </c>
      <c r="AU199" s="238">
        <v>35</v>
      </c>
      <c r="AV199" s="238">
        <v>11</v>
      </c>
      <c r="AW199" s="238">
        <v>21</v>
      </c>
      <c r="AX199" s="238">
        <v>2</v>
      </c>
      <c r="AY199" s="238">
        <v>2</v>
      </c>
      <c r="AZ199" s="238">
        <v>3</v>
      </c>
      <c r="BA199" s="238">
        <v>34</v>
      </c>
      <c r="BB199" s="238">
        <v>25</v>
      </c>
      <c r="BC199" s="238" t="s">
        <v>354</v>
      </c>
      <c r="BD199" s="238">
        <v>5</v>
      </c>
      <c r="BE199" s="238">
        <v>1</v>
      </c>
      <c r="BI199" s="238">
        <v>12</v>
      </c>
      <c r="BJ199" s="238">
        <v>20</v>
      </c>
      <c r="BK199" s="238">
        <v>35</v>
      </c>
      <c r="BL199" s="238">
        <v>11</v>
      </c>
      <c r="BM199" s="238">
        <v>21</v>
      </c>
      <c r="CT199" s="238">
        <v>451838.38827089098</v>
      </c>
      <c r="CU199" s="238">
        <v>4975864.6112860898</v>
      </c>
      <c r="CV199" s="238">
        <v>44.93458278</v>
      </c>
      <c r="CW199" s="238">
        <v>-93.610375149999996</v>
      </c>
      <c r="CX199" s="238" t="s">
        <v>359</v>
      </c>
      <c r="CY199" s="238" t="s">
        <v>3155</v>
      </c>
    </row>
    <row r="200" spans="1:103" x14ac:dyDescent="0.25">
      <c r="A200" s="238">
        <v>723067</v>
      </c>
      <c r="B200" s="238">
        <v>4</v>
      </c>
      <c r="C200" s="238">
        <v>15</v>
      </c>
      <c r="D200" s="238">
        <v>8.2170000000000005</v>
      </c>
      <c r="E200" s="238">
        <v>27</v>
      </c>
      <c r="F200" s="238" t="s">
        <v>3066</v>
      </c>
      <c r="H200" s="238" t="s">
        <v>354</v>
      </c>
      <c r="I200" s="238">
        <v>25</v>
      </c>
      <c r="K200" s="238">
        <v>19004367</v>
      </c>
      <c r="M200" s="238">
        <v>5</v>
      </c>
      <c r="N200" s="238">
        <v>30</v>
      </c>
      <c r="O200" s="238">
        <v>2019</v>
      </c>
      <c r="P200" s="238" t="s">
        <v>384</v>
      </c>
      <c r="Q200" s="238">
        <v>0</v>
      </c>
      <c r="R200" s="238" t="s">
        <v>356</v>
      </c>
      <c r="S200" s="238">
        <v>5</v>
      </c>
      <c r="T200" s="238">
        <v>0</v>
      </c>
      <c r="U200" s="238">
        <v>4</v>
      </c>
      <c r="V200" s="238">
        <v>12</v>
      </c>
      <c r="W200" s="238">
        <v>10</v>
      </c>
      <c r="X200" s="238">
        <v>2</v>
      </c>
      <c r="Y200" s="238">
        <v>1</v>
      </c>
      <c r="Z200" s="238">
        <v>1</v>
      </c>
      <c r="AB200" s="238">
        <v>1</v>
      </c>
      <c r="AC200" s="238">
        <v>98</v>
      </c>
      <c r="AD200" s="238" t="s">
        <v>2800</v>
      </c>
      <c r="AF200" s="238" t="s">
        <v>2779</v>
      </c>
      <c r="AG200" s="238">
        <v>7</v>
      </c>
      <c r="AH200" s="238">
        <v>2</v>
      </c>
      <c r="AI200" s="238">
        <v>4</v>
      </c>
      <c r="AJ200" s="238">
        <v>4</v>
      </c>
      <c r="AK200" s="238">
        <v>21</v>
      </c>
      <c r="AL200" s="238">
        <v>38</v>
      </c>
      <c r="AM200" s="238" t="s">
        <v>363</v>
      </c>
      <c r="AN200" s="238">
        <v>5</v>
      </c>
      <c r="AO200" s="238">
        <v>4</v>
      </c>
      <c r="AS200" s="238">
        <v>12</v>
      </c>
      <c r="AT200" s="238">
        <v>9</v>
      </c>
      <c r="AU200" s="238">
        <v>40</v>
      </c>
      <c r="AV200" s="238">
        <v>11</v>
      </c>
      <c r="AW200" s="238">
        <v>24</v>
      </c>
      <c r="AX200" s="238">
        <v>2</v>
      </c>
      <c r="AY200" s="238">
        <v>4</v>
      </c>
      <c r="AZ200" s="238">
        <v>4</v>
      </c>
      <c r="BA200" s="238">
        <v>34</v>
      </c>
      <c r="BB200" s="238">
        <v>55</v>
      </c>
      <c r="BC200" s="238" t="s">
        <v>354</v>
      </c>
      <c r="BD200" s="238">
        <v>5</v>
      </c>
      <c r="BE200" s="238">
        <v>1</v>
      </c>
      <c r="BI200" s="238">
        <v>12</v>
      </c>
      <c r="BJ200" s="238">
        <v>9</v>
      </c>
      <c r="BK200" s="238">
        <v>40</v>
      </c>
      <c r="BL200" s="238">
        <v>11</v>
      </c>
      <c r="BM200" s="238">
        <v>24</v>
      </c>
      <c r="BN200" s="238">
        <v>2</v>
      </c>
      <c r="BO200" s="238">
        <v>4</v>
      </c>
      <c r="BP200" s="238">
        <v>4</v>
      </c>
      <c r="BQ200" s="238">
        <v>34</v>
      </c>
      <c r="BR200" s="238">
        <v>58</v>
      </c>
      <c r="BS200" s="238" t="s">
        <v>363</v>
      </c>
      <c r="BT200" s="238">
        <v>5</v>
      </c>
      <c r="BU200" s="238">
        <v>1</v>
      </c>
      <c r="BY200" s="238">
        <v>12</v>
      </c>
      <c r="BZ200" s="238">
        <v>9</v>
      </c>
      <c r="CA200" s="238">
        <v>40</v>
      </c>
      <c r="CB200" s="238">
        <v>11</v>
      </c>
      <c r="CC200" s="238">
        <v>24</v>
      </c>
      <c r="CD200" s="238">
        <v>2</v>
      </c>
      <c r="CE200" s="238">
        <v>4</v>
      </c>
      <c r="CF200" s="238">
        <v>4</v>
      </c>
      <c r="CG200" s="238">
        <v>34</v>
      </c>
      <c r="CH200" s="238">
        <v>40</v>
      </c>
      <c r="CI200" s="238" t="s">
        <v>354</v>
      </c>
      <c r="CJ200" s="238">
        <v>5</v>
      </c>
      <c r="CK200" s="238">
        <v>1</v>
      </c>
      <c r="CO200" s="238">
        <v>12</v>
      </c>
      <c r="CP200" s="238">
        <v>9</v>
      </c>
      <c r="CQ200" s="238">
        <v>40</v>
      </c>
      <c r="CR200" s="238">
        <v>11</v>
      </c>
      <c r="CS200" s="238">
        <v>24</v>
      </c>
      <c r="CT200" s="238">
        <v>451843.28686863399</v>
      </c>
      <c r="CU200" s="238">
        <v>4975874.4053723598</v>
      </c>
      <c r="CV200" s="238">
        <v>44.934671270000003</v>
      </c>
      <c r="CW200" s="238">
        <v>-93.610314000000002</v>
      </c>
      <c r="CX200" s="238" t="s">
        <v>359</v>
      </c>
      <c r="CY200" s="238" t="s">
        <v>3156</v>
      </c>
    </row>
    <row r="201" spans="1:103" x14ac:dyDescent="0.25">
      <c r="A201" s="238">
        <v>10873906</v>
      </c>
      <c r="B201" s="238">
        <v>4</v>
      </c>
      <c r="C201" s="238">
        <v>15</v>
      </c>
      <c r="D201" s="238">
        <v>8.2210000000000001</v>
      </c>
      <c r="E201" s="238">
        <v>27</v>
      </c>
      <c r="F201" s="238" t="s">
        <v>3066</v>
      </c>
      <c r="H201" s="238" t="s">
        <v>354</v>
      </c>
      <c r="I201" s="238">
        <v>25</v>
      </c>
      <c r="K201" s="238" t="s">
        <v>3157</v>
      </c>
      <c r="L201" s="238">
        <v>131500142</v>
      </c>
      <c r="M201" s="238">
        <v>5</v>
      </c>
      <c r="N201" s="238">
        <v>29</v>
      </c>
      <c r="O201" s="238">
        <v>2013</v>
      </c>
      <c r="P201" s="238" t="s">
        <v>355</v>
      </c>
      <c r="Q201" s="238">
        <v>16</v>
      </c>
      <c r="R201" s="238" t="s">
        <v>369</v>
      </c>
      <c r="S201" s="238">
        <v>5</v>
      </c>
      <c r="T201" s="238">
        <v>0</v>
      </c>
      <c r="U201" s="238">
        <v>2</v>
      </c>
      <c r="V201" s="238">
        <v>1</v>
      </c>
      <c r="W201" s="238">
        <v>10</v>
      </c>
      <c r="X201" s="238">
        <v>10</v>
      </c>
      <c r="Y201" s="238">
        <v>1</v>
      </c>
      <c r="Z201" s="238">
        <v>2</v>
      </c>
      <c r="AB201" s="238">
        <v>1</v>
      </c>
      <c r="AC201" s="238">
        <v>98</v>
      </c>
      <c r="AD201" s="238" t="s">
        <v>2795</v>
      </c>
      <c r="AE201" s="238" t="s">
        <v>3158</v>
      </c>
      <c r="AF201" s="238" t="s">
        <v>2779</v>
      </c>
      <c r="AG201" s="238">
        <v>7</v>
      </c>
      <c r="AH201" s="238">
        <v>2</v>
      </c>
      <c r="AI201" s="238">
        <v>2</v>
      </c>
      <c r="AJ201" s="238">
        <v>3</v>
      </c>
      <c r="AK201" s="238">
        <v>7</v>
      </c>
      <c r="AL201" s="238">
        <v>22</v>
      </c>
      <c r="AM201" s="238" t="s">
        <v>363</v>
      </c>
      <c r="AN201" s="238">
        <v>5</v>
      </c>
      <c r="AO201" s="238">
        <v>15</v>
      </c>
      <c r="AS201" s="238">
        <v>4</v>
      </c>
      <c r="AT201" s="238">
        <v>20</v>
      </c>
      <c r="AU201" s="238">
        <v>35</v>
      </c>
      <c r="AV201" s="238">
        <v>11</v>
      </c>
      <c r="AW201" s="238">
        <v>21</v>
      </c>
      <c r="AX201" s="238">
        <v>2</v>
      </c>
      <c r="AY201" s="238">
        <v>2</v>
      </c>
      <c r="AZ201" s="238">
        <v>3</v>
      </c>
      <c r="BA201" s="238">
        <v>7</v>
      </c>
      <c r="BB201" s="238">
        <v>60</v>
      </c>
      <c r="BC201" s="238" t="s">
        <v>363</v>
      </c>
      <c r="BD201" s="238">
        <v>5</v>
      </c>
      <c r="BE201" s="238">
        <v>1</v>
      </c>
      <c r="BI201" s="238">
        <v>4</v>
      </c>
      <c r="BJ201" s="238">
        <v>20</v>
      </c>
      <c r="BK201" s="238">
        <v>35</v>
      </c>
      <c r="BL201" s="238">
        <v>11</v>
      </c>
      <c r="BM201" s="238">
        <v>21</v>
      </c>
      <c r="CT201" s="238">
        <v>451849</v>
      </c>
      <c r="CU201" s="238">
        <v>4975867</v>
      </c>
      <c r="CV201" s="238">
        <v>44.934600500000002</v>
      </c>
      <c r="CW201" s="238">
        <v>-93.610241299999998</v>
      </c>
      <c r="CX201" s="238" t="s">
        <v>359</v>
      </c>
      <c r="CY201" s="238" t="s">
        <v>3159</v>
      </c>
    </row>
    <row r="202" spans="1:103" x14ac:dyDescent="0.25">
      <c r="A202" s="238">
        <v>341197</v>
      </c>
      <c r="B202" s="238">
        <v>4</v>
      </c>
      <c r="C202" s="238">
        <v>15</v>
      </c>
      <c r="D202" s="238">
        <v>8.2210000000000001</v>
      </c>
      <c r="E202" s="238">
        <v>27</v>
      </c>
      <c r="F202" s="238" t="s">
        <v>3066</v>
      </c>
      <c r="H202" s="238" t="s">
        <v>354</v>
      </c>
      <c r="I202" s="238">
        <v>25</v>
      </c>
      <c r="K202" s="238" t="s">
        <v>3160</v>
      </c>
      <c r="M202" s="238">
        <v>4</v>
      </c>
      <c r="N202" s="238">
        <v>8</v>
      </c>
      <c r="O202" s="238">
        <v>2016</v>
      </c>
      <c r="P202" s="238" t="s">
        <v>362</v>
      </c>
      <c r="Q202" s="238">
        <v>15</v>
      </c>
      <c r="R202" s="238" t="s">
        <v>356</v>
      </c>
      <c r="S202" s="238">
        <v>5</v>
      </c>
      <c r="T202" s="238">
        <v>0</v>
      </c>
      <c r="U202" s="238">
        <v>2</v>
      </c>
      <c r="V202" s="238">
        <v>12</v>
      </c>
      <c r="W202" s="238">
        <v>10</v>
      </c>
      <c r="X202" s="238">
        <v>2</v>
      </c>
      <c r="Y202" s="238">
        <v>1</v>
      </c>
      <c r="Z202" s="238">
        <v>1</v>
      </c>
      <c r="AB202" s="238">
        <v>1</v>
      </c>
      <c r="AC202" s="238">
        <v>98</v>
      </c>
      <c r="AD202" s="238" t="s">
        <v>2800</v>
      </c>
      <c r="AF202" s="238" t="s">
        <v>2779</v>
      </c>
      <c r="AG202" s="238">
        <v>7</v>
      </c>
      <c r="AH202" s="238">
        <v>2</v>
      </c>
      <c r="AI202" s="238">
        <v>4</v>
      </c>
      <c r="AJ202" s="238">
        <v>4</v>
      </c>
      <c r="AK202" s="238">
        <v>34</v>
      </c>
      <c r="AL202" s="238">
        <v>73</v>
      </c>
      <c r="AM202" s="238" t="s">
        <v>363</v>
      </c>
      <c r="AN202" s="238">
        <v>5</v>
      </c>
      <c r="AO202" s="238">
        <v>1</v>
      </c>
      <c r="AS202" s="238">
        <v>12</v>
      </c>
      <c r="AT202" s="238">
        <v>90</v>
      </c>
      <c r="AV202" s="238">
        <v>11</v>
      </c>
      <c r="AW202" s="238">
        <v>21</v>
      </c>
      <c r="AX202" s="238">
        <v>2</v>
      </c>
      <c r="AY202" s="238">
        <v>2</v>
      </c>
      <c r="AZ202" s="238">
        <v>4</v>
      </c>
      <c r="BA202" s="238">
        <v>21</v>
      </c>
      <c r="BB202" s="238">
        <v>22</v>
      </c>
      <c r="BC202" s="238" t="s">
        <v>363</v>
      </c>
      <c r="BD202" s="238">
        <v>5</v>
      </c>
      <c r="BE202" s="238">
        <v>74</v>
      </c>
      <c r="BI202" s="238">
        <v>12</v>
      </c>
      <c r="BJ202" s="238">
        <v>90</v>
      </c>
      <c r="BL202" s="238">
        <v>11</v>
      </c>
      <c r="BM202" s="238">
        <v>21</v>
      </c>
      <c r="CT202" s="238">
        <v>451843.54765621002</v>
      </c>
      <c r="CU202" s="238">
        <v>4975878.1050630799</v>
      </c>
      <c r="CV202" s="238">
        <v>44.934704590000003</v>
      </c>
      <c r="CW202" s="238">
        <v>-93.610311050000007</v>
      </c>
      <c r="CX202" s="238" t="s">
        <v>359</v>
      </c>
      <c r="CY202" s="238" t="s">
        <v>3161</v>
      </c>
    </row>
    <row r="203" spans="1:103" x14ac:dyDescent="0.25">
      <c r="A203" s="238">
        <v>10741492</v>
      </c>
      <c r="B203" s="238">
        <v>4</v>
      </c>
      <c r="C203" s="238">
        <v>15</v>
      </c>
      <c r="D203" s="238">
        <v>8.2260000000000009</v>
      </c>
      <c r="E203" s="238">
        <v>27</v>
      </c>
      <c r="F203" s="238" t="s">
        <v>3066</v>
      </c>
      <c r="H203" s="238" t="s">
        <v>354</v>
      </c>
      <c r="I203" s="238">
        <v>25</v>
      </c>
      <c r="K203" s="238">
        <v>116322</v>
      </c>
      <c r="L203" s="238">
        <v>112300112</v>
      </c>
      <c r="M203" s="238">
        <v>8</v>
      </c>
      <c r="N203" s="238">
        <v>18</v>
      </c>
      <c r="O203" s="238">
        <v>2011</v>
      </c>
      <c r="P203" s="238" t="s">
        <v>384</v>
      </c>
      <c r="Q203" s="238">
        <v>14</v>
      </c>
      <c r="S203" s="238">
        <v>5</v>
      </c>
      <c r="T203" s="238">
        <v>0</v>
      </c>
      <c r="U203" s="238">
        <v>2</v>
      </c>
      <c r="V203" s="238">
        <v>5</v>
      </c>
      <c r="W203" s="238">
        <v>10</v>
      </c>
      <c r="X203" s="238">
        <v>2</v>
      </c>
      <c r="Y203" s="238">
        <v>1</v>
      </c>
      <c r="Z203" s="238">
        <v>1</v>
      </c>
      <c r="AB203" s="238">
        <v>1</v>
      </c>
      <c r="AC203" s="238">
        <v>98</v>
      </c>
      <c r="AD203" s="238" t="s">
        <v>3162</v>
      </c>
      <c r="AE203" s="238" t="s">
        <v>3151</v>
      </c>
      <c r="AF203" s="238" t="s">
        <v>2779</v>
      </c>
      <c r="AG203" s="238">
        <v>10</v>
      </c>
      <c r="AH203" s="238">
        <v>2</v>
      </c>
      <c r="AI203" s="238">
        <v>4</v>
      </c>
      <c r="AJ203" s="238">
        <v>4</v>
      </c>
      <c r="AK203" s="238">
        <v>25</v>
      </c>
      <c r="AL203" s="238">
        <v>46</v>
      </c>
      <c r="AM203" s="238" t="s">
        <v>363</v>
      </c>
      <c r="AN203" s="238">
        <v>5</v>
      </c>
      <c r="AO203" s="238">
        <v>8</v>
      </c>
      <c r="AS203" s="238">
        <v>7</v>
      </c>
      <c r="AT203" s="238">
        <v>98</v>
      </c>
      <c r="AU203" s="238">
        <v>35</v>
      </c>
      <c r="AV203" s="238">
        <v>11</v>
      </c>
      <c r="AW203" s="238">
        <v>21</v>
      </c>
      <c r="AX203" s="238">
        <v>2</v>
      </c>
      <c r="AY203" s="238">
        <v>3</v>
      </c>
      <c r="AZ203" s="238">
        <v>4</v>
      </c>
      <c r="BA203" s="238">
        <v>21</v>
      </c>
      <c r="BB203" s="238">
        <v>70</v>
      </c>
      <c r="BC203" s="238" t="s">
        <v>354</v>
      </c>
      <c r="BD203" s="238">
        <v>5</v>
      </c>
      <c r="BE203" s="238">
        <v>1</v>
      </c>
      <c r="BI203" s="238">
        <v>7</v>
      </c>
      <c r="BJ203" s="238">
        <v>98</v>
      </c>
      <c r="BK203" s="238">
        <v>35</v>
      </c>
      <c r="BL203" s="238">
        <v>11</v>
      </c>
      <c r="BM203" s="238">
        <v>21</v>
      </c>
      <c r="CT203" s="238">
        <v>451857</v>
      </c>
      <c r="CU203" s="238">
        <v>4975866</v>
      </c>
      <c r="CV203" s="238">
        <v>44.934600799999998</v>
      </c>
      <c r="CW203" s="238">
        <v>-93.6101405</v>
      </c>
      <c r="CX203" s="238" t="s">
        <v>359</v>
      </c>
      <c r="CY203" s="238" t="s">
        <v>3163</v>
      </c>
    </row>
    <row r="204" spans="1:103" x14ac:dyDescent="0.25">
      <c r="A204" s="238">
        <v>816286</v>
      </c>
      <c r="B204" s="238">
        <v>4</v>
      </c>
      <c r="C204" s="238">
        <v>15</v>
      </c>
      <c r="D204" s="238">
        <v>8.23</v>
      </c>
      <c r="E204" s="238">
        <v>27</v>
      </c>
      <c r="F204" s="238" t="s">
        <v>3066</v>
      </c>
      <c r="H204" s="238" t="s">
        <v>354</v>
      </c>
      <c r="I204" s="238">
        <v>25</v>
      </c>
      <c r="K204" s="238" t="s">
        <v>3164</v>
      </c>
      <c r="L204" s="238">
        <v>201760130</v>
      </c>
      <c r="M204" s="238">
        <v>6</v>
      </c>
      <c r="N204" s="238">
        <v>24</v>
      </c>
      <c r="O204" s="238">
        <v>2020</v>
      </c>
      <c r="P204" s="238" t="s">
        <v>355</v>
      </c>
      <c r="Q204" s="238">
        <v>14</v>
      </c>
      <c r="S204" s="238">
        <v>5</v>
      </c>
      <c r="T204" s="238">
        <v>0</v>
      </c>
      <c r="U204" s="238">
        <v>3</v>
      </c>
      <c r="V204" s="238">
        <v>12</v>
      </c>
      <c r="W204" s="238">
        <v>10</v>
      </c>
      <c r="X204" s="238">
        <v>2</v>
      </c>
      <c r="Y204" s="238">
        <v>1</v>
      </c>
      <c r="Z204" s="238">
        <v>1</v>
      </c>
      <c r="AB204" s="238">
        <v>1</v>
      </c>
      <c r="AC204" s="238">
        <v>2</v>
      </c>
      <c r="AD204" s="238" t="s">
        <v>2800</v>
      </c>
      <c r="AF204" s="238" t="s">
        <v>2779</v>
      </c>
      <c r="AG204" s="238">
        <v>7</v>
      </c>
      <c r="AH204" s="238">
        <v>2</v>
      </c>
      <c r="AI204" s="238">
        <v>2</v>
      </c>
      <c r="AJ204" s="238">
        <v>3</v>
      </c>
      <c r="AK204" s="238">
        <v>21</v>
      </c>
      <c r="AL204" s="238">
        <v>54</v>
      </c>
      <c r="AM204" s="238" t="s">
        <v>354</v>
      </c>
      <c r="AN204" s="238">
        <v>5</v>
      </c>
      <c r="AO204" s="238">
        <v>74</v>
      </c>
      <c r="AS204" s="238">
        <v>12</v>
      </c>
      <c r="AT204" s="238">
        <v>9</v>
      </c>
      <c r="AU204" s="238">
        <v>35</v>
      </c>
      <c r="AV204" s="238">
        <v>11</v>
      </c>
      <c r="AW204" s="238">
        <v>21</v>
      </c>
      <c r="AX204" s="238">
        <v>2</v>
      </c>
      <c r="AY204" s="238">
        <v>2</v>
      </c>
      <c r="AZ204" s="238">
        <v>3</v>
      </c>
      <c r="BA204" s="238">
        <v>21</v>
      </c>
      <c r="BB204" s="238">
        <v>19</v>
      </c>
      <c r="BC204" s="238" t="s">
        <v>363</v>
      </c>
      <c r="BD204" s="238">
        <v>5</v>
      </c>
      <c r="BE204" s="238">
        <v>1</v>
      </c>
      <c r="BI204" s="238">
        <v>12</v>
      </c>
      <c r="BJ204" s="238">
        <v>9</v>
      </c>
      <c r="BK204" s="238">
        <v>35</v>
      </c>
      <c r="BL204" s="238">
        <v>11</v>
      </c>
      <c r="BM204" s="238">
        <v>21</v>
      </c>
      <c r="BN204" s="238">
        <v>2</v>
      </c>
      <c r="BO204" s="238">
        <v>2</v>
      </c>
      <c r="BP204" s="238">
        <v>3</v>
      </c>
      <c r="BQ204" s="238">
        <v>21</v>
      </c>
      <c r="BR204" s="238">
        <v>65</v>
      </c>
      <c r="BS204" s="238" t="s">
        <v>354</v>
      </c>
      <c r="BT204" s="238">
        <v>5</v>
      </c>
      <c r="BU204" s="238">
        <v>1</v>
      </c>
      <c r="BY204" s="238">
        <v>12</v>
      </c>
      <c r="BZ204" s="238">
        <v>9</v>
      </c>
      <c r="CA204" s="238">
        <v>35</v>
      </c>
      <c r="CB204" s="238">
        <v>11</v>
      </c>
      <c r="CC204" s="238">
        <v>21</v>
      </c>
      <c r="CT204" s="238">
        <v>451862.068526585</v>
      </c>
      <c r="CU204" s="238">
        <v>4975867.2571247099</v>
      </c>
      <c r="CV204" s="238">
        <v>44.9346082</v>
      </c>
      <c r="CW204" s="238">
        <v>-93.610075309999999</v>
      </c>
      <c r="CX204" s="238" t="s">
        <v>359</v>
      </c>
      <c r="CY204" s="238" t="s">
        <v>3165</v>
      </c>
    </row>
    <row r="205" spans="1:103" x14ac:dyDescent="0.25">
      <c r="A205" s="238">
        <v>753198</v>
      </c>
      <c r="B205" s="238">
        <v>4</v>
      </c>
      <c r="C205" s="238">
        <v>15</v>
      </c>
      <c r="D205" s="238">
        <v>8.2309999999999999</v>
      </c>
      <c r="E205" s="238">
        <v>27</v>
      </c>
      <c r="F205" s="238" t="s">
        <v>3066</v>
      </c>
      <c r="H205" s="238" t="s">
        <v>354</v>
      </c>
      <c r="I205" s="238">
        <v>25</v>
      </c>
      <c r="K205" s="238" t="s">
        <v>3166</v>
      </c>
      <c r="M205" s="238">
        <v>10</v>
      </c>
      <c r="N205" s="238">
        <v>9</v>
      </c>
      <c r="O205" s="238">
        <v>2019</v>
      </c>
      <c r="P205" s="238" t="s">
        <v>355</v>
      </c>
      <c r="Q205" s="238">
        <v>8</v>
      </c>
      <c r="S205" s="238">
        <v>5</v>
      </c>
      <c r="T205" s="238">
        <v>0</v>
      </c>
      <c r="U205" s="238">
        <v>2</v>
      </c>
      <c r="V205" s="238">
        <v>12</v>
      </c>
      <c r="W205" s="238">
        <v>10</v>
      </c>
      <c r="X205" s="238">
        <v>2</v>
      </c>
      <c r="Y205" s="238">
        <v>1</v>
      </c>
      <c r="Z205" s="238">
        <v>1</v>
      </c>
      <c r="AB205" s="238">
        <v>1</v>
      </c>
      <c r="AC205" s="238">
        <v>98</v>
      </c>
      <c r="AD205" s="238" t="s">
        <v>2800</v>
      </c>
      <c r="AF205" s="238" t="s">
        <v>2779</v>
      </c>
      <c r="AG205" s="238">
        <v>7</v>
      </c>
      <c r="AH205" s="238">
        <v>2</v>
      </c>
      <c r="AI205" s="238">
        <v>2</v>
      </c>
      <c r="AJ205" s="238">
        <v>3</v>
      </c>
      <c r="AK205" s="238">
        <v>21</v>
      </c>
      <c r="AL205" s="238">
        <v>35</v>
      </c>
      <c r="AM205" s="238" t="s">
        <v>354</v>
      </c>
      <c r="AN205" s="238">
        <v>5</v>
      </c>
      <c r="AO205" s="238">
        <v>90</v>
      </c>
      <c r="AS205" s="238">
        <v>12</v>
      </c>
      <c r="AT205" s="238">
        <v>20</v>
      </c>
      <c r="AU205" s="238">
        <v>35</v>
      </c>
      <c r="AV205" s="238">
        <v>11</v>
      </c>
      <c r="AW205" s="238">
        <v>21</v>
      </c>
      <c r="AX205" s="238">
        <v>2</v>
      </c>
      <c r="AY205" s="238">
        <v>4</v>
      </c>
      <c r="AZ205" s="238">
        <v>3</v>
      </c>
      <c r="BA205" s="238">
        <v>34</v>
      </c>
      <c r="BB205" s="238">
        <v>53</v>
      </c>
      <c r="BC205" s="238" t="s">
        <v>354</v>
      </c>
      <c r="BD205" s="238">
        <v>5</v>
      </c>
      <c r="BE205" s="238">
        <v>1</v>
      </c>
      <c r="BI205" s="238">
        <v>12</v>
      </c>
      <c r="BJ205" s="238">
        <v>20</v>
      </c>
      <c r="BK205" s="238">
        <v>35</v>
      </c>
      <c r="BL205" s="238">
        <v>11</v>
      </c>
      <c r="BM205" s="238">
        <v>21</v>
      </c>
      <c r="CT205" s="238">
        <v>451864.56016636197</v>
      </c>
      <c r="CU205" s="238">
        <v>4975868.73991853</v>
      </c>
      <c r="CV205" s="238">
        <v>44.934621710000002</v>
      </c>
      <c r="CW205" s="238">
        <v>-93.610043869999998</v>
      </c>
      <c r="CX205" s="238" t="s">
        <v>359</v>
      </c>
      <c r="CY205" s="238" t="s">
        <v>3167</v>
      </c>
    </row>
    <row r="206" spans="1:103" x14ac:dyDescent="0.25">
      <c r="A206" s="238">
        <v>11053400</v>
      </c>
      <c r="B206" s="238">
        <v>4</v>
      </c>
      <c r="C206" s="238">
        <v>15</v>
      </c>
      <c r="D206" s="238">
        <v>8.234</v>
      </c>
      <c r="E206" s="238">
        <v>27</v>
      </c>
      <c r="F206" s="238" t="s">
        <v>3066</v>
      </c>
      <c r="H206" s="238" t="s">
        <v>354</v>
      </c>
      <c r="I206" s="238">
        <v>25</v>
      </c>
      <c r="K206" s="238" t="s">
        <v>3168</v>
      </c>
      <c r="L206" s="238">
        <v>152130028</v>
      </c>
      <c r="M206" s="238">
        <v>7</v>
      </c>
      <c r="N206" s="238">
        <v>31</v>
      </c>
      <c r="O206" s="238">
        <v>2015</v>
      </c>
      <c r="P206" s="238" t="s">
        <v>362</v>
      </c>
      <c r="Q206" s="238">
        <v>15</v>
      </c>
      <c r="S206" s="238">
        <v>3</v>
      </c>
      <c r="T206" s="238">
        <v>0</v>
      </c>
      <c r="U206" s="238">
        <v>2</v>
      </c>
      <c r="V206" s="238">
        <v>3</v>
      </c>
      <c r="W206" s="238">
        <v>10</v>
      </c>
      <c r="X206" s="238">
        <v>2</v>
      </c>
      <c r="Y206" s="238">
        <v>1</v>
      </c>
      <c r="Z206" s="238">
        <v>1</v>
      </c>
      <c r="AA206" s="238">
        <v>1</v>
      </c>
      <c r="AB206" s="238">
        <v>1</v>
      </c>
      <c r="AC206" s="238">
        <v>98</v>
      </c>
      <c r="AD206" s="238" t="s">
        <v>3169</v>
      </c>
      <c r="AE206" s="238" t="s">
        <v>3170</v>
      </c>
      <c r="AF206" s="238" t="s">
        <v>2779</v>
      </c>
      <c r="AG206" s="238">
        <v>9</v>
      </c>
      <c r="AH206" s="238">
        <v>2</v>
      </c>
      <c r="AI206" s="238">
        <v>2</v>
      </c>
      <c r="AJ206" s="238">
        <v>3</v>
      </c>
      <c r="AK206" s="238">
        <v>29</v>
      </c>
      <c r="AL206" s="238">
        <v>19</v>
      </c>
      <c r="AM206" s="238" t="s">
        <v>354</v>
      </c>
      <c r="AN206" s="238">
        <v>5</v>
      </c>
      <c r="AO206" s="238">
        <v>7</v>
      </c>
      <c r="AP206" s="238">
        <v>1</v>
      </c>
      <c r="AS206" s="238">
        <v>7</v>
      </c>
      <c r="AT206" s="238">
        <v>98</v>
      </c>
      <c r="AU206" s="238">
        <v>35</v>
      </c>
      <c r="AV206" s="238">
        <v>11</v>
      </c>
      <c r="AW206" s="238">
        <v>21</v>
      </c>
      <c r="AX206" s="238">
        <v>2</v>
      </c>
      <c r="AY206" s="238">
        <v>2</v>
      </c>
      <c r="AZ206" s="238">
        <v>2</v>
      </c>
      <c r="BA206" s="238">
        <v>24</v>
      </c>
      <c r="BB206" s="238">
        <v>44</v>
      </c>
      <c r="BC206" s="238" t="s">
        <v>354</v>
      </c>
      <c r="BD206" s="238">
        <v>5</v>
      </c>
      <c r="BF206" s="238">
        <v>1</v>
      </c>
      <c r="BI206" s="238">
        <v>7</v>
      </c>
      <c r="BJ206" s="238">
        <v>98</v>
      </c>
      <c r="BK206" s="238">
        <v>35</v>
      </c>
      <c r="BL206" s="238">
        <v>11</v>
      </c>
      <c r="BM206" s="238">
        <v>21</v>
      </c>
      <c r="CT206" s="238">
        <v>451870</v>
      </c>
      <c r="CU206" s="238">
        <v>4975866</v>
      </c>
      <c r="CV206" s="238">
        <v>44.934601100000002</v>
      </c>
      <c r="CW206" s="238">
        <v>-93.609979199999998</v>
      </c>
      <c r="CX206" s="238" t="s">
        <v>359</v>
      </c>
      <c r="CY206" s="238" t="s">
        <v>3171</v>
      </c>
    </row>
    <row r="207" spans="1:103" x14ac:dyDescent="0.25">
      <c r="A207" s="238">
        <v>627007</v>
      </c>
      <c r="B207" s="238">
        <v>4</v>
      </c>
      <c r="C207" s="238">
        <v>15</v>
      </c>
      <c r="D207" s="238">
        <v>8.2360000000000007</v>
      </c>
      <c r="E207" s="238">
        <v>27</v>
      </c>
      <c r="F207" s="238" t="s">
        <v>3066</v>
      </c>
      <c r="H207" s="238" t="s">
        <v>354</v>
      </c>
      <c r="I207" s="238">
        <v>25</v>
      </c>
      <c r="K207" s="238">
        <v>18008990</v>
      </c>
      <c r="M207" s="238">
        <v>8</v>
      </c>
      <c r="N207" s="238">
        <v>11</v>
      </c>
      <c r="O207" s="238">
        <v>2018</v>
      </c>
      <c r="P207" s="238" t="s">
        <v>364</v>
      </c>
      <c r="Q207" s="238">
        <v>8</v>
      </c>
      <c r="R207" s="238">
        <v>98</v>
      </c>
      <c r="S207" s="238">
        <v>5</v>
      </c>
      <c r="T207" s="238">
        <v>0</v>
      </c>
      <c r="U207" s="238">
        <v>1</v>
      </c>
      <c r="W207" s="238">
        <v>35</v>
      </c>
      <c r="X207" s="238">
        <v>99</v>
      </c>
      <c r="Y207" s="238">
        <v>1</v>
      </c>
      <c r="Z207" s="238">
        <v>1</v>
      </c>
      <c r="AB207" s="238">
        <v>1</v>
      </c>
      <c r="AC207" s="238">
        <v>98</v>
      </c>
      <c r="AD207" s="238" t="s">
        <v>2800</v>
      </c>
      <c r="AF207" s="238" t="s">
        <v>2779</v>
      </c>
      <c r="AG207" s="238">
        <v>3</v>
      </c>
      <c r="AH207" s="238">
        <v>1</v>
      </c>
      <c r="AI207" s="238">
        <v>4</v>
      </c>
      <c r="AJ207" s="238">
        <v>10</v>
      </c>
      <c r="AK207" s="238">
        <v>21</v>
      </c>
      <c r="AL207" s="238">
        <v>69</v>
      </c>
      <c r="AM207" s="238" t="s">
        <v>354</v>
      </c>
      <c r="AN207" s="238">
        <v>99</v>
      </c>
      <c r="AO207" s="238">
        <v>99</v>
      </c>
      <c r="AS207" s="238">
        <v>90</v>
      </c>
      <c r="CT207" s="238">
        <v>451872.71001718799</v>
      </c>
      <c r="CU207" s="238">
        <v>4975863.4308890495</v>
      </c>
      <c r="CV207" s="238">
        <v>44.934574480000002</v>
      </c>
      <c r="CW207" s="238">
        <v>-93.609940089999995</v>
      </c>
      <c r="CX207" s="238" t="s">
        <v>391</v>
      </c>
      <c r="CY207" s="238" t="s">
        <v>3172</v>
      </c>
    </row>
    <row r="208" spans="1:103" x14ac:dyDescent="0.25">
      <c r="A208" s="238">
        <v>11042318</v>
      </c>
      <c r="B208" s="238">
        <v>4</v>
      </c>
      <c r="C208" s="238">
        <v>15</v>
      </c>
      <c r="D208" s="238">
        <v>8.2370000000000001</v>
      </c>
      <c r="E208" s="238">
        <v>27</v>
      </c>
      <c r="F208" s="238" t="s">
        <v>3066</v>
      </c>
      <c r="H208" s="238" t="s">
        <v>354</v>
      </c>
      <c r="I208" s="238">
        <v>25</v>
      </c>
      <c r="K208" s="238" t="s">
        <v>3173</v>
      </c>
      <c r="L208" s="238">
        <v>151570006</v>
      </c>
      <c r="M208" s="238">
        <v>6</v>
      </c>
      <c r="N208" s="238">
        <v>5</v>
      </c>
      <c r="O208" s="238">
        <v>2015</v>
      </c>
      <c r="P208" s="238" t="s">
        <v>362</v>
      </c>
      <c r="Q208" s="238">
        <v>18</v>
      </c>
      <c r="S208" s="238">
        <v>5</v>
      </c>
      <c r="T208" s="238">
        <v>0</v>
      </c>
      <c r="U208" s="238">
        <v>2</v>
      </c>
      <c r="V208" s="238">
        <v>10</v>
      </c>
      <c r="W208" s="238">
        <v>10</v>
      </c>
      <c r="X208" s="238">
        <v>2</v>
      </c>
      <c r="Y208" s="238">
        <v>1</v>
      </c>
      <c r="Z208" s="238">
        <v>1</v>
      </c>
      <c r="AA208" s="238">
        <v>1</v>
      </c>
      <c r="AB208" s="238">
        <v>1</v>
      </c>
      <c r="AC208" s="238">
        <v>98</v>
      </c>
      <c r="AD208" s="238" t="s">
        <v>3174</v>
      </c>
      <c r="AE208" s="238" t="s">
        <v>3175</v>
      </c>
      <c r="AF208" s="238" t="s">
        <v>2779</v>
      </c>
      <c r="AG208" s="238">
        <v>5</v>
      </c>
      <c r="AH208" s="238">
        <v>2</v>
      </c>
      <c r="AI208" s="238">
        <v>2</v>
      </c>
      <c r="AJ208" s="238">
        <v>4</v>
      </c>
      <c r="AK208" s="238">
        <v>21</v>
      </c>
      <c r="AL208" s="238">
        <v>37</v>
      </c>
      <c r="AM208" s="238" t="s">
        <v>354</v>
      </c>
      <c r="AN208" s="238">
        <v>5</v>
      </c>
      <c r="AO208" s="238">
        <v>14</v>
      </c>
      <c r="AP208" s="238">
        <v>14</v>
      </c>
      <c r="AS208" s="238">
        <v>7</v>
      </c>
      <c r="AT208" s="238">
        <v>98</v>
      </c>
      <c r="AU208" s="238">
        <v>35</v>
      </c>
      <c r="AV208" s="238">
        <v>11</v>
      </c>
      <c r="AW208" s="238">
        <v>20</v>
      </c>
      <c r="AX208" s="238">
        <v>2</v>
      </c>
      <c r="AY208" s="238">
        <v>2</v>
      </c>
      <c r="AZ208" s="238">
        <v>4</v>
      </c>
      <c r="BA208" s="238">
        <v>21</v>
      </c>
      <c r="BB208" s="238">
        <v>26</v>
      </c>
      <c r="BC208" s="238" t="s">
        <v>363</v>
      </c>
      <c r="BD208" s="238">
        <v>5</v>
      </c>
      <c r="BE208" s="238">
        <v>1</v>
      </c>
      <c r="BF208" s="238">
        <v>1</v>
      </c>
      <c r="BI208" s="238">
        <v>7</v>
      </c>
      <c r="BJ208" s="238">
        <v>98</v>
      </c>
      <c r="BK208" s="238">
        <v>35</v>
      </c>
      <c r="BL208" s="238">
        <v>11</v>
      </c>
      <c r="BM208" s="238">
        <v>20</v>
      </c>
      <c r="CT208" s="238">
        <v>451874</v>
      </c>
      <c r="CU208" s="238">
        <v>4975866</v>
      </c>
      <c r="CV208" s="238">
        <v>44.934601299999997</v>
      </c>
      <c r="CW208" s="238">
        <v>-93.609918699999994</v>
      </c>
      <c r="CX208" s="238" t="s">
        <v>359</v>
      </c>
      <c r="CY208" s="238" t="s">
        <v>3176</v>
      </c>
    </row>
    <row r="209" spans="1:103" x14ac:dyDescent="0.25">
      <c r="A209" s="238">
        <v>383535</v>
      </c>
      <c r="B209" s="238">
        <v>4</v>
      </c>
      <c r="C209" s="238">
        <v>15</v>
      </c>
      <c r="D209" s="238">
        <v>8.2409999999999997</v>
      </c>
      <c r="E209" s="238">
        <v>27</v>
      </c>
      <c r="F209" s="238" t="s">
        <v>3066</v>
      </c>
      <c r="H209" s="238" t="s">
        <v>354</v>
      </c>
      <c r="I209" s="238">
        <v>25</v>
      </c>
      <c r="K209" s="238">
        <v>16011517</v>
      </c>
      <c r="M209" s="238">
        <v>10</v>
      </c>
      <c r="N209" s="238">
        <v>2</v>
      </c>
      <c r="O209" s="238">
        <v>2016</v>
      </c>
      <c r="P209" s="238" t="s">
        <v>366</v>
      </c>
      <c r="Q209" s="238">
        <v>16</v>
      </c>
      <c r="R209" s="238" t="s">
        <v>369</v>
      </c>
      <c r="S209" s="238">
        <v>5</v>
      </c>
      <c r="T209" s="238">
        <v>0</v>
      </c>
      <c r="U209" s="238">
        <v>2</v>
      </c>
      <c r="V209" s="238">
        <v>12</v>
      </c>
      <c r="W209" s="238">
        <v>10</v>
      </c>
      <c r="X209" s="238">
        <v>2</v>
      </c>
      <c r="Y209" s="238">
        <v>1</v>
      </c>
      <c r="Z209" s="238">
        <v>1</v>
      </c>
      <c r="AB209" s="238">
        <v>1</v>
      </c>
      <c r="AC209" s="238">
        <v>98</v>
      </c>
      <c r="AD209" s="238" t="s">
        <v>2800</v>
      </c>
      <c r="AF209" s="238" t="s">
        <v>2779</v>
      </c>
      <c r="AG209" s="238">
        <v>7</v>
      </c>
      <c r="AH209" s="238">
        <v>2</v>
      </c>
      <c r="AI209" s="238">
        <v>3</v>
      </c>
      <c r="AJ209" s="238">
        <v>3</v>
      </c>
      <c r="AK209" s="238">
        <v>21</v>
      </c>
      <c r="AL209" s="238">
        <v>17</v>
      </c>
      <c r="AM209" s="238" t="s">
        <v>354</v>
      </c>
      <c r="AN209" s="238">
        <v>5</v>
      </c>
      <c r="AO209" s="238">
        <v>74</v>
      </c>
      <c r="AS209" s="238">
        <v>13</v>
      </c>
      <c r="AT209" s="238">
        <v>20</v>
      </c>
      <c r="AU209" s="238">
        <v>35</v>
      </c>
      <c r="AV209" s="238">
        <v>11</v>
      </c>
      <c r="AW209" s="238">
        <v>21</v>
      </c>
      <c r="AX209" s="238">
        <v>2</v>
      </c>
      <c r="AY209" s="238">
        <v>4</v>
      </c>
      <c r="AZ209" s="238">
        <v>3</v>
      </c>
      <c r="BA209" s="238">
        <v>34</v>
      </c>
      <c r="BB209" s="238">
        <v>24</v>
      </c>
      <c r="BC209" s="238" t="s">
        <v>354</v>
      </c>
      <c r="BD209" s="238">
        <v>5</v>
      </c>
      <c r="BE209" s="238">
        <v>1</v>
      </c>
      <c r="BI209" s="238">
        <v>13</v>
      </c>
      <c r="BJ209" s="238">
        <v>20</v>
      </c>
      <c r="BK209" s="238">
        <v>35</v>
      </c>
      <c r="BL209" s="238">
        <v>11</v>
      </c>
      <c r="BM209" s="238">
        <v>21</v>
      </c>
      <c r="CT209" s="238">
        <v>451875.72137040901</v>
      </c>
      <c r="CU209" s="238">
        <v>4975865.1413379703</v>
      </c>
      <c r="CV209" s="238">
        <v>44.93459008</v>
      </c>
      <c r="CW209" s="238">
        <v>-93.609902090000006</v>
      </c>
      <c r="CX209" s="238" t="s">
        <v>359</v>
      </c>
      <c r="CY209" s="238" t="s">
        <v>3177</v>
      </c>
    </row>
    <row r="210" spans="1:103" x14ac:dyDescent="0.25">
      <c r="A210" s="238">
        <v>10808958</v>
      </c>
      <c r="B210" s="238">
        <v>4</v>
      </c>
      <c r="C210" s="238">
        <v>15</v>
      </c>
      <c r="D210" s="238">
        <v>8.2460000000000004</v>
      </c>
      <c r="E210" s="238">
        <v>27</v>
      </c>
      <c r="F210" s="238" t="s">
        <v>3066</v>
      </c>
      <c r="H210" s="238" t="s">
        <v>354</v>
      </c>
      <c r="I210" s="238">
        <v>25</v>
      </c>
      <c r="K210" s="238" t="s">
        <v>3178</v>
      </c>
      <c r="L210" s="238">
        <v>122460048</v>
      </c>
      <c r="M210" s="238">
        <v>9</v>
      </c>
      <c r="N210" s="238">
        <v>2</v>
      </c>
      <c r="O210" s="238">
        <v>2012</v>
      </c>
      <c r="P210" s="238" t="s">
        <v>366</v>
      </c>
      <c r="Q210" s="238">
        <v>11</v>
      </c>
      <c r="S210" s="238">
        <v>5</v>
      </c>
      <c r="T210" s="238">
        <v>0</v>
      </c>
      <c r="U210" s="238">
        <v>2</v>
      </c>
      <c r="V210" s="238">
        <v>5</v>
      </c>
      <c r="W210" s="238">
        <v>10</v>
      </c>
      <c r="X210" s="238">
        <v>2</v>
      </c>
      <c r="Y210" s="238">
        <v>1</v>
      </c>
      <c r="Z210" s="238">
        <v>1</v>
      </c>
      <c r="AA210" s="238">
        <v>1</v>
      </c>
      <c r="AB210" s="238">
        <v>1</v>
      </c>
      <c r="AC210" s="238">
        <v>98</v>
      </c>
      <c r="AD210" s="238" t="s">
        <v>3133</v>
      </c>
      <c r="AF210" s="238" t="s">
        <v>2779</v>
      </c>
      <c r="AG210" s="238">
        <v>10</v>
      </c>
      <c r="AH210" s="238">
        <v>0</v>
      </c>
      <c r="AI210" s="238">
        <v>2</v>
      </c>
      <c r="AJ210" s="238">
        <v>7</v>
      </c>
      <c r="AL210" s="238">
        <v>43</v>
      </c>
      <c r="AM210" s="238" t="s">
        <v>354</v>
      </c>
      <c r="AN210" s="238">
        <v>5</v>
      </c>
      <c r="AO210" s="238">
        <v>2</v>
      </c>
      <c r="AP210" s="238">
        <v>8</v>
      </c>
      <c r="AQ210" s="238">
        <v>7</v>
      </c>
      <c r="AS210" s="238">
        <v>7</v>
      </c>
      <c r="AT210" s="238">
        <v>98</v>
      </c>
      <c r="AU210" s="238">
        <v>35</v>
      </c>
      <c r="AV210" s="238">
        <v>11</v>
      </c>
      <c r="AW210" s="238">
        <v>21</v>
      </c>
      <c r="AX210" s="238">
        <v>2</v>
      </c>
      <c r="AY210" s="238">
        <v>4</v>
      </c>
      <c r="AZ210" s="238">
        <v>4</v>
      </c>
      <c r="BA210" s="238">
        <v>21</v>
      </c>
      <c r="BB210" s="238">
        <v>26</v>
      </c>
      <c r="BC210" s="238" t="s">
        <v>363</v>
      </c>
      <c r="BD210" s="238">
        <v>5</v>
      </c>
      <c r="BE210" s="238">
        <v>1</v>
      </c>
      <c r="BF210" s="238">
        <v>1</v>
      </c>
      <c r="BI210" s="238">
        <v>7</v>
      </c>
      <c r="BJ210" s="238">
        <v>98</v>
      </c>
      <c r="BK210" s="238">
        <v>35</v>
      </c>
      <c r="BL210" s="238">
        <v>11</v>
      </c>
      <c r="BM210" s="238">
        <v>21</v>
      </c>
      <c r="CT210" s="238">
        <v>451889</v>
      </c>
      <c r="CU210" s="238">
        <v>4975866</v>
      </c>
      <c r="CV210" s="238">
        <v>44.934601700000002</v>
      </c>
      <c r="CW210" s="238">
        <v>-93.609737300000006</v>
      </c>
      <c r="CX210" s="238" t="s">
        <v>359</v>
      </c>
      <c r="CY210" s="238" t="s">
        <v>3179</v>
      </c>
    </row>
    <row r="211" spans="1:103" x14ac:dyDescent="0.25">
      <c r="A211" s="238">
        <v>622479</v>
      </c>
      <c r="B211" s="238">
        <v>4</v>
      </c>
      <c r="C211" s="238">
        <v>15</v>
      </c>
      <c r="D211" s="238">
        <v>8.2490000000000006</v>
      </c>
      <c r="E211" s="238">
        <v>27</v>
      </c>
      <c r="F211" s="238" t="s">
        <v>3066</v>
      </c>
      <c r="H211" s="238" t="s">
        <v>354</v>
      </c>
      <c r="I211" s="238">
        <v>25</v>
      </c>
      <c r="K211" s="238">
        <v>18007980</v>
      </c>
      <c r="M211" s="238">
        <v>7</v>
      </c>
      <c r="N211" s="238">
        <v>21</v>
      </c>
      <c r="O211" s="238">
        <v>2018</v>
      </c>
      <c r="P211" s="238" t="s">
        <v>364</v>
      </c>
      <c r="Q211" s="238">
        <v>18</v>
      </c>
      <c r="R211" s="238">
        <v>98</v>
      </c>
      <c r="S211" s="238">
        <v>4</v>
      </c>
      <c r="T211" s="238">
        <v>0</v>
      </c>
      <c r="U211" s="238">
        <v>2</v>
      </c>
      <c r="V211" s="238">
        <v>13</v>
      </c>
      <c r="W211" s="238">
        <v>10</v>
      </c>
      <c r="X211" s="238">
        <v>16</v>
      </c>
      <c r="Y211" s="238">
        <v>1</v>
      </c>
      <c r="Z211" s="238">
        <v>1</v>
      </c>
      <c r="AB211" s="238">
        <v>1</v>
      </c>
      <c r="AC211" s="238">
        <v>98</v>
      </c>
      <c r="AD211" s="238" t="s">
        <v>2800</v>
      </c>
      <c r="AE211" s="238" t="s">
        <v>3180</v>
      </c>
      <c r="AF211" s="238" t="s">
        <v>2779</v>
      </c>
      <c r="AG211" s="238">
        <v>7</v>
      </c>
      <c r="AH211" s="238">
        <v>2</v>
      </c>
      <c r="AI211" s="238">
        <v>2</v>
      </c>
      <c r="AJ211" s="238">
        <v>3</v>
      </c>
      <c r="AK211" s="238">
        <v>21</v>
      </c>
      <c r="AL211" s="238">
        <v>35</v>
      </c>
      <c r="AM211" s="238" t="s">
        <v>363</v>
      </c>
      <c r="AN211" s="238">
        <v>5</v>
      </c>
      <c r="AO211" s="238">
        <v>1</v>
      </c>
      <c r="AS211" s="238">
        <v>13</v>
      </c>
      <c r="AT211" s="238">
        <v>98</v>
      </c>
      <c r="AU211" s="238">
        <v>35</v>
      </c>
      <c r="AV211" s="238">
        <v>11</v>
      </c>
      <c r="AW211" s="238">
        <v>21</v>
      </c>
      <c r="AX211" s="238">
        <v>2</v>
      </c>
      <c r="AY211" s="238">
        <v>4</v>
      </c>
      <c r="AZ211" s="238">
        <v>3</v>
      </c>
      <c r="BA211" s="238">
        <v>24</v>
      </c>
      <c r="BB211" s="238">
        <v>47</v>
      </c>
      <c r="BC211" s="238" t="s">
        <v>354</v>
      </c>
      <c r="BD211" s="238">
        <v>5</v>
      </c>
      <c r="BE211" s="238">
        <v>2</v>
      </c>
      <c r="BF211" s="238">
        <v>99</v>
      </c>
      <c r="BI211" s="238">
        <v>13</v>
      </c>
      <c r="BJ211" s="238">
        <v>98</v>
      </c>
      <c r="BK211" s="238">
        <v>35</v>
      </c>
      <c r="BL211" s="238">
        <v>11</v>
      </c>
      <c r="BM211" s="238">
        <v>21</v>
      </c>
      <c r="CT211" s="238">
        <v>451893.53701947199</v>
      </c>
      <c r="CU211" s="238">
        <v>4975866.2508504298</v>
      </c>
      <c r="CV211" s="238">
        <v>44.934601270000002</v>
      </c>
      <c r="CW211" s="238">
        <v>-93.60967642</v>
      </c>
      <c r="CX211" s="238" t="s">
        <v>359</v>
      </c>
      <c r="CY211" s="238" t="s">
        <v>3181</v>
      </c>
    </row>
    <row r="212" spans="1:103" x14ac:dyDescent="0.25">
      <c r="A212" s="238">
        <v>10873418</v>
      </c>
      <c r="B212" s="238">
        <v>4</v>
      </c>
      <c r="C212" s="238">
        <v>15</v>
      </c>
      <c r="D212" s="238">
        <v>8.2509999999999994</v>
      </c>
      <c r="E212" s="238">
        <v>27</v>
      </c>
      <c r="F212" s="238" t="s">
        <v>3066</v>
      </c>
      <c r="H212" s="238" t="s">
        <v>354</v>
      </c>
      <c r="I212" s="238">
        <v>25</v>
      </c>
      <c r="K212" s="238" t="s">
        <v>3182</v>
      </c>
      <c r="L212" s="238">
        <v>131410168</v>
      </c>
      <c r="M212" s="238">
        <v>5</v>
      </c>
      <c r="N212" s="238">
        <v>21</v>
      </c>
      <c r="O212" s="238">
        <v>2013</v>
      </c>
      <c r="P212" s="238" t="s">
        <v>368</v>
      </c>
      <c r="Q212" s="238">
        <v>15</v>
      </c>
      <c r="R212" s="238" t="s">
        <v>356</v>
      </c>
      <c r="S212" s="238">
        <v>4</v>
      </c>
      <c r="T212" s="238">
        <v>0</v>
      </c>
      <c r="U212" s="238">
        <v>2</v>
      </c>
      <c r="V212" s="238">
        <v>1</v>
      </c>
      <c r="W212" s="238">
        <v>10</v>
      </c>
      <c r="X212" s="238">
        <v>15</v>
      </c>
      <c r="Y212" s="238">
        <v>1</v>
      </c>
      <c r="Z212" s="238">
        <v>2</v>
      </c>
      <c r="AB212" s="238">
        <v>1</v>
      </c>
      <c r="AC212" s="238">
        <v>98</v>
      </c>
      <c r="AD212" s="238" t="s">
        <v>3183</v>
      </c>
      <c r="AE212" s="238" t="s">
        <v>3184</v>
      </c>
      <c r="AF212" s="238" t="s">
        <v>2779</v>
      </c>
      <c r="AG212" s="238">
        <v>7</v>
      </c>
      <c r="AH212" s="238">
        <v>2</v>
      </c>
      <c r="AI212" s="238">
        <v>2</v>
      </c>
      <c r="AJ212" s="238">
        <v>4</v>
      </c>
      <c r="AK212" s="238">
        <v>21</v>
      </c>
      <c r="AL212" s="238">
        <v>42</v>
      </c>
      <c r="AM212" s="238" t="s">
        <v>354</v>
      </c>
      <c r="AN212" s="238">
        <v>5</v>
      </c>
      <c r="AO212" s="238">
        <v>15</v>
      </c>
      <c r="AS212" s="238">
        <v>5</v>
      </c>
      <c r="AT212" s="238">
        <v>98</v>
      </c>
      <c r="AU212" s="238">
        <v>35</v>
      </c>
      <c r="AV212" s="238">
        <v>11</v>
      </c>
      <c r="AW212" s="238">
        <v>20</v>
      </c>
      <c r="AX212" s="238">
        <v>2</v>
      </c>
      <c r="AY212" s="238">
        <v>1</v>
      </c>
      <c r="AZ212" s="238">
        <v>4</v>
      </c>
      <c r="BA212" s="238">
        <v>26</v>
      </c>
      <c r="BB212" s="238">
        <v>55</v>
      </c>
      <c r="BC212" s="238" t="s">
        <v>354</v>
      </c>
      <c r="BD212" s="238">
        <v>5</v>
      </c>
      <c r="BE212" s="238">
        <v>1</v>
      </c>
      <c r="BI212" s="238">
        <v>5</v>
      </c>
      <c r="BJ212" s="238">
        <v>98</v>
      </c>
      <c r="BK212" s="238">
        <v>35</v>
      </c>
      <c r="BL212" s="238">
        <v>11</v>
      </c>
      <c r="BM212" s="238">
        <v>20</v>
      </c>
      <c r="CT212" s="238">
        <v>451897</v>
      </c>
      <c r="CU212" s="238">
        <v>4975866</v>
      </c>
      <c r="CV212" s="238">
        <v>44.934601899999997</v>
      </c>
      <c r="CW212" s="238">
        <v>-93.609636499999993</v>
      </c>
      <c r="CX212" s="238" t="s">
        <v>359</v>
      </c>
      <c r="CY212" s="238" t="s">
        <v>3185</v>
      </c>
    </row>
    <row r="213" spans="1:103" x14ac:dyDescent="0.25">
      <c r="A213" s="238">
        <v>602312</v>
      </c>
      <c r="B213" s="238">
        <v>4</v>
      </c>
      <c r="C213" s="238">
        <v>15</v>
      </c>
      <c r="D213" s="238">
        <v>8.2539999999999996</v>
      </c>
      <c r="E213" s="238">
        <v>27</v>
      </c>
      <c r="F213" s="238" t="s">
        <v>3066</v>
      </c>
      <c r="H213" s="238" t="s">
        <v>354</v>
      </c>
      <c r="I213" s="238">
        <v>25</v>
      </c>
      <c r="K213" s="238">
        <v>18005718</v>
      </c>
      <c r="M213" s="238">
        <v>6</v>
      </c>
      <c r="N213" s="238">
        <v>5</v>
      </c>
      <c r="O213" s="238">
        <v>2018</v>
      </c>
      <c r="P213" s="238" t="s">
        <v>368</v>
      </c>
      <c r="Q213" s="238">
        <v>15</v>
      </c>
      <c r="R213" s="238" t="s">
        <v>369</v>
      </c>
      <c r="S213" s="238">
        <v>3</v>
      </c>
      <c r="T213" s="238">
        <v>0</v>
      </c>
      <c r="U213" s="238">
        <v>3</v>
      </c>
      <c r="V213" s="238">
        <v>12</v>
      </c>
      <c r="W213" s="238">
        <v>10</v>
      </c>
      <c r="X213" s="238">
        <v>10</v>
      </c>
      <c r="Y213" s="238">
        <v>1</v>
      </c>
      <c r="Z213" s="238">
        <v>1</v>
      </c>
      <c r="AB213" s="238">
        <v>1</v>
      </c>
      <c r="AC213" s="238">
        <v>98</v>
      </c>
      <c r="AD213" s="238" t="s">
        <v>2800</v>
      </c>
      <c r="AF213" s="238" t="s">
        <v>2779</v>
      </c>
      <c r="AG213" s="238">
        <v>7</v>
      </c>
      <c r="AH213" s="238">
        <v>2</v>
      </c>
      <c r="AI213" s="238">
        <v>4</v>
      </c>
      <c r="AJ213" s="238">
        <v>3</v>
      </c>
      <c r="AK213" s="238">
        <v>21</v>
      </c>
      <c r="AL213" s="238">
        <v>19</v>
      </c>
      <c r="AM213" s="238" t="s">
        <v>363</v>
      </c>
      <c r="AN213" s="238">
        <v>5</v>
      </c>
      <c r="AO213" s="238">
        <v>1</v>
      </c>
      <c r="AS213" s="238">
        <v>12</v>
      </c>
      <c r="AT213" s="238">
        <v>20</v>
      </c>
      <c r="AU213" s="238">
        <v>35</v>
      </c>
      <c r="AV213" s="238">
        <v>11</v>
      </c>
      <c r="AW213" s="238">
        <v>21</v>
      </c>
      <c r="AX213" s="238">
        <v>2</v>
      </c>
      <c r="AY213" s="238">
        <v>2</v>
      </c>
      <c r="AZ213" s="238">
        <v>3</v>
      </c>
      <c r="BA213" s="238">
        <v>21</v>
      </c>
      <c r="BB213" s="238">
        <v>88</v>
      </c>
      <c r="BC213" s="238" t="s">
        <v>354</v>
      </c>
      <c r="BD213" s="238">
        <v>5</v>
      </c>
      <c r="BE213" s="238">
        <v>1</v>
      </c>
      <c r="BI213" s="238">
        <v>12</v>
      </c>
      <c r="BJ213" s="238">
        <v>20</v>
      </c>
      <c r="BK213" s="238">
        <v>35</v>
      </c>
      <c r="BL213" s="238">
        <v>11</v>
      </c>
      <c r="BM213" s="238">
        <v>21</v>
      </c>
      <c r="BN213" s="238">
        <v>2</v>
      </c>
      <c r="BO213" s="238">
        <v>2</v>
      </c>
      <c r="BP213" s="238">
        <v>3</v>
      </c>
      <c r="BQ213" s="238">
        <v>21</v>
      </c>
      <c r="BR213" s="238">
        <v>20</v>
      </c>
      <c r="BS213" s="238" t="s">
        <v>363</v>
      </c>
      <c r="BT213" s="238">
        <v>5</v>
      </c>
      <c r="BU213" s="238">
        <v>90</v>
      </c>
      <c r="BV213" s="238">
        <v>74</v>
      </c>
      <c r="BY213" s="238">
        <v>12</v>
      </c>
      <c r="BZ213" s="238">
        <v>20</v>
      </c>
      <c r="CA213" s="238">
        <v>35</v>
      </c>
      <c r="CB213" s="238">
        <v>11</v>
      </c>
      <c r="CC213" s="238">
        <v>21</v>
      </c>
      <c r="CT213" s="238">
        <v>451901.88839789201</v>
      </c>
      <c r="CU213" s="238">
        <v>4975862.8330964996</v>
      </c>
      <c r="CV213" s="238">
        <v>44.934571069999997</v>
      </c>
      <c r="CW213" s="238">
        <v>-93.609570259999998</v>
      </c>
      <c r="CX213" s="238" t="s">
        <v>359</v>
      </c>
      <c r="CY213" s="238" t="s">
        <v>3186</v>
      </c>
    </row>
    <row r="214" spans="1:103" x14ac:dyDescent="0.25">
      <c r="A214" s="238">
        <v>783677</v>
      </c>
      <c r="B214" s="238">
        <v>4</v>
      </c>
      <c r="C214" s="238">
        <v>15</v>
      </c>
      <c r="D214" s="238">
        <v>8.2560000000000002</v>
      </c>
      <c r="E214" s="238">
        <v>27</v>
      </c>
      <c r="F214" s="238" t="s">
        <v>3066</v>
      </c>
      <c r="H214" s="238" t="s">
        <v>354</v>
      </c>
      <c r="I214" s="238">
        <v>25</v>
      </c>
      <c r="K214" s="238">
        <v>200000671</v>
      </c>
      <c r="L214" s="238">
        <v>200260103</v>
      </c>
      <c r="M214" s="238">
        <v>1</v>
      </c>
      <c r="N214" s="238">
        <v>26</v>
      </c>
      <c r="O214" s="238">
        <v>2020</v>
      </c>
      <c r="P214" s="238" t="s">
        <v>366</v>
      </c>
      <c r="Q214" s="238">
        <v>16</v>
      </c>
      <c r="R214" s="238">
        <v>98</v>
      </c>
      <c r="S214" s="238">
        <v>5</v>
      </c>
      <c r="T214" s="238">
        <v>0</v>
      </c>
      <c r="U214" s="238">
        <v>2</v>
      </c>
      <c r="V214" s="238">
        <v>12</v>
      </c>
      <c r="W214" s="238">
        <v>10</v>
      </c>
      <c r="X214" s="238">
        <v>4</v>
      </c>
      <c r="Y214" s="238">
        <v>1</v>
      </c>
      <c r="Z214" s="238">
        <v>2</v>
      </c>
      <c r="AB214" s="238">
        <v>1</v>
      </c>
      <c r="AC214" s="238">
        <v>98</v>
      </c>
      <c r="AD214" s="238" t="s">
        <v>2800</v>
      </c>
      <c r="AF214" s="238" t="s">
        <v>2779</v>
      </c>
      <c r="AG214" s="238">
        <v>7</v>
      </c>
      <c r="AH214" s="238">
        <v>2</v>
      </c>
      <c r="AI214" s="238">
        <v>4</v>
      </c>
      <c r="AJ214" s="238">
        <v>3</v>
      </c>
      <c r="AK214" s="238">
        <v>34</v>
      </c>
      <c r="AL214" s="238">
        <v>68</v>
      </c>
      <c r="AM214" s="238" t="s">
        <v>354</v>
      </c>
      <c r="AN214" s="238">
        <v>5</v>
      </c>
      <c r="AO214" s="238">
        <v>1</v>
      </c>
      <c r="AS214" s="238">
        <v>12</v>
      </c>
      <c r="AT214" s="238">
        <v>23</v>
      </c>
      <c r="AU214" s="238">
        <v>35</v>
      </c>
      <c r="AV214" s="238">
        <v>11</v>
      </c>
      <c r="AW214" s="238">
        <v>21</v>
      </c>
      <c r="AX214" s="238">
        <v>2</v>
      </c>
      <c r="AY214" s="238">
        <v>2</v>
      </c>
      <c r="AZ214" s="238">
        <v>3</v>
      </c>
      <c r="BA214" s="238">
        <v>21</v>
      </c>
      <c r="BB214" s="238">
        <v>37</v>
      </c>
      <c r="BC214" s="238" t="s">
        <v>354</v>
      </c>
      <c r="BD214" s="238">
        <v>5</v>
      </c>
      <c r="BE214" s="238">
        <v>4</v>
      </c>
      <c r="BI214" s="238">
        <v>12</v>
      </c>
      <c r="BJ214" s="238">
        <v>23</v>
      </c>
      <c r="BK214" s="238">
        <v>35</v>
      </c>
      <c r="BL214" s="238">
        <v>11</v>
      </c>
      <c r="BM214" s="238">
        <v>21</v>
      </c>
      <c r="CT214" s="238">
        <v>451904.00506879197</v>
      </c>
      <c r="CU214" s="238">
        <v>4975862.4946151897</v>
      </c>
      <c r="CV214" s="238">
        <v>44.934568169999999</v>
      </c>
      <c r="CW214" s="238">
        <v>-93.609543400000007</v>
      </c>
      <c r="CX214" s="238" t="s">
        <v>359</v>
      </c>
      <c r="CY214" s="238" t="s">
        <v>3187</v>
      </c>
    </row>
    <row r="215" spans="1:103" x14ac:dyDescent="0.25">
      <c r="A215" s="238">
        <v>10870723</v>
      </c>
      <c r="B215" s="238">
        <v>4</v>
      </c>
      <c r="C215" s="238">
        <v>15</v>
      </c>
      <c r="D215" s="238">
        <v>8.2569999999999997</v>
      </c>
      <c r="E215" s="238">
        <v>27</v>
      </c>
      <c r="F215" s="238" t="s">
        <v>3066</v>
      </c>
      <c r="H215" s="238" t="s">
        <v>354</v>
      </c>
      <c r="I215" s="238">
        <v>25</v>
      </c>
      <c r="K215" s="238" t="s">
        <v>3188</v>
      </c>
      <c r="L215" s="238">
        <v>130990081</v>
      </c>
      <c r="M215" s="238">
        <v>4</v>
      </c>
      <c r="N215" s="238">
        <v>9</v>
      </c>
      <c r="O215" s="238">
        <v>2013</v>
      </c>
      <c r="P215" s="238" t="s">
        <v>368</v>
      </c>
      <c r="Q215" s="238">
        <v>8</v>
      </c>
      <c r="S215" s="238">
        <v>4</v>
      </c>
      <c r="T215" s="238">
        <v>0</v>
      </c>
      <c r="U215" s="238">
        <v>3</v>
      </c>
      <c r="V215" s="238">
        <v>1</v>
      </c>
      <c r="W215" s="238">
        <v>10</v>
      </c>
      <c r="X215" s="238">
        <v>2</v>
      </c>
      <c r="Y215" s="238">
        <v>1</v>
      </c>
      <c r="Z215" s="238">
        <v>3</v>
      </c>
      <c r="AB215" s="238">
        <v>2</v>
      </c>
      <c r="AC215" s="238">
        <v>98</v>
      </c>
      <c r="AD215" s="238" t="s">
        <v>3189</v>
      </c>
      <c r="AE215" s="238" t="s">
        <v>3143</v>
      </c>
      <c r="AF215" s="238" t="s">
        <v>2779</v>
      </c>
      <c r="AG215" s="238">
        <v>7</v>
      </c>
      <c r="AH215" s="238">
        <v>2</v>
      </c>
      <c r="AI215" s="238">
        <v>2</v>
      </c>
      <c r="AJ215" s="238">
        <v>3</v>
      </c>
      <c r="AK215" s="238">
        <v>26</v>
      </c>
      <c r="AL215" s="238">
        <v>19</v>
      </c>
      <c r="AM215" s="238" t="s">
        <v>354</v>
      </c>
      <c r="AN215" s="238">
        <v>5</v>
      </c>
      <c r="AS215" s="238">
        <v>4</v>
      </c>
      <c r="AT215" s="238">
        <v>20</v>
      </c>
      <c r="AU215" s="238">
        <v>35</v>
      </c>
      <c r="AV215" s="238">
        <v>11</v>
      </c>
      <c r="AW215" s="238">
        <v>21</v>
      </c>
      <c r="AX215" s="238">
        <v>2</v>
      </c>
      <c r="AY215" s="238">
        <v>2</v>
      </c>
      <c r="AZ215" s="238">
        <v>3</v>
      </c>
      <c r="BA215" s="238">
        <v>8</v>
      </c>
      <c r="BB215" s="238">
        <v>41</v>
      </c>
      <c r="BC215" s="238" t="s">
        <v>354</v>
      </c>
      <c r="BD215" s="238">
        <v>5</v>
      </c>
      <c r="BE215" s="238">
        <v>1</v>
      </c>
      <c r="BI215" s="238">
        <v>4</v>
      </c>
      <c r="BJ215" s="238">
        <v>20</v>
      </c>
      <c r="BK215" s="238">
        <v>35</v>
      </c>
      <c r="BL215" s="238">
        <v>11</v>
      </c>
      <c r="BM215" s="238">
        <v>21</v>
      </c>
      <c r="BN215" s="238">
        <v>2</v>
      </c>
      <c r="BO215" s="238">
        <v>2</v>
      </c>
      <c r="BP215" s="238">
        <v>3</v>
      </c>
      <c r="BQ215" s="238">
        <v>8</v>
      </c>
      <c r="BR215" s="238">
        <v>55</v>
      </c>
      <c r="BS215" s="238" t="s">
        <v>354</v>
      </c>
      <c r="BT215" s="238">
        <v>5</v>
      </c>
      <c r="BU215" s="238">
        <v>1</v>
      </c>
      <c r="BY215" s="238">
        <v>4</v>
      </c>
      <c r="BZ215" s="238">
        <v>20</v>
      </c>
      <c r="CA215" s="238">
        <v>35</v>
      </c>
      <c r="CB215" s="238">
        <v>11</v>
      </c>
      <c r="CC215" s="238">
        <v>21</v>
      </c>
      <c r="CT215" s="238">
        <v>451906</v>
      </c>
      <c r="CU215" s="238">
        <v>4975866</v>
      </c>
      <c r="CV215" s="238">
        <v>44.9346022</v>
      </c>
      <c r="CW215" s="238">
        <v>-93.609515599999995</v>
      </c>
      <c r="CX215" s="238" t="s">
        <v>359</v>
      </c>
      <c r="CY215" s="238" t="s">
        <v>3190</v>
      </c>
    </row>
    <row r="216" spans="1:103" x14ac:dyDescent="0.25">
      <c r="A216" s="238">
        <v>10720841</v>
      </c>
      <c r="B216" s="238">
        <v>4</v>
      </c>
      <c r="C216" s="238">
        <v>15</v>
      </c>
      <c r="D216" s="238">
        <v>8.2609999999999992</v>
      </c>
      <c r="E216" s="238">
        <v>27</v>
      </c>
      <c r="F216" s="238" t="s">
        <v>3066</v>
      </c>
      <c r="H216" s="238" t="s">
        <v>354</v>
      </c>
      <c r="I216" s="238">
        <v>25</v>
      </c>
      <c r="K216" s="238">
        <v>113086</v>
      </c>
      <c r="L216" s="238">
        <v>111300055</v>
      </c>
      <c r="M216" s="238">
        <v>5</v>
      </c>
      <c r="N216" s="238">
        <v>10</v>
      </c>
      <c r="O216" s="238">
        <v>2011</v>
      </c>
      <c r="P216" s="238" t="s">
        <v>368</v>
      </c>
      <c r="Q216" s="238">
        <v>7</v>
      </c>
      <c r="S216" s="238">
        <v>5</v>
      </c>
      <c r="T216" s="238">
        <v>0</v>
      </c>
      <c r="U216" s="238">
        <v>2</v>
      </c>
      <c r="V216" s="238">
        <v>3</v>
      </c>
      <c r="W216" s="238">
        <v>10</v>
      </c>
      <c r="X216" s="238">
        <v>4</v>
      </c>
      <c r="Y216" s="238">
        <v>1</v>
      </c>
      <c r="Z216" s="238">
        <v>1</v>
      </c>
      <c r="AB216" s="238">
        <v>1</v>
      </c>
      <c r="AC216" s="238">
        <v>98</v>
      </c>
      <c r="AD216" s="238" t="s">
        <v>2777</v>
      </c>
      <c r="AE216" s="238" t="s">
        <v>3191</v>
      </c>
      <c r="AF216" s="238" t="s">
        <v>2779</v>
      </c>
      <c r="AG216" s="238">
        <v>9</v>
      </c>
      <c r="AH216" s="238">
        <v>2</v>
      </c>
      <c r="AI216" s="238">
        <v>2</v>
      </c>
      <c r="AJ216" s="238">
        <v>4</v>
      </c>
      <c r="AK216" s="238">
        <v>24</v>
      </c>
      <c r="AL216" s="238">
        <v>57</v>
      </c>
      <c r="AM216" s="238" t="s">
        <v>363</v>
      </c>
      <c r="AN216" s="238">
        <v>5</v>
      </c>
      <c r="AO216" s="238">
        <v>2</v>
      </c>
      <c r="AS216" s="238">
        <v>7</v>
      </c>
      <c r="AT216" s="238">
        <v>98</v>
      </c>
      <c r="AU216" s="238">
        <v>35</v>
      </c>
      <c r="AV216" s="238">
        <v>11</v>
      </c>
      <c r="AW216" s="238">
        <v>21</v>
      </c>
      <c r="AX216" s="238">
        <v>2</v>
      </c>
      <c r="AY216" s="238">
        <v>4</v>
      </c>
      <c r="AZ216" s="238">
        <v>3</v>
      </c>
      <c r="BA216" s="238">
        <v>21</v>
      </c>
      <c r="BB216" s="238">
        <v>43</v>
      </c>
      <c r="BC216" s="238" t="s">
        <v>363</v>
      </c>
      <c r="BD216" s="238">
        <v>5</v>
      </c>
      <c r="BE216" s="238">
        <v>8</v>
      </c>
      <c r="BI216" s="238">
        <v>7</v>
      </c>
      <c r="BJ216" s="238">
        <v>98</v>
      </c>
      <c r="BK216" s="238">
        <v>35</v>
      </c>
      <c r="BL216" s="238">
        <v>11</v>
      </c>
      <c r="BM216" s="238">
        <v>21</v>
      </c>
      <c r="CT216" s="238">
        <v>451913</v>
      </c>
      <c r="CU216" s="238">
        <v>4975866</v>
      </c>
      <c r="CV216" s="238">
        <v>44.934602400000003</v>
      </c>
      <c r="CW216" s="238">
        <v>-93.609428600000001</v>
      </c>
      <c r="CX216" s="238" t="s">
        <v>359</v>
      </c>
      <c r="CY216" s="238" t="s">
        <v>3192</v>
      </c>
    </row>
    <row r="217" spans="1:103" x14ac:dyDescent="0.25">
      <c r="A217" s="238">
        <v>10722001</v>
      </c>
      <c r="B217" s="238">
        <v>4</v>
      </c>
      <c r="C217" s="238">
        <v>15</v>
      </c>
      <c r="D217" s="238">
        <v>8.2609999999999992</v>
      </c>
      <c r="E217" s="238">
        <v>27</v>
      </c>
      <c r="F217" s="238" t="s">
        <v>3066</v>
      </c>
      <c r="H217" s="238" t="s">
        <v>354</v>
      </c>
      <c r="I217" s="238">
        <v>25</v>
      </c>
      <c r="K217" s="238">
        <v>113239</v>
      </c>
      <c r="L217" s="238">
        <v>111510132</v>
      </c>
      <c r="M217" s="238">
        <v>5</v>
      </c>
      <c r="N217" s="238">
        <v>14</v>
      </c>
      <c r="O217" s="238">
        <v>2011</v>
      </c>
      <c r="P217" s="238" t="s">
        <v>364</v>
      </c>
      <c r="Q217" s="238">
        <v>12</v>
      </c>
      <c r="S217" s="238">
        <v>5</v>
      </c>
      <c r="T217" s="238">
        <v>0</v>
      </c>
      <c r="U217" s="238">
        <v>2</v>
      </c>
      <c r="V217" s="238">
        <v>3</v>
      </c>
      <c r="W217" s="238">
        <v>10</v>
      </c>
      <c r="X217" s="238">
        <v>4</v>
      </c>
      <c r="Y217" s="238">
        <v>1</v>
      </c>
      <c r="Z217" s="238">
        <v>3</v>
      </c>
      <c r="AB217" s="238">
        <v>2</v>
      </c>
      <c r="AC217" s="238">
        <v>98</v>
      </c>
      <c r="AF217" s="238" t="s">
        <v>2779</v>
      </c>
      <c r="AG217" s="238">
        <v>9</v>
      </c>
      <c r="AH217" s="238">
        <v>2</v>
      </c>
      <c r="AI217" s="238">
        <v>4</v>
      </c>
      <c r="AJ217" s="238">
        <v>1</v>
      </c>
      <c r="AK217" s="238">
        <v>24</v>
      </c>
      <c r="AL217" s="238">
        <v>45</v>
      </c>
      <c r="AM217" s="238" t="s">
        <v>363</v>
      </c>
      <c r="AN217" s="238">
        <v>5</v>
      </c>
      <c r="AO217" s="238">
        <v>2</v>
      </c>
      <c r="AS217" s="238">
        <v>5</v>
      </c>
      <c r="AT217" s="238">
        <v>2</v>
      </c>
      <c r="AU217" s="238">
        <v>35</v>
      </c>
      <c r="AV217" s="238">
        <v>11</v>
      </c>
      <c r="AW217" s="238">
        <v>21</v>
      </c>
      <c r="AX217" s="238">
        <v>2</v>
      </c>
      <c r="AY217" s="238">
        <v>4</v>
      </c>
      <c r="AZ217" s="238">
        <v>3</v>
      </c>
      <c r="BA217" s="238">
        <v>21</v>
      </c>
      <c r="BB217" s="238">
        <v>53</v>
      </c>
      <c r="BC217" s="238" t="s">
        <v>363</v>
      </c>
      <c r="BD217" s="238">
        <v>5</v>
      </c>
      <c r="BE217" s="238">
        <v>1</v>
      </c>
      <c r="BI217" s="238">
        <v>5</v>
      </c>
      <c r="BJ217" s="238">
        <v>2</v>
      </c>
      <c r="BK217" s="238">
        <v>35</v>
      </c>
      <c r="BL217" s="238">
        <v>11</v>
      </c>
      <c r="BM217" s="238">
        <v>21</v>
      </c>
      <c r="CT217" s="238">
        <v>451913</v>
      </c>
      <c r="CU217" s="238">
        <v>4975866</v>
      </c>
      <c r="CV217" s="238">
        <v>44.934602400000003</v>
      </c>
      <c r="CW217" s="238">
        <v>-93.609428600000001</v>
      </c>
      <c r="CX217" s="238" t="s">
        <v>359</v>
      </c>
    </row>
    <row r="218" spans="1:103" x14ac:dyDescent="0.25">
      <c r="A218" s="238">
        <v>10783464</v>
      </c>
      <c r="B218" s="238">
        <v>4</v>
      </c>
      <c r="C218" s="238">
        <v>15</v>
      </c>
      <c r="D218" s="238">
        <v>8.2609999999999992</v>
      </c>
      <c r="E218" s="238">
        <v>27</v>
      </c>
      <c r="F218" s="238" t="s">
        <v>3066</v>
      </c>
      <c r="H218" s="238" t="s">
        <v>354</v>
      </c>
      <c r="I218" s="238">
        <v>25</v>
      </c>
      <c r="K218" s="238" t="s">
        <v>3193</v>
      </c>
      <c r="L218" s="238">
        <v>120130036</v>
      </c>
      <c r="M218" s="238">
        <v>1</v>
      </c>
      <c r="N218" s="238">
        <v>13</v>
      </c>
      <c r="O218" s="238">
        <v>2012</v>
      </c>
      <c r="P218" s="238" t="s">
        <v>362</v>
      </c>
      <c r="Q218" s="238">
        <v>8</v>
      </c>
      <c r="S218" s="238">
        <v>5</v>
      </c>
      <c r="T218" s="238">
        <v>0</v>
      </c>
      <c r="U218" s="238">
        <v>2</v>
      </c>
      <c r="V218" s="238">
        <v>1</v>
      </c>
      <c r="W218" s="238">
        <v>10</v>
      </c>
      <c r="X218" s="238">
        <v>4</v>
      </c>
      <c r="Y218" s="238">
        <v>1</v>
      </c>
      <c r="Z218" s="238">
        <v>2</v>
      </c>
      <c r="AB218" s="238">
        <v>1</v>
      </c>
      <c r="AC218" s="238">
        <v>98</v>
      </c>
      <c r="AD218" s="238" t="s">
        <v>2857</v>
      </c>
      <c r="AE218" s="238" t="s">
        <v>3194</v>
      </c>
      <c r="AF218" s="238" t="s">
        <v>2779</v>
      </c>
      <c r="AG218" s="238">
        <v>7</v>
      </c>
      <c r="AH218" s="238">
        <v>2</v>
      </c>
      <c r="AI218" s="238">
        <v>2</v>
      </c>
      <c r="AJ218" s="238">
        <v>3</v>
      </c>
      <c r="AK218" s="238">
        <v>21</v>
      </c>
      <c r="AL218" s="238">
        <v>18</v>
      </c>
      <c r="AM218" s="238" t="s">
        <v>363</v>
      </c>
      <c r="AN218" s="238">
        <v>5</v>
      </c>
      <c r="AO218" s="238">
        <v>15</v>
      </c>
      <c r="AS218" s="238">
        <v>7</v>
      </c>
      <c r="AT218" s="238">
        <v>20</v>
      </c>
      <c r="AU218" s="238">
        <v>35</v>
      </c>
      <c r="AV218" s="238">
        <v>11</v>
      </c>
      <c r="AW218" s="238">
        <v>21</v>
      </c>
      <c r="AX218" s="238">
        <v>2</v>
      </c>
      <c r="AY218" s="238">
        <v>4</v>
      </c>
      <c r="AZ218" s="238">
        <v>3</v>
      </c>
      <c r="BA218" s="238">
        <v>21</v>
      </c>
      <c r="BB218" s="238">
        <v>52</v>
      </c>
      <c r="BC218" s="238" t="s">
        <v>363</v>
      </c>
      <c r="BD218" s="238">
        <v>5</v>
      </c>
      <c r="BE218" s="238">
        <v>1</v>
      </c>
      <c r="BI218" s="238">
        <v>7</v>
      </c>
      <c r="BJ218" s="238">
        <v>20</v>
      </c>
      <c r="BK218" s="238">
        <v>35</v>
      </c>
      <c r="BL218" s="238">
        <v>11</v>
      </c>
      <c r="BM218" s="238">
        <v>21</v>
      </c>
      <c r="CT218" s="238">
        <v>451913</v>
      </c>
      <c r="CU218" s="238">
        <v>4975866</v>
      </c>
      <c r="CV218" s="238">
        <v>44.934602400000003</v>
      </c>
      <c r="CW218" s="238">
        <v>-93.609428600000001</v>
      </c>
      <c r="CX218" s="238" t="s">
        <v>359</v>
      </c>
      <c r="CY218" s="238" t="s">
        <v>3195</v>
      </c>
    </row>
    <row r="219" spans="1:103" x14ac:dyDescent="0.25">
      <c r="A219" s="238">
        <v>10796649</v>
      </c>
      <c r="B219" s="238">
        <v>4</v>
      </c>
      <c r="C219" s="238">
        <v>15</v>
      </c>
      <c r="D219" s="238">
        <v>8.2609999999999992</v>
      </c>
      <c r="E219" s="238">
        <v>27</v>
      </c>
      <c r="F219" s="238" t="s">
        <v>3066</v>
      </c>
      <c r="H219" s="238" t="s">
        <v>354</v>
      </c>
      <c r="I219" s="238">
        <v>25</v>
      </c>
      <c r="K219" s="238">
        <v>703793</v>
      </c>
      <c r="L219" s="238">
        <v>121400073</v>
      </c>
      <c r="M219" s="238">
        <v>5</v>
      </c>
      <c r="N219" s="238">
        <v>19</v>
      </c>
      <c r="O219" s="238">
        <v>2012</v>
      </c>
      <c r="P219" s="238" t="s">
        <v>364</v>
      </c>
      <c r="Q219" s="238">
        <v>12</v>
      </c>
      <c r="S219" s="238">
        <v>4</v>
      </c>
      <c r="T219" s="238">
        <v>0</v>
      </c>
      <c r="U219" s="238">
        <v>3</v>
      </c>
      <c r="V219" s="238">
        <v>1</v>
      </c>
      <c r="W219" s="238">
        <v>10</v>
      </c>
      <c r="X219" s="238">
        <v>2</v>
      </c>
      <c r="Y219" s="238">
        <v>1</v>
      </c>
      <c r="Z219" s="238">
        <v>1</v>
      </c>
      <c r="AA219" s="238">
        <v>1</v>
      </c>
      <c r="AB219" s="238">
        <v>1</v>
      </c>
      <c r="AC219" s="238">
        <v>98</v>
      </c>
      <c r="AD219" s="238" t="s">
        <v>3196</v>
      </c>
      <c r="AE219" s="238" t="s">
        <v>3143</v>
      </c>
      <c r="AF219" s="238" t="s">
        <v>2779</v>
      </c>
      <c r="AG219" s="238">
        <v>7</v>
      </c>
      <c r="AH219" s="238">
        <v>2</v>
      </c>
      <c r="AI219" s="238">
        <v>4</v>
      </c>
      <c r="AJ219" s="238">
        <v>4</v>
      </c>
      <c r="AK219" s="238">
        <v>21</v>
      </c>
      <c r="AL219" s="238">
        <v>30</v>
      </c>
      <c r="AM219" s="238" t="s">
        <v>363</v>
      </c>
      <c r="AN219" s="238">
        <v>5</v>
      </c>
      <c r="AO219" s="238">
        <v>1</v>
      </c>
      <c r="AP219" s="238">
        <v>1</v>
      </c>
      <c r="AS219" s="238">
        <v>7</v>
      </c>
      <c r="AT219" s="238">
        <v>98</v>
      </c>
      <c r="AU219" s="238">
        <v>35</v>
      </c>
      <c r="AV219" s="238">
        <v>11</v>
      </c>
      <c r="AW219" s="238">
        <v>21</v>
      </c>
      <c r="AX219" s="238">
        <v>2</v>
      </c>
      <c r="AY219" s="238">
        <v>3</v>
      </c>
      <c r="AZ219" s="238">
        <v>4</v>
      </c>
      <c r="BA219" s="238">
        <v>21</v>
      </c>
      <c r="BB219" s="238">
        <v>22</v>
      </c>
      <c r="BC219" s="238" t="s">
        <v>354</v>
      </c>
      <c r="BD219" s="238">
        <v>5</v>
      </c>
      <c r="BE219" s="238">
        <v>1</v>
      </c>
      <c r="BF219" s="238">
        <v>1</v>
      </c>
      <c r="BI219" s="238">
        <v>7</v>
      </c>
      <c r="BJ219" s="238">
        <v>98</v>
      </c>
      <c r="BK219" s="238">
        <v>35</v>
      </c>
      <c r="BL219" s="238">
        <v>11</v>
      </c>
      <c r="BM219" s="238">
        <v>21</v>
      </c>
      <c r="BN219" s="238">
        <v>2</v>
      </c>
      <c r="BO219" s="238">
        <v>1</v>
      </c>
      <c r="BP219" s="238">
        <v>4</v>
      </c>
      <c r="BQ219" s="238">
        <v>21</v>
      </c>
      <c r="BR219" s="238">
        <v>45</v>
      </c>
      <c r="BS219" s="238" t="s">
        <v>354</v>
      </c>
      <c r="BT219" s="238">
        <v>5</v>
      </c>
      <c r="BU219" s="238">
        <v>1</v>
      </c>
      <c r="BV219" s="238">
        <v>1</v>
      </c>
      <c r="BY219" s="238">
        <v>7</v>
      </c>
      <c r="BZ219" s="238">
        <v>98</v>
      </c>
      <c r="CA219" s="238">
        <v>35</v>
      </c>
      <c r="CB219" s="238">
        <v>11</v>
      </c>
      <c r="CC219" s="238">
        <v>21</v>
      </c>
      <c r="CT219" s="238">
        <v>451913</v>
      </c>
      <c r="CU219" s="238">
        <v>4975866</v>
      </c>
      <c r="CV219" s="238">
        <v>44.934602400000003</v>
      </c>
      <c r="CW219" s="238">
        <v>-93.609428600000001</v>
      </c>
      <c r="CX219" s="238" t="s">
        <v>359</v>
      </c>
      <c r="CY219" s="238" t="s">
        <v>3197</v>
      </c>
    </row>
    <row r="220" spans="1:103" x14ac:dyDescent="0.25">
      <c r="A220" s="238">
        <v>10838483</v>
      </c>
      <c r="B220" s="238">
        <v>4</v>
      </c>
      <c r="C220" s="238">
        <v>15</v>
      </c>
      <c r="D220" s="238">
        <v>8.2609999999999992</v>
      </c>
      <c r="E220" s="238">
        <v>27</v>
      </c>
      <c r="F220" s="238" t="s">
        <v>3066</v>
      </c>
      <c r="H220" s="238" t="s">
        <v>354</v>
      </c>
      <c r="I220" s="238">
        <v>25</v>
      </c>
      <c r="K220" s="238">
        <v>2896709</v>
      </c>
      <c r="L220" s="238">
        <v>123400046</v>
      </c>
      <c r="M220" s="238">
        <v>12</v>
      </c>
      <c r="N220" s="238">
        <v>5</v>
      </c>
      <c r="O220" s="238">
        <v>2012</v>
      </c>
      <c r="P220" s="238" t="s">
        <v>355</v>
      </c>
      <c r="Q220" s="238">
        <v>7</v>
      </c>
      <c r="S220" s="238">
        <v>5</v>
      </c>
      <c r="T220" s="238">
        <v>0</v>
      </c>
      <c r="U220" s="238">
        <v>3</v>
      </c>
      <c r="V220" s="238">
        <v>1</v>
      </c>
      <c r="W220" s="238">
        <v>10</v>
      </c>
      <c r="X220" s="238">
        <v>2</v>
      </c>
      <c r="Y220" s="238">
        <v>1</v>
      </c>
      <c r="Z220" s="238">
        <v>2</v>
      </c>
      <c r="AB220" s="238">
        <v>1</v>
      </c>
      <c r="AC220" s="238">
        <v>98</v>
      </c>
      <c r="AD220" s="238" t="s">
        <v>2795</v>
      </c>
      <c r="AE220" s="238" t="s">
        <v>3198</v>
      </c>
      <c r="AF220" s="238" t="s">
        <v>2779</v>
      </c>
      <c r="AG220" s="238">
        <v>7</v>
      </c>
      <c r="AH220" s="238">
        <v>2</v>
      </c>
      <c r="AI220" s="238">
        <v>1</v>
      </c>
      <c r="AJ220" s="238">
        <v>3</v>
      </c>
      <c r="AK220" s="238">
        <v>8</v>
      </c>
      <c r="AL220" s="238">
        <v>50</v>
      </c>
      <c r="AM220" s="238" t="s">
        <v>363</v>
      </c>
      <c r="AN220" s="238">
        <v>5</v>
      </c>
      <c r="AO220" s="238">
        <v>1</v>
      </c>
      <c r="AS220" s="238">
        <v>7</v>
      </c>
      <c r="AT220" s="238">
        <v>98</v>
      </c>
      <c r="AU220" s="238">
        <v>35</v>
      </c>
      <c r="AV220" s="238">
        <v>11</v>
      </c>
      <c r="AW220" s="238">
        <v>20</v>
      </c>
      <c r="AX220" s="238">
        <v>2</v>
      </c>
      <c r="AY220" s="238">
        <v>2</v>
      </c>
      <c r="AZ220" s="238">
        <v>3</v>
      </c>
      <c r="BA220" s="238">
        <v>8</v>
      </c>
      <c r="BB220" s="238">
        <v>51</v>
      </c>
      <c r="BC220" s="238" t="s">
        <v>354</v>
      </c>
      <c r="BD220" s="238">
        <v>5</v>
      </c>
      <c r="BE220" s="238">
        <v>1</v>
      </c>
      <c r="BI220" s="238">
        <v>7</v>
      </c>
      <c r="BJ220" s="238">
        <v>98</v>
      </c>
      <c r="BK220" s="238">
        <v>35</v>
      </c>
      <c r="BL220" s="238">
        <v>11</v>
      </c>
      <c r="BM220" s="238">
        <v>20</v>
      </c>
      <c r="BN220" s="238">
        <v>2</v>
      </c>
      <c r="BO220" s="238">
        <v>2</v>
      </c>
      <c r="BP220" s="238">
        <v>3</v>
      </c>
      <c r="BQ220" s="238">
        <v>21</v>
      </c>
      <c r="BR220" s="238">
        <v>53</v>
      </c>
      <c r="BS220" s="238" t="s">
        <v>363</v>
      </c>
      <c r="BT220" s="238">
        <v>5</v>
      </c>
      <c r="BU220" s="238">
        <v>5</v>
      </c>
      <c r="BV220" s="238">
        <v>9</v>
      </c>
      <c r="BY220" s="238">
        <v>7</v>
      </c>
      <c r="BZ220" s="238">
        <v>98</v>
      </c>
      <c r="CA220" s="238">
        <v>35</v>
      </c>
      <c r="CB220" s="238">
        <v>11</v>
      </c>
      <c r="CC220" s="238">
        <v>20</v>
      </c>
      <c r="CT220" s="238">
        <v>451913</v>
      </c>
      <c r="CU220" s="238">
        <v>4975866</v>
      </c>
      <c r="CV220" s="238">
        <v>44.934602400000003</v>
      </c>
      <c r="CW220" s="238">
        <v>-93.609428600000001</v>
      </c>
      <c r="CX220" s="238" t="s">
        <v>359</v>
      </c>
      <c r="CY220" s="238" t="s">
        <v>3199</v>
      </c>
    </row>
    <row r="221" spans="1:103" x14ac:dyDescent="0.25">
      <c r="A221" s="238">
        <v>10885492</v>
      </c>
      <c r="B221" s="238">
        <v>4</v>
      </c>
      <c r="C221" s="238">
        <v>15</v>
      </c>
      <c r="D221" s="238">
        <v>8.2609999999999992</v>
      </c>
      <c r="E221" s="238">
        <v>27</v>
      </c>
      <c r="F221" s="238" t="s">
        <v>3066</v>
      </c>
      <c r="H221" s="238" t="s">
        <v>354</v>
      </c>
      <c r="I221" s="238">
        <v>25</v>
      </c>
      <c r="K221" s="238" t="s">
        <v>3200</v>
      </c>
      <c r="L221" s="238">
        <v>132270033</v>
      </c>
      <c r="M221" s="238">
        <v>8</v>
      </c>
      <c r="N221" s="238">
        <v>15</v>
      </c>
      <c r="O221" s="238">
        <v>2013</v>
      </c>
      <c r="P221" s="238" t="s">
        <v>384</v>
      </c>
      <c r="Q221" s="238">
        <v>7</v>
      </c>
      <c r="S221" s="238">
        <v>5</v>
      </c>
      <c r="T221" s="238">
        <v>0</v>
      </c>
      <c r="U221" s="238">
        <v>2</v>
      </c>
      <c r="V221" s="238">
        <v>11</v>
      </c>
      <c r="W221" s="238">
        <v>10</v>
      </c>
      <c r="X221" s="238">
        <v>4</v>
      </c>
      <c r="Y221" s="238">
        <v>1</v>
      </c>
      <c r="Z221" s="238">
        <v>1</v>
      </c>
      <c r="AA221" s="238">
        <v>1</v>
      </c>
      <c r="AB221" s="238">
        <v>1</v>
      </c>
      <c r="AC221" s="238">
        <v>98</v>
      </c>
      <c r="AD221" s="238" t="s">
        <v>2921</v>
      </c>
      <c r="AE221" s="238" t="s">
        <v>3143</v>
      </c>
      <c r="AF221" s="238" t="s">
        <v>2779</v>
      </c>
      <c r="AG221" s="238">
        <v>6</v>
      </c>
      <c r="AH221" s="238">
        <v>2</v>
      </c>
      <c r="AI221" s="238">
        <v>2</v>
      </c>
      <c r="AJ221" s="238">
        <v>4</v>
      </c>
      <c r="AK221" s="238">
        <v>21</v>
      </c>
      <c r="AL221" s="238">
        <v>23</v>
      </c>
      <c r="AM221" s="238" t="s">
        <v>363</v>
      </c>
      <c r="AN221" s="238">
        <v>5</v>
      </c>
      <c r="AO221" s="238">
        <v>1</v>
      </c>
      <c r="AP221" s="238">
        <v>1</v>
      </c>
      <c r="AS221" s="238">
        <v>7</v>
      </c>
      <c r="AT221" s="238">
        <v>98</v>
      </c>
      <c r="AU221" s="238">
        <v>35</v>
      </c>
      <c r="AV221" s="238">
        <v>11</v>
      </c>
      <c r="AW221" s="238">
        <v>21</v>
      </c>
      <c r="AX221" s="238">
        <v>2</v>
      </c>
      <c r="AY221" s="238">
        <v>2</v>
      </c>
      <c r="AZ221" s="238">
        <v>3</v>
      </c>
      <c r="BA221" s="238">
        <v>21</v>
      </c>
      <c r="BB221" s="238">
        <v>27</v>
      </c>
      <c r="BC221" s="238" t="s">
        <v>354</v>
      </c>
      <c r="BD221" s="238">
        <v>5</v>
      </c>
      <c r="BE221" s="238">
        <v>6</v>
      </c>
      <c r="BF221" s="238">
        <v>1</v>
      </c>
      <c r="BI221" s="238">
        <v>7</v>
      </c>
      <c r="BJ221" s="238">
        <v>98</v>
      </c>
      <c r="BK221" s="238">
        <v>35</v>
      </c>
      <c r="BL221" s="238">
        <v>11</v>
      </c>
      <c r="BM221" s="238">
        <v>21</v>
      </c>
      <c r="CT221" s="238">
        <v>451913</v>
      </c>
      <c r="CU221" s="238">
        <v>4975866</v>
      </c>
      <c r="CV221" s="238">
        <v>44.934602400000003</v>
      </c>
      <c r="CW221" s="238">
        <v>-93.609428600000001</v>
      </c>
      <c r="CX221" s="238" t="s">
        <v>359</v>
      </c>
      <c r="CY221" s="238" t="s">
        <v>3201</v>
      </c>
    </row>
    <row r="222" spans="1:103" x14ac:dyDescent="0.25">
      <c r="A222" s="238">
        <v>10910432</v>
      </c>
      <c r="B222" s="238">
        <v>4</v>
      </c>
      <c r="C222" s="238">
        <v>15</v>
      </c>
      <c r="D222" s="238">
        <v>8.2609999999999992</v>
      </c>
      <c r="E222" s="238">
        <v>27</v>
      </c>
      <c r="F222" s="238" t="s">
        <v>3066</v>
      </c>
      <c r="H222" s="238" t="s">
        <v>354</v>
      </c>
      <c r="I222" s="238">
        <v>25</v>
      </c>
      <c r="K222" s="238">
        <v>13015926</v>
      </c>
      <c r="L222" s="238">
        <v>133230041</v>
      </c>
      <c r="M222" s="238">
        <v>11</v>
      </c>
      <c r="N222" s="238">
        <v>18</v>
      </c>
      <c r="O222" s="238">
        <v>2013</v>
      </c>
      <c r="P222" s="238" t="s">
        <v>361</v>
      </c>
      <c r="Q222" s="238">
        <v>17</v>
      </c>
      <c r="S222" s="238">
        <v>5</v>
      </c>
      <c r="T222" s="238">
        <v>0</v>
      </c>
      <c r="U222" s="238">
        <v>2</v>
      </c>
      <c r="V222" s="238">
        <v>10</v>
      </c>
      <c r="W222" s="238">
        <v>10</v>
      </c>
      <c r="X222" s="238">
        <v>4</v>
      </c>
      <c r="Y222" s="238">
        <v>4</v>
      </c>
      <c r="Z222" s="238">
        <v>2</v>
      </c>
      <c r="AA222" s="238">
        <v>1</v>
      </c>
      <c r="AB222" s="238">
        <v>1</v>
      </c>
      <c r="AC222" s="238">
        <v>98</v>
      </c>
      <c r="AD222" s="238" t="s">
        <v>3202</v>
      </c>
      <c r="AE222" s="238" t="s">
        <v>3203</v>
      </c>
      <c r="AF222" s="238" t="s">
        <v>2779</v>
      </c>
      <c r="AG222" s="238">
        <v>5</v>
      </c>
      <c r="AH222" s="238">
        <v>2</v>
      </c>
      <c r="AI222" s="238">
        <v>2</v>
      </c>
      <c r="AJ222" s="238">
        <v>4</v>
      </c>
      <c r="AK222" s="238">
        <v>24</v>
      </c>
      <c r="AL222" s="238">
        <v>44</v>
      </c>
      <c r="AM222" s="238" t="s">
        <v>354</v>
      </c>
      <c r="AN222" s="238">
        <v>5</v>
      </c>
      <c r="AO222" s="238">
        <v>1</v>
      </c>
      <c r="AP222" s="238">
        <v>1</v>
      </c>
      <c r="AS222" s="238">
        <v>7</v>
      </c>
      <c r="AT222" s="238">
        <v>98</v>
      </c>
      <c r="AU222" s="238">
        <v>35</v>
      </c>
      <c r="AV222" s="238">
        <v>11</v>
      </c>
      <c r="AW222" s="238">
        <v>21</v>
      </c>
      <c r="AX222" s="238">
        <v>2</v>
      </c>
      <c r="AY222" s="238">
        <v>4</v>
      </c>
      <c r="AZ222" s="238">
        <v>4</v>
      </c>
      <c r="BA222" s="238">
        <v>6</v>
      </c>
      <c r="BB222" s="238">
        <v>26</v>
      </c>
      <c r="BC222" s="238" t="s">
        <v>354</v>
      </c>
      <c r="BD222" s="238">
        <v>5</v>
      </c>
      <c r="BE222" s="238">
        <v>9</v>
      </c>
      <c r="BF222" s="238">
        <v>2</v>
      </c>
      <c r="BI222" s="238">
        <v>7</v>
      </c>
      <c r="BJ222" s="238">
        <v>98</v>
      </c>
      <c r="BK222" s="238">
        <v>35</v>
      </c>
      <c r="BL222" s="238">
        <v>11</v>
      </c>
      <c r="BM222" s="238">
        <v>21</v>
      </c>
      <c r="CT222" s="238">
        <v>451913</v>
      </c>
      <c r="CU222" s="238">
        <v>4975866</v>
      </c>
      <c r="CV222" s="238">
        <v>44.934602400000003</v>
      </c>
      <c r="CW222" s="238">
        <v>-93.609428600000001</v>
      </c>
      <c r="CX222" s="238" t="s">
        <v>359</v>
      </c>
      <c r="CY222" s="238" t="s">
        <v>3204</v>
      </c>
    </row>
    <row r="223" spans="1:103" x14ac:dyDescent="0.25">
      <c r="A223" s="238">
        <v>10912435</v>
      </c>
      <c r="B223" s="238">
        <v>4</v>
      </c>
      <c r="C223" s="238">
        <v>15</v>
      </c>
      <c r="D223" s="238">
        <v>8.2609999999999992</v>
      </c>
      <c r="E223" s="238">
        <v>27</v>
      </c>
      <c r="F223" s="238" t="s">
        <v>3066</v>
      </c>
      <c r="H223" s="238" t="s">
        <v>354</v>
      </c>
      <c r="I223" s="238">
        <v>25</v>
      </c>
      <c r="K223" s="238">
        <v>13016595</v>
      </c>
      <c r="L223" s="238">
        <v>133380307</v>
      </c>
      <c r="M223" s="238">
        <v>12</v>
      </c>
      <c r="N223" s="238">
        <v>4</v>
      </c>
      <c r="O223" s="238">
        <v>2013</v>
      </c>
      <c r="P223" s="238" t="s">
        <v>355</v>
      </c>
      <c r="Q223" s="238">
        <v>13</v>
      </c>
      <c r="S223" s="238">
        <v>5</v>
      </c>
      <c r="T223" s="238">
        <v>0</v>
      </c>
      <c r="U223" s="238">
        <v>2</v>
      </c>
      <c r="V223" s="238">
        <v>1</v>
      </c>
      <c r="W223" s="238">
        <v>10</v>
      </c>
      <c r="X223" s="238">
        <v>2</v>
      </c>
      <c r="Y223" s="238">
        <v>1</v>
      </c>
      <c r="Z223" s="238">
        <v>4</v>
      </c>
      <c r="AB223" s="238">
        <v>5</v>
      </c>
      <c r="AC223" s="238">
        <v>98</v>
      </c>
      <c r="AD223" s="238" t="s">
        <v>2795</v>
      </c>
      <c r="AE223" s="238" t="s">
        <v>3108</v>
      </c>
      <c r="AF223" s="238" t="s">
        <v>2779</v>
      </c>
      <c r="AG223" s="238">
        <v>7</v>
      </c>
      <c r="AH223" s="238">
        <v>2</v>
      </c>
      <c r="AI223" s="238">
        <v>4</v>
      </c>
      <c r="AJ223" s="238">
        <v>4</v>
      </c>
      <c r="AK223" s="238">
        <v>21</v>
      </c>
      <c r="AL223" s="238">
        <v>42</v>
      </c>
      <c r="AM223" s="238" t="s">
        <v>363</v>
      </c>
      <c r="AN223" s="238">
        <v>5</v>
      </c>
      <c r="AS223" s="238">
        <v>7</v>
      </c>
      <c r="AT223" s="238">
        <v>90</v>
      </c>
      <c r="AU223" s="238">
        <v>35</v>
      </c>
      <c r="AV223" s="238">
        <v>11</v>
      </c>
      <c r="AW223" s="238">
        <v>21</v>
      </c>
      <c r="AX223" s="238">
        <v>2</v>
      </c>
      <c r="AY223" s="238">
        <v>2</v>
      </c>
      <c r="AZ223" s="238">
        <v>4</v>
      </c>
      <c r="BA223" s="238">
        <v>21</v>
      </c>
      <c r="BB223" s="238">
        <v>27</v>
      </c>
      <c r="BC223" s="238" t="s">
        <v>354</v>
      </c>
      <c r="BD223" s="238">
        <v>5</v>
      </c>
      <c r="BE223" s="238">
        <v>1</v>
      </c>
      <c r="BI223" s="238">
        <v>7</v>
      </c>
      <c r="BJ223" s="238">
        <v>90</v>
      </c>
      <c r="BK223" s="238">
        <v>35</v>
      </c>
      <c r="BL223" s="238">
        <v>11</v>
      </c>
      <c r="BM223" s="238">
        <v>21</v>
      </c>
      <c r="CT223" s="238">
        <v>451913</v>
      </c>
      <c r="CU223" s="238">
        <v>4975866</v>
      </c>
      <c r="CV223" s="238">
        <v>44.934602400000003</v>
      </c>
      <c r="CW223" s="238">
        <v>-93.609428600000001</v>
      </c>
      <c r="CX223" s="238" t="s">
        <v>359</v>
      </c>
      <c r="CY223" s="238" t="s">
        <v>3205</v>
      </c>
    </row>
    <row r="224" spans="1:103" x14ac:dyDescent="0.25">
      <c r="A224" s="238">
        <v>10987607</v>
      </c>
      <c r="B224" s="238">
        <v>4</v>
      </c>
      <c r="C224" s="238">
        <v>15</v>
      </c>
      <c r="D224" s="238">
        <v>8.2609999999999992</v>
      </c>
      <c r="E224" s="238">
        <v>27</v>
      </c>
      <c r="F224" s="238" t="s">
        <v>3066</v>
      </c>
      <c r="H224" s="238" t="s">
        <v>354</v>
      </c>
      <c r="I224" s="238">
        <v>25</v>
      </c>
      <c r="K224" s="238" t="s">
        <v>3206</v>
      </c>
      <c r="L224" s="238">
        <v>142860086</v>
      </c>
      <c r="M224" s="238">
        <v>10</v>
      </c>
      <c r="N224" s="238">
        <v>9</v>
      </c>
      <c r="O224" s="238">
        <v>2014</v>
      </c>
      <c r="P224" s="238" t="s">
        <v>384</v>
      </c>
      <c r="Q224" s="238">
        <v>13</v>
      </c>
      <c r="S224" s="238">
        <v>5</v>
      </c>
      <c r="T224" s="238">
        <v>0</v>
      </c>
      <c r="U224" s="238">
        <v>3</v>
      </c>
      <c r="V224" s="238">
        <v>90</v>
      </c>
      <c r="W224" s="238">
        <v>10</v>
      </c>
      <c r="X224" s="238">
        <v>4</v>
      </c>
      <c r="Y224" s="238">
        <v>1</v>
      </c>
      <c r="Z224" s="238">
        <v>1</v>
      </c>
      <c r="AB224" s="238">
        <v>1</v>
      </c>
      <c r="AC224" s="238">
        <v>98</v>
      </c>
      <c r="AD224" s="238" t="s">
        <v>3207</v>
      </c>
      <c r="AE224" s="238" t="s">
        <v>3208</v>
      </c>
      <c r="AF224" s="238" t="s">
        <v>2779</v>
      </c>
      <c r="AG224" s="238">
        <v>90</v>
      </c>
      <c r="AH224" s="238">
        <v>2</v>
      </c>
      <c r="AI224" s="238">
        <v>3</v>
      </c>
      <c r="AJ224" s="238">
        <v>2</v>
      </c>
      <c r="AK224" s="238">
        <v>24</v>
      </c>
      <c r="AL224" s="238">
        <v>55</v>
      </c>
      <c r="AM224" s="238" t="s">
        <v>354</v>
      </c>
      <c r="AN224" s="238">
        <v>5</v>
      </c>
      <c r="AO224" s="238">
        <v>2</v>
      </c>
      <c r="AS224" s="238">
        <v>7</v>
      </c>
      <c r="AT224" s="238">
        <v>20</v>
      </c>
      <c r="AU224" s="238">
        <v>35</v>
      </c>
      <c r="AV224" s="238">
        <v>11</v>
      </c>
      <c r="AW224" s="238">
        <v>21</v>
      </c>
      <c r="AX224" s="238">
        <v>2</v>
      </c>
      <c r="AY224" s="238">
        <v>3</v>
      </c>
      <c r="AZ224" s="238">
        <v>3</v>
      </c>
      <c r="BA224" s="238">
        <v>21</v>
      </c>
      <c r="BB224" s="238">
        <v>27</v>
      </c>
      <c r="BC224" s="238" t="s">
        <v>354</v>
      </c>
      <c r="BD224" s="238">
        <v>5</v>
      </c>
      <c r="BE224" s="238">
        <v>1</v>
      </c>
      <c r="BI224" s="238">
        <v>7</v>
      </c>
      <c r="BJ224" s="238">
        <v>20</v>
      </c>
      <c r="BK224" s="238">
        <v>35</v>
      </c>
      <c r="BL224" s="238">
        <v>11</v>
      </c>
      <c r="BM224" s="238">
        <v>21</v>
      </c>
      <c r="BN224" s="238">
        <v>2</v>
      </c>
      <c r="BO224" s="238">
        <v>1</v>
      </c>
      <c r="BP224" s="238">
        <v>3</v>
      </c>
      <c r="BQ224" s="238">
        <v>8</v>
      </c>
      <c r="BR224" s="238">
        <v>52</v>
      </c>
      <c r="BS224" s="238" t="s">
        <v>363</v>
      </c>
      <c r="BT224" s="238">
        <v>5</v>
      </c>
      <c r="BU224" s="238">
        <v>1</v>
      </c>
      <c r="BY224" s="238">
        <v>7</v>
      </c>
      <c r="BZ224" s="238">
        <v>20</v>
      </c>
      <c r="CA224" s="238">
        <v>35</v>
      </c>
      <c r="CB224" s="238">
        <v>11</v>
      </c>
      <c r="CC224" s="238">
        <v>21</v>
      </c>
      <c r="CT224" s="238">
        <v>451913</v>
      </c>
      <c r="CU224" s="238">
        <v>4975866</v>
      </c>
      <c r="CV224" s="238">
        <v>44.934602400000003</v>
      </c>
      <c r="CW224" s="238">
        <v>-93.609428600000001</v>
      </c>
      <c r="CX224" s="238" t="s">
        <v>359</v>
      </c>
      <c r="CY224" s="238" t="s">
        <v>3209</v>
      </c>
    </row>
    <row r="225" spans="1:103" x14ac:dyDescent="0.25">
      <c r="A225" s="238">
        <v>11036744</v>
      </c>
      <c r="B225" s="238">
        <v>4</v>
      </c>
      <c r="C225" s="238">
        <v>15</v>
      </c>
      <c r="D225" s="238">
        <v>8.2609999999999992</v>
      </c>
      <c r="E225" s="238">
        <v>27</v>
      </c>
      <c r="F225" s="238" t="s">
        <v>3066</v>
      </c>
      <c r="H225" s="238" t="s">
        <v>354</v>
      </c>
      <c r="I225" s="238">
        <v>25</v>
      </c>
      <c r="K225" s="238" t="s">
        <v>3210</v>
      </c>
      <c r="L225" s="238">
        <v>150670014</v>
      </c>
      <c r="M225" s="238">
        <v>3</v>
      </c>
      <c r="N225" s="238">
        <v>7</v>
      </c>
      <c r="O225" s="238">
        <v>2015</v>
      </c>
      <c r="P225" s="238" t="s">
        <v>364</v>
      </c>
      <c r="Q225" s="238">
        <v>5</v>
      </c>
      <c r="S225" s="238">
        <v>5</v>
      </c>
      <c r="T225" s="238">
        <v>0</v>
      </c>
      <c r="U225" s="238">
        <v>1</v>
      </c>
      <c r="V225" s="238">
        <v>7</v>
      </c>
      <c r="W225" s="238">
        <v>54</v>
      </c>
      <c r="X225" s="238">
        <v>2</v>
      </c>
      <c r="Y225" s="238">
        <v>6</v>
      </c>
      <c r="Z225" s="238">
        <v>1</v>
      </c>
      <c r="AA225" s="238">
        <v>1</v>
      </c>
      <c r="AB225" s="238">
        <v>90</v>
      </c>
      <c r="AC225" s="238">
        <v>98</v>
      </c>
      <c r="AD225" s="238" t="s">
        <v>2834</v>
      </c>
      <c r="AF225" s="238" t="s">
        <v>2779</v>
      </c>
      <c r="AG225" s="238">
        <v>3</v>
      </c>
      <c r="AH225" s="238">
        <v>2</v>
      </c>
      <c r="AI225" s="238">
        <v>2</v>
      </c>
      <c r="AJ225" s="238">
        <v>4</v>
      </c>
      <c r="AK225" s="238">
        <v>99</v>
      </c>
      <c r="AL225" s="238">
        <v>61</v>
      </c>
      <c r="AM225" s="238" t="s">
        <v>354</v>
      </c>
      <c r="AN225" s="238">
        <v>98</v>
      </c>
      <c r="AQ225" s="238">
        <v>99</v>
      </c>
      <c r="AS225" s="238">
        <v>7</v>
      </c>
      <c r="AT225" s="238">
        <v>98</v>
      </c>
      <c r="AU225" s="238">
        <v>40</v>
      </c>
      <c r="AV225" s="238">
        <v>10</v>
      </c>
      <c r="AW225" s="238">
        <v>20</v>
      </c>
      <c r="CT225" s="238">
        <v>451913</v>
      </c>
      <c r="CU225" s="238">
        <v>4975866</v>
      </c>
      <c r="CV225" s="238">
        <v>44.934602400000003</v>
      </c>
      <c r="CW225" s="238">
        <v>-93.609428600000001</v>
      </c>
      <c r="CX225" s="238" t="s">
        <v>359</v>
      </c>
      <c r="CY225" s="238" t="s">
        <v>3211</v>
      </c>
    </row>
    <row r="226" spans="1:103" x14ac:dyDescent="0.25">
      <c r="A226" s="238">
        <v>11050939</v>
      </c>
      <c r="B226" s="238">
        <v>4</v>
      </c>
      <c r="C226" s="238">
        <v>15</v>
      </c>
      <c r="D226" s="238">
        <v>8.2609999999999992</v>
      </c>
      <c r="E226" s="238">
        <v>27</v>
      </c>
      <c r="F226" s="238" t="s">
        <v>3066</v>
      </c>
      <c r="H226" s="238" t="s">
        <v>354</v>
      </c>
      <c r="I226" s="238">
        <v>25</v>
      </c>
      <c r="K226" s="238">
        <v>15007168</v>
      </c>
      <c r="L226" s="238">
        <v>151780120</v>
      </c>
      <c r="M226" s="238">
        <v>6</v>
      </c>
      <c r="N226" s="238">
        <v>27</v>
      </c>
      <c r="O226" s="238">
        <v>2015</v>
      </c>
      <c r="P226" s="238" t="s">
        <v>364</v>
      </c>
      <c r="Q226" s="238">
        <v>12</v>
      </c>
      <c r="R226" s="238" t="s">
        <v>369</v>
      </c>
      <c r="S226" s="238">
        <v>5</v>
      </c>
      <c r="T226" s="238">
        <v>0</v>
      </c>
      <c r="U226" s="238">
        <v>2</v>
      </c>
      <c r="V226" s="238">
        <v>1</v>
      </c>
      <c r="W226" s="238">
        <v>10</v>
      </c>
      <c r="X226" s="238">
        <v>10</v>
      </c>
      <c r="Y226" s="238">
        <v>1</v>
      </c>
      <c r="Z226" s="238">
        <v>1</v>
      </c>
      <c r="AB226" s="238">
        <v>1</v>
      </c>
      <c r="AC226" s="238">
        <v>98</v>
      </c>
      <c r="AD226" s="238" t="s">
        <v>2834</v>
      </c>
      <c r="AE226" s="238" t="s">
        <v>3212</v>
      </c>
      <c r="AF226" s="238" t="s">
        <v>2779</v>
      </c>
      <c r="AG226" s="238">
        <v>7</v>
      </c>
      <c r="AH226" s="238">
        <v>2</v>
      </c>
      <c r="AI226" s="238">
        <v>3</v>
      </c>
      <c r="AJ226" s="238">
        <v>3</v>
      </c>
      <c r="AK226" s="238">
        <v>8</v>
      </c>
      <c r="AL226" s="238">
        <v>44</v>
      </c>
      <c r="AM226" s="238" t="s">
        <v>354</v>
      </c>
      <c r="AN226" s="238">
        <v>5</v>
      </c>
      <c r="AO226" s="238">
        <v>1</v>
      </c>
      <c r="AS226" s="238">
        <v>7</v>
      </c>
      <c r="AT226" s="238">
        <v>20</v>
      </c>
      <c r="AU226" s="238">
        <v>35</v>
      </c>
      <c r="AV226" s="238">
        <v>11</v>
      </c>
      <c r="AW226" s="238">
        <v>21</v>
      </c>
      <c r="AX226" s="238">
        <v>2</v>
      </c>
      <c r="AY226" s="238">
        <v>2</v>
      </c>
      <c r="AZ226" s="238">
        <v>3</v>
      </c>
      <c r="BA226" s="238">
        <v>7</v>
      </c>
      <c r="BB226" s="238">
        <v>26</v>
      </c>
      <c r="BC226" s="238" t="s">
        <v>363</v>
      </c>
      <c r="BD226" s="238">
        <v>5</v>
      </c>
      <c r="BE226" s="238">
        <v>2</v>
      </c>
      <c r="BI226" s="238">
        <v>7</v>
      </c>
      <c r="BJ226" s="238">
        <v>20</v>
      </c>
      <c r="BK226" s="238">
        <v>35</v>
      </c>
      <c r="BL226" s="238">
        <v>11</v>
      </c>
      <c r="BM226" s="238">
        <v>21</v>
      </c>
      <c r="CT226" s="238">
        <v>451913</v>
      </c>
      <c r="CU226" s="238">
        <v>4975866</v>
      </c>
      <c r="CV226" s="238">
        <v>44.934602400000003</v>
      </c>
      <c r="CW226" s="238">
        <v>-93.609428600000001</v>
      </c>
      <c r="CX226" s="238" t="s">
        <v>359</v>
      </c>
      <c r="CY226" s="238" t="s">
        <v>3213</v>
      </c>
    </row>
    <row r="227" spans="1:103" x14ac:dyDescent="0.25">
      <c r="A227" s="238">
        <v>10720722</v>
      </c>
      <c r="B227" s="238">
        <v>4</v>
      </c>
      <c r="C227" s="238">
        <v>15</v>
      </c>
      <c r="D227" s="238">
        <v>8.266</v>
      </c>
      <c r="E227" s="238">
        <v>27</v>
      </c>
      <c r="F227" s="238" t="s">
        <v>3066</v>
      </c>
      <c r="H227" s="238" t="s">
        <v>354</v>
      </c>
      <c r="I227" s="238">
        <v>25</v>
      </c>
      <c r="K227" s="238">
        <v>403534</v>
      </c>
      <c r="L227" s="238">
        <v>111270088</v>
      </c>
      <c r="M227" s="238">
        <v>5</v>
      </c>
      <c r="N227" s="238">
        <v>7</v>
      </c>
      <c r="O227" s="238">
        <v>2011</v>
      </c>
      <c r="P227" s="238" t="s">
        <v>364</v>
      </c>
      <c r="Q227" s="238">
        <v>11</v>
      </c>
      <c r="S227" s="238">
        <v>4</v>
      </c>
      <c r="T227" s="238">
        <v>0</v>
      </c>
      <c r="U227" s="238">
        <v>3</v>
      </c>
      <c r="V227" s="238">
        <v>90</v>
      </c>
      <c r="W227" s="238">
        <v>10</v>
      </c>
      <c r="X227" s="238">
        <v>90</v>
      </c>
      <c r="Y227" s="238">
        <v>1</v>
      </c>
      <c r="Z227" s="238">
        <v>1</v>
      </c>
      <c r="AB227" s="238">
        <v>1</v>
      </c>
      <c r="AC227" s="238">
        <v>98</v>
      </c>
      <c r="AD227" s="238" t="s">
        <v>2800</v>
      </c>
      <c r="AE227" s="238" t="s">
        <v>3180</v>
      </c>
      <c r="AF227" s="238" t="s">
        <v>2779</v>
      </c>
      <c r="AG227" s="238">
        <v>90</v>
      </c>
      <c r="AH227" s="238">
        <v>2</v>
      </c>
      <c r="AI227" s="238">
        <v>2</v>
      </c>
      <c r="AJ227" s="238">
        <v>2</v>
      </c>
      <c r="AK227" s="238">
        <v>24</v>
      </c>
      <c r="AL227" s="238">
        <v>23</v>
      </c>
      <c r="AM227" s="238" t="s">
        <v>354</v>
      </c>
      <c r="AN227" s="238">
        <v>5</v>
      </c>
      <c r="AO227" s="238">
        <v>2</v>
      </c>
      <c r="AS227" s="238">
        <v>6</v>
      </c>
      <c r="AT227" s="238">
        <v>98</v>
      </c>
      <c r="AU227" s="238">
        <v>35</v>
      </c>
      <c r="AV227" s="238">
        <v>11</v>
      </c>
      <c r="AW227" s="238">
        <v>20</v>
      </c>
      <c r="AX227" s="238">
        <v>2</v>
      </c>
      <c r="AY227" s="238">
        <v>2</v>
      </c>
      <c r="AZ227" s="238">
        <v>3</v>
      </c>
      <c r="BA227" s="238">
        <v>23</v>
      </c>
      <c r="BB227" s="238">
        <v>29</v>
      </c>
      <c r="BC227" s="238" t="s">
        <v>363</v>
      </c>
      <c r="BD227" s="238">
        <v>5</v>
      </c>
      <c r="BE227" s="238">
        <v>1</v>
      </c>
      <c r="BI227" s="238">
        <v>6</v>
      </c>
      <c r="BJ227" s="238">
        <v>98</v>
      </c>
      <c r="BK227" s="238">
        <v>35</v>
      </c>
      <c r="BL227" s="238">
        <v>11</v>
      </c>
      <c r="BM227" s="238">
        <v>20</v>
      </c>
      <c r="BN227" s="238">
        <v>2</v>
      </c>
      <c r="BO227" s="238">
        <v>4</v>
      </c>
      <c r="BP227" s="238">
        <v>1</v>
      </c>
      <c r="BQ227" s="238">
        <v>8</v>
      </c>
      <c r="BR227" s="238">
        <v>32</v>
      </c>
      <c r="BS227" s="238" t="s">
        <v>363</v>
      </c>
      <c r="BT227" s="238">
        <v>5</v>
      </c>
      <c r="BU227" s="238">
        <v>1</v>
      </c>
      <c r="BY227" s="238">
        <v>6</v>
      </c>
      <c r="BZ227" s="238">
        <v>98</v>
      </c>
      <c r="CA227" s="238">
        <v>35</v>
      </c>
      <c r="CB227" s="238">
        <v>11</v>
      </c>
      <c r="CC227" s="238">
        <v>20</v>
      </c>
      <c r="CT227" s="238">
        <v>451922</v>
      </c>
      <c r="CU227" s="238">
        <v>4975867</v>
      </c>
      <c r="CV227" s="238">
        <v>44.934608400000002</v>
      </c>
      <c r="CW227" s="238">
        <v>-93.609317099999998</v>
      </c>
      <c r="CX227" s="238" t="s">
        <v>359</v>
      </c>
      <c r="CY227" s="238" t="s">
        <v>3214</v>
      </c>
    </row>
    <row r="228" spans="1:103" x14ac:dyDescent="0.25">
      <c r="A228" s="238">
        <v>10902042</v>
      </c>
      <c r="B228" s="238">
        <v>4</v>
      </c>
      <c r="C228" s="238">
        <v>15</v>
      </c>
      <c r="D228" s="238">
        <v>8.266</v>
      </c>
      <c r="E228" s="238">
        <v>27</v>
      </c>
      <c r="F228" s="238" t="s">
        <v>3066</v>
      </c>
      <c r="H228" s="238" t="s">
        <v>354</v>
      </c>
      <c r="I228" s="238">
        <v>25</v>
      </c>
      <c r="K228" s="238" t="s">
        <v>3215</v>
      </c>
      <c r="L228" s="238">
        <v>132820038</v>
      </c>
      <c r="M228" s="238">
        <v>10</v>
      </c>
      <c r="N228" s="238">
        <v>4</v>
      </c>
      <c r="O228" s="238">
        <v>2013</v>
      </c>
      <c r="P228" s="238" t="s">
        <v>362</v>
      </c>
      <c r="Q228" s="238">
        <v>6</v>
      </c>
      <c r="S228" s="238">
        <v>4</v>
      </c>
      <c r="T228" s="238">
        <v>0</v>
      </c>
      <c r="U228" s="238">
        <v>2</v>
      </c>
      <c r="V228" s="238">
        <v>90</v>
      </c>
      <c r="W228" s="238">
        <v>10</v>
      </c>
      <c r="X228" s="238">
        <v>2</v>
      </c>
      <c r="Y228" s="238">
        <v>1</v>
      </c>
      <c r="Z228" s="238">
        <v>1</v>
      </c>
      <c r="AB228" s="238">
        <v>1</v>
      </c>
      <c r="AC228" s="238">
        <v>98</v>
      </c>
      <c r="AD228" s="238" t="s">
        <v>3216</v>
      </c>
      <c r="AE228" s="238" t="s">
        <v>3208</v>
      </c>
      <c r="AF228" s="238" t="s">
        <v>2779</v>
      </c>
      <c r="AG228" s="238">
        <v>90</v>
      </c>
      <c r="AH228" s="238">
        <v>2</v>
      </c>
      <c r="AI228" s="238">
        <v>2</v>
      </c>
      <c r="AJ228" s="238">
        <v>2</v>
      </c>
      <c r="AK228" s="238">
        <v>24</v>
      </c>
      <c r="AL228" s="238">
        <v>26</v>
      </c>
      <c r="AM228" s="238" t="s">
        <v>363</v>
      </c>
      <c r="AN228" s="238">
        <v>5</v>
      </c>
      <c r="AO228" s="238">
        <v>2</v>
      </c>
      <c r="AS228" s="238">
        <v>4</v>
      </c>
      <c r="AT228" s="238">
        <v>98</v>
      </c>
      <c r="AU228" s="238">
        <v>35</v>
      </c>
      <c r="AV228" s="238">
        <v>11</v>
      </c>
      <c r="AW228" s="238">
        <v>21</v>
      </c>
      <c r="AX228" s="238">
        <v>2</v>
      </c>
      <c r="AY228" s="238">
        <v>2</v>
      </c>
      <c r="AZ228" s="238">
        <v>3</v>
      </c>
      <c r="BA228" s="238">
        <v>21</v>
      </c>
      <c r="BB228" s="238">
        <v>64</v>
      </c>
      <c r="BC228" s="238" t="s">
        <v>363</v>
      </c>
      <c r="BD228" s="238">
        <v>5</v>
      </c>
      <c r="BE228" s="238">
        <v>1</v>
      </c>
      <c r="BI228" s="238">
        <v>4</v>
      </c>
      <c r="BJ228" s="238">
        <v>98</v>
      </c>
      <c r="BK228" s="238">
        <v>35</v>
      </c>
      <c r="BL228" s="238">
        <v>11</v>
      </c>
      <c r="BM228" s="238">
        <v>21</v>
      </c>
      <c r="CT228" s="238">
        <v>451922</v>
      </c>
      <c r="CU228" s="238">
        <v>4975867</v>
      </c>
      <c r="CV228" s="238">
        <v>44.934608400000002</v>
      </c>
      <c r="CW228" s="238">
        <v>-93.609317099999998</v>
      </c>
      <c r="CX228" s="238" t="s">
        <v>359</v>
      </c>
      <c r="CY228" s="238" t="s">
        <v>3217</v>
      </c>
    </row>
    <row r="229" spans="1:103" x14ac:dyDescent="0.25">
      <c r="A229" s="238">
        <v>10873405</v>
      </c>
      <c r="B229" s="238">
        <v>4</v>
      </c>
      <c r="C229" s="238">
        <v>15</v>
      </c>
      <c r="D229" s="238">
        <v>8.2690000000000001</v>
      </c>
      <c r="E229" s="238">
        <v>27</v>
      </c>
      <c r="F229" s="238" t="s">
        <v>3066</v>
      </c>
      <c r="H229" s="238" t="s">
        <v>354</v>
      </c>
      <c r="I229" s="238">
        <v>25</v>
      </c>
      <c r="K229" s="238">
        <v>13006265</v>
      </c>
      <c r="L229" s="238">
        <v>131410133</v>
      </c>
      <c r="M229" s="238">
        <v>5</v>
      </c>
      <c r="N229" s="238">
        <v>21</v>
      </c>
      <c r="O229" s="238">
        <v>2013</v>
      </c>
      <c r="P229" s="238" t="s">
        <v>368</v>
      </c>
      <c r="Q229" s="238">
        <v>12</v>
      </c>
      <c r="S229" s="238">
        <v>5</v>
      </c>
      <c r="T229" s="238">
        <v>0</v>
      </c>
      <c r="U229" s="238">
        <v>2</v>
      </c>
      <c r="V229" s="238">
        <v>90</v>
      </c>
      <c r="W229" s="238">
        <v>10</v>
      </c>
      <c r="X229" s="238">
        <v>15</v>
      </c>
      <c r="Y229" s="238">
        <v>1</v>
      </c>
      <c r="Z229" s="238">
        <v>3</v>
      </c>
      <c r="AA229" s="238">
        <v>2</v>
      </c>
      <c r="AB229" s="238">
        <v>2</v>
      </c>
      <c r="AC229" s="238">
        <v>98</v>
      </c>
      <c r="AD229" s="238" t="s">
        <v>3218</v>
      </c>
      <c r="AE229" s="238" t="s">
        <v>3143</v>
      </c>
      <c r="AF229" s="238" t="s">
        <v>2779</v>
      </c>
      <c r="AG229" s="238">
        <v>90</v>
      </c>
      <c r="AH229" s="238">
        <v>2</v>
      </c>
      <c r="AI229" s="238">
        <v>2</v>
      </c>
      <c r="AJ229" s="238">
        <v>1</v>
      </c>
      <c r="AK229" s="238">
        <v>7</v>
      </c>
      <c r="AL229" s="238">
        <v>59</v>
      </c>
      <c r="AM229" s="238" t="s">
        <v>363</v>
      </c>
      <c r="AN229" s="238">
        <v>98</v>
      </c>
      <c r="AO229" s="238">
        <v>2</v>
      </c>
      <c r="AT229" s="238">
        <v>98</v>
      </c>
      <c r="AU229" s="238">
        <v>35</v>
      </c>
      <c r="AV229" s="238">
        <v>11</v>
      </c>
      <c r="AW229" s="238">
        <v>21</v>
      </c>
      <c r="AX229" s="238">
        <v>2</v>
      </c>
      <c r="AY229" s="238">
        <v>2</v>
      </c>
      <c r="AZ229" s="238">
        <v>3</v>
      </c>
      <c r="BA229" s="238">
        <v>23</v>
      </c>
      <c r="BB229" s="238">
        <v>27</v>
      </c>
      <c r="BC229" s="238" t="s">
        <v>363</v>
      </c>
      <c r="BD229" s="238">
        <v>5</v>
      </c>
      <c r="BE229" s="238">
        <v>1</v>
      </c>
      <c r="BJ229" s="238">
        <v>98</v>
      </c>
      <c r="BK229" s="238">
        <v>35</v>
      </c>
      <c r="BL229" s="238">
        <v>11</v>
      </c>
      <c r="BM229" s="238">
        <v>21</v>
      </c>
      <c r="CT229" s="238">
        <v>451926</v>
      </c>
      <c r="CU229" s="238">
        <v>4975867</v>
      </c>
      <c r="CV229" s="238">
        <v>44.934610999999997</v>
      </c>
      <c r="CW229" s="238">
        <v>-93.609269499999996</v>
      </c>
      <c r="CX229" s="238" t="s">
        <v>359</v>
      </c>
      <c r="CY229" s="238" t="s">
        <v>3219</v>
      </c>
    </row>
    <row r="230" spans="1:103" x14ac:dyDescent="0.25">
      <c r="A230" s="238">
        <v>10753792</v>
      </c>
      <c r="B230" s="238">
        <v>4</v>
      </c>
      <c r="C230" s="238">
        <v>15</v>
      </c>
      <c r="D230" s="238">
        <v>8.2720000000000002</v>
      </c>
      <c r="E230" s="238">
        <v>27</v>
      </c>
      <c r="F230" s="238" t="s">
        <v>3066</v>
      </c>
      <c r="H230" s="238" t="s">
        <v>354</v>
      </c>
      <c r="I230" s="238">
        <v>25</v>
      </c>
      <c r="K230" s="238" t="s">
        <v>3220</v>
      </c>
      <c r="L230" s="238">
        <v>113250204</v>
      </c>
      <c r="M230" s="238">
        <v>11</v>
      </c>
      <c r="N230" s="238">
        <v>21</v>
      </c>
      <c r="O230" s="238">
        <v>2011</v>
      </c>
      <c r="P230" s="238" t="s">
        <v>361</v>
      </c>
      <c r="Q230" s="238">
        <v>13</v>
      </c>
      <c r="S230" s="238">
        <v>4</v>
      </c>
      <c r="T230" s="238">
        <v>0</v>
      </c>
      <c r="U230" s="238">
        <v>2</v>
      </c>
      <c r="V230" s="238">
        <v>3</v>
      </c>
      <c r="W230" s="238">
        <v>10</v>
      </c>
      <c r="X230" s="238">
        <v>2</v>
      </c>
      <c r="Y230" s="238">
        <v>1</v>
      </c>
      <c r="Z230" s="238">
        <v>1</v>
      </c>
      <c r="AB230" s="238">
        <v>1</v>
      </c>
      <c r="AC230" s="238">
        <v>98</v>
      </c>
      <c r="AD230" s="238" t="s">
        <v>3221</v>
      </c>
      <c r="AE230" s="238" t="s">
        <v>3180</v>
      </c>
      <c r="AF230" s="238" t="s">
        <v>2779</v>
      </c>
      <c r="AG230" s="238">
        <v>9</v>
      </c>
      <c r="AH230" s="238">
        <v>2</v>
      </c>
      <c r="AI230" s="238">
        <v>2</v>
      </c>
      <c r="AJ230" s="238">
        <v>3</v>
      </c>
      <c r="AK230" s="238">
        <v>21</v>
      </c>
      <c r="AL230" s="238">
        <v>60</v>
      </c>
      <c r="AM230" s="238" t="s">
        <v>363</v>
      </c>
      <c r="AN230" s="238">
        <v>5</v>
      </c>
      <c r="AO230" s="238">
        <v>1</v>
      </c>
      <c r="AS230" s="238">
        <v>7</v>
      </c>
      <c r="AT230" s="238">
        <v>98</v>
      </c>
      <c r="AU230" s="238">
        <v>35</v>
      </c>
      <c r="AV230" s="238">
        <v>11</v>
      </c>
      <c r="AW230" s="238">
        <v>21</v>
      </c>
      <c r="AX230" s="238">
        <v>2</v>
      </c>
      <c r="AY230" s="238">
        <v>4</v>
      </c>
      <c r="AZ230" s="238">
        <v>2</v>
      </c>
      <c r="BA230" s="238">
        <v>24</v>
      </c>
      <c r="BB230" s="238">
        <v>58</v>
      </c>
      <c r="BC230" s="238" t="s">
        <v>363</v>
      </c>
      <c r="BD230" s="238">
        <v>5</v>
      </c>
      <c r="BE230" s="238">
        <v>10</v>
      </c>
      <c r="BI230" s="238">
        <v>7</v>
      </c>
      <c r="BJ230" s="238">
        <v>98</v>
      </c>
      <c r="BK230" s="238">
        <v>35</v>
      </c>
      <c r="BL230" s="238">
        <v>11</v>
      </c>
      <c r="BM230" s="238">
        <v>21</v>
      </c>
      <c r="CT230" s="238">
        <v>451931</v>
      </c>
      <c r="CU230" s="238">
        <v>4975867</v>
      </c>
      <c r="CV230" s="238">
        <v>44.9346149</v>
      </c>
      <c r="CW230" s="238">
        <v>-93.6091981</v>
      </c>
      <c r="CX230" s="238" t="s">
        <v>359</v>
      </c>
      <c r="CY230" s="238" t="s">
        <v>3222</v>
      </c>
    </row>
    <row r="231" spans="1:103" x14ac:dyDescent="0.25">
      <c r="A231" s="238">
        <v>623477</v>
      </c>
      <c r="B231" s="238">
        <v>4</v>
      </c>
      <c r="C231" s="238">
        <v>15</v>
      </c>
      <c r="D231" s="238">
        <v>8.2729999999999997</v>
      </c>
      <c r="E231" s="238">
        <v>27</v>
      </c>
      <c r="F231" s="238" t="s">
        <v>3066</v>
      </c>
      <c r="H231" s="238" t="s">
        <v>354</v>
      </c>
      <c r="I231" s="238">
        <v>25</v>
      </c>
      <c r="K231" s="238">
        <v>18008172</v>
      </c>
      <c r="M231" s="238">
        <v>7</v>
      </c>
      <c r="N231" s="238">
        <v>26</v>
      </c>
      <c r="O231" s="238">
        <v>2018</v>
      </c>
      <c r="P231" s="238" t="s">
        <v>384</v>
      </c>
      <c r="Q231" s="238">
        <v>8</v>
      </c>
      <c r="R231" s="238" t="s">
        <v>196</v>
      </c>
      <c r="S231" s="238">
        <v>5</v>
      </c>
      <c r="T231" s="238">
        <v>0</v>
      </c>
      <c r="U231" s="238">
        <v>2</v>
      </c>
      <c r="V231" s="238">
        <v>5</v>
      </c>
      <c r="W231" s="238">
        <v>10</v>
      </c>
      <c r="X231" s="238">
        <v>2</v>
      </c>
      <c r="Y231" s="238">
        <v>1</v>
      </c>
      <c r="Z231" s="238">
        <v>1</v>
      </c>
      <c r="AB231" s="238">
        <v>1</v>
      </c>
      <c r="AC231" s="238">
        <v>98</v>
      </c>
      <c r="AD231" s="238" t="s">
        <v>2800</v>
      </c>
      <c r="AF231" s="238" t="s">
        <v>2779</v>
      </c>
      <c r="AG231" s="238">
        <v>10</v>
      </c>
      <c r="AH231" s="238">
        <v>2</v>
      </c>
      <c r="AI231" s="238">
        <v>2</v>
      </c>
      <c r="AJ231" s="238">
        <v>2</v>
      </c>
      <c r="AK231" s="238">
        <v>24</v>
      </c>
      <c r="AL231" s="238">
        <v>63</v>
      </c>
      <c r="AM231" s="238" t="s">
        <v>363</v>
      </c>
      <c r="AN231" s="238">
        <v>5</v>
      </c>
      <c r="AO231" s="238">
        <v>2</v>
      </c>
      <c r="AS231" s="238">
        <v>12</v>
      </c>
      <c r="AT231" s="238">
        <v>9</v>
      </c>
      <c r="AU231" s="238">
        <v>35</v>
      </c>
      <c r="AV231" s="238">
        <v>11</v>
      </c>
      <c r="AW231" s="238">
        <v>21</v>
      </c>
      <c r="AX231" s="238">
        <v>2</v>
      </c>
      <c r="AY231" s="238">
        <v>4</v>
      </c>
      <c r="AZ231" s="238">
        <v>2</v>
      </c>
      <c r="BA231" s="238">
        <v>21</v>
      </c>
      <c r="BB231" s="238">
        <v>51</v>
      </c>
      <c r="BC231" s="238" t="s">
        <v>354</v>
      </c>
      <c r="BD231" s="238">
        <v>5</v>
      </c>
      <c r="BE231" s="238">
        <v>1</v>
      </c>
      <c r="BI231" s="238">
        <v>12</v>
      </c>
      <c r="BJ231" s="238">
        <v>9</v>
      </c>
      <c r="BK231" s="238">
        <v>35</v>
      </c>
      <c r="BL231" s="238">
        <v>11</v>
      </c>
      <c r="BM231" s="238">
        <v>21</v>
      </c>
      <c r="CT231" s="238">
        <v>451932.39859198098</v>
      </c>
      <c r="CU231" s="238">
        <v>4975867.3610776104</v>
      </c>
      <c r="CV231" s="238">
        <v>44.934613890000001</v>
      </c>
      <c r="CW231" s="238">
        <v>-93.609184040000002</v>
      </c>
      <c r="CX231" s="238" t="s">
        <v>359</v>
      </c>
      <c r="CY231" s="238" t="s">
        <v>3223</v>
      </c>
    </row>
    <row r="232" spans="1:103" x14ac:dyDescent="0.25">
      <c r="A232" s="238">
        <v>726625</v>
      </c>
      <c r="B232" s="238">
        <v>4</v>
      </c>
      <c r="C232" s="238">
        <v>15</v>
      </c>
      <c r="D232" s="238">
        <v>8.2739999999999991</v>
      </c>
      <c r="E232" s="238">
        <v>27</v>
      </c>
      <c r="F232" s="238" t="s">
        <v>3066</v>
      </c>
      <c r="H232" s="238" t="s">
        <v>354</v>
      </c>
      <c r="I232" s="238">
        <v>25</v>
      </c>
      <c r="K232" s="238">
        <v>19005020</v>
      </c>
      <c r="M232" s="238">
        <v>6</v>
      </c>
      <c r="N232" s="238">
        <v>13</v>
      </c>
      <c r="O232" s="238">
        <v>2019</v>
      </c>
      <c r="P232" s="238" t="s">
        <v>384</v>
      </c>
      <c r="Q232" s="238">
        <v>17</v>
      </c>
      <c r="S232" s="238">
        <v>5</v>
      </c>
      <c r="T232" s="238">
        <v>0</v>
      </c>
      <c r="U232" s="238">
        <v>2</v>
      </c>
      <c r="V232" s="238">
        <v>10</v>
      </c>
      <c r="W232" s="238">
        <v>10</v>
      </c>
      <c r="X232" s="238">
        <v>2</v>
      </c>
      <c r="Y232" s="238">
        <v>1</v>
      </c>
      <c r="Z232" s="238">
        <v>1</v>
      </c>
      <c r="AB232" s="238">
        <v>1</v>
      </c>
      <c r="AC232" s="238">
        <v>98</v>
      </c>
      <c r="AD232" s="238" t="s">
        <v>2800</v>
      </c>
      <c r="AF232" s="238" t="s">
        <v>2779</v>
      </c>
      <c r="AG232" s="238">
        <v>5</v>
      </c>
      <c r="AH232" s="238">
        <v>2</v>
      </c>
      <c r="AI232" s="238">
        <v>4</v>
      </c>
      <c r="AJ232" s="238">
        <v>4</v>
      </c>
      <c r="AK232" s="238">
        <v>31</v>
      </c>
      <c r="AL232" s="238">
        <v>51</v>
      </c>
      <c r="AM232" s="238" t="s">
        <v>363</v>
      </c>
      <c r="AN232" s="238">
        <v>5</v>
      </c>
      <c r="AO232" s="238">
        <v>99</v>
      </c>
      <c r="AS232" s="238">
        <v>12</v>
      </c>
      <c r="AT232" s="238">
        <v>9</v>
      </c>
      <c r="AU232" s="238">
        <v>35</v>
      </c>
      <c r="AV232" s="238">
        <v>11</v>
      </c>
      <c r="AW232" s="238">
        <v>21</v>
      </c>
      <c r="AX232" s="238">
        <v>2</v>
      </c>
      <c r="AY232" s="238">
        <v>4</v>
      </c>
      <c r="AZ232" s="238">
        <v>4</v>
      </c>
      <c r="BA232" s="238">
        <v>21</v>
      </c>
      <c r="BB232" s="238">
        <v>25</v>
      </c>
      <c r="BC232" s="238" t="s">
        <v>363</v>
      </c>
      <c r="BD232" s="238">
        <v>5</v>
      </c>
      <c r="BE232" s="238">
        <v>99</v>
      </c>
      <c r="BI232" s="238">
        <v>12</v>
      </c>
      <c r="BJ232" s="238">
        <v>9</v>
      </c>
      <c r="BK232" s="238">
        <v>35</v>
      </c>
      <c r="BL232" s="238">
        <v>11</v>
      </c>
      <c r="BM232" s="238">
        <v>21</v>
      </c>
      <c r="CT232" s="238">
        <v>451934.43682580302</v>
      </c>
      <c r="CU232" s="238">
        <v>4975868.5787089197</v>
      </c>
      <c r="CV232" s="238">
        <v>44.934624990000003</v>
      </c>
      <c r="CW232" s="238">
        <v>-93.60915833</v>
      </c>
      <c r="CX232" s="238" t="s">
        <v>359</v>
      </c>
      <c r="CY232" s="238" t="s">
        <v>3224</v>
      </c>
    </row>
    <row r="233" spans="1:103" x14ac:dyDescent="0.25">
      <c r="A233" s="238">
        <v>770795</v>
      </c>
      <c r="B233" s="238">
        <v>4</v>
      </c>
      <c r="C233" s="238">
        <v>15</v>
      </c>
      <c r="D233" s="238">
        <v>8.2750000000000004</v>
      </c>
      <c r="E233" s="238">
        <v>27</v>
      </c>
      <c r="F233" s="238" t="s">
        <v>3066</v>
      </c>
      <c r="H233" s="238" t="s">
        <v>354</v>
      </c>
      <c r="I233" s="238">
        <v>25</v>
      </c>
      <c r="K233" s="238">
        <v>19010747</v>
      </c>
      <c r="M233" s="238">
        <v>12</v>
      </c>
      <c r="N233" s="238">
        <v>11</v>
      </c>
      <c r="O233" s="238">
        <v>2019</v>
      </c>
      <c r="P233" s="238" t="s">
        <v>355</v>
      </c>
      <c r="Q233" s="238">
        <v>17</v>
      </c>
      <c r="R233" s="238" t="s">
        <v>369</v>
      </c>
      <c r="S233" s="238">
        <v>5</v>
      </c>
      <c r="T233" s="238">
        <v>0</v>
      </c>
      <c r="U233" s="238">
        <v>2</v>
      </c>
      <c r="V233" s="238">
        <v>5</v>
      </c>
      <c r="W233" s="238">
        <v>10</v>
      </c>
      <c r="X233" s="238">
        <v>16</v>
      </c>
      <c r="Y233" s="238">
        <v>4</v>
      </c>
      <c r="Z233" s="238">
        <v>1</v>
      </c>
      <c r="AB233" s="238">
        <v>2</v>
      </c>
      <c r="AC233" s="238">
        <v>98</v>
      </c>
      <c r="AD233" s="238" t="s">
        <v>2800</v>
      </c>
      <c r="AF233" s="238" t="s">
        <v>2779</v>
      </c>
      <c r="AG233" s="238">
        <v>10</v>
      </c>
      <c r="AH233" s="238">
        <v>2</v>
      </c>
      <c r="AI233" s="238">
        <v>4</v>
      </c>
      <c r="AJ233" s="238">
        <v>3</v>
      </c>
      <c r="AK233" s="238">
        <v>21</v>
      </c>
      <c r="AL233" s="238">
        <v>30</v>
      </c>
      <c r="AM233" s="238" t="s">
        <v>354</v>
      </c>
      <c r="AN233" s="238">
        <v>5</v>
      </c>
      <c r="AO233" s="238">
        <v>1</v>
      </c>
      <c r="AS233" s="238">
        <v>12</v>
      </c>
      <c r="AT233" s="238">
        <v>9</v>
      </c>
      <c r="AU233" s="238">
        <v>35</v>
      </c>
      <c r="AV233" s="238">
        <v>11</v>
      </c>
      <c r="AW233" s="238">
        <v>21</v>
      </c>
      <c r="AX233" s="238">
        <v>2</v>
      </c>
      <c r="AY233" s="238">
        <v>2</v>
      </c>
      <c r="AZ233" s="238">
        <v>1</v>
      </c>
      <c r="BA233" s="238">
        <v>24</v>
      </c>
      <c r="BB233" s="238">
        <v>36</v>
      </c>
      <c r="BC233" s="238" t="s">
        <v>363</v>
      </c>
      <c r="BD233" s="238">
        <v>5</v>
      </c>
      <c r="BE233" s="238">
        <v>10</v>
      </c>
      <c r="BI233" s="238">
        <v>12</v>
      </c>
      <c r="BJ233" s="238">
        <v>9</v>
      </c>
      <c r="BK233" s="238">
        <v>35</v>
      </c>
      <c r="BL233" s="238">
        <v>11</v>
      </c>
      <c r="BM233" s="238">
        <v>21</v>
      </c>
      <c r="CT233" s="238">
        <v>451935.77916865097</v>
      </c>
      <c r="CU233" s="238">
        <v>4975866.8230419504</v>
      </c>
      <c r="CV233" s="238">
        <v>44.934609279999997</v>
      </c>
      <c r="CW233" s="238">
        <v>-93.609141149999999</v>
      </c>
      <c r="CX233" s="238" t="s">
        <v>359</v>
      </c>
      <c r="CY233" s="238" t="s">
        <v>3225</v>
      </c>
    </row>
    <row r="234" spans="1:103" x14ac:dyDescent="0.25">
      <c r="A234" s="238">
        <v>674056</v>
      </c>
      <c r="B234" s="238">
        <v>4</v>
      </c>
      <c r="C234" s="238">
        <v>15</v>
      </c>
      <c r="D234" s="238">
        <v>8.2759999999999998</v>
      </c>
      <c r="E234" s="238">
        <v>27</v>
      </c>
      <c r="F234" s="238" t="s">
        <v>3066</v>
      </c>
      <c r="H234" s="238" t="s">
        <v>354</v>
      </c>
      <c r="I234" s="238">
        <v>25</v>
      </c>
      <c r="K234" s="238">
        <v>19000120</v>
      </c>
      <c r="M234" s="238">
        <v>1</v>
      </c>
      <c r="N234" s="238">
        <v>5</v>
      </c>
      <c r="O234" s="238">
        <v>2019</v>
      </c>
      <c r="P234" s="238" t="s">
        <v>364</v>
      </c>
      <c r="Q234" s="238">
        <v>9</v>
      </c>
      <c r="R234" s="238" t="s">
        <v>419</v>
      </c>
      <c r="S234" s="238">
        <v>5</v>
      </c>
      <c r="T234" s="238">
        <v>0</v>
      </c>
      <c r="U234" s="238">
        <v>2</v>
      </c>
      <c r="V234" s="238">
        <v>12</v>
      </c>
      <c r="W234" s="238">
        <v>10</v>
      </c>
      <c r="X234" s="238">
        <v>16</v>
      </c>
      <c r="Y234" s="238">
        <v>1</v>
      </c>
      <c r="Z234" s="238">
        <v>1</v>
      </c>
      <c r="AB234" s="238">
        <v>2</v>
      </c>
      <c r="AC234" s="238">
        <v>98</v>
      </c>
      <c r="AD234" s="238" t="s">
        <v>2800</v>
      </c>
      <c r="AF234" s="238" t="s">
        <v>2779</v>
      </c>
      <c r="AG234" s="238">
        <v>7</v>
      </c>
      <c r="AH234" s="238">
        <v>2</v>
      </c>
      <c r="AI234" s="238">
        <v>49</v>
      </c>
      <c r="AJ234" s="238">
        <v>1</v>
      </c>
      <c r="AK234" s="238">
        <v>24</v>
      </c>
      <c r="AL234" s="238">
        <v>50</v>
      </c>
      <c r="AM234" s="238" t="s">
        <v>354</v>
      </c>
      <c r="AN234" s="238">
        <v>5</v>
      </c>
      <c r="AO234" s="238">
        <v>11</v>
      </c>
      <c r="AS234" s="238">
        <v>90</v>
      </c>
      <c r="AT234" s="238">
        <v>9</v>
      </c>
      <c r="AV234" s="238">
        <v>11</v>
      </c>
      <c r="AW234" s="238">
        <v>24</v>
      </c>
      <c r="AX234" s="238">
        <v>2</v>
      </c>
      <c r="AY234" s="238">
        <v>4</v>
      </c>
      <c r="AZ234" s="238">
        <v>1</v>
      </c>
      <c r="BA234" s="238">
        <v>34</v>
      </c>
      <c r="BB234" s="238">
        <v>60</v>
      </c>
      <c r="BC234" s="238" t="s">
        <v>354</v>
      </c>
      <c r="BD234" s="238">
        <v>5</v>
      </c>
      <c r="BE234" s="238">
        <v>1</v>
      </c>
      <c r="BI234" s="238">
        <v>12</v>
      </c>
      <c r="BJ234" s="238">
        <v>9</v>
      </c>
      <c r="BL234" s="238">
        <v>11</v>
      </c>
      <c r="BM234" s="238">
        <v>24</v>
      </c>
      <c r="CT234" s="238">
        <v>451937.75237261603</v>
      </c>
      <c r="CU234" s="238">
        <v>4975866.31914033</v>
      </c>
      <c r="CV234" s="238">
        <v>44.934604870000001</v>
      </c>
      <c r="CW234" s="238">
        <v>-93.609116090000001</v>
      </c>
      <c r="CX234" s="238" t="s">
        <v>391</v>
      </c>
      <c r="CY234" s="238" t="s">
        <v>3226</v>
      </c>
    </row>
    <row r="235" spans="1:103" x14ac:dyDescent="0.25">
      <c r="A235" s="238">
        <v>590053</v>
      </c>
      <c r="B235" s="238">
        <v>4</v>
      </c>
      <c r="C235" s="238">
        <v>15</v>
      </c>
      <c r="D235" s="238">
        <v>8.2769999999999992</v>
      </c>
      <c r="E235" s="238">
        <v>27</v>
      </c>
      <c r="F235" s="238" t="s">
        <v>3066</v>
      </c>
      <c r="H235" s="238" t="s">
        <v>354</v>
      </c>
      <c r="I235" s="238">
        <v>25</v>
      </c>
      <c r="K235" s="238" t="s">
        <v>3227</v>
      </c>
      <c r="M235" s="238">
        <v>4</v>
      </c>
      <c r="N235" s="238">
        <v>4</v>
      </c>
      <c r="O235" s="238">
        <v>2018</v>
      </c>
      <c r="P235" s="238" t="s">
        <v>355</v>
      </c>
      <c r="Q235" s="238">
        <v>16</v>
      </c>
      <c r="R235" s="238" t="s">
        <v>196</v>
      </c>
      <c r="S235" s="238">
        <v>5</v>
      </c>
      <c r="T235" s="238">
        <v>0</v>
      </c>
      <c r="U235" s="238">
        <v>2</v>
      </c>
      <c r="V235" s="238">
        <v>10</v>
      </c>
      <c r="W235" s="238">
        <v>10</v>
      </c>
      <c r="X235" s="238">
        <v>90</v>
      </c>
      <c r="Y235" s="238">
        <v>1</v>
      </c>
      <c r="Z235" s="238">
        <v>1</v>
      </c>
      <c r="AB235" s="238">
        <v>1</v>
      </c>
      <c r="AC235" s="238">
        <v>98</v>
      </c>
      <c r="AD235" s="238" t="s">
        <v>2800</v>
      </c>
      <c r="AF235" s="238" t="s">
        <v>2779</v>
      </c>
      <c r="AG235" s="238">
        <v>5</v>
      </c>
      <c r="AH235" s="238">
        <v>2</v>
      </c>
      <c r="AI235" s="238">
        <v>2</v>
      </c>
      <c r="AJ235" s="238">
        <v>3</v>
      </c>
      <c r="AK235" s="238">
        <v>23</v>
      </c>
      <c r="AL235" s="238">
        <v>45</v>
      </c>
      <c r="AM235" s="238" t="s">
        <v>363</v>
      </c>
      <c r="AN235" s="238">
        <v>5</v>
      </c>
      <c r="AO235" s="238">
        <v>10</v>
      </c>
      <c r="AS235" s="238">
        <v>12</v>
      </c>
      <c r="AT235" s="238">
        <v>9</v>
      </c>
      <c r="AU235" s="238">
        <v>35</v>
      </c>
      <c r="AV235" s="238">
        <v>11</v>
      </c>
      <c r="AW235" s="238">
        <v>21</v>
      </c>
      <c r="AX235" s="238">
        <v>2</v>
      </c>
      <c r="AY235" s="238">
        <v>3</v>
      </c>
      <c r="AZ235" s="238">
        <v>3</v>
      </c>
      <c r="BA235" s="238">
        <v>21</v>
      </c>
      <c r="BB235" s="238">
        <v>35</v>
      </c>
      <c r="BC235" s="238" t="s">
        <v>354</v>
      </c>
      <c r="BD235" s="238">
        <v>5</v>
      </c>
      <c r="BE235" s="238">
        <v>1</v>
      </c>
      <c r="BI235" s="238">
        <v>12</v>
      </c>
      <c r="BJ235" s="238">
        <v>9</v>
      </c>
      <c r="BK235" s="238">
        <v>35</v>
      </c>
      <c r="BL235" s="238">
        <v>11</v>
      </c>
      <c r="BM235" s="238">
        <v>21</v>
      </c>
      <c r="CT235" s="238">
        <v>451939.19472250401</v>
      </c>
      <c r="CU235" s="238">
        <v>4975865.07429644</v>
      </c>
      <c r="CV235" s="238">
        <v>44.934593769999999</v>
      </c>
      <c r="CW235" s="238">
        <v>-93.609097700000007</v>
      </c>
      <c r="CX235" s="238" t="s">
        <v>359</v>
      </c>
      <c r="CY235" s="238" t="s">
        <v>3228</v>
      </c>
    </row>
    <row r="236" spans="1:103" x14ac:dyDescent="0.25">
      <c r="A236" s="238">
        <v>630913</v>
      </c>
      <c r="B236" s="238">
        <v>4</v>
      </c>
      <c r="C236" s="238">
        <v>15</v>
      </c>
      <c r="D236" s="238">
        <v>8.2769999999999992</v>
      </c>
      <c r="E236" s="238">
        <v>27</v>
      </c>
      <c r="F236" s="238" t="s">
        <v>3066</v>
      </c>
      <c r="H236" s="238" t="s">
        <v>354</v>
      </c>
      <c r="I236" s="238">
        <v>25</v>
      </c>
      <c r="K236" s="238">
        <v>18009718</v>
      </c>
      <c r="M236" s="238">
        <v>8</v>
      </c>
      <c r="N236" s="238">
        <v>28</v>
      </c>
      <c r="O236" s="238">
        <v>2018</v>
      </c>
      <c r="P236" s="238" t="s">
        <v>368</v>
      </c>
      <c r="Q236" s="238">
        <v>16</v>
      </c>
      <c r="S236" s="238">
        <v>5</v>
      </c>
      <c r="T236" s="238">
        <v>0</v>
      </c>
      <c r="U236" s="238">
        <v>2</v>
      </c>
      <c r="V236" s="238">
        <v>5</v>
      </c>
      <c r="W236" s="238">
        <v>10</v>
      </c>
      <c r="X236" s="238">
        <v>90</v>
      </c>
      <c r="Y236" s="238">
        <v>1</v>
      </c>
      <c r="Z236" s="238">
        <v>2</v>
      </c>
      <c r="AB236" s="238">
        <v>1</v>
      </c>
      <c r="AC236" s="238">
        <v>98</v>
      </c>
      <c r="AD236" s="238" t="s">
        <v>2800</v>
      </c>
      <c r="AF236" s="238" t="s">
        <v>2779</v>
      </c>
      <c r="AG236" s="238">
        <v>9</v>
      </c>
      <c r="AH236" s="238">
        <v>2</v>
      </c>
      <c r="AI236" s="238">
        <v>2</v>
      </c>
      <c r="AJ236" s="238">
        <v>3</v>
      </c>
      <c r="AK236" s="238">
        <v>21</v>
      </c>
      <c r="AL236" s="238">
        <v>21</v>
      </c>
      <c r="AM236" s="238" t="s">
        <v>354</v>
      </c>
      <c r="AN236" s="238">
        <v>5</v>
      </c>
      <c r="AO236" s="238">
        <v>1</v>
      </c>
      <c r="AS236" s="238">
        <v>12</v>
      </c>
      <c r="AT236" s="238">
        <v>9</v>
      </c>
      <c r="AU236" s="238">
        <v>35</v>
      </c>
      <c r="AV236" s="238">
        <v>11</v>
      </c>
      <c r="AW236" s="238">
        <v>21</v>
      </c>
      <c r="AX236" s="238">
        <v>2</v>
      </c>
      <c r="AY236" s="238">
        <v>2</v>
      </c>
      <c r="AZ236" s="238">
        <v>4</v>
      </c>
      <c r="BA236" s="238">
        <v>24</v>
      </c>
      <c r="BB236" s="238">
        <v>30</v>
      </c>
      <c r="BC236" s="238" t="s">
        <v>363</v>
      </c>
      <c r="BD236" s="238">
        <v>5</v>
      </c>
      <c r="BE236" s="238">
        <v>2</v>
      </c>
      <c r="BI236" s="238">
        <v>12</v>
      </c>
      <c r="BJ236" s="238">
        <v>9</v>
      </c>
      <c r="BK236" s="238">
        <v>35</v>
      </c>
      <c r="BL236" s="238">
        <v>11</v>
      </c>
      <c r="BM236" s="238">
        <v>21</v>
      </c>
      <c r="CT236" s="238">
        <v>451939.32701443601</v>
      </c>
      <c r="CU236" s="238">
        <v>4975868.0508762999</v>
      </c>
      <c r="CV236" s="238">
        <v>44.93462057</v>
      </c>
      <c r="CW236" s="238">
        <v>-93.609096300000004</v>
      </c>
      <c r="CX236" s="238" t="s">
        <v>359</v>
      </c>
      <c r="CY236" s="238" t="s">
        <v>3229</v>
      </c>
    </row>
    <row r="237" spans="1:103" x14ac:dyDescent="0.25">
      <c r="A237" s="238">
        <v>368916</v>
      </c>
      <c r="B237" s="238">
        <v>4</v>
      </c>
      <c r="C237" s="238">
        <v>15</v>
      </c>
      <c r="D237" s="238">
        <v>8.2810000000000006</v>
      </c>
      <c r="E237" s="238">
        <v>27</v>
      </c>
      <c r="F237" s="238" t="s">
        <v>3066</v>
      </c>
      <c r="H237" s="238" t="s">
        <v>354</v>
      </c>
      <c r="I237" s="238">
        <v>25</v>
      </c>
      <c r="K237" s="238" t="s">
        <v>3230</v>
      </c>
      <c r="M237" s="238">
        <v>8</v>
      </c>
      <c r="N237" s="238">
        <v>4</v>
      </c>
      <c r="O237" s="238">
        <v>2016</v>
      </c>
      <c r="P237" s="238" t="s">
        <v>384</v>
      </c>
      <c r="Q237" s="238">
        <v>8</v>
      </c>
      <c r="R237" s="238" t="s">
        <v>196</v>
      </c>
      <c r="S237" s="238">
        <v>5</v>
      </c>
      <c r="T237" s="238">
        <v>0</v>
      </c>
      <c r="U237" s="238">
        <v>2</v>
      </c>
      <c r="V237" s="238">
        <v>12</v>
      </c>
      <c r="W237" s="238">
        <v>10</v>
      </c>
      <c r="X237" s="238">
        <v>16</v>
      </c>
      <c r="Y237" s="238">
        <v>1</v>
      </c>
      <c r="Z237" s="238">
        <v>1</v>
      </c>
      <c r="AB237" s="238">
        <v>1</v>
      </c>
      <c r="AC237" s="238">
        <v>98</v>
      </c>
      <c r="AD237" s="238" t="s">
        <v>2800</v>
      </c>
      <c r="AF237" s="238" t="s">
        <v>2779</v>
      </c>
      <c r="AG237" s="238">
        <v>7</v>
      </c>
      <c r="AH237" s="238">
        <v>2</v>
      </c>
      <c r="AI237" s="238">
        <v>4</v>
      </c>
      <c r="AJ237" s="238">
        <v>2</v>
      </c>
      <c r="AK237" s="238">
        <v>21</v>
      </c>
      <c r="AL237" s="238">
        <v>23</v>
      </c>
      <c r="AM237" s="238" t="s">
        <v>363</v>
      </c>
      <c r="AN237" s="238">
        <v>5</v>
      </c>
      <c r="AO237" s="238">
        <v>2</v>
      </c>
      <c r="AS237" s="238">
        <v>13</v>
      </c>
      <c r="AT237" s="238">
        <v>9</v>
      </c>
      <c r="AU237" s="238">
        <v>35</v>
      </c>
      <c r="AV237" s="238">
        <v>11</v>
      </c>
      <c r="AW237" s="238">
        <v>21</v>
      </c>
      <c r="AX237" s="238">
        <v>2</v>
      </c>
      <c r="AY237" s="238">
        <v>2</v>
      </c>
      <c r="AZ237" s="238">
        <v>2</v>
      </c>
      <c r="BA237" s="238">
        <v>21</v>
      </c>
      <c r="BB237" s="238">
        <v>60</v>
      </c>
      <c r="BC237" s="238" t="s">
        <v>363</v>
      </c>
      <c r="BD237" s="238">
        <v>5</v>
      </c>
      <c r="BE237" s="238">
        <v>1</v>
      </c>
      <c r="BI237" s="238">
        <v>13</v>
      </c>
      <c r="BJ237" s="238">
        <v>9</v>
      </c>
      <c r="BK237" s="238">
        <v>35</v>
      </c>
      <c r="BL237" s="238">
        <v>11</v>
      </c>
      <c r="BM237" s="238">
        <v>21</v>
      </c>
      <c r="CT237" s="238">
        <v>451940.51764181699</v>
      </c>
      <c r="CU237" s="238">
        <v>4975868.6963969804</v>
      </c>
      <c r="CV237" s="238">
        <v>44.934626459999997</v>
      </c>
      <c r="CW237" s="238">
        <v>-93.609081279999998</v>
      </c>
      <c r="CX237" s="238" t="s">
        <v>359</v>
      </c>
      <c r="CY237" s="238" t="s">
        <v>3231</v>
      </c>
    </row>
    <row r="238" spans="1:103" x14ac:dyDescent="0.25">
      <c r="A238" s="238">
        <v>10783393</v>
      </c>
      <c r="B238" s="238">
        <v>4</v>
      </c>
      <c r="C238" s="238">
        <v>15</v>
      </c>
      <c r="D238" s="238">
        <v>8.282</v>
      </c>
      <c r="E238" s="238">
        <v>27</v>
      </c>
      <c r="F238" s="238" t="s">
        <v>3066</v>
      </c>
      <c r="H238" s="238" t="s">
        <v>354</v>
      </c>
      <c r="I238" s="238">
        <v>25</v>
      </c>
      <c r="K238" s="238" t="s">
        <v>3232</v>
      </c>
      <c r="L238" s="238">
        <v>120110109</v>
      </c>
      <c r="M238" s="238">
        <v>1</v>
      </c>
      <c r="N238" s="238">
        <v>11</v>
      </c>
      <c r="O238" s="238">
        <v>2012</v>
      </c>
      <c r="P238" s="238" t="s">
        <v>355</v>
      </c>
      <c r="Q238" s="238">
        <v>6</v>
      </c>
      <c r="S238" s="238">
        <v>5</v>
      </c>
      <c r="T238" s="238">
        <v>0</v>
      </c>
      <c r="U238" s="238">
        <v>2</v>
      </c>
      <c r="V238" s="238">
        <v>5</v>
      </c>
      <c r="W238" s="238">
        <v>10</v>
      </c>
      <c r="X238" s="238">
        <v>2</v>
      </c>
      <c r="Y238" s="238">
        <v>4</v>
      </c>
      <c r="Z238" s="238">
        <v>1</v>
      </c>
      <c r="AA238" s="238">
        <v>1</v>
      </c>
      <c r="AB238" s="238">
        <v>1</v>
      </c>
      <c r="AC238" s="238">
        <v>98</v>
      </c>
      <c r="AD238" s="238" t="s">
        <v>2834</v>
      </c>
      <c r="AE238" s="238" t="s">
        <v>3108</v>
      </c>
      <c r="AF238" s="238" t="s">
        <v>2779</v>
      </c>
      <c r="AG238" s="238">
        <v>10</v>
      </c>
      <c r="AH238" s="238">
        <v>2</v>
      </c>
      <c r="AI238" s="238">
        <v>2</v>
      </c>
      <c r="AJ238" s="238">
        <v>1</v>
      </c>
      <c r="AK238" s="238">
        <v>24</v>
      </c>
      <c r="AL238" s="238">
        <v>21</v>
      </c>
      <c r="AM238" s="238" t="s">
        <v>363</v>
      </c>
      <c r="AN238" s="238">
        <v>5</v>
      </c>
      <c r="AO238" s="238">
        <v>2</v>
      </c>
      <c r="AP238" s="238">
        <v>2</v>
      </c>
      <c r="AS238" s="238">
        <v>7</v>
      </c>
      <c r="AT238" s="238">
        <v>90</v>
      </c>
      <c r="AU238" s="238">
        <v>35</v>
      </c>
      <c r="AV238" s="238">
        <v>11</v>
      </c>
      <c r="AW238" s="238">
        <v>21</v>
      </c>
      <c r="AX238" s="238">
        <v>2</v>
      </c>
      <c r="AY238" s="238">
        <v>3</v>
      </c>
      <c r="AZ238" s="238">
        <v>3</v>
      </c>
      <c r="BA238" s="238">
        <v>21</v>
      </c>
      <c r="BB238" s="238">
        <v>42</v>
      </c>
      <c r="BC238" s="238" t="s">
        <v>354</v>
      </c>
      <c r="BD238" s="238">
        <v>5</v>
      </c>
      <c r="BE238" s="238">
        <v>1</v>
      </c>
      <c r="BF238" s="238">
        <v>1</v>
      </c>
      <c r="BI238" s="238">
        <v>7</v>
      </c>
      <c r="BJ238" s="238">
        <v>90</v>
      </c>
      <c r="BK238" s="238">
        <v>35</v>
      </c>
      <c r="BL238" s="238">
        <v>11</v>
      </c>
      <c r="BM238" s="238">
        <v>21</v>
      </c>
      <c r="CT238" s="238">
        <v>451946</v>
      </c>
      <c r="CU238" s="238">
        <v>4975869</v>
      </c>
      <c r="CV238" s="238">
        <v>44.9346253</v>
      </c>
      <c r="CW238" s="238">
        <v>-93.609007800000001</v>
      </c>
      <c r="CX238" s="238" t="s">
        <v>359</v>
      </c>
      <c r="CY238" s="238" t="s">
        <v>3233</v>
      </c>
    </row>
    <row r="239" spans="1:103" x14ac:dyDescent="0.25">
      <c r="A239" s="238">
        <v>10899714</v>
      </c>
      <c r="B239" s="238">
        <v>4</v>
      </c>
      <c r="C239" s="238">
        <v>15</v>
      </c>
      <c r="D239" s="238">
        <v>8.282</v>
      </c>
      <c r="E239" s="238">
        <v>27</v>
      </c>
      <c r="F239" s="238" t="s">
        <v>3066</v>
      </c>
      <c r="H239" s="238" t="s">
        <v>354</v>
      </c>
      <c r="I239" s="238">
        <v>25</v>
      </c>
      <c r="K239" s="238">
        <v>1301378</v>
      </c>
      <c r="L239" s="238">
        <v>132630105</v>
      </c>
      <c r="M239" s="238">
        <v>9</v>
      </c>
      <c r="N239" s="238">
        <v>20</v>
      </c>
      <c r="O239" s="238">
        <v>2013</v>
      </c>
      <c r="P239" s="238" t="s">
        <v>362</v>
      </c>
      <c r="Q239" s="238">
        <v>11</v>
      </c>
      <c r="S239" s="238">
        <v>3</v>
      </c>
      <c r="T239" s="238">
        <v>0</v>
      </c>
      <c r="U239" s="238">
        <v>2</v>
      </c>
      <c r="V239" s="238">
        <v>3</v>
      </c>
      <c r="W239" s="238">
        <v>10</v>
      </c>
      <c r="X239" s="238">
        <v>2</v>
      </c>
      <c r="Y239" s="238">
        <v>1</v>
      </c>
      <c r="Z239" s="238">
        <v>2</v>
      </c>
      <c r="AB239" s="238">
        <v>1</v>
      </c>
      <c r="AC239" s="238">
        <v>98</v>
      </c>
      <c r="AD239" s="238" t="s">
        <v>2798</v>
      </c>
      <c r="AE239" s="238" t="s">
        <v>3191</v>
      </c>
      <c r="AF239" s="238" t="s">
        <v>2779</v>
      </c>
      <c r="AG239" s="238">
        <v>9</v>
      </c>
      <c r="AH239" s="238">
        <v>2</v>
      </c>
      <c r="AI239" s="238">
        <v>4</v>
      </c>
      <c r="AJ239" s="238">
        <v>3</v>
      </c>
      <c r="AK239" s="238">
        <v>21</v>
      </c>
      <c r="AL239" s="238">
        <v>28</v>
      </c>
      <c r="AM239" s="238" t="s">
        <v>354</v>
      </c>
      <c r="AN239" s="238">
        <v>5</v>
      </c>
      <c r="AO239" s="238">
        <v>1</v>
      </c>
      <c r="AS239" s="238">
        <v>7</v>
      </c>
      <c r="AT239" s="238">
        <v>98</v>
      </c>
      <c r="AU239" s="238">
        <v>35</v>
      </c>
      <c r="AV239" s="238">
        <v>11</v>
      </c>
      <c r="AW239" s="238">
        <v>21</v>
      </c>
      <c r="AX239" s="238">
        <v>2</v>
      </c>
      <c r="AY239" s="238">
        <v>2</v>
      </c>
      <c r="AZ239" s="238">
        <v>4</v>
      </c>
      <c r="BA239" s="238">
        <v>24</v>
      </c>
      <c r="BB239" s="238">
        <v>83</v>
      </c>
      <c r="BC239" s="238" t="s">
        <v>354</v>
      </c>
      <c r="BD239" s="238">
        <v>5</v>
      </c>
      <c r="BE239" s="238">
        <v>2</v>
      </c>
      <c r="BI239" s="238">
        <v>7</v>
      </c>
      <c r="BJ239" s="238">
        <v>98</v>
      </c>
      <c r="BK239" s="238">
        <v>35</v>
      </c>
      <c r="BL239" s="238">
        <v>11</v>
      </c>
      <c r="BM239" s="238">
        <v>21</v>
      </c>
      <c r="CT239" s="238">
        <v>451946</v>
      </c>
      <c r="CU239" s="238">
        <v>4975869</v>
      </c>
      <c r="CV239" s="238">
        <v>44.9346253</v>
      </c>
      <c r="CW239" s="238">
        <v>-93.609007800000001</v>
      </c>
      <c r="CX239" s="238" t="s">
        <v>359</v>
      </c>
      <c r="CY239" s="238" t="s">
        <v>3234</v>
      </c>
    </row>
    <row r="240" spans="1:103" x14ac:dyDescent="0.25">
      <c r="A240" s="238">
        <v>10970140</v>
      </c>
      <c r="B240" s="238">
        <v>4</v>
      </c>
      <c r="C240" s="238">
        <v>15</v>
      </c>
      <c r="D240" s="238">
        <v>8.282</v>
      </c>
      <c r="E240" s="238">
        <v>27</v>
      </c>
      <c r="F240" s="238" t="s">
        <v>3066</v>
      </c>
      <c r="H240" s="238" t="s">
        <v>354</v>
      </c>
      <c r="I240" s="238">
        <v>25</v>
      </c>
      <c r="K240" s="238">
        <v>14010552</v>
      </c>
      <c r="L240" s="238">
        <v>142140127</v>
      </c>
      <c r="M240" s="238">
        <v>8</v>
      </c>
      <c r="N240" s="238">
        <v>2</v>
      </c>
      <c r="O240" s="238">
        <v>2014</v>
      </c>
      <c r="P240" s="238" t="s">
        <v>364</v>
      </c>
      <c r="Q240" s="238">
        <v>16</v>
      </c>
      <c r="S240" s="238">
        <v>5</v>
      </c>
      <c r="T240" s="238">
        <v>0</v>
      </c>
      <c r="U240" s="238">
        <v>2</v>
      </c>
      <c r="V240" s="238">
        <v>7</v>
      </c>
      <c r="W240" s="238">
        <v>11</v>
      </c>
      <c r="X240" s="238">
        <v>2</v>
      </c>
      <c r="Y240" s="238">
        <v>1</v>
      </c>
      <c r="Z240" s="238">
        <v>1</v>
      </c>
      <c r="AB240" s="238">
        <v>1</v>
      </c>
      <c r="AC240" s="238">
        <v>98</v>
      </c>
      <c r="AD240" s="238" t="s">
        <v>2798</v>
      </c>
      <c r="AE240" s="238" t="s">
        <v>3108</v>
      </c>
      <c r="AF240" s="238" t="s">
        <v>2779</v>
      </c>
      <c r="AG240" s="238">
        <v>90</v>
      </c>
      <c r="AH240" s="238">
        <v>3</v>
      </c>
      <c r="AI240" s="238">
        <v>3</v>
      </c>
      <c r="AJ240" s="238">
        <v>98</v>
      </c>
      <c r="AK240" s="238">
        <v>1</v>
      </c>
      <c r="AO240" s="238">
        <v>1</v>
      </c>
      <c r="AS240" s="238">
        <v>7</v>
      </c>
      <c r="AT240" s="238">
        <v>98</v>
      </c>
      <c r="AU240" s="238">
        <v>35</v>
      </c>
      <c r="AV240" s="238">
        <v>11</v>
      </c>
      <c r="AW240" s="238">
        <v>21</v>
      </c>
      <c r="AX240" s="238">
        <v>2</v>
      </c>
      <c r="AY240" s="238">
        <v>2</v>
      </c>
      <c r="AZ240" s="238">
        <v>4</v>
      </c>
      <c r="BA240" s="238">
        <v>21</v>
      </c>
      <c r="BB240" s="238">
        <v>47</v>
      </c>
      <c r="BC240" s="238" t="s">
        <v>354</v>
      </c>
      <c r="BD240" s="238">
        <v>5</v>
      </c>
      <c r="BE240" s="238">
        <v>15</v>
      </c>
      <c r="BI240" s="238">
        <v>7</v>
      </c>
      <c r="BJ240" s="238">
        <v>98</v>
      </c>
      <c r="BK240" s="238">
        <v>35</v>
      </c>
      <c r="BL240" s="238">
        <v>11</v>
      </c>
      <c r="BM240" s="238">
        <v>21</v>
      </c>
      <c r="CT240" s="238">
        <v>451946</v>
      </c>
      <c r="CU240" s="238">
        <v>4975869</v>
      </c>
      <c r="CV240" s="238">
        <v>44.9346253</v>
      </c>
      <c r="CW240" s="238">
        <v>-93.609007800000001</v>
      </c>
      <c r="CX240" s="238" t="s">
        <v>359</v>
      </c>
      <c r="CY240" s="238" t="s">
        <v>3235</v>
      </c>
    </row>
    <row r="241" spans="1:103" x14ac:dyDescent="0.25">
      <c r="A241" s="238">
        <v>725190</v>
      </c>
      <c r="B241" s="238">
        <v>4</v>
      </c>
      <c r="C241" s="238">
        <v>15</v>
      </c>
      <c r="D241" s="238">
        <v>8.2840000000000007</v>
      </c>
      <c r="E241" s="238">
        <v>27</v>
      </c>
      <c r="F241" s="238" t="s">
        <v>3066</v>
      </c>
      <c r="H241" s="238" t="s">
        <v>354</v>
      </c>
      <c r="I241" s="238">
        <v>25</v>
      </c>
      <c r="K241" s="238" t="s">
        <v>3236</v>
      </c>
      <c r="M241" s="238">
        <v>6</v>
      </c>
      <c r="N241" s="238">
        <v>6</v>
      </c>
      <c r="O241" s="238">
        <v>2019</v>
      </c>
      <c r="P241" s="238" t="s">
        <v>384</v>
      </c>
      <c r="Q241" s="238">
        <v>18</v>
      </c>
      <c r="S241" s="238">
        <v>5</v>
      </c>
      <c r="T241" s="238">
        <v>0</v>
      </c>
      <c r="U241" s="238">
        <v>2</v>
      </c>
      <c r="V241" s="238">
        <v>10</v>
      </c>
      <c r="W241" s="238">
        <v>10</v>
      </c>
      <c r="X241" s="238">
        <v>2</v>
      </c>
      <c r="Y241" s="238">
        <v>1</v>
      </c>
      <c r="Z241" s="238">
        <v>1</v>
      </c>
      <c r="AB241" s="238">
        <v>1</v>
      </c>
      <c r="AC241" s="238">
        <v>98</v>
      </c>
      <c r="AD241" s="238" t="s">
        <v>2800</v>
      </c>
      <c r="AF241" s="238" t="s">
        <v>2779</v>
      </c>
      <c r="AG241" s="238">
        <v>5</v>
      </c>
      <c r="AH241" s="238">
        <v>2</v>
      </c>
      <c r="AI241" s="238">
        <v>2</v>
      </c>
      <c r="AJ241" s="238">
        <v>1</v>
      </c>
      <c r="AK241" s="238">
        <v>21</v>
      </c>
      <c r="AL241" s="238">
        <v>23</v>
      </c>
      <c r="AM241" s="238" t="s">
        <v>363</v>
      </c>
      <c r="AN241" s="238">
        <v>5</v>
      </c>
      <c r="AO241" s="238">
        <v>99</v>
      </c>
      <c r="AS241" s="238">
        <v>90</v>
      </c>
      <c r="AT241" s="238">
        <v>9</v>
      </c>
      <c r="AV241" s="238">
        <v>11</v>
      </c>
      <c r="AW241" s="238">
        <v>21</v>
      </c>
      <c r="AX241" s="238">
        <v>2</v>
      </c>
      <c r="AY241" s="238">
        <v>6</v>
      </c>
      <c r="AZ241" s="238">
        <v>1</v>
      </c>
      <c r="BA241" s="238">
        <v>21</v>
      </c>
      <c r="BB241" s="238">
        <v>61</v>
      </c>
      <c r="BC241" s="238" t="s">
        <v>354</v>
      </c>
      <c r="BD241" s="238">
        <v>99</v>
      </c>
      <c r="BE241" s="238">
        <v>90</v>
      </c>
      <c r="BI241" s="238">
        <v>90</v>
      </c>
      <c r="BJ241" s="238">
        <v>9</v>
      </c>
      <c r="BL241" s="238">
        <v>11</v>
      </c>
      <c r="BM241" s="238">
        <v>21</v>
      </c>
      <c r="CT241" s="238">
        <v>451950.93972592702</v>
      </c>
      <c r="CU241" s="238">
        <v>4975856.1966377599</v>
      </c>
      <c r="CV241" s="238">
        <v>44.934514649999997</v>
      </c>
      <c r="CW241" s="238">
        <v>-93.608948010000006</v>
      </c>
      <c r="CX241" s="238" t="s">
        <v>391</v>
      </c>
      <c r="CY241" s="238" t="s">
        <v>3237</v>
      </c>
    </row>
    <row r="242" spans="1:103" x14ac:dyDescent="0.25">
      <c r="A242" s="238">
        <v>687674</v>
      </c>
      <c r="B242" s="238">
        <v>4</v>
      </c>
      <c r="C242" s="238">
        <v>15</v>
      </c>
      <c r="D242" s="238">
        <v>8.2840000000000007</v>
      </c>
      <c r="E242" s="238">
        <v>27</v>
      </c>
      <c r="F242" s="238" t="s">
        <v>3066</v>
      </c>
      <c r="H242" s="238" t="s">
        <v>354</v>
      </c>
      <c r="I242" s="238">
        <v>25</v>
      </c>
      <c r="K242" s="238">
        <v>19001182</v>
      </c>
      <c r="M242" s="238">
        <v>2</v>
      </c>
      <c r="N242" s="238">
        <v>13</v>
      </c>
      <c r="O242" s="238">
        <v>2019</v>
      </c>
      <c r="P242" s="238" t="s">
        <v>355</v>
      </c>
      <c r="Q242" s="238">
        <v>8</v>
      </c>
      <c r="R242" s="238" t="s">
        <v>369</v>
      </c>
      <c r="S242" s="238">
        <v>5</v>
      </c>
      <c r="T242" s="238">
        <v>0</v>
      </c>
      <c r="U242" s="238">
        <v>2</v>
      </c>
      <c r="V242" s="238">
        <v>5</v>
      </c>
      <c r="W242" s="238">
        <v>10</v>
      </c>
      <c r="X242" s="238">
        <v>16</v>
      </c>
      <c r="Y242" s="238">
        <v>1</v>
      </c>
      <c r="Z242" s="238">
        <v>1</v>
      </c>
      <c r="AB242" s="238">
        <v>1</v>
      </c>
      <c r="AC242" s="238">
        <v>98</v>
      </c>
      <c r="AD242" s="238" t="s">
        <v>2800</v>
      </c>
      <c r="AF242" s="238" t="s">
        <v>2779</v>
      </c>
      <c r="AG242" s="238">
        <v>10</v>
      </c>
      <c r="AH242" s="238">
        <v>2</v>
      </c>
      <c r="AI242" s="238">
        <v>2</v>
      </c>
      <c r="AJ242" s="238">
        <v>1</v>
      </c>
      <c r="AK242" s="238">
        <v>24</v>
      </c>
      <c r="AL242" s="238">
        <v>31</v>
      </c>
      <c r="AM242" s="238" t="s">
        <v>354</v>
      </c>
      <c r="AN242" s="238">
        <v>5</v>
      </c>
      <c r="AO242" s="238">
        <v>2</v>
      </c>
      <c r="AS242" s="238">
        <v>13</v>
      </c>
      <c r="AT242" s="238">
        <v>9</v>
      </c>
      <c r="AU242" s="238">
        <v>35</v>
      </c>
      <c r="AV242" s="238">
        <v>11</v>
      </c>
      <c r="AW242" s="238">
        <v>21</v>
      </c>
      <c r="AX242" s="238">
        <v>2</v>
      </c>
      <c r="AY242" s="238">
        <v>4</v>
      </c>
      <c r="AZ242" s="238">
        <v>1</v>
      </c>
      <c r="BA242" s="238">
        <v>21</v>
      </c>
      <c r="BB242" s="238">
        <v>52</v>
      </c>
      <c r="BC242" s="238" t="s">
        <v>363</v>
      </c>
      <c r="BD242" s="238">
        <v>5</v>
      </c>
      <c r="BE242" s="238">
        <v>1</v>
      </c>
      <c r="BI242" s="238">
        <v>13</v>
      </c>
      <c r="BJ242" s="238">
        <v>9</v>
      </c>
      <c r="BK242" s="238">
        <v>35</v>
      </c>
      <c r="BL242" s="238">
        <v>11</v>
      </c>
      <c r="BM242" s="238">
        <v>21</v>
      </c>
      <c r="CT242" s="238">
        <v>451950.41494185902</v>
      </c>
      <c r="CU242" s="238">
        <v>4975867.4822487002</v>
      </c>
      <c r="CV242" s="238">
        <v>44.934616200000001</v>
      </c>
      <c r="CW242" s="238">
        <v>-93.608955739999999</v>
      </c>
      <c r="CX242" s="238" t="s">
        <v>359</v>
      </c>
      <c r="CY242" s="238" t="s">
        <v>3238</v>
      </c>
    </row>
    <row r="243" spans="1:103" x14ac:dyDescent="0.25">
      <c r="A243" s="238">
        <v>10956065</v>
      </c>
      <c r="B243" s="238">
        <v>4</v>
      </c>
      <c r="C243" s="238">
        <v>15</v>
      </c>
      <c r="D243" s="238">
        <v>8.2859999999999996</v>
      </c>
      <c r="E243" s="238">
        <v>27</v>
      </c>
      <c r="F243" s="238" t="s">
        <v>3066</v>
      </c>
      <c r="H243" s="238" t="s">
        <v>354</v>
      </c>
      <c r="I243" s="238">
        <v>25</v>
      </c>
      <c r="K243" s="238" t="s">
        <v>3239</v>
      </c>
      <c r="L243" s="238">
        <v>141020067</v>
      </c>
      <c r="M243" s="238">
        <v>4</v>
      </c>
      <c r="N243" s="238">
        <v>12</v>
      </c>
      <c r="O243" s="238">
        <v>2014</v>
      </c>
      <c r="P243" s="238" t="s">
        <v>364</v>
      </c>
      <c r="Q243" s="238">
        <v>15</v>
      </c>
      <c r="S243" s="238">
        <v>4</v>
      </c>
      <c r="T243" s="238">
        <v>0</v>
      </c>
      <c r="U243" s="238">
        <v>3</v>
      </c>
      <c r="V243" s="238">
        <v>3</v>
      </c>
      <c r="W243" s="238">
        <v>10</v>
      </c>
      <c r="X243" s="238">
        <v>2</v>
      </c>
      <c r="Y243" s="238">
        <v>1</v>
      </c>
      <c r="Z243" s="238">
        <v>1</v>
      </c>
      <c r="AA243" s="238">
        <v>1</v>
      </c>
      <c r="AB243" s="238">
        <v>1</v>
      </c>
      <c r="AC243" s="238">
        <v>98</v>
      </c>
      <c r="AD243" s="238" t="s">
        <v>3240</v>
      </c>
      <c r="AE243" s="238" t="s">
        <v>3158</v>
      </c>
      <c r="AF243" s="238" t="s">
        <v>2779</v>
      </c>
      <c r="AG243" s="238">
        <v>9</v>
      </c>
      <c r="AH243" s="238">
        <v>2</v>
      </c>
      <c r="AI243" s="238">
        <v>4</v>
      </c>
      <c r="AJ243" s="238">
        <v>3</v>
      </c>
      <c r="AK243" s="238">
        <v>21</v>
      </c>
      <c r="AL243" s="238">
        <v>35</v>
      </c>
      <c r="AM243" s="238" t="s">
        <v>363</v>
      </c>
      <c r="AN243" s="238">
        <v>5</v>
      </c>
      <c r="AO243" s="238">
        <v>1</v>
      </c>
      <c r="AS243" s="238">
        <v>7</v>
      </c>
      <c r="AT243" s="238">
        <v>98</v>
      </c>
      <c r="AU243" s="238">
        <v>35</v>
      </c>
      <c r="AV243" s="238">
        <v>11</v>
      </c>
      <c r="AW243" s="238">
        <v>21</v>
      </c>
      <c r="AX243" s="238">
        <v>2</v>
      </c>
      <c r="AY243" s="238">
        <v>4</v>
      </c>
      <c r="BA243" s="238">
        <v>24</v>
      </c>
      <c r="BB243" s="238">
        <v>19</v>
      </c>
      <c r="BC243" s="238" t="s">
        <v>354</v>
      </c>
      <c r="BD243" s="238">
        <v>5</v>
      </c>
      <c r="BE243" s="238">
        <v>2</v>
      </c>
      <c r="BI243" s="238">
        <v>7</v>
      </c>
      <c r="BJ243" s="238">
        <v>98</v>
      </c>
      <c r="BK243" s="238">
        <v>35</v>
      </c>
      <c r="BL243" s="238">
        <v>11</v>
      </c>
      <c r="BM243" s="238">
        <v>21</v>
      </c>
      <c r="BN243" s="238">
        <v>0</v>
      </c>
      <c r="BO243" s="238">
        <v>1</v>
      </c>
      <c r="BR243" s="238">
        <v>26</v>
      </c>
      <c r="BS243" s="238" t="s">
        <v>363</v>
      </c>
      <c r="BT243" s="238">
        <v>5</v>
      </c>
      <c r="BU243" s="238">
        <v>1</v>
      </c>
      <c r="BW243" s="238">
        <v>26</v>
      </c>
      <c r="BY243" s="238">
        <v>7</v>
      </c>
      <c r="BZ243" s="238">
        <v>98</v>
      </c>
      <c r="CA243" s="238">
        <v>35</v>
      </c>
      <c r="CB243" s="238">
        <v>11</v>
      </c>
      <c r="CC243" s="238">
        <v>21</v>
      </c>
      <c r="CT243" s="238">
        <v>451954</v>
      </c>
      <c r="CU243" s="238">
        <v>4975869</v>
      </c>
      <c r="CV243" s="238">
        <v>44.934630499999997</v>
      </c>
      <c r="CW243" s="238">
        <v>-93.608912599999996</v>
      </c>
      <c r="CX243" s="238" t="s">
        <v>359</v>
      </c>
      <c r="CY243" s="238" t="s">
        <v>3241</v>
      </c>
    </row>
    <row r="244" spans="1:103" x14ac:dyDescent="0.25">
      <c r="A244" s="238">
        <v>397840</v>
      </c>
      <c r="B244" s="238">
        <v>4</v>
      </c>
      <c r="C244" s="238">
        <v>15</v>
      </c>
      <c r="D244" s="238">
        <v>8.2880000000000003</v>
      </c>
      <c r="E244" s="238">
        <v>27</v>
      </c>
      <c r="F244" s="238" t="s">
        <v>3066</v>
      </c>
      <c r="H244" s="238" t="s">
        <v>354</v>
      </c>
      <c r="I244" s="238">
        <v>25</v>
      </c>
      <c r="K244" s="238" t="s">
        <v>3242</v>
      </c>
      <c r="M244" s="238">
        <v>11</v>
      </c>
      <c r="N244" s="238">
        <v>25</v>
      </c>
      <c r="O244" s="238">
        <v>2016</v>
      </c>
      <c r="P244" s="238" t="s">
        <v>362</v>
      </c>
      <c r="Q244" s="238">
        <v>13</v>
      </c>
      <c r="R244" s="238" t="s">
        <v>196</v>
      </c>
      <c r="S244" s="238">
        <v>5</v>
      </c>
      <c r="T244" s="238">
        <v>0</v>
      </c>
      <c r="U244" s="238">
        <v>2</v>
      </c>
      <c r="V244" s="238">
        <v>5</v>
      </c>
      <c r="W244" s="238">
        <v>10</v>
      </c>
      <c r="X244" s="238">
        <v>2</v>
      </c>
      <c r="Y244" s="238">
        <v>1</v>
      </c>
      <c r="Z244" s="238">
        <v>1</v>
      </c>
      <c r="AB244" s="238">
        <v>1</v>
      </c>
      <c r="AC244" s="238">
        <v>98</v>
      </c>
      <c r="AD244" s="238" t="s">
        <v>2800</v>
      </c>
      <c r="AF244" s="238" t="s">
        <v>2779</v>
      </c>
      <c r="AG244" s="238">
        <v>10</v>
      </c>
      <c r="AH244" s="238">
        <v>2</v>
      </c>
      <c r="AI244" s="238">
        <v>2</v>
      </c>
      <c r="AJ244" s="238">
        <v>2</v>
      </c>
      <c r="AK244" s="238">
        <v>21</v>
      </c>
      <c r="AL244" s="238">
        <v>59</v>
      </c>
      <c r="AM244" s="238" t="s">
        <v>354</v>
      </c>
      <c r="AN244" s="238">
        <v>5</v>
      </c>
      <c r="AO244" s="238">
        <v>2</v>
      </c>
      <c r="AS244" s="238">
        <v>14</v>
      </c>
      <c r="AT244" s="238">
        <v>9</v>
      </c>
      <c r="AU244" s="238">
        <v>35</v>
      </c>
      <c r="AV244" s="238">
        <v>11</v>
      </c>
      <c r="AW244" s="238">
        <v>21</v>
      </c>
      <c r="AX244" s="238">
        <v>2</v>
      </c>
      <c r="AY244" s="238">
        <v>3</v>
      </c>
      <c r="AZ244" s="238">
        <v>2</v>
      </c>
      <c r="BA244" s="238">
        <v>21</v>
      </c>
      <c r="BB244" s="238">
        <v>23</v>
      </c>
      <c r="BC244" s="238" t="s">
        <v>354</v>
      </c>
      <c r="BD244" s="238">
        <v>5</v>
      </c>
      <c r="BE244" s="238">
        <v>1</v>
      </c>
      <c r="BI244" s="238">
        <v>14</v>
      </c>
      <c r="BJ244" s="238">
        <v>9</v>
      </c>
      <c r="BK244" s="238">
        <v>35</v>
      </c>
      <c r="BL244" s="238">
        <v>11</v>
      </c>
      <c r="BM244" s="238">
        <v>21</v>
      </c>
      <c r="CT244" s="238">
        <v>451950.57182859199</v>
      </c>
      <c r="CU244" s="238">
        <v>4975868.8446278898</v>
      </c>
      <c r="CV244" s="238">
        <v>44.93462847</v>
      </c>
      <c r="CW244" s="238">
        <v>-93.608953880000001</v>
      </c>
      <c r="CX244" s="238" t="s">
        <v>359</v>
      </c>
      <c r="CY244" s="238" t="s">
        <v>3243</v>
      </c>
    </row>
    <row r="245" spans="1:103" x14ac:dyDescent="0.25">
      <c r="A245" s="238">
        <v>503515</v>
      </c>
      <c r="B245" s="238">
        <v>4</v>
      </c>
      <c r="C245" s="238">
        <v>15</v>
      </c>
      <c r="D245" s="238">
        <v>8.2889999999999997</v>
      </c>
      <c r="E245" s="238">
        <v>27</v>
      </c>
      <c r="F245" s="238" t="s">
        <v>3066</v>
      </c>
      <c r="H245" s="238" t="s">
        <v>354</v>
      </c>
      <c r="I245" s="238">
        <v>25</v>
      </c>
      <c r="K245" s="238">
        <v>17011453</v>
      </c>
      <c r="M245" s="238">
        <v>9</v>
      </c>
      <c r="N245" s="238">
        <v>23</v>
      </c>
      <c r="O245" s="238">
        <v>2017</v>
      </c>
      <c r="P245" s="238" t="s">
        <v>364</v>
      </c>
      <c r="Q245" s="238">
        <v>19</v>
      </c>
      <c r="R245" s="238" t="s">
        <v>356</v>
      </c>
      <c r="S245" s="238">
        <v>5</v>
      </c>
      <c r="T245" s="238">
        <v>0</v>
      </c>
      <c r="U245" s="238">
        <v>2</v>
      </c>
      <c r="V245" s="238">
        <v>12</v>
      </c>
      <c r="W245" s="238">
        <v>10</v>
      </c>
      <c r="X245" s="238">
        <v>2</v>
      </c>
      <c r="Y245" s="238">
        <v>4</v>
      </c>
      <c r="Z245" s="238">
        <v>1</v>
      </c>
      <c r="AB245" s="238">
        <v>1</v>
      </c>
      <c r="AC245" s="238">
        <v>98</v>
      </c>
      <c r="AD245" s="238" t="s">
        <v>2800</v>
      </c>
      <c r="AF245" s="238" t="s">
        <v>2779</v>
      </c>
      <c r="AG245" s="238">
        <v>7</v>
      </c>
      <c r="AH245" s="238">
        <v>2</v>
      </c>
      <c r="AI245" s="238">
        <v>4</v>
      </c>
      <c r="AJ245" s="238">
        <v>4</v>
      </c>
      <c r="AK245" s="238">
        <v>23</v>
      </c>
      <c r="AL245" s="238">
        <v>43</v>
      </c>
      <c r="AM245" s="238" t="s">
        <v>363</v>
      </c>
      <c r="AN245" s="238">
        <v>5</v>
      </c>
      <c r="AO245" s="238">
        <v>1</v>
      </c>
      <c r="AS245" s="238">
        <v>12</v>
      </c>
      <c r="AT245" s="238">
        <v>98</v>
      </c>
      <c r="AU245" s="238">
        <v>35</v>
      </c>
      <c r="AV245" s="238">
        <v>11</v>
      </c>
      <c r="AW245" s="238">
        <v>21</v>
      </c>
      <c r="AX245" s="238">
        <v>2</v>
      </c>
      <c r="AY245" s="238">
        <v>4</v>
      </c>
      <c r="AZ245" s="238">
        <v>4</v>
      </c>
      <c r="BA245" s="238">
        <v>21</v>
      </c>
      <c r="BB245" s="238">
        <v>23</v>
      </c>
      <c r="BC245" s="238" t="s">
        <v>363</v>
      </c>
      <c r="BD245" s="238">
        <v>5</v>
      </c>
      <c r="BE245" s="238">
        <v>99</v>
      </c>
      <c r="BI245" s="238">
        <v>12</v>
      </c>
      <c r="BJ245" s="238">
        <v>98</v>
      </c>
      <c r="BK245" s="238">
        <v>35</v>
      </c>
      <c r="BL245" s="238">
        <v>11</v>
      </c>
      <c r="BM245" s="238">
        <v>21</v>
      </c>
      <c r="CT245" s="238">
        <v>451952.95308335399</v>
      </c>
      <c r="CU245" s="238">
        <v>4975873.3425535504</v>
      </c>
      <c r="CV245" s="238">
        <v>44.934669120000002</v>
      </c>
      <c r="CW245" s="238">
        <v>-93.608924130000005</v>
      </c>
      <c r="CX245" s="238" t="s">
        <v>359</v>
      </c>
      <c r="CY245" s="238" t="s">
        <v>3244</v>
      </c>
    </row>
    <row r="246" spans="1:103" x14ac:dyDescent="0.25">
      <c r="A246" s="238">
        <v>727398</v>
      </c>
      <c r="B246" s="238">
        <v>4</v>
      </c>
      <c r="C246" s="238">
        <v>15</v>
      </c>
      <c r="D246" s="238">
        <v>8.2910000000000004</v>
      </c>
      <c r="E246" s="238">
        <v>27</v>
      </c>
      <c r="F246" s="238" t="s">
        <v>3066</v>
      </c>
      <c r="H246" s="238" t="s">
        <v>354</v>
      </c>
      <c r="I246" s="238">
        <v>25</v>
      </c>
      <c r="K246" s="238">
        <v>19005145</v>
      </c>
      <c r="M246" s="238">
        <v>6</v>
      </c>
      <c r="N246" s="238">
        <v>17</v>
      </c>
      <c r="O246" s="238">
        <v>2019</v>
      </c>
      <c r="P246" s="238" t="s">
        <v>361</v>
      </c>
      <c r="Q246" s="238">
        <v>7</v>
      </c>
      <c r="R246" s="238" t="s">
        <v>369</v>
      </c>
      <c r="S246" s="238">
        <v>5</v>
      </c>
      <c r="T246" s="238">
        <v>0</v>
      </c>
      <c r="U246" s="238">
        <v>2</v>
      </c>
      <c r="V246" s="238">
        <v>90</v>
      </c>
      <c r="W246" s="238">
        <v>10</v>
      </c>
      <c r="X246" s="238">
        <v>4</v>
      </c>
      <c r="Y246" s="238">
        <v>1</v>
      </c>
      <c r="Z246" s="238">
        <v>2</v>
      </c>
      <c r="AB246" s="238">
        <v>1</v>
      </c>
      <c r="AC246" s="238">
        <v>98</v>
      </c>
      <c r="AD246" s="238" t="s">
        <v>2800</v>
      </c>
      <c r="AF246" s="238" t="s">
        <v>2779</v>
      </c>
      <c r="AG246" s="238">
        <v>90</v>
      </c>
      <c r="AH246" s="238">
        <v>2</v>
      </c>
      <c r="AI246" s="238">
        <v>4</v>
      </c>
      <c r="AJ246" s="238">
        <v>3</v>
      </c>
      <c r="AK246" s="238">
        <v>23</v>
      </c>
      <c r="AL246" s="238">
        <v>38</v>
      </c>
      <c r="AM246" s="238" t="s">
        <v>363</v>
      </c>
      <c r="AN246" s="238">
        <v>5</v>
      </c>
      <c r="AO246" s="238">
        <v>1</v>
      </c>
      <c r="AS246" s="238">
        <v>12</v>
      </c>
      <c r="AT246" s="238">
        <v>20</v>
      </c>
      <c r="AU246" s="238">
        <v>35</v>
      </c>
      <c r="AV246" s="238">
        <v>11</v>
      </c>
      <c r="AW246" s="238">
        <v>21</v>
      </c>
      <c r="AX246" s="238">
        <v>2</v>
      </c>
      <c r="AY246" s="238">
        <v>2</v>
      </c>
      <c r="AZ246" s="238">
        <v>4</v>
      </c>
      <c r="BA246" s="238">
        <v>24</v>
      </c>
      <c r="BB246" s="238">
        <v>40</v>
      </c>
      <c r="BC246" s="238" t="s">
        <v>354</v>
      </c>
      <c r="BD246" s="238">
        <v>5</v>
      </c>
      <c r="BE246" s="238">
        <v>1</v>
      </c>
      <c r="BI246" s="238">
        <v>12</v>
      </c>
      <c r="BJ246" s="238">
        <v>20</v>
      </c>
      <c r="BK246" s="238">
        <v>35</v>
      </c>
      <c r="BL246" s="238">
        <v>11</v>
      </c>
      <c r="BM246" s="238">
        <v>21</v>
      </c>
      <c r="CT246" s="238">
        <v>451961.15518309199</v>
      </c>
      <c r="CU246" s="238">
        <v>4975865.6696215402</v>
      </c>
      <c r="CV246" s="238">
        <v>44.934600609999997</v>
      </c>
      <c r="CW246" s="238">
        <v>-93.608819449999999</v>
      </c>
      <c r="CX246" s="238" t="s">
        <v>359</v>
      </c>
      <c r="CY246" s="238" t="s">
        <v>3245</v>
      </c>
    </row>
    <row r="247" spans="1:103" x14ac:dyDescent="0.25">
      <c r="A247" s="238">
        <v>621578</v>
      </c>
      <c r="B247" s="238">
        <v>4</v>
      </c>
      <c r="C247" s="238">
        <v>15</v>
      </c>
      <c r="D247" s="238">
        <v>8.2940000000000005</v>
      </c>
      <c r="E247" s="238">
        <v>27</v>
      </c>
      <c r="F247" s="238" t="s">
        <v>3066</v>
      </c>
      <c r="H247" s="238" t="s">
        <v>354</v>
      </c>
      <c r="I247" s="238">
        <v>25</v>
      </c>
      <c r="K247" s="238">
        <v>18007784</v>
      </c>
      <c r="M247" s="238">
        <v>7</v>
      </c>
      <c r="N247" s="238">
        <v>17</v>
      </c>
      <c r="O247" s="238">
        <v>2018</v>
      </c>
      <c r="P247" s="238" t="s">
        <v>368</v>
      </c>
      <c r="Q247" s="238">
        <v>17</v>
      </c>
      <c r="R247" s="238" t="s">
        <v>369</v>
      </c>
      <c r="S247" s="238">
        <v>5</v>
      </c>
      <c r="T247" s="238">
        <v>0</v>
      </c>
      <c r="U247" s="238">
        <v>2</v>
      </c>
      <c r="V247" s="238">
        <v>90</v>
      </c>
      <c r="W247" s="238">
        <v>10</v>
      </c>
      <c r="X247" s="238">
        <v>2</v>
      </c>
      <c r="Y247" s="238">
        <v>1</v>
      </c>
      <c r="Z247" s="238">
        <v>1</v>
      </c>
      <c r="AB247" s="238">
        <v>1</v>
      </c>
      <c r="AC247" s="238">
        <v>98</v>
      </c>
      <c r="AD247" s="238" t="s">
        <v>2800</v>
      </c>
      <c r="AF247" s="238" t="s">
        <v>2779</v>
      </c>
      <c r="AG247" s="238">
        <v>90</v>
      </c>
      <c r="AH247" s="238">
        <v>2</v>
      </c>
      <c r="AI247" s="238">
        <v>2</v>
      </c>
      <c r="AJ247" s="238">
        <v>1</v>
      </c>
      <c r="AK247" s="238">
        <v>24</v>
      </c>
      <c r="AL247" s="238">
        <v>68</v>
      </c>
      <c r="AM247" s="238" t="s">
        <v>363</v>
      </c>
      <c r="AN247" s="238">
        <v>5</v>
      </c>
      <c r="AO247" s="238">
        <v>1</v>
      </c>
      <c r="AS247" s="238">
        <v>12</v>
      </c>
      <c r="AT247" s="238">
        <v>9</v>
      </c>
      <c r="AU247" s="238">
        <v>35</v>
      </c>
      <c r="AV247" s="238">
        <v>11</v>
      </c>
      <c r="AW247" s="238">
        <v>21</v>
      </c>
      <c r="AX247" s="238">
        <v>2</v>
      </c>
      <c r="AY247" s="238">
        <v>4</v>
      </c>
      <c r="AZ247" s="238">
        <v>1</v>
      </c>
      <c r="BA247" s="238">
        <v>21</v>
      </c>
      <c r="BB247" s="238">
        <v>18</v>
      </c>
      <c r="BC247" s="238" t="s">
        <v>363</v>
      </c>
      <c r="BD247" s="238">
        <v>5</v>
      </c>
      <c r="BE247" s="238">
        <v>70</v>
      </c>
      <c r="BI247" s="238">
        <v>12</v>
      </c>
      <c r="BJ247" s="238">
        <v>9</v>
      </c>
      <c r="BK247" s="238">
        <v>35</v>
      </c>
      <c r="BL247" s="238">
        <v>11</v>
      </c>
      <c r="BM247" s="238">
        <v>21</v>
      </c>
      <c r="CT247" s="238">
        <v>451966.446860342</v>
      </c>
      <c r="CU247" s="238">
        <v>4975869.9029633403</v>
      </c>
      <c r="CV247" s="238">
        <v>44.934639070000003</v>
      </c>
      <c r="CW247" s="238">
        <v>-93.608752800000005</v>
      </c>
      <c r="CX247" s="238" t="s">
        <v>359</v>
      </c>
      <c r="CY247" s="238" t="s">
        <v>3246</v>
      </c>
    </row>
    <row r="248" spans="1:103" x14ac:dyDescent="0.25">
      <c r="A248" s="238">
        <v>861355</v>
      </c>
      <c r="B248" s="238">
        <v>4</v>
      </c>
      <c r="C248" s="238">
        <v>15</v>
      </c>
      <c r="D248" s="238">
        <v>8.2949999999999999</v>
      </c>
      <c r="E248" s="238">
        <v>27</v>
      </c>
      <c r="F248" s="238" t="s">
        <v>3066</v>
      </c>
      <c r="H248" s="238" t="s">
        <v>354</v>
      </c>
      <c r="I248" s="238">
        <v>25</v>
      </c>
      <c r="K248" s="238">
        <v>20008554</v>
      </c>
      <c r="L248" s="238">
        <v>203100046</v>
      </c>
      <c r="M248" s="238">
        <v>11</v>
      </c>
      <c r="N248" s="238">
        <v>5</v>
      </c>
      <c r="O248" s="238">
        <v>2020</v>
      </c>
      <c r="P248" s="238" t="s">
        <v>384</v>
      </c>
      <c r="Q248" s="238">
        <v>10</v>
      </c>
      <c r="R248" s="238" t="s">
        <v>356</v>
      </c>
      <c r="S248" s="238">
        <v>5</v>
      </c>
      <c r="T248" s="238">
        <v>0</v>
      </c>
      <c r="U248" s="238">
        <v>2</v>
      </c>
      <c r="W248" s="238">
        <v>25</v>
      </c>
      <c r="X248" s="238">
        <v>16</v>
      </c>
      <c r="Y248" s="238">
        <v>1</v>
      </c>
      <c r="Z248" s="238">
        <v>1</v>
      </c>
      <c r="AB248" s="238">
        <v>1</v>
      </c>
      <c r="AC248" s="238">
        <v>98</v>
      </c>
      <c r="AD248" s="238" t="s">
        <v>2800</v>
      </c>
      <c r="AF248" s="238" t="s">
        <v>2779</v>
      </c>
      <c r="AG248" s="238">
        <v>90</v>
      </c>
      <c r="AH248" s="238">
        <v>2</v>
      </c>
      <c r="AI248" s="238">
        <v>2</v>
      </c>
      <c r="AJ248" s="238">
        <v>4</v>
      </c>
      <c r="AK248" s="238">
        <v>24</v>
      </c>
      <c r="AL248" s="238">
        <v>64</v>
      </c>
      <c r="AM248" s="238" t="s">
        <v>363</v>
      </c>
      <c r="AN248" s="238">
        <v>5</v>
      </c>
      <c r="AO248" s="238">
        <v>2</v>
      </c>
      <c r="AS248" s="238">
        <v>13</v>
      </c>
      <c r="AT248" s="238">
        <v>23</v>
      </c>
      <c r="AU248" s="238">
        <v>35</v>
      </c>
      <c r="AV248" s="238">
        <v>11</v>
      </c>
      <c r="AW248" s="238">
        <v>21</v>
      </c>
      <c r="AX248" s="238">
        <v>2</v>
      </c>
      <c r="AY248" s="238">
        <v>4</v>
      </c>
      <c r="AZ248" s="238">
        <v>4</v>
      </c>
      <c r="BA248" s="238">
        <v>21</v>
      </c>
      <c r="BB248" s="238">
        <v>43</v>
      </c>
      <c r="BC248" s="238" t="s">
        <v>354</v>
      </c>
      <c r="BD248" s="238">
        <v>5</v>
      </c>
      <c r="BE248" s="238">
        <v>1</v>
      </c>
      <c r="BI248" s="238">
        <v>13</v>
      </c>
      <c r="BJ248" s="238">
        <v>9</v>
      </c>
      <c r="BK248" s="238">
        <v>35</v>
      </c>
      <c r="BL248" s="238">
        <v>11</v>
      </c>
      <c r="BM248" s="238">
        <v>21</v>
      </c>
      <c r="CT248" s="238">
        <v>451966.446860342</v>
      </c>
      <c r="CU248" s="238">
        <v>4975884.7196596405</v>
      </c>
      <c r="CV248" s="238">
        <v>44.934772449999997</v>
      </c>
      <c r="CW248" s="238">
        <v>-93.608754210000001</v>
      </c>
      <c r="CX248" s="238" t="s">
        <v>359</v>
      </c>
      <c r="CY248" s="238" t="s">
        <v>3247</v>
      </c>
    </row>
    <row r="249" spans="1:103" x14ac:dyDescent="0.25">
      <c r="A249" s="238">
        <v>398982</v>
      </c>
      <c r="B249" s="238">
        <v>4</v>
      </c>
      <c r="C249" s="238">
        <v>15</v>
      </c>
      <c r="D249" s="238">
        <v>8.2970000000000006</v>
      </c>
      <c r="E249" s="238">
        <v>27</v>
      </c>
      <c r="F249" s="238" t="s">
        <v>3066</v>
      </c>
      <c r="H249" s="238" t="s">
        <v>354</v>
      </c>
      <c r="I249" s="238">
        <v>25</v>
      </c>
      <c r="K249" s="238">
        <v>16013914</v>
      </c>
      <c r="M249" s="238">
        <v>11</v>
      </c>
      <c r="N249" s="238">
        <v>30</v>
      </c>
      <c r="O249" s="238">
        <v>2016</v>
      </c>
      <c r="P249" s="238" t="s">
        <v>355</v>
      </c>
      <c r="Q249" s="238">
        <v>7</v>
      </c>
      <c r="R249" s="238" t="s">
        <v>369</v>
      </c>
      <c r="S249" s="238">
        <v>4</v>
      </c>
      <c r="T249" s="238">
        <v>0</v>
      </c>
      <c r="U249" s="238">
        <v>2</v>
      </c>
      <c r="V249" s="238">
        <v>5</v>
      </c>
      <c r="W249" s="238">
        <v>10</v>
      </c>
      <c r="X249" s="238">
        <v>16</v>
      </c>
      <c r="Y249" s="238">
        <v>1</v>
      </c>
      <c r="Z249" s="238">
        <v>4</v>
      </c>
      <c r="AB249" s="238">
        <v>2</v>
      </c>
      <c r="AC249" s="238">
        <v>98</v>
      </c>
      <c r="AD249" s="238" t="s">
        <v>2800</v>
      </c>
      <c r="AF249" s="238" t="s">
        <v>2779</v>
      </c>
      <c r="AG249" s="238">
        <v>10</v>
      </c>
      <c r="AH249" s="238">
        <v>2</v>
      </c>
      <c r="AI249" s="238">
        <v>4</v>
      </c>
      <c r="AJ249" s="238">
        <v>4</v>
      </c>
      <c r="AK249" s="238">
        <v>24</v>
      </c>
      <c r="AL249" s="238">
        <v>30</v>
      </c>
      <c r="AM249" s="238" t="s">
        <v>354</v>
      </c>
      <c r="AN249" s="238">
        <v>5</v>
      </c>
      <c r="AO249" s="238">
        <v>2</v>
      </c>
      <c r="AS249" s="238">
        <v>13</v>
      </c>
      <c r="AT249" s="238">
        <v>9</v>
      </c>
      <c r="AU249" s="238">
        <v>35</v>
      </c>
      <c r="AV249" s="238">
        <v>11</v>
      </c>
      <c r="AW249" s="238">
        <v>21</v>
      </c>
      <c r="AX249" s="238">
        <v>2</v>
      </c>
      <c r="AY249" s="238">
        <v>4</v>
      </c>
      <c r="AZ249" s="238">
        <v>4</v>
      </c>
      <c r="BA249" s="238">
        <v>21</v>
      </c>
      <c r="BB249" s="238">
        <v>25</v>
      </c>
      <c r="BC249" s="238" t="s">
        <v>363</v>
      </c>
      <c r="BD249" s="238">
        <v>5</v>
      </c>
      <c r="BE249" s="238">
        <v>1</v>
      </c>
      <c r="BI249" s="238">
        <v>13</v>
      </c>
      <c r="BJ249" s="238">
        <v>9</v>
      </c>
      <c r="BK249" s="238">
        <v>35</v>
      </c>
      <c r="BL249" s="238">
        <v>11</v>
      </c>
      <c r="BM249" s="238">
        <v>21</v>
      </c>
      <c r="CT249" s="238">
        <v>451965.38852489198</v>
      </c>
      <c r="CU249" s="238">
        <v>4975870.3685689298</v>
      </c>
      <c r="CV249" s="238">
        <v>44.934643190000003</v>
      </c>
      <c r="CW249" s="238">
        <v>-93.608766250000002</v>
      </c>
      <c r="CX249" s="238" t="s">
        <v>359</v>
      </c>
      <c r="CY249" s="238" t="s">
        <v>3248</v>
      </c>
    </row>
    <row r="250" spans="1:103" x14ac:dyDescent="0.25">
      <c r="A250" s="238">
        <v>688958</v>
      </c>
      <c r="B250" s="238">
        <v>4</v>
      </c>
      <c r="C250" s="238">
        <v>15</v>
      </c>
      <c r="D250" s="238">
        <v>8.2959999999999994</v>
      </c>
      <c r="E250" s="238">
        <v>27</v>
      </c>
      <c r="F250" s="238" t="s">
        <v>3066</v>
      </c>
      <c r="H250" s="238" t="s">
        <v>354</v>
      </c>
      <c r="I250" s="238">
        <v>25</v>
      </c>
      <c r="K250" s="238">
        <v>19001276</v>
      </c>
      <c r="M250" s="238">
        <v>2</v>
      </c>
      <c r="N250" s="238">
        <v>16</v>
      </c>
      <c r="O250" s="238">
        <v>2019</v>
      </c>
      <c r="P250" s="238" t="s">
        <v>364</v>
      </c>
      <c r="Q250" s="238">
        <v>17</v>
      </c>
      <c r="R250" s="238" t="s">
        <v>369</v>
      </c>
      <c r="S250" s="238">
        <v>5</v>
      </c>
      <c r="T250" s="238">
        <v>0</v>
      </c>
      <c r="U250" s="238">
        <v>2</v>
      </c>
      <c r="V250" s="238">
        <v>12</v>
      </c>
      <c r="W250" s="238">
        <v>10</v>
      </c>
      <c r="X250" s="238">
        <v>10</v>
      </c>
      <c r="Y250" s="238">
        <v>1</v>
      </c>
      <c r="Z250" s="238">
        <v>1</v>
      </c>
      <c r="AB250" s="238">
        <v>4</v>
      </c>
      <c r="AC250" s="238">
        <v>98</v>
      </c>
      <c r="AD250" s="238" t="s">
        <v>2800</v>
      </c>
      <c r="AF250" s="238" t="s">
        <v>2779</v>
      </c>
      <c r="AG250" s="238">
        <v>7</v>
      </c>
      <c r="AH250" s="238">
        <v>2</v>
      </c>
      <c r="AI250" s="238">
        <v>2</v>
      </c>
      <c r="AJ250" s="238">
        <v>3</v>
      </c>
      <c r="AK250" s="238">
        <v>25</v>
      </c>
      <c r="AL250" s="238">
        <v>45</v>
      </c>
      <c r="AM250" s="238" t="s">
        <v>354</v>
      </c>
      <c r="AN250" s="238">
        <v>5</v>
      </c>
      <c r="AO250" s="238">
        <v>1</v>
      </c>
      <c r="AS250" s="238">
        <v>12</v>
      </c>
      <c r="AT250" s="238">
        <v>9</v>
      </c>
      <c r="AV250" s="238">
        <v>11</v>
      </c>
      <c r="AW250" s="238">
        <v>21</v>
      </c>
      <c r="AX250" s="238">
        <v>2</v>
      </c>
      <c r="AY250" s="238">
        <v>2</v>
      </c>
      <c r="AZ250" s="238">
        <v>3</v>
      </c>
      <c r="BA250" s="238">
        <v>21</v>
      </c>
      <c r="BB250" s="238">
        <v>68</v>
      </c>
      <c r="BC250" s="238" t="s">
        <v>354</v>
      </c>
      <c r="BD250" s="238">
        <v>5</v>
      </c>
      <c r="BE250" s="238">
        <v>1</v>
      </c>
      <c r="BI250" s="238">
        <v>12</v>
      </c>
      <c r="BJ250" s="238">
        <v>9</v>
      </c>
      <c r="BK250" s="238">
        <v>35</v>
      </c>
      <c r="BL250" s="238">
        <v>11</v>
      </c>
      <c r="BM250" s="238">
        <v>21</v>
      </c>
      <c r="CT250" s="238">
        <v>451969.75415862299</v>
      </c>
      <c r="CU250" s="238">
        <v>4975870.1675471999</v>
      </c>
      <c r="CV250" s="238">
        <v>44.934641679999999</v>
      </c>
      <c r="CW250" s="238">
        <v>-93.608710909999999</v>
      </c>
      <c r="CX250" s="238" t="s">
        <v>359</v>
      </c>
      <c r="CY250" s="238" t="s">
        <v>3249</v>
      </c>
    </row>
    <row r="251" spans="1:103" x14ac:dyDescent="0.25">
      <c r="A251" s="238">
        <v>10762883</v>
      </c>
      <c r="B251" s="238">
        <v>4</v>
      </c>
      <c r="C251" s="238">
        <v>15</v>
      </c>
      <c r="D251" s="238">
        <v>8.3040000000000003</v>
      </c>
      <c r="E251" s="238">
        <v>27</v>
      </c>
      <c r="F251" s="238" t="s">
        <v>3066</v>
      </c>
      <c r="H251" s="238" t="s">
        <v>354</v>
      </c>
      <c r="I251" s="238">
        <v>25</v>
      </c>
      <c r="K251" s="238" t="s">
        <v>3250</v>
      </c>
      <c r="L251" s="238">
        <v>113490162</v>
      </c>
      <c r="M251" s="238">
        <v>12</v>
      </c>
      <c r="N251" s="238">
        <v>15</v>
      </c>
      <c r="O251" s="238">
        <v>2011</v>
      </c>
      <c r="P251" s="238" t="s">
        <v>384</v>
      </c>
      <c r="Q251" s="238">
        <v>7</v>
      </c>
      <c r="S251" s="238">
        <v>5</v>
      </c>
      <c r="T251" s="238">
        <v>0</v>
      </c>
      <c r="U251" s="238">
        <v>2</v>
      </c>
      <c r="V251" s="238">
        <v>3</v>
      </c>
      <c r="W251" s="238">
        <v>10</v>
      </c>
      <c r="X251" s="238">
        <v>15</v>
      </c>
      <c r="Y251" s="238">
        <v>1</v>
      </c>
      <c r="Z251" s="238">
        <v>2</v>
      </c>
      <c r="AA251" s="238">
        <v>2</v>
      </c>
      <c r="AB251" s="238">
        <v>1</v>
      </c>
      <c r="AC251" s="238">
        <v>98</v>
      </c>
      <c r="AD251" s="238" t="s">
        <v>3251</v>
      </c>
      <c r="AF251" s="238" t="s">
        <v>2779</v>
      </c>
      <c r="AG251" s="238">
        <v>9</v>
      </c>
      <c r="AH251" s="238">
        <v>2</v>
      </c>
      <c r="AI251" s="238">
        <v>2</v>
      </c>
      <c r="AJ251" s="238">
        <v>3</v>
      </c>
      <c r="AK251" s="238">
        <v>21</v>
      </c>
      <c r="AL251" s="238">
        <v>51</v>
      </c>
      <c r="AM251" s="238" t="s">
        <v>363</v>
      </c>
      <c r="AN251" s="238">
        <v>5</v>
      </c>
      <c r="AO251" s="238">
        <v>1</v>
      </c>
      <c r="AP251" s="238">
        <v>1</v>
      </c>
      <c r="AS251" s="238">
        <v>7</v>
      </c>
      <c r="AT251" s="238">
        <v>98</v>
      </c>
      <c r="AU251" s="238">
        <v>35</v>
      </c>
      <c r="AV251" s="238">
        <v>11</v>
      </c>
      <c r="AW251" s="238">
        <v>21</v>
      </c>
      <c r="AX251" s="238">
        <v>2</v>
      </c>
      <c r="AY251" s="238">
        <v>4</v>
      </c>
      <c r="AZ251" s="238">
        <v>8</v>
      </c>
      <c r="BA251" s="238">
        <v>24</v>
      </c>
      <c r="BB251" s="238">
        <v>28</v>
      </c>
      <c r="BC251" s="238" t="s">
        <v>363</v>
      </c>
      <c r="BD251" s="238">
        <v>5</v>
      </c>
      <c r="BE251" s="238">
        <v>2</v>
      </c>
      <c r="BI251" s="238">
        <v>7</v>
      </c>
      <c r="BJ251" s="238">
        <v>98</v>
      </c>
      <c r="BK251" s="238">
        <v>35</v>
      </c>
      <c r="BL251" s="238">
        <v>11</v>
      </c>
      <c r="BM251" s="238">
        <v>21</v>
      </c>
      <c r="CT251" s="238">
        <v>451982</v>
      </c>
      <c r="CU251" s="238">
        <v>4975871</v>
      </c>
      <c r="CV251" s="238">
        <v>44.934649899999997</v>
      </c>
      <c r="CW251" s="238">
        <v>-93.608555699999997</v>
      </c>
      <c r="CX251" s="238" t="s">
        <v>359</v>
      </c>
      <c r="CY251" s="238" t="s">
        <v>3252</v>
      </c>
    </row>
    <row r="252" spans="1:103" x14ac:dyDescent="0.25">
      <c r="A252" s="238">
        <v>621645</v>
      </c>
      <c r="B252" s="238">
        <v>4</v>
      </c>
      <c r="C252" s="238">
        <v>15</v>
      </c>
      <c r="D252" s="238">
        <v>8.3070000000000004</v>
      </c>
      <c r="E252" s="238">
        <v>27</v>
      </c>
      <c r="F252" s="238" t="s">
        <v>3066</v>
      </c>
      <c r="H252" s="238" t="s">
        <v>354</v>
      </c>
      <c r="I252" s="238">
        <v>25</v>
      </c>
      <c r="K252" s="238">
        <v>18007638</v>
      </c>
      <c r="M252" s="238">
        <v>7</v>
      </c>
      <c r="N252" s="238">
        <v>14</v>
      </c>
      <c r="O252" s="238">
        <v>2018</v>
      </c>
      <c r="P252" s="238" t="s">
        <v>364</v>
      </c>
      <c r="Q252" s="238">
        <v>12</v>
      </c>
      <c r="R252" s="238" t="s">
        <v>369</v>
      </c>
      <c r="S252" s="238">
        <v>5</v>
      </c>
      <c r="T252" s="238">
        <v>0</v>
      </c>
      <c r="U252" s="238">
        <v>2</v>
      </c>
      <c r="V252" s="238">
        <v>5</v>
      </c>
      <c r="W252" s="238">
        <v>10</v>
      </c>
      <c r="X252" s="238">
        <v>2</v>
      </c>
      <c r="Y252" s="238">
        <v>1</v>
      </c>
      <c r="Z252" s="238">
        <v>1</v>
      </c>
      <c r="AB252" s="238">
        <v>1</v>
      </c>
      <c r="AC252" s="238">
        <v>98</v>
      </c>
      <c r="AD252" s="238" t="s">
        <v>2800</v>
      </c>
      <c r="AF252" s="238" t="s">
        <v>2779</v>
      </c>
      <c r="AG252" s="238">
        <v>10</v>
      </c>
      <c r="AH252" s="238">
        <v>2</v>
      </c>
      <c r="AI252" s="238">
        <v>2</v>
      </c>
      <c r="AJ252" s="238">
        <v>4</v>
      </c>
      <c r="AK252" s="238">
        <v>24</v>
      </c>
      <c r="AL252" s="238">
        <v>30</v>
      </c>
      <c r="AM252" s="238" t="s">
        <v>363</v>
      </c>
      <c r="AN252" s="238">
        <v>5</v>
      </c>
      <c r="AO252" s="238">
        <v>10</v>
      </c>
      <c r="AS252" s="238">
        <v>13</v>
      </c>
      <c r="AT252" s="238">
        <v>20</v>
      </c>
      <c r="AU252" s="238">
        <v>30</v>
      </c>
      <c r="AV252" s="238">
        <v>11</v>
      </c>
      <c r="AW252" s="238">
        <v>21</v>
      </c>
      <c r="AX252" s="238">
        <v>2</v>
      </c>
      <c r="AY252" s="238">
        <v>3</v>
      </c>
      <c r="AZ252" s="238">
        <v>4</v>
      </c>
      <c r="BA252" s="238">
        <v>21</v>
      </c>
      <c r="BB252" s="238">
        <v>25</v>
      </c>
      <c r="BC252" s="238" t="s">
        <v>354</v>
      </c>
      <c r="BD252" s="238">
        <v>5</v>
      </c>
      <c r="BE252" s="238">
        <v>1</v>
      </c>
      <c r="BI252" s="238">
        <v>13</v>
      </c>
      <c r="BJ252" s="238">
        <v>20</v>
      </c>
      <c r="BK252" s="238">
        <v>30</v>
      </c>
      <c r="BL252" s="238">
        <v>11</v>
      </c>
      <c r="BM252" s="238">
        <v>21</v>
      </c>
      <c r="CT252" s="238">
        <v>451986.88399355201</v>
      </c>
      <c r="CU252" s="238">
        <v>4975865.9689094303</v>
      </c>
      <c r="CV252" s="238">
        <v>44.934605040000001</v>
      </c>
      <c r="CW252" s="238">
        <v>-93.608493429999996</v>
      </c>
      <c r="CX252" s="238" t="s">
        <v>359</v>
      </c>
      <c r="CY252" s="238" t="s">
        <v>3253</v>
      </c>
    </row>
    <row r="253" spans="1:103" x14ac:dyDescent="0.25">
      <c r="A253" s="238">
        <v>10886072</v>
      </c>
      <c r="B253" s="238">
        <v>4</v>
      </c>
      <c r="C253" s="238">
        <v>15</v>
      </c>
      <c r="D253" s="238">
        <v>8.3070000000000004</v>
      </c>
      <c r="E253" s="238">
        <v>27</v>
      </c>
      <c r="F253" s="238" t="s">
        <v>3066</v>
      </c>
      <c r="H253" s="238" t="s">
        <v>354</v>
      </c>
      <c r="I253" s="238">
        <v>25</v>
      </c>
      <c r="K253" s="238" t="s">
        <v>3254</v>
      </c>
      <c r="L253" s="238">
        <v>132360015</v>
      </c>
      <c r="M253" s="238">
        <v>8</v>
      </c>
      <c r="N253" s="238">
        <v>23</v>
      </c>
      <c r="O253" s="238">
        <v>2013</v>
      </c>
      <c r="P253" s="238" t="s">
        <v>362</v>
      </c>
      <c r="Q253" s="238">
        <v>17</v>
      </c>
      <c r="R253" s="238" t="s">
        <v>356</v>
      </c>
      <c r="S253" s="238">
        <v>5</v>
      </c>
      <c r="T253" s="238">
        <v>0</v>
      </c>
      <c r="U253" s="238">
        <v>2</v>
      </c>
      <c r="V253" s="238">
        <v>3</v>
      </c>
      <c r="W253" s="238">
        <v>10</v>
      </c>
      <c r="X253" s="238">
        <v>2</v>
      </c>
      <c r="Y253" s="238">
        <v>1</v>
      </c>
      <c r="Z253" s="238">
        <v>1</v>
      </c>
      <c r="AA253" s="238">
        <v>1</v>
      </c>
      <c r="AB253" s="238">
        <v>1</v>
      </c>
      <c r="AC253" s="238">
        <v>98</v>
      </c>
      <c r="AD253" s="238" t="s">
        <v>2921</v>
      </c>
      <c r="AE253" s="238" t="s">
        <v>3255</v>
      </c>
      <c r="AF253" s="238" t="s">
        <v>2779</v>
      </c>
      <c r="AG253" s="238">
        <v>9</v>
      </c>
      <c r="AH253" s="238">
        <v>2</v>
      </c>
      <c r="AI253" s="238">
        <v>4</v>
      </c>
      <c r="AJ253" s="238">
        <v>8</v>
      </c>
      <c r="AK253" s="238">
        <v>24</v>
      </c>
      <c r="AL253" s="238">
        <v>74</v>
      </c>
      <c r="AM253" s="238" t="s">
        <v>354</v>
      </c>
      <c r="AN253" s="238">
        <v>5</v>
      </c>
      <c r="AS253" s="238">
        <v>7</v>
      </c>
      <c r="AT253" s="238">
        <v>20</v>
      </c>
      <c r="AU253" s="238">
        <v>35</v>
      </c>
      <c r="AV253" s="238">
        <v>11</v>
      </c>
      <c r="AW253" s="238">
        <v>21</v>
      </c>
      <c r="AX253" s="238">
        <v>2</v>
      </c>
      <c r="AY253" s="238">
        <v>2</v>
      </c>
      <c r="AZ253" s="238">
        <v>4</v>
      </c>
      <c r="BA253" s="238">
        <v>21</v>
      </c>
      <c r="BD253" s="238">
        <v>99</v>
      </c>
      <c r="BI253" s="238">
        <v>7</v>
      </c>
      <c r="BJ253" s="238">
        <v>20</v>
      </c>
      <c r="BK253" s="238">
        <v>35</v>
      </c>
      <c r="BL253" s="238">
        <v>11</v>
      </c>
      <c r="BM253" s="238">
        <v>21</v>
      </c>
      <c r="CT253" s="238">
        <v>451988</v>
      </c>
      <c r="CU253" s="238">
        <v>4975871</v>
      </c>
      <c r="CV253" s="238">
        <v>44.9346538</v>
      </c>
      <c r="CW253" s="238">
        <v>-93.608484300000001</v>
      </c>
      <c r="CX253" s="238" t="s">
        <v>359</v>
      </c>
      <c r="CY253" s="238" t="s">
        <v>3256</v>
      </c>
    </row>
    <row r="254" spans="1:103" x14ac:dyDescent="0.25">
      <c r="A254" s="238">
        <v>10873008</v>
      </c>
      <c r="B254" s="238">
        <v>4</v>
      </c>
      <c r="C254" s="238">
        <v>15</v>
      </c>
      <c r="D254" s="238">
        <v>8.3089999999999993</v>
      </c>
      <c r="E254" s="238">
        <v>27</v>
      </c>
      <c r="F254" s="238" t="s">
        <v>3066</v>
      </c>
      <c r="H254" s="238" t="s">
        <v>354</v>
      </c>
      <c r="I254" s="238">
        <v>25</v>
      </c>
      <c r="K254" s="238" t="s">
        <v>3257</v>
      </c>
      <c r="L254" s="238">
        <v>131350079</v>
      </c>
      <c r="M254" s="238">
        <v>5</v>
      </c>
      <c r="N254" s="238">
        <v>10</v>
      </c>
      <c r="O254" s="238">
        <v>2013</v>
      </c>
      <c r="P254" s="238" t="s">
        <v>362</v>
      </c>
      <c r="Q254" s="238">
        <v>14</v>
      </c>
      <c r="S254" s="238">
        <v>5</v>
      </c>
      <c r="T254" s="238">
        <v>0</v>
      </c>
      <c r="U254" s="238">
        <v>2</v>
      </c>
      <c r="V254" s="238">
        <v>5</v>
      </c>
      <c r="W254" s="238">
        <v>10</v>
      </c>
      <c r="X254" s="238">
        <v>15</v>
      </c>
      <c r="Y254" s="238">
        <v>1</v>
      </c>
      <c r="Z254" s="238">
        <v>1</v>
      </c>
      <c r="AA254" s="238">
        <v>1</v>
      </c>
      <c r="AB254" s="238">
        <v>1</v>
      </c>
      <c r="AC254" s="238">
        <v>98</v>
      </c>
      <c r="AD254" s="238" t="s">
        <v>3258</v>
      </c>
      <c r="AE254" s="238" t="s">
        <v>2800</v>
      </c>
      <c r="AF254" s="238" t="s">
        <v>2779</v>
      </c>
      <c r="AG254" s="238">
        <v>10</v>
      </c>
      <c r="AH254" s="238">
        <v>2</v>
      </c>
      <c r="AI254" s="238">
        <v>4</v>
      </c>
      <c r="AJ254" s="238">
        <v>1</v>
      </c>
      <c r="AK254" s="238">
        <v>21</v>
      </c>
      <c r="AL254" s="238">
        <v>18</v>
      </c>
      <c r="AM254" s="238" t="s">
        <v>354</v>
      </c>
      <c r="AN254" s="238">
        <v>5</v>
      </c>
      <c r="AO254" s="238">
        <v>1</v>
      </c>
      <c r="AS254" s="238">
        <v>4</v>
      </c>
      <c r="AT254" s="238">
        <v>98</v>
      </c>
      <c r="AU254" s="238">
        <v>40</v>
      </c>
      <c r="AV254" s="238">
        <v>11</v>
      </c>
      <c r="AW254" s="238">
        <v>21</v>
      </c>
      <c r="AX254" s="238">
        <v>2</v>
      </c>
      <c r="AY254" s="238">
        <v>2</v>
      </c>
      <c r="AZ254" s="238">
        <v>3</v>
      </c>
      <c r="BA254" s="238">
        <v>24</v>
      </c>
      <c r="BB254" s="238">
        <v>29</v>
      </c>
      <c r="BC254" s="238" t="s">
        <v>354</v>
      </c>
      <c r="BD254" s="238">
        <v>5</v>
      </c>
      <c r="BE254" s="238">
        <v>2</v>
      </c>
      <c r="BI254" s="238">
        <v>4</v>
      </c>
      <c r="BJ254" s="238">
        <v>98</v>
      </c>
      <c r="BK254" s="238">
        <v>40</v>
      </c>
      <c r="BL254" s="238">
        <v>11</v>
      </c>
      <c r="BM254" s="238">
        <v>21</v>
      </c>
      <c r="CT254" s="238">
        <v>451990</v>
      </c>
      <c r="CU254" s="238">
        <v>4975872</v>
      </c>
      <c r="CV254" s="238">
        <v>44.934655100000001</v>
      </c>
      <c r="CW254" s="238">
        <v>-93.608460500000007</v>
      </c>
      <c r="CX254" s="238" t="s">
        <v>359</v>
      </c>
      <c r="CY254" s="238" t="s">
        <v>3259</v>
      </c>
    </row>
    <row r="255" spans="1:103" x14ac:dyDescent="0.25">
      <c r="A255" s="238">
        <v>621656</v>
      </c>
      <c r="B255" s="238">
        <v>4</v>
      </c>
      <c r="C255" s="238">
        <v>15</v>
      </c>
      <c r="D255" s="238">
        <v>8.3089999999999993</v>
      </c>
      <c r="E255" s="238">
        <v>27</v>
      </c>
      <c r="F255" s="238" t="s">
        <v>3066</v>
      </c>
      <c r="H255" s="238" t="s">
        <v>354</v>
      </c>
      <c r="I255" s="238">
        <v>25</v>
      </c>
      <c r="K255" s="238">
        <v>18007633</v>
      </c>
      <c r="M255" s="238">
        <v>7</v>
      </c>
      <c r="N255" s="238">
        <v>14</v>
      </c>
      <c r="O255" s="238">
        <v>2018</v>
      </c>
      <c r="P255" s="238" t="s">
        <v>364</v>
      </c>
      <c r="Q255" s="238">
        <v>10</v>
      </c>
      <c r="R255" s="238" t="s">
        <v>369</v>
      </c>
      <c r="S255" s="238">
        <v>5</v>
      </c>
      <c r="T255" s="238">
        <v>0</v>
      </c>
      <c r="U255" s="238">
        <v>3</v>
      </c>
      <c r="V255" s="238">
        <v>12</v>
      </c>
      <c r="W255" s="238">
        <v>10</v>
      </c>
      <c r="X255" s="238">
        <v>2</v>
      </c>
      <c r="Y255" s="238">
        <v>1</v>
      </c>
      <c r="Z255" s="238">
        <v>1</v>
      </c>
      <c r="AB255" s="238">
        <v>1</v>
      </c>
      <c r="AC255" s="238">
        <v>98</v>
      </c>
      <c r="AD255" s="238" t="s">
        <v>2800</v>
      </c>
      <c r="AF255" s="238" t="s">
        <v>2779</v>
      </c>
      <c r="AG255" s="238">
        <v>7</v>
      </c>
      <c r="AH255" s="238">
        <v>2</v>
      </c>
      <c r="AI255" s="238">
        <v>2</v>
      </c>
      <c r="AJ255" s="238">
        <v>3</v>
      </c>
      <c r="AK255" s="238">
        <v>34</v>
      </c>
      <c r="AL255" s="238">
        <v>26</v>
      </c>
      <c r="AM255" s="238" t="s">
        <v>354</v>
      </c>
      <c r="AN255" s="238">
        <v>5</v>
      </c>
      <c r="AO255" s="238">
        <v>74</v>
      </c>
      <c r="AS255" s="238">
        <v>13</v>
      </c>
      <c r="AT255" s="238">
        <v>20</v>
      </c>
      <c r="AU255" s="238">
        <v>30</v>
      </c>
      <c r="AV255" s="238">
        <v>11</v>
      </c>
      <c r="AW255" s="238">
        <v>21</v>
      </c>
      <c r="AX255" s="238">
        <v>2</v>
      </c>
      <c r="AY255" s="238">
        <v>2</v>
      </c>
      <c r="AZ255" s="238">
        <v>3</v>
      </c>
      <c r="BA255" s="238">
        <v>34</v>
      </c>
      <c r="BB255" s="238">
        <v>51</v>
      </c>
      <c r="BC255" s="238" t="s">
        <v>363</v>
      </c>
      <c r="BD255" s="238">
        <v>5</v>
      </c>
      <c r="BE255" s="238">
        <v>1</v>
      </c>
      <c r="BI255" s="238">
        <v>13</v>
      </c>
      <c r="BJ255" s="238">
        <v>20</v>
      </c>
      <c r="BK255" s="238">
        <v>30</v>
      </c>
      <c r="BL255" s="238">
        <v>11</v>
      </c>
      <c r="BM255" s="238">
        <v>21</v>
      </c>
      <c r="BN255" s="238">
        <v>2</v>
      </c>
      <c r="BO255" s="238">
        <v>4</v>
      </c>
      <c r="BP255" s="238">
        <v>3</v>
      </c>
      <c r="BQ255" s="238">
        <v>34</v>
      </c>
      <c r="BR255" s="238">
        <v>57</v>
      </c>
      <c r="BS255" s="238" t="s">
        <v>354</v>
      </c>
      <c r="BT255" s="238">
        <v>5</v>
      </c>
      <c r="BU255" s="238">
        <v>1</v>
      </c>
      <c r="BY255" s="238">
        <v>13</v>
      </c>
      <c r="BZ255" s="238">
        <v>20</v>
      </c>
      <c r="CA255" s="238">
        <v>30</v>
      </c>
      <c r="CB255" s="238">
        <v>11</v>
      </c>
      <c r="CC255" s="238">
        <v>21</v>
      </c>
      <c r="CT255" s="238">
        <v>451990.64770868601</v>
      </c>
      <c r="CU255" s="238">
        <v>4975867.3266296498</v>
      </c>
      <c r="CV255" s="238">
        <v>44.934617520000003</v>
      </c>
      <c r="CW255" s="238">
        <v>-93.608445860000003</v>
      </c>
      <c r="CX255" s="238" t="s">
        <v>359</v>
      </c>
      <c r="CY255" s="238" t="s">
        <v>3260</v>
      </c>
    </row>
    <row r="256" spans="1:103" x14ac:dyDescent="0.25">
      <c r="A256" s="238">
        <v>343865</v>
      </c>
      <c r="B256" s="238">
        <v>4</v>
      </c>
      <c r="C256" s="238">
        <v>15</v>
      </c>
      <c r="D256" s="238">
        <v>8.3190000000000008</v>
      </c>
      <c r="E256" s="238">
        <v>27</v>
      </c>
      <c r="F256" s="238" t="s">
        <v>3066</v>
      </c>
      <c r="H256" s="238" t="s">
        <v>354</v>
      </c>
      <c r="I256" s="238">
        <v>25</v>
      </c>
      <c r="K256" s="238">
        <v>16003915</v>
      </c>
      <c r="M256" s="238">
        <v>4</v>
      </c>
      <c r="N256" s="238">
        <v>20</v>
      </c>
      <c r="O256" s="238">
        <v>2016</v>
      </c>
      <c r="P256" s="238" t="s">
        <v>355</v>
      </c>
      <c r="Q256" s="238">
        <v>17</v>
      </c>
      <c r="R256" s="238" t="s">
        <v>369</v>
      </c>
      <c r="S256" s="238">
        <v>5</v>
      </c>
      <c r="T256" s="238">
        <v>0</v>
      </c>
      <c r="U256" s="238">
        <v>2</v>
      </c>
      <c r="V256" s="238">
        <v>10</v>
      </c>
      <c r="W256" s="238">
        <v>10</v>
      </c>
      <c r="X256" s="238">
        <v>10</v>
      </c>
      <c r="Y256" s="238">
        <v>1</v>
      </c>
      <c r="Z256" s="238">
        <v>2</v>
      </c>
      <c r="AB256" s="238">
        <v>1</v>
      </c>
      <c r="AC256" s="238">
        <v>98</v>
      </c>
      <c r="AD256" s="238" t="s">
        <v>2800</v>
      </c>
      <c r="AF256" s="238" t="s">
        <v>2779</v>
      </c>
      <c r="AG256" s="238">
        <v>5</v>
      </c>
      <c r="AH256" s="238">
        <v>2</v>
      </c>
      <c r="AI256" s="238">
        <v>2</v>
      </c>
      <c r="AJ256" s="238">
        <v>3</v>
      </c>
      <c r="AK256" s="238">
        <v>21</v>
      </c>
      <c r="AL256" s="238">
        <v>22</v>
      </c>
      <c r="AM256" s="238" t="s">
        <v>363</v>
      </c>
      <c r="AN256" s="238">
        <v>5</v>
      </c>
      <c r="AO256" s="238">
        <v>1</v>
      </c>
      <c r="AS256" s="238">
        <v>14</v>
      </c>
      <c r="AT256" s="238">
        <v>20</v>
      </c>
      <c r="AU256" s="238">
        <v>35</v>
      </c>
      <c r="AV256" s="238">
        <v>11</v>
      </c>
      <c r="AW256" s="238">
        <v>21</v>
      </c>
      <c r="AX256" s="238">
        <v>2</v>
      </c>
      <c r="AY256" s="238">
        <v>4</v>
      </c>
      <c r="AZ256" s="238">
        <v>3</v>
      </c>
      <c r="BA256" s="238">
        <v>28</v>
      </c>
      <c r="BB256" s="238">
        <v>16</v>
      </c>
      <c r="BC256" s="238" t="s">
        <v>363</v>
      </c>
      <c r="BD256" s="238">
        <v>5</v>
      </c>
      <c r="BE256" s="238">
        <v>74</v>
      </c>
      <c r="BI256" s="238">
        <v>14</v>
      </c>
      <c r="BJ256" s="238">
        <v>20</v>
      </c>
      <c r="BK256" s="238">
        <v>35</v>
      </c>
      <c r="BL256" s="238">
        <v>11</v>
      </c>
      <c r="BM256" s="238">
        <v>21</v>
      </c>
      <c r="CT256" s="238">
        <v>452001.37193019199</v>
      </c>
      <c r="CU256" s="238">
        <v>4975872.4852398196</v>
      </c>
      <c r="CV256" s="238">
        <v>44.934664679999997</v>
      </c>
      <c r="CW256" s="238">
        <v>-93.608310439999997</v>
      </c>
      <c r="CX256" s="238" t="s">
        <v>359</v>
      </c>
      <c r="CY256" s="238" t="s">
        <v>3261</v>
      </c>
    </row>
    <row r="257" spans="1:103" x14ac:dyDescent="0.25">
      <c r="A257" s="238">
        <v>10899836</v>
      </c>
      <c r="B257" s="238">
        <v>4</v>
      </c>
      <c r="C257" s="238">
        <v>15</v>
      </c>
      <c r="D257" s="238">
        <v>8.3239999999999998</v>
      </c>
      <c r="E257" s="238">
        <v>27</v>
      </c>
      <c r="F257" s="238" t="s">
        <v>3066</v>
      </c>
      <c r="H257" s="238" t="s">
        <v>354</v>
      </c>
      <c r="I257" s="238">
        <v>25</v>
      </c>
      <c r="K257" s="238" t="s">
        <v>3262</v>
      </c>
      <c r="L257" s="238">
        <v>132640119</v>
      </c>
      <c r="M257" s="238">
        <v>9</v>
      </c>
      <c r="N257" s="238">
        <v>21</v>
      </c>
      <c r="O257" s="238">
        <v>2013</v>
      </c>
      <c r="P257" s="238" t="s">
        <v>364</v>
      </c>
      <c r="Q257" s="238">
        <v>16</v>
      </c>
      <c r="S257" s="238">
        <v>5</v>
      </c>
      <c r="T257" s="238">
        <v>0</v>
      </c>
      <c r="U257" s="238">
        <v>2</v>
      </c>
      <c r="V257" s="238">
        <v>1</v>
      </c>
      <c r="W257" s="238">
        <v>10</v>
      </c>
      <c r="X257" s="238">
        <v>2</v>
      </c>
      <c r="Y257" s="238">
        <v>1</v>
      </c>
      <c r="Z257" s="238">
        <v>1</v>
      </c>
      <c r="AB257" s="238">
        <v>1</v>
      </c>
      <c r="AC257" s="238">
        <v>98</v>
      </c>
      <c r="AD257" s="238" t="s">
        <v>2834</v>
      </c>
      <c r="AE257" s="238" t="s">
        <v>3158</v>
      </c>
      <c r="AF257" s="238" t="s">
        <v>2779</v>
      </c>
      <c r="AG257" s="238">
        <v>7</v>
      </c>
      <c r="AH257" s="238">
        <v>2</v>
      </c>
      <c r="AI257" s="238">
        <v>2</v>
      </c>
      <c r="AJ257" s="238">
        <v>3</v>
      </c>
      <c r="AK257" s="238">
        <v>8</v>
      </c>
      <c r="AL257" s="238">
        <v>56</v>
      </c>
      <c r="AM257" s="238" t="s">
        <v>354</v>
      </c>
      <c r="AN257" s="238">
        <v>5</v>
      </c>
      <c r="AO257" s="238">
        <v>1</v>
      </c>
      <c r="AS257" s="238">
        <v>7</v>
      </c>
      <c r="AT257" s="238">
        <v>98</v>
      </c>
      <c r="AU257" s="238">
        <v>35</v>
      </c>
      <c r="AV257" s="238">
        <v>11</v>
      </c>
      <c r="AW257" s="238">
        <v>21</v>
      </c>
      <c r="AX257" s="238">
        <v>2</v>
      </c>
      <c r="AY257" s="238">
        <v>4</v>
      </c>
      <c r="AZ257" s="238">
        <v>3</v>
      </c>
      <c r="BA257" s="238">
        <v>21</v>
      </c>
      <c r="BB257" s="238">
        <v>44</v>
      </c>
      <c r="BC257" s="238" t="s">
        <v>363</v>
      </c>
      <c r="BD257" s="238">
        <v>5</v>
      </c>
      <c r="BE257" s="238">
        <v>21</v>
      </c>
      <c r="BI257" s="238">
        <v>7</v>
      </c>
      <c r="BJ257" s="238">
        <v>98</v>
      </c>
      <c r="BK257" s="238">
        <v>35</v>
      </c>
      <c r="BL257" s="238">
        <v>11</v>
      </c>
      <c r="BM257" s="238">
        <v>21</v>
      </c>
      <c r="CT257" s="238">
        <v>452014</v>
      </c>
      <c r="CU257" s="238">
        <v>4975873</v>
      </c>
      <c r="CV257" s="238">
        <v>44.934671899999998</v>
      </c>
      <c r="CW257" s="238">
        <v>-93.608151199999995</v>
      </c>
      <c r="CX257" s="238" t="s">
        <v>359</v>
      </c>
      <c r="CY257" s="238" t="s">
        <v>3263</v>
      </c>
    </row>
    <row r="258" spans="1:103" x14ac:dyDescent="0.25">
      <c r="A258" s="238">
        <v>324985</v>
      </c>
      <c r="B258" s="238">
        <v>4</v>
      </c>
      <c r="C258" s="238">
        <v>15</v>
      </c>
      <c r="D258" s="238">
        <v>8.3260000000000005</v>
      </c>
      <c r="E258" s="238">
        <v>27</v>
      </c>
      <c r="F258" s="238" t="s">
        <v>3066</v>
      </c>
      <c r="H258" s="238" t="s">
        <v>354</v>
      </c>
      <c r="I258" s="238">
        <v>25</v>
      </c>
      <c r="K258" s="238" t="s">
        <v>3264</v>
      </c>
      <c r="M258" s="238">
        <v>2</v>
      </c>
      <c r="N258" s="238">
        <v>1</v>
      </c>
      <c r="O258" s="238">
        <v>2016</v>
      </c>
      <c r="P258" s="238" t="s">
        <v>361</v>
      </c>
      <c r="Q258" s="238">
        <v>8</v>
      </c>
      <c r="R258" s="238">
        <v>98</v>
      </c>
      <c r="S258" s="238">
        <v>5</v>
      </c>
      <c r="T258" s="238">
        <v>0</v>
      </c>
      <c r="U258" s="238">
        <v>2</v>
      </c>
      <c r="V258" s="238">
        <v>11</v>
      </c>
      <c r="W258" s="238">
        <v>10</v>
      </c>
      <c r="X258" s="238">
        <v>3</v>
      </c>
      <c r="Y258" s="238">
        <v>1</v>
      </c>
      <c r="Z258" s="238">
        <v>6</v>
      </c>
      <c r="AA258" s="238">
        <v>2</v>
      </c>
      <c r="AB258" s="238">
        <v>1</v>
      </c>
      <c r="AC258" s="238">
        <v>98</v>
      </c>
      <c r="AD258" s="238" t="s">
        <v>2800</v>
      </c>
      <c r="AF258" s="238" t="s">
        <v>2779</v>
      </c>
      <c r="AG258" s="238">
        <v>6</v>
      </c>
      <c r="AH258" s="238">
        <v>2</v>
      </c>
      <c r="AI258" s="238">
        <v>2</v>
      </c>
      <c r="AJ258" s="238">
        <v>4</v>
      </c>
      <c r="AK258" s="238">
        <v>24</v>
      </c>
      <c r="AL258" s="238">
        <v>29</v>
      </c>
      <c r="AM258" s="238" t="s">
        <v>354</v>
      </c>
      <c r="AN258" s="238">
        <v>5</v>
      </c>
      <c r="AO258" s="238">
        <v>2</v>
      </c>
      <c r="AP258" s="238">
        <v>1</v>
      </c>
      <c r="AS258" s="238">
        <v>90</v>
      </c>
      <c r="AT258" s="238">
        <v>20</v>
      </c>
      <c r="AU258" s="238">
        <v>35</v>
      </c>
      <c r="AV258" s="238">
        <v>11</v>
      </c>
      <c r="AW258" s="238">
        <v>21</v>
      </c>
      <c r="AX258" s="238">
        <v>2</v>
      </c>
      <c r="AY258" s="238">
        <v>2</v>
      </c>
      <c r="AZ258" s="238">
        <v>2</v>
      </c>
      <c r="BA258" s="238">
        <v>28</v>
      </c>
      <c r="BB258" s="238">
        <v>30</v>
      </c>
      <c r="BC258" s="238" t="s">
        <v>354</v>
      </c>
      <c r="BD258" s="238">
        <v>5</v>
      </c>
      <c r="BE258" s="238">
        <v>1</v>
      </c>
      <c r="BI258" s="238">
        <v>90</v>
      </c>
      <c r="BJ258" s="238">
        <v>20</v>
      </c>
      <c r="BK258" s="238">
        <v>35</v>
      </c>
      <c r="BL258" s="238">
        <v>11</v>
      </c>
      <c r="BM258" s="238">
        <v>21</v>
      </c>
      <c r="CT258" s="238">
        <v>452011.39662028698</v>
      </c>
      <c r="CU258" s="238">
        <v>4975876.5217906404</v>
      </c>
      <c r="CV258" s="238">
        <v>44.934701689999997</v>
      </c>
      <c r="CW258" s="238">
        <v>-93.608183789999998</v>
      </c>
      <c r="CX258" s="238" t="s">
        <v>359</v>
      </c>
      <c r="CY258" s="238" t="s">
        <v>3265</v>
      </c>
    </row>
    <row r="259" spans="1:103" x14ac:dyDescent="0.25">
      <c r="A259" s="238">
        <v>409485</v>
      </c>
      <c r="B259" s="238">
        <v>4</v>
      </c>
      <c r="C259" s="238">
        <v>15</v>
      </c>
      <c r="D259" s="238">
        <v>8.3260000000000005</v>
      </c>
      <c r="E259" s="238">
        <v>27</v>
      </c>
      <c r="F259" s="238" t="s">
        <v>3066</v>
      </c>
      <c r="H259" s="238" t="s">
        <v>354</v>
      </c>
      <c r="I259" s="238">
        <v>25</v>
      </c>
      <c r="K259" s="238">
        <v>16014926</v>
      </c>
      <c r="M259" s="238">
        <v>12</v>
      </c>
      <c r="N259" s="238">
        <v>29</v>
      </c>
      <c r="O259" s="238">
        <v>2016</v>
      </c>
      <c r="P259" s="238" t="s">
        <v>384</v>
      </c>
      <c r="Q259" s="238">
        <v>10</v>
      </c>
      <c r="R259" s="238" t="s">
        <v>369</v>
      </c>
      <c r="S259" s="238">
        <v>3</v>
      </c>
      <c r="T259" s="238">
        <v>0</v>
      </c>
      <c r="U259" s="238">
        <v>2</v>
      </c>
      <c r="V259" s="238">
        <v>12</v>
      </c>
      <c r="W259" s="238">
        <v>10</v>
      </c>
      <c r="X259" s="238">
        <v>2</v>
      </c>
      <c r="Y259" s="238">
        <v>1</v>
      </c>
      <c r="Z259" s="238">
        <v>2</v>
      </c>
      <c r="AB259" s="238">
        <v>1</v>
      </c>
      <c r="AC259" s="238">
        <v>98</v>
      </c>
      <c r="AD259" s="238" t="s">
        <v>2800</v>
      </c>
      <c r="AF259" s="238" t="s">
        <v>2779</v>
      </c>
      <c r="AG259" s="238">
        <v>7</v>
      </c>
      <c r="AH259" s="238">
        <v>2</v>
      </c>
      <c r="AI259" s="238">
        <v>4</v>
      </c>
      <c r="AJ259" s="238">
        <v>3</v>
      </c>
      <c r="AK259" s="238">
        <v>34</v>
      </c>
      <c r="AL259" s="238">
        <v>66</v>
      </c>
      <c r="AM259" s="238" t="s">
        <v>354</v>
      </c>
      <c r="AN259" s="238">
        <v>5</v>
      </c>
      <c r="AO259" s="238">
        <v>1</v>
      </c>
      <c r="AS259" s="238">
        <v>12</v>
      </c>
      <c r="AT259" s="238">
        <v>20</v>
      </c>
      <c r="AU259" s="238">
        <v>35</v>
      </c>
      <c r="AV259" s="238">
        <v>11</v>
      </c>
      <c r="AW259" s="238">
        <v>21</v>
      </c>
      <c r="AX259" s="238">
        <v>2</v>
      </c>
      <c r="AY259" s="238">
        <v>4</v>
      </c>
      <c r="AZ259" s="238">
        <v>3</v>
      </c>
      <c r="BA259" s="238">
        <v>21</v>
      </c>
      <c r="BB259" s="238">
        <v>18</v>
      </c>
      <c r="BC259" s="238" t="s">
        <v>354</v>
      </c>
      <c r="BD259" s="238">
        <v>5</v>
      </c>
      <c r="BE259" s="238">
        <v>74</v>
      </c>
      <c r="BI259" s="238">
        <v>12</v>
      </c>
      <c r="BJ259" s="238">
        <v>20</v>
      </c>
      <c r="BK259" s="238">
        <v>35</v>
      </c>
      <c r="BL259" s="238">
        <v>11</v>
      </c>
      <c r="BM259" s="238">
        <v>21</v>
      </c>
      <c r="CT259" s="238">
        <v>452012.24706333101</v>
      </c>
      <c r="CU259" s="238">
        <v>4975872.3898199098</v>
      </c>
      <c r="CV259" s="238">
        <v>44.934664550000001</v>
      </c>
      <c r="CW259" s="238">
        <v>-93.608172620000005</v>
      </c>
      <c r="CX259" s="238" t="s">
        <v>359</v>
      </c>
      <c r="CY259" s="238" t="s">
        <v>3266</v>
      </c>
    </row>
    <row r="260" spans="1:103" x14ac:dyDescent="0.25">
      <c r="A260" s="238">
        <v>619933</v>
      </c>
      <c r="B260" s="238">
        <v>4</v>
      </c>
      <c r="C260" s="238">
        <v>15</v>
      </c>
      <c r="D260" s="238">
        <v>8.3279999999999994</v>
      </c>
      <c r="E260" s="238">
        <v>27</v>
      </c>
      <c r="F260" s="238" t="s">
        <v>3066</v>
      </c>
      <c r="H260" s="238" t="s">
        <v>354</v>
      </c>
      <c r="I260" s="238">
        <v>25</v>
      </c>
      <c r="K260" s="238">
        <v>18007479</v>
      </c>
      <c r="M260" s="238">
        <v>7</v>
      </c>
      <c r="N260" s="238">
        <v>10</v>
      </c>
      <c r="O260" s="238">
        <v>2018</v>
      </c>
      <c r="P260" s="238" t="s">
        <v>368</v>
      </c>
      <c r="Q260" s="238">
        <v>17</v>
      </c>
      <c r="R260" s="238" t="s">
        <v>369</v>
      </c>
      <c r="S260" s="238">
        <v>5</v>
      </c>
      <c r="T260" s="238">
        <v>0</v>
      </c>
      <c r="U260" s="238">
        <v>2</v>
      </c>
      <c r="V260" s="238">
        <v>12</v>
      </c>
      <c r="W260" s="238">
        <v>10</v>
      </c>
      <c r="X260" s="238">
        <v>3</v>
      </c>
      <c r="Y260" s="238">
        <v>1</v>
      </c>
      <c r="Z260" s="238">
        <v>1</v>
      </c>
      <c r="AB260" s="238">
        <v>1</v>
      </c>
      <c r="AC260" s="238">
        <v>98</v>
      </c>
      <c r="AD260" s="238" t="s">
        <v>2800</v>
      </c>
      <c r="AF260" s="238" t="s">
        <v>2779</v>
      </c>
      <c r="AG260" s="238">
        <v>7</v>
      </c>
      <c r="AH260" s="238">
        <v>2</v>
      </c>
      <c r="AI260" s="238">
        <v>2</v>
      </c>
      <c r="AJ260" s="238">
        <v>3</v>
      </c>
      <c r="AK260" s="238">
        <v>23</v>
      </c>
      <c r="AL260" s="238">
        <v>77</v>
      </c>
      <c r="AM260" s="238" t="s">
        <v>354</v>
      </c>
      <c r="AN260" s="238">
        <v>5</v>
      </c>
      <c r="AO260" s="238">
        <v>1</v>
      </c>
      <c r="AS260" s="238">
        <v>14</v>
      </c>
      <c r="AT260" s="238">
        <v>20</v>
      </c>
      <c r="AU260" s="238">
        <v>35</v>
      </c>
      <c r="AV260" s="238">
        <v>11</v>
      </c>
      <c r="AW260" s="238">
        <v>21</v>
      </c>
      <c r="AX260" s="238">
        <v>2</v>
      </c>
      <c r="AY260" s="238">
        <v>3</v>
      </c>
      <c r="AZ260" s="238">
        <v>3</v>
      </c>
      <c r="BA260" s="238">
        <v>21</v>
      </c>
      <c r="BB260" s="238">
        <v>21</v>
      </c>
      <c r="BC260" s="238" t="s">
        <v>354</v>
      </c>
      <c r="BD260" s="238">
        <v>5</v>
      </c>
      <c r="BE260" s="238">
        <v>99</v>
      </c>
      <c r="BI260" s="238">
        <v>14</v>
      </c>
      <c r="BJ260" s="238">
        <v>20</v>
      </c>
      <c r="BK260" s="238">
        <v>35</v>
      </c>
      <c r="BL260" s="238">
        <v>11</v>
      </c>
      <c r="BM260" s="238">
        <v>21</v>
      </c>
      <c r="CT260" s="238">
        <v>452022.009471467</v>
      </c>
      <c r="CU260" s="238">
        <v>4975866.4633731302</v>
      </c>
      <c r="CV260" s="238">
        <v>44.934611859999997</v>
      </c>
      <c r="CW260" s="238">
        <v>-93.608048339999996</v>
      </c>
      <c r="CX260" s="238" t="s">
        <v>359</v>
      </c>
      <c r="CY260" s="238" t="s">
        <v>3267</v>
      </c>
    </row>
    <row r="261" spans="1:103" x14ac:dyDescent="0.25">
      <c r="A261" s="238">
        <v>10952221</v>
      </c>
      <c r="B261" s="238">
        <v>4</v>
      </c>
      <c r="C261" s="238">
        <v>15</v>
      </c>
      <c r="D261" s="238">
        <v>8.33</v>
      </c>
      <c r="E261" s="238">
        <v>27</v>
      </c>
      <c r="F261" s="238" t="s">
        <v>3066</v>
      </c>
      <c r="H261" s="238" t="s">
        <v>354</v>
      </c>
      <c r="I261" s="238">
        <v>25</v>
      </c>
      <c r="K261" s="238" t="s">
        <v>3268</v>
      </c>
      <c r="L261" s="238">
        <v>140550307</v>
      </c>
      <c r="M261" s="238">
        <v>2</v>
      </c>
      <c r="N261" s="238">
        <v>24</v>
      </c>
      <c r="O261" s="238">
        <v>2014</v>
      </c>
      <c r="P261" s="238" t="s">
        <v>361</v>
      </c>
      <c r="Q261" s="238">
        <v>12</v>
      </c>
      <c r="R261" s="238" t="s">
        <v>369</v>
      </c>
      <c r="S261" s="238">
        <v>5</v>
      </c>
      <c r="T261" s="238">
        <v>0</v>
      </c>
      <c r="U261" s="238">
        <v>1</v>
      </c>
      <c r="V261" s="238">
        <v>7</v>
      </c>
      <c r="W261" s="238">
        <v>93</v>
      </c>
      <c r="X261" s="238">
        <v>2</v>
      </c>
      <c r="Y261" s="238">
        <v>1</v>
      </c>
      <c r="Z261" s="238">
        <v>1</v>
      </c>
      <c r="AA261" s="238">
        <v>90</v>
      </c>
      <c r="AB261" s="238">
        <v>5</v>
      </c>
      <c r="AC261" s="238">
        <v>98</v>
      </c>
      <c r="AD261" s="238" t="s">
        <v>2921</v>
      </c>
      <c r="AE261" s="238" t="s">
        <v>3255</v>
      </c>
      <c r="AF261" s="238" t="s">
        <v>2779</v>
      </c>
      <c r="AG261" s="238">
        <v>3</v>
      </c>
      <c r="AH261" s="238">
        <v>2</v>
      </c>
      <c r="AI261" s="238">
        <v>2</v>
      </c>
      <c r="AJ261" s="238">
        <v>3</v>
      </c>
      <c r="AK261" s="238">
        <v>21</v>
      </c>
      <c r="AL261" s="238">
        <v>85</v>
      </c>
      <c r="AM261" s="238" t="s">
        <v>363</v>
      </c>
      <c r="AN261" s="238">
        <v>5</v>
      </c>
      <c r="AS261" s="238">
        <v>7</v>
      </c>
      <c r="AT261" s="238">
        <v>98</v>
      </c>
      <c r="AU261" s="238">
        <v>35</v>
      </c>
      <c r="AV261" s="238">
        <v>11</v>
      </c>
      <c r="AW261" s="238">
        <v>21</v>
      </c>
      <c r="CT261" s="238">
        <v>452023</v>
      </c>
      <c r="CU261" s="238">
        <v>4975874</v>
      </c>
      <c r="CV261" s="238">
        <v>44.934678400000003</v>
      </c>
      <c r="CW261" s="238">
        <v>-93.608032199999997</v>
      </c>
      <c r="CX261" s="238" t="s">
        <v>359</v>
      </c>
      <c r="CY261" s="238" t="s">
        <v>3269</v>
      </c>
    </row>
    <row r="262" spans="1:103" x14ac:dyDescent="0.25">
      <c r="A262" s="238">
        <v>669583</v>
      </c>
      <c r="B262" s="238">
        <v>4</v>
      </c>
      <c r="C262" s="238">
        <v>15</v>
      </c>
      <c r="D262" s="238">
        <v>8.3309999999999995</v>
      </c>
      <c r="E262" s="238">
        <v>27</v>
      </c>
      <c r="F262" s="238" t="s">
        <v>3066</v>
      </c>
      <c r="H262" s="238" t="s">
        <v>354</v>
      </c>
      <c r="I262" s="238">
        <v>25</v>
      </c>
      <c r="K262" s="238">
        <v>18013193</v>
      </c>
      <c r="M262" s="238">
        <v>12</v>
      </c>
      <c r="N262" s="238">
        <v>19</v>
      </c>
      <c r="O262" s="238">
        <v>2018</v>
      </c>
      <c r="P262" s="238" t="s">
        <v>355</v>
      </c>
      <c r="Q262" s="238">
        <v>7</v>
      </c>
      <c r="R262" s="238" t="s">
        <v>419</v>
      </c>
      <c r="S262" s="238">
        <v>5</v>
      </c>
      <c r="T262" s="238">
        <v>0</v>
      </c>
      <c r="U262" s="238">
        <v>3</v>
      </c>
      <c r="V262" s="238">
        <v>11</v>
      </c>
      <c r="W262" s="238">
        <v>10</v>
      </c>
      <c r="X262" s="238">
        <v>3</v>
      </c>
      <c r="Y262" s="238">
        <v>2</v>
      </c>
      <c r="Z262" s="238">
        <v>1</v>
      </c>
      <c r="AB262" s="238">
        <v>1</v>
      </c>
      <c r="AC262" s="238">
        <v>98</v>
      </c>
      <c r="AD262" s="238" t="s">
        <v>2800</v>
      </c>
      <c r="AF262" s="238" t="s">
        <v>2779</v>
      </c>
      <c r="AG262" s="238">
        <v>6</v>
      </c>
      <c r="AH262" s="238">
        <v>2</v>
      </c>
      <c r="AI262" s="238">
        <v>5</v>
      </c>
      <c r="AJ262" s="238">
        <v>1</v>
      </c>
      <c r="AK262" s="238">
        <v>24</v>
      </c>
      <c r="AL262" s="238">
        <v>55</v>
      </c>
      <c r="AM262" s="238" t="s">
        <v>363</v>
      </c>
      <c r="AN262" s="238">
        <v>5</v>
      </c>
      <c r="AO262" s="238">
        <v>10</v>
      </c>
      <c r="AS262" s="238">
        <v>12</v>
      </c>
      <c r="AT262" s="238">
        <v>20</v>
      </c>
      <c r="AU262" s="238">
        <v>40</v>
      </c>
      <c r="AV262" s="238">
        <v>11</v>
      </c>
      <c r="AW262" s="238">
        <v>21</v>
      </c>
      <c r="AX262" s="238">
        <v>2</v>
      </c>
      <c r="AY262" s="238">
        <v>2</v>
      </c>
      <c r="AZ262" s="238">
        <v>2</v>
      </c>
      <c r="BA262" s="238">
        <v>21</v>
      </c>
      <c r="BB262" s="238">
        <v>20</v>
      </c>
      <c r="BC262" s="238" t="s">
        <v>354</v>
      </c>
      <c r="BD262" s="238">
        <v>5</v>
      </c>
      <c r="BE262" s="238">
        <v>1</v>
      </c>
      <c r="BI262" s="238">
        <v>12</v>
      </c>
      <c r="BJ262" s="238">
        <v>20</v>
      </c>
      <c r="BK262" s="238">
        <v>40</v>
      </c>
      <c r="BL262" s="238">
        <v>11</v>
      </c>
      <c r="BM262" s="238">
        <v>21</v>
      </c>
      <c r="BN262" s="238">
        <v>2</v>
      </c>
      <c r="BO262" s="238">
        <v>2</v>
      </c>
      <c r="BP262" s="238">
        <v>3</v>
      </c>
      <c r="BQ262" s="238">
        <v>24</v>
      </c>
      <c r="BR262" s="238">
        <v>33</v>
      </c>
      <c r="BS262" s="238" t="s">
        <v>354</v>
      </c>
      <c r="BT262" s="238">
        <v>5</v>
      </c>
      <c r="BU262" s="238">
        <v>1</v>
      </c>
      <c r="BY262" s="238">
        <v>12</v>
      </c>
      <c r="BZ262" s="238">
        <v>20</v>
      </c>
      <c r="CA262" s="238">
        <v>40</v>
      </c>
      <c r="CB262" s="238">
        <v>11</v>
      </c>
      <c r="CC262" s="238">
        <v>21</v>
      </c>
      <c r="CT262" s="238">
        <v>452025.18447781698</v>
      </c>
      <c r="CU262" s="238">
        <v>4975874.1363051403</v>
      </c>
      <c r="CV262" s="238">
        <v>44.934681140000002</v>
      </c>
      <c r="CW262" s="238">
        <v>-93.608008830000003</v>
      </c>
      <c r="CX262" s="238" t="s">
        <v>359</v>
      </c>
      <c r="CY262" s="238" t="s">
        <v>3270</v>
      </c>
    </row>
    <row r="263" spans="1:103" x14ac:dyDescent="0.25">
      <c r="A263" s="238">
        <v>10723027</v>
      </c>
      <c r="B263" s="238">
        <v>4</v>
      </c>
      <c r="C263" s="238">
        <v>15</v>
      </c>
      <c r="D263" s="238">
        <v>8.3309999999999995</v>
      </c>
      <c r="E263" s="238">
        <v>27</v>
      </c>
      <c r="F263" s="238" t="s">
        <v>3066</v>
      </c>
      <c r="H263" s="238" t="s">
        <v>354</v>
      </c>
      <c r="I263" s="238">
        <v>25</v>
      </c>
      <c r="K263" s="238">
        <v>894785</v>
      </c>
      <c r="L263" s="238">
        <v>111680132</v>
      </c>
      <c r="M263" s="238">
        <v>6</v>
      </c>
      <c r="N263" s="238">
        <v>17</v>
      </c>
      <c r="O263" s="238">
        <v>2011</v>
      </c>
      <c r="P263" s="238" t="s">
        <v>362</v>
      </c>
      <c r="Q263" s="238">
        <v>13</v>
      </c>
      <c r="R263" s="238" t="s">
        <v>356</v>
      </c>
      <c r="S263" s="238">
        <v>2</v>
      </c>
      <c r="T263" s="238">
        <v>0</v>
      </c>
      <c r="U263" s="238">
        <v>2</v>
      </c>
      <c r="V263" s="238">
        <v>1</v>
      </c>
      <c r="W263" s="238">
        <v>10</v>
      </c>
      <c r="X263" s="238">
        <v>3</v>
      </c>
      <c r="Y263" s="238">
        <v>1</v>
      </c>
      <c r="Z263" s="238">
        <v>1</v>
      </c>
      <c r="AB263" s="238">
        <v>1</v>
      </c>
      <c r="AC263" s="238">
        <v>98</v>
      </c>
      <c r="AD263" s="238" t="s">
        <v>3271</v>
      </c>
      <c r="AE263" s="238" t="s">
        <v>3272</v>
      </c>
      <c r="AF263" s="238" t="s">
        <v>2779</v>
      </c>
      <c r="AG263" s="238">
        <v>7</v>
      </c>
      <c r="AH263" s="238">
        <v>2</v>
      </c>
      <c r="AI263" s="238">
        <v>2</v>
      </c>
      <c r="AJ263" s="238">
        <v>4</v>
      </c>
      <c r="AK263" s="238">
        <v>8</v>
      </c>
      <c r="AL263" s="238">
        <v>80</v>
      </c>
      <c r="AM263" s="238" t="s">
        <v>354</v>
      </c>
      <c r="AN263" s="238">
        <v>5</v>
      </c>
      <c r="AO263" s="238">
        <v>1</v>
      </c>
      <c r="AS263" s="238">
        <v>5</v>
      </c>
      <c r="AT263" s="238">
        <v>20</v>
      </c>
      <c r="AU263" s="238">
        <v>40</v>
      </c>
      <c r="AV263" s="238">
        <v>10</v>
      </c>
      <c r="AW263" s="238">
        <v>20</v>
      </c>
      <c r="AX263" s="238">
        <v>2</v>
      </c>
      <c r="AY263" s="238">
        <v>31</v>
      </c>
      <c r="AZ263" s="238">
        <v>4</v>
      </c>
      <c r="BA263" s="238">
        <v>21</v>
      </c>
      <c r="BB263" s="238">
        <v>41</v>
      </c>
      <c r="BC263" s="238" t="s">
        <v>354</v>
      </c>
      <c r="BD263" s="238">
        <v>5</v>
      </c>
      <c r="BE263" s="238">
        <v>15</v>
      </c>
      <c r="BI263" s="238">
        <v>5</v>
      </c>
      <c r="BJ263" s="238">
        <v>20</v>
      </c>
      <c r="BK263" s="238">
        <v>40</v>
      </c>
      <c r="BL263" s="238">
        <v>10</v>
      </c>
      <c r="BM263" s="238">
        <v>20</v>
      </c>
      <c r="CT263" s="238">
        <v>452026</v>
      </c>
      <c r="CU263" s="238">
        <v>4975874</v>
      </c>
      <c r="CV263" s="238">
        <v>44.934679899999999</v>
      </c>
      <c r="CW263" s="238">
        <v>-93.608003999999994</v>
      </c>
      <c r="CX263" s="238" t="s">
        <v>359</v>
      </c>
      <c r="CY263" s="238" t="s">
        <v>3273</v>
      </c>
    </row>
    <row r="264" spans="1:103" x14ac:dyDescent="0.25">
      <c r="A264" s="238">
        <v>10724573</v>
      </c>
      <c r="B264" s="238">
        <v>4</v>
      </c>
      <c r="C264" s="238">
        <v>15</v>
      </c>
      <c r="D264" s="238">
        <v>8.3309999999999995</v>
      </c>
      <c r="E264" s="238">
        <v>27</v>
      </c>
      <c r="F264" s="238" t="s">
        <v>3066</v>
      </c>
      <c r="H264" s="238" t="s">
        <v>354</v>
      </c>
      <c r="I264" s="238">
        <v>25</v>
      </c>
      <c r="K264" s="238">
        <v>1263680</v>
      </c>
      <c r="L264" s="238">
        <v>111990111</v>
      </c>
      <c r="M264" s="238">
        <v>7</v>
      </c>
      <c r="N264" s="238">
        <v>18</v>
      </c>
      <c r="O264" s="238">
        <v>2011</v>
      </c>
      <c r="P264" s="238" t="s">
        <v>361</v>
      </c>
      <c r="Q264" s="238">
        <v>16</v>
      </c>
      <c r="S264" s="238">
        <v>4</v>
      </c>
      <c r="T264" s="238">
        <v>0</v>
      </c>
      <c r="U264" s="238">
        <v>3</v>
      </c>
      <c r="V264" s="238">
        <v>1</v>
      </c>
      <c r="W264" s="238">
        <v>10</v>
      </c>
      <c r="X264" s="238">
        <v>3</v>
      </c>
      <c r="Y264" s="238">
        <v>1</v>
      </c>
      <c r="Z264" s="238">
        <v>1</v>
      </c>
      <c r="AA264" s="238">
        <v>1</v>
      </c>
      <c r="AB264" s="238">
        <v>1</v>
      </c>
      <c r="AC264" s="238">
        <v>98</v>
      </c>
      <c r="AD264" s="238" t="s">
        <v>2921</v>
      </c>
      <c r="AE264" s="238" t="s">
        <v>3255</v>
      </c>
      <c r="AF264" s="238" t="s">
        <v>2779</v>
      </c>
      <c r="AG264" s="238">
        <v>7</v>
      </c>
      <c r="AH264" s="238">
        <v>2</v>
      </c>
      <c r="AI264" s="238">
        <v>2</v>
      </c>
      <c r="AJ264" s="238">
        <v>3</v>
      </c>
      <c r="AK264" s="238">
        <v>7</v>
      </c>
      <c r="AL264" s="238">
        <v>16</v>
      </c>
      <c r="AM264" s="238" t="s">
        <v>363</v>
      </c>
      <c r="AN264" s="238">
        <v>5</v>
      </c>
      <c r="AO264" s="238">
        <v>5</v>
      </c>
      <c r="AP264" s="238">
        <v>1</v>
      </c>
      <c r="AS264" s="238">
        <v>7</v>
      </c>
      <c r="AT264" s="238">
        <v>20</v>
      </c>
      <c r="AU264" s="238">
        <v>35</v>
      </c>
      <c r="AV264" s="238">
        <v>11</v>
      </c>
      <c r="AW264" s="238">
        <v>20</v>
      </c>
      <c r="AX264" s="238">
        <v>2</v>
      </c>
      <c r="AY264" s="238">
        <v>4</v>
      </c>
      <c r="AZ264" s="238">
        <v>3</v>
      </c>
      <c r="BA264" s="238">
        <v>21</v>
      </c>
      <c r="BB264" s="238">
        <v>31</v>
      </c>
      <c r="BC264" s="238" t="s">
        <v>363</v>
      </c>
      <c r="BD264" s="238">
        <v>5</v>
      </c>
      <c r="BE264" s="238">
        <v>1</v>
      </c>
      <c r="BF264" s="238">
        <v>1</v>
      </c>
      <c r="BI264" s="238">
        <v>7</v>
      </c>
      <c r="BJ264" s="238">
        <v>20</v>
      </c>
      <c r="BK264" s="238">
        <v>35</v>
      </c>
      <c r="BL264" s="238">
        <v>11</v>
      </c>
      <c r="BM264" s="238">
        <v>20</v>
      </c>
      <c r="BN264" s="238">
        <v>2</v>
      </c>
      <c r="BO264" s="238">
        <v>2</v>
      </c>
      <c r="BP264" s="238">
        <v>3</v>
      </c>
      <c r="BQ264" s="238">
        <v>21</v>
      </c>
      <c r="BR264" s="238">
        <v>21</v>
      </c>
      <c r="BS264" s="238" t="s">
        <v>363</v>
      </c>
      <c r="BT264" s="238">
        <v>5</v>
      </c>
      <c r="BU264" s="238">
        <v>1</v>
      </c>
      <c r="BV264" s="238">
        <v>1</v>
      </c>
      <c r="BY264" s="238">
        <v>7</v>
      </c>
      <c r="BZ264" s="238">
        <v>20</v>
      </c>
      <c r="CA264" s="238">
        <v>35</v>
      </c>
      <c r="CB264" s="238">
        <v>11</v>
      </c>
      <c r="CC264" s="238">
        <v>20</v>
      </c>
      <c r="CT264" s="238">
        <v>452026</v>
      </c>
      <c r="CU264" s="238">
        <v>4975874</v>
      </c>
      <c r="CV264" s="238">
        <v>44.934679899999999</v>
      </c>
      <c r="CW264" s="238">
        <v>-93.608003999999994</v>
      </c>
      <c r="CX264" s="238" t="s">
        <v>359</v>
      </c>
      <c r="CY264" s="238" t="s">
        <v>3274</v>
      </c>
    </row>
    <row r="265" spans="1:103" x14ac:dyDescent="0.25">
      <c r="A265" s="238">
        <v>10747864</v>
      </c>
      <c r="B265" s="238">
        <v>4</v>
      </c>
      <c r="C265" s="238">
        <v>15</v>
      </c>
      <c r="D265" s="238">
        <v>8.3309999999999995</v>
      </c>
      <c r="E265" s="238">
        <v>27</v>
      </c>
      <c r="F265" s="238" t="s">
        <v>3066</v>
      </c>
      <c r="H265" s="238" t="s">
        <v>354</v>
      </c>
      <c r="I265" s="238">
        <v>25</v>
      </c>
      <c r="K265" s="238" t="s">
        <v>3275</v>
      </c>
      <c r="L265" s="238">
        <v>112740156</v>
      </c>
      <c r="M265" s="238">
        <v>10</v>
      </c>
      <c r="N265" s="238">
        <v>1</v>
      </c>
      <c r="O265" s="238">
        <v>2011</v>
      </c>
      <c r="P265" s="238" t="s">
        <v>364</v>
      </c>
      <c r="Q265" s="238">
        <v>13</v>
      </c>
      <c r="S265" s="238">
        <v>4</v>
      </c>
      <c r="T265" s="238">
        <v>0</v>
      </c>
      <c r="U265" s="238">
        <v>2</v>
      </c>
      <c r="V265" s="238">
        <v>5</v>
      </c>
      <c r="W265" s="238">
        <v>10</v>
      </c>
      <c r="X265" s="238">
        <v>2</v>
      </c>
      <c r="Y265" s="238">
        <v>1</v>
      </c>
      <c r="Z265" s="238">
        <v>1</v>
      </c>
      <c r="AA265" s="238">
        <v>1</v>
      </c>
      <c r="AB265" s="238">
        <v>1</v>
      </c>
      <c r="AC265" s="238">
        <v>98</v>
      </c>
      <c r="AD265" s="238" t="s">
        <v>2834</v>
      </c>
      <c r="AE265" s="238" t="s">
        <v>3276</v>
      </c>
      <c r="AF265" s="238" t="s">
        <v>2779</v>
      </c>
      <c r="AG265" s="238">
        <v>10</v>
      </c>
      <c r="AH265" s="238">
        <v>2</v>
      </c>
      <c r="AI265" s="238">
        <v>2</v>
      </c>
      <c r="AJ265" s="238">
        <v>1</v>
      </c>
      <c r="AK265" s="238">
        <v>24</v>
      </c>
      <c r="AL265" s="238">
        <v>41</v>
      </c>
      <c r="AM265" s="238" t="s">
        <v>354</v>
      </c>
      <c r="AN265" s="238">
        <v>5</v>
      </c>
      <c r="AO265" s="238">
        <v>2</v>
      </c>
      <c r="AP265" s="238">
        <v>2</v>
      </c>
      <c r="AS265" s="238">
        <v>7</v>
      </c>
      <c r="AT265" s="238">
        <v>98</v>
      </c>
      <c r="AU265" s="238">
        <v>35</v>
      </c>
      <c r="AV265" s="238">
        <v>11</v>
      </c>
      <c r="AW265" s="238">
        <v>21</v>
      </c>
      <c r="AX265" s="238">
        <v>2</v>
      </c>
      <c r="AY265" s="238">
        <v>4</v>
      </c>
      <c r="AZ265" s="238">
        <v>3</v>
      </c>
      <c r="BA265" s="238">
        <v>24</v>
      </c>
      <c r="BB265" s="238">
        <v>28</v>
      </c>
      <c r="BC265" s="238" t="s">
        <v>354</v>
      </c>
      <c r="BD265" s="238">
        <v>5</v>
      </c>
      <c r="BE265" s="238">
        <v>7</v>
      </c>
      <c r="BF265" s="238">
        <v>7</v>
      </c>
      <c r="BI265" s="238">
        <v>7</v>
      </c>
      <c r="BJ265" s="238">
        <v>98</v>
      </c>
      <c r="BK265" s="238">
        <v>35</v>
      </c>
      <c r="BL265" s="238">
        <v>11</v>
      </c>
      <c r="BM265" s="238">
        <v>21</v>
      </c>
      <c r="CT265" s="238">
        <v>452026</v>
      </c>
      <c r="CU265" s="238">
        <v>4975874</v>
      </c>
      <c r="CV265" s="238">
        <v>44.934679899999999</v>
      </c>
      <c r="CW265" s="238">
        <v>-93.608003999999994</v>
      </c>
      <c r="CX265" s="238" t="s">
        <v>359</v>
      </c>
      <c r="CY265" s="238" t="s">
        <v>3277</v>
      </c>
    </row>
    <row r="266" spans="1:103" x14ac:dyDescent="0.25">
      <c r="A266" s="238">
        <v>10810780</v>
      </c>
      <c r="B266" s="238">
        <v>4</v>
      </c>
      <c r="C266" s="238">
        <v>15</v>
      </c>
      <c r="D266" s="238">
        <v>8.3309999999999995</v>
      </c>
      <c r="E266" s="238">
        <v>27</v>
      </c>
      <c r="F266" s="238" t="s">
        <v>3066</v>
      </c>
      <c r="H266" s="238" t="s">
        <v>354</v>
      </c>
      <c r="I266" s="238">
        <v>25</v>
      </c>
      <c r="K266" s="238" t="s">
        <v>3278</v>
      </c>
      <c r="L266" s="238">
        <v>122780176</v>
      </c>
      <c r="M266" s="238">
        <v>10</v>
      </c>
      <c r="N266" s="238">
        <v>4</v>
      </c>
      <c r="O266" s="238">
        <v>2012</v>
      </c>
      <c r="P266" s="238" t="s">
        <v>384</v>
      </c>
      <c r="Q266" s="238">
        <v>6</v>
      </c>
      <c r="S266" s="238">
        <v>4</v>
      </c>
      <c r="T266" s="238">
        <v>0</v>
      </c>
      <c r="U266" s="238">
        <v>2</v>
      </c>
      <c r="V266" s="238">
        <v>90</v>
      </c>
      <c r="W266" s="238">
        <v>10</v>
      </c>
      <c r="X266" s="238">
        <v>3</v>
      </c>
      <c r="Y266" s="238">
        <v>4</v>
      </c>
      <c r="Z266" s="238">
        <v>2</v>
      </c>
      <c r="AA266" s="238">
        <v>90</v>
      </c>
      <c r="AB266" s="238">
        <v>1</v>
      </c>
      <c r="AC266" s="238">
        <v>98</v>
      </c>
      <c r="AD266" s="238" t="s">
        <v>3279</v>
      </c>
      <c r="AE266" s="238" t="s">
        <v>3258</v>
      </c>
      <c r="AF266" s="238" t="s">
        <v>2779</v>
      </c>
      <c r="AG266" s="238">
        <v>90</v>
      </c>
      <c r="AH266" s="238">
        <v>2</v>
      </c>
      <c r="AI266" s="238">
        <v>3</v>
      </c>
      <c r="AJ266" s="238">
        <v>2</v>
      </c>
      <c r="AK266" s="238">
        <v>24</v>
      </c>
      <c r="AL266" s="238">
        <v>48</v>
      </c>
      <c r="AM266" s="238" t="s">
        <v>354</v>
      </c>
      <c r="AN266" s="238">
        <v>5</v>
      </c>
      <c r="AO266" s="238">
        <v>2</v>
      </c>
      <c r="AP266" s="238">
        <v>1</v>
      </c>
      <c r="AS266" s="238">
        <v>4</v>
      </c>
      <c r="AT266" s="238">
        <v>20</v>
      </c>
      <c r="AU266" s="238">
        <v>35</v>
      </c>
      <c r="AV266" s="238">
        <v>11</v>
      </c>
      <c r="AW266" s="238">
        <v>21</v>
      </c>
      <c r="AX266" s="238">
        <v>2</v>
      </c>
      <c r="AY266" s="238">
        <v>2</v>
      </c>
      <c r="AZ266" s="238">
        <v>1</v>
      </c>
      <c r="BA266" s="238">
        <v>21</v>
      </c>
      <c r="BB266" s="238">
        <v>19</v>
      </c>
      <c r="BC266" s="238" t="s">
        <v>363</v>
      </c>
      <c r="BD266" s="238">
        <v>5</v>
      </c>
      <c r="BI266" s="238">
        <v>4</v>
      </c>
      <c r="BJ266" s="238">
        <v>20</v>
      </c>
      <c r="BK266" s="238">
        <v>35</v>
      </c>
      <c r="BL266" s="238">
        <v>11</v>
      </c>
      <c r="BM266" s="238">
        <v>21</v>
      </c>
      <c r="CT266" s="238">
        <v>452026</v>
      </c>
      <c r="CU266" s="238">
        <v>4975874</v>
      </c>
      <c r="CV266" s="238">
        <v>44.934679899999999</v>
      </c>
      <c r="CW266" s="238">
        <v>-93.608003999999994</v>
      </c>
      <c r="CX266" s="238" t="s">
        <v>359</v>
      </c>
      <c r="CY266" s="238" t="s">
        <v>3280</v>
      </c>
    </row>
    <row r="267" spans="1:103" x14ac:dyDescent="0.25">
      <c r="A267" s="238">
        <v>10839436</v>
      </c>
      <c r="B267" s="238">
        <v>4</v>
      </c>
      <c r="C267" s="238">
        <v>15</v>
      </c>
      <c r="D267" s="238">
        <v>8.3309999999999995</v>
      </c>
      <c r="E267" s="238">
        <v>27</v>
      </c>
      <c r="F267" s="238" t="s">
        <v>3066</v>
      </c>
      <c r="H267" s="238" t="s">
        <v>354</v>
      </c>
      <c r="I267" s="238">
        <v>25</v>
      </c>
      <c r="K267" s="238" t="s">
        <v>3281</v>
      </c>
      <c r="L267" s="238">
        <v>123440206</v>
      </c>
      <c r="M267" s="238">
        <v>12</v>
      </c>
      <c r="N267" s="238">
        <v>9</v>
      </c>
      <c r="O267" s="238">
        <v>2012</v>
      </c>
      <c r="P267" s="238" t="s">
        <v>366</v>
      </c>
      <c r="Q267" s="238">
        <v>13</v>
      </c>
      <c r="S267" s="238">
        <v>5</v>
      </c>
      <c r="T267" s="238">
        <v>0</v>
      </c>
      <c r="U267" s="238">
        <v>2</v>
      </c>
      <c r="V267" s="238">
        <v>1</v>
      </c>
      <c r="W267" s="238">
        <v>10</v>
      </c>
      <c r="X267" s="238">
        <v>3</v>
      </c>
      <c r="Y267" s="238">
        <v>1</v>
      </c>
      <c r="Z267" s="238">
        <v>4</v>
      </c>
      <c r="AB267" s="238">
        <v>5</v>
      </c>
      <c r="AC267" s="238">
        <v>98</v>
      </c>
      <c r="AD267" s="238" t="s">
        <v>3151</v>
      </c>
      <c r="AE267" s="238" t="s">
        <v>2798</v>
      </c>
      <c r="AF267" s="238" t="s">
        <v>2779</v>
      </c>
      <c r="AG267" s="238">
        <v>7</v>
      </c>
      <c r="AH267" s="238">
        <v>2</v>
      </c>
      <c r="AI267" s="238">
        <v>2</v>
      </c>
      <c r="AJ267" s="238">
        <v>1</v>
      </c>
      <c r="AK267" s="238">
        <v>24</v>
      </c>
      <c r="AL267" s="238">
        <v>38</v>
      </c>
      <c r="AM267" s="238" t="s">
        <v>354</v>
      </c>
      <c r="AN267" s="238">
        <v>5</v>
      </c>
      <c r="AS267" s="238">
        <v>4</v>
      </c>
      <c r="AT267" s="238">
        <v>20</v>
      </c>
      <c r="AU267" s="238">
        <v>40</v>
      </c>
      <c r="AV267" s="238">
        <v>11</v>
      </c>
      <c r="AW267" s="238">
        <v>20</v>
      </c>
      <c r="AX267" s="238">
        <v>2</v>
      </c>
      <c r="AY267" s="238">
        <v>2</v>
      </c>
      <c r="AZ267" s="238">
        <v>1</v>
      </c>
      <c r="BA267" s="238">
        <v>24</v>
      </c>
      <c r="BB267" s="238">
        <v>76</v>
      </c>
      <c r="BC267" s="238" t="s">
        <v>354</v>
      </c>
      <c r="BD267" s="238">
        <v>5</v>
      </c>
      <c r="BI267" s="238">
        <v>4</v>
      </c>
      <c r="BJ267" s="238">
        <v>20</v>
      </c>
      <c r="BK267" s="238">
        <v>40</v>
      </c>
      <c r="BL267" s="238">
        <v>11</v>
      </c>
      <c r="BM267" s="238">
        <v>20</v>
      </c>
      <c r="CT267" s="238">
        <v>452026</v>
      </c>
      <c r="CU267" s="238">
        <v>4975874</v>
      </c>
      <c r="CV267" s="238">
        <v>44.934679899999999</v>
      </c>
      <c r="CW267" s="238">
        <v>-93.608003999999994</v>
      </c>
      <c r="CX267" s="238" t="s">
        <v>359</v>
      </c>
      <c r="CY267" s="238" t="s">
        <v>3282</v>
      </c>
    </row>
    <row r="268" spans="1:103" x14ac:dyDescent="0.25">
      <c r="A268" s="238">
        <v>10871040</v>
      </c>
      <c r="B268" s="238">
        <v>4</v>
      </c>
      <c r="C268" s="238">
        <v>15</v>
      </c>
      <c r="D268" s="238">
        <v>8.3309999999999995</v>
      </c>
      <c r="E268" s="238">
        <v>27</v>
      </c>
      <c r="F268" s="238" t="s">
        <v>3066</v>
      </c>
      <c r="H268" s="238" t="s">
        <v>354</v>
      </c>
      <c r="I268" s="238">
        <v>25</v>
      </c>
      <c r="K268" s="238">
        <v>13004628</v>
      </c>
      <c r="L268" s="238">
        <v>131030109</v>
      </c>
      <c r="M268" s="238">
        <v>4</v>
      </c>
      <c r="N268" s="238">
        <v>13</v>
      </c>
      <c r="O268" s="238">
        <v>2013</v>
      </c>
      <c r="P268" s="238" t="s">
        <v>364</v>
      </c>
      <c r="Q268" s="238">
        <v>15</v>
      </c>
      <c r="S268" s="238">
        <v>4</v>
      </c>
      <c r="T268" s="238">
        <v>0</v>
      </c>
      <c r="U268" s="238">
        <v>3</v>
      </c>
      <c r="V268" s="238">
        <v>1</v>
      </c>
      <c r="W268" s="238">
        <v>10</v>
      </c>
      <c r="X268" s="238">
        <v>3</v>
      </c>
      <c r="Y268" s="238">
        <v>1</v>
      </c>
      <c r="Z268" s="238">
        <v>2</v>
      </c>
      <c r="AB268" s="238">
        <v>1</v>
      </c>
      <c r="AC268" s="238">
        <v>98</v>
      </c>
      <c r="AD268" s="238" t="s">
        <v>2777</v>
      </c>
      <c r="AE268" s="238" t="s">
        <v>3283</v>
      </c>
      <c r="AF268" s="238" t="s">
        <v>2779</v>
      </c>
      <c r="AG268" s="238">
        <v>7</v>
      </c>
      <c r="AH268" s="238">
        <v>2</v>
      </c>
      <c r="AI268" s="238">
        <v>4</v>
      </c>
      <c r="AJ268" s="238">
        <v>4</v>
      </c>
      <c r="AK268" s="238">
        <v>26</v>
      </c>
      <c r="AL268" s="238">
        <v>56</v>
      </c>
      <c r="AM268" s="238" t="s">
        <v>354</v>
      </c>
      <c r="AN268" s="238">
        <v>5</v>
      </c>
      <c r="AO268" s="238">
        <v>15</v>
      </c>
      <c r="AS268" s="238">
        <v>7</v>
      </c>
      <c r="AT268" s="238">
        <v>20</v>
      </c>
      <c r="AU268" s="238">
        <v>35</v>
      </c>
      <c r="AV268" s="238">
        <v>11</v>
      </c>
      <c r="AW268" s="238">
        <v>21</v>
      </c>
      <c r="AX268" s="238">
        <v>2</v>
      </c>
      <c r="AY268" s="238">
        <v>1</v>
      </c>
      <c r="AZ268" s="238">
        <v>4</v>
      </c>
      <c r="BA268" s="238">
        <v>26</v>
      </c>
      <c r="BB268" s="238">
        <v>58</v>
      </c>
      <c r="BC268" s="238" t="s">
        <v>363</v>
      </c>
      <c r="BD268" s="238">
        <v>5</v>
      </c>
      <c r="BE268" s="238">
        <v>1</v>
      </c>
      <c r="BI268" s="238">
        <v>7</v>
      </c>
      <c r="BJ268" s="238">
        <v>20</v>
      </c>
      <c r="BK268" s="238">
        <v>35</v>
      </c>
      <c r="BL268" s="238">
        <v>11</v>
      </c>
      <c r="BM268" s="238">
        <v>21</v>
      </c>
      <c r="BN268" s="238">
        <v>2</v>
      </c>
      <c r="BO268" s="238">
        <v>4</v>
      </c>
      <c r="BP268" s="238">
        <v>4</v>
      </c>
      <c r="BQ268" s="238">
        <v>26</v>
      </c>
      <c r="BR268" s="238">
        <v>38</v>
      </c>
      <c r="BS268" s="238" t="s">
        <v>354</v>
      </c>
      <c r="BT268" s="238">
        <v>5</v>
      </c>
      <c r="BU268" s="238">
        <v>1</v>
      </c>
      <c r="BY268" s="238">
        <v>7</v>
      </c>
      <c r="BZ268" s="238">
        <v>20</v>
      </c>
      <c r="CA268" s="238">
        <v>35</v>
      </c>
      <c r="CB268" s="238">
        <v>11</v>
      </c>
      <c r="CC268" s="238">
        <v>21</v>
      </c>
      <c r="CT268" s="238">
        <v>452026</v>
      </c>
      <c r="CU268" s="238">
        <v>4975874</v>
      </c>
      <c r="CV268" s="238">
        <v>44.934679899999999</v>
      </c>
      <c r="CW268" s="238">
        <v>-93.608003999999994</v>
      </c>
      <c r="CX268" s="238" t="s">
        <v>359</v>
      </c>
      <c r="CY268" s="238" t="s">
        <v>3284</v>
      </c>
    </row>
    <row r="269" spans="1:103" x14ac:dyDescent="0.25">
      <c r="A269" s="238">
        <v>10916632</v>
      </c>
      <c r="B269" s="238">
        <v>4</v>
      </c>
      <c r="C269" s="238">
        <v>15</v>
      </c>
      <c r="D269" s="238">
        <v>8.3309999999999995</v>
      </c>
      <c r="E269" s="238">
        <v>27</v>
      </c>
      <c r="F269" s="238" t="s">
        <v>3066</v>
      </c>
      <c r="H269" s="238" t="s">
        <v>354</v>
      </c>
      <c r="I269" s="238">
        <v>25</v>
      </c>
      <c r="K269" s="238" t="s">
        <v>3285</v>
      </c>
      <c r="L269" s="238">
        <v>133580180</v>
      </c>
      <c r="M269" s="238">
        <v>12</v>
      </c>
      <c r="N269" s="238">
        <v>24</v>
      </c>
      <c r="O269" s="238">
        <v>2013</v>
      </c>
      <c r="P269" s="238" t="s">
        <v>368</v>
      </c>
      <c r="Q269" s="238">
        <v>11</v>
      </c>
      <c r="S269" s="238">
        <v>5</v>
      </c>
      <c r="T269" s="238">
        <v>0</v>
      </c>
      <c r="U269" s="238">
        <v>2</v>
      </c>
      <c r="V269" s="238">
        <v>10</v>
      </c>
      <c r="W269" s="238">
        <v>10</v>
      </c>
      <c r="X269" s="238">
        <v>2</v>
      </c>
      <c r="Y269" s="238">
        <v>1</v>
      </c>
      <c r="Z269" s="238">
        <v>1</v>
      </c>
      <c r="AA269" s="238">
        <v>1</v>
      </c>
      <c r="AB269" s="238">
        <v>2</v>
      </c>
      <c r="AC269" s="238">
        <v>98</v>
      </c>
      <c r="AD269" s="238" t="s">
        <v>3271</v>
      </c>
      <c r="AE269" s="238" t="s">
        <v>3272</v>
      </c>
      <c r="AF269" s="238" t="s">
        <v>2779</v>
      </c>
      <c r="AG269" s="238">
        <v>5</v>
      </c>
      <c r="AH269" s="238">
        <v>2</v>
      </c>
      <c r="AI269" s="238">
        <v>2</v>
      </c>
      <c r="AJ269" s="238">
        <v>4</v>
      </c>
      <c r="AK269" s="238">
        <v>21</v>
      </c>
      <c r="AL269" s="238">
        <v>63</v>
      </c>
      <c r="AM269" s="238" t="s">
        <v>363</v>
      </c>
      <c r="AN269" s="238">
        <v>5</v>
      </c>
      <c r="AO269" s="238">
        <v>7</v>
      </c>
      <c r="AP269" s="238">
        <v>1</v>
      </c>
      <c r="AS269" s="238">
        <v>5</v>
      </c>
      <c r="AT269" s="238">
        <v>98</v>
      </c>
      <c r="AU269" s="238">
        <v>35</v>
      </c>
      <c r="AV269" s="238">
        <v>11</v>
      </c>
      <c r="AW269" s="238">
        <v>21</v>
      </c>
      <c r="AX269" s="238">
        <v>2</v>
      </c>
      <c r="AY269" s="238">
        <v>3</v>
      </c>
      <c r="AZ269" s="238">
        <v>4</v>
      </c>
      <c r="BA269" s="238">
        <v>23</v>
      </c>
      <c r="BB269" s="238">
        <v>56</v>
      </c>
      <c r="BC269" s="238" t="s">
        <v>354</v>
      </c>
      <c r="BD269" s="238">
        <v>5</v>
      </c>
      <c r="BE269" s="238">
        <v>1</v>
      </c>
      <c r="BF269" s="238">
        <v>1</v>
      </c>
      <c r="BI269" s="238">
        <v>5</v>
      </c>
      <c r="BJ269" s="238">
        <v>98</v>
      </c>
      <c r="BK269" s="238">
        <v>35</v>
      </c>
      <c r="BL269" s="238">
        <v>11</v>
      </c>
      <c r="BM269" s="238">
        <v>21</v>
      </c>
      <c r="CT269" s="238">
        <v>452026</v>
      </c>
      <c r="CU269" s="238">
        <v>4975874</v>
      </c>
      <c r="CV269" s="238">
        <v>44.934679899999999</v>
      </c>
      <c r="CW269" s="238">
        <v>-93.608003999999994</v>
      </c>
      <c r="CX269" s="238" t="s">
        <v>359</v>
      </c>
      <c r="CY269" s="238" t="s">
        <v>3286</v>
      </c>
    </row>
    <row r="270" spans="1:103" x14ac:dyDescent="0.25">
      <c r="A270" s="238">
        <v>10941196</v>
      </c>
      <c r="B270" s="238">
        <v>4</v>
      </c>
      <c r="C270" s="238">
        <v>15</v>
      </c>
      <c r="D270" s="238">
        <v>8.3309999999999995</v>
      </c>
      <c r="E270" s="238">
        <v>27</v>
      </c>
      <c r="F270" s="238" t="s">
        <v>3066</v>
      </c>
      <c r="H270" s="238" t="s">
        <v>354</v>
      </c>
      <c r="I270" s="238">
        <v>25</v>
      </c>
      <c r="K270" s="238" t="s">
        <v>3287</v>
      </c>
      <c r="L270" s="238">
        <v>140150254</v>
      </c>
      <c r="M270" s="238">
        <v>1</v>
      </c>
      <c r="N270" s="238">
        <v>15</v>
      </c>
      <c r="O270" s="238">
        <v>2014</v>
      </c>
      <c r="P270" s="238" t="s">
        <v>355</v>
      </c>
      <c r="Q270" s="238">
        <v>19</v>
      </c>
      <c r="S270" s="238">
        <v>5</v>
      </c>
      <c r="T270" s="238">
        <v>0</v>
      </c>
      <c r="U270" s="238">
        <v>35</v>
      </c>
      <c r="V270" s="238">
        <v>3</v>
      </c>
      <c r="W270" s="238">
        <v>11</v>
      </c>
      <c r="X270" s="238">
        <v>3</v>
      </c>
      <c r="Y270" s="238">
        <v>4</v>
      </c>
      <c r="Z270" s="238">
        <v>4</v>
      </c>
      <c r="AB270" s="238">
        <v>3</v>
      </c>
      <c r="AC270" s="238">
        <v>98</v>
      </c>
      <c r="AD270" s="238" t="s">
        <v>3288</v>
      </c>
      <c r="AE270" s="238" t="s">
        <v>3289</v>
      </c>
      <c r="AF270" s="238" t="s">
        <v>2779</v>
      </c>
      <c r="AG270" s="238">
        <v>9</v>
      </c>
      <c r="AH270" s="238">
        <v>2</v>
      </c>
      <c r="AI270" s="238">
        <v>1</v>
      </c>
      <c r="AJ270" s="238">
        <v>3</v>
      </c>
      <c r="AK270" s="238">
        <v>24</v>
      </c>
      <c r="AL270" s="238">
        <v>53</v>
      </c>
      <c r="AM270" s="238" t="s">
        <v>363</v>
      </c>
      <c r="AN270" s="238">
        <v>5</v>
      </c>
      <c r="AO270" s="238">
        <v>2</v>
      </c>
      <c r="AS270" s="238">
        <v>6</v>
      </c>
      <c r="AT270" s="238">
        <v>20</v>
      </c>
      <c r="AU270" s="238">
        <v>35</v>
      </c>
      <c r="AV270" s="238">
        <v>11</v>
      </c>
      <c r="AW270" s="238">
        <v>21</v>
      </c>
      <c r="AX270" s="238">
        <v>2</v>
      </c>
      <c r="AY270" s="238">
        <v>3</v>
      </c>
      <c r="AZ270" s="238">
        <v>4</v>
      </c>
      <c r="BA270" s="238">
        <v>21</v>
      </c>
      <c r="BB270" s="238">
        <v>36</v>
      </c>
      <c r="BC270" s="238" t="s">
        <v>354</v>
      </c>
      <c r="BD270" s="238">
        <v>5</v>
      </c>
      <c r="BE270" s="238">
        <v>1</v>
      </c>
      <c r="BI270" s="238">
        <v>6</v>
      </c>
      <c r="BJ270" s="238">
        <v>20</v>
      </c>
      <c r="BK270" s="238">
        <v>35</v>
      </c>
      <c r="BL270" s="238">
        <v>11</v>
      </c>
      <c r="BM270" s="238">
        <v>21</v>
      </c>
      <c r="CT270" s="238">
        <v>452026</v>
      </c>
      <c r="CU270" s="238">
        <v>4975874</v>
      </c>
      <c r="CV270" s="238">
        <v>44.934679899999999</v>
      </c>
      <c r="CW270" s="238">
        <v>-93.608003999999994</v>
      </c>
      <c r="CX270" s="238" t="s">
        <v>359</v>
      </c>
      <c r="CY270" s="238" t="s">
        <v>3290</v>
      </c>
    </row>
    <row r="271" spans="1:103" x14ac:dyDescent="0.25">
      <c r="A271" s="238">
        <v>10957348</v>
      </c>
      <c r="B271" s="238">
        <v>4</v>
      </c>
      <c r="C271" s="238">
        <v>15</v>
      </c>
      <c r="D271" s="238">
        <v>8.3309999999999995</v>
      </c>
      <c r="E271" s="238">
        <v>27</v>
      </c>
      <c r="F271" s="238" t="s">
        <v>3066</v>
      </c>
      <c r="H271" s="238" t="s">
        <v>354</v>
      </c>
      <c r="I271" s="238">
        <v>25</v>
      </c>
      <c r="K271" s="238" t="s">
        <v>3291</v>
      </c>
      <c r="L271" s="238">
        <v>141260026</v>
      </c>
      <c r="M271" s="238">
        <v>5</v>
      </c>
      <c r="N271" s="238">
        <v>6</v>
      </c>
      <c r="O271" s="238">
        <v>2014</v>
      </c>
      <c r="P271" s="238" t="s">
        <v>368</v>
      </c>
      <c r="Q271" s="238">
        <v>8</v>
      </c>
      <c r="S271" s="238">
        <v>5</v>
      </c>
      <c r="T271" s="238">
        <v>0</v>
      </c>
      <c r="U271" s="238">
        <v>2</v>
      </c>
      <c r="V271" s="238">
        <v>10</v>
      </c>
      <c r="W271" s="238">
        <v>10</v>
      </c>
      <c r="X271" s="238">
        <v>3</v>
      </c>
      <c r="Y271" s="238">
        <v>1</v>
      </c>
      <c r="Z271" s="238">
        <v>2</v>
      </c>
      <c r="AB271" s="238">
        <v>1</v>
      </c>
      <c r="AC271" s="238">
        <v>98</v>
      </c>
      <c r="AD271" s="238" t="s">
        <v>2834</v>
      </c>
      <c r="AE271" s="238" t="s">
        <v>3175</v>
      </c>
      <c r="AF271" s="238" t="s">
        <v>2779</v>
      </c>
      <c r="AG271" s="238">
        <v>5</v>
      </c>
      <c r="AH271" s="238">
        <v>2</v>
      </c>
      <c r="AI271" s="238">
        <v>2</v>
      </c>
      <c r="AJ271" s="238">
        <v>1</v>
      </c>
      <c r="AK271" s="238">
        <v>24</v>
      </c>
      <c r="AL271" s="238">
        <v>27</v>
      </c>
      <c r="AM271" s="238" t="s">
        <v>363</v>
      </c>
      <c r="AN271" s="238">
        <v>5</v>
      </c>
      <c r="AO271" s="238">
        <v>2</v>
      </c>
      <c r="AS271" s="238">
        <v>7</v>
      </c>
      <c r="AT271" s="238">
        <v>20</v>
      </c>
      <c r="AU271" s="238">
        <v>35</v>
      </c>
      <c r="AV271" s="238">
        <v>11</v>
      </c>
      <c r="AW271" s="238">
        <v>21</v>
      </c>
      <c r="AX271" s="238">
        <v>2</v>
      </c>
      <c r="AY271" s="238">
        <v>2</v>
      </c>
      <c r="AZ271" s="238">
        <v>2</v>
      </c>
      <c r="BA271" s="238">
        <v>21</v>
      </c>
      <c r="BB271" s="238">
        <v>45</v>
      </c>
      <c r="BC271" s="238" t="s">
        <v>363</v>
      </c>
      <c r="BD271" s="238">
        <v>5</v>
      </c>
      <c r="BE271" s="238">
        <v>1</v>
      </c>
      <c r="BI271" s="238">
        <v>7</v>
      </c>
      <c r="BJ271" s="238">
        <v>20</v>
      </c>
      <c r="BK271" s="238">
        <v>35</v>
      </c>
      <c r="BL271" s="238">
        <v>11</v>
      </c>
      <c r="BM271" s="238">
        <v>21</v>
      </c>
      <c r="CT271" s="238">
        <v>452026</v>
      </c>
      <c r="CU271" s="238">
        <v>4975874</v>
      </c>
      <c r="CV271" s="238">
        <v>44.934679899999999</v>
      </c>
      <c r="CW271" s="238">
        <v>-93.608003999999994</v>
      </c>
      <c r="CX271" s="238" t="s">
        <v>359</v>
      </c>
      <c r="CY271" s="238" t="s">
        <v>3292</v>
      </c>
    </row>
    <row r="272" spans="1:103" x14ac:dyDescent="0.25">
      <c r="A272" s="238">
        <v>10957851</v>
      </c>
      <c r="B272" s="238">
        <v>4</v>
      </c>
      <c r="C272" s="238">
        <v>15</v>
      </c>
      <c r="D272" s="238">
        <v>8.3309999999999995</v>
      </c>
      <c r="E272" s="238">
        <v>27</v>
      </c>
      <c r="F272" s="238" t="s">
        <v>3066</v>
      </c>
      <c r="H272" s="238" t="s">
        <v>354</v>
      </c>
      <c r="I272" s="238">
        <v>25</v>
      </c>
      <c r="K272" s="238" t="s">
        <v>3293</v>
      </c>
      <c r="L272" s="238">
        <v>141350015</v>
      </c>
      <c r="M272" s="238">
        <v>5</v>
      </c>
      <c r="N272" s="238">
        <v>14</v>
      </c>
      <c r="O272" s="238">
        <v>2014</v>
      </c>
      <c r="P272" s="238" t="s">
        <v>355</v>
      </c>
      <c r="Q272" s="238">
        <v>13</v>
      </c>
      <c r="S272" s="238">
        <v>5</v>
      </c>
      <c r="T272" s="238">
        <v>0</v>
      </c>
      <c r="U272" s="238">
        <v>2</v>
      </c>
      <c r="V272" s="238">
        <v>3</v>
      </c>
      <c r="W272" s="238">
        <v>10</v>
      </c>
      <c r="X272" s="238">
        <v>90</v>
      </c>
      <c r="Y272" s="238">
        <v>1</v>
      </c>
      <c r="Z272" s="238">
        <v>1</v>
      </c>
      <c r="AA272" s="238">
        <v>1</v>
      </c>
      <c r="AB272" s="238">
        <v>1</v>
      </c>
      <c r="AC272" s="238">
        <v>98</v>
      </c>
      <c r="AD272" s="238" t="s">
        <v>2921</v>
      </c>
      <c r="AE272" s="238" t="s">
        <v>3255</v>
      </c>
      <c r="AF272" s="238" t="s">
        <v>2779</v>
      </c>
      <c r="AG272" s="238">
        <v>9</v>
      </c>
      <c r="AH272" s="238">
        <v>2</v>
      </c>
      <c r="AI272" s="238">
        <v>4</v>
      </c>
      <c r="AJ272" s="238">
        <v>4</v>
      </c>
      <c r="AK272" s="238">
        <v>23</v>
      </c>
      <c r="AL272" s="238">
        <v>32</v>
      </c>
      <c r="AM272" s="238" t="s">
        <v>363</v>
      </c>
      <c r="AN272" s="238">
        <v>5</v>
      </c>
      <c r="AO272" s="238">
        <v>2</v>
      </c>
      <c r="AS272" s="238">
        <v>7</v>
      </c>
      <c r="AT272" s="238">
        <v>98</v>
      </c>
      <c r="AU272" s="238">
        <v>35</v>
      </c>
      <c r="AV272" s="238">
        <v>11</v>
      </c>
      <c r="AW272" s="238">
        <v>21</v>
      </c>
      <c r="AX272" s="238">
        <v>2</v>
      </c>
      <c r="AY272" s="238">
        <v>3</v>
      </c>
      <c r="AZ272" s="238">
        <v>3</v>
      </c>
      <c r="BA272" s="238">
        <v>21</v>
      </c>
      <c r="BB272" s="238">
        <v>49</v>
      </c>
      <c r="BC272" s="238" t="s">
        <v>354</v>
      </c>
      <c r="BD272" s="238">
        <v>5</v>
      </c>
      <c r="BE272" s="238">
        <v>1</v>
      </c>
      <c r="BI272" s="238">
        <v>7</v>
      </c>
      <c r="BJ272" s="238">
        <v>98</v>
      </c>
      <c r="BK272" s="238">
        <v>35</v>
      </c>
      <c r="BL272" s="238">
        <v>11</v>
      </c>
      <c r="BM272" s="238">
        <v>21</v>
      </c>
      <c r="CT272" s="238">
        <v>452026</v>
      </c>
      <c r="CU272" s="238">
        <v>4975874</v>
      </c>
      <c r="CV272" s="238">
        <v>44.934679899999999</v>
      </c>
      <c r="CW272" s="238">
        <v>-93.608003999999994</v>
      </c>
      <c r="CX272" s="238" t="s">
        <v>359</v>
      </c>
      <c r="CY272" s="238" t="s">
        <v>3294</v>
      </c>
    </row>
    <row r="273" spans="1:103" x14ac:dyDescent="0.25">
      <c r="A273" s="238">
        <v>10987983</v>
      </c>
      <c r="B273" s="238">
        <v>4</v>
      </c>
      <c r="C273" s="238">
        <v>15</v>
      </c>
      <c r="D273" s="238">
        <v>8.3309999999999995</v>
      </c>
      <c r="E273" s="238">
        <v>27</v>
      </c>
      <c r="F273" s="238" t="s">
        <v>3066</v>
      </c>
      <c r="H273" s="238" t="s">
        <v>354</v>
      </c>
      <c r="I273" s="238">
        <v>25</v>
      </c>
      <c r="K273" s="238" t="s">
        <v>3295</v>
      </c>
      <c r="L273" s="238">
        <v>142890076</v>
      </c>
      <c r="M273" s="238">
        <v>10</v>
      </c>
      <c r="N273" s="238">
        <v>16</v>
      </c>
      <c r="O273" s="238">
        <v>2014</v>
      </c>
      <c r="P273" s="238" t="s">
        <v>384</v>
      </c>
      <c r="Q273" s="238">
        <v>9</v>
      </c>
      <c r="S273" s="238">
        <v>5</v>
      </c>
      <c r="T273" s="238">
        <v>0</v>
      </c>
      <c r="U273" s="238">
        <v>2</v>
      </c>
      <c r="V273" s="238">
        <v>10</v>
      </c>
      <c r="W273" s="238">
        <v>10</v>
      </c>
      <c r="X273" s="238">
        <v>2</v>
      </c>
      <c r="Y273" s="238">
        <v>1</v>
      </c>
      <c r="Z273" s="238">
        <v>1</v>
      </c>
      <c r="AB273" s="238">
        <v>1</v>
      </c>
      <c r="AC273" s="238">
        <v>98</v>
      </c>
      <c r="AD273" s="238" t="s">
        <v>2907</v>
      </c>
      <c r="AE273" s="238" t="s">
        <v>3207</v>
      </c>
      <c r="AF273" s="238" t="s">
        <v>2779</v>
      </c>
      <c r="AG273" s="238">
        <v>5</v>
      </c>
      <c r="AH273" s="238">
        <v>2</v>
      </c>
      <c r="AI273" s="238">
        <v>2</v>
      </c>
      <c r="AJ273" s="238">
        <v>2</v>
      </c>
      <c r="AK273" s="238">
        <v>24</v>
      </c>
      <c r="AL273" s="238">
        <v>64</v>
      </c>
      <c r="AM273" s="238" t="s">
        <v>363</v>
      </c>
      <c r="AN273" s="238">
        <v>5</v>
      </c>
      <c r="AO273" s="238">
        <v>2</v>
      </c>
      <c r="AS273" s="238">
        <v>7</v>
      </c>
      <c r="AT273" s="238">
        <v>98</v>
      </c>
      <c r="AU273" s="238">
        <v>40</v>
      </c>
      <c r="AV273" s="238">
        <v>11</v>
      </c>
      <c r="AW273" s="238">
        <v>21</v>
      </c>
      <c r="AX273" s="238">
        <v>2</v>
      </c>
      <c r="AY273" s="238">
        <v>3</v>
      </c>
      <c r="AZ273" s="238">
        <v>2</v>
      </c>
      <c r="BA273" s="238">
        <v>21</v>
      </c>
      <c r="BB273" s="238">
        <v>55</v>
      </c>
      <c r="BC273" s="238" t="s">
        <v>354</v>
      </c>
      <c r="BD273" s="238">
        <v>5</v>
      </c>
      <c r="BE273" s="238">
        <v>1</v>
      </c>
      <c r="BI273" s="238">
        <v>7</v>
      </c>
      <c r="BJ273" s="238">
        <v>98</v>
      </c>
      <c r="BK273" s="238">
        <v>40</v>
      </c>
      <c r="BL273" s="238">
        <v>11</v>
      </c>
      <c r="BM273" s="238">
        <v>21</v>
      </c>
      <c r="CT273" s="238">
        <v>452026</v>
      </c>
      <c r="CU273" s="238">
        <v>4975874</v>
      </c>
      <c r="CV273" s="238">
        <v>44.934679899999999</v>
      </c>
      <c r="CW273" s="238">
        <v>-93.608003999999994</v>
      </c>
      <c r="CX273" s="238" t="s">
        <v>359</v>
      </c>
      <c r="CY273" s="238" t="s">
        <v>3296</v>
      </c>
    </row>
    <row r="274" spans="1:103" x14ac:dyDescent="0.25">
      <c r="A274" s="238">
        <v>10989311</v>
      </c>
      <c r="B274" s="238">
        <v>4</v>
      </c>
      <c r="C274" s="238">
        <v>15</v>
      </c>
      <c r="D274" s="238">
        <v>8.3309999999999995</v>
      </c>
      <c r="E274" s="238">
        <v>27</v>
      </c>
      <c r="F274" s="238" t="s">
        <v>3066</v>
      </c>
      <c r="H274" s="238" t="s">
        <v>354</v>
      </c>
      <c r="I274" s="238">
        <v>25</v>
      </c>
      <c r="K274" s="238" t="s">
        <v>3297</v>
      </c>
      <c r="L274" s="238">
        <v>143000122</v>
      </c>
      <c r="M274" s="238">
        <v>10</v>
      </c>
      <c r="N274" s="238">
        <v>22</v>
      </c>
      <c r="O274" s="238">
        <v>2014</v>
      </c>
      <c r="P274" s="238" t="s">
        <v>355</v>
      </c>
      <c r="Q274" s="238">
        <v>19</v>
      </c>
      <c r="R274" s="238" t="s">
        <v>356</v>
      </c>
      <c r="S274" s="238">
        <v>5</v>
      </c>
      <c r="T274" s="238">
        <v>0</v>
      </c>
      <c r="U274" s="238">
        <v>2</v>
      </c>
      <c r="V274" s="238">
        <v>1</v>
      </c>
      <c r="W274" s="238">
        <v>10</v>
      </c>
      <c r="X274" s="238">
        <v>2</v>
      </c>
      <c r="Y274" s="238">
        <v>4</v>
      </c>
      <c r="Z274" s="238">
        <v>1</v>
      </c>
      <c r="AA274" s="238">
        <v>1</v>
      </c>
      <c r="AB274" s="238">
        <v>1</v>
      </c>
      <c r="AC274" s="238">
        <v>98</v>
      </c>
      <c r="AD274" s="238" t="s">
        <v>2921</v>
      </c>
      <c r="AE274" s="238" t="s">
        <v>3255</v>
      </c>
      <c r="AF274" s="238" t="s">
        <v>2779</v>
      </c>
      <c r="AG274" s="238">
        <v>7</v>
      </c>
      <c r="AH274" s="238">
        <v>2</v>
      </c>
      <c r="AI274" s="238">
        <v>2</v>
      </c>
      <c r="AJ274" s="238">
        <v>4</v>
      </c>
      <c r="AK274" s="238">
        <v>21</v>
      </c>
      <c r="AL274" s="238">
        <v>53</v>
      </c>
      <c r="AM274" s="238" t="s">
        <v>354</v>
      </c>
      <c r="AN274" s="238">
        <v>5</v>
      </c>
      <c r="AO274" s="238">
        <v>15</v>
      </c>
      <c r="AP274" s="238">
        <v>5</v>
      </c>
      <c r="AS274" s="238">
        <v>7</v>
      </c>
      <c r="AT274" s="238">
        <v>90</v>
      </c>
      <c r="AU274" s="238">
        <v>35</v>
      </c>
      <c r="AV274" s="238">
        <v>11</v>
      </c>
      <c r="AW274" s="238">
        <v>21</v>
      </c>
      <c r="AX274" s="238">
        <v>2</v>
      </c>
      <c r="AY274" s="238">
        <v>3</v>
      </c>
      <c r="AZ274" s="238">
        <v>4</v>
      </c>
      <c r="BA274" s="238">
        <v>8</v>
      </c>
      <c r="BB274" s="238">
        <v>27</v>
      </c>
      <c r="BC274" s="238" t="s">
        <v>354</v>
      </c>
      <c r="BD274" s="238">
        <v>5</v>
      </c>
      <c r="BE274" s="238">
        <v>1</v>
      </c>
      <c r="BF274" s="238">
        <v>1</v>
      </c>
      <c r="BI274" s="238">
        <v>7</v>
      </c>
      <c r="BJ274" s="238">
        <v>90</v>
      </c>
      <c r="BK274" s="238">
        <v>35</v>
      </c>
      <c r="BL274" s="238">
        <v>11</v>
      </c>
      <c r="BM274" s="238">
        <v>21</v>
      </c>
      <c r="CT274" s="238">
        <v>452026</v>
      </c>
      <c r="CU274" s="238">
        <v>4975874</v>
      </c>
      <c r="CV274" s="238">
        <v>44.934679899999999</v>
      </c>
      <c r="CW274" s="238">
        <v>-93.608003999999994</v>
      </c>
      <c r="CX274" s="238" t="s">
        <v>359</v>
      </c>
      <c r="CY274" s="238" t="s">
        <v>3298</v>
      </c>
    </row>
    <row r="275" spans="1:103" x14ac:dyDescent="0.25">
      <c r="A275" s="238">
        <v>11024910</v>
      </c>
      <c r="B275" s="238">
        <v>4</v>
      </c>
      <c r="C275" s="238">
        <v>15</v>
      </c>
      <c r="D275" s="238">
        <v>8.3309999999999995</v>
      </c>
      <c r="E275" s="238">
        <v>27</v>
      </c>
      <c r="F275" s="238" t="s">
        <v>3066</v>
      </c>
      <c r="H275" s="238" t="s">
        <v>354</v>
      </c>
      <c r="I275" s="238">
        <v>25</v>
      </c>
      <c r="K275" s="238" t="s">
        <v>3299</v>
      </c>
      <c r="L275" s="238">
        <v>150140335</v>
      </c>
      <c r="M275" s="238">
        <v>1</v>
      </c>
      <c r="N275" s="238">
        <v>9</v>
      </c>
      <c r="O275" s="238">
        <v>2015</v>
      </c>
      <c r="P275" s="238" t="s">
        <v>362</v>
      </c>
      <c r="Q275" s="238">
        <v>18</v>
      </c>
      <c r="S275" s="238">
        <v>4</v>
      </c>
      <c r="T275" s="238">
        <v>0</v>
      </c>
      <c r="U275" s="238">
        <v>3</v>
      </c>
      <c r="V275" s="238">
        <v>90</v>
      </c>
      <c r="W275" s="238">
        <v>10</v>
      </c>
      <c r="X275" s="238">
        <v>2</v>
      </c>
      <c r="Y275" s="238">
        <v>4</v>
      </c>
      <c r="Z275" s="238">
        <v>2</v>
      </c>
      <c r="AB275" s="238">
        <v>1</v>
      </c>
      <c r="AC275" s="238">
        <v>98</v>
      </c>
      <c r="AD275" s="238" t="s">
        <v>3300</v>
      </c>
      <c r="AE275" s="238" t="s">
        <v>2834</v>
      </c>
      <c r="AF275" s="238" t="s">
        <v>2779</v>
      </c>
      <c r="AG275" s="238">
        <v>90</v>
      </c>
      <c r="AH275" s="238">
        <v>2</v>
      </c>
      <c r="AI275" s="238">
        <v>1</v>
      </c>
      <c r="AJ275" s="238">
        <v>5</v>
      </c>
      <c r="AK275" s="238">
        <v>23</v>
      </c>
      <c r="AL275" s="238">
        <v>79</v>
      </c>
      <c r="AM275" s="238" t="s">
        <v>354</v>
      </c>
      <c r="AN275" s="238">
        <v>5</v>
      </c>
      <c r="AO275" s="238">
        <v>2</v>
      </c>
      <c r="AS275" s="238">
        <v>7</v>
      </c>
      <c r="AT275" s="238">
        <v>20</v>
      </c>
      <c r="AU275" s="238">
        <v>35</v>
      </c>
      <c r="AV275" s="238">
        <v>11</v>
      </c>
      <c r="AW275" s="238">
        <v>21</v>
      </c>
      <c r="AX275" s="238">
        <v>2</v>
      </c>
      <c r="AY275" s="238">
        <v>4</v>
      </c>
      <c r="AZ275" s="238">
        <v>3</v>
      </c>
      <c r="BA275" s="238">
        <v>21</v>
      </c>
      <c r="BB275" s="238">
        <v>37</v>
      </c>
      <c r="BC275" s="238" t="s">
        <v>363</v>
      </c>
      <c r="BD275" s="238">
        <v>5</v>
      </c>
      <c r="BE275" s="238">
        <v>1</v>
      </c>
      <c r="BI275" s="238">
        <v>7</v>
      </c>
      <c r="BJ275" s="238">
        <v>20</v>
      </c>
      <c r="BK275" s="238">
        <v>35</v>
      </c>
      <c r="BL275" s="238">
        <v>11</v>
      </c>
      <c r="BM275" s="238">
        <v>21</v>
      </c>
      <c r="BN275" s="238">
        <v>3</v>
      </c>
      <c r="BO275" s="238">
        <v>12</v>
      </c>
      <c r="BP275" s="238">
        <v>3</v>
      </c>
      <c r="BQ275" s="238">
        <v>1</v>
      </c>
      <c r="BR275" s="238">
        <v>60</v>
      </c>
      <c r="BS275" s="238" t="s">
        <v>354</v>
      </c>
      <c r="BT275" s="238">
        <v>5</v>
      </c>
      <c r="BU275" s="238">
        <v>1</v>
      </c>
      <c r="BY275" s="238">
        <v>7</v>
      </c>
      <c r="BZ275" s="238">
        <v>20</v>
      </c>
      <c r="CA275" s="238">
        <v>35</v>
      </c>
      <c r="CB275" s="238">
        <v>11</v>
      </c>
      <c r="CC275" s="238">
        <v>21</v>
      </c>
      <c r="CT275" s="238">
        <v>452026</v>
      </c>
      <c r="CU275" s="238">
        <v>4975874</v>
      </c>
      <c r="CV275" s="238">
        <v>44.934679899999999</v>
      </c>
      <c r="CW275" s="238">
        <v>-93.608003999999994</v>
      </c>
      <c r="CX275" s="238" t="s">
        <v>359</v>
      </c>
      <c r="CY275" s="238" t="s">
        <v>3301</v>
      </c>
    </row>
    <row r="276" spans="1:103" x14ac:dyDescent="0.25">
      <c r="A276" s="238">
        <v>11041694</v>
      </c>
      <c r="B276" s="238">
        <v>4</v>
      </c>
      <c r="C276" s="238">
        <v>15</v>
      </c>
      <c r="D276" s="238">
        <v>8.3309999999999995</v>
      </c>
      <c r="E276" s="238">
        <v>27</v>
      </c>
      <c r="F276" s="238" t="s">
        <v>3066</v>
      </c>
      <c r="H276" s="238" t="s">
        <v>354</v>
      </c>
      <c r="I276" s="238">
        <v>25</v>
      </c>
      <c r="K276" s="238">
        <v>15005766</v>
      </c>
      <c r="L276" s="238">
        <v>151480143</v>
      </c>
      <c r="M276" s="238">
        <v>5</v>
      </c>
      <c r="N276" s="238">
        <v>28</v>
      </c>
      <c r="O276" s="238">
        <v>2015</v>
      </c>
      <c r="P276" s="238" t="s">
        <v>384</v>
      </c>
      <c r="Q276" s="238">
        <v>16</v>
      </c>
      <c r="R276" s="238" t="s">
        <v>369</v>
      </c>
      <c r="S276" s="238">
        <v>5</v>
      </c>
      <c r="T276" s="238">
        <v>0</v>
      </c>
      <c r="U276" s="238">
        <v>2</v>
      </c>
      <c r="V276" s="238">
        <v>98</v>
      </c>
      <c r="W276" s="238">
        <v>10</v>
      </c>
      <c r="X276" s="238">
        <v>4</v>
      </c>
      <c r="Y276" s="238">
        <v>1</v>
      </c>
      <c r="Z276" s="238">
        <v>1</v>
      </c>
      <c r="AB276" s="238">
        <v>1</v>
      </c>
      <c r="AC276" s="238">
        <v>98</v>
      </c>
      <c r="AD276" s="238" t="s">
        <v>2800</v>
      </c>
      <c r="AE276" s="238" t="s">
        <v>3302</v>
      </c>
      <c r="AF276" s="238" t="s">
        <v>2779</v>
      </c>
      <c r="AG276" s="238">
        <v>90</v>
      </c>
      <c r="AH276" s="238">
        <v>2</v>
      </c>
      <c r="AI276" s="238">
        <v>2</v>
      </c>
      <c r="AJ276" s="238">
        <v>1</v>
      </c>
      <c r="AK276" s="238">
        <v>24</v>
      </c>
      <c r="AL276" s="238">
        <v>46</v>
      </c>
      <c r="AM276" s="238" t="s">
        <v>363</v>
      </c>
      <c r="AN276" s="238">
        <v>5</v>
      </c>
      <c r="AO276" s="238">
        <v>2</v>
      </c>
      <c r="AS276" s="238">
        <v>7</v>
      </c>
      <c r="AT276" s="238">
        <v>20</v>
      </c>
      <c r="AU276" s="238">
        <v>35</v>
      </c>
      <c r="AV276" s="238">
        <v>11</v>
      </c>
      <c r="AW276" s="238">
        <v>21</v>
      </c>
      <c r="AX276" s="238">
        <v>2</v>
      </c>
      <c r="AY276" s="238">
        <v>1</v>
      </c>
      <c r="AZ276" s="238">
        <v>3</v>
      </c>
      <c r="BA276" s="238">
        <v>21</v>
      </c>
      <c r="BB276" s="238">
        <v>93</v>
      </c>
      <c r="BC276" s="238" t="s">
        <v>354</v>
      </c>
      <c r="BD276" s="238">
        <v>5</v>
      </c>
      <c r="BE276" s="238">
        <v>1</v>
      </c>
      <c r="BI276" s="238">
        <v>7</v>
      </c>
      <c r="BJ276" s="238">
        <v>20</v>
      </c>
      <c r="BK276" s="238">
        <v>35</v>
      </c>
      <c r="BL276" s="238">
        <v>11</v>
      </c>
      <c r="BM276" s="238">
        <v>21</v>
      </c>
      <c r="CT276" s="238">
        <v>452026</v>
      </c>
      <c r="CU276" s="238">
        <v>4975874</v>
      </c>
      <c r="CV276" s="238">
        <v>44.934679899999999</v>
      </c>
      <c r="CW276" s="238">
        <v>-93.608003999999994</v>
      </c>
      <c r="CX276" s="238" t="s">
        <v>359</v>
      </c>
      <c r="CY276" s="238" t="s">
        <v>3303</v>
      </c>
    </row>
    <row r="277" spans="1:103" x14ac:dyDescent="0.25">
      <c r="A277" s="238">
        <v>11050155</v>
      </c>
      <c r="B277" s="238">
        <v>4</v>
      </c>
      <c r="C277" s="238">
        <v>15</v>
      </c>
      <c r="D277" s="238">
        <v>8.3309999999999995</v>
      </c>
      <c r="E277" s="238">
        <v>27</v>
      </c>
      <c r="F277" s="238" t="s">
        <v>3066</v>
      </c>
      <c r="H277" s="238" t="s">
        <v>354</v>
      </c>
      <c r="I277" s="238">
        <v>25</v>
      </c>
      <c r="K277" s="238">
        <v>15006663</v>
      </c>
      <c r="L277" s="238">
        <v>151670104</v>
      </c>
      <c r="M277" s="238">
        <v>6</v>
      </c>
      <c r="N277" s="238">
        <v>16</v>
      </c>
      <c r="O277" s="238">
        <v>2015</v>
      </c>
      <c r="P277" s="238" t="s">
        <v>368</v>
      </c>
      <c r="Q277" s="238">
        <v>9</v>
      </c>
      <c r="R277" s="238" t="s">
        <v>419</v>
      </c>
      <c r="S277" s="238">
        <v>4</v>
      </c>
      <c r="T277" s="238">
        <v>0</v>
      </c>
      <c r="U277" s="238">
        <v>2</v>
      </c>
      <c r="V277" s="238">
        <v>5</v>
      </c>
      <c r="W277" s="238">
        <v>10</v>
      </c>
      <c r="X277" s="238">
        <v>15</v>
      </c>
      <c r="Y277" s="238">
        <v>1</v>
      </c>
      <c r="Z277" s="238">
        <v>1</v>
      </c>
      <c r="AA277" s="238">
        <v>1</v>
      </c>
      <c r="AB277" s="238">
        <v>1</v>
      </c>
      <c r="AC277" s="238">
        <v>98</v>
      </c>
      <c r="AD277" s="238" t="s">
        <v>3304</v>
      </c>
      <c r="AE277" s="238" t="s">
        <v>3305</v>
      </c>
      <c r="AF277" s="238" t="s">
        <v>2779</v>
      </c>
      <c r="AG277" s="238">
        <v>10</v>
      </c>
      <c r="AH277" s="238">
        <v>2</v>
      </c>
      <c r="AI277" s="238">
        <v>4</v>
      </c>
      <c r="AJ277" s="238">
        <v>2</v>
      </c>
      <c r="AK277" s="238">
        <v>24</v>
      </c>
      <c r="AL277" s="238">
        <v>25</v>
      </c>
      <c r="AM277" s="238" t="s">
        <v>354</v>
      </c>
      <c r="AN277" s="238">
        <v>5</v>
      </c>
      <c r="AO277" s="238">
        <v>1</v>
      </c>
      <c r="AP277" s="238">
        <v>1</v>
      </c>
      <c r="AS277" s="238">
        <v>4</v>
      </c>
      <c r="AT277" s="238">
        <v>20</v>
      </c>
      <c r="AU277" s="238">
        <v>30</v>
      </c>
      <c r="AV277" s="238">
        <v>11</v>
      </c>
      <c r="AW277" s="238">
        <v>21</v>
      </c>
      <c r="AX277" s="238">
        <v>2</v>
      </c>
      <c r="AY277" s="238">
        <v>4</v>
      </c>
      <c r="AZ277" s="238">
        <v>2</v>
      </c>
      <c r="BA277" s="238">
        <v>21</v>
      </c>
      <c r="BB277" s="238">
        <v>36</v>
      </c>
      <c r="BC277" s="238" t="s">
        <v>363</v>
      </c>
      <c r="BD277" s="238">
        <v>5</v>
      </c>
      <c r="BE277" s="238">
        <v>1</v>
      </c>
      <c r="BF277" s="238">
        <v>1</v>
      </c>
      <c r="BI277" s="238">
        <v>4</v>
      </c>
      <c r="BJ277" s="238">
        <v>20</v>
      </c>
      <c r="BK277" s="238">
        <v>30</v>
      </c>
      <c r="BL277" s="238">
        <v>11</v>
      </c>
      <c r="BM277" s="238">
        <v>21</v>
      </c>
      <c r="CT277" s="238">
        <v>452026</v>
      </c>
      <c r="CU277" s="238">
        <v>4975874</v>
      </c>
      <c r="CV277" s="238">
        <v>44.934679899999999</v>
      </c>
      <c r="CW277" s="238">
        <v>-93.608003999999994</v>
      </c>
      <c r="CX277" s="238" t="s">
        <v>359</v>
      </c>
      <c r="CY277" s="238" t="s">
        <v>3306</v>
      </c>
    </row>
    <row r="278" spans="1:103" x14ac:dyDescent="0.25">
      <c r="A278" s="238">
        <v>11064117</v>
      </c>
      <c r="B278" s="238">
        <v>4</v>
      </c>
      <c r="C278" s="238">
        <v>15</v>
      </c>
      <c r="D278" s="238">
        <v>8.3309999999999995</v>
      </c>
      <c r="E278" s="238">
        <v>27</v>
      </c>
      <c r="F278" s="238" t="s">
        <v>3066</v>
      </c>
      <c r="H278" s="238" t="s">
        <v>354</v>
      </c>
      <c r="I278" s="238">
        <v>25</v>
      </c>
      <c r="K278" s="238">
        <v>15010211</v>
      </c>
      <c r="L278" s="238">
        <v>152410079</v>
      </c>
      <c r="M278" s="238">
        <v>8</v>
      </c>
      <c r="N278" s="238">
        <v>29</v>
      </c>
      <c r="O278" s="238">
        <v>2015</v>
      </c>
      <c r="P278" s="238" t="s">
        <v>364</v>
      </c>
      <c r="Q278" s="238">
        <v>13</v>
      </c>
      <c r="S278" s="238">
        <v>5</v>
      </c>
      <c r="T278" s="238">
        <v>0</v>
      </c>
      <c r="U278" s="238">
        <v>2</v>
      </c>
      <c r="V278" s="238">
        <v>1</v>
      </c>
      <c r="W278" s="238">
        <v>10</v>
      </c>
      <c r="X278" s="238">
        <v>90</v>
      </c>
      <c r="Y278" s="238">
        <v>1</v>
      </c>
      <c r="Z278" s="238">
        <v>1</v>
      </c>
      <c r="AA278" s="238">
        <v>1</v>
      </c>
      <c r="AB278" s="238">
        <v>1</v>
      </c>
      <c r="AC278" s="238">
        <v>98</v>
      </c>
      <c r="AD278" s="238" t="s">
        <v>3202</v>
      </c>
      <c r="AE278" s="238" t="s">
        <v>3307</v>
      </c>
      <c r="AF278" s="238" t="s">
        <v>2779</v>
      </c>
      <c r="AG278" s="238">
        <v>7</v>
      </c>
      <c r="AH278" s="238">
        <v>2</v>
      </c>
      <c r="AI278" s="238">
        <v>2</v>
      </c>
      <c r="AJ278" s="238">
        <v>3</v>
      </c>
      <c r="AK278" s="238">
        <v>8</v>
      </c>
      <c r="AL278" s="238">
        <v>35</v>
      </c>
      <c r="AM278" s="238" t="s">
        <v>354</v>
      </c>
      <c r="AN278" s="238">
        <v>5</v>
      </c>
      <c r="AO278" s="238">
        <v>1</v>
      </c>
      <c r="AS278" s="238">
        <v>7</v>
      </c>
      <c r="AT278" s="238">
        <v>98</v>
      </c>
      <c r="AU278" s="238">
        <v>35</v>
      </c>
      <c r="AV278" s="238">
        <v>11</v>
      </c>
      <c r="AW278" s="238">
        <v>21</v>
      </c>
      <c r="AX278" s="238">
        <v>2</v>
      </c>
      <c r="AY278" s="238">
        <v>3</v>
      </c>
      <c r="AZ278" s="238">
        <v>3</v>
      </c>
      <c r="BA278" s="238">
        <v>21</v>
      </c>
      <c r="BB278" s="238">
        <v>50</v>
      </c>
      <c r="BC278" s="238" t="s">
        <v>363</v>
      </c>
      <c r="BD278" s="238">
        <v>5</v>
      </c>
      <c r="BE278" s="238">
        <v>15</v>
      </c>
      <c r="BF278" s="238">
        <v>5</v>
      </c>
      <c r="BI278" s="238">
        <v>7</v>
      </c>
      <c r="BJ278" s="238">
        <v>98</v>
      </c>
      <c r="BK278" s="238">
        <v>35</v>
      </c>
      <c r="BL278" s="238">
        <v>11</v>
      </c>
      <c r="BM278" s="238">
        <v>21</v>
      </c>
      <c r="CT278" s="238">
        <v>452026</v>
      </c>
      <c r="CU278" s="238">
        <v>4975874</v>
      </c>
      <c r="CV278" s="238">
        <v>44.934679899999999</v>
      </c>
      <c r="CW278" s="238">
        <v>-93.608003999999994</v>
      </c>
      <c r="CX278" s="238" t="s">
        <v>359</v>
      </c>
      <c r="CY278" s="238" t="s">
        <v>3308</v>
      </c>
    </row>
    <row r="279" spans="1:103" x14ac:dyDescent="0.25">
      <c r="A279" s="238">
        <v>11067031</v>
      </c>
      <c r="B279" s="238">
        <v>4</v>
      </c>
      <c r="C279" s="238">
        <v>15</v>
      </c>
      <c r="D279" s="238">
        <v>8.3309999999999995</v>
      </c>
      <c r="E279" s="238">
        <v>27</v>
      </c>
      <c r="F279" s="238" t="s">
        <v>3066</v>
      </c>
      <c r="H279" s="238" t="s">
        <v>354</v>
      </c>
      <c r="I279" s="238">
        <v>25</v>
      </c>
      <c r="K279" s="238">
        <v>15010787</v>
      </c>
      <c r="L279" s="238">
        <v>152560053</v>
      </c>
      <c r="M279" s="238">
        <v>9</v>
      </c>
      <c r="N279" s="238">
        <v>13</v>
      </c>
      <c r="O279" s="238">
        <v>2015</v>
      </c>
      <c r="P279" s="238" t="s">
        <v>366</v>
      </c>
      <c r="Q279" s="238">
        <v>12</v>
      </c>
      <c r="R279" s="238" t="s">
        <v>356</v>
      </c>
      <c r="S279" s="238">
        <v>5</v>
      </c>
      <c r="T279" s="238">
        <v>0</v>
      </c>
      <c r="U279" s="238">
        <v>2</v>
      </c>
      <c r="V279" s="238">
        <v>10</v>
      </c>
      <c r="W279" s="238">
        <v>10</v>
      </c>
      <c r="X279" s="238">
        <v>2</v>
      </c>
      <c r="Y279" s="238">
        <v>1</v>
      </c>
      <c r="Z279" s="238">
        <v>2</v>
      </c>
      <c r="AB279" s="238">
        <v>1</v>
      </c>
      <c r="AC279" s="238">
        <v>98</v>
      </c>
      <c r="AD279" s="238" t="s">
        <v>3309</v>
      </c>
      <c r="AE279" s="238" t="s">
        <v>3255</v>
      </c>
      <c r="AF279" s="238" t="s">
        <v>2779</v>
      </c>
      <c r="AG279" s="238">
        <v>5</v>
      </c>
      <c r="AH279" s="238">
        <v>2</v>
      </c>
      <c r="AI279" s="238">
        <v>2</v>
      </c>
      <c r="AJ279" s="238">
        <v>4</v>
      </c>
      <c r="AK279" s="238">
        <v>21</v>
      </c>
      <c r="AL279" s="238">
        <v>74</v>
      </c>
      <c r="AM279" s="238" t="s">
        <v>354</v>
      </c>
      <c r="AN279" s="238">
        <v>5</v>
      </c>
      <c r="AO279" s="238">
        <v>1</v>
      </c>
      <c r="AS279" s="238">
        <v>7</v>
      </c>
      <c r="AT279" s="238">
        <v>98</v>
      </c>
      <c r="AU279" s="238">
        <v>35</v>
      </c>
      <c r="AV279" s="238">
        <v>11</v>
      </c>
      <c r="AW279" s="238">
        <v>21</v>
      </c>
      <c r="AX279" s="238">
        <v>2</v>
      </c>
      <c r="AY279" s="238">
        <v>2</v>
      </c>
      <c r="AZ279" s="238">
        <v>4</v>
      </c>
      <c r="BA279" s="238">
        <v>6</v>
      </c>
      <c r="BB279" s="238">
        <v>34</v>
      </c>
      <c r="BC279" s="238" t="s">
        <v>354</v>
      </c>
      <c r="BD279" s="238">
        <v>5</v>
      </c>
      <c r="BE279" s="238">
        <v>2</v>
      </c>
      <c r="BF279" s="238">
        <v>9</v>
      </c>
      <c r="BI279" s="238">
        <v>7</v>
      </c>
      <c r="BJ279" s="238">
        <v>98</v>
      </c>
      <c r="BK279" s="238">
        <v>35</v>
      </c>
      <c r="BL279" s="238">
        <v>11</v>
      </c>
      <c r="BM279" s="238">
        <v>21</v>
      </c>
      <c r="CT279" s="238">
        <v>452026</v>
      </c>
      <c r="CU279" s="238">
        <v>4975874</v>
      </c>
      <c r="CV279" s="238">
        <v>44.934679899999999</v>
      </c>
      <c r="CW279" s="238">
        <v>-93.608003999999994</v>
      </c>
      <c r="CX279" s="238" t="s">
        <v>359</v>
      </c>
      <c r="CY279" s="238" t="s">
        <v>3310</v>
      </c>
    </row>
    <row r="280" spans="1:103" x14ac:dyDescent="0.25">
      <c r="A280" s="238">
        <v>11070166</v>
      </c>
      <c r="B280" s="238">
        <v>4</v>
      </c>
      <c r="C280" s="238">
        <v>15</v>
      </c>
      <c r="D280" s="238">
        <v>8.3309999999999995</v>
      </c>
      <c r="E280" s="238">
        <v>27</v>
      </c>
      <c r="F280" s="238" t="s">
        <v>3066</v>
      </c>
      <c r="H280" s="238" t="s">
        <v>354</v>
      </c>
      <c r="I280" s="238">
        <v>25</v>
      </c>
      <c r="K280" s="238">
        <v>15011777</v>
      </c>
      <c r="L280" s="238">
        <v>152790052</v>
      </c>
      <c r="M280" s="238">
        <v>10</v>
      </c>
      <c r="N280" s="238">
        <v>6</v>
      </c>
      <c r="O280" s="238">
        <v>2015</v>
      </c>
      <c r="P280" s="238" t="s">
        <v>368</v>
      </c>
      <c r="Q280" s="238">
        <v>9</v>
      </c>
      <c r="R280" s="238" t="s">
        <v>369</v>
      </c>
      <c r="S280" s="238">
        <v>5</v>
      </c>
      <c r="T280" s="238">
        <v>0</v>
      </c>
      <c r="U280" s="238">
        <v>2</v>
      </c>
      <c r="V280" s="238">
        <v>98</v>
      </c>
      <c r="W280" s="238">
        <v>10</v>
      </c>
      <c r="X280" s="238">
        <v>4</v>
      </c>
      <c r="Y280" s="238">
        <v>1</v>
      </c>
      <c r="Z280" s="238">
        <v>2</v>
      </c>
      <c r="AB280" s="238">
        <v>1</v>
      </c>
      <c r="AC280" s="238">
        <v>98</v>
      </c>
      <c r="AD280" s="238" t="s">
        <v>2827</v>
      </c>
      <c r="AE280" s="238" t="s">
        <v>3302</v>
      </c>
      <c r="AF280" s="238" t="s">
        <v>2779</v>
      </c>
      <c r="AG280" s="238">
        <v>90</v>
      </c>
      <c r="AH280" s="238">
        <v>2</v>
      </c>
      <c r="AI280" s="238">
        <v>2</v>
      </c>
      <c r="AJ280" s="238">
        <v>3</v>
      </c>
      <c r="AK280" s="238">
        <v>21</v>
      </c>
      <c r="AL280" s="238">
        <v>77</v>
      </c>
      <c r="AM280" s="238" t="s">
        <v>354</v>
      </c>
      <c r="AN280" s="238">
        <v>5</v>
      </c>
      <c r="AO280" s="238">
        <v>15</v>
      </c>
      <c r="AS280" s="238">
        <v>7</v>
      </c>
      <c r="AT280" s="238">
        <v>20</v>
      </c>
      <c r="AU280" s="238">
        <v>35</v>
      </c>
      <c r="AV280" s="238">
        <v>11</v>
      </c>
      <c r="AW280" s="238">
        <v>21</v>
      </c>
      <c r="AX280" s="238">
        <v>2</v>
      </c>
      <c r="AY280" s="238">
        <v>4</v>
      </c>
      <c r="AZ280" s="238">
        <v>3</v>
      </c>
      <c r="BA280" s="238">
        <v>8</v>
      </c>
      <c r="BB280" s="238">
        <v>34</v>
      </c>
      <c r="BC280" s="238" t="s">
        <v>363</v>
      </c>
      <c r="BD280" s="238">
        <v>5</v>
      </c>
      <c r="BE280" s="238">
        <v>1</v>
      </c>
      <c r="BI280" s="238">
        <v>7</v>
      </c>
      <c r="BJ280" s="238">
        <v>20</v>
      </c>
      <c r="BK280" s="238">
        <v>35</v>
      </c>
      <c r="BL280" s="238">
        <v>11</v>
      </c>
      <c r="BM280" s="238">
        <v>21</v>
      </c>
      <c r="CT280" s="238">
        <v>452026</v>
      </c>
      <c r="CU280" s="238">
        <v>4975874</v>
      </c>
      <c r="CV280" s="238">
        <v>44.934679899999999</v>
      </c>
      <c r="CW280" s="238">
        <v>-93.608003999999994</v>
      </c>
      <c r="CX280" s="238" t="s">
        <v>359</v>
      </c>
      <c r="CY280" s="238" t="s">
        <v>3311</v>
      </c>
    </row>
    <row r="281" spans="1:103" x14ac:dyDescent="0.25">
      <c r="A281" s="238">
        <v>346643</v>
      </c>
      <c r="B281" s="238">
        <v>4</v>
      </c>
      <c r="C281" s="238">
        <v>15</v>
      </c>
      <c r="D281" s="238">
        <v>8.3320000000000007</v>
      </c>
      <c r="E281" s="238">
        <v>27</v>
      </c>
      <c r="F281" s="238" t="s">
        <v>3066</v>
      </c>
      <c r="H281" s="238" t="s">
        <v>354</v>
      </c>
      <c r="I281" s="238">
        <v>25</v>
      </c>
      <c r="K281" s="238">
        <v>16004416</v>
      </c>
      <c r="M281" s="238">
        <v>5</v>
      </c>
      <c r="N281" s="238">
        <v>3</v>
      </c>
      <c r="O281" s="238">
        <v>2016</v>
      </c>
      <c r="P281" s="238" t="s">
        <v>368</v>
      </c>
      <c r="Q281" s="238">
        <v>16</v>
      </c>
      <c r="R281" s="238" t="s">
        <v>196</v>
      </c>
      <c r="S281" s="238">
        <v>4</v>
      </c>
      <c r="T281" s="238">
        <v>0</v>
      </c>
      <c r="U281" s="238">
        <v>2</v>
      </c>
      <c r="V281" s="238">
        <v>12</v>
      </c>
      <c r="W281" s="238">
        <v>10</v>
      </c>
      <c r="X281" s="238">
        <v>3</v>
      </c>
      <c r="Y281" s="238">
        <v>1</v>
      </c>
      <c r="Z281" s="238">
        <v>1</v>
      </c>
      <c r="AB281" s="238">
        <v>1</v>
      </c>
      <c r="AC281" s="238">
        <v>98</v>
      </c>
      <c r="AD281" s="238" t="s">
        <v>2800</v>
      </c>
      <c r="AE281" s="238" t="s">
        <v>3258</v>
      </c>
      <c r="AF281" s="238" t="s">
        <v>2779</v>
      </c>
      <c r="AG281" s="238">
        <v>7</v>
      </c>
      <c r="AH281" s="238">
        <v>2</v>
      </c>
      <c r="AI281" s="238">
        <v>3</v>
      </c>
      <c r="AJ281" s="238">
        <v>2</v>
      </c>
      <c r="AK281" s="238">
        <v>23</v>
      </c>
      <c r="AL281" s="238">
        <v>36</v>
      </c>
      <c r="AM281" s="238" t="s">
        <v>354</v>
      </c>
      <c r="AN281" s="238">
        <v>5</v>
      </c>
      <c r="AO281" s="238">
        <v>10</v>
      </c>
      <c r="AS281" s="238">
        <v>90</v>
      </c>
      <c r="AT281" s="238">
        <v>22</v>
      </c>
      <c r="AU281" s="238">
        <v>30</v>
      </c>
      <c r="AV281" s="238">
        <v>13</v>
      </c>
      <c r="AW281" s="238">
        <v>21</v>
      </c>
      <c r="AX281" s="238">
        <v>2</v>
      </c>
      <c r="AY281" s="238">
        <v>2</v>
      </c>
      <c r="AZ281" s="238">
        <v>2</v>
      </c>
      <c r="BA281" s="238">
        <v>23</v>
      </c>
      <c r="BB281" s="238">
        <v>47</v>
      </c>
      <c r="BC281" s="238" t="s">
        <v>363</v>
      </c>
      <c r="BD281" s="238">
        <v>5</v>
      </c>
      <c r="BE281" s="238">
        <v>1</v>
      </c>
      <c r="BI281" s="238">
        <v>90</v>
      </c>
      <c r="BJ281" s="238">
        <v>22</v>
      </c>
      <c r="BK281" s="238">
        <v>30</v>
      </c>
      <c r="BL281" s="238">
        <v>13</v>
      </c>
      <c r="BM281" s="238">
        <v>21</v>
      </c>
      <c r="CT281" s="238">
        <v>452022.538639192</v>
      </c>
      <c r="CU281" s="238">
        <v>4975862.7061660103</v>
      </c>
      <c r="CV281" s="238">
        <v>44.934578080000001</v>
      </c>
      <c r="CW281" s="238">
        <v>-93.608041270000001</v>
      </c>
      <c r="CX281" s="238" t="s">
        <v>359</v>
      </c>
      <c r="CY281" s="238" t="s">
        <v>3312</v>
      </c>
    </row>
    <row r="282" spans="1:103" x14ac:dyDescent="0.25">
      <c r="A282" s="238">
        <v>680041</v>
      </c>
      <c r="B282" s="238">
        <v>4</v>
      </c>
      <c r="C282" s="238">
        <v>15</v>
      </c>
      <c r="D282" s="238">
        <v>8.3320000000000007</v>
      </c>
      <c r="E282" s="238">
        <v>27</v>
      </c>
      <c r="F282" s="238" t="s">
        <v>3066</v>
      </c>
      <c r="H282" s="238" t="s">
        <v>354</v>
      </c>
      <c r="I282" s="238">
        <v>25</v>
      </c>
      <c r="K282" s="238">
        <v>19000754</v>
      </c>
      <c r="M282" s="238">
        <v>1</v>
      </c>
      <c r="N282" s="238">
        <v>28</v>
      </c>
      <c r="O282" s="238">
        <v>2019</v>
      </c>
      <c r="P282" s="238" t="s">
        <v>361</v>
      </c>
      <c r="Q282" s="238">
        <v>7</v>
      </c>
      <c r="R282" s="238" t="s">
        <v>369</v>
      </c>
      <c r="S282" s="238">
        <v>5</v>
      </c>
      <c r="T282" s="238">
        <v>0</v>
      </c>
      <c r="U282" s="238">
        <v>2</v>
      </c>
      <c r="V282" s="238">
        <v>5</v>
      </c>
      <c r="W282" s="238">
        <v>10</v>
      </c>
      <c r="X282" s="238">
        <v>3</v>
      </c>
      <c r="Y282" s="238">
        <v>2</v>
      </c>
      <c r="Z282" s="238">
        <v>4</v>
      </c>
      <c r="AA282" s="238">
        <v>7</v>
      </c>
      <c r="AB282" s="238">
        <v>3</v>
      </c>
      <c r="AC282" s="238">
        <v>98</v>
      </c>
      <c r="AD282" s="238" t="s">
        <v>2800</v>
      </c>
      <c r="AE282" s="238" t="s">
        <v>3258</v>
      </c>
      <c r="AF282" s="238" t="s">
        <v>2779</v>
      </c>
      <c r="AG282" s="238">
        <v>10</v>
      </c>
      <c r="AH282" s="238">
        <v>2</v>
      </c>
      <c r="AI282" s="238">
        <v>2</v>
      </c>
      <c r="AJ282" s="238">
        <v>3</v>
      </c>
      <c r="AK282" s="238">
        <v>27</v>
      </c>
      <c r="AL282" s="238">
        <v>29</v>
      </c>
      <c r="AM282" s="238" t="s">
        <v>363</v>
      </c>
      <c r="AN282" s="238">
        <v>5</v>
      </c>
      <c r="AO282" s="238">
        <v>2</v>
      </c>
      <c r="AS282" s="238">
        <v>12</v>
      </c>
      <c r="AT282" s="238">
        <v>20</v>
      </c>
      <c r="AU282" s="238">
        <v>35</v>
      </c>
      <c r="AV282" s="238">
        <v>11</v>
      </c>
      <c r="AW282" s="238">
        <v>21</v>
      </c>
      <c r="AX282" s="238">
        <v>2</v>
      </c>
      <c r="AY282" s="238">
        <v>2</v>
      </c>
      <c r="AZ282" s="238">
        <v>1</v>
      </c>
      <c r="BA282" s="238">
        <v>21</v>
      </c>
      <c r="BB282" s="238">
        <v>57</v>
      </c>
      <c r="BC282" s="238" t="s">
        <v>354</v>
      </c>
      <c r="BD282" s="238">
        <v>5</v>
      </c>
      <c r="BE282" s="238">
        <v>1</v>
      </c>
      <c r="BI282" s="238">
        <v>12</v>
      </c>
      <c r="BJ282" s="238">
        <v>20</v>
      </c>
      <c r="BK282" s="238">
        <v>40</v>
      </c>
      <c r="BL282" s="238">
        <v>11</v>
      </c>
      <c r="BM282" s="238">
        <v>21</v>
      </c>
      <c r="CT282" s="238">
        <v>452026.43492684001</v>
      </c>
      <c r="CU282" s="238">
        <v>4975875.6912191203</v>
      </c>
      <c r="CV282" s="238">
        <v>44.934695230000003</v>
      </c>
      <c r="CW282" s="238">
        <v>-93.607993129999997</v>
      </c>
      <c r="CX282" s="238" t="s">
        <v>359</v>
      </c>
      <c r="CY282" s="238" t="s">
        <v>3313</v>
      </c>
    </row>
    <row r="283" spans="1:103" x14ac:dyDescent="0.25">
      <c r="A283" s="238">
        <v>773398</v>
      </c>
      <c r="B283" s="238">
        <v>4</v>
      </c>
      <c r="C283" s="238">
        <v>15</v>
      </c>
      <c r="D283" s="238">
        <v>8.3320000000000007</v>
      </c>
      <c r="E283" s="238">
        <v>27</v>
      </c>
      <c r="F283" s="238" t="s">
        <v>3066</v>
      </c>
      <c r="H283" s="238" t="s">
        <v>354</v>
      </c>
      <c r="I283" s="238">
        <v>25</v>
      </c>
      <c r="K283" s="238">
        <v>19010979</v>
      </c>
      <c r="M283" s="238">
        <v>12</v>
      </c>
      <c r="N283" s="238">
        <v>21</v>
      </c>
      <c r="O283" s="238">
        <v>2019</v>
      </c>
      <c r="P283" s="238" t="s">
        <v>364</v>
      </c>
      <c r="Q283" s="238">
        <v>10</v>
      </c>
      <c r="R283" s="238">
        <v>98</v>
      </c>
      <c r="S283" s="238">
        <v>3</v>
      </c>
      <c r="T283" s="238">
        <v>0</v>
      </c>
      <c r="U283" s="238">
        <v>2</v>
      </c>
      <c r="V283" s="238">
        <v>5</v>
      </c>
      <c r="W283" s="238">
        <v>10</v>
      </c>
      <c r="X283" s="238">
        <v>6</v>
      </c>
      <c r="Y283" s="238">
        <v>1</v>
      </c>
      <c r="Z283" s="238">
        <v>1</v>
      </c>
      <c r="AB283" s="238">
        <v>1</v>
      </c>
      <c r="AC283" s="238">
        <v>98</v>
      </c>
      <c r="AD283" s="238" t="s">
        <v>2800</v>
      </c>
      <c r="AF283" s="238" t="s">
        <v>2779</v>
      </c>
      <c r="AG283" s="238">
        <v>10</v>
      </c>
      <c r="AH283" s="238">
        <v>2</v>
      </c>
      <c r="AI283" s="238">
        <v>2</v>
      </c>
      <c r="AJ283" s="238">
        <v>3</v>
      </c>
      <c r="AK283" s="238">
        <v>21</v>
      </c>
      <c r="AL283" s="238">
        <v>66</v>
      </c>
      <c r="AM283" s="238" t="s">
        <v>354</v>
      </c>
      <c r="AN283" s="238">
        <v>5</v>
      </c>
      <c r="AO283" s="238">
        <v>1</v>
      </c>
      <c r="AS283" s="238">
        <v>11</v>
      </c>
      <c r="AT283" s="238">
        <v>20</v>
      </c>
      <c r="AV283" s="238">
        <v>11</v>
      </c>
      <c r="AW283" s="238">
        <v>21</v>
      </c>
      <c r="AX283" s="238">
        <v>2</v>
      </c>
      <c r="AY283" s="238">
        <v>2</v>
      </c>
      <c r="AZ283" s="238">
        <v>1</v>
      </c>
      <c r="BA283" s="238">
        <v>21</v>
      </c>
      <c r="BB283" s="238">
        <v>19</v>
      </c>
      <c r="BC283" s="238" t="s">
        <v>363</v>
      </c>
      <c r="BD283" s="238">
        <v>5</v>
      </c>
      <c r="BE283" s="238">
        <v>90</v>
      </c>
      <c r="BI283" s="238">
        <v>11</v>
      </c>
      <c r="BJ283" s="238">
        <v>20</v>
      </c>
      <c r="BK283" s="238">
        <v>35</v>
      </c>
      <c r="BL283" s="238">
        <v>11</v>
      </c>
      <c r="BM283" s="238">
        <v>24</v>
      </c>
      <c r="CT283" s="238">
        <v>452026.32070835202</v>
      </c>
      <c r="CU283" s="238">
        <v>4975874.3624685695</v>
      </c>
      <c r="CV283" s="238">
        <v>44.93468326</v>
      </c>
      <c r="CW283" s="238">
        <v>-93.607994450000007</v>
      </c>
      <c r="CX283" s="238" t="s">
        <v>359</v>
      </c>
      <c r="CY283" s="238" t="s">
        <v>3314</v>
      </c>
    </row>
    <row r="284" spans="1:103" x14ac:dyDescent="0.25">
      <c r="A284" s="238">
        <v>336355</v>
      </c>
      <c r="B284" s="238">
        <v>4</v>
      </c>
      <c r="C284" s="238">
        <v>15</v>
      </c>
      <c r="D284" s="238">
        <v>8.3339999999999996</v>
      </c>
      <c r="E284" s="238">
        <v>27</v>
      </c>
      <c r="F284" s="238" t="s">
        <v>3066</v>
      </c>
      <c r="H284" s="238" t="s">
        <v>354</v>
      </c>
      <c r="I284" s="238">
        <v>25</v>
      </c>
      <c r="K284" s="238" t="s">
        <v>3315</v>
      </c>
      <c r="M284" s="238">
        <v>3</v>
      </c>
      <c r="N284" s="238">
        <v>17</v>
      </c>
      <c r="O284" s="238">
        <v>2016</v>
      </c>
      <c r="P284" s="238" t="s">
        <v>384</v>
      </c>
      <c r="Q284" s="238">
        <v>15</v>
      </c>
      <c r="R284" s="238" t="s">
        <v>196</v>
      </c>
      <c r="S284" s="238">
        <v>5</v>
      </c>
      <c r="T284" s="238">
        <v>0</v>
      </c>
      <c r="U284" s="238">
        <v>2</v>
      </c>
      <c r="V284" s="238">
        <v>5</v>
      </c>
      <c r="W284" s="238">
        <v>10</v>
      </c>
      <c r="X284" s="238">
        <v>3</v>
      </c>
      <c r="Y284" s="238">
        <v>1</v>
      </c>
      <c r="Z284" s="238">
        <v>1</v>
      </c>
      <c r="AA284" s="238">
        <v>99</v>
      </c>
      <c r="AB284" s="238">
        <v>1</v>
      </c>
      <c r="AC284" s="238">
        <v>98</v>
      </c>
      <c r="AD284" s="238" t="s">
        <v>2800</v>
      </c>
      <c r="AF284" s="238" t="s">
        <v>2779</v>
      </c>
      <c r="AG284" s="238">
        <v>9</v>
      </c>
      <c r="AH284" s="238">
        <v>2</v>
      </c>
      <c r="AI284" s="238">
        <v>2</v>
      </c>
      <c r="AJ284" s="238">
        <v>2</v>
      </c>
      <c r="AK284" s="238">
        <v>21</v>
      </c>
      <c r="AL284" s="238">
        <v>43</v>
      </c>
      <c r="AM284" s="238" t="s">
        <v>363</v>
      </c>
      <c r="AN284" s="238">
        <v>5</v>
      </c>
      <c r="AO284" s="238">
        <v>1</v>
      </c>
      <c r="AS284" s="238">
        <v>12</v>
      </c>
      <c r="AT284" s="238">
        <v>20</v>
      </c>
      <c r="AU284" s="238">
        <v>30</v>
      </c>
      <c r="AV284" s="238">
        <v>11</v>
      </c>
      <c r="AW284" s="238">
        <v>21</v>
      </c>
      <c r="AX284" s="238">
        <v>2</v>
      </c>
      <c r="AY284" s="238">
        <v>3</v>
      </c>
      <c r="AZ284" s="238">
        <v>1</v>
      </c>
      <c r="BA284" s="238">
        <v>24</v>
      </c>
      <c r="BB284" s="238">
        <v>62</v>
      </c>
      <c r="BC284" s="238" t="s">
        <v>354</v>
      </c>
      <c r="BD284" s="238">
        <v>5</v>
      </c>
      <c r="BE284" s="238">
        <v>2</v>
      </c>
      <c r="BF284" s="238">
        <v>99</v>
      </c>
      <c r="BI284" s="238">
        <v>12</v>
      </c>
      <c r="BJ284" s="238">
        <v>20</v>
      </c>
      <c r="BK284" s="238">
        <v>30</v>
      </c>
      <c r="BL284" s="238">
        <v>11</v>
      </c>
      <c r="BM284" s="238">
        <v>21</v>
      </c>
      <c r="CT284" s="238">
        <v>452024.65531009203</v>
      </c>
      <c r="CU284" s="238">
        <v>4975873.77637807</v>
      </c>
      <c r="CV284" s="238">
        <v>44.934677870000002</v>
      </c>
      <c r="CW284" s="238">
        <v>-93.608015499999993</v>
      </c>
      <c r="CX284" s="238" t="s">
        <v>359</v>
      </c>
      <c r="CY284" s="238" t="s">
        <v>3316</v>
      </c>
    </row>
    <row r="285" spans="1:103" x14ac:dyDescent="0.25">
      <c r="A285" s="238">
        <v>594534</v>
      </c>
      <c r="B285" s="238">
        <v>4</v>
      </c>
      <c r="C285" s="238">
        <v>15</v>
      </c>
      <c r="D285" s="238">
        <v>8.3339999999999996</v>
      </c>
      <c r="E285" s="238">
        <v>27</v>
      </c>
      <c r="F285" s="238" t="s">
        <v>3066</v>
      </c>
      <c r="H285" s="238" t="s">
        <v>354</v>
      </c>
      <c r="I285" s="238">
        <v>25</v>
      </c>
      <c r="K285" s="238">
        <v>18004113</v>
      </c>
      <c r="M285" s="238">
        <v>4</v>
      </c>
      <c r="N285" s="238">
        <v>30</v>
      </c>
      <c r="O285" s="238">
        <v>2018</v>
      </c>
      <c r="P285" s="238" t="s">
        <v>361</v>
      </c>
      <c r="Q285" s="238">
        <v>8</v>
      </c>
      <c r="R285" s="238" t="s">
        <v>369</v>
      </c>
      <c r="S285" s="238">
        <v>5</v>
      </c>
      <c r="T285" s="238">
        <v>0</v>
      </c>
      <c r="U285" s="238">
        <v>2</v>
      </c>
      <c r="V285" s="238">
        <v>12</v>
      </c>
      <c r="W285" s="238">
        <v>10</v>
      </c>
      <c r="X285" s="238">
        <v>3</v>
      </c>
      <c r="Y285" s="238">
        <v>1</v>
      </c>
      <c r="Z285" s="238">
        <v>2</v>
      </c>
      <c r="AA285" s="238">
        <v>3</v>
      </c>
      <c r="AB285" s="238">
        <v>2</v>
      </c>
      <c r="AC285" s="238">
        <v>98</v>
      </c>
      <c r="AD285" s="238" t="s">
        <v>2800</v>
      </c>
      <c r="AF285" s="238" t="s">
        <v>2779</v>
      </c>
      <c r="AG285" s="238">
        <v>7</v>
      </c>
      <c r="AH285" s="238">
        <v>2</v>
      </c>
      <c r="AI285" s="238">
        <v>2</v>
      </c>
      <c r="AJ285" s="238">
        <v>3</v>
      </c>
      <c r="AK285" s="238">
        <v>21</v>
      </c>
      <c r="AL285" s="238">
        <v>19</v>
      </c>
      <c r="AM285" s="238" t="s">
        <v>354</v>
      </c>
      <c r="AN285" s="238">
        <v>5</v>
      </c>
      <c r="AO285" s="238">
        <v>99</v>
      </c>
      <c r="AS285" s="238">
        <v>90</v>
      </c>
      <c r="AT285" s="238">
        <v>20</v>
      </c>
      <c r="AU285" s="238">
        <v>35</v>
      </c>
      <c r="AV285" s="238">
        <v>13</v>
      </c>
      <c r="AW285" s="238">
        <v>21</v>
      </c>
      <c r="AX285" s="238">
        <v>2</v>
      </c>
      <c r="AY285" s="238">
        <v>2</v>
      </c>
      <c r="AZ285" s="238">
        <v>3</v>
      </c>
      <c r="BA285" s="238">
        <v>21</v>
      </c>
      <c r="BB285" s="238">
        <v>55</v>
      </c>
      <c r="BC285" s="238" t="s">
        <v>363</v>
      </c>
      <c r="BD285" s="238">
        <v>5</v>
      </c>
      <c r="BE285" s="238">
        <v>1</v>
      </c>
      <c r="BI285" s="238">
        <v>90</v>
      </c>
      <c r="BJ285" s="238">
        <v>20</v>
      </c>
      <c r="BK285" s="238">
        <v>35</v>
      </c>
      <c r="BL285" s="238">
        <v>13</v>
      </c>
      <c r="BM285" s="238">
        <v>21</v>
      </c>
      <c r="CT285" s="238">
        <v>452029.91934070998</v>
      </c>
      <c r="CU285" s="238">
        <v>4975876.04368544</v>
      </c>
      <c r="CV285" s="238">
        <v>44.93469863</v>
      </c>
      <c r="CW285" s="238">
        <v>-93.607949009999999</v>
      </c>
      <c r="CX285" s="238" t="s">
        <v>359</v>
      </c>
      <c r="CY285" s="238" t="s">
        <v>3317</v>
      </c>
    </row>
    <row r="286" spans="1:103" x14ac:dyDescent="0.25">
      <c r="A286" s="238">
        <v>341225</v>
      </c>
      <c r="B286" s="238">
        <v>4</v>
      </c>
      <c r="C286" s="238">
        <v>15</v>
      </c>
      <c r="D286" s="238">
        <v>8.3350000000000009</v>
      </c>
      <c r="E286" s="238">
        <v>27</v>
      </c>
      <c r="F286" s="238" t="s">
        <v>3066</v>
      </c>
      <c r="H286" s="238" t="s">
        <v>354</v>
      </c>
      <c r="I286" s="238">
        <v>25</v>
      </c>
      <c r="K286" s="238" t="s">
        <v>3318</v>
      </c>
      <c r="M286" s="238">
        <v>4</v>
      </c>
      <c r="N286" s="238">
        <v>9</v>
      </c>
      <c r="O286" s="238">
        <v>2016</v>
      </c>
      <c r="P286" s="238" t="s">
        <v>364</v>
      </c>
      <c r="Q286" s="238">
        <v>13</v>
      </c>
      <c r="R286" s="238">
        <v>98</v>
      </c>
      <c r="S286" s="238">
        <v>5</v>
      </c>
      <c r="T286" s="238">
        <v>0</v>
      </c>
      <c r="U286" s="238">
        <v>2</v>
      </c>
      <c r="V286" s="238">
        <v>5</v>
      </c>
      <c r="W286" s="238">
        <v>10</v>
      </c>
      <c r="X286" s="238">
        <v>3</v>
      </c>
      <c r="Y286" s="238">
        <v>2</v>
      </c>
      <c r="Z286" s="238">
        <v>1</v>
      </c>
      <c r="AB286" s="238">
        <v>1</v>
      </c>
      <c r="AC286" s="238">
        <v>98</v>
      </c>
      <c r="AD286" s="238" t="s">
        <v>2800</v>
      </c>
      <c r="AE286" s="238" t="s">
        <v>3258</v>
      </c>
      <c r="AF286" s="238" t="s">
        <v>2779</v>
      </c>
      <c r="AG286" s="238">
        <v>9</v>
      </c>
      <c r="AH286" s="238">
        <v>2</v>
      </c>
      <c r="AI286" s="238">
        <v>4</v>
      </c>
      <c r="AJ286" s="238">
        <v>2</v>
      </c>
      <c r="AK286" s="238">
        <v>24</v>
      </c>
      <c r="AL286" s="238">
        <v>35</v>
      </c>
      <c r="AM286" s="238" t="s">
        <v>363</v>
      </c>
      <c r="AN286" s="238">
        <v>5</v>
      </c>
      <c r="AO286" s="238">
        <v>10</v>
      </c>
      <c r="AS286" s="238">
        <v>12</v>
      </c>
      <c r="AT286" s="238">
        <v>20</v>
      </c>
      <c r="AU286" s="238">
        <v>35</v>
      </c>
      <c r="AV286" s="238">
        <v>11</v>
      </c>
      <c r="AW286" s="238">
        <v>21</v>
      </c>
      <c r="AX286" s="238">
        <v>2</v>
      </c>
      <c r="AY286" s="238">
        <v>4</v>
      </c>
      <c r="AZ286" s="238">
        <v>1</v>
      </c>
      <c r="BA286" s="238">
        <v>21</v>
      </c>
      <c r="BB286" s="238">
        <v>60</v>
      </c>
      <c r="BC286" s="238" t="s">
        <v>354</v>
      </c>
      <c r="BD286" s="238">
        <v>5</v>
      </c>
      <c r="BE286" s="238">
        <v>1</v>
      </c>
      <c r="BI286" s="238">
        <v>12</v>
      </c>
      <c r="BJ286" s="238">
        <v>20</v>
      </c>
      <c r="BK286" s="238">
        <v>35</v>
      </c>
      <c r="BL286" s="238">
        <v>11</v>
      </c>
      <c r="BM286" s="238">
        <v>21</v>
      </c>
      <c r="CT286" s="238">
        <v>452026.77198099199</v>
      </c>
      <c r="CU286" s="238">
        <v>4975876.0412314301</v>
      </c>
      <c r="CV286" s="238">
        <v>44.934698400000002</v>
      </c>
      <c r="CW286" s="238">
        <v>-93.607988890000001</v>
      </c>
      <c r="CX286" s="238" t="s">
        <v>359</v>
      </c>
      <c r="CY286" s="238" t="s">
        <v>3319</v>
      </c>
    </row>
    <row r="287" spans="1:103" x14ac:dyDescent="0.25">
      <c r="A287" s="238">
        <v>526746</v>
      </c>
      <c r="B287" s="238">
        <v>4</v>
      </c>
      <c r="C287" s="238">
        <v>15</v>
      </c>
      <c r="D287" s="238">
        <v>8.3350000000000009</v>
      </c>
      <c r="E287" s="238">
        <v>27</v>
      </c>
      <c r="F287" s="238" t="s">
        <v>3066</v>
      </c>
      <c r="H287" s="238" t="s">
        <v>354</v>
      </c>
      <c r="I287" s="238">
        <v>25</v>
      </c>
      <c r="K287" s="238">
        <v>17014518</v>
      </c>
      <c r="M287" s="238">
        <v>12</v>
      </c>
      <c r="N287" s="238">
        <v>20</v>
      </c>
      <c r="O287" s="238">
        <v>2017</v>
      </c>
      <c r="P287" s="238" t="s">
        <v>355</v>
      </c>
      <c r="Q287" s="238">
        <v>12</v>
      </c>
      <c r="R287" s="238" t="s">
        <v>196</v>
      </c>
      <c r="S287" s="238">
        <v>4</v>
      </c>
      <c r="T287" s="238">
        <v>0</v>
      </c>
      <c r="U287" s="238">
        <v>3</v>
      </c>
      <c r="V287" s="238">
        <v>13</v>
      </c>
      <c r="W287" s="238">
        <v>10</v>
      </c>
      <c r="X287" s="238">
        <v>3</v>
      </c>
      <c r="Y287" s="238">
        <v>1</v>
      </c>
      <c r="Z287" s="238">
        <v>2</v>
      </c>
      <c r="AB287" s="238">
        <v>1</v>
      </c>
      <c r="AC287" s="238">
        <v>98</v>
      </c>
      <c r="AD287" s="238" t="s">
        <v>2800</v>
      </c>
      <c r="AE287" s="238" t="s">
        <v>3258</v>
      </c>
      <c r="AF287" s="238" t="s">
        <v>2779</v>
      </c>
      <c r="AG287" s="238">
        <v>8</v>
      </c>
      <c r="AH287" s="238">
        <v>2</v>
      </c>
      <c r="AI287" s="238">
        <v>5</v>
      </c>
      <c r="AJ287" s="238">
        <v>2</v>
      </c>
      <c r="AK287" s="238">
        <v>24</v>
      </c>
      <c r="AL287" s="238">
        <v>71</v>
      </c>
      <c r="AM287" s="238" t="s">
        <v>354</v>
      </c>
      <c r="AN287" s="238">
        <v>5</v>
      </c>
      <c r="AO287" s="238">
        <v>2</v>
      </c>
      <c r="AS287" s="238">
        <v>14</v>
      </c>
      <c r="AT287" s="238">
        <v>20</v>
      </c>
      <c r="AU287" s="238">
        <v>30</v>
      </c>
      <c r="AV287" s="238">
        <v>11</v>
      </c>
      <c r="AW287" s="238">
        <v>21</v>
      </c>
      <c r="AX287" s="238">
        <v>2</v>
      </c>
      <c r="AY287" s="238">
        <v>2</v>
      </c>
      <c r="AZ287" s="238">
        <v>1</v>
      </c>
      <c r="BA287" s="238">
        <v>21</v>
      </c>
      <c r="BB287" s="238">
        <v>39</v>
      </c>
      <c r="BC287" s="238" t="s">
        <v>354</v>
      </c>
      <c r="BD287" s="238">
        <v>5</v>
      </c>
      <c r="BE287" s="238">
        <v>1</v>
      </c>
      <c r="BI287" s="238">
        <v>14</v>
      </c>
      <c r="BJ287" s="238">
        <v>20</v>
      </c>
      <c r="BK287" s="238">
        <v>30</v>
      </c>
      <c r="BL287" s="238">
        <v>11</v>
      </c>
      <c r="BM287" s="238">
        <v>21</v>
      </c>
      <c r="BN287" s="238">
        <v>2</v>
      </c>
      <c r="BO287" s="238">
        <v>2</v>
      </c>
      <c r="BP287" s="238">
        <v>4</v>
      </c>
      <c r="BQ287" s="238">
        <v>34</v>
      </c>
      <c r="BR287" s="238">
        <v>63</v>
      </c>
      <c r="BS287" s="238" t="s">
        <v>363</v>
      </c>
      <c r="BT287" s="238">
        <v>5</v>
      </c>
      <c r="BU287" s="238">
        <v>1</v>
      </c>
      <c r="BY287" s="238">
        <v>14</v>
      </c>
      <c r="BZ287" s="238">
        <v>20</v>
      </c>
      <c r="CA287" s="238">
        <v>35</v>
      </c>
      <c r="CB287" s="238">
        <v>11</v>
      </c>
      <c r="CC287" s="238">
        <v>21</v>
      </c>
      <c r="CT287" s="238">
        <v>452026.77198099199</v>
      </c>
      <c r="CU287" s="238">
        <v>4975876.0412960304</v>
      </c>
      <c r="CV287" s="238">
        <v>44.934698400000002</v>
      </c>
      <c r="CW287" s="238">
        <v>-93.607988890000001</v>
      </c>
      <c r="CX287" s="238" t="s">
        <v>359</v>
      </c>
      <c r="CY287" s="238" t="s">
        <v>3320</v>
      </c>
    </row>
    <row r="288" spans="1:103" x14ac:dyDescent="0.25">
      <c r="A288" s="238">
        <v>472072</v>
      </c>
      <c r="B288" s="238">
        <v>4</v>
      </c>
      <c r="C288" s="238">
        <v>15</v>
      </c>
      <c r="D288" s="238">
        <v>8.3379999999999992</v>
      </c>
      <c r="E288" s="238">
        <v>27</v>
      </c>
      <c r="F288" s="238" t="s">
        <v>3066</v>
      </c>
      <c r="H288" s="238" t="s">
        <v>354</v>
      </c>
      <c r="I288" s="238">
        <v>25</v>
      </c>
      <c r="K288" s="238" t="s">
        <v>3321</v>
      </c>
      <c r="M288" s="238">
        <v>6</v>
      </c>
      <c r="N288" s="238">
        <v>23</v>
      </c>
      <c r="O288" s="238">
        <v>2017</v>
      </c>
      <c r="P288" s="238" t="s">
        <v>362</v>
      </c>
      <c r="Q288" s="238">
        <v>14</v>
      </c>
      <c r="R288" s="238" t="s">
        <v>196</v>
      </c>
      <c r="S288" s="238">
        <v>5</v>
      </c>
      <c r="T288" s="238">
        <v>0</v>
      </c>
      <c r="U288" s="238">
        <v>2</v>
      </c>
      <c r="V288" s="238">
        <v>13</v>
      </c>
      <c r="W288" s="238">
        <v>10</v>
      </c>
      <c r="X288" s="238">
        <v>3</v>
      </c>
      <c r="Y288" s="238">
        <v>1</v>
      </c>
      <c r="Z288" s="238">
        <v>1</v>
      </c>
      <c r="AB288" s="238">
        <v>1</v>
      </c>
      <c r="AC288" s="238">
        <v>98</v>
      </c>
      <c r="AD288" s="238" t="s">
        <v>2800</v>
      </c>
      <c r="AF288" s="238" t="s">
        <v>2779</v>
      </c>
      <c r="AG288" s="238">
        <v>9</v>
      </c>
      <c r="AH288" s="238">
        <v>2</v>
      </c>
      <c r="AI288" s="238">
        <v>2</v>
      </c>
      <c r="AJ288" s="238">
        <v>2</v>
      </c>
      <c r="AK288" s="238">
        <v>24</v>
      </c>
      <c r="AL288" s="238">
        <v>65</v>
      </c>
      <c r="AM288" s="238" t="s">
        <v>354</v>
      </c>
      <c r="AN288" s="238">
        <v>5</v>
      </c>
      <c r="AO288" s="238">
        <v>2</v>
      </c>
      <c r="AS288" s="238">
        <v>12</v>
      </c>
      <c r="AT288" s="238">
        <v>20</v>
      </c>
      <c r="AU288" s="238">
        <v>35</v>
      </c>
      <c r="AV288" s="238">
        <v>12</v>
      </c>
      <c r="AW288" s="238">
        <v>21</v>
      </c>
      <c r="AX288" s="238">
        <v>2</v>
      </c>
      <c r="AY288" s="238">
        <v>2</v>
      </c>
      <c r="AZ288" s="238">
        <v>3</v>
      </c>
      <c r="BA288" s="238">
        <v>21</v>
      </c>
      <c r="BB288" s="238">
        <v>47</v>
      </c>
      <c r="BC288" s="238" t="s">
        <v>354</v>
      </c>
      <c r="BD288" s="238">
        <v>5</v>
      </c>
      <c r="BE288" s="238">
        <v>1</v>
      </c>
      <c r="BI288" s="238">
        <v>12</v>
      </c>
      <c r="BJ288" s="238">
        <v>20</v>
      </c>
      <c r="BK288" s="238">
        <v>35</v>
      </c>
      <c r="BL288" s="238">
        <v>11</v>
      </c>
      <c r="BM288" s="238">
        <v>21</v>
      </c>
      <c r="CT288" s="238">
        <v>452031.00532279199</v>
      </c>
      <c r="CU288" s="238">
        <v>4975873.0779696899</v>
      </c>
      <c r="CV288" s="238">
        <v>44.93467201</v>
      </c>
      <c r="CW288" s="238">
        <v>-93.607934959999994</v>
      </c>
      <c r="CX288" s="238" t="s">
        <v>359</v>
      </c>
      <c r="CY288" s="238" t="s">
        <v>3322</v>
      </c>
    </row>
    <row r="289" spans="1:103" x14ac:dyDescent="0.25">
      <c r="A289" s="238">
        <v>488162</v>
      </c>
      <c r="B289" s="238">
        <v>4</v>
      </c>
      <c r="C289" s="238">
        <v>15</v>
      </c>
      <c r="D289" s="238">
        <v>8.3369999999999997</v>
      </c>
      <c r="E289" s="238">
        <v>27</v>
      </c>
      <c r="F289" s="238" t="s">
        <v>3066</v>
      </c>
      <c r="H289" s="238" t="s">
        <v>354</v>
      </c>
      <c r="I289" s="238">
        <v>25</v>
      </c>
      <c r="K289" s="238" t="s">
        <v>3323</v>
      </c>
      <c r="M289" s="238">
        <v>7</v>
      </c>
      <c r="N289" s="238">
        <v>19</v>
      </c>
      <c r="O289" s="238">
        <v>2017</v>
      </c>
      <c r="P289" s="238" t="s">
        <v>355</v>
      </c>
      <c r="Q289" s="238">
        <v>15</v>
      </c>
      <c r="R289" s="238" t="s">
        <v>419</v>
      </c>
      <c r="S289" s="238">
        <v>5</v>
      </c>
      <c r="T289" s="238">
        <v>0</v>
      </c>
      <c r="U289" s="238">
        <v>2</v>
      </c>
      <c r="V289" s="238">
        <v>12</v>
      </c>
      <c r="W289" s="238">
        <v>10</v>
      </c>
      <c r="X289" s="238">
        <v>3</v>
      </c>
      <c r="Y289" s="238">
        <v>1</v>
      </c>
      <c r="Z289" s="238">
        <v>3</v>
      </c>
      <c r="AA289" s="238">
        <v>2</v>
      </c>
      <c r="AB289" s="238">
        <v>2</v>
      </c>
      <c r="AC289" s="238">
        <v>98</v>
      </c>
      <c r="AD289" s="238" t="s">
        <v>2800</v>
      </c>
      <c r="AF289" s="238" t="s">
        <v>2779</v>
      </c>
      <c r="AG289" s="238">
        <v>7</v>
      </c>
      <c r="AH289" s="238">
        <v>2</v>
      </c>
      <c r="AI289" s="238">
        <v>3</v>
      </c>
      <c r="AJ289" s="238">
        <v>1</v>
      </c>
      <c r="AK289" s="238">
        <v>21</v>
      </c>
      <c r="AL289" s="238">
        <v>21</v>
      </c>
      <c r="AM289" s="238" t="s">
        <v>354</v>
      </c>
      <c r="AN289" s="238">
        <v>5</v>
      </c>
      <c r="AO289" s="238">
        <v>4</v>
      </c>
      <c r="AS289" s="238">
        <v>12</v>
      </c>
      <c r="AT289" s="238">
        <v>20</v>
      </c>
      <c r="AU289" s="238">
        <v>30</v>
      </c>
      <c r="AV289" s="238">
        <v>11</v>
      </c>
      <c r="AW289" s="238">
        <v>21</v>
      </c>
      <c r="AX289" s="238">
        <v>2</v>
      </c>
      <c r="AY289" s="238">
        <v>2</v>
      </c>
      <c r="AZ289" s="238">
        <v>1</v>
      </c>
      <c r="BA289" s="238">
        <v>24</v>
      </c>
      <c r="BB289" s="238">
        <v>84</v>
      </c>
      <c r="BC289" s="238" t="s">
        <v>363</v>
      </c>
      <c r="BD289" s="238">
        <v>5</v>
      </c>
      <c r="BE289" s="238">
        <v>1</v>
      </c>
      <c r="BI289" s="238">
        <v>12</v>
      </c>
      <c r="BJ289" s="238">
        <v>20</v>
      </c>
      <c r="BK289" s="238">
        <v>30</v>
      </c>
      <c r="BL289" s="238">
        <v>11</v>
      </c>
      <c r="BM289" s="238">
        <v>21</v>
      </c>
      <c r="CT289" s="238">
        <v>452030.47615506698</v>
      </c>
      <c r="CU289" s="238">
        <v>4975874.6656747302</v>
      </c>
      <c r="CV289" s="238">
        <v>44.93468627</v>
      </c>
      <c r="CW289" s="238">
        <v>-93.607941819999994</v>
      </c>
      <c r="CX289" s="238" t="s">
        <v>359</v>
      </c>
      <c r="CY289" s="238" t="s">
        <v>3324</v>
      </c>
    </row>
    <row r="290" spans="1:103" x14ac:dyDescent="0.25">
      <c r="A290" s="238">
        <v>11039459</v>
      </c>
      <c r="B290" s="238">
        <v>4</v>
      </c>
      <c r="C290" s="238">
        <v>15</v>
      </c>
      <c r="D290" s="238">
        <v>8.3379999999999992</v>
      </c>
      <c r="E290" s="238">
        <v>27</v>
      </c>
      <c r="F290" s="238" t="s">
        <v>3066</v>
      </c>
      <c r="H290" s="238" t="s">
        <v>354</v>
      </c>
      <c r="I290" s="238">
        <v>25</v>
      </c>
      <c r="K290" s="238">
        <v>15004330</v>
      </c>
      <c r="L290" s="238">
        <v>151150085</v>
      </c>
      <c r="M290" s="238">
        <v>4</v>
      </c>
      <c r="N290" s="238">
        <v>25</v>
      </c>
      <c r="O290" s="238">
        <v>2015</v>
      </c>
      <c r="P290" s="238" t="s">
        <v>364</v>
      </c>
      <c r="Q290" s="238">
        <v>13</v>
      </c>
      <c r="R290" s="238" t="s">
        <v>369</v>
      </c>
      <c r="S290" s="238">
        <v>4</v>
      </c>
      <c r="T290" s="238">
        <v>0</v>
      </c>
      <c r="U290" s="238">
        <v>2</v>
      </c>
      <c r="V290" s="238">
        <v>3</v>
      </c>
      <c r="W290" s="238">
        <v>10</v>
      </c>
      <c r="X290" s="238">
        <v>15</v>
      </c>
      <c r="Y290" s="238">
        <v>1</v>
      </c>
      <c r="Z290" s="238">
        <v>1</v>
      </c>
      <c r="AB290" s="238">
        <v>1</v>
      </c>
      <c r="AC290" s="238">
        <v>98</v>
      </c>
      <c r="AD290" s="238" t="s">
        <v>3325</v>
      </c>
      <c r="AE290" s="238" t="s">
        <v>3255</v>
      </c>
      <c r="AF290" s="238" t="s">
        <v>2779</v>
      </c>
      <c r="AG290" s="238">
        <v>9</v>
      </c>
      <c r="AH290" s="238">
        <v>2</v>
      </c>
      <c r="AI290" s="238">
        <v>4</v>
      </c>
      <c r="AJ290" s="238">
        <v>3</v>
      </c>
      <c r="AK290" s="238">
        <v>21</v>
      </c>
      <c r="AL290" s="238">
        <v>45</v>
      </c>
      <c r="AM290" s="238" t="s">
        <v>354</v>
      </c>
      <c r="AN290" s="238">
        <v>5</v>
      </c>
      <c r="AO290" s="238">
        <v>1</v>
      </c>
      <c r="AS290" s="238">
        <v>7</v>
      </c>
      <c r="AT290" s="238">
        <v>98</v>
      </c>
      <c r="AU290" s="238">
        <v>35</v>
      </c>
      <c r="AV290" s="238">
        <v>11</v>
      </c>
      <c r="AW290" s="238">
        <v>21</v>
      </c>
      <c r="AX290" s="238">
        <v>2</v>
      </c>
      <c r="AY290" s="238">
        <v>4</v>
      </c>
      <c r="AZ290" s="238">
        <v>1</v>
      </c>
      <c r="BA290" s="238">
        <v>27</v>
      </c>
      <c r="BB290" s="238">
        <v>53</v>
      </c>
      <c r="BC290" s="238" t="s">
        <v>363</v>
      </c>
      <c r="BD290" s="238">
        <v>5</v>
      </c>
      <c r="BE290" s="238">
        <v>2</v>
      </c>
      <c r="BI290" s="238">
        <v>7</v>
      </c>
      <c r="BJ290" s="238">
        <v>98</v>
      </c>
      <c r="BK290" s="238">
        <v>35</v>
      </c>
      <c r="BL290" s="238">
        <v>11</v>
      </c>
      <c r="BM290" s="238">
        <v>21</v>
      </c>
      <c r="CT290" s="238">
        <v>452036</v>
      </c>
      <c r="CU290" s="238">
        <v>4975874</v>
      </c>
      <c r="CV290" s="238">
        <v>44.934681300000001</v>
      </c>
      <c r="CW290" s="238">
        <v>-93.607866299999998</v>
      </c>
      <c r="CX290" s="238" t="s">
        <v>359</v>
      </c>
      <c r="CY290" s="238" t="s">
        <v>3326</v>
      </c>
    </row>
    <row r="291" spans="1:103" x14ac:dyDescent="0.25">
      <c r="A291" s="238">
        <v>424150</v>
      </c>
      <c r="B291" s="238">
        <v>4</v>
      </c>
      <c r="C291" s="238">
        <v>15</v>
      </c>
      <c r="D291" s="238">
        <v>8.34</v>
      </c>
      <c r="E291" s="238">
        <v>27</v>
      </c>
      <c r="F291" s="238" t="s">
        <v>3066</v>
      </c>
      <c r="H291" s="238" t="s">
        <v>354</v>
      </c>
      <c r="I291" s="238">
        <v>25</v>
      </c>
      <c r="K291" s="238" t="s">
        <v>3327</v>
      </c>
      <c r="M291" s="238">
        <v>2</v>
      </c>
      <c r="N291" s="238">
        <v>20</v>
      </c>
      <c r="O291" s="238">
        <v>2017</v>
      </c>
      <c r="P291" s="238" t="s">
        <v>361</v>
      </c>
      <c r="Q291" s="238">
        <v>13</v>
      </c>
      <c r="R291" s="238" t="s">
        <v>419</v>
      </c>
      <c r="S291" s="238">
        <v>5</v>
      </c>
      <c r="T291" s="238">
        <v>0</v>
      </c>
      <c r="U291" s="238">
        <v>2</v>
      </c>
      <c r="V291" s="238">
        <v>11</v>
      </c>
      <c r="W291" s="238">
        <v>10</v>
      </c>
      <c r="X291" s="238">
        <v>3</v>
      </c>
      <c r="Y291" s="238">
        <v>1</v>
      </c>
      <c r="Z291" s="238">
        <v>3</v>
      </c>
      <c r="AB291" s="238">
        <v>2</v>
      </c>
      <c r="AC291" s="238">
        <v>98</v>
      </c>
      <c r="AD291" s="238" t="s">
        <v>2800</v>
      </c>
      <c r="AE291" s="238" t="s">
        <v>3258</v>
      </c>
      <c r="AF291" s="238" t="s">
        <v>2779</v>
      </c>
      <c r="AG291" s="238">
        <v>6</v>
      </c>
      <c r="AH291" s="238">
        <v>2</v>
      </c>
      <c r="AI291" s="238">
        <v>4</v>
      </c>
      <c r="AJ291" s="238">
        <v>3</v>
      </c>
      <c r="AK291" s="238">
        <v>21</v>
      </c>
      <c r="AL291" s="238">
        <v>48</v>
      </c>
      <c r="AM291" s="238" t="s">
        <v>363</v>
      </c>
      <c r="AN291" s="238">
        <v>5</v>
      </c>
      <c r="AO291" s="238">
        <v>63</v>
      </c>
      <c r="AS291" s="238">
        <v>12</v>
      </c>
      <c r="AT291" s="238">
        <v>20</v>
      </c>
      <c r="AU291" s="238">
        <v>35</v>
      </c>
      <c r="AV291" s="238">
        <v>11</v>
      </c>
      <c r="AW291" s="238">
        <v>21</v>
      </c>
      <c r="AX291" s="238">
        <v>2</v>
      </c>
      <c r="AY291" s="238">
        <v>2</v>
      </c>
      <c r="AZ291" s="238">
        <v>1</v>
      </c>
      <c r="BA291" s="238">
        <v>21</v>
      </c>
      <c r="BB291" s="238">
        <v>38</v>
      </c>
      <c r="BC291" s="238" t="s">
        <v>363</v>
      </c>
      <c r="BD291" s="238">
        <v>5</v>
      </c>
      <c r="BE291" s="238">
        <v>1</v>
      </c>
      <c r="BI291" s="238">
        <v>12</v>
      </c>
      <c r="BJ291" s="238">
        <v>20</v>
      </c>
      <c r="BK291" s="238">
        <v>35</v>
      </c>
      <c r="BL291" s="238">
        <v>11</v>
      </c>
      <c r="BM291" s="238">
        <v>21</v>
      </c>
      <c r="CT291" s="238">
        <v>452034.18032914202</v>
      </c>
      <c r="CU291" s="238">
        <v>4975871.0036089504</v>
      </c>
      <c r="CV291" s="238">
        <v>44.93465355</v>
      </c>
      <c r="CW291" s="238">
        <v>-93.607894529999996</v>
      </c>
      <c r="CX291" s="238" t="s">
        <v>359</v>
      </c>
      <c r="CY291" s="238" t="s">
        <v>3328</v>
      </c>
    </row>
    <row r="292" spans="1:103" x14ac:dyDescent="0.25">
      <c r="A292" s="238">
        <v>743640</v>
      </c>
      <c r="B292" s="238">
        <v>4</v>
      </c>
      <c r="C292" s="238">
        <v>15</v>
      </c>
      <c r="D292" s="238">
        <v>8.34</v>
      </c>
      <c r="E292" s="238">
        <v>27</v>
      </c>
      <c r="F292" s="238" t="s">
        <v>3066</v>
      </c>
      <c r="H292" s="238" t="s">
        <v>354</v>
      </c>
      <c r="I292" s="238">
        <v>25</v>
      </c>
      <c r="K292" s="238">
        <v>19007915</v>
      </c>
      <c r="M292" s="238">
        <v>8</v>
      </c>
      <c r="N292" s="238">
        <v>29</v>
      </c>
      <c r="O292" s="238">
        <v>2019</v>
      </c>
      <c r="P292" s="238" t="s">
        <v>384</v>
      </c>
      <c r="Q292" s="238">
        <v>11</v>
      </c>
      <c r="R292" s="238" t="s">
        <v>369</v>
      </c>
      <c r="S292" s="238">
        <v>5</v>
      </c>
      <c r="T292" s="238">
        <v>0</v>
      </c>
      <c r="U292" s="238">
        <v>2</v>
      </c>
      <c r="V292" s="238">
        <v>12</v>
      </c>
      <c r="W292" s="238">
        <v>10</v>
      </c>
      <c r="X292" s="238">
        <v>3</v>
      </c>
      <c r="Y292" s="238">
        <v>1</v>
      </c>
      <c r="Z292" s="238">
        <v>1</v>
      </c>
      <c r="AB292" s="238">
        <v>1</v>
      </c>
      <c r="AC292" s="238">
        <v>98</v>
      </c>
      <c r="AD292" s="238" t="s">
        <v>2800</v>
      </c>
      <c r="AF292" s="238" t="s">
        <v>2779</v>
      </c>
      <c r="AG292" s="238">
        <v>7</v>
      </c>
      <c r="AH292" s="238">
        <v>2</v>
      </c>
      <c r="AI292" s="238">
        <v>2</v>
      </c>
      <c r="AJ292" s="238">
        <v>4</v>
      </c>
      <c r="AK292" s="238">
        <v>21</v>
      </c>
      <c r="AL292" s="238">
        <v>52</v>
      </c>
      <c r="AM292" s="238" t="s">
        <v>354</v>
      </c>
      <c r="AN292" s="238">
        <v>5</v>
      </c>
      <c r="AO292" s="238">
        <v>4</v>
      </c>
      <c r="AP292" s="238">
        <v>74</v>
      </c>
      <c r="AS292" s="238">
        <v>12</v>
      </c>
      <c r="AT292" s="238">
        <v>20</v>
      </c>
      <c r="AU292" s="238">
        <v>35</v>
      </c>
      <c r="AV292" s="238">
        <v>11</v>
      </c>
      <c r="AW292" s="238">
        <v>21</v>
      </c>
      <c r="AX292" s="238">
        <v>2</v>
      </c>
      <c r="AY292" s="238">
        <v>4</v>
      </c>
      <c r="AZ292" s="238">
        <v>4</v>
      </c>
      <c r="BA292" s="238">
        <v>21</v>
      </c>
      <c r="BB292" s="238">
        <v>30</v>
      </c>
      <c r="BC292" s="238" t="s">
        <v>354</v>
      </c>
      <c r="BD292" s="238">
        <v>5</v>
      </c>
      <c r="BE292" s="238">
        <v>1</v>
      </c>
      <c r="BI292" s="238">
        <v>12</v>
      </c>
      <c r="BJ292" s="238">
        <v>20</v>
      </c>
      <c r="BK292" s="238">
        <v>35</v>
      </c>
      <c r="BL292" s="238">
        <v>11</v>
      </c>
      <c r="BM292" s="238">
        <v>21</v>
      </c>
      <c r="CT292" s="238">
        <v>452039.47950639197</v>
      </c>
      <c r="CU292" s="238">
        <v>4975875.1946405899</v>
      </c>
      <c r="CV292" s="238">
        <v>44.934691639999997</v>
      </c>
      <c r="CW292" s="238">
        <v>-93.60782777</v>
      </c>
      <c r="CX292" s="238" t="s">
        <v>359</v>
      </c>
      <c r="CY292" s="238" t="s">
        <v>3329</v>
      </c>
    </row>
    <row r="293" spans="1:103" x14ac:dyDescent="0.25">
      <c r="A293" s="238">
        <v>10953863</v>
      </c>
      <c r="B293" s="238">
        <v>4</v>
      </c>
      <c r="C293" s="238">
        <v>15</v>
      </c>
      <c r="D293" s="238">
        <v>8.34</v>
      </c>
      <c r="E293" s="238">
        <v>27</v>
      </c>
      <c r="F293" s="238" t="s">
        <v>3066</v>
      </c>
      <c r="H293" s="238" t="s">
        <v>354</v>
      </c>
      <c r="I293" s="238">
        <v>25</v>
      </c>
      <c r="K293" s="238" t="s">
        <v>3330</v>
      </c>
      <c r="L293" s="238">
        <v>140680161</v>
      </c>
      <c r="M293" s="238">
        <v>3</v>
      </c>
      <c r="N293" s="238">
        <v>4</v>
      </c>
      <c r="O293" s="238">
        <v>2014</v>
      </c>
      <c r="P293" s="238" t="s">
        <v>368</v>
      </c>
      <c r="Q293" s="238">
        <v>19</v>
      </c>
      <c r="S293" s="238">
        <v>5</v>
      </c>
      <c r="T293" s="238">
        <v>0</v>
      </c>
      <c r="U293" s="238">
        <v>2</v>
      </c>
      <c r="V293" s="238">
        <v>90</v>
      </c>
      <c r="W293" s="238">
        <v>10</v>
      </c>
      <c r="X293" s="238">
        <v>2</v>
      </c>
      <c r="Y293" s="238">
        <v>4</v>
      </c>
      <c r="Z293" s="238">
        <v>2</v>
      </c>
      <c r="AB293" s="238">
        <v>2</v>
      </c>
      <c r="AC293" s="238">
        <v>98</v>
      </c>
      <c r="AD293" s="238" t="s">
        <v>2803</v>
      </c>
      <c r="AE293" s="238" t="s">
        <v>3331</v>
      </c>
      <c r="AF293" s="238" t="s">
        <v>2779</v>
      </c>
      <c r="AG293" s="238">
        <v>90</v>
      </c>
      <c r="AH293" s="238">
        <v>2</v>
      </c>
      <c r="AI293" s="238">
        <v>4</v>
      </c>
      <c r="AJ293" s="238">
        <v>2</v>
      </c>
      <c r="AK293" s="238">
        <v>24</v>
      </c>
      <c r="AL293" s="238">
        <v>18</v>
      </c>
      <c r="AM293" s="238" t="s">
        <v>354</v>
      </c>
      <c r="AN293" s="238">
        <v>5</v>
      </c>
      <c r="AO293" s="238">
        <v>2</v>
      </c>
      <c r="AP293" s="238">
        <v>16</v>
      </c>
      <c r="AS293" s="238">
        <v>7</v>
      </c>
      <c r="AT293" s="238">
        <v>98</v>
      </c>
      <c r="AU293" s="238">
        <v>40</v>
      </c>
      <c r="AV293" s="238">
        <v>10</v>
      </c>
      <c r="AW293" s="238">
        <v>21</v>
      </c>
      <c r="AX293" s="238">
        <v>2</v>
      </c>
      <c r="AY293" s="238">
        <v>2</v>
      </c>
      <c r="AZ293" s="238">
        <v>4</v>
      </c>
      <c r="BA293" s="238">
        <v>21</v>
      </c>
      <c r="BB293" s="238">
        <v>46</v>
      </c>
      <c r="BC293" s="238" t="s">
        <v>354</v>
      </c>
      <c r="BD293" s="238">
        <v>5</v>
      </c>
      <c r="BE293" s="238">
        <v>1</v>
      </c>
      <c r="BI293" s="238">
        <v>7</v>
      </c>
      <c r="BJ293" s="238">
        <v>98</v>
      </c>
      <c r="BK293" s="238">
        <v>40</v>
      </c>
      <c r="BL293" s="238">
        <v>10</v>
      </c>
      <c r="BM293" s="238">
        <v>21</v>
      </c>
      <c r="CT293" s="238">
        <v>452040</v>
      </c>
      <c r="CU293" s="238">
        <v>4975874</v>
      </c>
      <c r="CV293" s="238">
        <v>44.934681699999999</v>
      </c>
      <c r="CW293" s="238">
        <v>-93.607825899999995</v>
      </c>
      <c r="CX293" s="238" t="s">
        <v>359</v>
      </c>
      <c r="CY293" s="238" t="s">
        <v>3332</v>
      </c>
    </row>
    <row r="294" spans="1:103" x14ac:dyDescent="0.25">
      <c r="A294" s="238">
        <v>10801660</v>
      </c>
      <c r="B294" s="238">
        <v>4</v>
      </c>
      <c r="C294" s="238">
        <v>15</v>
      </c>
      <c r="D294" s="238">
        <v>8.3409999999999993</v>
      </c>
      <c r="E294" s="238">
        <v>27</v>
      </c>
      <c r="F294" s="238" t="s">
        <v>3066</v>
      </c>
      <c r="H294" s="238" t="s">
        <v>354</v>
      </c>
      <c r="I294" s="238">
        <v>25</v>
      </c>
      <c r="K294" s="238">
        <v>1693235</v>
      </c>
      <c r="L294" s="238">
        <v>122260046</v>
      </c>
      <c r="M294" s="238">
        <v>8</v>
      </c>
      <c r="N294" s="238">
        <v>12</v>
      </c>
      <c r="O294" s="238">
        <v>2012</v>
      </c>
      <c r="P294" s="238" t="s">
        <v>366</v>
      </c>
      <c r="Q294" s="238">
        <v>17</v>
      </c>
      <c r="R294" s="238" t="s">
        <v>356</v>
      </c>
      <c r="S294" s="238">
        <v>5</v>
      </c>
      <c r="T294" s="238">
        <v>0</v>
      </c>
      <c r="U294" s="238">
        <v>2</v>
      </c>
      <c r="V294" s="238">
        <v>1</v>
      </c>
      <c r="W294" s="238">
        <v>10</v>
      </c>
      <c r="X294" s="238">
        <v>3</v>
      </c>
      <c r="Y294" s="238">
        <v>1</v>
      </c>
      <c r="Z294" s="238">
        <v>1</v>
      </c>
      <c r="AB294" s="238">
        <v>2</v>
      </c>
      <c r="AC294" s="238">
        <v>98</v>
      </c>
      <c r="AD294" s="238" t="s">
        <v>3279</v>
      </c>
      <c r="AE294" s="238" t="s">
        <v>3333</v>
      </c>
      <c r="AF294" s="238" t="s">
        <v>2779</v>
      </c>
      <c r="AG294" s="238">
        <v>7</v>
      </c>
      <c r="AH294" s="238">
        <v>2</v>
      </c>
      <c r="AI294" s="238">
        <v>2</v>
      </c>
      <c r="AJ294" s="238">
        <v>4</v>
      </c>
      <c r="AK294" s="238">
        <v>8</v>
      </c>
      <c r="AL294" s="238">
        <v>57</v>
      </c>
      <c r="AM294" s="238" t="s">
        <v>363</v>
      </c>
      <c r="AN294" s="238">
        <v>5</v>
      </c>
      <c r="AO294" s="238">
        <v>1</v>
      </c>
      <c r="AS294" s="238">
        <v>7</v>
      </c>
      <c r="AT294" s="238">
        <v>20</v>
      </c>
      <c r="AU294" s="238">
        <v>40</v>
      </c>
      <c r="AV294" s="238">
        <v>10</v>
      </c>
      <c r="AW294" s="238">
        <v>21</v>
      </c>
      <c r="AX294" s="238">
        <v>2</v>
      </c>
      <c r="AY294" s="238">
        <v>4</v>
      </c>
      <c r="AZ294" s="238">
        <v>4</v>
      </c>
      <c r="BA294" s="238">
        <v>21</v>
      </c>
      <c r="BB294" s="238">
        <v>17</v>
      </c>
      <c r="BC294" s="238" t="s">
        <v>354</v>
      </c>
      <c r="BD294" s="238">
        <v>5</v>
      </c>
      <c r="BE294" s="238">
        <v>9</v>
      </c>
      <c r="BI294" s="238">
        <v>7</v>
      </c>
      <c r="BJ294" s="238">
        <v>20</v>
      </c>
      <c r="BK294" s="238">
        <v>40</v>
      </c>
      <c r="BL294" s="238">
        <v>10</v>
      </c>
      <c r="BM294" s="238">
        <v>21</v>
      </c>
      <c r="CT294" s="238">
        <v>452041</v>
      </c>
      <c r="CU294" s="238">
        <v>4975874</v>
      </c>
      <c r="CV294" s="238">
        <v>44.934681900000001</v>
      </c>
      <c r="CW294" s="238">
        <v>-93.6078057</v>
      </c>
      <c r="CX294" s="238" t="s">
        <v>359</v>
      </c>
      <c r="CY294" s="238" t="s">
        <v>3334</v>
      </c>
    </row>
    <row r="295" spans="1:103" x14ac:dyDescent="0.25">
      <c r="A295" s="238">
        <v>380471</v>
      </c>
      <c r="B295" s="238">
        <v>4</v>
      </c>
      <c r="C295" s="238">
        <v>15</v>
      </c>
      <c r="D295" s="238">
        <v>8.3439999999999994</v>
      </c>
      <c r="E295" s="238">
        <v>27</v>
      </c>
      <c r="F295" s="238" t="s">
        <v>3066</v>
      </c>
      <c r="H295" s="238" t="s">
        <v>354</v>
      </c>
      <c r="I295" s="238">
        <v>25</v>
      </c>
      <c r="K295" s="238" t="s">
        <v>3335</v>
      </c>
      <c r="M295" s="238">
        <v>9</v>
      </c>
      <c r="N295" s="238">
        <v>20</v>
      </c>
      <c r="O295" s="238">
        <v>2016</v>
      </c>
      <c r="P295" s="238" t="s">
        <v>368</v>
      </c>
      <c r="Q295" s="238">
        <v>12</v>
      </c>
      <c r="R295" s="238" t="s">
        <v>369</v>
      </c>
      <c r="S295" s="238">
        <v>5</v>
      </c>
      <c r="T295" s="238">
        <v>0</v>
      </c>
      <c r="U295" s="238">
        <v>3</v>
      </c>
      <c r="V295" s="238">
        <v>12</v>
      </c>
      <c r="W295" s="238">
        <v>10</v>
      </c>
      <c r="X295" s="238">
        <v>3</v>
      </c>
      <c r="Y295" s="238">
        <v>1</v>
      </c>
      <c r="Z295" s="238">
        <v>1</v>
      </c>
      <c r="AB295" s="238">
        <v>1</v>
      </c>
      <c r="AC295" s="238">
        <v>98</v>
      </c>
      <c r="AD295" s="238" t="s">
        <v>2800</v>
      </c>
      <c r="AF295" s="238" t="s">
        <v>2779</v>
      </c>
      <c r="AG295" s="238">
        <v>7</v>
      </c>
      <c r="AH295" s="238">
        <v>2</v>
      </c>
      <c r="AI295" s="238">
        <v>2</v>
      </c>
      <c r="AJ295" s="238">
        <v>3</v>
      </c>
      <c r="AK295" s="238">
        <v>21</v>
      </c>
      <c r="AL295" s="238">
        <v>51</v>
      </c>
      <c r="AM295" s="238" t="s">
        <v>354</v>
      </c>
      <c r="AN295" s="238">
        <v>5</v>
      </c>
      <c r="AO295" s="238">
        <v>74</v>
      </c>
      <c r="AS295" s="238">
        <v>12</v>
      </c>
      <c r="AT295" s="238">
        <v>20</v>
      </c>
      <c r="AU295" s="238">
        <v>35</v>
      </c>
      <c r="AV295" s="238">
        <v>11</v>
      </c>
      <c r="AW295" s="238">
        <v>21</v>
      </c>
      <c r="AX295" s="238">
        <v>2</v>
      </c>
      <c r="AY295" s="238">
        <v>4</v>
      </c>
      <c r="AZ295" s="238">
        <v>3</v>
      </c>
      <c r="BA295" s="238">
        <v>26</v>
      </c>
      <c r="BB295" s="238">
        <v>37</v>
      </c>
      <c r="BC295" s="238" t="s">
        <v>354</v>
      </c>
      <c r="BD295" s="238">
        <v>5</v>
      </c>
      <c r="BE295" s="238">
        <v>1</v>
      </c>
      <c r="BI295" s="238">
        <v>12</v>
      </c>
      <c r="BJ295" s="238">
        <v>20</v>
      </c>
      <c r="BK295" s="238">
        <v>35</v>
      </c>
      <c r="BL295" s="238">
        <v>11</v>
      </c>
      <c r="BM295" s="238">
        <v>21</v>
      </c>
      <c r="BN295" s="238">
        <v>2</v>
      </c>
      <c r="BO295" s="238">
        <v>4</v>
      </c>
      <c r="BP295" s="238">
        <v>3</v>
      </c>
      <c r="BQ295" s="238">
        <v>26</v>
      </c>
      <c r="BR295" s="238">
        <v>35</v>
      </c>
      <c r="BS295" s="238" t="s">
        <v>354</v>
      </c>
      <c r="BT295" s="238">
        <v>5</v>
      </c>
      <c r="BU295" s="238">
        <v>1</v>
      </c>
      <c r="BY295" s="238">
        <v>12</v>
      </c>
      <c r="BZ295" s="238">
        <v>20</v>
      </c>
      <c r="CA295" s="238">
        <v>35</v>
      </c>
      <c r="CB295" s="238">
        <v>11</v>
      </c>
      <c r="CC295" s="238">
        <v>21</v>
      </c>
      <c r="CT295" s="238">
        <v>452040.72086676903</v>
      </c>
      <c r="CU295" s="238">
        <v>4975874.8853565203</v>
      </c>
      <c r="CV295" s="238">
        <v>44.934688940000001</v>
      </c>
      <c r="CW295" s="238">
        <v>-93.607812010000004</v>
      </c>
      <c r="CX295" s="238" t="s">
        <v>359</v>
      </c>
      <c r="CY295" s="238" t="s">
        <v>3336</v>
      </c>
    </row>
    <row r="296" spans="1:103" x14ac:dyDescent="0.25">
      <c r="A296" s="238">
        <v>427832</v>
      </c>
      <c r="B296" s="238">
        <v>4</v>
      </c>
      <c r="C296" s="238">
        <v>15</v>
      </c>
      <c r="D296" s="238">
        <v>8.343</v>
      </c>
      <c r="E296" s="238">
        <v>27</v>
      </c>
      <c r="F296" s="238" t="s">
        <v>3066</v>
      </c>
      <c r="H296" s="238" t="s">
        <v>354</v>
      </c>
      <c r="I296" s="238">
        <v>25</v>
      </c>
      <c r="K296" s="238" t="s">
        <v>3337</v>
      </c>
      <c r="M296" s="238">
        <v>3</v>
      </c>
      <c r="N296" s="238">
        <v>9</v>
      </c>
      <c r="O296" s="238">
        <v>2017</v>
      </c>
      <c r="P296" s="238" t="s">
        <v>384</v>
      </c>
      <c r="Q296" s="238">
        <v>8</v>
      </c>
      <c r="R296" s="238" t="s">
        <v>419</v>
      </c>
      <c r="S296" s="238">
        <v>5</v>
      </c>
      <c r="T296" s="238">
        <v>0</v>
      </c>
      <c r="U296" s="238">
        <v>2</v>
      </c>
      <c r="V296" s="238">
        <v>12</v>
      </c>
      <c r="W296" s="238">
        <v>10</v>
      </c>
      <c r="X296" s="238">
        <v>3</v>
      </c>
      <c r="Y296" s="238">
        <v>1</v>
      </c>
      <c r="Z296" s="238">
        <v>2</v>
      </c>
      <c r="AB296" s="238">
        <v>1</v>
      </c>
      <c r="AC296" s="238">
        <v>98</v>
      </c>
      <c r="AD296" s="238" t="s">
        <v>2800</v>
      </c>
      <c r="AF296" s="238" t="s">
        <v>2779</v>
      </c>
      <c r="AG296" s="238">
        <v>7</v>
      </c>
      <c r="AH296" s="238">
        <v>2</v>
      </c>
      <c r="AI296" s="238">
        <v>4</v>
      </c>
      <c r="AJ296" s="238">
        <v>1</v>
      </c>
      <c r="AK296" s="238">
        <v>21</v>
      </c>
      <c r="AL296" s="238">
        <v>49</v>
      </c>
      <c r="AM296" s="238" t="s">
        <v>363</v>
      </c>
      <c r="AN296" s="238">
        <v>99</v>
      </c>
      <c r="AO296" s="238">
        <v>1</v>
      </c>
      <c r="AS296" s="238">
        <v>90</v>
      </c>
      <c r="AT296" s="238">
        <v>20</v>
      </c>
      <c r="AU296" s="238">
        <v>35</v>
      </c>
      <c r="AV296" s="238">
        <v>13</v>
      </c>
      <c r="AW296" s="238">
        <v>24</v>
      </c>
      <c r="AX296" s="238">
        <v>2</v>
      </c>
      <c r="AY296" s="238">
        <v>2</v>
      </c>
      <c r="AZ296" s="238">
        <v>1</v>
      </c>
      <c r="BA296" s="238">
        <v>23</v>
      </c>
      <c r="BB296" s="238">
        <v>47</v>
      </c>
      <c r="BC296" s="238" t="s">
        <v>354</v>
      </c>
      <c r="BD296" s="238">
        <v>5</v>
      </c>
      <c r="BE296" s="238">
        <v>1</v>
      </c>
      <c r="BI296" s="238">
        <v>90</v>
      </c>
      <c r="BJ296" s="238">
        <v>20</v>
      </c>
      <c r="BK296" s="238">
        <v>35</v>
      </c>
      <c r="BL296" s="238">
        <v>13</v>
      </c>
      <c r="BM296" s="238">
        <v>24</v>
      </c>
      <c r="CT296" s="238">
        <v>452039.78077678097</v>
      </c>
      <c r="CU296" s="238">
        <v>4975870.0353132403</v>
      </c>
      <c r="CV296" s="238">
        <v>44.934645209999999</v>
      </c>
      <c r="CW296" s="238">
        <v>-93.60782347</v>
      </c>
      <c r="CX296" s="238" t="s">
        <v>359</v>
      </c>
      <c r="CY296" s="238" t="s">
        <v>3338</v>
      </c>
    </row>
    <row r="297" spans="1:103" x14ac:dyDescent="0.25">
      <c r="A297" s="238">
        <v>456059</v>
      </c>
      <c r="B297" s="238">
        <v>4</v>
      </c>
      <c r="C297" s="238">
        <v>15</v>
      </c>
      <c r="D297" s="238">
        <v>8.3450000000000006</v>
      </c>
      <c r="E297" s="238">
        <v>27</v>
      </c>
      <c r="F297" s="238" t="s">
        <v>3066</v>
      </c>
      <c r="H297" s="238" t="s">
        <v>354</v>
      </c>
      <c r="I297" s="238">
        <v>25</v>
      </c>
      <c r="K297" s="238">
        <v>17005504</v>
      </c>
      <c r="M297" s="238">
        <v>5</v>
      </c>
      <c r="N297" s="238">
        <v>18</v>
      </c>
      <c r="O297" s="238">
        <v>2017</v>
      </c>
      <c r="P297" s="238" t="s">
        <v>384</v>
      </c>
      <c r="Q297" s="238">
        <v>8</v>
      </c>
      <c r="R297" s="238" t="s">
        <v>369</v>
      </c>
      <c r="S297" s="238">
        <v>5</v>
      </c>
      <c r="T297" s="238">
        <v>0</v>
      </c>
      <c r="U297" s="238">
        <v>2</v>
      </c>
      <c r="V297" s="238">
        <v>12</v>
      </c>
      <c r="W297" s="238">
        <v>10</v>
      </c>
      <c r="X297" s="238">
        <v>10</v>
      </c>
      <c r="Y297" s="238">
        <v>1</v>
      </c>
      <c r="Z297" s="238">
        <v>1</v>
      </c>
      <c r="AB297" s="238">
        <v>1</v>
      </c>
      <c r="AC297" s="238">
        <v>98</v>
      </c>
      <c r="AD297" s="238" t="s">
        <v>2800</v>
      </c>
      <c r="AF297" s="238" t="s">
        <v>2779</v>
      </c>
      <c r="AG297" s="238">
        <v>7</v>
      </c>
      <c r="AH297" s="238">
        <v>2</v>
      </c>
      <c r="AI297" s="238">
        <v>2</v>
      </c>
      <c r="AJ297" s="238">
        <v>3</v>
      </c>
      <c r="AK297" s="238">
        <v>23</v>
      </c>
      <c r="AL297" s="238">
        <v>17</v>
      </c>
      <c r="AM297" s="238" t="s">
        <v>363</v>
      </c>
      <c r="AN297" s="238">
        <v>5</v>
      </c>
      <c r="AO297" s="238">
        <v>99</v>
      </c>
      <c r="AS297" s="238">
        <v>12</v>
      </c>
      <c r="AT297" s="238">
        <v>22</v>
      </c>
      <c r="AU297" s="238">
        <v>40</v>
      </c>
      <c r="AV297" s="238">
        <v>11</v>
      </c>
      <c r="AW297" s="238">
        <v>21</v>
      </c>
      <c r="AX297" s="238">
        <v>2</v>
      </c>
      <c r="AY297" s="238">
        <v>4</v>
      </c>
      <c r="AZ297" s="238">
        <v>3</v>
      </c>
      <c r="BA297" s="238">
        <v>34</v>
      </c>
      <c r="BB297" s="238">
        <v>31</v>
      </c>
      <c r="BC297" s="238" t="s">
        <v>363</v>
      </c>
      <c r="BD297" s="238">
        <v>5</v>
      </c>
      <c r="BE297" s="238">
        <v>1</v>
      </c>
      <c r="BI297" s="238">
        <v>12</v>
      </c>
      <c r="BJ297" s="238">
        <v>22</v>
      </c>
      <c r="BK297" s="238">
        <v>40</v>
      </c>
      <c r="BL297" s="238">
        <v>11</v>
      </c>
      <c r="BM297" s="238">
        <v>21</v>
      </c>
      <c r="CT297" s="238">
        <v>452042.647012742</v>
      </c>
      <c r="CU297" s="238">
        <v>4975872.0196342403</v>
      </c>
      <c r="CV297" s="238">
        <v>44.934663270000001</v>
      </c>
      <c r="CW297" s="238">
        <v>-93.607787329999994</v>
      </c>
      <c r="CX297" s="238" t="s">
        <v>359</v>
      </c>
      <c r="CY297" s="238" t="s">
        <v>3339</v>
      </c>
    </row>
    <row r="298" spans="1:103" x14ac:dyDescent="0.25">
      <c r="A298" s="238">
        <v>599393</v>
      </c>
      <c r="B298" s="238">
        <v>4</v>
      </c>
      <c r="C298" s="238">
        <v>15</v>
      </c>
      <c r="D298" s="238">
        <v>8.3480000000000008</v>
      </c>
      <c r="E298" s="238">
        <v>27</v>
      </c>
      <c r="F298" s="238" t="s">
        <v>3066</v>
      </c>
      <c r="H298" s="238" t="s">
        <v>354</v>
      </c>
      <c r="I298" s="238">
        <v>25</v>
      </c>
      <c r="K298" s="238">
        <v>18005136</v>
      </c>
      <c r="M298" s="238">
        <v>5</v>
      </c>
      <c r="N298" s="238">
        <v>24</v>
      </c>
      <c r="O298" s="238">
        <v>2018</v>
      </c>
      <c r="P298" s="238" t="s">
        <v>384</v>
      </c>
      <c r="Q298" s="238">
        <v>11</v>
      </c>
      <c r="R298" s="238">
        <v>98</v>
      </c>
      <c r="S298" s="238">
        <v>5</v>
      </c>
      <c r="T298" s="238">
        <v>0</v>
      </c>
      <c r="U298" s="238">
        <v>2</v>
      </c>
      <c r="V298" s="238">
        <v>90</v>
      </c>
      <c r="W298" s="238">
        <v>10</v>
      </c>
      <c r="X298" s="238">
        <v>2</v>
      </c>
      <c r="Y298" s="238">
        <v>1</v>
      </c>
      <c r="Z298" s="238">
        <v>1</v>
      </c>
      <c r="AB298" s="238">
        <v>1</v>
      </c>
      <c r="AC298" s="238">
        <v>98</v>
      </c>
      <c r="AD298" s="238" t="s">
        <v>2800</v>
      </c>
      <c r="AF298" s="238" t="s">
        <v>2779</v>
      </c>
      <c r="AG298" s="238">
        <v>90</v>
      </c>
      <c r="AH298" s="238">
        <v>2</v>
      </c>
      <c r="AI298" s="238">
        <v>4</v>
      </c>
      <c r="AJ298" s="238">
        <v>10</v>
      </c>
      <c r="AK298" s="238">
        <v>33</v>
      </c>
      <c r="AL298" s="238">
        <v>56</v>
      </c>
      <c r="AM298" s="238" t="s">
        <v>354</v>
      </c>
      <c r="AN298" s="238">
        <v>5</v>
      </c>
      <c r="AO298" s="238">
        <v>11</v>
      </c>
      <c r="AS298" s="238">
        <v>90</v>
      </c>
      <c r="AT298" s="238">
        <v>9</v>
      </c>
      <c r="AU298" s="238">
        <v>10</v>
      </c>
      <c r="AV298" s="238">
        <v>11</v>
      </c>
      <c r="AW298" s="238">
        <v>21</v>
      </c>
      <c r="AX298" s="238">
        <v>2</v>
      </c>
      <c r="AY298" s="238">
        <v>2</v>
      </c>
      <c r="AZ298" s="238">
        <v>10</v>
      </c>
      <c r="BA298" s="238">
        <v>21</v>
      </c>
      <c r="BB298" s="238">
        <v>55</v>
      </c>
      <c r="BC298" s="238" t="s">
        <v>354</v>
      </c>
      <c r="BD298" s="238">
        <v>5</v>
      </c>
      <c r="BE298" s="238">
        <v>1</v>
      </c>
      <c r="BI298" s="238">
        <v>90</v>
      </c>
      <c r="BJ298" s="238">
        <v>9</v>
      </c>
      <c r="BK298" s="238">
        <v>10</v>
      </c>
      <c r="BL298" s="238">
        <v>11</v>
      </c>
      <c r="BM298" s="238">
        <v>21</v>
      </c>
      <c r="CT298" s="238">
        <v>452053.52864582097</v>
      </c>
      <c r="CU298" s="238">
        <v>4975863.5953092501</v>
      </c>
      <c r="CV298" s="238">
        <v>44.934588169999998</v>
      </c>
      <c r="CW298" s="238">
        <v>-93.60764863</v>
      </c>
      <c r="CX298" s="238" t="s">
        <v>391</v>
      </c>
      <c r="CY298" s="238" t="s">
        <v>3340</v>
      </c>
    </row>
    <row r="299" spans="1:103" x14ac:dyDescent="0.25">
      <c r="A299" s="238">
        <v>10837877</v>
      </c>
      <c r="B299" s="238">
        <v>4</v>
      </c>
      <c r="C299" s="238">
        <v>15</v>
      </c>
      <c r="D299" s="238">
        <v>8.3490000000000002</v>
      </c>
      <c r="E299" s="238">
        <v>27</v>
      </c>
      <c r="F299" s="238" t="s">
        <v>3066</v>
      </c>
      <c r="H299" s="238" t="s">
        <v>354</v>
      </c>
      <c r="I299" s="238">
        <v>25</v>
      </c>
      <c r="K299" s="238" t="s">
        <v>3341</v>
      </c>
      <c r="L299" s="238">
        <v>123360019</v>
      </c>
      <c r="M299" s="238">
        <v>11</v>
      </c>
      <c r="N299" s="238">
        <v>25</v>
      </c>
      <c r="O299" s="238">
        <v>2012</v>
      </c>
      <c r="P299" s="238" t="s">
        <v>366</v>
      </c>
      <c r="Q299" s="238">
        <v>21</v>
      </c>
      <c r="S299" s="238">
        <v>5</v>
      </c>
      <c r="T299" s="238">
        <v>0</v>
      </c>
      <c r="U299" s="238">
        <v>2</v>
      </c>
      <c r="V299" s="238">
        <v>10</v>
      </c>
      <c r="W299" s="238">
        <v>10</v>
      </c>
      <c r="X299" s="238">
        <v>2</v>
      </c>
      <c r="Y299" s="238">
        <v>4</v>
      </c>
      <c r="Z299" s="238">
        <v>1</v>
      </c>
      <c r="AA299" s="238">
        <v>1</v>
      </c>
      <c r="AB299" s="238">
        <v>1</v>
      </c>
      <c r="AC299" s="238">
        <v>98</v>
      </c>
      <c r="AD299" s="238" t="s">
        <v>2834</v>
      </c>
      <c r="AE299" s="238" t="s">
        <v>3158</v>
      </c>
      <c r="AF299" s="238" t="s">
        <v>2779</v>
      </c>
      <c r="AG299" s="238">
        <v>5</v>
      </c>
      <c r="AH299" s="238">
        <v>2</v>
      </c>
      <c r="AI299" s="238">
        <v>3</v>
      </c>
      <c r="AJ299" s="238">
        <v>4</v>
      </c>
      <c r="AK299" s="238">
        <v>23</v>
      </c>
      <c r="AL299" s="238">
        <v>55</v>
      </c>
      <c r="AM299" s="238" t="s">
        <v>354</v>
      </c>
      <c r="AN299" s="238">
        <v>5</v>
      </c>
      <c r="AO299" s="238">
        <v>1</v>
      </c>
      <c r="AP299" s="238">
        <v>1</v>
      </c>
      <c r="AS299" s="238">
        <v>7</v>
      </c>
      <c r="AT299" s="238">
        <v>98</v>
      </c>
      <c r="AU299" s="238">
        <v>35</v>
      </c>
      <c r="AV299" s="238">
        <v>11</v>
      </c>
      <c r="AW299" s="238">
        <v>21</v>
      </c>
      <c r="AX299" s="238">
        <v>2</v>
      </c>
      <c r="AY299" s="238">
        <v>2</v>
      </c>
      <c r="AZ299" s="238">
        <v>4</v>
      </c>
      <c r="BA299" s="238">
        <v>21</v>
      </c>
      <c r="BB299" s="238">
        <v>26</v>
      </c>
      <c r="BC299" s="238" t="s">
        <v>354</v>
      </c>
      <c r="BD299" s="238">
        <v>5</v>
      </c>
      <c r="BE299" s="238">
        <v>2</v>
      </c>
      <c r="BF299" s="238">
        <v>7</v>
      </c>
      <c r="BI299" s="238">
        <v>7</v>
      </c>
      <c r="BJ299" s="238">
        <v>98</v>
      </c>
      <c r="BK299" s="238">
        <v>35</v>
      </c>
      <c r="BL299" s="238">
        <v>11</v>
      </c>
      <c r="BM299" s="238">
        <v>21</v>
      </c>
      <c r="CT299" s="238">
        <v>452054</v>
      </c>
      <c r="CU299" s="238">
        <v>4975874</v>
      </c>
      <c r="CV299" s="238">
        <v>44.934683499999998</v>
      </c>
      <c r="CW299" s="238">
        <v>-93.607644100000002</v>
      </c>
      <c r="CX299" s="238" t="s">
        <v>359</v>
      </c>
      <c r="CY299" s="238" t="s">
        <v>3342</v>
      </c>
    </row>
    <row r="300" spans="1:103" x14ac:dyDescent="0.25">
      <c r="A300" s="238">
        <v>607531</v>
      </c>
      <c r="B300" s="238">
        <v>4</v>
      </c>
      <c r="C300" s="238">
        <v>15</v>
      </c>
      <c r="D300" s="238">
        <v>8.3510000000000009</v>
      </c>
      <c r="E300" s="238">
        <v>27</v>
      </c>
      <c r="F300" s="238" t="s">
        <v>3066</v>
      </c>
      <c r="H300" s="238" t="s">
        <v>354</v>
      </c>
      <c r="I300" s="238">
        <v>25</v>
      </c>
      <c r="K300" s="238">
        <v>18006839</v>
      </c>
      <c r="M300" s="238">
        <v>6</v>
      </c>
      <c r="N300" s="238">
        <v>28</v>
      </c>
      <c r="O300" s="238">
        <v>2018</v>
      </c>
      <c r="P300" s="238" t="s">
        <v>384</v>
      </c>
      <c r="Q300" s="238">
        <v>18</v>
      </c>
      <c r="S300" s="238">
        <v>5</v>
      </c>
      <c r="T300" s="238">
        <v>0</v>
      </c>
      <c r="U300" s="238">
        <v>2</v>
      </c>
      <c r="V300" s="238">
        <v>5</v>
      </c>
      <c r="W300" s="238">
        <v>10</v>
      </c>
      <c r="X300" s="238">
        <v>16</v>
      </c>
      <c r="Y300" s="238">
        <v>1</v>
      </c>
      <c r="Z300" s="238">
        <v>1</v>
      </c>
      <c r="AB300" s="238">
        <v>1</v>
      </c>
      <c r="AC300" s="238">
        <v>98</v>
      </c>
      <c r="AD300" s="238" t="s">
        <v>2800</v>
      </c>
      <c r="AF300" s="238" t="s">
        <v>2779</v>
      </c>
      <c r="AG300" s="238">
        <v>10</v>
      </c>
      <c r="AH300" s="238">
        <v>2</v>
      </c>
      <c r="AI300" s="238">
        <v>4</v>
      </c>
      <c r="AJ300" s="238">
        <v>2</v>
      </c>
      <c r="AK300" s="238">
        <v>31</v>
      </c>
      <c r="AL300" s="238">
        <v>66</v>
      </c>
      <c r="AM300" s="238" t="s">
        <v>363</v>
      </c>
      <c r="AN300" s="238">
        <v>5</v>
      </c>
      <c r="AO300" s="238">
        <v>1</v>
      </c>
      <c r="AS300" s="238">
        <v>12</v>
      </c>
      <c r="AT300" s="238">
        <v>20</v>
      </c>
      <c r="AU300" s="238">
        <v>40</v>
      </c>
      <c r="AV300" s="238">
        <v>11</v>
      </c>
      <c r="AW300" s="238">
        <v>21</v>
      </c>
      <c r="AX300" s="238">
        <v>2</v>
      </c>
      <c r="AY300" s="238">
        <v>2</v>
      </c>
      <c r="AZ300" s="238">
        <v>4</v>
      </c>
      <c r="BA300" s="238">
        <v>26</v>
      </c>
      <c r="BB300" s="238">
        <v>17</v>
      </c>
      <c r="BC300" s="238" t="s">
        <v>354</v>
      </c>
      <c r="BD300" s="238">
        <v>5</v>
      </c>
      <c r="BE300" s="238">
        <v>1</v>
      </c>
      <c r="BI300" s="238">
        <v>12</v>
      </c>
      <c r="BJ300" s="238">
        <v>20</v>
      </c>
      <c r="BK300" s="238">
        <v>40</v>
      </c>
      <c r="BL300" s="238">
        <v>11</v>
      </c>
      <c r="BM300" s="238">
        <v>21</v>
      </c>
      <c r="CT300" s="238">
        <v>452058.32660531602</v>
      </c>
      <c r="CU300" s="238">
        <v>4975868.1363495002</v>
      </c>
      <c r="CV300" s="238">
        <v>44.934629370000003</v>
      </c>
      <c r="CW300" s="238">
        <v>-93.60758826</v>
      </c>
      <c r="CX300" s="238" t="s">
        <v>359</v>
      </c>
      <c r="CY300" s="238" t="s">
        <v>3343</v>
      </c>
    </row>
    <row r="301" spans="1:103" x14ac:dyDescent="0.25">
      <c r="A301" s="238">
        <v>735721</v>
      </c>
      <c r="B301" s="238">
        <v>4</v>
      </c>
      <c r="C301" s="238">
        <v>15</v>
      </c>
      <c r="D301" s="238">
        <v>8.3520000000000003</v>
      </c>
      <c r="E301" s="238">
        <v>27</v>
      </c>
      <c r="F301" s="238" t="s">
        <v>3066</v>
      </c>
      <c r="H301" s="238" t="s">
        <v>354</v>
      </c>
      <c r="I301" s="238">
        <v>25</v>
      </c>
      <c r="K301" s="238" t="s">
        <v>3344</v>
      </c>
      <c r="M301" s="238">
        <v>7</v>
      </c>
      <c r="N301" s="238">
        <v>24</v>
      </c>
      <c r="O301" s="238">
        <v>2019</v>
      </c>
      <c r="P301" s="238" t="s">
        <v>355</v>
      </c>
      <c r="Q301" s="238">
        <v>12</v>
      </c>
      <c r="S301" s="238">
        <v>5</v>
      </c>
      <c r="T301" s="238">
        <v>0</v>
      </c>
      <c r="U301" s="238">
        <v>2</v>
      </c>
      <c r="V301" s="238">
        <v>5</v>
      </c>
      <c r="W301" s="238">
        <v>10</v>
      </c>
      <c r="X301" s="238">
        <v>2</v>
      </c>
      <c r="Y301" s="238">
        <v>1</v>
      </c>
      <c r="Z301" s="238">
        <v>1</v>
      </c>
      <c r="AB301" s="238">
        <v>1</v>
      </c>
      <c r="AC301" s="238">
        <v>98</v>
      </c>
      <c r="AD301" s="238" t="s">
        <v>2800</v>
      </c>
      <c r="AF301" s="238" t="s">
        <v>2779</v>
      </c>
      <c r="AG301" s="238">
        <v>10</v>
      </c>
      <c r="AH301" s="238">
        <v>2</v>
      </c>
      <c r="AI301" s="238">
        <v>2</v>
      </c>
      <c r="AJ301" s="238">
        <v>3</v>
      </c>
      <c r="AK301" s="238">
        <v>31</v>
      </c>
      <c r="AL301" s="238">
        <v>21</v>
      </c>
      <c r="AM301" s="238" t="s">
        <v>354</v>
      </c>
      <c r="AN301" s="238">
        <v>5</v>
      </c>
      <c r="AO301" s="238">
        <v>2</v>
      </c>
      <c r="AS301" s="238">
        <v>13</v>
      </c>
      <c r="AT301" s="238">
        <v>9</v>
      </c>
      <c r="AU301" s="238">
        <v>35</v>
      </c>
      <c r="AV301" s="238">
        <v>12</v>
      </c>
      <c r="AW301" s="238">
        <v>24</v>
      </c>
      <c r="AX301" s="238">
        <v>2</v>
      </c>
      <c r="AY301" s="238">
        <v>2</v>
      </c>
      <c r="AZ301" s="238">
        <v>3</v>
      </c>
      <c r="BA301" s="238">
        <v>21</v>
      </c>
      <c r="BB301" s="238">
        <v>43</v>
      </c>
      <c r="BC301" s="238" t="s">
        <v>354</v>
      </c>
      <c r="BD301" s="238">
        <v>5</v>
      </c>
      <c r="BE301" s="238">
        <v>1</v>
      </c>
      <c r="BI301" s="238">
        <v>13</v>
      </c>
      <c r="BJ301" s="238">
        <v>9</v>
      </c>
      <c r="BK301" s="238">
        <v>35</v>
      </c>
      <c r="BL301" s="238">
        <v>12</v>
      </c>
      <c r="BM301" s="238">
        <v>24</v>
      </c>
      <c r="CT301" s="238">
        <v>452058.78662835498</v>
      </c>
      <c r="CU301" s="238">
        <v>4975873.6074402099</v>
      </c>
      <c r="CV301" s="238">
        <v>44.934678650000002</v>
      </c>
      <c r="CW301" s="238">
        <v>-93.607582949999994</v>
      </c>
      <c r="CX301" s="238" t="s">
        <v>359</v>
      </c>
      <c r="CY301" s="238" t="s">
        <v>3345</v>
      </c>
    </row>
    <row r="302" spans="1:103" x14ac:dyDescent="0.25">
      <c r="A302" s="238">
        <v>727749</v>
      </c>
      <c r="B302" s="238">
        <v>4</v>
      </c>
      <c r="C302" s="238">
        <v>15</v>
      </c>
      <c r="D302" s="238">
        <v>8.3539999999999992</v>
      </c>
      <c r="E302" s="238">
        <v>27</v>
      </c>
      <c r="F302" s="238" t="s">
        <v>3066</v>
      </c>
      <c r="H302" s="238" t="s">
        <v>354</v>
      </c>
      <c r="I302" s="238">
        <v>25</v>
      </c>
      <c r="K302" s="238">
        <v>19005225</v>
      </c>
      <c r="M302" s="238">
        <v>6</v>
      </c>
      <c r="N302" s="238">
        <v>18</v>
      </c>
      <c r="O302" s="238">
        <v>2019</v>
      </c>
      <c r="P302" s="238" t="s">
        <v>368</v>
      </c>
      <c r="Q302" s="238">
        <v>21</v>
      </c>
      <c r="R302" s="238" t="s">
        <v>196</v>
      </c>
      <c r="S302" s="238">
        <v>5</v>
      </c>
      <c r="T302" s="238">
        <v>0</v>
      </c>
      <c r="U302" s="238">
        <v>2</v>
      </c>
      <c r="V302" s="238">
        <v>90</v>
      </c>
      <c r="W302" s="238">
        <v>10</v>
      </c>
      <c r="X302" s="238">
        <v>99</v>
      </c>
      <c r="Y302" s="238">
        <v>3</v>
      </c>
      <c r="Z302" s="238">
        <v>1</v>
      </c>
      <c r="AB302" s="238">
        <v>1</v>
      </c>
      <c r="AC302" s="238">
        <v>98</v>
      </c>
      <c r="AD302" s="238" t="s">
        <v>2800</v>
      </c>
      <c r="AF302" s="238" t="s">
        <v>2779</v>
      </c>
      <c r="AG302" s="238">
        <v>90</v>
      </c>
      <c r="AH302" s="238">
        <v>2</v>
      </c>
      <c r="AI302" s="238">
        <v>4</v>
      </c>
      <c r="AJ302" s="238">
        <v>2</v>
      </c>
      <c r="AK302" s="238">
        <v>24</v>
      </c>
      <c r="AL302" s="238">
        <v>17</v>
      </c>
      <c r="AM302" s="238" t="s">
        <v>363</v>
      </c>
      <c r="AN302" s="238">
        <v>5</v>
      </c>
      <c r="AO302" s="238">
        <v>99</v>
      </c>
      <c r="AS302" s="238">
        <v>12</v>
      </c>
      <c r="AT302" s="238">
        <v>9</v>
      </c>
      <c r="AU302" s="238">
        <v>35</v>
      </c>
      <c r="AV302" s="238">
        <v>11</v>
      </c>
      <c r="AW302" s="238">
        <v>21</v>
      </c>
      <c r="AX302" s="238">
        <v>2</v>
      </c>
      <c r="AY302" s="238">
        <v>4</v>
      </c>
      <c r="AZ302" s="238">
        <v>3</v>
      </c>
      <c r="BA302" s="238">
        <v>21</v>
      </c>
      <c r="BB302" s="238">
        <v>77</v>
      </c>
      <c r="BC302" s="238" t="s">
        <v>354</v>
      </c>
      <c r="BD302" s="238">
        <v>5</v>
      </c>
      <c r="BE302" s="238">
        <v>1</v>
      </c>
      <c r="BI302" s="238">
        <v>12</v>
      </c>
      <c r="BJ302" s="238">
        <v>9</v>
      </c>
      <c r="BK302" s="238">
        <v>35</v>
      </c>
      <c r="BL302" s="238">
        <v>11</v>
      </c>
      <c r="BM302" s="238">
        <v>21</v>
      </c>
      <c r="CT302" s="238">
        <v>452063.029398616</v>
      </c>
      <c r="CU302" s="238">
        <v>4975868.1249967301</v>
      </c>
      <c r="CV302" s="238">
        <v>44.93462959</v>
      </c>
      <c r="CW302" s="238">
        <v>-93.60752866</v>
      </c>
      <c r="CX302" s="238" t="s">
        <v>359</v>
      </c>
      <c r="CY302" s="238" t="s">
        <v>3346</v>
      </c>
    </row>
    <row r="303" spans="1:103" x14ac:dyDescent="0.25">
      <c r="A303" s="238">
        <v>474429</v>
      </c>
      <c r="B303" s="238">
        <v>4</v>
      </c>
      <c r="C303" s="238">
        <v>15</v>
      </c>
      <c r="D303" s="238">
        <v>8.3550000000000004</v>
      </c>
      <c r="E303" s="238">
        <v>27</v>
      </c>
      <c r="F303" s="238" t="s">
        <v>3066</v>
      </c>
      <c r="H303" s="238" t="s">
        <v>354</v>
      </c>
      <c r="I303" s="238">
        <v>25</v>
      </c>
      <c r="K303" s="238">
        <v>17008000</v>
      </c>
      <c r="M303" s="238">
        <v>7</v>
      </c>
      <c r="N303" s="238">
        <v>4</v>
      </c>
      <c r="O303" s="238">
        <v>2017</v>
      </c>
      <c r="P303" s="238" t="s">
        <v>368</v>
      </c>
      <c r="Q303" s="238">
        <v>12</v>
      </c>
      <c r="R303" s="238" t="s">
        <v>196</v>
      </c>
      <c r="S303" s="238">
        <v>5</v>
      </c>
      <c r="T303" s="238">
        <v>0</v>
      </c>
      <c r="U303" s="238">
        <v>2</v>
      </c>
      <c r="V303" s="238">
        <v>5</v>
      </c>
      <c r="W303" s="238">
        <v>10</v>
      </c>
      <c r="X303" s="238">
        <v>2</v>
      </c>
      <c r="Y303" s="238">
        <v>1</v>
      </c>
      <c r="Z303" s="238">
        <v>1</v>
      </c>
      <c r="AB303" s="238">
        <v>1</v>
      </c>
      <c r="AC303" s="238">
        <v>98</v>
      </c>
      <c r="AD303" s="238" t="s">
        <v>2800</v>
      </c>
      <c r="AF303" s="238" t="s">
        <v>2779</v>
      </c>
      <c r="AG303" s="238">
        <v>10</v>
      </c>
      <c r="AH303" s="238">
        <v>2</v>
      </c>
      <c r="AI303" s="238">
        <v>2</v>
      </c>
      <c r="AJ303" s="238">
        <v>2</v>
      </c>
      <c r="AK303" s="238">
        <v>24</v>
      </c>
      <c r="AL303" s="238">
        <v>19</v>
      </c>
      <c r="AM303" s="238" t="s">
        <v>354</v>
      </c>
      <c r="AN303" s="238">
        <v>5</v>
      </c>
      <c r="AO303" s="238">
        <v>1</v>
      </c>
      <c r="AS303" s="238">
        <v>12</v>
      </c>
      <c r="AT303" s="238">
        <v>22</v>
      </c>
      <c r="AU303" s="238">
        <v>35</v>
      </c>
      <c r="AV303" s="238">
        <v>11</v>
      </c>
      <c r="AW303" s="238">
        <v>21</v>
      </c>
      <c r="AX303" s="238">
        <v>2</v>
      </c>
      <c r="AY303" s="238">
        <v>2</v>
      </c>
      <c r="AZ303" s="238">
        <v>2</v>
      </c>
      <c r="BA303" s="238">
        <v>21</v>
      </c>
      <c r="BB303" s="238">
        <v>43</v>
      </c>
      <c r="BC303" s="238" t="s">
        <v>354</v>
      </c>
      <c r="BD303" s="238">
        <v>5</v>
      </c>
      <c r="BE303" s="238">
        <v>1</v>
      </c>
      <c r="BI303" s="238">
        <v>12</v>
      </c>
      <c r="BJ303" s="238">
        <v>22</v>
      </c>
      <c r="BK303" s="238">
        <v>35</v>
      </c>
      <c r="BL303" s="238">
        <v>11</v>
      </c>
      <c r="BM303" s="238">
        <v>21</v>
      </c>
      <c r="CT303" s="238">
        <v>452059.44808801101</v>
      </c>
      <c r="CU303" s="238">
        <v>4975871.79212627</v>
      </c>
      <c r="CV303" s="238">
        <v>44.934662350000004</v>
      </c>
      <c r="CW303" s="238">
        <v>-93.607574389999996</v>
      </c>
      <c r="CX303" s="238" t="s">
        <v>359</v>
      </c>
      <c r="CY303" s="238" t="s">
        <v>3347</v>
      </c>
    </row>
    <row r="304" spans="1:103" x14ac:dyDescent="0.25">
      <c r="A304" s="238">
        <v>422125</v>
      </c>
      <c r="B304" s="238">
        <v>4</v>
      </c>
      <c r="C304" s="238">
        <v>15</v>
      </c>
      <c r="D304" s="238">
        <v>8.3580000000000005</v>
      </c>
      <c r="E304" s="238">
        <v>27</v>
      </c>
      <c r="F304" s="238" t="s">
        <v>3066</v>
      </c>
      <c r="H304" s="238" t="s">
        <v>354</v>
      </c>
      <c r="I304" s="238">
        <v>25</v>
      </c>
      <c r="K304" s="238" t="s">
        <v>3348</v>
      </c>
      <c r="M304" s="238">
        <v>2</v>
      </c>
      <c r="N304" s="238">
        <v>10</v>
      </c>
      <c r="O304" s="238">
        <v>2017</v>
      </c>
      <c r="P304" s="238" t="s">
        <v>362</v>
      </c>
      <c r="Q304" s="238">
        <v>12</v>
      </c>
      <c r="R304" s="238">
        <v>98</v>
      </c>
      <c r="S304" s="238">
        <v>5</v>
      </c>
      <c r="T304" s="238">
        <v>0</v>
      </c>
      <c r="U304" s="238">
        <v>2</v>
      </c>
      <c r="V304" s="238">
        <v>12</v>
      </c>
      <c r="W304" s="238">
        <v>10</v>
      </c>
      <c r="X304" s="238">
        <v>2</v>
      </c>
      <c r="Y304" s="238">
        <v>1</v>
      </c>
      <c r="Z304" s="238">
        <v>1</v>
      </c>
      <c r="AB304" s="238">
        <v>1</v>
      </c>
      <c r="AC304" s="238">
        <v>98</v>
      </c>
      <c r="AD304" s="238" t="s">
        <v>2800</v>
      </c>
      <c r="AF304" s="238" t="s">
        <v>2779</v>
      </c>
      <c r="AG304" s="238">
        <v>7</v>
      </c>
      <c r="AH304" s="238">
        <v>2</v>
      </c>
      <c r="AI304" s="238">
        <v>3</v>
      </c>
      <c r="AJ304" s="238">
        <v>3</v>
      </c>
      <c r="AK304" s="238">
        <v>21</v>
      </c>
      <c r="AL304" s="238">
        <v>56</v>
      </c>
      <c r="AM304" s="238" t="s">
        <v>354</v>
      </c>
      <c r="AN304" s="238">
        <v>5</v>
      </c>
      <c r="AO304" s="238">
        <v>1</v>
      </c>
      <c r="AS304" s="238">
        <v>12</v>
      </c>
      <c r="AT304" s="238">
        <v>9</v>
      </c>
      <c r="AU304" s="238">
        <v>35</v>
      </c>
      <c r="AV304" s="238">
        <v>11</v>
      </c>
      <c r="AW304" s="238">
        <v>21</v>
      </c>
      <c r="AX304" s="238">
        <v>2</v>
      </c>
      <c r="AY304" s="238">
        <v>2</v>
      </c>
      <c r="AZ304" s="238">
        <v>3</v>
      </c>
      <c r="BA304" s="238">
        <v>34</v>
      </c>
      <c r="BB304" s="238">
        <v>63</v>
      </c>
      <c r="BC304" s="238" t="s">
        <v>363</v>
      </c>
      <c r="BD304" s="238">
        <v>5</v>
      </c>
      <c r="BE304" s="238">
        <v>1</v>
      </c>
      <c r="BI304" s="238">
        <v>12</v>
      </c>
      <c r="BJ304" s="238">
        <v>9</v>
      </c>
      <c r="BK304" s="238">
        <v>35</v>
      </c>
      <c r="BL304" s="238">
        <v>11</v>
      </c>
      <c r="BM304" s="238">
        <v>21</v>
      </c>
      <c r="CT304" s="238">
        <v>452064.369083011</v>
      </c>
      <c r="CU304" s="238">
        <v>4975872.6812311597</v>
      </c>
      <c r="CV304" s="238">
        <v>44.934670689999997</v>
      </c>
      <c r="CW304" s="238">
        <v>-93.607512110000002</v>
      </c>
      <c r="CX304" s="238" t="s">
        <v>359</v>
      </c>
      <c r="CY304" s="238" t="s">
        <v>3349</v>
      </c>
    </row>
    <row r="305" spans="1:103" x14ac:dyDescent="0.25">
      <c r="A305" s="238">
        <v>622811</v>
      </c>
      <c r="B305" s="238">
        <v>4</v>
      </c>
      <c r="C305" s="238">
        <v>15</v>
      </c>
      <c r="D305" s="238">
        <v>8.359</v>
      </c>
      <c r="E305" s="238">
        <v>27</v>
      </c>
      <c r="F305" s="238" t="s">
        <v>3066</v>
      </c>
      <c r="H305" s="238" t="s">
        <v>354</v>
      </c>
      <c r="I305" s="238">
        <v>25</v>
      </c>
      <c r="K305" s="238">
        <v>18006607</v>
      </c>
      <c r="M305" s="238">
        <v>6</v>
      </c>
      <c r="N305" s="238">
        <v>23</v>
      </c>
      <c r="O305" s="238">
        <v>2018</v>
      </c>
      <c r="P305" s="238" t="s">
        <v>364</v>
      </c>
      <c r="Q305" s="238">
        <v>13</v>
      </c>
      <c r="R305" s="238" t="s">
        <v>356</v>
      </c>
      <c r="S305" s="238">
        <v>5</v>
      </c>
      <c r="T305" s="238">
        <v>0</v>
      </c>
      <c r="U305" s="238">
        <v>2</v>
      </c>
      <c r="V305" s="238">
        <v>12</v>
      </c>
      <c r="W305" s="238">
        <v>10</v>
      </c>
      <c r="X305" s="238">
        <v>10</v>
      </c>
      <c r="Y305" s="238">
        <v>1</v>
      </c>
      <c r="Z305" s="238">
        <v>1</v>
      </c>
      <c r="AB305" s="238">
        <v>1</v>
      </c>
      <c r="AC305" s="238">
        <v>98</v>
      </c>
      <c r="AD305" s="238" t="s">
        <v>2800</v>
      </c>
      <c r="AF305" s="238" t="s">
        <v>2779</v>
      </c>
      <c r="AG305" s="238">
        <v>7</v>
      </c>
      <c r="AH305" s="238">
        <v>2</v>
      </c>
      <c r="AI305" s="238">
        <v>4</v>
      </c>
      <c r="AJ305" s="238">
        <v>4</v>
      </c>
      <c r="AK305" s="238">
        <v>34</v>
      </c>
      <c r="AL305" s="238">
        <v>59</v>
      </c>
      <c r="AM305" s="238" t="s">
        <v>363</v>
      </c>
      <c r="AN305" s="238">
        <v>5</v>
      </c>
      <c r="AO305" s="238">
        <v>1</v>
      </c>
      <c r="AS305" s="238">
        <v>12</v>
      </c>
      <c r="AT305" s="238">
        <v>20</v>
      </c>
      <c r="AU305" s="238">
        <v>35</v>
      </c>
      <c r="AV305" s="238">
        <v>11</v>
      </c>
      <c r="AW305" s="238">
        <v>21</v>
      </c>
      <c r="AX305" s="238">
        <v>2</v>
      </c>
      <c r="AY305" s="238">
        <v>2</v>
      </c>
      <c r="AZ305" s="238">
        <v>4</v>
      </c>
      <c r="BA305" s="238">
        <v>21</v>
      </c>
      <c r="BB305" s="238">
        <v>17</v>
      </c>
      <c r="BC305" s="238" t="s">
        <v>363</v>
      </c>
      <c r="BD305" s="238">
        <v>5</v>
      </c>
      <c r="BE305" s="238">
        <v>4</v>
      </c>
      <c r="BI305" s="238">
        <v>12</v>
      </c>
      <c r="BJ305" s="238">
        <v>20</v>
      </c>
      <c r="BK305" s="238">
        <v>35</v>
      </c>
      <c r="BL305" s="238">
        <v>11</v>
      </c>
      <c r="BM305" s="238">
        <v>21</v>
      </c>
      <c r="CT305" s="238">
        <v>452071.07760458998</v>
      </c>
      <c r="CU305" s="238">
        <v>4975874.5210075602</v>
      </c>
      <c r="CV305" s="238">
        <v>44.934687699999998</v>
      </c>
      <c r="CW305" s="238">
        <v>-93.607427270000002</v>
      </c>
      <c r="CX305" s="238" t="s">
        <v>359</v>
      </c>
      <c r="CY305" s="238" t="s">
        <v>3350</v>
      </c>
    </row>
    <row r="306" spans="1:103" x14ac:dyDescent="0.25">
      <c r="A306" s="238">
        <v>492724</v>
      </c>
      <c r="B306" s="238">
        <v>4</v>
      </c>
      <c r="C306" s="238">
        <v>15</v>
      </c>
      <c r="D306" s="238">
        <v>8.3710000000000004</v>
      </c>
      <c r="E306" s="238">
        <v>27</v>
      </c>
      <c r="F306" s="238" t="s">
        <v>3066</v>
      </c>
      <c r="H306" s="238" t="s">
        <v>354</v>
      </c>
      <c r="I306" s="238">
        <v>25</v>
      </c>
      <c r="K306" s="238">
        <v>17009687</v>
      </c>
      <c r="M306" s="238">
        <v>8</v>
      </c>
      <c r="N306" s="238">
        <v>9</v>
      </c>
      <c r="O306" s="238">
        <v>2017</v>
      </c>
      <c r="P306" s="238" t="s">
        <v>355</v>
      </c>
      <c r="Q306" s="238">
        <v>10</v>
      </c>
      <c r="S306" s="238">
        <v>5</v>
      </c>
      <c r="T306" s="238">
        <v>0</v>
      </c>
      <c r="U306" s="238">
        <v>2</v>
      </c>
      <c r="V306" s="238">
        <v>12</v>
      </c>
      <c r="W306" s="238">
        <v>10</v>
      </c>
      <c r="X306" s="238">
        <v>2</v>
      </c>
      <c r="Y306" s="238">
        <v>1</v>
      </c>
      <c r="Z306" s="238">
        <v>2</v>
      </c>
      <c r="AB306" s="238">
        <v>2</v>
      </c>
      <c r="AC306" s="238">
        <v>98</v>
      </c>
      <c r="AD306" s="238" t="s">
        <v>2800</v>
      </c>
      <c r="AF306" s="238" t="s">
        <v>2779</v>
      </c>
      <c r="AG306" s="238">
        <v>7</v>
      </c>
      <c r="AH306" s="238">
        <v>2</v>
      </c>
      <c r="AI306" s="238">
        <v>2</v>
      </c>
      <c r="AJ306" s="238">
        <v>3</v>
      </c>
      <c r="AK306" s="238">
        <v>21</v>
      </c>
      <c r="AL306" s="238">
        <v>59</v>
      </c>
      <c r="AM306" s="238" t="s">
        <v>363</v>
      </c>
      <c r="AN306" s="238">
        <v>5</v>
      </c>
      <c r="AO306" s="238">
        <v>1</v>
      </c>
      <c r="AS306" s="238">
        <v>12</v>
      </c>
      <c r="AT306" s="238">
        <v>9</v>
      </c>
      <c r="AU306" s="238">
        <v>35</v>
      </c>
      <c r="AV306" s="238">
        <v>11</v>
      </c>
      <c r="AW306" s="238">
        <v>21</v>
      </c>
      <c r="AX306" s="238">
        <v>2</v>
      </c>
      <c r="AY306" s="238">
        <v>2</v>
      </c>
      <c r="AZ306" s="238">
        <v>3</v>
      </c>
      <c r="BA306" s="238">
        <v>21</v>
      </c>
      <c r="BB306" s="238">
        <v>69</v>
      </c>
      <c r="BC306" s="238" t="s">
        <v>363</v>
      </c>
      <c r="BD306" s="238">
        <v>5</v>
      </c>
      <c r="BE306" s="238">
        <v>4</v>
      </c>
      <c r="BI306" s="238">
        <v>12</v>
      </c>
      <c r="BJ306" s="238">
        <v>9</v>
      </c>
      <c r="BK306" s="238">
        <v>35</v>
      </c>
      <c r="BL306" s="238">
        <v>11</v>
      </c>
      <c r="BM306" s="238">
        <v>21</v>
      </c>
      <c r="CT306" s="238">
        <v>452085.23442091502</v>
      </c>
      <c r="CU306" s="238">
        <v>4975862.9186211601</v>
      </c>
      <c r="CV306" s="238">
        <v>44.934584219999998</v>
      </c>
      <c r="CW306" s="238">
        <v>-93.607246770000003</v>
      </c>
      <c r="CX306" s="238" t="s">
        <v>359</v>
      </c>
      <c r="CY306" s="238" t="s">
        <v>3351</v>
      </c>
    </row>
    <row r="307" spans="1:103" x14ac:dyDescent="0.25">
      <c r="A307" s="238">
        <v>512742</v>
      </c>
      <c r="B307" s="238">
        <v>4</v>
      </c>
      <c r="C307" s="238">
        <v>15</v>
      </c>
      <c r="D307" s="238">
        <v>8.3719999999999999</v>
      </c>
      <c r="E307" s="238">
        <v>27</v>
      </c>
      <c r="F307" s="238" t="s">
        <v>3066</v>
      </c>
      <c r="H307" s="238" t="s">
        <v>354</v>
      </c>
      <c r="I307" s="238">
        <v>25</v>
      </c>
      <c r="K307" s="238">
        <v>17012681</v>
      </c>
      <c r="M307" s="238">
        <v>10</v>
      </c>
      <c r="N307" s="238">
        <v>30</v>
      </c>
      <c r="O307" s="238">
        <v>2017</v>
      </c>
      <c r="P307" s="238" t="s">
        <v>361</v>
      </c>
      <c r="Q307" s="238">
        <v>7</v>
      </c>
      <c r="R307" s="238" t="s">
        <v>356</v>
      </c>
      <c r="S307" s="238">
        <v>5</v>
      </c>
      <c r="T307" s="238">
        <v>0</v>
      </c>
      <c r="U307" s="238">
        <v>2</v>
      </c>
      <c r="V307" s="238">
        <v>5</v>
      </c>
      <c r="W307" s="238">
        <v>10</v>
      </c>
      <c r="X307" s="238">
        <v>2</v>
      </c>
      <c r="Y307" s="238">
        <v>1</v>
      </c>
      <c r="Z307" s="238">
        <v>1</v>
      </c>
      <c r="AA307" s="238">
        <v>3</v>
      </c>
      <c r="AB307" s="238">
        <v>2</v>
      </c>
      <c r="AC307" s="238">
        <v>98</v>
      </c>
      <c r="AD307" s="238" t="s">
        <v>2800</v>
      </c>
      <c r="AF307" s="238" t="s">
        <v>2779</v>
      </c>
      <c r="AG307" s="238">
        <v>10</v>
      </c>
      <c r="AH307" s="238">
        <v>2</v>
      </c>
      <c r="AI307" s="238">
        <v>2</v>
      </c>
      <c r="AJ307" s="238">
        <v>3</v>
      </c>
      <c r="AK307" s="238">
        <v>24</v>
      </c>
      <c r="AL307" s="238">
        <v>18</v>
      </c>
      <c r="AM307" s="238" t="s">
        <v>354</v>
      </c>
      <c r="AN307" s="238">
        <v>5</v>
      </c>
      <c r="AO307" s="238">
        <v>1</v>
      </c>
      <c r="AS307" s="238">
        <v>12</v>
      </c>
      <c r="AT307" s="238">
        <v>9</v>
      </c>
      <c r="AU307" s="238">
        <v>35</v>
      </c>
      <c r="AV307" s="238">
        <v>13</v>
      </c>
      <c r="AW307" s="238">
        <v>22</v>
      </c>
      <c r="AX307" s="238">
        <v>2</v>
      </c>
      <c r="AY307" s="238">
        <v>2</v>
      </c>
      <c r="AZ307" s="238">
        <v>3</v>
      </c>
      <c r="BA307" s="238">
        <v>21</v>
      </c>
      <c r="BB307" s="238">
        <v>41</v>
      </c>
      <c r="BC307" s="238" t="s">
        <v>354</v>
      </c>
      <c r="BD307" s="238">
        <v>5</v>
      </c>
      <c r="BE307" s="238">
        <v>1</v>
      </c>
      <c r="BI307" s="238">
        <v>12</v>
      </c>
      <c r="BJ307" s="238">
        <v>9</v>
      </c>
      <c r="BK307" s="238">
        <v>35</v>
      </c>
      <c r="BL307" s="238">
        <v>13</v>
      </c>
      <c r="BM307" s="238">
        <v>22</v>
      </c>
      <c r="CT307" s="238">
        <v>452086.03876619303</v>
      </c>
      <c r="CU307" s="238">
        <v>4975878.3802406304</v>
      </c>
      <c r="CV307" s="238">
        <v>44.93472345</v>
      </c>
      <c r="CW307" s="238">
        <v>-93.607238039999999</v>
      </c>
      <c r="CX307" s="238" t="s">
        <v>359</v>
      </c>
      <c r="CY307" s="238" t="s">
        <v>3352</v>
      </c>
    </row>
    <row r="308" spans="1:103" x14ac:dyDescent="0.25">
      <c r="A308" s="238">
        <v>10858798</v>
      </c>
      <c r="B308" s="238">
        <v>4</v>
      </c>
      <c r="C308" s="238">
        <v>15</v>
      </c>
      <c r="D308" s="238">
        <v>8.3859999999999992</v>
      </c>
      <c r="E308" s="238">
        <v>27</v>
      </c>
      <c r="F308" s="238" t="s">
        <v>3066</v>
      </c>
      <c r="H308" s="238" t="s">
        <v>354</v>
      </c>
      <c r="I308" s="238">
        <v>25</v>
      </c>
      <c r="K308" s="238" t="s">
        <v>3353</v>
      </c>
      <c r="L308" s="238">
        <v>130310139</v>
      </c>
      <c r="M308" s="238">
        <v>1</v>
      </c>
      <c r="N308" s="238">
        <v>31</v>
      </c>
      <c r="O308" s="238">
        <v>2013</v>
      </c>
      <c r="P308" s="238" t="s">
        <v>384</v>
      </c>
      <c r="Q308" s="238">
        <v>16</v>
      </c>
      <c r="S308" s="238">
        <v>5</v>
      </c>
      <c r="T308" s="238">
        <v>0</v>
      </c>
      <c r="U308" s="238">
        <v>3</v>
      </c>
      <c r="V308" s="238">
        <v>1</v>
      </c>
      <c r="W308" s="238">
        <v>10</v>
      </c>
      <c r="X308" s="238">
        <v>2</v>
      </c>
      <c r="Y308" s="238">
        <v>1</v>
      </c>
      <c r="Z308" s="238">
        <v>2</v>
      </c>
      <c r="AA308" s="238">
        <v>2</v>
      </c>
      <c r="AB308" s="238">
        <v>1</v>
      </c>
      <c r="AC308" s="238">
        <v>98</v>
      </c>
      <c r="AD308" s="238" t="s">
        <v>3271</v>
      </c>
      <c r="AE308" s="238" t="s">
        <v>3272</v>
      </c>
      <c r="AF308" s="238" t="s">
        <v>2779</v>
      </c>
      <c r="AG308" s="238">
        <v>7</v>
      </c>
      <c r="AH308" s="238">
        <v>2</v>
      </c>
      <c r="AI308" s="238">
        <v>4</v>
      </c>
      <c r="AJ308" s="238">
        <v>4</v>
      </c>
      <c r="AK308" s="238">
        <v>8</v>
      </c>
      <c r="AL308" s="238">
        <v>39</v>
      </c>
      <c r="AM308" s="238" t="s">
        <v>363</v>
      </c>
      <c r="AN308" s="238">
        <v>5</v>
      </c>
      <c r="AO308" s="238">
        <v>1</v>
      </c>
      <c r="AP308" s="238">
        <v>1</v>
      </c>
      <c r="AS308" s="238">
        <v>7</v>
      </c>
      <c r="AT308" s="238">
        <v>98</v>
      </c>
      <c r="AU308" s="238">
        <v>40</v>
      </c>
      <c r="AV308" s="238">
        <v>11</v>
      </c>
      <c r="AW308" s="238">
        <v>20</v>
      </c>
      <c r="AX308" s="238">
        <v>2</v>
      </c>
      <c r="AY308" s="238">
        <v>4</v>
      </c>
      <c r="AZ308" s="238">
        <v>4</v>
      </c>
      <c r="BA308" s="238">
        <v>8</v>
      </c>
      <c r="BB308" s="238">
        <v>64</v>
      </c>
      <c r="BC308" s="238" t="s">
        <v>354</v>
      </c>
      <c r="BD308" s="238">
        <v>5</v>
      </c>
      <c r="BE308" s="238">
        <v>1</v>
      </c>
      <c r="BF308" s="238">
        <v>1</v>
      </c>
      <c r="BI308" s="238">
        <v>7</v>
      </c>
      <c r="BJ308" s="238">
        <v>98</v>
      </c>
      <c r="BK308" s="238">
        <v>40</v>
      </c>
      <c r="BL308" s="238">
        <v>11</v>
      </c>
      <c r="BM308" s="238">
        <v>20</v>
      </c>
      <c r="BN308" s="238">
        <v>2</v>
      </c>
      <c r="BO308" s="238">
        <v>4</v>
      </c>
      <c r="BP308" s="238">
        <v>4</v>
      </c>
      <c r="BQ308" s="238">
        <v>21</v>
      </c>
      <c r="BR308" s="238">
        <v>57</v>
      </c>
      <c r="BS308" s="238" t="s">
        <v>354</v>
      </c>
      <c r="BT308" s="238">
        <v>5</v>
      </c>
      <c r="BU308" s="238">
        <v>15</v>
      </c>
      <c r="BY308" s="238">
        <v>7</v>
      </c>
      <c r="BZ308" s="238">
        <v>98</v>
      </c>
      <c r="CA308" s="238">
        <v>40</v>
      </c>
      <c r="CB308" s="238">
        <v>11</v>
      </c>
      <c r="CC308" s="238">
        <v>20</v>
      </c>
      <c r="CT308" s="238">
        <v>452114</v>
      </c>
      <c r="CU308" s="238">
        <v>4975877</v>
      </c>
      <c r="CV308" s="238">
        <v>44.934710299999999</v>
      </c>
      <c r="CW308" s="238">
        <v>-93.606883999999994</v>
      </c>
      <c r="CX308" s="238" t="s">
        <v>359</v>
      </c>
      <c r="CY308" s="238" t="s">
        <v>3354</v>
      </c>
    </row>
    <row r="309" spans="1:103" x14ac:dyDescent="0.25">
      <c r="A309" s="238">
        <v>394478</v>
      </c>
      <c r="B309" s="238">
        <v>4</v>
      </c>
      <c r="C309" s="238">
        <v>15</v>
      </c>
      <c r="D309" s="238">
        <v>8.3879999999999999</v>
      </c>
      <c r="E309" s="238">
        <v>27</v>
      </c>
      <c r="F309" s="238" t="s">
        <v>3066</v>
      </c>
      <c r="H309" s="238" t="s">
        <v>354</v>
      </c>
      <c r="I309" s="238">
        <v>25</v>
      </c>
      <c r="K309" s="238">
        <v>16013220</v>
      </c>
      <c r="M309" s="238">
        <v>11</v>
      </c>
      <c r="N309" s="238">
        <v>14</v>
      </c>
      <c r="O309" s="238">
        <v>2016</v>
      </c>
      <c r="P309" s="238" t="s">
        <v>361</v>
      </c>
      <c r="Q309" s="238">
        <v>16</v>
      </c>
      <c r="R309" s="238" t="s">
        <v>369</v>
      </c>
      <c r="S309" s="238">
        <v>5</v>
      </c>
      <c r="T309" s="238">
        <v>0</v>
      </c>
      <c r="U309" s="238">
        <v>1</v>
      </c>
      <c r="W309" s="238">
        <v>35</v>
      </c>
      <c r="X309" s="238">
        <v>90</v>
      </c>
      <c r="Y309" s="238">
        <v>1</v>
      </c>
      <c r="Z309" s="238">
        <v>1</v>
      </c>
      <c r="AB309" s="238">
        <v>1</v>
      </c>
      <c r="AC309" s="238">
        <v>98</v>
      </c>
      <c r="AD309" s="238" t="s">
        <v>2800</v>
      </c>
      <c r="AF309" s="238" t="s">
        <v>2779</v>
      </c>
      <c r="AG309" s="238">
        <v>3</v>
      </c>
      <c r="AH309" s="238">
        <v>2</v>
      </c>
      <c r="AI309" s="238">
        <v>48</v>
      </c>
      <c r="AJ309" s="238">
        <v>3</v>
      </c>
      <c r="AK309" s="238">
        <v>24</v>
      </c>
      <c r="AL309" s="238">
        <v>72</v>
      </c>
      <c r="AM309" s="238" t="s">
        <v>363</v>
      </c>
      <c r="AN309" s="238">
        <v>5</v>
      </c>
      <c r="AO309" s="238">
        <v>10</v>
      </c>
      <c r="AS309" s="238">
        <v>90</v>
      </c>
      <c r="AT309" s="238">
        <v>98</v>
      </c>
      <c r="AU309" s="238">
        <v>10</v>
      </c>
      <c r="AV309" s="238">
        <v>11</v>
      </c>
      <c r="AW309" s="238">
        <v>21</v>
      </c>
      <c r="CT309" s="238">
        <v>452115.75091706298</v>
      </c>
      <c r="CU309" s="238">
        <v>4975862.9074743697</v>
      </c>
      <c r="CV309" s="238">
        <v>44.934586170000003</v>
      </c>
      <c r="CW309" s="238">
        <v>-93.606860040000001</v>
      </c>
      <c r="CX309" s="238" t="s">
        <v>391</v>
      </c>
      <c r="CY309" s="238" t="s">
        <v>3355</v>
      </c>
    </row>
    <row r="310" spans="1:103" x14ac:dyDescent="0.25">
      <c r="A310" s="238">
        <v>354869</v>
      </c>
      <c r="B310" s="238">
        <v>4</v>
      </c>
      <c r="C310" s="238">
        <v>15</v>
      </c>
      <c r="D310" s="238">
        <v>8.3889999999999993</v>
      </c>
      <c r="E310" s="238">
        <v>27</v>
      </c>
      <c r="F310" s="238" t="s">
        <v>3066</v>
      </c>
      <c r="H310" s="238" t="s">
        <v>354</v>
      </c>
      <c r="I310" s="238">
        <v>25</v>
      </c>
      <c r="K310" s="238">
        <v>16005915</v>
      </c>
      <c r="M310" s="238">
        <v>6</v>
      </c>
      <c r="N310" s="238">
        <v>7</v>
      </c>
      <c r="O310" s="238">
        <v>2016</v>
      </c>
      <c r="P310" s="238" t="s">
        <v>368</v>
      </c>
      <c r="Q310" s="238">
        <v>16</v>
      </c>
      <c r="R310" s="238" t="s">
        <v>356</v>
      </c>
      <c r="S310" s="238">
        <v>3</v>
      </c>
      <c r="T310" s="238">
        <v>0</v>
      </c>
      <c r="U310" s="238">
        <v>2</v>
      </c>
      <c r="V310" s="238">
        <v>90</v>
      </c>
      <c r="W310" s="238">
        <v>10</v>
      </c>
      <c r="X310" s="238">
        <v>16</v>
      </c>
      <c r="Y310" s="238">
        <v>1</v>
      </c>
      <c r="Z310" s="238">
        <v>1</v>
      </c>
      <c r="AB310" s="238">
        <v>1</v>
      </c>
      <c r="AC310" s="238">
        <v>98</v>
      </c>
      <c r="AD310" s="238" t="s">
        <v>2800</v>
      </c>
      <c r="AF310" s="238" t="s">
        <v>2779</v>
      </c>
      <c r="AG310" s="238">
        <v>90</v>
      </c>
      <c r="AH310" s="238">
        <v>2</v>
      </c>
      <c r="AI310" s="238">
        <v>2</v>
      </c>
      <c r="AJ310" s="238">
        <v>4</v>
      </c>
      <c r="AK310" s="238">
        <v>24</v>
      </c>
      <c r="AL310" s="238">
        <v>69</v>
      </c>
      <c r="AM310" s="238" t="s">
        <v>363</v>
      </c>
      <c r="AN310" s="238">
        <v>5</v>
      </c>
      <c r="AO310" s="238">
        <v>2</v>
      </c>
      <c r="AS310" s="238">
        <v>14</v>
      </c>
      <c r="AT310" s="238">
        <v>98</v>
      </c>
      <c r="AU310" s="238">
        <v>35</v>
      </c>
      <c r="AV310" s="238">
        <v>13</v>
      </c>
      <c r="AW310" s="238">
        <v>23</v>
      </c>
      <c r="AX310" s="238">
        <v>2</v>
      </c>
      <c r="AY310" s="238">
        <v>32</v>
      </c>
      <c r="AZ310" s="238">
        <v>4</v>
      </c>
      <c r="BA310" s="238">
        <v>21</v>
      </c>
      <c r="BB310" s="238">
        <v>17</v>
      </c>
      <c r="BC310" s="238" t="s">
        <v>363</v>
      </c>
      <c r="BD310" s="238">
        <v>5</v>
      </c>
      <c r="BE310" s="238">
        <v>1</v>
      </c>
      <c r="BI310" s="238">
        <v>14</v>
      </c>
      <c r="BJ310" s="238">
        <v>98</v>
      </c>
      <c r="BK310" s="238">
        <v>35</v>
      </c>
      <c r="BL310" s="238">
        <v>13</v>
      </c>
      <c r="BM310" s="238">
        <v>23</v>
      </c>
      <c r="CT310" s="238">
        <v>452112.66587633098</v>
      </c>
      <c r="CU310" s="238">
        <v>4975880.0632808004</v>
      </c>
      <c r="CV310" s="238">
        <v>44.934740390000002</v>
      </c>
      <c r="CW310" s="238">
        <v>-93.606900760000002</v>
      </c>
      <c r="CX310" s="238" t="s">
        <v>359</v>
      </c>
      <c r="CY310" s="238" t="s">
        <v>3356</v>
      </c>
    </row>
    <row r="311" spans="1:103" x14ac:dyDescent="0.25">
      <c r="A311" s="238">
        <v>10802500</v>
      </c>
      <c r="B311" s="238">
        <v>4</v>
      </c>
      <c r="C311" s="238">
        <v>15</v>
      </c>
      <c r="D311" s="238">
        <v>8.4039999999999999</v>
      </c>
      <c r="E311" s="238">
        <v>27</v>
      </c>
      <c r="F311" s="238" t="s">
        <v>3066</v>
      </c>
      <c r="H311" s="238" t="s">
        <v>354</v>
      </c>
      <c r="I311" s="238">
        <v>25</v>
      </c>
      <c r="K311" s="238">
        <v>1870012</v>
      </c>
      <c r="L311" s="238">
        <v>122400063</v>
      </c>
      <c r="M311" s="238">
        <v>8</v>
      </c>
      <c r="N311" s="238">
        <v>26</v>
      </c>
      <c r="O311" s="238">
        <v>2012</v>
      </c>
      <c r="P311" s="238" t="s">
        <v>366</v>
      </c>
      <c r="Q311" s="238">
        <v>17</v>
      </c>
      <c r="R311" s="238" t="s">
        <v>196</v>
      </c>
      <c r="S311" s="238">
        <v>5</v>
      </c>
      <c r="T311" s="238">
        <v>0</v>
      </c>
      <c r="U311" s="238">
        <v>2</v>
      </c>
      <c r="V311" s="238">
        <v>8</v>
      </c>
      <c r="W311" s="238">
        <v>10</v>
      </c>
      <c r="X311" s="238">
        <v>10</v>
      </c>
      <c r="Y311" s="238">
        <v>1</v>
      </c>
      <c r="Z311" s="238">
        <v>1</v>
      </c>
      <c r="AB311" s="238">
        <v>1</v>
      </c>
      <c r="AC311" s="238">
        <v>98</v>
      </c>
      <c r="AD311" s="238" t="s">
        <v>2795</v>
      </c>
      <c r="AE311" s="238" t="s">
        <v>3158</v>
      </c>
      <c r="AF311" s="238" t="s">
        <v>2779</v>
      </c>
      <c r="AG311" s="238">
        <v>8</v>
      </c>
      <c r="AH311" s="238">
        <v>2</v>
      </c>
      <c r="AI311" s="238">
        <v>2</v>
      </c>
      <c r="AJ311" s="238">
        <v>6</v>
      </c>
      <c r="AK311" s="238">
        <v>24</v>
      </c>
      <c r="AL311" s="238">
        <v>57</v>
      </c>
      <c r="AM311" s="238" t="s">
        <v>354</v>
      </c>
      <c r="AN311" s="238">
        <v>5</v>
      </c>
      <c r="AS311" s="238">
        <v>7</v>
      </c>
      <c r="AT311" s="238">
        <v>20</v>
      </c>
      <c r="AU311" s="238">
        <v>35</v>
      </c>
      <c r="AV311" s="238">
        <v>11</v>
      </c>
      <c r="AW311" s="238">
        <v>21</v>
      </c>
      <c r="AX311" s="238">
        <v>2</v>
      </c>
      <c r="AY311" s="238">
        <v>4</v>
      </c>
      <c r="AZ311" s="238">
        <v>4</v>
      </c>
      <c r="BA311" s="238">
        <v>99</v>
      </c>
      <c r="BB311" s="238">
        <v>47</v>
      </c>
      <c r="BC311" s="238" t="s">
        <v>363</v>
      </c>
      <c r="BD311" s="238">
        <v>5</v>
      </c>
      <c r="BE311" s="238">
        <v>7</v>
      </c>
      <c r="BG311" s="238">
        <v>99</v>
      </c>
      <c r="BI311" s="238">
        <v>7</v>
      </c>
      <c r="BJ311" s="238">
        <v>20</v>
      </c>
      <c r="BK311" s="238">
        <v>35</v>
      </c>
      <c r="BL311" s="238">
        <v>11</v>
      </c>
      <c r="BM311" s="238">
        <v>21</v>
      </c>
      <c r="CT311" s="238">
        <v>452142</v>
      </c>
      <c r="CU311" s="238">
        <v>4975886</v>
      </c>
      <c r="CV311" s="238">
        <v>44.934791599999997</v>
      </c>
      <c r="CW311" s="238">
        <v>-93.606527999999997</v>
      </c>
      <c r="CX311" s="238" t="s">
        <v>359</v>
      </c>
      <c r="CY311" s="238" t="s">
        <v>3357</v>
      </c>
    </row>
    <row r="312" spans="1:103" x14ac:dyDescent="0.25">
      <c r="A312" s="238">
        <v>10870703</v>
      </c>
      <c r="B312" s="238">
        <v>4</v>
      </c>
      <c r="C312" s="238">
        <v>15</v>
      </c>
      <c r="D312" s="238">
        <v>8.4190000000000005</v>
      </c>
      <c r="E312" s="238">
        <v>27</v>
      </c>
      <c r="F312" s="238" t="s">
        <v>3066</v>
      </c>
      <c r="H312" s="238" t="s">
        <v>354</v>
      </c>
      <c r="I312" s="238">
        <v>25</v>
      </c>
      <c r="K312" s="238" t="s">
        <v>3358</v>
      </c>
      <c r="L312" s="238">
        <v>130990039</v>
      </c>
      <c r="M312" s="238">
        <v>4</v>
      </c>
      <c r="N312" s="238">
        <v>9</v>
      </c>
      <c r="O312" s="238">
        <v>2013</v>
      </c>
      <c r="P312" s="238" t="s">
        <v>368</v>
      </c>
      <c r="Q312" s="238">
        <v>6</v>
      </c>
      <c r="S312" s="238">
        <v>5</v>
      </c>
      <c r="T312" s="238">
        <v>0</v>
      </c>
      <c r="U312" s="238">
        <v>1</v>
      </c>
      <c r="V312" s="238">
        <v>90</v>
      </c>
      <c r="W312" s="238">
        <v>16</v>
      </c>
      <c r="X312" s="238">
        <v>2</v>
      </c>
      <c r="Y312" s="238">
        <v>2</v>
      </c>
      <c r="Z312" s="238">
        <v>2</v>
      </c>
      <c r="AB312" s="238">
        <v>1</v>
      </c>
      <c r="AC312" s="238">
        <v>98</v>
      </c>
      <c r="AD312" s="238" t="s">
        <v>3359</v>
      </c>
      <c r="AE312" s="238" t="s">
        <v>3360</v>
      </c>
      <c r="AF312" s="238" t="s">
        <v>2779</v>
      </c>
      <c r="AG312" s="238">
        <v>4</v>
      </c>
      <c r="AH312" s="238">
        <v>2</v>
      </c>
      <c r="AI312" s="238">
        <v>3</v>
      </c>
      <c r="AJ312" s="238">
        <v>4</v>
      </c>
      <c r="AK312" s="238">
        <v>21</v>
      </c>
      <c r="AL312" s="238">
        <v>37</v>
      </c>
      <c r="AM312" s="238" t="s">
        <v>354</v>
      </c>
      <c r="AN312" s="238">
        <v>5</v>
      </c>
      <c r="AO312" s="238">
        <v>1</v>
      </c>
      <c r="AS312" s="238">
        <v>7</v>
      </c>
      <c r="AT312" s="238">
        <v>98</v>
      </c>
      <c r="AU312" s="238">
        <v>40</v>
      </c>
      <c r="AV312" s="238">
        <v>11</v>
      </c>
      <c r="AW312" s="238">
        <v>21</v>
      </c>
      <c r="CT312" s="238">
        <v>452164</v>
      </c>
      <c r="CU312" s="238">
        <v>4975896</v>
      </c>
      <c r="CV312" s="238">
        <v>44.934884699999998</v>
      </c>
      <c r="CW312" s="238">
        <v>-93.606252999999995</v>
      </c>
      <c r="CX312" s="238" t="s">
        <v>359</v>
      </c>
      <c r="CY312" s="238" t="s">
        <v>3361</v>
      </c>
    </row>
    <row r="313" spans="1:103" x14ac:dyDescent="0.25">
      <c r="A313" s="238">
        <v>10968318</v>
      </c>
      <c r="B313" s="238">
        <v>4</v>
      </c>
      <c r="C313" s="238">
        <v>15</v>
      </c>
      <c r="D313" s="238">
        <v>8.423</v>
      </c>
      <c r="E313" s="238">
        <v>27</v>
      </c>
      <c r="F313" s="238" t="s">
        <v>3066</v>
      </c>
      <c r="H313" s="238" t="s">
        <v>354</v>
      </c>
      <c r="I313" s="238">
        <v>25</v>
      </c>
      <c r="K313" s="238">
        <v>14009053</v>
      </c>
      <c r="L313" s="238">
        <v>141870072</v>
      </c>
      <c r="M313" s="238">
        <v>7</v>
      </c>
      <c r="N313" s="238">
        <v>6</v>
      </c>
      <c r="O313" s="238">
        <v>2014</v>
      </c>
      <c r="P313" s="238" t="s">
        <v>366</v>
      </c>
      <c r="Q313" s="238">
        <v>15</v>
      </c>
      <c r="S313" s="238">
        <v>4</v>
      </c>
      <c r="T313" s="238">
        <v>0</v>
      </c>
      <c r="U313" s="238">
        <v>2</v>
      </c>
      <c r="V313" s="238">
        <v>5</v>
      </c>
      <c r="W313" s="238">
        <v>10</v>
      </c>
      <c r="X313" s="238">
        <v>2</v>
      </c>
      <c r="Y313" s="238">
        <v>1</v>
      </c>
      <c r="Z313" s="238">
        <v>1</v>
      </c>
      <c r="AB313" s="238">
        <v>1</v>
      </c>
      <c r="AC313" s="238">
        <v>98</v>
      </c>
      <c r="AD313" s="238" t="s">
        <v>2798</v>
      </c>
      <c r="AE313" s="238" t="s">
        <v>3151</v>
      </c>
      <c r="AF313" s="238" t="s">
        <v>2779</v>
      </c>
      <c r="AG313" s="238">
        <v>10</v>
      </c>
      <c r="AH313" s="238">
        <v>2</v>
      </c>
      <c r="AI313" s="238">
        <v>3</v>
      </c>
      <c r="AJ313" s="238">
        <v>3</v>
      </c>
      <c r="AK313" s="238">
        <v>24</v>
      </c>
      <c r="AL313" s="238">
        <v>45</v>
      </c>
      <c r="AM313" s="238" t="s">
        <v>354</v>
      </c>
      <c r="AN313" s="238">
        <v>5</v>
      </c>
      <c r="AO313" s="238">
        <v>2</v>
      </c>
      <c r="AS313" s="238">
        <v>7</v>
      </c>
      <c r="AT313" s="238">
        <v>20</v>
      </c>
      <c r="AU313" s="238">
        <v>35</v>
      </c>
      <c r="AV313" s="238">
        <v>10</v>
      </c>
      <c r="AW313" s="238">
        <v>20</v>
      </c>
      <c r="AX313" s="238">
        <v>2</v>
      </c>
      <c r="AY313" s="238">
        <v>2</v>
      </c>
      <c r="AZ313" s="238">
        <v>4</v>
      </c>
      <c r="BA313" s="238">
        <v>21</v>
      </c>
      <c r="BB313" s="238">
        <v>39</v>
      </c>
      <c r="BC313" s="238" t="s">
        <v>363</v>
      </c>
      <c r="BD313" s="238">
        <v>5</v>
      </c>
      <c r="BE313" s="238">
        <v>1</v>
      </c>
      <c r="BI313" s="238">
        <v>7</v>
      </c>
      <c r="BJ313" s="238">
        <v>20</v>
      </c>
      <c r="BK313" s="238">
        <v>35</v>
      </c>
      <c r="BL313" s="238">
        <v>10</v>
      </c>
      <c r="BM313" s="238">
        <v>20</v>
      </c>
      <c r="CT313" s="238">
        <v>452170</v>
      </c>
      <c r="CU313" s="238">
        <v>4975898</v>
      </c>
      <c r="CV313" s="238">
        <v>44.934909599999997</v>
      </c>
      <c r="CW313" s="238">
        <v>-93.606179600000004</v>
      </c>
      <c r="CX313" s="238" t="s">
        <v>359</v>
      </c>
      <c r="CY313" s="238" t="s">
        <v>3362</v>
      </c>
    </row>
    <row r="314" spans="1:103" x14ac:dyDescent="0.25">
      <c r="A314" s="238">
        <v>10956552</v>
      </c>
      <c r="B314" s="238">
        <v>4</v>
      </c>
      <c r="C314" s="238">
        <v>15</v>
      </c>
      <c r="D314" s="238">
        <v>8.4390000000000001</v>
      </c>
      <c r="E314" s="238">
        <v>27</v>
      </c>
      <c r="F314" s="238" t="s">
        <v>3066</v>
      </c>
      <c r="H314" s="238" t="s">
        <v>354</v>
      </c>
      <c r="I314" s="238">
        <v>25</v>
      </c>
      <c r="K314" s="238" t="s">
        <v>3363</v>
      </c>
      <c r="L314" s="238">
        <v>141110028</v>
      </c>
      <c r="M314" s="238">
        <v>4</v>
      </c>
      <c r="N314" s="238">
        <v>21</v>
      </c>
      <c r="O314" s="238">
        <v>2014</v>
      </c>
      <c r="P314" s="238" t="s">
        <v>361</v>
      </c>
      <c r="Q314" s="238">
        <v>7</v>
      </c>
      <c r="S314" s="238">
        <v>5</v>
      </c>
      <c r="T314" s="238">
        <v>0</v>
      </c>
      <c r="U314" s="238">
        <v>1</v>
      </c>
      <c r="V314" s="238">
        <v>7</v>
      </c>
      <c r="W314" s="238">
        <v>54</v>
      </c>
      <c r="X314" s="238">
        <v>2</v>
      </c>
      <c r="Y314" s="238">
        <v>1</v>
      </c>
      <c r="Z314" s="238">
        <v>3</v>
      </c>
      <c r="AA314" s="238">
        <v>2</v>
      </c>
      <c r="AB314" s="238">
        <v>2</v>
      </c>
      <c r="AC314" s="238">
        <v>98</v>
      </c>
      <c r="AD314" s="238" t="s">
        <v>2834</v>
      </c>
      <c r="AE314" s="238" t="s">
        <v>3364</v>
      </c>
      <c r="AF314" s="238" t="s">
        <v>2779</v>
      </c>
      <c r="AG314" s="238">
        <v>3</v>
      </c>
      <c r="AH314" s="238">
        <v>2</v>
      </c>
      <c r="AI314" s="238">
        <v>2</v>
      </c>
      <c r="AJ314" s="238">
        <v>3</v>
      </c>
      <c r="AK314" s="238">
        <v>21</v>
      </c>
      <c r="AL314" s="238">
        <v>70</v>
      </c>
      <c r="AM314" s="238" t="s">
        <v>354</v>
      </c>
      <c r="AN314" s="238">
        <v>5</v>
      </c>
      <c r="AO314" s="238">
        <v>15</v>
      </c>
      <c r="AS314" s="238">
        <v>7</v>
      </c>
      <c r="AT314" s="238">
        <v>90</v>
      </c>
      <c r="AU314" s="238">
        <v>40</v>
      </c>
      <c r="AV314" s="238">
        <v>10</v>
      </c>
      <c r="AW314" s="238">
        <v>20</v>
      </c>
      <c r="CT314" s="238">
        <v>452192</v>
      </c>
      <c r="CU314" s="238">
        <v>4975910</v>
      </c>
      <c r="CV314" s="238">
        <v>44.935017700000003</v>
      </c>
      <c r="CW314" s="238">
        <v>-93.605896599999994</v>
      </c>
      <c r="CX314" s="238" t="s">
        <v>359</v>
      </c>
      <c r="CY314" s="238" t="s">
        <v>3365</v>
      </c>
    </row>
    <row r="315" spans="1:103" x14ac:dyDescent="0.25">
      <c r="A315" s="238">
        <v>631631</v>
      </c>
      <c r="B315" s="238">
        <v>4</v>
      </c>
      <c r="C315" s="238">
        <v>15</v>
      </c>
      <c r="D315" s="238">
        <v>8.4420000000000002</v>
      </c>
      <c r="E315" s="238">
        <v>27</v>
      </c>
      <c r="F315" s="238" t="s">
        <v>3066</v>
      </c>
      <c r="H315" s="238" t="s">
        <v>354</v>
      </c>
      <c r="I315" s="238">
        <v>25</v>
      </c>
      <c r="K315" s="238">
        <v>18009812</v>
      </c>
      <c r="M315" s="238">
        <v>8</v>
      </c>
      <c r="N315" s="238">
        <v>31</v>
      </c>
      <c r="O315" s="238">
        <v>2018</v>
      </c>
      <c r="P315" s="238" t="s">
        <v>362</v>
      </c>
      <c r="Q315" s="238">
        <v>15</v>
      </c>
      <c r="R315" s="238" t="s">
        <v>356</v>
      </c>
      <c r="S315" s="238">
        <v>4</v>
      </c>
      <c r="T315" s="238">
        <v>0</v>
      </c>
      <c r="U315" s="238">
        <v>2</v>
      </c>
      <c r="V315" s="238">
        <v>12</v>
      </c>
      <c r="W315" s="238">
        <v>10</v>
      </c>
      <c r="X315" s="238">
        <v>2</v>
      </c>
      <c r="Y315" s="238">
        <v>1</v>
      </c>
      <c r="Z315" s="238">
        <v>1</v>
      </c>
      <c r="AB315" s="238">
        <v>1</v>
      </c>
      <c r="AC315" s="238">
        <v>98</v>
      </c>
      <c r="AD315" s="238" t="s">
        <v>2800</v>
      </c>
      <c r="AF315" s="238" t="s">
        <v>2779</v>
      </c>
      <c r="AG315" s="238">
        <v>7</v>
      </c>
      <c r="AH315" s="238">
        <v>2</v>
      </c>
      <c r="AI315" s="238">
        <v>2</v>
      </c>
      <c r="AJ315" s="238">
        <v>4</v>
      </c>
      <c r="AK315" s="238">
        <v>21</v>
      </c>
      <c r="AL315" s="238">
        <v>51</v>
      </c>
      <c r="AM315" s="238" t="s">
        <v>354</v>
      </c>
      <c r="AN315" s="238">
        <v>5</v>
      </c>
      <c r="AO315" s="238">
        <v>90</v>
      </c>
      <c r="AS315" s="238">
        <v>12</v>
      </c>
      <c r="AT315" s="238">
        <v>9</v>
      </c>
      <c r="AU315" s="238">
        <v>40</v>
      </c>
      <c r="AV315" s="238">
        <v>11</v>
      </c>
      <c r="AW315" s="238">
        <v>21</v>
      </c>
      <c r="AX315" s="238">
        <v>2</v>
      </c>
      <c r="AY315" s="238">
        <v>2</v>
      </c>
      <c r="AZ315" s="238">
        <v>4</v>
      </c>
      <c r="BA315" s="238">
        <v>34</v>
      </c>
      <c r="BB315" s="238">
        <v>47</v>
      </c>
      <c r="BC315" s="238" t="s">
        <v>354</v>
      </c>
      <c r="BD315" s="238">
        <v>5</v>
      </c>
      <c r="BE315" s="238">
        <v>1</v>
      </c>
      <c r="BI315" s="238">
        <v>12</v>
      </c>
      <c r="BJ315" s="238">
        <v>9</v>
      </c>
      <c r="BK315" s="238">
        <v>40</v>
      </c>
      <c r="BL315" s="238">
        <v>11</v>
      </c>
      <c r="BM315" s="238">
        <v>21</v>
      </c>
      <c r="CT315" s="238">
        <v>452190.15251608699</v>
      </c>
      <c r="CU315" s="238">
        <v>4975923.0846224902</v>
      </c>
      <c r="CV315" s="238">
        <v>44.935132869999997</v>
      </c>
      <c r="CW315" s="238">
        <v>-93.605922860000007</v>
      </c>
      <c r="CX315" s="238" t="s">
        <v>359</v>
      </c>
      <c r="CY315" s="238" t="s">
        <v>3366</v>
      </c>
    </row>
    <row r="316" spans="1:103" x14ac:dyDescent="0.25">
      <c r="A316" s="238">
        <v>327317</v>
      </c>
      <c r="B316" s="238">
        <v>4</v>
      </c>
      <c r="C316" s="238">
        <v>15</v>
      </c>
      <c r="D316" s="238">
        <v>8.5020000000000007</v>
      </c>
      <c r="E316" s="238">
        <v>27</v>
      </c>
      <c r="F316" s="238" t="s">
        <v>3066</v>
      </c>
      <c r="H316" s="238" t="s">
        <v>354</v>
      </c>
      <c r="I316" s="238">
        <v>25</v>
      </c>
      <c r="K316" s="238">
        <v>16001288</v>
      </c>
      <c r="M316" s="238">
        <v>2</v>
      </c>
      <c r="N316" s="238">
        <v>7</v>
      </c>
      <c r="O316" s="238">
        <v>2016</v>
      </c>
      <c r="P316" s="238" t="s">
        <v>366</v>
      </c>
      <c r="Q316" s="238">
        <v>19</v>
      </c>
      <c r="R316" s="238" t="s">
        <v>369</v>
      </c>
      <c r="S316" s="238">
        <v>3</v>
      </c>
      <c r="T316" s="238">
        <v>0</v>
      </c>
      <c r="U316" s="238">
        <v>1</v>
      </c>
      <c r="V316" s="238">
        <v>99</v>
      </c>
      <c r="W316" s="238">
        <v>10</v>
      </c>
      <c r="X316" s="238">
        <v>99</v>
      </c>
      <c r="Y316" s="238">
        <v>4</v>
      </c>
      <c r="Z316" s="238">
        <v>4</v>
      </c>
      <c r="AA316" s="238">
        <v>7</v>
      </c>
      <c r="AB316" s="238">
        <v>3</v>
      </c>
      <c r="AC316" s="238">
        <v>98</v>
      </c>
      <c r="AD316" s="238" t="s">
        <v>2800</v>
      </c>
      <c r="AF316" s="238" t="s">
        <v>2779</v>
      </c>
      <c r="AG316" s="238">
        <v>4</v>
      </c>
      <c r="AH316" s="238">
        <v>2</v>
      </c>
      <c r="AI316" s="238">
        <v>4</v>
      </c>
      <c r="AJ316" s="238">
        <v>3</v>
      </c>
      <c r="AK316" s="238">
        <v>21</v>
      </c>
      <c r="AL316" s="238">
        <v>18</v>
      </c>
      <c r="AM316" s="238" t="s">
        <v>354</v>
      </c>
      <c r="AN316" s="238">
        <v>5</v>
      </c>
      <c r="AO316" s="238">
        <v>71</v>
      </c>
      <c r="AP316" s="238">
        <v>72</v>
      </c>
      <c r="AS316" s="238">
        <v>14</v>
      </c>
      <c r="AT316" s="238">
        <v>9</v>
      </c>
      <c r="AU316" s="238">
        <v>40</v>
      </c>
      <c r="AV316" s="238">
        <v>11</v>
      </c>
      <c r="AW316" s="238">
        <v>21</v>
      </c>
      <c r="CT316" s="238">
        <v>452276.61544323101</v>
      </c>
      <c r="CU316" s="238">
        <v>4975956.0360718397</v>
      </c>
      <c r="CV316" s="238">
        <v>44.935435290000001</v>
      </c>
      <c r="CW316" s="238">
        <v>-93.604830239999998</v>
      </c>
      <c r="CX316" s="238" t="s">
        <v>359</v>
      </c>
      <c r="CY316" s="238" t="s">
        <v>3367</v>
      </c>
    </row>
    <row r="317" spans="1:103" x14ac:dyDescent="0.25">
      <c r="A317" s="238">
        <v>11037088</v>
      </c>
      <c r="B317" s="238">
        <v>4</v>
      </c>
      <c r="C317" s="238">
        <v>15</v>
      </c>
      <c r="D317" s="238">
        <v>8.5079999999999991</v>
      </c>
      <c r="E317" s="238">
        <v>27</v>
      </c>
      <c r="F317" s="238" t="s">
        <v>3066</v>
      </c>
      <c r="H317" s="238" t="s">
        <v>354</v>
      </c>
      <c r="I317" s="238">
        <v>25</v>
      </c>
      <c r="K317" s="238" t="s">
        <v>3368</v>
      </c>
      <c r="L317" s="238">
        <v>150720065</v>
      </c>
      <c r="M317" s="238">
        <v>3</v>
      </c>
      <c r="N317" s="238">
        <v>11</v>
      </c>
      <c r="O317" s="238">
        <v>2015</v>
      </c>
      <c r="P317" s="238" t="s">
        <v>355</v>
      </c>
      <c r="Q317" s="238">
        <v>15</v>
      </c>
      <c r="S317" s="238">
        <v>5</v>
      </c>
      <c r="T317" s="238">
        <v>0</v>
      </c>
      <c r="U317" s="238">
        <v>2</v>
      </c>
      <c r="V317" s="238">
        <v>5</v>
      </c>
      <c r="W317" s="238">
        <v>10</v>
      </c>
      <c r="X317" s="238">
        <v>2</v>
      </c>
      <c r="Y317" s="238">
        <v>1</v>
      </c>
      <c r="Z317" s="238">
        <v>1</v>
      </c>
      <c r="AA317" s="238">
        <v>1</v>
      </c>
      <c r="AB317" s="238">
        <v>1</v>
      </c>
      <c r="AC317" s="238">
        <v>98</v>
      </c>
      <c r="AD317" s="238" t="s">
        <v>3369</v>
      </c>
      <c r="AF317" s="238" t="s">
        <v>2779</v>
      </c>
      <c r="AG317" s="238">
        <v>10</v>
      </c>
      <c r="AH317" s="238">
        <v>2</v>
      </c>
      <c r="AI317" s="238">
        <v>3</v>
      </c>
      <c r="AJ317" s="238">
        <v>4</v>
      </c>
      <c r="AK317" s="238">
        <v>21</v>
      </c>
      <c r="AL317" s="238">
        <v>18</v>
      </c>
      <c r="AM317" s="238" t="s">
        <v>354</v>
      </c>
      <c r="AN317" s="238">
        <v>5</v>
      </c>
      <c r="AO317" s="238">
        <v>1</v>
      </c>
      <c r="AP317" s="238">
        <v>1</v>
      </c>
      <c r="AS317" s="238">
        <v>7</v>
      </c>
      <c r="AT317" s="238">
        <v>98</v>
      </c>
      <c r="AU317" s="238">
        <v>40</v>
      </c>
      <c r="AV317" s="238">
        <v>11</v>
      </c>
      <c r="AW317" s="238">
        <v>21</v>
      </c>
      <c r="AX317" s="238">
        <v>2</v>
      </c>
      <c r="AY317" s="238">
        <v>1</v>
      </c>
      <c r="AZ317" s="238">
        <v>7</v>
      </c>
      <c r="BA317" s="238">
        <v>23</v>
      </c>
      <c r="BB317" s="238">
        <v>62</v>
      </c>
      <c r="BC317" s="238" t="s">
        <v>354</v>
      </c>
      <c r="BD317" s="238">
        <v>1</v>
      </c>
      <c r="BE317" s="238">
        <v>2</v>
      </c>
      <c r="BF317" s="238">
        <v>18</v>
      </c>
      <c r="BI317" s="238">
        <v>7</v>
      </c>
      <c r="BJ317" s="238">
        <v>98</v>
      </c>
      <c r="BK317" s="238">
        <v>40</v>
      </c>
      <c r="BL317" s="238">
        <v>11</v>
      </c>
      <c r="BM317" s="238">
        <v>21</v>
      </c>
      <c r="CT317" s="238">
        <v>452288</v>
      </c>
      <c r="CU317" s="238">
        <v>4975964</v>
      </c>
      <c r="CV317" s="238">
        <v>44.935509600000003</v>
      </c>
      <c r="CW317" s="238">
        <v>-93.604680900000005</v>
      </c>
      <c r="CX317" s="238" t="s">
        <v>359</v>
      </c>
      <c r="CY317" s="238" t="s">
        <v>3370</v>
      </c>
    </row>
    <row r="318" spans="1:103" x14ac:dyDescent="0.25">
      <c r="A318" s="238">
        <v>10899044</v>
      </c>
      <c r="B318" s="238">
        <v>4</v>
      </c>
      <c r="C318" s="238">
        <v>15</v>
      </c>
      <c r="D318" s="238">
        <v>8.51</v>
      </c>
      <c r="E318" s="238">
        <v>27</v>
      </c>
      <c r="F318" s="238" t="s">
        <v>3066</v>
      </c>
      <c r="H318" s="238" t="s">
        <v>354</v>
      </c>
      <c r="I318" s="238">
        <v>25</v>
      </c>
      <c r="K318" s="238" t="s">
        <v>3371</v>
      </c>
      <c r="L318" s="238">
        <v>132580113</v>
      </c>
      <c r="M318" s="238">
        <v>9</v>
      </c>
      <c r="N318" s="238">
        <v>15</v>
      </c>
      <c r="O318" s="238">
        <v>2013</v>
      </c>
      <c r="P318" s="238" t="s">
        <v>366</v>
      </c>
      <c r="Q318" s="238">
        <v>15</v>
      </c>
      <c r="S318" s="238">
        <v>4</v>
      </c>
      <c r="T318" s="238">
        <v>0</v>
      </c>
      <c r="U318" s="238">
        <v>2</v>
      </c>
      <c r="V318" s="238">
        <v>11</v>
      </c>
      <c r="W318" s="238">
        <v>10</v>
      </c>
      <c r="X318" s="238">
        <v>2</v>
      </c>
      <c r="Y318" s="238">
        <v>1</v>
      </c>
      <c r="Z318" s="238">
        <v>1</v>
      </c>
      <c r="AB318" s="238">
        <v>1</v>
      </c>
      <c r="AC318" s="238">
        <v>98</v>
      </c>
      <c r="AD318" s="238" t="s">
        <v>2795</v>
      </c>
      <c r="AE318" s="238" t="s">
        <v>3372</v>
      </c>
      <c r="AF318" s="238" t="s">
        <v>2779</v>
      </c>
      <c r="AG318" s="238">
        <v>6</v>
      </c>
      <c r="AH318" s="238">
        <v>2</v>
      </c>
      <c r="AI318" s="238">
        <v>2</v>
      </c>
      <c r="AJ318" s="238">
        <v>3</v>
      </c>
      <c r="AK318" s="238">
        <v>21</v>
      </c>
      <c r="AL318" s="238">
        <v>27</v>
      </c>
      <c r="AM318" s="238" t="s">
        <v>363</v>
      </c>
      <c r="AN318" s="238">
        <v>5</v>
      </c>
      <c r="AO318" s="238">
        <v>15</v>
      </c>
      <c r="AP318" s="238">
        <v>6</v>
      </c>
      <c r="AS318" s="238">
        <v>7</v>
      </c>
      <c r="AT318" s="238">
        <v>5</v>
      </c>
      <c r="AU318" s="238">
        <v>40</v>
      </c>
      <c r="AV318" s="238">
        <v>11</v>
      </c>
      <c r="AW318" s="238">
        <v>21</v>
      </c>
      <c r="AX318" s="238">
        <v>2</v>
      </c>
      <c r="AY318" s="238">
        <v>11</v>
      </c>
      <c r="AZ318" s="238">
        <v>4</v>
      </c>
      <c r="BA318" s="238">
        <v>21</v>
      </c>
      <c r="BB318" s="238">
        <v>66</v>
      </c>
      <c r="BC318" s="238" t="s">
        <v>354</v>
      </c>
      <c r="BD318" s="238">
        <v>5</v>
      </c>
      <c r="BE318" s="238">
        <v>1</v>
      </c>
      <c r="BI318" s="238">
        <v>7</v>
      </c>
      <c r="BJ318" s="238">
        <v>5</v>
      </c>
      <c r="BK318" s="238">
        <v>40</v>
      </c>
      <c r="BL318" s="238">
        <v>11</v>
      </c>
      <c r="BM318" s="238">
        <v>21</v>
      </c>
      <c r="CT318" s="238">
        <v>452291</v>
      </c>
      <c r="CU318" s="238">
        <v>4975966</v>
      </c>
      <c r="CV318" s="238">
        <v>44.935523699999997</v>
      </c>
      <c r="CW318" s="238">
        <v>-93.604646099999997</v>
      </c>
      <c r="CX318" s="238" t="s">
        <v>359</v>
      </c>
      <c r="CY318" s="238" t="s">
        <v>3373</v>
      </c>
    </row>
    <row r="319" spans="1:103" x14ac:dyDescent="0.25">
      <c r="A319" s="238">
        <v>597456</v>
      </c>
      <c r="B319" s="238">
        <v>4</v>
      </c>
      <c r="C319" s="238">
        <v>15</v>
      </c>
      <c r="D319" s="238">
        <v>8.5399999999999991</v>
      </c>
      <c r="E319" s="238">
        <v>27</v>
      </c>
      <c r="F319" s="238" t="s">
        <v>3374</v>
      </c>
      <c r="H319" s="238" t="s">
        <v>354</v>
      </c>
      <c r="I319" s="238">
        <v>25</v>
      </c>
      <c r="K319" s="238" t="s">
        <v>3375</v>
      </c>
      <c r="M319" s="238">
        <v>5</v>
      </c>
      <c r="N319" s="238">
        <v>15</v>
      </c>
      <c r="O319" s="238">
        <v>2018</v>
      </c>
      <c r="P319" s="238" t="s">
        <v>368</v>
      </c>
      <c r="Q319" s="238">
        <v>20</v>
      </c>
      <c r="R319" s="238" t="s">
        <v>369</v>
      </c>
      <c r="S319" s="238">
        <v>5</v>
      </c>
      <c r="T319" s="238">
        <v>0</v>
      </c>
      <c r="U319" s="238">
        <v>2</v>
      </c>
      <c r="V319" s="238">
        <v>12</v>
      </c>
      <c r="W319" s="238">
        <v>10</v>
      </c>
      <c r="X319" s="238">
        <v>2</v>
      </c>
      <c r="Y319" s="238">
        <v>3</v>
      </c>
      <c r="Z319" s="238">
        <v>1</v>
      </c>
      <c r="AB319" s="238">
        <v>1</v>
      </c>
      <c r="AC319" s="238">
        <v>98</v>
      </c>
      <c r="AD319" s="238" t="s">
        <v>2800</v>
      </c>
      <c r="AF319" s="238" t="s">
        <v>2779</v>
      </c>
      <c r="AG319" s="238">
        <v>7</v>
      </c>
      <c r="AH319" s="238">
        <v>2</v>
      </c>
      <c r="AI319" s="238">
        <v>4</v>
      </c>
      <c r="AJ319" s="238">
        <v>3</v>
      </c>
      <c r="AK319" s="238">
        <v>34</v>
      </c>
      <c r="AL319" s="238">
        <v>16</v>
      </c>
      <c r="AM319" s="238" t="s">
        <v>363</v>
      </c>
      <c r="AN319" s="238">
        <v>5</v>
      </c>
      <c r="AO319" s="238">
        <v>1</v>
      </c>
      <c r="AS319" s="238">
        <v>12</v>
      </c>
      <c r="AT319" s="238">
        <v>98</v>
      </c>
      <c r="AU319" s="238">
        <v>40</v>
      </c>
      <c r="AV319" s="238">
        <v>11</v>
      </c>
      <c r="AW319" s="238">
        <v>21</v>
      </c>
      <c r="AX319" s="238">
        <v>2</v>
      </c>
      <c r="AY319" s="238">
        <v>2</v>
      </c>
      <c r="AZ319" s="238">
        <v>3</v>
      </c>
      <c r="BA319" s="238">
        <v>21</v>
      </c>
      <c r="BB319" s="238">
        <v>38</v>
      </c>
      <c r="BC319" s="238" t="s">
        <v>354</v>
      </c>
      <c r="BD319" s="238">
        <v>5</v>
      </c>
      <c r="BE319" s="238">
        <v>70</v>
      </c>
      <c r="BI319" s="238">
        <v>12</v>
      </c>
      <c r="BJ319" s="238">
        <v>98</v>
      </c>
      <c r="BK319" s="238">
        <v>40</v>
      </c>
      <c r="BL319" s="238">
        <v>11</v>
      </c>
      <c r="BM319" s="238">
        <v>21</v>
      </c>
      <c r="CT319" s="238">
        <v>452336.52575615799</v>
      </c>
      <c r="CU319" s="238">
        <v>4975983.8968284698</v>
      </c>
      <c r="CV319" s="238">
        <v>44.935690090000001</v>
      </c>
      <c r="CW319" s="238">
        <v>-93.604073630000002</v>
      </c>
      <c r="CX319" s="238" t="s">
        <v>359</v>
      </c>
      <c r="CY319" s="238" t="s">
        <v>3376</v>
      </c>
    </row>
    <row r="320" spans="1:103" x14ac:dyDescent="0.25">
      <c r="A320" s="238">
        <v>390171</v>
      </c>
      <c r="B320" s="238">
        <v>4</v>
      </c>
      <c r="C320" s="238">
        <v>15</v>
      </c>
      <c r="D320" s="238">
        <v>8.5530000000000008</v>
      </c>
      <c r="E320" s="238">
        <v>27</v>
      </c>
      <c r="F320" s="238" t="s">
        <v>3374</v>
      </c>
      <c r="H320" s="238" t="s">
        <v>354</v>
      </c>
      <c r="I320" s="238">
        <v>25</v>
      </c>
      <c r="K320" s="238">
        <v>16012629</v>
      </c>
      <c r="M320" s="238">
        <v>10</v>
      </c>
      <c r="N320" s="238">
        <v>28</v>
      </c>
      <c r="O320" s="238">
        <v>2016</v>
      </c>
      <c r="P320" s="238" t="s">
        <v>362</v>
      </c>
      <c r="Q320" s="238">
        <v>21</v>
      </c>
      <c r="R320" s="238" t="s">
        <v>356</v>
      </c>
      <c r="S320" s="238">
        <v>4</v>
      </c>
      <c r="T320" s="238">
        <v>0</v>
      </c>
      <c r="U320" s="238">
        <v>1</v>
      </c>
      <c r="W320" s="238">
        <v>48</v>
      </c>
      <c r="X320" s="238">
        <v>2</v>
      </c>
      <c r="Y320" s="238">
        <v>6</v>
      </c>
      <c r="Z320" s="238">
        <v>1</v>
      </c>
      <c r="AB320" s="238">
        <v>1</v>
      </c>
      <c r="AC320" s="238">
        <v>98</v>
      </c>
      <c r="AD320" s="238" t="s">
        <v>2800</v>
      </c>
      <c r="AF320" s="238" t="s">
        <v>2779</v>
      </c>
      <c r="AG320" s="238">
        <v>3</v>
      </c>
      <c r="AH320" s="238">
        <v>2</v>
      </c>
      <c r="AI320" s="238">
        <v>4</v>
      </c>
      <c r="AJ320" s="238">
        <v>4</v>
      </c>
      <c r="AK320" s="238">
        <v>99</v>
      </c>
      <c r="AL320" s="238">
        <v>24</v>
      </c>
      <c r="AM320" s="238" t="s">
        <v>363</v>
      </c>
      <c r="AN320" s="238">
        <v>99</v>
      </c>
      <c r="AO320" s="238">
        <v>99</v>
      </c>
      <c r="AS320" s="238">
        <v>12</v>
      </c>
      <c r="AT320" s="238">
        <v>9</v>
      </c>
      <c r="AU320" s="238">
        <v>40</v>
      </c>
      <c r="AV320" s="238">
        <v>13</v>
      </c>
      <c r="AW320" s="238">
        <v>21</v>
      </c>
      <c r="CT320" s="238">
        <v>452340.62865315698</v>
      </c>
      <c r="CU320" s="238">
        <v>4976006.5841784095</v>
      </c>
      <c r="CV320" s="238">
        <v>44.935894589999997</v>
      </c>
      <c r="CW320" s="238">
        <v>-93.604023769999998</v>
      </c>
      <c r="CX320" s="238" t="s">
        <v>359</v>
      </c>
      <c r="CY320" s="238" t="s">
        <v>3377</v>
      </c>
    </row>
    <row r="321" spans="1:103" x14ac:dyDescent="0.25">
      <c r="A321" s="238">
        <v>10795343</v>
      </c>
      <c r="B321" s="238">
        <v>4</v>
      </c>
      <c r="C321" s="238">
        <v>15</v>
      </c>
      <c r="D321" s="238">
        <v>8.6280000000000001</v>
      </c>
      <c r="E321" s="238">
        <v>27</v>
      </c>
      <c r="F321" s="238" t="s">
        <v>3374</v>
      </c>
      <c r="H321" s="238" t="s">
        <v>354</v>
      </c>
      <c r="I321" s="238">
        <v>25</v>
      </c>
      <c r="K321" s="238" t="s">
        <v>3378</v>
      </c>
      <c r="L321" s="238">
        <v>121170050</v>
      </c>
      <c r="M321" s="238">
        <v>4</v>
      </c>
      <c r="N321" s="238">
        <v>22</v>
      </c>
      <c r="O321" s="238">
        <v>2012</v>
      </c>
      <c r="P321" s="238" t="s">
        <v>366</v>
      </c>
      <c r="Q321" s="238">
        <v>14</v>
      </c>
      <c r="R321" s="238" t="s">
        <v>369</v>
      </c>
      <c r="S321" s="238">
        <v>5</v>
      </c>
      <c r="T321" s="238">
        <v>0</v>
      </c>
      <c r="U321" s="238">
        <v>1</v>
      </c>
      <c r="V321" s="238">
        <v>90</v>
      </c>
      <c r="W321" s="238">
        <v>16</v>
      </c>
      <c r="X321" s="238">
        <v>2</v>
      </c>
      <c r="Y321" s="238">
        <v>1</v>
      </c>
      <c r="Z321" s="238">
        <v>1</v>
      </c>
      <c r="AB321" s="238">
        <v>1</v>
      </c>
      <c r="AC321" s="238">
        <v>98</v>
      </c>
      <c r="AD321" s="238" t="s">
        <v>3207</v>
      </c>
      <c r="AE321" s="238" t="s">
        <v>3379</v>
      </c>
      <c r="AF321" s="238" t="s">
        <v>2779</v>
      </c>
      <c r="AG321" s="238">
        <v>4</v>
      </c>
      <c r="AH321" s="238">
        <v>2</v>
      </c>
      <c r="AI321" s="238">
        <v>2</v>
      </c>
      <c r="AJ321" s="238">
        <v>3</v>
      </c>
      <c r="AK321" s="238">
        <v>21</v>
      </c>
      <c r="AL321" s="238">
        <v>71</v>
      </c>
      <c r="AM321" s="238" t="s">
        <v>354</v>
      </c>
      <c r="AN321" s="238">
        <v>5</v>
      </c>
      <c r="AO321" s="238">
        <v>1</v>
      </c>
      <c r="AS321" s="238">
        <v>7</v>
      </c>
      <c r="AT321" s="238">
        <v>98</v>
      </c>
      <c r="AU321" s="238">
        <v>40</v>
      </c>
      <c r="AV321" s="238">
        <v>10</v>
      </c>
      <c r="AW321" s="238">
        <v>21</v>
      </c>
      <c r="CT321" s="238">
        <v>452445</v>
      </c>
      <c r="CU321" s="238">
        <v>4976076</v>
      </c>
      <c r="CV321" s="238">
        <v>44.936522099999998</v>
      </c>
      <c r="CW321" s="238">
        <v>-93.602705</v>
      </c>
      <c r="CX321" s="238" t="s">
        <v>359</v>
      </c>
      <c r="CY321" s="238" t="s">
        <v>3380</v>
      </c>
    </row>
    <row r="322" spans="1:103" x14ac:dyDescent="0.25">
      <c r="A322" s="238">
        <v>10796976</v>
      </c>
      <c r="B322" s="238">
        <v>4</v>
      </c>
      <c r="C322" s="238">
        <v>15</v>
      </c>
      <c r="D322" s="238">
        <v>8.6549999999999994</v>
      </c>
      <c r="E322" s="238">
        <v>27</v>
      </c>
      <c r="F322" s="238" t="s">
        <v>3374</v>
      </c>
      <c r="H322" s="238" t="s">
        <v>354</v>
      </c>
      <c r="I322" s="238">
        <v>25</v>
      </c>
      <c r="L322" s="238">
        <v>121460065</v>
      </c>
      <c r="M322" s="238">
        <v>4</v>
      </c>
      <c r="N322" s="238">
        <v>22</v>
      </c>
      <c r="O322" s="238">
        <v>2012</v>
      </c>
      <c r="P322" s="238" t="s">
        <v>366</v>
      </c>
      <c r="Q322" s="238">
        <v>15</v>
      </c>
      <c r="S322" s="238">
        <v>5</v>
      </c>
      <c r="T322" s="238">
        <v>0</v>
      </c>
      <c r="U322" s="238">
        <v>1</v>
      </c>
      <c r="W322" s="238">
        <v>16</v>
      </c>
      <c r="Y322" s="238">
        <v>1</v>
      </c>
      <c r="Z322" s="238">
        <v>2</v>
      </c>
      <c r="AB322" s="238">
        <v>1</v>
      </c>
      <c r="AC322" s="238">
        <v>98</v>
      </c>
      <c r="AF322" s="238" t="s">
        <v>2779</v>
      </c>
      <c r="AG322" s="238">
        <v>4</v>
      </c>
      <c r="AH322" s="238">
        <v>2</v>
      </c>
      <c r="AI322" s="238">
        <v>2</v>
      </c>
      <c r="AJ322" s="238">
        <v>3</v>
      </c>
      <c r="AK322" s="238">
        <v>21</v>
      </c>
      <c r="AL322" s="238">
        <v>71</v>
      </c>
      <c r="AM322" s="238" t="s">
        <v>354</v>
      </c>
      <c r="AT322" s="238">
        <v>98</v>
      </c>
      <c r="AU322" s="238">
        <v>40</v>
      </c>
      <c r="CT322" s="238">
        <v>452474</v>
      </c>
      <c r="CU322" s="238">
        <v>4976108</v>
      </c>
      <c r="CV322" s="238">
        <v>44.936820900000001</v>
      </c>
      <c r="CW322" s="238">
        <v>-93.602339200000003</v>
      </c>
      <c r="CX322" s="238" t="s">
        <v>359</v>
      </c>
    </row>
    <row r="323" spans="1:103" x14ac:dyDescent="0.25">
      <c r="A323" s="238">
        <v>10796977</v>
      </c>
      <c r="B323" s="238">
        <v>4</v>
      </c>
      <c r="C323" s="238">
        <v>15</v>
      </c>
      <c r="D323" s="238">
        <v>8.6549999999999994</v>
      </c>
      <c r="E323" s="238">
        <v>27</v>
      </c>
      <c r="F323" s="238" t="s">
        <v>3374</v>
      </c>
      <c r="H323" s="238" t="s">
        <v>354</v>
      </c>
      <c r="I323" s="238">
        <v>25</v>
      </c>
      <c r="L323" s="238">
        <v>121460066</v>
      </c>
      <c r="M323" s="238">
        <v>4</v>
      </c>
      <c r="N323" s="238">
        <v>22</v>
      </c>
      <c r="O323" s="238">
        <v>2012</v>
      </c>
      <c r="P323" s="238" t="s">
        <v>366</v>
      </c>
      <c r="Q323" s="238">
        <v>12</v>
      </c>
      <c r="S323" s="238">
        <v>5</v>
      </c>
      <c r="T323" s="238">
        <v>0</v>
      </c>
      <c r="U323" s="238">
        <v>2</v>
      </c>
      <c r="V323" s="238">
        <v>1</v>
      </c>
      <c r="W323" s="238">
        <v>10</v>
      </c>
      <c r="Y323" s="238">
        <v>1</v>
      </c>
      <c r="Z323" s="238">
        <v>2</v>
      </c>
      <c r="AB323" s="238">
        <v>1</v>
      </c>
      <c r="AC323" s="238">
        <v>99</v>
      </c>
      <c r="AF323" s="238" t="s">
        <v>2779</v>
      </c>
      <c r="AG323" s="238">
        <v>7</v>
      </c>
      <c r="AH323" s="238">
        <v>2</v>
      </c>
      <c r="AI323" s="238">
        <v>2</v>
      </c>
      <c r="AJ323" s="238">
        <v>1</v>
      </c>
      <c r="AK323" s="238">
        <v>8</v>
      </c>
      <c r="AL323" s="238">
        <v>60</v>
      </c>
      <c r="AM323" s="238" t="s">
        <v>363</v>
      </c>
      <c r="AT323" s="238">
        <v>22</v>
      </c>
      <c r="AX323" s="238">
        <v>2</v>
      </c>
      <c r="AY323" s="238">
        <v>2</v>
      </c>
      <c r="AZ323" s="238">
        <v>1</v>
      </c>
      <c r="BA323" s="238">
        <v>21</v>
      </c>
      <c r="BB323" s="238">
        <v>28</v>
      </c>
      <c r="BC323" s="238" t="s">
        <v>354</v>
      </c>
      <c r="BJ323" s="238">
        <v>22</v>
      </c>
      <c r="CT323" s="238">
        <v>452474</v>
      </c>
      <c r="CU323" s="238">
        <v>4976108</v>
      </c>
      <c r="CV323" s="238">
        <v>44.936820900000001</v>
      </c>
      <c r="CW323" s="238">
        <v>-93.602339200000003</v>
      </c>
      <c r="CX323" s="238" t="s">
        <v>359</v>
      </c>
    </row>
    <row r="324" spans="1:103" x14ac:dyDescent="0.25">
      <c r="A324" s="238">
        <v>737300</v>
      </c>
      <c r="B324" s="238">
        <v>4</v>
      </c>
      <c r="C324" s="238">
        <v>15</v>
      </c>
      <c r="D324" s="238">
        <v>8.6959999999999997</v>
      </c>
      <c r="E324" s="238">
        <v>27</v>
      </c>
      <c r="F324" s="238" t="s">
        <v>3374</v>
      </c>
      <c r="H324" s="238" t="s">
        <v>354</v>
      </c>
      <c r="I324" s="238">
        <v>25</v>
      </c>
      <c r="K324" s="238" t="s">
        <v>3381</v>
      </c>
      <c r="M324" s="238">
        <v>7</v>
      </c>
      <c r="N324" s="238">
        <v>30</v>
      </c>
      <c r="O324" s="238">
        <v>2019</v>
      </c>
      <c r="P324" s="238" t="s">
        <v>368</v>
      </c>
      <c r="Q324" s="238">
        <v>7</v>
      </c>
      <c r="R324" s="238" t="s">
        <v>369</v>
      </c>
      <c r="S324" s="238">
        <v>3</v>
      </c>
      <c r="T324" s="238">
        <v>0</v>
      </c>
      <c r="U324" s="238">
        <v>1</v>
      </c>
      <c r="W324" s="238">
        <v>70</v>
      </c>
      <c r="X324" s="238">
        <v>2</v>
      </c>
      <c r="Y324" s="238">
        <v>1</v>
      </c>
      <c r="Z324" s="238">
        <v>1</v>
      </c>
      <c r="AB324" s="238">
        <v>1</v>
      </c>
      <c r="AC324" s="238">
        <v>98</v>
      </c>
      <c r="AD324" s="238" t="s">
        <v>2800</v>
      </c>
      <c r="AF324" s="238" t="s">
        <v>2779</v>
      </c>
      <c r="AG324" s="238">
        <v>1</v>
      </c>
      <c r="AH324" s="238">
        <v>2</v>
      </c>
      <c r="AI324" s="238">
        <v>2</v>
      </c>
      <c r="AJ324" s="238">
        <v>3</v>
      </c>
      <c r="AK324" s="238">
        <v>21</v>
      </c>
      <c r="AL324" s="238">
        <v>18</v>
      </c>
      <c r="AM324" s="238" t="s">
        <v>354</v>
      </c>
      <c r="AN324" s="238">
        <v>5</v>
      </c>
      <c r="AO324" s="238">
        <v>90</v>
      </c>
      <c r="AS324" s="238">
        <v>12</v>
      </c>
      <c r="AT324" s="238">
        <v>98</v>
      </c>
      <c r="AU324" s="238">
        <v>40</v>
      </c>
      <c r="AV324" s="238">
        <v>12</v>
      </c>
      <c r="AW324" s="238">
        <v>21</v>
      </c>
      <c r="AX324" s="238">
        <v>5</v>
      </c>
      <c r="BB324" s="238">
        <v>69</v>
      </c>
      <c r="BC324" s="238" t="s">
        <v>354</v>
      </c>
      <c r="BD324" s="238">
        <v>5</v>
      </c>
      <c r="BE324" s="238">
        <v>22</v>
      </c>
      <c r="BG324" s="238">
        <v>31</v>
      </c>
      <c r="BH324" s="238">
        <v>12</v>
      </c>
      <c r="CT324" s="238">
        <v>452504.70959689701</v>
      </c>
      <c r="CU324" s="238">
        <v>4976167.1965626599</v>
      </c>
      <c r="CV324" s="238">
        <v>44.937351329999998</v>
      </c>
      <c r="CW324" s="238">
        <v>-93.601959469999997</v>
      </c>
      <c r="CX324" s="238" t="s">
        <v>359</v>
      </c>
      <c r="CY324" s="238" t="s">
        <v>3382</v>
      </c>
    </row>
    <row r="325" spans="1:103" x14ac:dyDescent="0.25">
      <c r="A325" s="238">
        <v>739933</v>
      </c>
      <c r="B325" s="238">
        <v>4</v>
      </c>
      <c r="C325" s="238">
        <v>15</v>
      </c>
      <c r="D325" s="238">
        <v>8.7010000000000005</v>
      </c>
      <c r="E325" s="238">
        <v>27</v>
      </c>
      <c r="F325" s="238" t="s">
        <v>3374</v>
      </c>
      <c r="H325" s="238" t="s">
        <v>354</v>
      </c>
      <c r="I325" s="238">
        <v>25</v>
      </c>
      <c r="K325" s="238">
        <v>19007351</v>
      </c>
      <c r="M325" s="238">
        <v>8</v>
      </c>
      <c r="N325" s="238">
        <v>12</v>
      </c>
      <c r="O325" s="238">
        <v>2019</v>
      </c>
      <c r="P325" s="238" t="s">
        <v>361</v>
      </c>
      <c r="Q325" s="238">
        <v>7</v>
      </c>
      <c r="S325" s="238">
        <v>5</v>
      </c>
      <c r="T325" s="238">
        <v>0</v>
      </c>
      <c r="U325" s="238">
        <v>1</v>
      </c>
      <c r="W325" s="238">
        <v>99</v>
      </c>
      <c r="X325" s="238">
        <v>90</v>
      </c>
      <c r="Y325" s="238">
        <v>1</v>
      </c>
      <c r="Z325" s="238">
        <v>1</v>
      </c>
      <c r="AB325" s="238">
        <v>1</v>
      </c>
      <c r="AC325" s="238">
        <v>98</v>
      </c>
      <c r="AD325" s="238" t="s">
        <v>2800</v>
      </c>
      <c r="AF325" s="238" t="s">
        <v>2779</v>
      </c>
      <c r="AG325" s="238">
        <v>4</v>
      </c>
      <c r="AH325" s="238">
        <v>2</v>
      </c>
      <c r="AI325" s="238">
        <v>2</v>
      </c>
      <c r="AJ325" s="238">
        <v>4</v>
      </c>
      <c r="AK325" s="238">
        <v>21</v>
      </c>
      <c r="AL325" s="238">
        <v>61</v>
      </c>
      <c r="AM325" s="238" t="s">
        <v>354</v>
      </c>
      <c r="AN325" s="238">
        <v>9</v>
      </c>
      <c r="AO325" s="238">
        <v>99</v>
      </c>
      <c r="AS325" s="238">
        <v>14</v>
      </c>
      <c r="AT325" s="238">
        <v>9</v>
      </c>
      <c r="AU325" s="238">
        <v>40</v>
      </c>
      <c r="AV325" s="238">
        <v>11</v>
      </c>
      <c r="AW325" s="238">
        <v>21</v>
      </c>
      <c r="CT325" s="238">
        <v>452513.35969030199</v>
      </c>
      <c r="CU325" s="238">
        <v>4976170.1935750498</v>
      </c>
      <c r="CV325" s="238">
        <v>44.937378879999997</v>
      </c>
      <c r="CW325" s="238">
        <v>-93.601850119999995</v>
      </c>
      <c r="CX325" s="238" t="s">
        <v>359</v>
      </c>
      <c r="CY325" s="238" t="s">
        <v>3383</v>
      </c>
    </row>
    <row r="326" spans="1:103" x14ac:dyDescent="0.25">
      <c r="A326" s="238">
        <v>765924</v>
      </c>
      <c r="B326" s="238">
        <v>4</v>
      </c>
      <c r="C326" s="238">
        <v>15</v>
      </c>
      <c r="D326" s="238">
        <v>8.7140000000000004</v>
      </c>
      <c r="E326" s="238">
        <v>27</v>
      </c>
      <c r="F326" s="238" t="s">
        <v>3374</v>
      </c>
      <c r="H326" s="238" t="s">
        <v>354</v>
      </c>
      <c r="I326" s="238">
        <v>25</v>
      </c>
      <c r="K326" s="238" t="s">
        <v>3384</v>
      </c>
      <c r="M326" s="238">
        <v>11</v>
      </c>
      <c r="N326" s="238">
        <v>28</v>
      </c>
      <c r="O326" s="238">
        <v>2019</v>
      </c>
      <c r="P326" s="238" t="s">
        <v>384</v>
      </c>
      <c r="Q326" s="238">
        <v>4</v>
      </c>
      <c r="R326" s="238" t="s">
        <v>356</v>
      </c>
      <c r="S326" s="238">
        <v>5</v>
      </c>
      <c r="T326" s="238">
        <v>0</v>
      </c>
      <c r="U326" s="238">
        <v>1</v>
      </c>
      <c r="W326" s="238">
        <v>69</v>
      </c>
      <c r="X326" s="238">
        <v>2</v>
      </c>
      <c r="Y326" s="238">
        <v>4</v>
      </c>
      <c r="Z326" s="238">
        <v>1</v>
      </c>
      <c r="AB326" s="238">
        <v>1</v>
      </c>
      <c r="AC326" s="238">
        <v>98</v>
      </c>
      <c r="AD326" s="238" t="s">
        <v>2800</v>
      </c>
      <c r="AF326" s="238" t="s">
        <v>2779</v>
      </c>
      <c r="AG326" s="238">
        <v>3</v>
      </c>
      <c r="AH326" s="238">
        <v>2</v>
      </c>
      <c r="AI326" s="238">
        <v>2</v>
      </c>
      <c r="AJ326" s="238">
        <v>4</v>
      </c>
      <c r="AK326" s="238">
        <v>21</v>
      </c>
      <c r="AL326" s="238">
        <v>23</v>
      </c>
      <c r="AM326" s="238" t="s">
        <v>354</v>
      </c>
      <c r="AN326" s="238">
        <v>9</v>
      </c>
      <c r="AO326" s="238">
        <v>68</v>
      </c>
      <c r="AS326" s="238">
        <v>12</v>
      </c>
      <c r="AT326" s="238">
        <v>9</v>
      </c>
      <c r="AU326" s="238">
        <v>35</v>
      </c>
      <c r="AV326" s="238">
        <v>11</v>
      </c>
      <c r="AW326" s="238">
        <v>21</v>
      </c>
      <c r="CT326" s="238">
        <v>452530.90539502702</v>
      </c>
      <c r="CU326" s="238">
        <v>4976183.6132644201</v>
      </c>
      <c r="CV326" s="238">
        <v>44.937500849999999</v>
      </c>
      <c r="CW326" s="238">
        <v>-93.601629020000004</v>
      </c>
      <c r="CX326" s="238" t="s">
        <v>359</v>
      </c>
      <c r="CY326" s="238" t="s">
        <v>3385</v>
      </c>
    </row>
    <row r="327" spans="1:103" x14ac:dyDescent="0.25">
      <c r="A327" s="238">
        <v>326194</v>
      </c>
      <c r="B327" s="238">
        <v>4</v>
      </c>
      <c r="C327" s="238">
        <v>15</v>
      </c>
      <c r="D327" s="238">
        <v>8.7240000000000002</v>
      </c>
      <c r="E327" s="238">
        <v>27</v>
      </c>
      <c r="F327" s="238" t="s">
        <v>3374</v>
      </c>
      <c r="H327" s="238" t="s">
        <v>354</v>
      </c>
      <c r="I327" s="238">
        <v>25</v>
      </c>
      <c r="K327" s="238" t="s">
        <v>3386</v>
      </c>
      <c r="M327" s="238">
        <v>2</v>
      </c>
      <c r="N327" s="238">
        <v>4</v>
      </c>
      <c r="O327" s="238">
        <v>2016</v>
      </c>
      <c r="P327" s="238" t="s">
        <v>384</v>
      </c>
      <c r="Q327" s="238">
        <v>8</v>
      </c>
      <c r="R327" s="238" t="s">
        <v>369</v>
      </c>
      <c r="S327" s="238">
        <v>5</v>
      </c>
      <c r="T327" s="238">
        <v>0</v>
      </c>
      <c r="U327" s="238">
        <v>1</v>
      </c>
      <c r="W327" s="238">
        <v>70</v>
      </c>
      <c r="X327" s="238">
        <v>2</v>
      </c>
      <c r="Y327" s="238">
        <v>1</v>
      </c>
      <c r="Z327" s="238">
        <v>4</v>
      </c>
      <c r="AB327" s="238">
        <v>3</v>
      </c>
      <c r="AC327" s="238">
        <v>98</v>
      </c>
      <c r="AD327" s="238" t="s">
        <v>2800</v>
      </c>
      <c r="AF327" s="238" t="s">
        <v>2779</v>
      </c>
      <c r="AG327" s="238">
        <v>3</v>
      </c>
      <c r="AH327" s="238">
        <v>2</v>
      </c>
      <c r="AI327" s="238">
        <v>2</v>
      </c>
      <c r="AJ327" s="238">
        <v>3</v>
      </c>
      <c r="AK327" s="238">
        <v>21</v>
      </c>
      <c r="AL327" s="238">
        <v>24</v>
      </c>
      <c r="AM327" s="238" t="s">
        <v>363</v>
      </c>
      <c r="AN327" s="238">
        <v>5</v>
      </c>
      <c r="AO327" s="238">
        <v>90</v>
      </c>
      <c r="AS327" s="238">
        <v>12</v>
      </c>
      <c r="AT327" s="238">
        <v>9</v>
      </c>
      <c r="AU327" s="238">
        <v>40</v>
      </c>
      <c r="AV327" s="238">
        <v>11</v>
      </c>
      <c r="AW327" s="238">
        <v>21</v>
      </c>
      <c r="CT327" s="238">
        <v>452542.68088699802</v>
      </c>
      <c r="CU327" s="238">
        <v>4976189.9580661198</v>
      </c>
      <c r="CV327" s="238">
        <v>44.937558750000001</v>
      </c>
      <c r="CW327" s="238">
        <v>-93.601480379999998</v>
      </c>
      <c r="CX327" s="238" t="s">
        <v>359</v>
      </c>
      <c r="CY327" s="238" t="s">
        <v>3387</v>
      </c>
    </row>
    <row r="328" spans="1:103" x14ac:dyDescent="0.25">
      <c r="A328" s="238">
        <v>510233</v>
      </c>
      <c r="B328" s="238">
        <v>4</v>
      </c>
      <c r="C328" s="238">
        <v>15</v>
      </c>
      <c r="D328" s="238">
        <v>8.9009999999999998</v>
      </c>
      <c r="E328" s="238">
        <v>27</v>
      </c>
      <c r="F328" s="238" t="s">
        <v>3374</v>
      </c>
      <c r="H328" s="238" t="s">
        <v>354</v>
      </c>
      <c r="I328" s="238">
        <v>25</v>
      </c>
      <c r="K328" s="238">
        <v>17012392</v>
      </c>
      <c r="M328" s="238">
        <v>10</v>
      </c>
      <c r="N328" s="238">
        <v>20</v>
      </c>
      <c r="O328" s="238">
        <v>2017</v>
      </c>
      <c r="P328" s="238" t="s">
        <v>362</v>
      </c>
      <c r="Q328" s="238">
        <v>15</v>
      </c>
      <c r="R328" s="238">
        <v>98</v>
      </c>
      <c r="S328" s="238">
        <v>3</v>
      </c>
      <c r="T328" s="238">
        <v>0</v>
      </c>
      <c r="U328" s="238">
        <v>2</v>
      </c>
      <c r="V328" s="238">
        <v>12</v>
      </c>
      <c r="W328" s="238">
        <v>10</v>
      </c>
      <c r="X328" s="238">
        <v>4</v>
      </c>
      <c r="Y328" s="238">
        <v>1</v>
      </c>
      <c r="Z328" s="238">
        <v>1</v>
      </c>
      <c r="AB328" s="238">
        <v>1</v>
      </c>
      <c r="AC328" s="238">
        <v>98</v>
      </c>
      <c r="AD328" s="238" t="s">
        <v>2800</v>
      </c>
      <c r="AF328" s="238" t="s">
        <v>2779</v>
      </c>
      <c r="AG328" s="238">
        <v>7</v>
      </c>
      <c r="AH328" s="238">
        <v>2</v>
      </c>
      <c r="AI328" s="238">
        <v>2</v>
      </c>
      <c r="AJ328" s="238">
        <v>3</v>
      </c>
      <c r="AK328" s="238">
        <v>34</v>
      </c>
      <c r="AL328" s="238">
        <v>16</v>
      </c>
      <c r="AM328" s="238" t="s">
        <v>354</v>
      </c>
      <c r="AN328" s="238">
        <v>5</v>
      </c>
      <c r="AO328" s="238">
        <v>1</v>
      </c>
      <c r="AS328" s="238">
        <v>12</v>
      </c>
      <c r="AT328" s="238">
        <v>9</v>
      </c>
      <c r="AU328" s="238">
        <v>40</v>
      </c>
      <c r="AV328" s="238">
        <v>12</v>
      </c>
      <c r="AW328" s="238">
        <v>21</v>
      </c>
      <c r="AX328" s="238">
        <v>2</v>
      </c>
      <c r="AY328" s="238">
        <v>2</v>
      </c>
      <c r="AZ328" s="238">
        <v>3</v>
      </c>
      <c r="BA328" s="238">
        <v>21</v>
      </c>
      <c r="BB328" s="238">
        <v>68</v>
      </c>
      <c r="BC328" s="238" t="s">
        <v>363</v>
      </c>
      <c r="BD328" s="238">
        <v>5</v>
      </c>
      <c r="BE328" s="238">
        <v>70</v>
      </c>
      <c r="BI328" s="238">
        <v>12</v>
      </c>
      <c r="BJ328" s="238">
        <v>9</v>
      </c>
      <c r="BK328" s="238">
        <v>40</v>
      </c>
      <c r="BL328" s="238">
        <v>12</v>
      </c>
      <c r="BM328" s="238">
        <v>21</v>
      </c>
      <c r="CT328" s="238">
        <v>452773.32612839702</v>
      </c>
      <c r="CU328" s="238">
        <v>4976329.4083669204</v>
      </c>
      <c r="CV328" s="238">
        <v>44.938829380000001</v>
      </c>
      <c r="CW328" s="238">
        <v>-93.598570350000003</v>
      </c>
      <c r="CX328" s="238" t="s">
        <v>359</v>
      </c>
      <c r="CY328" s="238" t="s">
        <v>3388</v>
      </c>
    </row>
    <row r="329" spans="1:103" x14ac:dyDescent="0.25">
      <c r="A329" s="238">
        <v>10953794</v>
      </c>
      <c r="B329" s="238">
        <v>4</v>
      </c>
      <c r="C329" s="238">
        <v>15</v>
      </c>
      <c r="D329" s="238">
        <v>8.907</v>
      </c>
      <c r="E329" s="238">
        <v>27</v>
      </c>
      <c r="F329" s="238" t="s">
        <v>3374</v>
      </c>
      <c r="H329" s="238" t="s">
        <v>354</v>
      </c>
      <c r="I329" s="238">
        <v>25</v>
      </c>
      <c r="K329" s="238" t="s">
        <v>3389</v>
      </c>
      <c r="L329" s="238">
        <v>140670023</v>
      </c>
      <c r="M329" s="238">
        <v>3</v>
      </c>
      <c r="N329" s="238">
        <v>7</v>
      </c>
      <c r="O329" s="238">
        <v>2014</v>
      </c>
      <c r="P329" s="238" t="s">
        <v>362</v>
      </c>
      <c r="Q329" s="238">
        <v>13</v>
      </c>
      <c r="R329" s="238" t="s">
        <v>369</v>
      </c>
      <c r="S329" s="238">
        <v>5</v>
      </c>
      <c r="T329" s="238">
        <v>0</v>
      </c>
      <c r="U329" s="238">
        <v>2</v>
      </c>
      <c r="V329" s="238">
        <v>1</v>
      </c>
      <c r="W329" s="238">
        <v>10</v>
      </c>
      <c r="X329" s="238">
        <v>4</v>
      </c>
      <c r="Y329" s="238">
        <v>1</v>
      </c>
      <c r="Z329" s="238">
        <v>2</v>
      </c>
      <c r="AB329" s="238">
        <v>1</v>
      </c>
      <c r="AC329" s="238">
        <v>98</v>
      </c>
      <c r="AD329" s="238" t="s">
        <v>2921</v>
      </c>
      <c r="AE329" s="238" t="s">
        <v>3390</v>
      </c>
      <c r="AF329" s="238" t="s">
        <v>2779</v>
      </c>
      <c r="AG329" s="238">
        <v>7</v>
      </c>
      <c r="AH329" s="238">
        <v>2</v>
      </c>
      <c r="AI329" s="238">
        <v>3</v>
      </c>
      <c r="AJ329" s="238">
        <v>3</v>
      </c>
      <c r="AK329" s="238">
        <v>21</v>
      </c>
      <c r="AL329" s="238">
        <v>35</v>
      </c>
      <c r="AM329" s="238" t="s">
        <v>354</v>
      </c>
      <c r="AN329" s="238">
        <v>5</v>
      </c>
      <c r="AO329" s="238">
        <v>15</v>
      </c>
      <c r="AS329" s="238">
        <v>7</v>
      </c>
      <c r="AT329" s="238">
        <v>98</v>
      </c>
      <c r="AU329" s="238">
        <v>40</v>
      </c>
      <c r="AV329" s="238">
        <v>11</v>
      </c>
      <c r="AW329" s="238">
        <v>21</v>
      </c>
      <c r="AX329" s="238">
        <v>2</v>
      </c>
      <c r="AY329" s="238">
        <v>3</v>
      </c>
      <c r="AZ329" s="238">
        <v>3</v>
      </c>
      <c r="BA329" s="238">
        <v>24</v>
      </c>
      <c r="BB329" s="238">
        <v>54</v>
      </c>
      <c r="BC329" s="238" t="s">
        <v>354</v>
      </c>
      <c r="BD329" s="238">
        <v>5</v>
      </c>
      <c r="BE329" s="238">
        <v>1</v>
      </c>
      <c r="BI329" s="238">
        <v>7</v>
      </c>
      <c r="BJ329" s="238">
        <v>98</v>
      </c>
      <c r="BK329" s="238">
        <v>40</v>
      </c>
      <c r="BL329" s="238">
        <v>11</v>
      </c>
      <c r="BM329" s="238">
        <v>21</v>
      </c>
      <c r="CT329" s="238">
        <v>452789</v>
      </c>
      <c r="CU329" s="238">
        <v>4976329</v>
      </c>
      <c r="CV329" s="238">
        <v>44.938827500000002</v>
      </c>
      <c r="CW329" s="238">
        <v>-93.598377499999998</v>
      </c>
      <c r="CX329" s="238" t="s">
        <v>359</v>
      </c>
      <c r="CY329" s="238" t="s">
        <v>3391</v>
      </c>
    </row>
    <row r="330" spans="1:103" x14ac:dyDescent="0.25">
      <c r="A330" s="238">
        <v>705689</v>
      </c>
      <c r="B330" s="238">
        <v>4</v>
      </c>
      <c r="C330" s="238">
        <v>15</v>
      </c>
      <c r="D330" s="238">
        <v>8.907</v>
      </c>
      <c r="E330" s="238">
        <v>27</v>
      </c>
      <c r="F330" s="238" t="s">
        <v>3374</v>
      </c>
      <c r="H330" s="238" t="s">
        <v>354</v>
      </c>
      <c r="I330" s="238">
        <v>25</v>
      </c>
      <c r="K330" s="238" t="s">
        <v>3392</v>
      </c>
      <c r="M330" s="238">
        <v>4</v>
      </c>
      <c r="N330" s="238">
        <v>23</v>
      </c>
      <c r="O330" s="238">
        <v>2019</v>
      </c>
      <c r="P330" s="238" t="s">
        <v>368</v>
      </c>
      <c r="Q330" s="238">
        <v>14</v>
      </c>
      <c r="R330" s="238" t="s">
        <v>356</v>
      </c>
      <c r="S330" s="238">
        <v>5</v>
      </c>
      <c r="T330" s="238">
        <v>0</v>
      </c>
      <c r="U330" s="238">
        <v>2</v>
      </c>
      <c r="V330" s="238">
        <v>12</v>
      </c>
      <c r="W330" s="238">
        <v>10</v>
      </c>
      <c r="X330" s="238">
        <v>4</v>
      </c>
      <c r="Y330" s="238">
        <v>1</v>
      </c>
      <c r="Z330" s="238">
        <v>1</v>
      </c>
      <c r="AB330" s="238">
        <v>1</v>
      </c>
      <c r="AC330" s="238">
        <v>98</v>
      </c>
      <c r="AD330" s="238" t="s">
        <v>2800</v>
      </c>
      <c r="AF330" s="238" t="s">
        <v>2779</v>
      </c>
      <c r="AG330" s="238">
        <v>7</v>
      </c>
      <c r="AH330" s="238">
        <v>2</v>
      </c>
      <c r="AI330" s="238">
        <v>5</v>
      </c>
      <c r="AJ330" s="238">
        <v>4</v>
      </c>
      <c r="AK330" s="238">
        <v>21</v>
      </c>
      <c r="AL330" s="238">
        <v>19</v>
      </c>
      <c r="AM330" s="238" t="s">
        <v>354</v>
      </c>
      <c r="AN330" s="238">
        <v>5</v>
      </c>
      <c r="AO330" s="238">
        <v>4</v>
      </c>
      <c r="AS330" s="238">
        <v>14</v>
      </c>
      <c r="AT330" s="238">
        <v>9</v>
      </c>
      <c r="AV330" s="238">
        <v>13</v>
      </c>
      <c r="AW330" s="238">
        <v>21</v>
      </c>
      <c r="AX330" s="238">
        <v>2</v>
      </c>
      <c r="AY330" s="238">
        <v>2</v>
      </c>
      <c r="AZ330" s="238">
        <v>4</v>
      </c>
      <c r="BA330" s="238">
        <v>21</v>
      </c>
      <c r="BB330" s="238">
        <v>26</v>
      </c>
      <c r="BC330" s="238" t="s">
        <v>354</v>
      </c>
      <c r="BD330" s="238">
        <v>5</v>
      </c>
      <c r="BE330" s="238">
        <v>1</v>
      </c>
      <c r="BI330" s="238">
        <v>14</v>
      </c>
      <c r="BJ330" s="238">
        <v>9</v>
      </c>
      <c r="BK330" s="238">
        <v>40</v>
      </c>
      <c r="BL330" s="238">
        <v>13</v>
      </c>
      <c r="BM330" s="238">
        <v>21</v>
      </c>
      <c r="CT330" s="238">
        <v>452788.64121306402</v>
      </c>
      <c r="CU330" s="238">
        <v>4976333.2776694205</v>
      </c>
      <c r="CV330" s="238">
        <v>44.938865219999997</v>
      </c>
      <c r="CW330" s="238">
        <v>-93.598376619999996</v>
      </c>
      <c r="CX330" s="238" t="s">
        <v>359</v>
      </c>
      <c r="CY330" s="238" t="s">
        <v>3393</v>
      </c>
    </row>
    <row r="331" spans="1:103" x14ac:dyDescent="0.25">
      <c r="A331" s="238">
        <v>10722680</v>
      </c>
      <c r="B331" s="238">
        <v>4</v>
      </c>
      <c r="C331" s="238">
        <v>15</v>
      </c>
      <c r="D331" s="238">
        <v>8.91</v>
      </c>
      <c r="E331" s="238">
        <v>27</v>
      </c>
      <c r="F331" s="238" t="s">
        <v>3374</v>
      </c>
      <c r="H331" s="238" t="s">
        <v>354</v>
      </c>
      <c r="I331" s="238">
        <v>25</v>
      </c>
      <c r="K331" s="238">
        <v>1103724</v>
      </c>
      <c r="L331" s="238">
        <v>111640086</v>
      </c>
      <c r="M331" s="238">
        <v>5</v>
      </c>
      <c r="N331" s="238">
        <v>29</v>
      </c>
      <c r="O331" s="238">
        <v>2011</v>
      </c>
      <c r="P331" s="238" t="s">
        <v>366</v>
      </c>
      <c r="Q331" s="238">
        <v>7</v>
      </c>
      <c r="S331" s="238">
        <v>5</v>
      </c>
      <c r="T331" s="238">
        <v>0</v>
      </c>
      <c r="U331" s="238">
        <v>3</v>
      </c>
      <c r="V331" s="238">
        <v>11</v>
      </c>
      <c r="W331" s="238">
        <v>10</v>
      </c>
      <c r="X331" s="238">
        <v>2</v>
      </c>
      <c r="Y331" s="238">
        <v>1</v>
      </c>
      <c r="Z331" s="238">
        <v>1</v>
      </c>
      <c r="AA331" s="238">
        <v>1</v>
      </c>
      <c r="AB331" s="238">
        <v>1</v>
      </c>
      <c r="AC331" s="238">
        <v>98</v>
      </c>
      <c r="AF331" s="238" t="s">
        <v>2779</v>
      </c>
      <c r="AG331" s="238">
        <v>6</v>
      </c>
      <c r="AH331" s="238">
        <v>2</v>
      </c>
      <c r="AI331" s="238">
        <v>2</v>
      </c>
      <c r="AJ331" s="238">
        <v>4</v>
      </c>
      <c r="AK331" s="238">
        <v>21</v>
      </c>
      <c r="AL331" s="238">
        <v>65</v>
      </c>
      <c r="AM331" s="238" t="s">
        <v>354</v>
      </c>
      <c r="AN331" s="238">
        <v>5</v>
      </c>
      <c r="AO331" s="238">
        <v>1</v>
      </c>
      <c r="AS331" s="238">
        <v>7</v>
      </c>
      <c r="AT331" s="238">
        <v>98</v>
      </c>
      <c r="AU331" s="238">
        <v>40</v>
      </c>
      <c r="AV331" s="238">
        <v>10</v>
      </c>
      <c r="AW331" s="238">
        <v>21</v>
      </c>
      <c r="AX331" s="238">
        <v>2</v>
      </c>
      <c r="AY331" s="238">
        <v>3</v>
      </c>
      <c r="AZ331" s="238">
        <v>3</v>
      </c>
      <c r="BA331" s="238">
        <v>29</v>
      </c>
      <c r="BB331" s="238">
        <v>70</v>
      </c>
      <c r="BC331" s="238" t="s">
        <v>354</v>
      </c>
      <c r="BD331" s="238">
        <v>5</v>
      </c>
      <c r="BE331" s="238">
        <v>6</v>
      </c>
      <c r="BI331" s="238">
        <v>7</v>
      </c>
      <c r="BJ331" s="238">
        <v>98</v>
      </c>
      <c r="BK331" s="238">
        <v>40</v>
      </c>
      <c r="BL331" s="238">
        <v>10</v>
      </c>
      <c r="BM331" s="238">
        <v>21</v>
      </c>
      <c r="BN331" s="238">
        <v>2</v>
      </c>
      <c r="BO331" s="238">
        <v>2</v>
      </c>
      <c r="BP331" s="238">
        <v>4</v>
      </c>
      <c r="BQ331" s="238">
        <v>21</v>
      </c>
      <c r="BR331" s="238">
        <v>30</v>
      </c>
      <c r="BS331" s="238" t="s">
        <v>354</v>
      </c>
      <c r="BT331" s="238">
        <v>5</v>
      </c>
      <c r="BU331" s="238">
        <v>1</v>
      </c>
      <c r="BY331" s="238">
        <v>7</v>
      </c>
      <c r="BZ331" s="238">
        <v>98</v>
      </c>
      <c r="CA331" s="238">
        <v>40</v>
      </c>
      <c r="CB331" s="238">
        <v>10</v>
      </c>
      <c r="CC331" s="238">
        <v>21</v>
      </c>
      <c r="CT331" s="238">
        <v>452794</v>
      </c>
      <c r="CU331" s="238">
        <v>4976330</v>
      </c>
      <c r="CV331" s="238">
        <v>44.938832900000001</v>
      </c>
      <c r="CW331" s="238">
        <v>-93.598304200000001</v>
      </c>
      <c r="CX331" s="238" t="s">
        <v>359</v>
      </c>
    </row>
    <row r="332" spans="1:103" x14ac:dyDescent="0.25">
      <c r="A332" s="238">
        <v>10783233</v>
      </c>
      <c r="B332" s="238">
        <v>4</v>
      </c>
      <c r="C332" s="238">
        <v>15</v>
      </c>
      <c r="D332" s="238">
        <v>8.91</v>
      </c>
      <c r="E332" s="238">
        <v>27</v>
      </c>
      <c r="F332" s="238" t="s">
        <v>3374</v>
      </c>
      <c r="H332" s="238" t="s">
        <v>354</v>
      </c>
      <c r="I332" s="238">
        <v>25</v>
      </c>
      <c r="K332" s="238">
        <v>120153</v>
      </c>
      <c r="L332" s="238">
        <v>120070008</v>
      </c>
      <c r="M332" s="238">
        <v>1</v>
      </c>
      <c r="N332" s="238">
        <v>6</v>
      </c>
      <c r="O332" s="238">
        <v>2012</v>
      </c>
      <c r="P332" s="238" t="s">
        <v>362</v>
      </c>
      <c r="Q332" s="238">
        <v>22</v>
      </c>
      <c r="S332" s="238">
        <v>3</v>
      </c>
      <c r="T332" s="238">
        <v>0</v>
      </c>
      <c r="U332" s="238">
        <v>1</v>
      </c>
      <c r="V332" s="238">
        <v>7</v>
      </c>
      <c r="W332" s="238">
        <v>32</v>
      </c>
      <c r="X332" s="238">
        <v>2</v>
      </c>
      <c r="Y332" s="238">
        <v>4</v>
      </c>
      <c r="Z332" s="238">
        <v>1</v>
      </c>
      <c r="AA332" s="238">
        <v>1</v>
      </c>
      <c r="AB332" s="238">
        <v>2</v>
      </c>
      <c r="AC332" s="238">
        <v>98</v>
      </c>
      <c r="AD332" s="238" t="s">
        <v>2921</v>
      </c>
      <c r="AE332" s="238" t="s">
        <v>3390</v>
      </c>
      <c r="AF332" s="238" t="s">
        <v>2779</v>
      </c>
      <c r="AG332" s="238">
        <v>3</v>
      </c>
      <c r="AH332" s="238">
        <v>2</v>
      </c>
      <c r="AI332" s="238">
        <v>2</v>
      </c>
      <c r="AJ332" s="238">
        <v>4</v>
      </c>
      <c r="AK332" s="238">
        <v>21</v>
      </c>
      <c r="AL332" s="238">
        <v>58</v>
      </c>
      <c r="AM332" s="238" t="s">
        <v>363</v>
      </c>
      <c r="AN332" s="238">
        <v>5</v>
      </c>
      <c r="AO332" s="238">
        <v>1</v>
      </c>
      <c r="AP332" s="238">
        <v>1</v>
      </c>
      <c r="AS332" s="238">
        <v>7</v>
      </c>
      <c r="AT332" s="238">
        <v>98</v>
      </c>
      <c r="AU332" s="238">
        <v>35</v>
      </c>
      <c r="AV332" s="238">
        <v>10</v>
      </c>
      <c r="AW332" s="238">
        <v>21</v>
      </c>
      <c r="CT332" s="238">
        <v>452794</v>
      </c>
      <c r="CU332" s="238">
        <v>4976330</v>
      </c>
      <c r="CV332" s="238">
        <v>44.938832900000001</v>
      </c>
      <c r="CW332" s="238">
        <v>-93.598304200000001</v>
      </c>
      <c r="CX332" s="238" t="s">
        <v>359</v>
      </c>
      <c r="CY332" s="238" t="s">
        <v>3394</v>
      </c>
    </row>
    <row r="333" spans="1:103" x14ac:dyDescent="0.25">
      <c r="A333" s="238">
        <v>10797853</v>
      </c>
      <c r="B333" s="238">
        <v>4</v>
      </c>
      <c r="C333" s="238">
        <v>15</v>
      </c>
      <c r="D333" s="238">
        <v>8.91</v>
      </c>
      <c r="E333" s="238">
        <v>27</v>
      </c>
      <c r="F333" s="238" t="s">
        <v>3374</v>
      </c>
      <c r="H333" s="238" t="s">
        <v>354</v>
      </c>
      <c r="I333" s="238">
        <v>25</v>
      </c>
      <c r="K333" s="238">
        <v>124583</v>
      </c>
      <c r="L333" s="238">
        <v>121610129</v>
      </c>
      <c r="M333" s="238">
        <v>6</v>
      </c>
      <c r="N333" s="238">
        <v>9</v>
      </c>
      <c r="O333" s="238">
        <v>2012</v>
      </c>
      <c r="P333" s="238" t="s">
        <v>364</v>
      </c>
      <c r="Q333" s="238">
        <v>13</v>
      </c>
      <c r="S333" s="238">
        <v>4</v>
      </c>
      <c r="T333" s="238">
        <v>0</v>
      </c>
      <c r="U333" s="238">
        <v>1</v>
      </c>
      <c r="V333" s="238">
        <v>7</v>
      </c>
      <c r="W333" s="238">
        <v>69</v>
      </c>
      <c r="X333" s="238">
        <v>4</v>
      </c>
      <c r="Y333" s="238">
        <v>1</v>
      </c>
      <c r="Z333" s="238">
        <v>1</v>
      </c>
      <c r="AB333" s="238">
        <v>1</v>
      </c>
      <c r="AC333" s="238">
        <v>98</v>
      </c>
      <c r="AD333" s="238" t="s">
        <v>2798</v>
      </c>
      <c r="AE333" s="238" t="s">
        <v>3395</v>
      </c>
      <c r="AF333" s="238" t="s">
        <v>2779</v>
      </c>
      <c r="AG333" s="238">
        <v>3</v>
      </c>
      <c r="AH333" s="238">
        <v>2</v>
      </c>
      <c r="AI333" s="238">
        <v>4</v>
      </c>
      <c r="AJ333" s="238">
        <v>3</v>
      </c>
      <c r="AK333" s="238">
        <v>21</v>
      </c>
      <c r="AL333" s="238">
        <v>18</v>
      </c>
      <c r="AM333" s="238" t="s">
        <v>354</v>
      </c>
      <c r="AN333" s="238">
        <v>5</v>
      </c>
      <c r="AO333" s="238">
        <v>15</v>
      </c>
      <c r="AS333" s="238">
        <v>7</v>
      </c>
      <c r="AT333" s="238">
        <v>98</v>
      </c>
      <c r="AU333" s="238">
        <v>40</v>
      </c>
      <c r="AV333" s="238">
        <v>10</v>
      </c>
      <c r="AW333" s="238">
        <v>21</v>
      </c>
      <c r="CT333" s="238">
        <v>452794</v>
      </c>
      <c r="CU333" s="238">
        <v>4976330</v>
      </c>
      <c r="CV333" s="238">
        <v>44.938832900000001</v>
      </c>
      <c r="CW333" s="238">
        <v>-93.598304200000001</v>
      </c>
      <c r="CX333" s="238" t="s">
        <v>359</v>
      </c>
      <c r="CY333" s="238" t="s">
        <v>3396</v>
      </c>
    </row>
    <row r="334" spans="1:103" x14ac:dyDescent="0.25">
      <c r="A334" s="238">
        <v>10800078</v>
      </c>
      <c r="B334" s="238">
        <v>4</v>
      </c>
      <c r="C334" s="238">
        <v>15</v>
      </c>
      <c r="D334" s="238">
        <v>8.91</v>
      </c>
      <c r="E334" s="238">
        <v>27</v>
      </c>
      <c r="F334" s="238" t="s">
        <v>3374</v>
      </c>
      <c r="H334" s="238" t="s">
        <v>354</v>
      </c>
      <c r="I334" s="238">
        <v>25</v>
      </c>
      <c r="K334" s="238">
        <v>12005790</v>
      </c>
      <c r="L334" s="238">
        <v>122000002</v>
      </c>
      <c r="M334" s="238">
        <v>7</v>
      </c>
      <c r="N334" s="238">
        <v>17</v>
      </c>
      <c r="O334" s="238">
        <v>2012</v>
      </c>
      <c r="P334" s="238" t="s">
        <v>368</v>
      </c>
      <c r="Q334" s="238">
        <v>18</v>
      </c>
      <c r="R334" s="238" t="s">
        <v>369</v>
      </c>
      <c r="S334" s="238">
        <v>5</v>
      </c>
      <c r="T334" s="238">
        <v>0</v>
      </c>
      <c r="U334" s="238">
        <v>2</v>
      </c>
      <c r="V334" s="238">
        <v>1</v>
      </c>
      <c r="W334" s="238">
        <v>10</v>
      </c>
      <c r="X334" s="238">
        <v>4</v>
      </c>
      <c r="Y334" s="238">
        <v>1</v>
      </c>
      <c r="Z334" s="238">
        <v>1</v>
      </c>
      <c r="AB334" s="238">
        <v>1</v>
      </c>
      <c r="AC334" s="238">
        <v>98</v>
      </c>
      <c r="AD334" s="238" t="s">
        <v>2921</v>
      </c>
      <c r="AE334" s="238" t="s">
        <v>3397</v>
      </c>
      <c r="AF334" s="238" t="s">
        <v>2779</v>
      </c>
      <c r="AG334" s="238">
        <v>7</v>
      </c>
      <c r="AH334" s="238">
        <v>2</v>
      </c>
      <c r="AI334" s="238">
        <v>4</v>
      </c>
      <c r="AJ334" s="238">
        <v>3</v>
      </c>
      <c r="AK334" s="238">
        <v>8</v>
      </c>
      <c r="AL334" s="238">
        <v>20</v>
      </c>
      <c r="AM334" s="238" t="s">
        <v>354</v>
      </c>
      <c r="AN334" s="238">
        <v>5</v>
      </c>
      <c r="AO334" s="238">
        <v>1</v>
      </c>
      <c r="AS334" s="238">
        <v>7</v>
      </c>
      <c r="AT334" s="238">
        <v>98</v>
      </c>
      <c r="AU334" s="238">
        <v>40</v>
      </c>
      <c r="AV334" s="238">
        <v>11</v>
      </c>
      <c r="AW334" s="238">
        <v>21</v>
      </c>
      <c r="AX334" s="238">
        <v>2</v>
      </c>
      <c r="AY334" s="238">
        <v>4</v>
      </c>
      <c r="AZ334" s="238">
        <v>3</v>
      </c>
      <c r="BA334" s="238">
        <v>21</v>
      </c>
      <c r="BB334" s="238">
        <v>77</v>
      </c>
      <c r="BC334" s="238" t="s">
        <v>354</v>
      </c>
      <c r="BD334" s="238">
        <v>5</v>
      </c>
      <c r="BE334" s="238">
        <v>15</v>
      </c>
      <c r="BI334" s="238">
        <v>7</v>
      </c>
      <c r="BJ334" s="238">
        <v>98</v>
      </c>
      <c r="BK334" s="238">
        <v>40</v>
      </c>
      <c r="BL334" s="238">
        <v>11</v>
      </c>
      <c r="BM334" s="238">
        <v>21</v>
      </c>
      <c r="CT334" s="238">
        <v>452794</v>
      </c>
      <c r="CU334" s="238">
        <v>4976330</v>
      </c>
      <c r="CV334" s="238">
        <v>44.938832900000001</v>
      </c>
      <c r="CW334" s="238">
        <v>-93.598304200000001</v>
      </c>
      <c r="CX334" s="238" t="s">
        <v>359</v>
      </c>
      <c r="CY334" s="238" t="s">
        <v>3398</v>
      </c>
    </row>
    <row r="335" spans="1:103" x14ac:dyDescent="0.25">
      <c r="A335" s="238">
        <v>10808774</v>
      </c>
      <c r="B335" s="238">
        <v>4</v>
      </c>
      <c r="C335" s="238">
        <v>15</v>
      </c>
      <c r="D335" s="238">
        <v>8.91</v>
      </c>
      <c r="E335" s="238">
        <v>27</v>
      </c>
      <c r="F335" s="238" t="s">
        <v>3374</v>
      </c>
      <c r="H335" s="238" t="s">
        <v>354</v>
      </c>
      <c r="I335" s="238">
        <v>25</v>
      </c>
      <c r="K335" s="238" t="s">
        <v>3399</v>
      </c>
      <c r="L335" s="238">
        <v>122420171</v>
      </c>
      <c r="M335" s="238">
        <v>8</v>
      </c>
      <c r="N335" s="238">
        <v>29</v>
      </c>
      <c r="O335" s="238">
        <v>2012</v>
      </c>
      <c r="P335" s="238" t="s">
        <v>355</v>
      </c>
      <c r="Q335" s="238">
        <v>17</v>
      </c>
      <c r="S335" s="238">
        <v>5</v>
      </c>
      <c r="T335" s="238">
        <v>0</v>
      </c>
      <c r="U335" s="238">
        <v>3</v>
      </c>
      <c r="V335" s="238">
        <v>1</v>
      </c>
      <c r="W335" s="238">
        <v>10</v>
      </c>
      <c r="X335" s="238">
        <v>4</v>
      </c>
      <c r="Y335" s="238">
        <v>1</v>
      </c>
      <c r="Z335" s="238">
        <v>1</v>
      </c>
      <c r="AB335" s="238">
        <v>1</v>
      </c>
      <c r="AC335" s="238">
        <v>98</v>
      </c>
      <c r="AD335" s="238" t="s">
        <v>2798</v>
      </c>
      <c r="AE335" s="238" t="s">
        <v>3395</v>
      </c>
      <c r="AF335" s="238" t="s">
        <v>2779</v>
      </c>
      <c r="AG335" s="238">
        <v>7</v>
      </c>
      <c r="AH335" s="238">
        <v>2</v>
      </c>
      <c r="AI335" s="238">
        <v>2</v>
      </c>
      <c r="AJ335" s="238">
        <v>3</v>
      </c>
      <c r="AK335" s="238">
        <v>8</v>
      </c>
      <c r="AL335" s="238">
        <v>54</v>
      </c>
      <c r="AM335" s="238" t="s">
        <v>354</v>
      </c>
      <c r="AN335" s="238">
        <v>5</v>
      </c>
      <c r="AO335" s="238">
        <v>1</v>
      </c>
      <c r="AS335" s="238">
        <v>7</v>
      </c>
      <c r="AT335" s="238">
        <v>98</v>
      </c>
      <c r="AU335" s="238">
        <v>40</v>
      </c>
      <c r="AV335" s="238">
        <v>10</v>
      </c>
      <c r="AW335" s="238">
        <v>21</v>
      </c>
      <c r="AX335" s="238">
        <v>2</v>
      </c>
      <c r="AY335" s="238">
        <v>2</v>
      </c>
      <c r="AZ335" s="238">
        <v>3</v>
      </c>
      <c r="BA335" s="238">
        <v>8</v>
      </c>
      <c r="BB335" s="238">
        <v>23</v>
      </c>
      <c r="BC335" s="238" t="s">
        <v>363</v>
      </c>
      <c r="BD335" s="238">
        <v>5</v>
      </c>
      <c r="BE335" s="238">
        <v>1</v>
      </c>
      <c r="BI335" s="238">
        <v>7</v>
      </c>
      <c r="BJ335" s="238">
        <v>98</v>
      </c>
      <c r="BK335" s="238">
        <v>40</v>
      </c>
      <c r="BL335" s="238">
        <v>10</v>
      </c>
      <c r="BM335" s="238">
        <v>21</v>
      </c>
      <c r="BN335" s="238">
        <v>2</v>
      </c>
      <c r="BO335" s="238">
        <v>2</v>
      </c>
      <c r="BP335" s="238">
        <v>3</v>
      </c>
      <c r="BQ335" s="238">
        <v>21</v>
      </c>
      <c r="BR335" s="238">
        <v>50</v>
      </c>
      <c r="BS335" s="238" t="s">
        <v>363</v>
      </c>
      <c r="BT335" s="238">
        <v>5</v>
      </c>
      <c r="BU335" s="238">
        <v>15</v>
      </c>
      <c r="BY335" s="238">
        <v>7</v>
      </c>
      <c r="BZ335" s="238">
        <v>98</v>
      </c>
      <c r="CA335" s="238">
        <v>40</v>
      </c>
      <c r="CB335" s="238">
        <v>10</v>
      </c>
      <c r="CC335" s="238">
        <v>21</v>
      </c>
      <c r="CT335" s="238">
        <v>452794</v>
      </c>
      <c r="CU335" s="238">
        <v>4976330</v>
      </c>
      <c r="CV335" s="238">
        <v>44.938832900000001</v>
      </c>
      <c r="CW335" s="238">
        <v>-93.598304200000001</v>
      </c>
      <c r="CX335" s="238" t="s">
        <v>359</v>
      </c>
      <c r="CY335" s="238" t="s">
        <v>3400</v>
      </c>
    </row>
    <row r="336" spans="1:103" x14ac:dyDescent="0.25">
      <c r="A336" s="238">
        <v>10898864</v>
      </c>
      <c r="B336" s="238">
        <v>4</v>
      </c>
      <c r="C336" s="238">
        <v>15</v>
      </c>
      <c r="D336" s="238">
        <v>8.91</v>
      </c>
      <c r="E336" s="238">
        <v>27</v>
      </c>
      <c r="F336" s="238" t="s">
        <v>3374</v>
      </c>
      <c r="H336" s="238" t="s">
        <v>354</v>
      </c>
      <c r="I336" s="238">
        <v>25</v>
      </c>
      <c r="K336" s="238">
        <v>13012848</v>
      </c>
      <c r="L336" s="238">
        <v>132560173</v>
      </c>
      <c r="M336" s="238">
        <v>9</v>
      </c>
      <c r="N336" s="238">
        <v>13</v>
      </c>
      <c r="O336" s="238">
        <v>2013</v>
      </c>
      <c r="P336" s="238" t="s">
        <v>362</v>
      </c>
      <c r="Q336" s="238">
        <v>15</v>
      </c>
      <c r="S336" s="238">
        <v>5</v>
      </c>
      <c r="T336" s="238">
        <v>0</v>
      </c>
      <c r="U336" s="238">
        <v>3</v>
      </c>
      <c r="V336" s="238">
        <v>1</v>
      </c>
      <c r="W336" s="238">
        <v>10</v>
      </c>
      <c r="X336" s="238">
        <v>4</v>
      </c>
      <c r="Y336" s="238">
        <v>1</v>
      </c>
      <c r="Z336" s="238">
        <v>1</v>
      </c>
      <c r="AA336" s="238">
        <v>1</v>
      </c>
      <c r="AB336" s="238">
        <v>1</v>
      </c>
      <c r="AC336" s="238">
        <v>98</v>
      </c>
      <c r="AD336" s="238" t="s">
        <v>3202</v>
      </c>
      <c r="AE336" s="238" t="s">
        <v>3397</v>
      </c>
      <c r="AF336" s="238" t="s">
        <v>2779</v>
      </c>
      <c r="AG336" s="238">
        <v>7</v>
      </c>
      <c r="AH336" s="238">
        <v>2</v>
      </c>
      <c r="AI336" s="238">
        <v>1</v>
      </c>
      <c r="AJ336" s="238">
        <v>3</v>
      </c>
      <c r="AK336" s="238">
        <v>21</v>
      </c>
      <c r="AL336" s="238">
        <v>36</v>
      </c>
      <c r="AM336" s="238" t="s">
        <v>354</v>
      </c>
      <c r="AN336" s="238">
        <v>5</v>
      </c>
      <c r="AO336" s="238">
        <v>1</v>
      </c>
      <c r="AP336" s="238">
        <v>1</v>
      </c>
      <c r="AS336" s="238">
        <v>7</v>
      </c>
      <c r="AT336" s="238">
        <v>98</v>
      </c>
      <c r="AU336" s="238">
        <v>40</v>
      </c>
      <c r="AV336" s="238">
        <v>10</v>
      </c>
      <c r="AW336" s="238">
        <v>21</v>
      </c>
      <c r="AX336" s="238">
        <v>2</v>
      </c>
      <c r="AY336" s="238">
        <v>2</v>
      </c>
      <c r="AZ336" s="238">
        <v>3</v>
      </c>
      <c r="BA336" s="238">
        <v>21</v>
      </c>
      <c r="BB336" s="238">
        <v>57</v>
      </c>
      <c r="BC336" s="238" t="s">
        <v>354</v>
      </c>
      <c r="BD336" s="238">
        <v>5</v>
      </c>
      <c r="BE336" s="238">
        <v>5</v>
      </c>
      <c r="BF336" s="238">
        <v>1</v>
      </c>
      <c r="BI336" s="238">
        <v>7</v>
      </c>
      <c r="BJ336" s="238">
        <v>98</v>
      </c>
      <c r="BK336" s="238">
        <v>40</v>
      </c>
      <c r="BL336" s="238">
        <v>10</v>
      </c>
      <c r="BM336" s="238">
        <v>21</v>
      </c>
      <c r="BN336" s="238">
        <v>2</v>
      </c>
      <c r="BO336" s="238">
        <v>2</v>
      </c>
      <c r="BP336" s="238">
        <v>3</v>
      </c>
      <c r="BQ336" s="238">
        <v>21</v>
      </c>
      <c r="BR336" s="238">
        <v>17</v>
      </c>
      <c r="BS336" s="238" t="s">
        <v>354</v>
      </c>
      <c r="BT336" s="238">
        <v>5</v>
      </c>
      <c r="BU336" s="238">
        <v>15</v>
      </c>
      <c r="BV336" s="238">
        <v>16</v>
      </c>
      <c r="BY336" s="238">
        <v>7</v>
      </c>
      <c r="BZ336" s="238">
        <v>98</v>
      </c>
      <c r="CA336" s="238">
        <v>40</v>
      </c>
      <c r="CB336" s="238">
        <v>10</v>
      </c>
      <c r="CC336" s="238">
        <v>21</v>
      </c>
      <c r="CT336" s="238">
        <v>452794</v>
      </c>
      <c r="CU336" s="238">
        <v>4976330</v>
      </c>
      <c r="CV336" s="238">
        <v>44.938832900000001</v>
      </c>
      <c r="CW336" s="238">
        <v>-93.598304200000001</v>
      </c>
      <c r="CX336" s="238" t="s">
        <v>359</v>
      </c>
      <c r="CY336" s="238" t="s">
        <v>3401</v>
      </c>
    </row>
    <row r="337" spans="1:103" x14ac:dyDescent="0.25">
      <c r="A337" s="238">
        <v>10986710</v>
      </c>
      <c r="B337" s="238">
        <v>4</v>
      </c>
      <c r="C337" s="238">
        <v>15</v>
      </c>
      <c r="D337" s="238">
        <v>8.91</v>
      </c>
      <c r="E337" s="238">
        <v>27</v>
      </c>
      <c r="F337" s="238" t="s">
        <v>3374</v>
      </c>
      <c r="H337" s="238" t="s">
        <v>354</v>
      </c>
      <c r="I337" s="238">
        <v>25</v>
      </c>
      <c r="L337" s="238">
        <v>142790106</v>
      </c>
      <c r="M337" s="238">
        <v>9</v>
      </c>
      <c r="N337" s="238">
        <v>2</v>
      </c>
      <c r="O337" s="238">
        <v>2014</v>
      </c>
      <c r="P337" s="238" t="s">
        <v>368</v>
      </c>
      <c r="Q337" s="238">
        <v>17</v>
      </c>
      <c r="S337" s="238">
        <v>5</v>
      </c>
      <c r="T337" s="238">
        <v>0</v>
      </c>
      <c r="U337" s="238">
        <v>2</v>
      </c>
      <c r="V337" s="238">
        <v>1</v>
      </c>
      <c r="W337" s="238">
        <v>10</v>
      </c>
      <c r="Y337" s="238">
        <v>1</v>
      </c>
      <c r="Z337" s="238">
        <v>1</v>
      </c>
      <c r="AB337" s="238">
        <v>1</v>
      </c>
      <c r="AC337" s="238">
        <v>98</v>
      </c>
      <c r="AF337" s="238" t="s">
        <v>2779</v>
      </c>
      <c r="AG337" s="238">
        <v>7</v>
      </c>
      <c r="AH337" s="238">
        <v>2</v>
      </c>
      <c r="AI337" s="238">
        <v>2</v>
      </c>
      <c r="AJ337" s="238">
        <v>3</v>
      </c>
      <c r="AK337" s="238">
        <v>24</v>
      </c>
      <c r="AL337" s="238">
        <v>67</v>
      </c>
      <c r="AM337" s="238" t="s">
        <v>354</v>
      </c>
      <c r="AT337" s="238">
        <v>5</v>
      </c>
      <c r="AU337" s="238">
        <v>40</v>
      </c>
      <c r="AX337" s="238">
        <v>2</v>
      </c>
      <c r="AY337" s="238">
        <v>3</v>
      </c>
      <c r="AZ337" s="238">
        <v>3</v>
      </c>
      <c r="BA337" s="238">
        <v>21</v>
      </c>
      <c r="BB337" s="238">
        <v>24</v>
      </c>
      <c r="BC337" s="238" t="s">
        <v>354</v>
      </c>
      <c r="BJ337" s="238">
        <v>5</v>
      </c>
      <c r="BK337" s="238">
        <v>40</v>
      </c>
      <c r="CT337" s="238">
        <v>452794</v>
      </c>
      <c r="CU337" s="238">
        <v>4976330</v>
      </c>
      <c r="CV337" s="238">
        <v>44.938832900000001</v>
      </c>
      <c r="CW337" s="238">
        <v>-93.598304200000001</v>
      </c>
      <c r="CX337" s="238" t="s">
        <v>359</v>
      </c>
    </row>
    <row r="338" spans="1:103" x14ac:dyDescent="0.25">
      <c r="A338" s="238">
        <v>11071201</v>
      </c>
      <c r="B338" s="238">
        <v>4</v>
      </c>
      <c r="C338" s="238">
        <v>15</v>
      </c>
      <c r="D338" s="238">
        <v>8.91</v>
      </c>
      <c r="E338" s="238">
        <v>27</v>
      </c>
      <c r="F338" s="238" t="s">
        <v>3374</v>
      </c>
      <c r="H338" s="238" t="s">
        <v>354</v>
      </c>
      <c r="I338" s="238">
        <v>25</v>
      </c>
      <c r="K338" s="238">
        <v>15012121</v>
      </c>
      <c r="L338" s="238">
        <v>152860122</v>
      </c>
      <c r="M338" s="238">
        <v>10</v>
      </c>
      <c r="N338" s="238">
        <v>13</v>
      </c>
      <c r="O338" s="238">
        <v>2015</v>
      </c>
      <c r="P338" s="238" t="s">
        <v>368</v>
      </c>
      <c r="Q338" s="238">
        <v>15</v>
      </c>
      <c r="R338" s="238" t="s">
        <v>369</v>
      </c>
      <c r="S338" s="238">
        <v>5</v>
      </c>
      <c r="T338" s="238">
        <v>0</v>
      </c>
      <c r="U338" s="238">
        <v>2</v>
      </c>
      <c r="V338" s="238">
        <v>98</v>
      </c>
      <c r="W338" s="238">
        <v>10</v>
      </c>
      <c r="X338" s="238">
        <v>4</v>
      </c>
      <c r="Y338" s="238">
        <v>1</v>
      </c>
      <c r="Z338" s="238">
        <v>1</v>
      </c>
      <c r="AA338" s="238">
        <v>1</v>
      </c>
      <c r="AB338" s="238">
        <v>1</v>
      </c>
      <c r="AC338" s="238">
        <v>98</v>
      </c>
      <c r="AD338" s="238" t="s">
        <v>3402</v>
      </c>
      <c r="AE338" s="238" t="s">
        <v>3403</v>
      </c>
      <c r="AF338" s="238" t="s">
        <v>2779</v>
      </c>
      <c r="AG338" s="238">
        <v>90</v>
      </c>
      <c r="AH338" s="238">
        <v>2</v>
      </c>
      <c r="AI338" s="238">
        <v>2</v>
      </c>
      <c r="AJ338" s="238">
        <v>3</v>
      </c>
      <c r="AK338" s="238">
        <v>24</v>
      </c>
      <c r="AL338" s="238">
        <v>30</v>
      </c>
      <c r="AM338" s="238" t="s">
        <v>363</v>
      </c>
      <c r="AN338" s="238">
        <v>5</v>
      </c>
      <c r="AO338" s="238">
        <v>1</v>
      </c>
      <c r="AS338" s="238">
        <v>7</v>
      </c>
      <c r="AT338" s="238">
        <v>98</v>
      </c>
      <c r="AU338" s="238">
        <v>40</v>
      </c>
      <c r="AV338" s="238">
        <v>11</v>
      </c>
      <c r="AW338" s="238">
        <v>21</v>
      </c>
      <c r="AX338" s="238">
        <v>2</v>
      </c>
      <c r="AY338" s="238">
        <v>2</v>
      </c>
      <c r="AZ338" s="238">
        <v>3</v>
      </c>
      <c r="BA338" s="238">
        <v>21</v>
      </c>
      <c r="BB338" s="238">
        <v>18</v>
      </c>
      <c r="BC338" s="238" t="s">
        <v>363</v>
      </c>
      <c r="BD338" s="238">
        <v>5</v>
      </c>
      <c r="BE338" s="238">
        <v>15</v>
      </c>
      <c r="BI338" s="238">
        <v>7</v>
      </c>
      <c r="BJ338" s="238">
        <v>98</v>
      </c>
      <c r="BK338" s="238">
        <v>40</v>
      </c>
      <c r="BL338" s="238">
        <v>11</v>
      </c>
      <c r="BM338" s="238">
        <v>21</v>
      </c>
      <c r="CT338" s="238">
        <v>452794</v>
      </c>
      <c r="CU338" s="238">
        <v>4976330</v>
      </c>
      <c r="CV338" s="238">
        <v>44.938832900000001</v>
      </c>
      <c r="CW338" s="238">
        <v>-93.598304200000001</v>
      </c>
      <c r="CX338" s="238" t="s">
        <v>359</v>
      </c>
      <c r="CY338" s="238" t="s">
        <v>3404</v>
      </c>
    </row>
    <row r="339" spans="1:103" x14ac:dyDescent="0.25">
      <c r="A339" s="238">
        <v>371989</v>
      </c>
      <c r="B339" s="238">
        <v>4</v>
      </c>
      <c r="C339" s="238">
        <v>15</v>
      </c>
      <c r="D339" s="238">
        <v>8.9120000000000008</v>
      </c>
      <c r="E339" s="238">
        <v>27</v>
      </c>
      <c r="F339" s="238" t="s">
        <v>3374</v>
      </c>
      <c r="H339" s="238" t="s">
        <v>354</v>
      </c>
      <c r="I339" s="238">
        <v>25</v>
      </c>
      <c r="K339" s="238" t="s">
        <v>3405</v>
      </c>
      <c r="M339" s="238">
        <v>8</v>
      </c>
      <c r="N339" s="238">
        <v>16</v>
      </c>
      <c r="O339" s="238">
        <v>2016</v>
      </c>
      <c r="P339" s="238" t="s">
        <v>368</v>
      </c>
      <c r="Q339" s="238">
        <v>18</v>
      </c>
      <c r="S339" s="238">
        <v>4</v>
      </c>
      <c r="T339" s="238">
        <v>0</v>
      </c>
      <c r="U339" s="238">
        <v>2</v>
      </c>
      <c r="V339" s="238">
        <v>12</v>
      </c>
      <c r="W339" s="238">
        <v>10</v>
      </c>
      <c r="X339" s="238">
        <v>4</v>
      </c>
      <c r="Y339" s="238">
        <v>1</v>
      </c>
      <c r="Z339" s="238">
        <v>1</v>
      </c>
      <c r="AB339" s="238">
        <v>2</v>
      </c>
      <c r="AC339" s="238">
        <v>98</v>
      </c>
      <c r="AD339" s="238" t="s">
        <v>2800</v>
      </c>
      <c r="AE339" s="238" t="s">
        <v>3406</v>
      </c>
      <c r="AF339" s="238" t="s">
        <v>2779</v>
      </c>
      <c r="AG339" s="238">
        <v>7</v>
      </c>
      <c r="AH339" s="238">
        <v>2</v>
      </c>
      <c r="AI339" s="238">
        <v>4</v>
      </c>
      <c r="AJ339" s="238">
        <v>3</v>
      </c>
      <c r="AK339" s="238">
        <v>34</v>
      </c>
      <c r="AL339" s="238">
        <v>45</v>
      </c>
      <c r="AM339" s="238" t="s">
        <v>363</v>
      </c>
      <c r="AN339" s="238">
        <v>5</v>
      </c>
      <c r="AO339" s="238">
        <v>1</v>
      </c>
      <c r="AS339" s="238">
        <v>12</v>
      </c>
      <c r="AT339" s="238">
        <v>9</v>
      </c>
      <c r="AU339" s="238">
        <v>40</v>
      </c>
      <c r="AV339" s="238">
        <v>11</v>
      </c>
      <c r="AW339" s="238">
        <v>21</v>
      </c>
      <c r="AX339" s="238">
        <v>2</v>
      </c>
      <c r="AY339" s="238">
        <v>2</v>
      </c>
      <c r="AZ339" s="238">
        <v>3</v>
      </c>
      <c r="BA339" s="238">
        <v>27</v>
      </c>
      <c r="BB339" s="238">
        <v>21</v>
      </c>
      <c r="BC339" s="238" t="s">
        <v>363</v>
      </c>
      <c r="BD339" s="238">
        <v>5</v>
      </c>
      <c r="BE339" s="238">
        <v>71</v>
      </c>
      <c r="BI339" s="238">
        <v>12</v>
      </c>
      <c r="BJ339" s="238">
        <v>9</v>
      </c>
      <c r="BK339" s="238">
        <v>40</v>
      </c>
      <c r="BL339" s="238">
        <v>11</v>
      </c>
      <c r="BM339" s="238">
        <v>21</v>
      </c>
      <c r="CT339" s="238">
        <v>452790.95803316799</v>
      </c>
      <c r="CU339" s="238">
        <v>4976330.44551499</v>
      </c>
      <c r="CV339" s="238">
        <v>44.938839880000003</v>
      </c>
      <c r="CW339" s="238">
        <v>-93.598346989999996</v>
      </c>
      <c r="CX339" s="238" t="s">
        <v>359</v>
      </c>
      <c r="CY339" s="238" t="s">
        <v>3407</v>
      </c>
    </row>
    <row r="340" spans="1:103" x14ac:dyDescent="0.25">
      <c r="A340" s="238">
        <v>527532</v>
      </c>
      <c r="B340" s="238">
        <v>4</v>
      </c>
      <c r="C340" s="238">
        <v>15</v>
      </c>
      <c r="D340" s="238">
        <v>8.9130000000000003</v>
      </c>
      <c r="E340" s="238">
        <v>27</v>
      </c>
      <c r="F340" s="238" t="s">
        <v>3374</v>
      </c>
      <c r="H340" s="238" t="s">
        <v>354</v>
      </c>
      <c r="I340" s="238">
        <v>25</v>
      </c>
      <c r="K340" s="238">
        <v>17014597</v>
      </c>
      <c r="M340" s="238">
        <v>12</v>
      </c>
      <c r="N340" s="238">
        <v>22</v>
      </c>
      <c r="O340" s="238">
        <v>2017</v>
      </c>
      <c r="P340" s="238" t="s">
        <v>362</v>
      </c>
      <c r="Q340" s="238">
        <v>14</v>
      </c>
      <c r="R340" s="238" t="s">
        <v>369</v>
      </c>
      <c r="S340" s="238">
        <v>5</v>
      </c>
      <c r="T340" s="238">
        <v>0</v>
      </c>
      <c r="U340" s="238">
        <v>4</v>
      </c>
      <c r="V340" s="238">
        <v>15</v>
      </c>
      <c r="W340" s="238">
        <v>10</v>
      </c>
      <c r="X340" s="238">
        <v>4</v>
      </c>
      <c r="Y340" s="238">
        <v>1</v>
      </c>
      <c r="Z340" s="238">
        <v>1</v>
      </c>
      <c r="AB340" s="238">
        <v>1</v>
      </c>
      <c r="AC340" s="238">
        <v>98</v>
      </c>
      <c r="AD340" s="238" t="s">
        <v>2800</v>
      </c>
      <c r="AF340" s="238" t="s">
        <v>2779</v>
      </c>
      <c r="AG340" s="238">
        <v>90</v>
      </c>
      <c r="AH340" s="238">
        <v>2</v>
      </c>
      <c r="AI340" s="238">
        <v>2</v>
      </c>
      <c r="AJ340" s="238">
        <v>3</v>
      </c>
      <c r="AK340" s="238">
        <v>24</v>
      </c>
      <c r="AL340" s="238">
        <v>28</v>
      </c>
      <c r="AM340" s="238" t="s">
        <v>354</v>
      </c>
      <c r="AN340" s="238">
        <v>5</v>
      </c>
      <c r="AO340" s="238">
        <v>1</v>
      </c>
      <c r="AS340" s="238">
        <v>14</v>
      </c>
      <c r="AT340" s="238">
        <v>9</v>
      </c>
      <c r="AU340" s="238">
        <v>40</v>
      </c>
      <c r="AV340" s="238">
        <v>12</v>
      </c>
      <c r="AW340" s="238">
        <v>21</v>
      </c>
      <c r="AX340" s="238">
        <v>2</v>
      </c>
      <c r="AY340" s="238">
        <v>2</v>
      </c>
      <c r="AZ340" s="238">
        <v>3</v>
      </c>
      <c r="BA340" s="238">
        <v>21</v>
      </c>
      <c r="BB340" s="238">
        <v>70</v>
      </c>
      <c r="BC340" s="238" t="s">
        <v>363</v>
      </c>
      <c r="BD340" s="238">
        <v>5</v>
      </c>
      <c r="BE340" s="238">
        <v>99</v>
      </c>
      <c r="BI340" s="238">
        <v>14</v>
      </c>
      <c r="BJ340" s="238">
        <v>9</v>
      </c>
      <c r="BK340" s="238">
        <v>40</v>
      </c>
      <c r="BL340" s="238">
        <v>12</v>
      </c>
      <c r="BM340" s="238">
        <v>21</v>
      </c>
      <c r="BN340" s="238">
        <v>2</v>
      </c>
      <c r="BO340" s="238">
        <v>6</v>
      </c>
      <c r="BP340" s="238">
        <v>3</v>
      </c>
      <c r="BQ340" s="238">
        <v>21</v>
      </c>
      <c r="BR340" s="238">
        <v>23</v>
      </c>
      <c r="BS340" s="238" t="s">
        <v>354</v>
      </c>
      <c r="BT340" s="238">
        <v>5</v>
      </c>
      <c r="BU340" s="238">
        <v>1</v>
      </c>
      <c r="BY340" s="238">
        <v>14</v>
      </c>
      <c r="BZ340" s="238">
        <v>9</v>
      </c>
      <c r="CA340" s="238">
        <v>40</v>
      </c>
      <c r="CB340" s="238">
        <v>12</v>
      </c>
      <c r="CC340" s="238">
        <v>21</v>
      </c>
      <c r="CD340" s="238">
        <v>2</v>
      </c>
      <c r="CE340" s="238">
        <v>3</v>
      </c>
      <c r="CF340" s="238">
        <v>3</v>
      </c>
      <c r="CG340" s="238">
        <v>21</v>
      </c>
      <c r="CH340" s="238">
        <v>23</v>
      </c>
      <c r="CI340" s="238" t="s">
        <v>354</v>
      </c>
      <c r="CJ340" s="238">
        <v>5</v>
      </c>
      <c r="CK340" s="238">
        <v>99</v>
      </c>
      <c r="CO340" s="238">
        <v>14</v>
      </c>
      <c r="CP340" s="238">
        <v>9</v>
      </c>
      <c r="CQ340" s="238">
        <v>40</v>
      </c>
      <c r="CR340" s="238">
        <v>12</v>
      </c>
      <c r="CS340" s="238">
        <v>21</v>
      </c>
      <c r="CT340" s="238">
        <v>452792.37616649701</v>
      </c>
      <c r="CU340" s="238">
        <v>4976334.9963445002</v>
      </c>
      <c r="CV340" s="238">
        <v>44.938880939999997</v>
      </c>
      <c r="CW340" s="238">
        <v>-93.598329440000001</v>
      </c>
      <c r="CX340" s="238" t="s">
        <v>359</v>
      </c>
      <c r="CY340" s="238" t="s">
        <v>3408</v>
      </c>
    </row>
    <row r="341" spans="1:103" x14ac:dyDescent="0.25">
      <c r="A341" s="238">
        <v>726320</v>
      </c>
      <c r="B341" s="238">
        <v>4</v>
      </c>
      <c r="C341" s="238">
        <v>15</v>
      </c>
      <c r="D341" s="238">
        <v>8.9120000000000008</v>
      </c>
      <c r="E341" s="238">
        <v>27</v>
      </c>
      <c r="F341" s="238" t="s">
        <v>3374</v>
      </c>
      <c r="H341" s="238" t="s">
        <v>354</v>
      </c>
      <c r="I341" s="238">
        <v>25</v>
      </c>
      <c r="K341" s="238" t="s">
        <v>3409</v>
      </c>
      <c r="M341" s="238">
        <v>6</v>
      </c>
      <c r="N341" s="238">
        <v>12</v>
      </c>
      <c r="O341" s="238">
        <v>2019</v>
      </c>
      <c r="P341" s="238" t="s">
        <v>355</v>
      </c>
      <c r="Q341" s="238">
        <v>7</v>
      </c>
      <c r="R341" s="238" t="s">
        <v>356</v>
      </c>
      <c r="S341" s="238">
        <v>5</v>
      </c>
      <c r="T341" s="238">
        <v>0</v>
      </c>
      <c r="U341" s="238">
        <v>2</v>
      </c>
      <c r="V341" s="238">
        <v>10</v>
      </c>
      <c r="W341" s="238">
        <v>10</v>
      </c>
      <c r="X341" s="238">
        <v>4</v>
      </c>
      <c r="Y341" s="238">
        <v>1</v>
      </c>
      <c r="Z341" s="238">
        <v>1</v>
      </c>
      <c r="AB341" s="238">
        <v>1</v>
      </c>
      <c r="AC341" s="238">
        <v>98</v>
      </c>
      <c r="AD341" s="238" t="s">
        <v>2800</v>
      </c>
      <c r="AF341" s="238" t="s">
        <v>2779</v>
      </c>
      <c r="AG341" s="238">
        <v>5</v>
      </c>
      <c r="AH341" s="238">
        <v>2</v>
      </c>
      <c r="AI341" s="238">
        <v>49</v>
      </c>
      <c r="AJ341" s="238">
        <v>4</v>
      </c>
      <c r="AK341" s="238">
        <v>34</v>
      </c>
      <c r="AL341" s="238">
        <v>59</v>
      </c>
      <c r="AM341" s="238" t="s">
        <v>354</v>
      </c>
      <c r="AN341" s="238">
        <v>5</v>
      </c>
      <c r="AO341" s="238">
        <v>1</v>
      </c>
      <c r="AS341" s="238">
        <v>12</v>
      </c>
      <c r="AT341" s="238">
        <v>23</v>
      </c>
      <c r="AU341" s="238">
        <v>40</v>
      </c>
      <c r="AV341" s="238">
        <v>11</v>
      </c>
      <c r="AW341" s="238">
        <v>21</v>
      </c>
      <c r="AX341" s="238">
        <v>2</v>
      </c>
      <c r="AY341" s="238">
        <v>2</v>
      </c>
      <c r="AZ341" s="238">
        <v>4</v>
      </c>
      <c r="BA341" s="238">
        <v>21</v>
      </c>
      <c r="BB341" s="238">
        <v>30</v>
      </c>
      <c r="BC341" s="238" t="s">
        <v>363</v>
      </c>
      <c r="BD341" s="238">
        <v>5</v>
      </c>
      <c r="BE341" s="238">
        <v>70</v>
      </c>
      <c r="BI341" s="238">
        <v>12</v>
      </c>
      <c r="BJ341" s="238">
        <v>23</v>
      </c>
      <c r="BK341" s="238">
        <v>40</v>
      </c>
      <c r="BL341" s="238">
        <v>11</v>
      </c>
      <c r="BM341" s="238">
        <v>21</v>
      </c>
      <c r="CT341" s="238">
        <v>452797.66784374701</v>
      </c>
      <c r="CU341" s="238">
        <v>4976331.4544670498</v>
      </c>
      <c r="CV341" s="238">
        <v>44.938849410000003</v>
      </c>
      <c r="CW341" s="238">
        <v>-93.598262050000002</v>
      </c>
      <c r="CX341" s="238" t="s">
        <v>359</v>
      </c>
      <c r="CY341" s="238" t="s">
        <v>3410</v>
      </c>
    </row>
    <row r="342" spans="1:103" x14ac:dyDescent="0.25">
      <c r="A342" s="238">
        <v>727154</v>
      </c>
      <c r="B342" s="238">
        <v>4</v>
      </c>
      <c r="C342" s="238">
        <v>15</v>
      </c>
      <c r="D342" s="238">
        <v>8.9250000000000007</v>
      </c>
      <c r="E342" s="238">
        <v>27</v>
      </c>
      <c r="F342" s="238" t="s">
        <v>3374</v>
      </c>
      <c r="H342" s="238" t="s">
        <v>354</v>
      </c>
      <c r="I342" s="238">
        <v>25</v>
      </c>
      <c r="K342" s="238">
        <v>19005091</v>
      </c>
      <c r="M342" s="238">
        <v>6</v>
      </c>
      <c r="N342" s="238">
        <v>15</v>
      </c>
      <c r="O342" s="238">
        <v>2019</v>
      </c>
      <c r="P342" s="238" t="s">
        <v>364</v>
      </c>
      <c r="Q342" s="238">
        <v>17</v>
      </c>
      <c r="S342" s="238">
        <v>5</v>
      </c>
      <c r="T342" s="238">
        <v>0</v>
      </c>
      <c r="U342" s="238">
        <v>1</v>
      </c>
      <c r="W342" s="238">
        <v>35</v>
      </c>
      <c r="X342" s="238">
        <v>2</v>
      </c>
      <c r="Y342" s="238">
        <v>1</v>
      </c>
      <c r="Z342" s="238">
        <v>2</v>
      </c>
      <c r="AB342" s="238">
        <v>1</v>
      </c>
      <c r="AC342" s="238">
        <v>98</v>
      </c>
      <c r="AD342" s="238" t="s">
        <v>2800</v>
      </c>
      <c r="AF342" s="238" t="s">
        <v>2779</v>
      </c>
      <c r="AG342" s="238">
        <v>3</v>
      </c>
      <c r="AH342" s="238">
        <v>2</v>
      </c>
      <c r="AI342" s="238">
        <v>2</v>
      </c>
      <c r="AJ342" s="238">
        <v>4</v>
      </c>
      <c r="AK342" s="238">
        <v>21</v>
      </c>
      <c r="AL342" s="238">
        <v>38</v>
      </c>
      <c r="AM342" s="238" t="s">
        <v>363</v>
      </c>
      <c r="AN342" s="238">
        <v>10</v>
      </c>
      <c r="AO342" s="238">
        <v>70</v>
      </c>
      <c r="AP342" s="238">
        <v>62</v>
      </c>
      <c r="AS342" s="238">
        <v>12</v>
      </c>
      <c r="AT342" s="238">
        <v>9</v>
      </c>
      <c r="AU342" s="238">
        <v>35</v>
      </c>
      <c r="AV342" s="238">
        <v>11</v>
      </c>
      <c r="AW342" s="238">
        <v>21</v>
      </c>
      <c r="CT342" s="238">
        <v>452817.48085407697</v>
      </c>
      <c r="CU342" s="238">
        <v>4976330.2788840896</v>
      </c>
      <c r="CV342" s="238">
        <v>44.938840140000003</v>
      </c>
      <c r="CW342" s="238">
        <v>-93.598010830000007</v>
      </c>
      <c r="CX342" s="238" t="s">
        <v>359</v>
      </c>
      <c r="CY342" s="238" t="s">
        <v>3411</v>
      </c>
    </row>
    <row r="343" spans="1:103" x14ac:dyDescent="0.25">
      <c r="A343" s="238">
        <v>819687</v>
      </c>
      <c r="B343" s="238">
        <v>4</v>
      </c>
      <c r="C343" s="238">
        <v>15</v>
      </c>
      <c r="D343" s="238">
        <v>8.9350000000000005</v>
      </c>
      <c r="E343" s="238">
        <v>27</v>
      </c>
      <c r="F343" s="238" t="s">
        <v>3374</v>
      </c>
      <c r="H343" s="238" t="s">
        <v>354</v>
      </c>
      <c r="I343" s="238">
        <v>25</v>
      </c>
      <c r="K343" s="238" t="s">
        <v>3412</v>
      </c>
      <c r="L343" s="238">
        <v>201950169</v>
      </c>
      <c r="M343" s="238">
        <v>7</v>
      </c>
      <c r="N343" s="238">
        <v>13</v>
      </c>
      <c r="O343" s="238">
        <v>2020</v>
      </c>
      <c r="P343" s="238" t="s">
        <v>361</v>
      </c>
      <c r="Q343" s="238">
        <v>5</v>
      </c>
      <c r="R343" s="238">
        <v>98</v>
      </c>
      <c r="S343" s="238">
        <v>5</v>
      </c>
      <c r="T343" s="238">
        <v>0</v>
      </c>
      <c r="U343" s="238">
        <v>1</v>
      </c>
      <c r="W343" s="238">
        <v>89</v>
      </c>
      <c r="X343" s="238">
        <v>2</v>
      </c>
      <c r="Y343" s="238">
        <v>1</v>
      </c>
      <c r="Z343" s="238">
        <v>2</v>
      </c>
      <c r="AB343" s="238">
        <v>1</v>
      </c>
      <c r="AC343" s="238">
        <v>98</v>
      </c>
      <c r="AD343" s="238" t="s">
        <v>2800</v>
      </c>
      <c r="AF343" s="238" t="s">
        <v>2779</v>
      </c>
      <c r="AG343" s="238">
        <v>4</v>
      </c>
      <c r="AH343" s="238">
        <v>2</v>
      </c>
      <c r="AI343" s="238">
        <v>2</v>
      </c>
      <c r="AJ343" s="238">
        <v>3</v>
      </c>
      <c r="AK343" s="238">
        <v>21</v>
      </c>
      <c r="AL343" s="238">
        <v>26</v>
      </c>
      <c r="AM343" s="238" t="s">
        <v>354</v>
      </c>
      <c r="AN343" s="238">
        <v>5</v>
      </c>
      <c r="AO343" s="238">
        <v>62</v>
      </c>
      <c r="AS343" s="238">
        <v>12</v>
      </c>
      <c r="AT343" s="238">
        <v>9</v>
      </c>
      <c r="AU343" s="238">
        <v>40</v>
      </c>
      <c r="AV343" s="238">
        <v>11</v>
      </c>
      <c r="AW343" s="238">
        <v>21</v>
      </c>
      <c r="CT343" s="238">
        <v>452834.28192934499</v>
      </c>
      <c r="CU343" s="238">
        <v>4976332.3955549896</v>
      </c>
      <c r="CV343" s="238">
        <v>44.938860310000003</v>
      </c>
      <c r="CW343" s="238">
        <v>-93.597798100000006</v>
      </c>
      <c r="CX343" s="238" t="s">
        <v>359</v>
      </c>
      <c r="CY343" s="238" t="s">
        <v>3413</v>
      </c>
    </row>
    <row r="344" spans="1:103" x14ac:dyDescent="0.25">
      <c r="A344" s="238">
        <v>634022</v>
      </c>
      <c r="B344" s="238">
        <v>4</v>
      </c>
      <c r="C344" s="238">
        <v>15</v>
      </c>
      <c r="D344" s="238">
        <v>8.9710000000000001</v>
      </c>
      <c r="E344" s="238">
        <v>27</v>
      </c>
      <c r="F344" s="238" t="s">
        <v>3374</v>
      </c>
      <c r="H344" s="238" t="s">
        <v>354</v>
      </c>
      <c r="I344" s="238">
        <v>25</v>
      </c>
      <c r="K344" s="238">
        <v>18010253</v>
      </c>
      <c r="M344" s="238">
        <v>9</v>
      </c>
      <c r="N344" s="238">
        <v>11</v>
      </c>
      <c r="O344" s="238">
        <v>2018</v>
      </c>
      <c r="P344" s="238" t="s">
        <v>368</v>
      </c>
      <c r="Q344" s="238">
        <v>12</v>
      </c>
      <c r="R344" s="238" t="s">
        <v>356</v>
      </c>
      <c r="S344" s="238">
        <v>3</v>
      </c>
      <c r="T344" s="238">
        <v>0</v>
      </c>
      <c r="U344" s="238">
        <v>2</v>
      </c>
      <c r="V344" s="238">
        <v>13</v>
      </c>
      <c r="W344" s="238">
        <v>10</v>
      </c>
      <c r="X344" s="238">
        <v>2</v>
      </c>
      <c r="Y344" s="238">
        <v>1</v>
      </c>
      <c r="Z344" s="238">
        <v>1</v>
      </c>
      <c r="AB344" s="238">
        <v>1</v>
      </c>
      <c r="AC344" s="238">
        <v>98</v>
      </c>
      <c r="AD344" s="238" t="s">
        <v>2800</v>
      </c>
      <c r="AF344" s="238" t="s">
        <v>2779</v>
      </c>
      <c r="AG344" s="238">
        <v>8</v>
      </c>
      <c r="AH344" s="238">
        <v>2</v>
      </c>
      <c r="AI344" s="238">
        <v>4</v>
      </c>
      <c r="AJ344" s="238">
        <v>4</v>
      </c>
      <c r="AK344" s="238">
        <v>21</v>
      </c>
      <c r="AL344" s="238">
        <v>86</v>
      </c>
      <c r="AM344" s="238" t="s">
        <v>363</v>
      </c>
      <c r="AN344" s="238">
        <v>5</v>
      </c>
      <c r="AO344" s="238">
        <v>67</v>
      </c>
      <c r="AS344" s="238">
        <v>12</v>
      </c>
      <c r="AT344" s="238">
        <v>9</v>
      </c>
      <c r="AU344" s="238">
        <v>40</v>
      </c>
      <c r="AV344" s="238">
        <v>13</v>
      </c>
      <c r="AW344" s="238">
        <v>21</v>
      </c>
      <c r="AX344" s="238">
        <v>2</v>
      </c>
      <c r="AY344" s="238">
        <v>2</v>
      </c>
      <c r="AZ344" s="238">
        <v>3</v>
      </c>
      <c r="BA344" s="238">
        <v>21</v>
      </c>
      <c r="BB344" s="238">
        <v>34</v>
      </c>
      <c r="BC344" s="238" t="s">
        <v>354</v>
      </c>
      <c r="BD344" s="238">
        <v>5</v>
      </c>
      <c r="BE344" s="238">
        <v>1</v>
      </c>
      <c r="BI344" s="238">
        <v>12</v>
      </c>
      <c r="BJ344" s="238">
        <v>9</v>
      </c>
      <c r="BK344" s="238">
        <v>40</v>
      </c>
      <c r="BL344" s="238">
        <v>13</v>
      </c>
      <c r="BM344" s="238">
        <v>21</v>
      </c>
      <c r="CT344" s="238">
        <v>452892.22579523298</v>
      </c>
      <c r="CU344" s="238">
        <v>4976332.5814639498</v>
      </c>
      <c r="CV344" s="238">
        <v>44.938865829999997</v>
      </c>
      <c r="CW344" s="238">
        <v>-93.597063750000004</v>
      </c>
      <c r="CX344" s="238" t="s">
        <v>359</v>
      </c>
      <c r="CY344" s="238" t="s">
        <v>3414</v>
      </c>
    </row>
    <row r="345" spans="1:103" x14ac:dyDescent="0.25">
      <c r="A345" s="238">
        <v>632679</v>
      </c>
      <c r="B345" s="238">
        <v>4</v>
      </c>
      <c r="C345" s="238">
        <v>15</v>
      </c>
      <c r="D345" s="238">
        <v>9.0020000000000007</v>
      </c>
      <c r="E345" s="238">
        <v>27</v>
      </c>
      <c r="F345" s="238" t="s">
        <v>3374</v>
      </c>
      <c r="H345" s="238" t="s">
        <v>354</v>
      </c>
      <c r="I345" s="238">
        <v>25</v>
      </c>
      <c r="K345" s="238" t="s">
        <v>3415</v>
      </c>
      <c r="M345" s="238">
        <v>9</v>
      </c>
      <c r="N345" s="238">
        <v>5</v>
      </c>
      <c r="O345" s="238">
        <v>2018</v>
      </c>
      <c r="P345" s="238" t="s">
        <v>355</v>
      </c>
      <c r="Q345" s="238">
        <v>13</v>
      </c>
      <c r="R345" s="238" t="s">
        <v>356</v>
      </c>
      <c r="S345" s="238">
        <v>4</v>
      </c>
      <c r="T345" s="238">
        <v>0</v>
      </c>
      <c r="U345" s="238">
        <v>1</v>
      </c>
      <c r="V345" s="238">
        <v>90</v>
      </c>
      <c r="W345" s="238">
        <v>10</v>
      </c>
      <c r="X345" s="238">
        <v>2</v>
      </c>
      <c r="Y345" s="238">
        <v>1</v>
      </c>
      <c r="Z345" s="238">
        <v>1</v>
      </c>
      <c r="AB345" s="238">
        <v>1</v>
      </c>
      <c r="AC345" s="238">
        <v>98</v>
      </c>
      <c r="AD345" s="238" t="s">
        <v>2800</v>
      </c>
      <c r="AF345" s="238" t="s">
        <v>2779</v>
      </c>
      <c r="AG345" s="238">
        <v>4</v>
      </c>
      <c r="AH345" s="238">
        <v>2</v>
      </c>
      <c r="AI345" s="238">
        <v>2</v>
      </c>
      <c r="AJ345" s="238">
        <v>4</v>
      </c>
      <c r="AK345" s="238">
        <v>21</v>
      </c>
      <c r="AL345" s="238">
        <v>76</v>
      </c>
      <c r="AM345" s="238" t="s">
        <v>354</v>
      </c>
      <c r="AN345" s="238">
        <v>7</v>
      </c>
      <c r="AO345" s="238">
        <v>99</v>
      </c>
      <c r="AS345" s="238">
        <v>12</v>
      </c>
      <c r="AT345" s="238">
        <v>9</v>
      </c>
      <c r="AU345" s="238">
        <v>40</v>
      </c>
      <c r="AV345" s="238">
        <v>13</v>
      </c>
      <c r="AW345" s="238">
        <v>21</v>
      </c>
      <c r="CT345" s="238">
        <v>452938.924846965</v>
      </c>
      <c r="CU345" s="238">
        <v>4976350.2110366197</v>
      </c>
      <c r="CV345" s="238">
        <v>44.939027609999997</v>
      </c>
      <c r="CW345" s="238">
        <v>-93.596473540000005</v>
      </c>
      <c r="CX345" s="238" t="s">
        <v>359</v>
      </c>
      <c r="CY345" s="238" t="s">
        <v>3416</v>
      </c>
    </row>
    <row r="346" spans="1:103" x14ac:dyDescent="0.25">
      <c r="A346" s="238">
        <v>10859777</v>
      </c>
      <c r="B346" s="238">
        <v>4</v>
      </c>
      <c r="C346" s="238">
        <v>15</v>
      </c>
      <c r="D346" s="238">
        <v>9.0389999999999997</v>
      </c>
      <c r="E346" s="238">
        <v>27</v>
      </c>
      <c r="F346" s="238" t="s">
        <v>3374</v>
      </c>
      <c r="H346" s="238" t="s">
        <v>354</v>
      </c>
      <c r="I346" s="238">
        <v>25</v>
      </c>
      <c r="K346" s="238">
        <v>13001893</v>
      </c>
      <c r="L346" s="238">
        <v>130410118</v>
      </c>
      <c r="M346" s="238">
        <v>2</v>
      </c>
      <c r="N346" s="238">
        <v>10</v>
      </c>
      <c r="O346" s="238">
        <v>2013</v>
      </c>
      <c r="P346" s="238" t="s">
        <v>366</v>
      </c>
      <c r="Q346" s="238">
        <v>13</v>
      </c>
      <c r="S346" s="238">
        <v>5</v>
      </c>
      <c r="T346" s="238">
        <v>0</v>
      </c>
      <c r="U346" s="238">
        <v>1</v>
      </c>
      <c r="V346" s="238">
        <v>7</v>
      </c>
      <c r="W346" s="238">
        <v>70</v>
      </c>
      <c r="X346" s="238">
        <v>2</v>
      </c>
      <c r="Y346" s="238">
        <v>1</v>
      </c>
      <c r="Z346" s="238">
        <v>4</v>
      </c>
      <c r="AA346" s="238">
        <v>5</v>
      </c>
      <c r="AB346" s="238">
        <v>3</v>
      </c>
      <c r="AC346" s="238">
        <v>98</v>
      </c>
      <c r="AD346" s="238" t="s">
        <v>2777</v>
      </c>
      <c r="AE346" s="238" t="s">
        <v>3417</v>
      </c>
      <c r="AF346" s="238" t="s">
        <v>2779</v>
      </c>
      <c r="AG346" s="238">
        <v>3</v>
      </c>
      <c r="AH346" s="238">
        <v>2</v>
      </c>
      <c r="AI346" s="238">
        <v>4</v>
      </c>
      <c r="AJ346" s="238">
        <v>4</v>
      </c>
      <c r="AK346" s="238">
        <v>21</v>
      </c>
      <c r="AL346" s="238">
        <v>30</v>
      </c>
      <c r="AM346" s="238" t="s">
        <v>363</v>
      </c>
      <c r="AN346" s="238">
        <v>5</v>
      </c>
      <c r="AO346" s="238">
        <v>3</v>
      </c>
      <c r="AS346" s="238">
        <v>7</v>
      </c>
      <c r="AT346" s="238">
        <v>98</v>
      </c>
      <c r="AU346" s="238">
        <v>35</v>
      </c>
      <c r="AV346" s="238">
        <v>11</v>
      </c>
      <c r="AW346" s="238">
        <v>21</v>
      </c>
      <c r="CT346" s="238">
        <v>452994</v>
      </c>
      <c r="CU346" s="238">
        <v>4976371</v>
      </c>
      <c r="CV346" s="238">
        <v>44.939214200000002</v>
      </c>
      <c r="CW346" s="238">
        <v>-93.5957832</v>
      </c>
      <c r="CX346" s="238" t="s">
        <v>359</v>
      </c>
      <c r="CY346" s="238" t="s">
        <v>3418</v>
      </c>
    </row>
    <row r="347" spans="1:103" x14ac:dyDescent="0.25">
      <c r="A347" s="238">
        <v>674024</v>
      </c>
      <c r="B347" s="238">
        <v>4</v>
      </c>
      <c r="C347" s="238">
        <v>15</v>
      </c>
      <c r="D347" s="238">
        <v>9.0399999999999991</v>
      </c>
      <c r="E347" s="238">
        <v>27</v>
      </c>
      <c r="F347" s="238" t="s">
        <v>3374</v>
      </c>
      <c r="H347" s="238" t="s">
        <v>354</v>
      </c>
      <c r="I347" s="238">
        <v>25</v>
      </c>
      <c r="K347" s="238">
        <v>1900111</v>
      </c>
      <c r="M347" s="238">
        <v>1</v>
      </c>
      <c r="N347" s="238">
        <v>4</v>
      </c>
      <c r="O347" s="238">
        <v>2019</v>
      </c>
      <c r="P347" s="238" t="s">
        <v>362</v>
      </c>
      <c r="Q347" s="238">
        <v>18</v>
      </c>
      <c r="R347" s="238" t="s">
        <v>356</v>
      </c>
      <c r="S347" s="238">
        <v>5</v>
      </c>
      <c r="T347" s="238">
        <v>0</v>
      </c>
      <c r="U347" s="238">
        <v>1</v>
      </c>
      <c r="W347" s="238">
        <v>69</v>
      </c>
      <c r="X347" s="238">
        <v>2</v>
      </c>
      <c r="Y347" s="238">
        <v>6</v>
      </c>
      <c r="Z347" s="238">
        <v>1</v>
      </c>
      <c r="AB347" s="238">
        <v>1</v>
      </c>
      <c r="AC347" s="238">
        <v>98</v>
      </c>
      <c r="AD347" s="238" t="s">
        <v>2800</v>
      </c>
      <c r="AF347" s="238" t="s">
        <v>2779</v>
      </c>
      <c r="AG347" s="238">
        <v>3</v>
      </c>
      <c r="AH347" s="238">
        <v>2</v>
      </c>
      <c r="AI347" s="238">
        <v>2</v>
      </c>
      <c r="AJ347" s="238">
        <v>4</v>
      </c>
      <c r="AK347" s="238">
        <v>99</v>
      </c>
      <c r="AL347" s="238">
        <v>19</v>
      </c>
      <c r="AM347" s="238">
        <v>99</v>
      </c>
      <c r="AN347" s="238">
        <v>99</v>
      </c>
      <c r="AO347" s="238">
        <v>99</v>
      </c>
      <c r="AS347" s="238">
        <v>12</v>
      </c>
      <c r="AT347" s="238">
        <v>9</v>
      </c>
      <c r="AU347" s="238">
        <v>40</v>
      </c>
      <c r="AV347" s="238">
        <v>11</v>
      </c>
      <c r="AW347" s="238">
        <v>21</v>
      </c>
      <c r="CT347" s="238">
        <v>452995.57657289802</v>
      </c>
      <c r="CU347" s="238">
        <v>4976377.6684376001</v>
      </c>
      <c r="CV347" s="238">
        <v>44.939278520000002</v>
      </c>
      <c r="CW347" s="238">
        <v>-93.595758110000006</v>
      </c>
      <c r="CX347" s="238" t="s">
        <v>359</v>
      </c>
      <c r="CY347" s="238" t="s">
        <v>3419</v>
      </c>
    </row>
    <row r="348" spans="1:103" x14ac:dyDescent="0.25">
      <c r="A348" s="238">
        <v>783473</v>
      </c>
      <c r="B348" s="238">
        <v>4</v>
      </c>
      <c r="C348" s="238">
        <v>15</v>
      </c>
      <c r="D348" s="238">
        <v>9.1069999999999993</v>
      </c>
      <c r="E348" s="238">
        <v>27</v>
      </c>
      <c r="F348" s="238" t="s">
        <v>3374</v>
      </c>
      <c r="H348" s="238" t="s">
        <v>354</v>
      </c>
      <c r="I348" s="238">
        <v>25</v>
      </c>
      <c r="K348" s="238">
        <v>20000655</v>
      </c>
      <c r="L348" s="238">
        <v>200250096</v>
      </c>
      <c r="M348" s="238">
        <v>1</v>
      </c>
      <c r="N348" s="238">
        <v>25</v>
      </c>
      <c r="O348" s="238">
        <v>2020</v>
      </c>
      <c r="P348" s="238" t="s">
        <v>364</v>
      </c>
      <c r="Q348" s="238">
        <v>23</v>
      </c>
      <c r="S348" s="238">
        <v>5</v>
      </c>
      <c r="T348" s="238">
        <v>0</v>
      </c>
      <c r="U348" s="238">
        <v>1</v>
      </c>
      <c r="W348" s="238">
        <v>48</v>
      </c>
      <c r="X348" s="238">
        <v>2</v>
      </c>
      <c r="Y348" s="238">
        <v>6</v>
      </c>
      <c r="Z348" s="238">
        <v>1</v>
      </c>
      <c r="AB348" s="238">
        <v>1</v>
      </c>
      <c r="AC348" s="238">
        <v>98</v>
      </c>
      <c r="AD348" s="238" t="s">
        <v>2800</v>
      </c>
      <c r="AF348" s="238" t="s">
        <v>2779</v>
      </c>
      <c r="AG348" s="238">
        <v>3</v>
      </c>
      <c r="AH348" s="238">
        <v>2</v>
      </c>
      <c r="AI348" s="238">
        <v>2</v>
      </c>
      <c r="AJ348" s="238">
        <v>3</v>
      </c>
      <c r="AK348" s="238">
        <v>32</v>
      </c>
      <c r="AL348" s="238">
        <v>35</v>
      </c>
      <c r="AM348" s="238" t="s">
        <v>363</v>
      </c>
      <c r="AN348" s="238">
        <v>10</v>
      </c>
      <c r="AO348" s="238">
        <v>74</v>
      </c>
      <c r="AS348" s="238">
        <v>12</v>
      </c>
      <c r="AT348" s="238">
        <v>9</v>
      </c>
      <c r="AU348" s="238">
        <v>40</v>
      </c>
      <c r="AV348" s="238">
        <v>12</v>
      </c>
      <c r="AW348" s="238">
        <v>21</v>
      </c>
      <c r="CT348" s="238">
        <v>453105.54761007201</v>
      </c>
      <c r="CU348" s="238">
        <v>4976369.04183116</v>
      </c>
      <c r="CV348" s="238">
        <v>44.939208129999997</v>
      </c>
      <c r="CW348" s="238">
        <v>-93.594363549999997</v>
      </c>
      <c r="CX348" s="238" t="s">
        <v>359</v>
      </c>
      <c r="CY348" s="238" t="s">
        <v>3420</v>
      </c>
    </row>
    <row r="349" spans="1:103" x14ac:dyDescent="0.25">
      <c r="A349" s="238">
        <v>814138</v>
      </c>
      <c r="B349" s="238">
        <v>4</v>
      </c>
      <c r="C349" s="238">
        <v>15</v>
      </c>
      <c r="D349" s="238">
        <v>9.1310000000000002</v>
      </c>
      <c r="E349" s="238">
        <v>27</v>
      </c>
      <c r="F349" s="238" t="s">
        <v>3374</v>
      </c>
      <c r="H349" s="238" t="s">
        <v>354</v>
      </c>
      <c r="I349" s="238">
        <v>25</v>
      </c>
      <c r="K349" s="238" t="s">
        <v>3421</v>
      </c>
      <c r="L349" s="238">
        <v>201640044</v>
      </c>
      <c r="M349" s="238">
        <v>6</v>
      </c>
      <c r="N349" s="238">
        <v>12</v>
      </c>
      <c r="O349" s="238">
        <v>2020</v>
      </c>
      <c r="P349" s="238" t="s">
        <v>362</v>
      </c>
      <c r="Q349" s="238">
        <v>10</v>
      </c>
      <c r="R349" s="238" t="s">
        <v>356</v>
      </c>
      <c r="S349" s="238">
        <v>2</v>
      </c>
      <c r="T349" s="238">
        <v>0</v>
      </c>
      <c r="U349" s="238">
        <v>2</v>
      </c>
      <c r="V349" s="238">
        <v>13</v>
      </c>
      <c r="W349" s="238">
        <v>10</v>
      </c>
      <c r="X349" s="238">
        <v>2</v>
      </c>
      <c r="Y349" s="238">
        <v>1</v>
      </c>
      <c r="Z349" s="238">
        <v>1</v>
      </c>
      <c r="AB349" s="238">
        <v>1</v>
      </c>
      <c r="AC349" s="238">
        <v>98</v>
      </c>
      <c r="AD349" s="238" t="s">
        <v>2800</v>
      </c>
      <c r="AF349" s="238" t="s">
        <v>2779</v>
      </c>
      <c r="AG349" s="238">
        <v>8</v>
      </c>
      <c r="AH349" s="238">
        <v>2</v>
      </c>
      <c r="AI349" s="238">
        <v>2</v>
      </c>
      <c r="AJ349" s="238">
        <v>4</v>
      </c>
      <c r="AK349" s="238">
        <v>21</v>
      </c>
      <c r="AL349" s="238">
        <v>45</v>
      </c>
      <c r="AM349" s="238" t="s">
        <v>354</v>
      </c>
      <c r="AN349" s="238">
        <v>90</v>
      </c>
      <c r="AO349" s="238">
        <v>74</v>
      </c>
      <c r="AS349" s="238">
        <v>12</v>
      </c>
      <c r="AT349" s="238">
        <v>98</v>
      </c>
      <c r="AU349" s="238">
        <v>40</v>
      </c>
      <c r="AV349" s="238">
        <v>11</v>
      </c>
      <c r="AW349" s="238">
        <v>21</v>
      </c>
      <c r="AX349" s="238">
        <v>2</v>
      </c>
      <c r="AY349" s="238">
        <v>2</v>
      </c>
      <c r="AZ349" s="238">
        <v>3</v>
      </c>
      <c r="BA349" s="238">
        <v>21</v>
      </c>
      <c r="BB349" s="238">
        <v>54</v>
      </c>
      <c r="BC349" s="238" t="s">
        <v>363</v>
      </c>
      <c r="BD349" s="238">
        <v>5</v>
      </c>
      <c r="BE349" s="238">
        <v>1</v>
      </c>
      <c r="BI349" s="238">
        <v>12</v>
      </c>
      <c r="BJ349" s="238">
        <v>9</v>
      </c>
      <c r="BK349" s="238">
        <v>40</v>
      </c>
      <c r="BL349" s="238">
        <v>11</v>
      </c>
      <c r="BM349" s="238">
        <v>21</v>
      </c>
      <c r="CT349" s="238">
        <v>453143.74353589898</v>
      </c>
      <c r="CU349" s="238">
        <v>4976379.3618130796</v>
      </c>
      <c r="CV349" s="238">
        <v>44.939303539999997</v>
      </c>
      <c r="CW349" s="238">
        <v>-93.593880420000005</v>
      </c>
      <c r="CX349" s="238" t="s">
        <v>359</v>
      </c>
      <c r="CY349" s="238" t="s">
        <v>3422</v>
      </c>
    </row>
    <row r="350" spans="1:103" x14ac:dyDescent="0.25">
      <c r="A350" s="238">
        <v>358908</v>
      </c>
      <c r="B350" s="238">
        <v>4</v>
      </c>
      <c r="C350" s="238">
        <v>15</v>
      </c>
      <c r="D350" s="238">
        <v>9.15</v>
      </c>
      <c r="E350" s="238">
        <v>27</v>
      </c>
      <c r="F350" s="238" t="s">
        <v>3374</v>
      </c>
      <c r="H350" s="238" t="s">
        <v>354</v>
      </c>
      <c r="I350" s="238">
        <v>25</v>
      </c>
      <c r="K350" s="238">
        <v>16006737</v>
      </c>
      <c r="M350" s="238">
        <v>6</v>
      </c>
      <c r="N350" s="238">
        <v>23</v>
      </c>
      <c r="O350" s="238">
        <v>2016</v>
      </c>
      <c r="P350" s="238" t="s">
        <v>384</v>
      </c>
      <c r="Q350" s="238">
        <v>17</v>
      </c>
      <c r="S350" s="238">
        <v>5</v>
      </c>
      <c r="T350" s="238">
        <v>0</v>
      </c>
      <c r="U350" s="238">
        <v>2</v>
      </c>
      <c r="V350" s="238">
        <v>12</v>
      </c>
      <c r="W350" s="238">
        <v>10</v>
      </c>
      <c r="X350" s="238">
        <v>2</v>
      </c>
      <c r="Y350" s="238">
        <v>1</v>
      </c>
      <c r="Z350" s="238">
        <v>1</v>
      </c>
      <c r="AB350" s="238">
        <v>1</v>
      </c>
      <c r="AC350" s="238">
        <v>98</v>
      </c>
      <c r="AD350" s="238" t="s">
        <v>2800</v>
      </c>
      <c r="AF350" s="238" t="s">
        <v>2779</v>
      </c>
      <c r="AG350" s="238">
        <v>7</v>
      </c>
      <c r="AH350" s="238">
        <v>2</v>
      </c>
      <c r="AI350" s="238">
        <v>2</v>
      </c>
      <c r="AJ350" s="238">
        <v>4</v>
      </c>
      <c r="AK350" s="238">
        <v>21</v>
      </c>
      <c r="AL350" s="238">
        <v>58</v>
      </c>
      <c r="AM350" s="238" t="s">
        <v>354</v>
      </c>
      <c r="AN350" s="238">
        <v>5</v>
      </c>
      <c r="AO350" s="238">
        <v>74</v>
      </c>
      <c r="AS350" s="238">
        <v>12</v>
      </c>
      <c r="AT350" s="238">
        <v>9</v>
      </c>
      <c r="AU350" s="238">
        <v>40</v>
      </c>
      <c r="AV350" s="238">
        <v>11</v>
      </c>
      <c r="AW350" s="238">
        <v>21</v>
      </c>
      <c r="AX350" s="238">
        <v>2</v>
      </c>
      <c r="AY350" s="238">
        <v>2</v>
      </c>
      <c r="AZ350" s="238">
        <v>4</v>
      </c>
      <c r="BA350" s="238">
        <v>21</v>
      </c>
      <c r="BB350" s="238">
        <v>51</v>
      </c>
      <c r="BC350" s="238" t="s">
        <v>354</v>
      </c>
      <c r="BD350" s="238">
        <v>5</v>
      </c>
      <c r="BE350" s="238">
        <v>1</v>
      </c>
      <c r="BI350" s="238">
        <v>12</v>
      </c>
      <c r="BJ350" s="238">
        <v>9</v>
      </c>
      <c r="BK350" s="238">
        <v>40</v>
      </c>
      <c r="BL350" s="238">
        <v>11</v>
      </c>
      <c r="BM350" s="238">
        <v>21</v>
      </c>
      <c r="CT350" s="238">
        <v>453164.10615800403</v>
      </c>
      <c r="CU350" s="238">
        <v>4976402.6029474102</v>
      </c>
      <c r="CV350" s="238">
        <v>44.939514090000003</v>
      </c>
      <c r="CW350" s="238">
        <v>-93.593624500000004</v>
      </c>
      <c r="CX350" s="238" t="s">
        <v>359</v>
      </c>
      <c r="CY350" s="238" t="s">
        <v>3423</v>
      </c>
    </row>
    <row r="351" spans="1:103" x14ac:dyDescent="0.25">
      <c r="A351" s="238">
        <v>11069080</v>
      </c>
      <c r="B351" s="238">
        <v>4</v>
      </c>
      <c r="C351" s="238">
        <v>15</v>
      </c>
      <c r="D351" s="238">
        <v>9.1639999999999997</v>
      </c>
      <c r="E351" s="238">
        <v>27</v>
      </c>
      <c r="F351" s="238" t="s">
        <v>3374</v>
      </c>
      <c r="H351" s="238" t="s">
        <v>354</v>
      </c>
      <c r="I351" s="238">
        <v>25</v>
      </c>
      <c r="K351" s="238">
        <v>15011413</v>
      </c>
      <c r="L351" s="238">
        <v>152710080</v>
      </c>
      <c r="M351" s="238">
        <v>9</v>
      </c>
      <c r="N351" s="238">
        <v>27</v>
      </c>
      <c r="O351" s="238">
        <v>2015</v>
      </c>
      <c r="P351" s="238" t="s">
        <v>366</v>
      </c>
      <c r="Q351" s="238">
        <v>16</v>
      </c>
      <c r="S351" s="238">
        <v>4</v>
      </c>
      <c r="T351" s="238">
        <v>0</v>
      </c>
      <c r="U351" s="238">
        <v>2</v>
      </c>
      <c r="V351" s="238">
        <v>1</v>
      </c>
      <c r="W351" s="238">
        <v>10</v>
      </c>
      <c r="X351" s="238">
        <v>10</v>
      </c>
      <c r="Y351" s="238">
        <v>1</v>
      </c>
      <c r="Z351" s="238">
        <v>1</v>
      </c>
      <c r="AB351" s="238">
        <v>1</v>
      </c>
      <c r="AC351" s="238">
        <v>98</v>
      </c>
      <c r="AD351" s="238" t="s">
        <v>2795</v>
      </c>
      <c r="AE351" s="238" t="s">
        <v>3424</v>
      </c>
      <c r="AF351" s="238" t="s">
        <v>2779</v>
      </c>
      <c r="AG351" s="238">
        <v>7</v>
      </c>
      <c r="AH351" s="238">
        <v>2</v>
      </c>
      <c r="AI351" s="238">
        <v>2</v>
      </c>
      <c r="AJ351" s="238">
        <v>3</v>
      </c>
      <c r="AK351" s="238">
        <v>21</v>
      </c>
      <c r="AL351" s="238">
        <v>46</v>
      </c>
      <c r="AM351" s="238" t="s">
        <v>363</v>
      </c>
      <c r="AN351" s="238">
        <v>5</v>
      </c>
      <c r="AO351" s="238">
        <v>15</v>
      </c>
      <c r="AS351" s="238">
        <v>7</v>
      </c>
      <c r="AT351" s="238">
        <v>98</v>
      </c>
      <c r="AU351" s="238">
        <v>40</v>
      </c>
      <c r="AV351" s="238">
        <v>11</v>
      </c>
      <c r="AW351" s="238">
        <v>21</v>
      </c>
      <c r="AX351" s="238">
        <v>2</v>
      </c>
      <c r="AY351" s="238">
        <v>2</v>
      </c>
      <c r="AZ351" s="238">
        <v>3</v>
      </c>
      <c r="BA351" s="238">
        <v>24</v>
      </c>
      <c r="BB351" s="238">
        <v>17</v>
      </c>
      <c r="BC351" s="238" t="s">
        <v>363</v>
      </c>
      <c r="BD351" s="238">
        <v>5</v>
      </c>
      <c r="BE351" s="238">
        <v>1</v>
      </c>
      <c r="BI351" s="238">
        <v>7</v>
      </c>
      <c r="BJ351" s="238">
        <v>98</v>
      </c>
      <c r="BK351" s="238">
        <v>40</v>
      </c>
      <c r="BL351" s="238">
        <v>11</v>
      </c>
      <c r="BM351" s="238">
        <v>21</v>
      </c>
      <c r="CT351" s="238">
        <v>453191</v>
      </c>
      <c r="CU351" s="238">
        <v>4976409</v>
      </c>
      <c r="CV351" s="238">
        <v>44.939571700000002</v>
      </c>
      <c r="CW351" s="238">
        <v>-93.593282400000007</v>
      </c>
      <c r="CX351" s="238" t="s">
        <v>359</v>
      </c>
      <c r="CY351" s="238" t="s">
        <v>3425</v>
      </c>
    </row>
    <row r="352" spans="1:103" x14ac:dyDescent="0.25">
      <c r="A352" s="238">
        <v>813293</v>
      </c>
      <c r="B352" s="238">
        <v>4</v>
      </c>
      <c r="C352" s="238">
        <v>15</v>
      </c>
      <c r="D352" s="238">
        <v>9.1660000000000004</v>
      </c>
      <c r="E352" s="238">
        <v>27</v>
      </c>
      <c r="F352" s="238" t="s">
        <v>3374</v>
      </c>
      <c r="H352" s="238" t="s">
        <v>354</v>
      </c>
      <c r="I352" s="238">
        <v>25</v>
      </c>
      <c r="K352" s="238">
        <v>20004146</v>
      </c>
      <c r="L352" s="238">
        <v>201590043</v>
      </c>
      <c r="M352" s="238">
        <v>6</v>
      </c>
      <c r="N352" s="238">
        <v>7</v>
      </c>
      <c r="O352" s="238">
        <v>2020</v>
      </c>
      <c r="P352" s="238" t="s">
        <v>366</v>
      </c>
      <c r="Q352" s="238">
        <v>16</v>
      </c>
      <c r="R352" s="238">
        <v>98</v>
      </c>
      <c r="S352" s="238">
        <v>5</v>
      </c>
      <c r="T352" s="238">
        <v>0</v>
      </c>
      <c r="U352" s="238">
        <v>2</v>
      </c>
      <c r="V352" s="238">
        <v>12</v>
      </c>
      <c r="W352" s="238">
        <v>10</v>
      </c>
      <c r="X352" s="238">
        <v>4</v>
      </c>
      <c r="Y352" s="238">
        <v>1</v>
      </c>
      <c r="Z352" s="238">
        <v>1</v>
      </c>
      <c r="AB352" s="238">
        <v>1</v>
      </c>
      <c r="AC352" s="238">
        <v>98</v>
      </c>
      <c r="AD352" s="238" t="s">
        <v>2800</v>
      </c>
      <c r="AF352" s="238" t="s">
        <v>2779</v>
      </c>
      <c r="AG352" s="238">
        <v>7</v>
      </c>
      <c r="AH352" s="238">
        <v>2</v>
      </c>
      <c r="AI352" s="238">
        <v>4</v>
      </c>
      <c r="AJ352" s="238">
        <v>3</v>
      </c>
      <c r="AK352" s="238">
        <v>34</v>
      </c>
      <c r="AL352" s="238">
        <v>62</v>
      </c>
      <c r="AM352" s="238" t="s">
        <v>354</v>
      </c>
      <c r="AN352" s="238">
        <v>5</v>
      </c>
      <c r="AO352" s="238">
        <v>1</v>
      </c>
      <c r="AS352" s="238">
        <v>12</v>
      </c>
      <c r="AT352" s="238">
        <v>9</v>
      </c>
      <c r="AU352" s="238">
        <v>35</v>
      </c>
      <c r="AV352" s="238">
        <v>11</v>
      </c>
      <c r="AW352" s="238">
        <v>21</v>
      </c>
      <c r="AX352" s="238">
        <v>2</v>
      </c>
      <c r="AY352" s="238">
        <v>4</v>
      </c>
      <c r="AZ352" s="238">
        <v>3</v>
      </c>
      <c r="BA352" s="238">
        <v>21</v>
      </c>
      <c r="BB352" s="238">
        <v>62</v>
      </c>
      <c r="BC352" s="238" t="s">
        <v>354</v>
      </c>
      <c r="BD352" s="238">
        <v>5</v>
      </c>
      <c r="BE352" s="238">
        <v>74</v>
      </c>
      <c r="BI352" s="238">
        <v>12</v>
      </c>
      <c r="BJ352" s="238">
        <v>9</v>
      </c>
      <c r="BK352" s="238">
        <v>35</v>
      </c>
      <c r="BL352" s="238">
        <v>11</v>
      </c>
      <c r="BM352" s="238">
        <v>21</v>
      </c>
      <c r="CT352" s="238">
        <v>453193.02980642702</v>
      </c>
      <c r="CU352" s="238">
        <v>4976409.31061251</v>
      </c>
      <c r="CV352" s="238">
        <v>44.939576369999997</v>
      </c>
      <c r="CW352" s="238">
        <v>-93.593258550000002</v>
      </c>
      <c r="CX352" s="238" t="s">
        <v>359</v>
      </c>
      <c r="CY352" s="238" t="s">
        <v>3426</v>
      </c>
    </row>
    <row r="353" spans="1:103" x14ac:dyDescent="0.25">
      <c r="A353" s="238">
        <v>10985557</v>
      </c>
      <c r="B353" s="238">
        <v>4</v>
      </c>
      <c r="C353" s="238">
        <v>15</v>
      </c>
      <c r="D353" s="238">
        <v>9.1669999999999998</v>
      </c>
      <c r="E353" s="238">
        <v>27</v>
      </c>
      <c r="F353" s="238" t="s">
        <v>3374</v>
      </c>
      <c r="H353" s="238" t="s">
        <v>354</v>
      </c>
      <c r="I353" s="238">
        <v>25</v>
      </c>
      <c r="K353" s="238" t="s">
        <v>3427</v>
      </c>
      <c r="L353" s="238">
        <v>142690024</v>
      </c>
      <c r="M353" s="238">
        <v>9</v>
      </c>
      <c r="N353" s="238">
        <v>24</v>
      </c>
      <c r="O353" s="238">
        <v>2014</v>
      </c>
      <c r="P353" s="238" t="s">
        <v>355</v>
      </c>
      <c r="Q353" s="238">
        <v>21</v>
      </c>
      <c r="R353" s="238" t="s">
        <v>369</v>
      </c>
      <c r="S353" s="238">
        <v>5</v>
      </c>
      <c r="T353" s="238">
        <v>0</v>
      </c>
      <c r="U353" s="238">
        <v>1</v>
      </c>
      <c r="V353" s="238">
        <v>90</v>
      </c>
      <c r="W353" s="238">
        <v>10</v>
      </c>
      <c r="X353" s="238">
        <v>2</v>
      </c>
      <c r="Y353" s="238">
        <v>4</v>
      </c>
      <c r="Z353" s="238">
        <v>1</v>
      </c>
      <c r="AB353" s="238">
        <v>1</v>
      </c>
      <c r="AC353" s="238">
        <v>98</v>
      </c>
      <c r="AD353" s="238" t="s">
        <v>2795</v>
      </c>
      <c r="AE353" s="238" t="s">
        <v>3428</v>
      </c>
      <c r="AF353" s="238" t="s">
        <v>2779</v>
      </c>
      <c r="AG353" s="238">
        <v>4</v>
      </c>
      <c r="AH353" s="238">
        <v>2</v>
      </c>
      <c r="AI353" s="238">
        <v>2</v>
      </c>
      <c r="AJ353" s="238">
        <v>3</v>
      </c>
      <c r="AK353" s="238">
        <v>21</v>
      </c>
      <c r="AL353" s="238">
        <v>26</v>
      </c>
      <c r="AM353" s="238" t="s">
        <v>363</v>
      </c>
      <c r="AN353" s="238">
        <v>5</v>
      </c>
      <c r="AS353" s="238">
        <v>7</v>
      </c>
      <c r="AT353" s="238">
        <v>98</v>
      </c>
      <c r="AU353" s="238">
        <v>40</v>
      </c>
      <c r="AV353" s="238">
        <v>10</v>
      </c>
      <c r="AW353" s="238">
        <v>21</v>
      </c>
      <c r="CT353" s="238">
        <v>453196</v>
      </c>
      <c r="CU353" s="238">
        <v>4976410</v>
      </c>
      <c r="CV353" s="238">
        <v>44.939584500000002</v>
      </c>
      <c r="CW353" s="238">
        <v>-93.593221799999995</v>
      </c>
      <c r="CX353" s="238" t="s">
        <v>359</v>
      </c>
      <c r="CY353" s="238" t="s">
        <v>3429</v>
      </c>
    </row>
    <row r="354" spans="1:103" x14ac:dyDescent="0.25">
      <c r="A354" s="238">
        <v>820295</v>
      </c>
      <c r="B354" s="238">
        <v>4</v>
      </c>
      <c r="C354" s="238">
        <v>15</v>
      </c>
      <c r="D354" s="238">
        <v>9.1669999999999998</v>
      </c>
      <c r="E354" s="238">
        <v>27</v>
      </c>
      <c r="F354" s="238" t="s">
        <v>3374</v>
      </c>
      <c r="H354" s="238" t="s">
        <v>354</v>
      </c>
      <c r="I354" s="238">
        <v>25</v>
      </c>
      <c r="K354" s="238">
        <v>20005416</v>
      </c>
      <c r="L354" s="238">
        <v>201990149</v>
      </c>
      <c r="M354" s="238">
        <v>7</v>
      </c>
      <c r="N354" s="238">
        <v>17</v>
      </c>
      <c r="O354" s="238">
        <v>2020</v>
      </c>
      <c r="P354" s="238" t="s">
        <v>362</v>
      </c>
      <c r="Q354" s="238">
        <v>20</v>
      </c>
      <c r="S354" s="238">
        <v>3</v>
      </c>
      <c r="T354" s="238">
        <v>0</v>
      </c>
      <c r="U354" s="238">
        <v>1</v>
      </c>
      <c r="W354" s="238">
        <v>8</v>
      </c>
      <c r="X354" s="238">
        <v>2</v>
      </c>
      <c r="Y354" s="238">
        <v>1</v>
      </c>
      <c r="Z354" s="238">
        <v>1</v>
      </c>
      <c r="AB354" s="238">
        <v>1</v>
      </c>
      <c r="AC354" s="238">
        <v>98</v>
      </c>
      <c r="AD354" s="238" t="s">
        <v>2800</v>
      </c>
      <c r="AF354" s="238" t="s">
        <v>2779</v>
      </c>
      <c r="AG354" s="238">
        <v>1</v>
      </c>
      <c r="AH354" s="238">
        <v>5</v>
      </c>
      <c r="AL354" s="238">
        <v>29</v>
      </c>
      <c r="AM354" s="238" t="s">
        <v>354</v>
      </c>
      <c r="AN354" s="238">
        <v>5</v>
      </c>
      <c r="AO354" s="238">
        <v>22</v>
      </c>
      <c r="AQ354" s="238">
        <v>32</v>
      </c>
      <c r="AR354" s="238">
        <v>7</v>
      </c>
      <c r="AX354" s="238">
        <v>1</v>
      </c>
      <c r="AZ354" s="238">
        <v>3</v>
      </c>
      <c r="BA354" s="238">
        <v>99</v>
      </c>
      <c r="BI354" s="238">
        <v>12</v>
      </c>
      <c r="BJ354" s="238">
        <v>9</v>
      </c>
      <c r="BK354" s="238">
        <v>40</v>
      </c>
      <c r="BL354" s="238">
        <v>11</v>
      </c>
      <c r="BM354" s="238">
        <v>21</v>
      </c>
      <c r="CT354" s="238">
        <v>453195.60197294899</v>
      </c>
      <c r="CU354" s="238">
        <v>4976409.4185010996</v>
      </c>
      <c r="CV354" s="238">
        <v>44.939577509999999</v>
      </c>
      <c r="CW354" s="238">
        <v>-93.593225959999998</v>
      </c>
      <c r="CX354" s="238" t="s">
        <v>359</v>
      </c>
      <c r="CY354" s="238" t="s">
        <v>3430</v>
      </c>
    </row>
    <row r="355" spans="1:103" x14ac:dyDescent="0.25">
      <c r="A355" s="238">
        <v>804320</v>
      </c>
      <c r="B355" s="238">
        <v>4</v>
      </c>
      <c r="C355" s="238">
        <v>15</v>
      </c>
      <c r="D355" s="238">
        <v>9.1679999999999993</v>
      </c>
      <c r="E355" s="238">
        <v>27</v>
      </c>
      <c r="F355" s="238" t="s">
        <v>3374</v>
      </c>
      <c r="H355" s="238" t="s">
        <v>354</v>
      </c>
      <c r="I355" s="238">
        <v>25</v>
      </c>
      <c r="K355" s="238">
        <v>20002018</v>
      </c>
      <c r="L355" s="238">
        <v>200770029</v>
      </c>
      <c r="M355" s="238">
        <v>3</v>
      </c>
      <c r="N355" s="238">
        <v>17</v>
      </c>
      <c r="O355" s="238">
        <v>2020</v>
      </c>
      <c r="P355" s="238" t="s">
        <v>368</v>
      </c>
      <c r="Q355" s="238">
        <v>10</v>
      </c>
      <c r="R355" s="238" t="s">
        <v>356</v>
      </c>
      <c r="S355" s="238">
        <v>5</v>
      </c>
      <c r="T355" s="238">
        <v>0</v>
      </c>
      <c r="U355" s="238">
        <v>1</v>
      </c>
      <c r="W355" s="238">
        <v>32</v>
      </c>
      <c r="X355" s="238">
        <v>2</v>
      </c>
      <c r="Y355" s="238">
        <v>1</v>
      </c>
      <c r="Z355" s="238">
        <v>1</v>
      </c>
      <c r="AB355" s="238">
        <v>1</v>
      </c>
      <c r="AC355" s="238">
        <v>98</v>
      </c>
      <c r="AD355" s="238" t="s">
        <v>2800</v>
      </c>
      <c r="AF355" s="238" t="s">
        <v>2779</v>
      </c>
      <c r="AG355" s="238">
        <v>3</v>
      </c>
      <c r="AH355" s="238">
        <v>2</v>
      </c>
      <c r="AI355" s="238">
        <v>2</v>
      </c>
      <c r="AJ355" s="238">
        <v>4</v>
      </c>
      <c r="AK355" s="238">
        <v>21</v>
      </c>
      <c r="AL355" s="238">
        <v>23</v>
      </c>
      <c r="AM355" s="238" t="s">
        <v>363</v>
      </c>
      <c r="AN355" s="238">
        <v>5</v>
      </c>
      <c r="AO355" s="238">
        <v>90</v>
      </c>
      <c r="AS355" s="238">
        <v>12</v>
      </c>
      <c r="AT355" s="238">
        <v>9</v>
      </c>
      <c r="AU355" s="238">
        <v>35</v>
      </c>
      <c r="AV355" s="238">
        <v>12</v>
      </c>
      <c r="AW355" s="238">
        <v>21</v>
      </c>
      <c r="CT355" s="238">
        <v>453195.60197294899</v>
      </c>
      <c r="CU355" s="238">
        <v>4976414.18101063</v>
      </c>
      <c r="CV355" s="238">
        <v>44.939620380000001</v>
      </c>
      <c r="CW355" s="238">
        <v>-93.593226400000006</v>
      </c>
      <c r="CX355" s="238" t="s">
        <v>359</v>
      </c>
      <c r="CY355" s="238" t="s">
        <v>3431</v>
      </c>
    </row>
    <row r="356" spans="1:103" x14ac:dyDescent="0.25">
      <c r="A356" s="238">
        <v>10724295</v>
      </c>
      <c r="B356" s="238">
        <v>4</v>
      </c>
      <c r="C356" s="238">
        <v>15</v>
      </c>
      <c r="D356" s="238">
        <v>9.1739999999999995</v>
      </c>
      <c r="E356" s="238">
        <v>27</v>
      </c>
      <c r="F356" s="238" t="s">
        <v>3374</v>
      </c>
      <c r="H356" s="238" t="s">
        <v>354</v>
      </c>
      <c r="I356" s="238">
        <v>25</v>
      </c>
      <c r="K356" s="238" t="s">
        <v>3432</v>
      </c>
      <c r="L356" s="238">
        <v>111930017</v>
      </c>
      <c r="M356" s="238">
        <v>7</v>
      </c>
      <c r="N356" s="238">
        <v>11</v>
      </c>
      <c r="O356" s="238">
        <v>2011</v>
      </c>
      <c r="P356" s="238" t="s">
        <v>361</v>
      </c>
      <c r="Q356" s="238">
        <v>23</v>
      </c>
      <c r="S356" s="238">
        <v>4</v>
      </c>
      <c r="T356" s="238">
        <v>0</v>
      </c>
      <c r="U356" s="238">
        <v>1</v>
      </c>
      <c r="V356" s="238">
        <v>4</v>
      </c>
      <c r="W356" s="238">
        <v>69</v>
      </c>
      <c r="X356" s="238">
        <v>2</v>
      </c>
      <c r="Y356" s="238">
        <v>6</v>
      </c>
      <c r="Z356" s="238">
        <v>1</v>
      </c>
      <c r="AB356" s="238">
        <v>1</v>
      </c>
      <c r="AC356" s="238">
        <v>98</v>
      </c>
      <c r="AD356" s="238" t="s">
        <v>2800</v>
      </c>
      <c r="AE356" s="238" t="s">
        <v>3433</v>
      </c>
      <c r="AF356" s="238" t="s">
        <v>2779</v>
      </c>
      <c r="AG356" s="238">
        <v>3</v>
      </c>
      <c r="AH356" s="238">
        <v>2</v>
      </c>
      <c r="AI356" s="238">
        <v>2</v>
      </c>
      <c r="AJ356" s="238">
        <v>3</v>
      </c>
      <c r="AK356" s="238">
        <v>21</v>
      </c>
      <c r="AL356" s="238">
        <v>25</v>
      </c>
      <c r="AM356" s="238" t="s">
        <v>363</v>
      </c>
      <c r="AN356" s="238">
        <v>5</v>
      </c>
      <c r="AO356" s="238">
        <v>21</v>
      </c>
      <c r="AS356" s="238">
        <v>7</v>
      </c>
      <c r="AT356" s="238">
        <v>98</v>
      </c>
      <c r="AU356" s="238">
        <v>40</v>
      </c>
      <c r="AV356" s="238">
        <v>10</v>
      </c>
      <c r="AW356" s="238">
        <v>21</v>
      </c>
      <c r="CT356" s="238">
        <v>453206</v>
      </c>
      <c r="CU356" s="238">
        <v>4976413</v>
      </c>
      <c r="CV356" s="238">
        <v>44.939612699999998</v>
      </c>
      <c r="CW356" s="238">
        <v>-93.593088899999998</v>
      </c>
      <c r="CX356" s="238" t="s">
        <v>359</v>
      </c>
      <c r="CY356" s="238" t="s">
        <v>3434</v>
      </c>
    </row>
    <row r="357" spans="1:103" x14ac:dyDescent="0.25">
      <c r="A357" s="238">
        <v>457538</v>
      </c>
      <c r="B357" s="238">
        <v>4</v>
      </c>
      <c r="C357" s="238">
        <v>15</v>
      </c>
      <c r="D357" s="238">
        <v>9.2170000000000005</v>
      </c>
      <c r="E357" s="238">
        <v>27</v>
      </c>
      <c r="F357" s="238" t="s">
        <v>3374</v>
      </c>
      <c r="H357" s="238" t="s">
        <v>354</v>
      </c>
      <c r="I357" s="238">
        <v>25</v>
      </c>
      <c r="K357" s="238" t="s">
        <v>3435</v>
      </c>
      <c r="M357" s="238">
        <v>6</v>
      </c>
      <c r="N357" s="238">
        <v>1</v>
      </c>
      <c r="O357" s="238">
        <v>2017</v>
      </c>
      <c r="P357" s="238" t="s">
        <v>384</v>
      </c>
      <c r="Q357" s="238">
        <v>13</v>
      </c>
      <c r="R357" s="238" t="s">
        <v>356</v>
      </c>
      <c r="S357" s="238">
        <v>5</v>
      </c>
      <c r="T357" s="238">
        <v>0</v>
      </c>
      <c r="U357" s="238">
        <v>1</v>
      </c>
      <c r="W357" s="238">
        <v>69</v>
      </c>
      <c r="X357" s="238">
        <v>2</v>
      </c>
      <c r="Y357" s="238">
        <v>1</v>
      </c>
      <c r="Z357" s="238">
        <v>1</v>
      </c>
      <c r="AB357" s="238">
        <v>1</v>
      </c>
      <c r="AC357" s="238">
        <v>98</v>
      </c>
      <c r="AD357" s="238" t="s">
        <v>2800</v>
      </c>
      <c r="AF357" s="238" t="s">
        <v>2779</v>
      </c>
      <c r="AG357" s="238">
        <v>3</v>
      </c>
      <c r="AH357" s="238">
        <v>2</v>
      </c>
      <c r="AI357" s="238">
        <v>4</v>
      </c>
      <c r="AJ357" s="238">
        <v>4</v>
      </c>
      <c r="AK357" s="238">
        <v>21</v>
      </c>
      <c r="AL357" s="238">
        <v>81</v>
      </c>
      <c r="AM357" s="238" t="s">
        <v>363</v>
      </c>
      <c r="AN357" s="238">
        <v>9</v>
      </c>
      <c r="AO357" s="238">
        <v>62</v>
      </c>
      <c r="AP357" s="238">
        <v>90</v>
      </c>
      <c r="AS357" s="238">
        <v>12</v>
      </c>
      <c r="AT357" s="238">
        <v>98</v>
      </c>
      <c r="AU357" s="238">
        <v>40</v>
      </c>
      <c r="AV357" s="238">
        <v>12</v>
      </c>
      <c r="AW357" s="238">
        <v>21</v>
      </c>
      <c r="CT357" s="238">
        <v>453268.99321543501</v>
      </c>
      <c r="CU357" s="238">
        <v>4976425.92595038</v>
      </c>
      <c r="CV357" s="238">
        <v>44.939730939999997</v>
      </c>
      <c r="CW357" s="238">
        <v>-93.592297329999994</v>
      </c>
      <c r="CX357" s="238" t="s">
        <v>359</v>
      </c>
      <c r="CY357" s="238" t="s">
        <v>3436</v>
      </c>
    </row>
    <row r="358" spans="1:103" x14ac:dyDescent="0.25">
      <c r="A358" s="238">
        <v>763864</v>
      </c>
      <c r="B358" s="238">
        <v>4</v>
      </c>
      <c r="C358" s="238">
        <v>15</v>
      </c>
      <c r="D358" s="238">
        <v>9.2319999999999993</v>
      </c>
      <c r="E358" s="238">
        <v>27</v>
      </c>
      <c r="F358" s="238" t="s">
        <v>3374</v>
      </c>
      <c r="H358" s="238" t="s">
        <v>354</v>
      </c>
      <c r="I358" s="238">
        <v>25</v>
      </c>
      <c r="K358" s="238">
        <v>19010201</v>
      </c>
      <c r="M358" s="238">
        <v>11</v>
      </c>
      <c r="N358" s="238">
        <v>20</v>
      </c>
      <c r="O358" s="238">
        <v>2019</v>
      </c>
      <c r="P358" s="238" t="s">
        <v>355</v>
      </c>
      <c r="Q358" s="238">
        <v>12</v>
      </c>
      <c r="R358" s="238">
        <v>98</v>
      </c>
      <c r="S358" s="238">
        <v>5</v>
      </c>
      <c r="T358" s="238">
        <v>0</v>
      </c>
      <c r="U358" s="238">
        <v>1</v>
      </c>
      <c r="W358" s="238">
        <v>32</v>
      </c>
      <c r="X358" s="238">
        <v>2</v>
      </c>
      <c r="Y358" s="238">
        <v>1</v>
      </c>
      <c r="Z358" s="238">
        <v>1</v>
      </c>
      <c r="AB358" s="238">
        <v>1</v>
      </c>
      <c r="AC358" s="238">
        <v>98</v>
      </c>
      <c r="AD358" s="238" t="s">
        <v>2800</v>
      </c>
      <c r="AF358" s="238" t="s">
        <v>2779</v>
      </c>
      <c r="AG358" s="238">
        <v>3</v>
      </c>
      <c r="AH358" s="238">
        <v>2</v>
      </c>
      <c r="AI358" s="238">
        <v>4</v>
      </c>
      <c r="AJ358" s="238">
        <v>4</v>
      </c>
      <c r="AK358" s="238">
        <v>21</v>
      </c>
      <c r="AL358" s="238">
        <v>46</v>
      </c>
      <c r="AM358" s="238" t="s">
        <v>354</v>
      </c>
      <c r="AN358" s="238">
        <v>5</v>
      </c>
      <c r="AO358" s="238">
        <v>1</v>
      </c>
      <c r="AS358" s="238">
        <v>12</v>
      </c>
      <c r="AT358" s="238">
        <v>9</v>
      </c>
      <c r="AU358" s="238">
        <v>40</v>
      </c>
      <c r="AV358" s="238">
        <v>12</v>
      </c>
      <c r="AW358" s="238">
        <v>21</v>
      </c>
      <c r="CT358" s="238">
        <v>453297.199676149</v>
      </c>
      <c r="CU358" s="238">
        <v>4976421.0586910499</v>
      </c>
      <c r="CV358" s="238">
        <v>44.93968898</v>
      </c>
      <c r="CW358" s="238">
        <v>-93.591939400000001</v>
      </c>
      <c r="CX358" s="238" t="s">
        <v>359</v>
      </c>
      <c r="CY358" s="238" t="s">
        <v>3437</v>
      </c>
    </row>
    <row r="359" spans="1:103" x14ac:dyDescent="0.25">
      <c r="A359" s="238">
        <v>704736</v>
      </c>
      <c r="B359" s="238">
        <v>4</v>
      </c>
      <c r="C359" s="238">
        <v>15</v>
      </c>
      <c r="D359" s="238">
        <v>9.2460000000000004</v>
      </c>
      <c r="E359" s="238">
        <v>27</v>
      </c>
      <c r="F359" s="238" t="s">
        <v>3374</v>
      </c>
      <c r="H359" s="238" t="s">
        <v>354</v>
      </c>
      <c r="I359" s="238">
        <v>25</v>
      </c>
      <c r="K359" s="238">
        <v>19002974</v>
      </c>
      <c r="M359" s="238">
        <v>4</v>
      </c>
      <c r="N359" s="238">
        <v>18</v>
      </c>
      <c r="O359" s="238">
        <v>2019</v>
      </c>
      <c r="P359" s="238" t="s">
        <v>384</v>
      </c>
      <c r="Q359" s="238">
        <v>8</v>
      </c>
      <c r="S359" s="238">
        <v>5</v>
      </c>
      <c r="T359" s="238">
        <v>0</v>
      </c>
      <c r="U359" s="238">
        <v>2</v>
      </c>
      <c r="V359" s="238">
        <v>10</v>
      </c>
      <c r="W359" s="238">
        <v>10</v>
      </c>
      <c r="X359" s="238">
        <v>2</v>
      </c>
      <c r="Y359" s="238">
        <v>1</v>
      </c>
      <c r="Z359" s="238">
        <v>1</v>
      </c>
      <c r="AB359" s="238">
        <v>1</v>
      </c>
      <c r="AC359" s="238">
        <v>98</v>
      </c>
      <c r="AD359" s="238" t="s">
        <v>2800</v>
      </c>
      <c r="AF359" s="238" t="s">
        <v>2779</v>
      </c>
      <c r="AG359" s="238">
        <v>5</v>
      </c>
      <c r="AH359" s="238">
        <v>2</v>
      </c>
      <c r="AI359" s="238">
        <v>2</v>
      </c>
      <c r="AJ359" s="238">
        <v>3</v>
      </c>
      <c r="AK359" s="238">
        <v>29</v>
      </c>
      <c r="AL359" s="238">
        <v>56</v>
      </c>
      <c r="AM359" s="238" t="s">
        <v>354</v>
      </c>
      <c r="AN359" s="238">
        <v>5</v>
      </c>
      <c r="AO359" s="238">
        <v>70</v>
      </c>
      <c r="AP359" s="238">
        <v>66</v>
      </c>
      <c r="AS359" s="238">
        <v>12</v>
      </c>
      <c r="AT359" s="238">
        <v>9</v>
      </c>
      <c r="AU359" s="238">
        <v>40</v>
      </c>
      <c r="AV359" s="238">
        <v>11</v>
      </c>
      <c r="AW359" s="238">
        <v>21</v>
      </c>
      <c r="AX359" s="238">
        <v>2</v>
      </c>
      <c r="AY359" s="238">
        <v>2</v>
      </c>
      <c r="AZ359" s="238">
        <v>3</v>
      </c>
      <c r="BA359" s="238">
        <v>21</v>
      </c>
      <c r="BB359" s="238">
        <v>32</v>
      </c>
      <c r="BC359" s="238" t="s">
        <v>354</v>
      </c>
      <c r="BD359" s="238">
        <v>5</v>
      </c>
      <c r="BE359" s="238">
        <v>1</v>
      </c>
      <c r="BI359" s="238">
        <v>12</v>
      </c>
      <c r="BJ359" s="238">
        <v>9</v>
      </c>
      <c r="BK359" s="238">
        <v>40</v>
      </c>
      <c r="BL359" s="238">
        <v>11</v>
      </c>
      <c r="BM359" s="238">
        <v>21</v>
      </c>
      <c r="CT359" s="238">
        <v>453320.98394441599</v>
      </c>
      <c r="CU359" s="238">
        <v>4976422.6186520997</v>
      </c>
      <c r="CV359" s="238">
        <v>44.939704579999997</v>
      </c>
      <c r="CW359" s="238">
        <v>-93.591638099999997</v>
      </c>
      <c r="CX359" s="238" t="s">
        <v>359</v>
      </c>
      <c r="CY359" s="238" t="s">
        <v>3438</v>
      </c>
    </row>
    <row r="360" spans="1:103" x14ac:dyDescent="0.25">
      <c r="A360" s="238">
        <v>10883521</v>
      </c>
      <c r="B360" s="238">
        <v>4</v>
      </c>
      <c r="C360" s="238">
        <v>15</v>
      </c>
      <c r="D360" s="238">
        <v>9.4749999999999996</v>
      </c>
      <c r="E360" s="238">
        <v>27</v>
      </c>
      <c r="F360" s="238" t="s">
        <v>3374</v>
      </c>
      <c r="H360" s="238" t="s">
        <v>354</v>
      </c>
      <c r="I360" s="238">
        <v>25</v>
      </c>
      <c r="K360" s="238" t="s">
        <v>3439</v>
      </c>
      <c r="L360" s="238">
        <v>131970096</v>
      </c>
      <c r="M360" s="238">
        <v>7</v>
      </c>
      <c r="N360" s="238">
        <v>15</v>
      </c>
      <c r="O360" s="238">
        <v>2013</v>
      </c>
      <c r="P360" s="238" t="s">
        <v>361</v>
      </c>
      <c r="Q360" s="238">
        <v>9</v>
      </c>
      <c r="R360" s="238" t="s">
        <v>356</v>
      </c>
      <c r="S360" s="238">
        <v>5</v>
      </c>
      <c r="T360" s="238">
        <v>0</v>
      </c>
      <c r="U360" s="238">
        <v>1</v>
      </c>
      <c r="V360" s="238">
        <v>4</v>
      </c>
      <c r="W360" s="238">
        <v>84</v>
      </c>
      <c r="X360" s="238">
        <v>2</v>
      </c>
      <c r="Y360" s="238">
        <v>1</v>
      </c>
      <c r="Z360" s="238">
        <v>1</v>
      </c>
      <c r="AB360" s="238">
        <v>1</v>
      </c>
      <c r="AC360" s="238">
        <v>98</v>
      </c>
      <c r="AD360" s="238" t="s">
        <v>3440</v>
      </c>
      <c r="AE360" s="238" t="s">
        <v>3441</v>
      </c>
      <c r="AF360" s="238" t="s">
        <v>2779</v>
      </c>
      <c r="AG360" s="238">
        <v>3</v>
      </c>
      <c r="AH360" s="238">
        <v>2</v>
      </c>
      <c r="AI360" s="238">
        <v>2</v>
      </c>
      <c r="AJ360" s="238">
        <v>4</v>
      </c>
      <c r="AK360" s="238">
        <v>21</v>
      </c>
      <c r="AL360" s="238">
        <v>27</v>
      </c>
      <c r="AM360" s="238" t="s">
        <v>354</v>
      </c>
      <c r="AN360" s="238">
        <v>5</v>
      </c>
      <c r="AS360" s="238">
        <v>7</v>
      </c>
      <c r="AT360" s="238">
        <v>98</v>
      </c>
      <c r="AU360" s="238">
        <v>40</v>
      </c>
      <c r="AV360" s="238">
        <v>10</v>
      </c>
      <c r="AW360" s="238">
        <v>21</v>
      </c>
      <c r="CT360" s="238">
        <v>453684</v>
      </c>
      <c r="CU360" s="238">
        <v>4976362</v>
      </c>
      <c r="CV360" s="238">
        <v>44.939182500000001</v>
      </c>
      <c r="CW360" s="238">
        <v>-93.5870374</v>
      </c>
      <c r="CX360" s="238" t="s">
        <v>359</v>
      </c>
      <c r="CY360" s="238" t="s">
        <v>3442</v>
      </c>
    </row>
    <row r="361" spans="1:103" x14ac:dyDescent="0.25">
      <c r="A361" s="238">
        <v>532596</v>
      </c>
      <c r="B361" s="238">
        <v>4</v>
      </c>
      <c r="C361" s="238">
        <v>15</v>
      </c>
      <c r="D361" s="238">
        <v>9.4870000000000001</v>
      </c>
      <c r="E361" s="238">
        <v>27</v>
      </c>
      <c r="F361" s="238" t="s">
        <v>3374</v>
      </c>
      <c r="H361" s="238" t="s">
        <v>354</v>
      </c>
      <c r="I361" s="238">
        <v>25</v>
      </c>
      <c r="K361" s="238">
        <v>18000109</v>
      </c>
      <c r="M361" s="238">
        <v>1</v>
      </c>
      <c r="N361" s="238">
        <v>4</v>
      </c>
      <c r="O361" s="238">
        <v>2018</v>
      </c>
      <c r="P361" s="238" t="s">
        <v>384</v>
      </c>
      <c r="Q361" s="238">
        <v>13</v>
      </c>
      <c r="R361" s="238" t="s">
        <v>356</v>
      </c>
      <c r="S361" s="238">
        <v>3</v>
      </c>
      <c r="T361" s="238">
        <v>0</v>
      </c>
      <c r="U361" s="238">
        <v>1</v>
      </c>
      <c r="W361" s="238">
        <v>49</v>
      </c>
      <c r="X361" s="238">
        <v>2</v>
      </c>
      <c r="Y361" s="238">
        <v>1</v>
      </c>
      <c r="Z361" s="238">
        <v>1</v>
      </c>
      <c r="AB361" s="238">
        <v>1</v>
      </c>
      <c r="AC361" s="238">
        <v>98</v>
      </c>
      <c r="AD361" s="238" t="s">
        <v>2800</v>
      </c>
      <c r="AF361" s="238" t="s">
        <v>2779</v>
      </c>
      <c r="AG361" s="238">
        <v>3</v>
      </c>
      <c r="AH361" s="238">
        <v>2</v>
      </c>
      <c r="AI361" s="238">
        <v>4</v>
      </c>
      <c r="AJ361" s="238">
        <v>4</v>
      </c>
      <c r="AK361" s="238">
        <v>21</v>
      </c>
      <c r="AL361" s="238">
        <v>39</v>
      </c>
      <c r="AM361" s="238" t="s">
        <v>354</v>
      </c>
      <c r="AN361" s="238">
        <v>10</v>
      </c>
      <c r="AO361" s="238">
        <v>70</v>
      </c>
      <c r="AS361" s="238">
        <v>12</v>
      </c>
      <c r="AT361" s="238">
        <v>9</v>
      </c>
      <c r="AU361" s="238">
        <v>40</v>
      </c>
      <c r="AV361" s="238">
        <v>12</v>
      </c>
      <c r="AW361" s="238">
        <v>21</v>
      </c>
      <c r="CT361" s="238">
        <v>453697.78214397602</v>
      </c>
      <c r="CU361" s="238">
        <v>4976358.6183994999</v>
      </c>
      <c r="CV361" s="238">
        <v>44.93915312</v>
      </c>
      <c r="CW361" s="238">
        <v>-93.58685672</v>
      </c>
      <c r="CX361" s="238" t="s">
        <v>359</v>
      </c>
      <c r="CY361" s="238" t="s">
        <v>3443</v>
      </c>
    </row>
    <row r="362" spans="1:103" x14ac:dyDescent="0.25">
      <c r="A362" s="238">
        <v>10800848</v>
      </c>
      <c r="B362" s="238">
        <v>4</v>
      </c>
      <c r="C362" s="238">
        <v>15</v>
      </c>
      <c r="D362" s="238">
        <v>9.5530000000000008</v>
      </c>
      <c r="E362" s="238">
        <v>27</v>
      </c>
      <c r="F362" s="238" t="s">
        <v>3374</v>
      </c>
      <c r="H362" s="238" t="s">
        <v>354</v>
      </c>
      <c r="I362" s="238">
        <v>25</v>
      </c>
      <c r="K362" s="238" t="s">
        <v>3444</v>
      </c>
      <c r="L362" s="238">
        <v>122120027</v>
      </c>
      <c r="M362" s="238">
        <v>7</v>
      </c>
      <c r="N362" s="238">
        <v>25</v>
      </c>
      <c r="O362" s="238">
        <v>2012</v>
      </c>
      <c r="P362" s="238" t="s">
        <v>355</v>
      </c>
      <c r="Q362" s="238">
        <v>1</v>
      </c>
      <c r="S362" s="238">
        <v>5</v>
      </c>
      <c r="T362" s="238">
        <v>0</v>
      </c>
      <c r="U362" s="238">
        <v>1</v>
      </c>
      <c r="V362" s="238">
        <v>7</v>
      </c>
      <c r="W362" s="238">
        <v>32</v>
      </c>
      <c r="X362" s="238">
        <v>2</v>
      </c>
      <c r="Y362" s="238">
        <v>4</v>
      </c>
      <c r="Z362" s="238">
        <v>1</v>
      </c>
      <c r="AA362" s="238">
        <v>1</v>
      </c>
      <c r="AB362" s="238">
        <v>1</v>
      </c>
      <c r="AC362" s="238">
        <v>98</v>
      </c>
      <c r="AD362" s="238" t="s">
        <v>2834</v>
      </c>
      <c r="AE362" s="238" t="s">
        <v>3445</v>
      </c>
      <c r="AF362" s="238" t="s">
        <v>2779</v>
      </c>
      <c r="AG362" s="238">
        <v>3</v>
      </c>
      <c r="AH362" s="238">
        <v>2</v>
      </c>
      <c r="AI362" s="238">
        <v>2</v>
      </c>
      <c r="AJ362" s="238">
        <v>3</v>
      </c>
      <c r="AK362" s="238">
        <v>21</v>
      </c>
      <c r="AL362" s="238">
        <v>29</v>
      </c>
      <c r="AM362" s="238" t="s">
        <v>354</v>
      </c>
      <c r="AN362" s="238">
        <v>1</v>
      </c>
      <c r="AO362" s="238">
        <v>18</v>
      </c>
      <c r="AP362" s="238">
        <v>18</v>
      </c>
      <c r="AS362" s="238">
        <v>7</v>
      </c>
      <c r="AT362" s="238">
        <v>98</v>
      </c>
      <c r="AU362" s="238">
        <v>40</v>
      </c>
      <c r="AV362" s="238">
        <v>10</v>
      </c>
      <c r="AW362" s="238">
        <v>21</v>
      </c>
      <c r="CT362" s="238">
        <v>453800</v>
      </c>
      <c r="CU362" s="238">
        <v>4976317</v>
      </c>
      <c r="CV362" s="238">
        <v>44.938786800000003</v>
      </c>
      <c r="CW362" s="238">
        <v>-93.585555200000002</v>
      </c>
      <c r="CX362" s="238" t="s">
        <v>359</v>
      </c>
      <c r="CY362" s="238" t="s">
        <v>3446</v>
      </c>
    </row>
    <row r="363" spans="1:103" x14ac:dyDescent="0.25">
      <c r="A363" s="238">
        <v>766421</v>
      </c>
      <c r="B363" s="238">
        <v>4</v>
      </c>
      <c r="C363" s="238">
        <v>15</v>
      </c>
      <c r="D363" s="238">
        <v>9.57</v>
      </c>
      <c r="E363" s="238">
        <v>27</v>
      </c>
      <c r="F363" s="238" t="s">
        <v>3374</v>
      </c>
      <c r="H363" s="238" t="s">
        <v>354</v>
      </c>
      <c r="I363" s="238">
        <v>25</v>
      </c>
      <c r="K363" s="238">
        <v>19010438</v>
      </c>
      <c r="M363" s="238">
        <v>11</v>
      </c>
      <c r="N363" s="238">
        <v>30</v>
      </c>
      <c r="O363" s="238">
        <v>2019</v>
      </c>
      <c r="P363" s="238" t="s">
        <v>364</v>
      </c>
      <c r="Q363" s="238">
        <v>0</v>
      </c>
      <c r="R363" s="238">
        <v>98</v>
      </c>
      <c r="S363" s="238">
        <v>5</v>
      </c>
      <c r="T363" s="238">
        <v>0</v>
      </c>
      <c r="U363" s="238">
        <v>1</v>
      </c>
      <c r="W363" s="238">
        <v>69</v>
      </c>
      <c r="X363" s="238">
        <v>2</v>
      </c>
      <c r="Y363" s="238">
        <v>3</v>
      </c>
      <c r="Z363" s="238">
        <v>4</v>
      </c>
      <c r="AA363" s="238">
        <v>5</v>
      </c>
      <c r="AB363" s="238">
        <v>5</v>
      </c>
      <c r="AC363" s="238">
        <v>98</v>
      </c>
      <c r="AD363" s="238" t="s">
        <v>2800</v>
      </c>
      <c r="AF363" s="238" t="s">
        <v>2779</v>
      </c>
      <c r="AG363" s="238">
        <v>3</v>
      </c>
      <c r="AH363" s="238">
        <v>2</v>
      </c>
      <c r="AI363" s="238">
        <v>2</v>
      </c>
      <c r="AJ363" s="238">
        <v>3</v>
      </c>
      <c r="AK363" s="238">
        <v>21</v>
      </c>
      <c r="AL363" s="238">
        <v>19</v>
      </c>
      <c r="AM363" s="238">
        <v>99</v>
      </c>
      <c r="AN363" s="238">
        <v>99</v>
      </c>
      <c r="AO363" s="238">
        <v>99</v>
      </c>
      <c r="AS363" s="238">
        <v>12</v>
      </c>
      <c r="AT363" s="238">
        <v>9</v>
      </c>
      <c r="AU363" s="238">
        <v>40</v>
      </c>
      <c r="AV363" s="238">
        <v>12</v>
      </c>
      <c r="AW363" s="238">
        <v>21</v>
      </c>
      <c r="CT363" s="238">
        <v>453818.95905300102</v>
      </c>
      <c r="CU363" s="238">
        <v>4976291.9417661503</v>
      </c>
      <c r="CV363" s="238">
        <v>44.938560809999998</v>
      </c>
      <c r="CW363" s="238">
        <v>-93.585314839999995</v>
      </c>
      <c r="CX363" s="238" t="s">
        <v>359</v>
      </c>
      <c r="CY363" s="238" t="s">
        <v>3447</v>
      </c>
    </row>
    <row r="364" spans="1:103" x14ac:dyDescent="0.25">
      <c r="A364" s="238">
        <v>665512</v>
      </c>
      <c r="B364" s="238">
        <v>4</v>
      </c>
      <c r="C364" s="238">
        <v>15</v>
      </c>
      <c r="D364" s="238">
        <v>9.5760000000000005</v>
      </c>
      <c r="E364" s="238">
        <v>27</v>
      </c>
      <c r="F364" s="238" t="s">
        <v>3374</v>
      </c>
      <c r="H364" s="238" t="s">
        <v>354</v>
      </c>
      <c r="I364" s="238">
        <v>25</v>
      </c>
      <c r="K364" s="238">
        <v>18012688</v>
      </c>
      <c r="M364" s="238">
        <v>12</v>
      </c>
      <c r="N364" s="238">
        <v>2</v>
      </c>
      <c r="O364" s="238">
        <v>2018</v>
      </c>
      <c r="P364" s="238" t="s">
        <v>366</v>
      </c>
      <c r="Q364" s="238">
        <v>15</v>
      </c>
      <c r="S364" s="238">
        <v>5</v>
      </c>
      <c r="T364" s="238">
        <v>0</v>
      </c>
      <c r="U364" s="238">
        <v>1</v>
      </c>
      <c r="W364" s="238">
        <v>69</v>
      </c>
      <c r="X364" s="238">
        <v>2</v>
      </c>
      <c r="Y364" s="238">
        <v>1</v>
      </c>
      <c r="Z364" s="238">
        <v>2</v>
      </c>
      <c r="AB364" s="238">
        <v>1</v>
      </c>
      <c r="AC364" s="238">
        <v>98</v>
      </c>
      <c r="AD364" s="238" t="s">
        <v>2800</v>
      </c>
      <c r="AF364" s="238" t="s">
        <v>2779</v>
      </c>
      <c r="AG364" s="238">
        <v>3</v>
      </c>
      <c r="AH364" s="238">
        <v>2</v>
      </c>
      <c r="AI364" s="238">
        <v>2</v>
      </c>
      <c r="AJ364" s="238">
        <v>4</v>
      </c>
      <c r="AK364" s="238">
        <v>21</v>
      </c>
      <c r="AL364" s="238">
        <v>64</v>
      </c>
      <c r="AM364" s="238" t="s">
        <v>363</v>
      </c>
      <c r="AN364" s="238">
        <v>5</v>
      </c>
      <c r="AO364" s="238">
        <v>74</v>
      </c>
      <c r="AS364" s="238">
        <v>14</v>
      </c>
      <c r="AT364" s="238">
        <v>9</v>
      </c>
      <c r="AU364" s="238">
        <v>40</v>
      </c>
      <c r="AV364" s="238">
        <v>11</v>
      </c>
      <c r="AW364" s="238">
        <v>21</v>
      </c>
      <c r="CT364" s="238">
        <v>453835.46726504999</v>
      </c>
      <c r="CU364" s="238">
        <v>4976305.4083038103</v>
      </c>
      <c r="CV364" s="238">
        <v>44.938683099999999</v>
      </c>
      <c r="CW364" s="238">
        <v>-93.585106859999996</v>
      </c>
      <c r="CX364" s="238" t="s">
        <v>359</v>
      </c>
      <c r="CY364" s="238" t="s">
        <v>3448</v>
      </c>
    </row>
    <row r="365" spans="1:103" x14ac:dyDescent="0.25">
      <c r="A365" s="238">
        <v>622911</v>
      </c>
      <c r="B365" s="238">
        <v>4</v>
      </c>
      <c r="C365" s="238">
        <v>15</v>
      </c>
      <c r="D365" s="238">
        <v>9.5830000000000002</v>
      </c>
      <c r="E365" s="238">
        <v>27</v>
      </c>
      <c r="F365" s="238" t="s">
        <v>3374</v>
      </c>
      <c r="H365" s="238" t="s">
        <v>354</v>
      </c>
      <c r="I365" s="238">
        <v>25</v>
      </c>
      <c r="K365" s="238">
        <v>18008073</v>
      </c>
      <c r="M365" s="238">
        <v>7</v>
      </c>
      <c r="N365" s="238">
        <v>23</v>
      </c>
      <c r="O365" s="238">
        <v>2018</v>
      </c>
      <c r="P365" s="238" t="s">
        <v>361</v>
      </c>
      <c r="Q365" s="238">
        <v>11</v>
      </c>
      <c r="R365" s="238" t="s">
        <v>356</v>
      </c>
      <c r="S365" s="238">
        <v>3</v>
      </c>
      <c r="T365" s="238">
        <v>0</v>
      </c>
      <c r="U365" s="238">
        <v>2</v>
      </c>
      <c r="V365" s="238">
        <v>13</v>
      </c>
      <c r="W365" s="238">
        <v>10</v>
      </c>
      <c r="X365" s="238">
        <v>2</v>
      </c>
      <c r="Y365" s="238">
        <v>1</v>
      </c>
      <c r="Z365" s="238">
        <v>1</v>
      </c>
      <c r="AB365" s="238">
        <v>1</v>
      </c>
      <c r="AC365" s="238">
        <v>98</v>
      </c>
      <c r="AD365" s="238" t="s">
        <v>2800</v>
      </c>
      <c r="AF365" s="238" t="s">
        <v>2779</v>
      </c>
      <c r="AG365" s="238">
        <v>8</v>
      </c>
      <c r="AH365" s="238">
        <v>2</v>
      </c>
      <c r="AI365" s="238">
        <v>2</v>
      </c>
      <c r="AJ365" s="238">
        <v>4</v>
      </c>
      <c r="AK365" s="238">
        <v>32</v>
      </c>
      <c r="AL365" s="238">
        <v>27</v>
      </c>
      <c r="AM365" s="238" t="s">
        <v>354</v>
      </c>
      <c r="AN365" s="238">
        <v>5</v>
      </c>
      <c r="AO365" s="238">
        <v>68</v>
      </c>
      <c r="AS365" s="238">
        <v>14</v>
      </c>
      <c r="AT365" s="238">
        <v>9</v>
      </c>
      <c r="AU365" s="238">
        <v>40</v>
      </c>
      <c r="AV365" s="238">
        <v>13</v>
      </c>
      <c r="AW365" s="238">
        <v>21</v>
      </c>
      <c r="AX365" s="238">
        <v>2</v>
      </c>
      <c r="AY365" s="238">
        <v>2</v>
      </c>
      <c r="AZ365" s="238">
        <v>3</v>
      </c>
      <c r="BA365" s="238">
        <v>21</v>
      </c>
      <c r="BB365" s="238">
        <v>85</v>
      </c>
      <c r="BC365" s="238" t="s">
        <v>363</v>
      </c>
      <c r="BD365" s="238">
        <v>5</v>
      </c>
      <c r="BE365" s="238">
        <v>1</v>
      </c>
      <c r="BI365" s="238">
        <v>14</v>
      </c>
      <c r="BJ365" s="238">
        <v>9</v>
      </c>
      <c r="BK365" s="238">
        <v>40</v>
      </c>
      <c r="BL365" s="238">
        <v>13</v>
      </c>
      <c r="BM365" s="238">
        <v>21</v>
      </c>
      <c r="CT365" s="238">
        <v>453844.36160380102</v>
      </c>
      <c r="CU365" s="238">
        <v>4976298.3355890103</v>
      </c>
      <c r="CV365" s="238">
        <v>44.938620010000001</v>
      </c>
      <c r="CW365" s="238">
        <v>-93.584993479999994</v>
      </c>
      <c r="CX365" s="238" t="s">
        <v>359</v>
      </c>
      <c r="CY365" s="238" t="s">
        <v>3449</v>
      </c>
    </row>
    <row r="366" spans="1:103" x14ac:dyDescent="0.25">
      <c r="A366" s="238">
        <v>10968846</v>
      </c>
      <c r="B366" s="238">
        <v>4</v>
      </c>
      <c r="C366" s="238">
        <v>15</v>
      </c>
      <c r="D366" s="238">
        <v>9.5950000000000006</v>
      </c>
      <c r="E366" s="238">
        <v>27</v>
      </c>
      <c r="F366" s="238" t="s">
        <v>3374</v>
      </c>
      <c r="H366" s="238" t="s">
        <v>354</v>
      </c>
      <c r="I366" s="238">
        <v>25</v>
      </c>
      <c r="K366" s="238" t="s">
        <v>3450</v>
      </c>
      <c r="L366" s="238">
        <v>141940036</v>
      </c>
      <c r="M366" s="238">
        <v>7</v>
      </c>
      <c r="N366" s="238">
        <v>12</v>
      </c>
      <c r="O366" s="238">
        <v>2014</v>
      </c>
      <c r="P366" s="238" t="s">
        <v>364</v>
      </c>
      <c r="Q366" s="238">
        <v>11</v>
      </c>
      <c r="S366" s="238">
        <v>2</v>
      </c>
      <c r="T366" s="238">
        <v>0</v>
      </c>
      <c r="U366" s="238">
        <v>2</v>
      </c>
      <c r="V366" s="238">
        <v>8</v>
      </c>
      <c r="W366" s="238">
        <v>10</v>
      </c>
      <c r="X366" s="238">
        <v>2</v>
      </c>
      <c r="Y366" s="238">
        <v>1</v>
      </c>
      <c r="Z366" s="238">
        <v>2</v>
      </c>
      <c r="AA366" s="238">
        <v>2</v>
      </c>
      <c r="AB366" s="238">
        <v>1</v>
      </c>
      <c r="AC366" s="238">
        <v>98</v>
      </c>
      <c r="AD366" s="238" t="s">
        <v>2800</v>
      </c>
      <c r="AE366" s="238" t="s">
        <v>3451</v>
      </c>
      <c r="AF366" s="238" t="s">
        <v>2779</v>
      </c>
      <c r="AG366" s="238">
        <v>8</v>
      </c>
      <c r="AH366" s="238">
        <v>2</v>
      </c>
      <c r="AI366" s="238">
        <v>2</v>
      </c>
      <c r="AJ366" s="238">
        <v>4</v>
      </c>
      <c r="AK366" s="238">
        <v>21</v>
      </c>
      <c r="AL366" s="238">
        <v>31</v>
      </c>
      <c r="AM366" s="238" t="s">
        <v>354</v>
      </c>
      <c r="AN366" s="238">
        <v>90</v>
      </c>
      <c r="AO366" s="238">
        <v>6</v>
      </c>
      <c r="AP366" s="238">
        <v>15</v>
      </c>
      <c r="AS366" s="238">
        <v>7</v>
      </c>
      <c r="AT366" s="238">
        <v>5</v>
      </c>
      <c r="AU366" s="238">
        <v>30</v>
      </c>
      <c r="AV366" s="238">
        <v>10</v>
      </c>
      <c r="AW366" s="238">
        <v>21</v>
      </c>
      <c r="AX366" s="238">
        <v>2</v>
      </c>
      <c r="AY366" s="238">
        <v>2</v>
      </c>
      <c r="AZ366" s="238">
        <v>3</v>
      </c>
      <c r="BA366" s="238">
        <v>21</v>
      </c>
      <c r="BB366" s="238">
        <v>30</v>
      </c>
      <c r="BC366" s="238" t="s">
        <v>363</v>
      </c>
      <c r="BD366" s="238">
        <v>5</v>
      </c>
      <c r="BE366" s="238">
        <v>1</v>
      </c>
      <c r="BF366" s="238">
        <v>1</v>
      </c>
      <c r="BI366" s="238">
        <v>7</v>
      </c>
      <c r="BJ366" s="238">
        <v>5</v>
      </c>
      <c r="BK366" s="238">
        <v>30</v>
      </c>
      <c r="BL366" s="238">
        <v>10</v>
      </c>
      <c r="BM366" s="238">
        <v>21</v>
      </c>
      <c r="CT366" s="238">
        <v>453863</v>
      </c>
      <c r="CU366" s="238">
        <v>4976293</v>
      </c>
      <c r="CV366" s="238">
        <v>44.938574000000003</v>
      </c>
      <c r="CW366" s="238">
        <v>-93.584757699999997</v>
      </c>
      <c r="CX366" s="238" t="s">
        <v>359</v>
      </c>
      <c r="CY366" s="238" t="s">
        <v>3452</v>
      </c>
    </row>
    <row r="367" spans="1:103" x14ac:dyDescent="0.25">
      <c r="A367" s="238">
        <v>354667</v>
      </c>
      <c r="B367" s="238">
        <v>4</v>
      </c>
      <c r="C367" s="238">
        <v>15</v>
      </c>
      <c r="D367" s="238">
        <v>9.61</v>
      </c>
      <c r="E367" s="238">
        <v>27</v>
      </c>
      <c r="F367" s="238" t="s">
        <v>3374</v>
      </c>
      <c r="H367" s="238" t="s">
        <v>354</v>
      </c>
      <c r="I367" s="238">
        <v>25</v>
      </c>
      <c r="K367" s="238">
        <v>16005872</v>
      </c>
      <c r="M367" s="238">
        <v>6</v>
      </c>
      <c r="N367" s="238">
        <v>6</v>
      </c>
      <c r="O367" s="238">
        <v>2016</v>
      </c>
      <c r="P367" s="238" t="s">
        <v>361</v>
      </c>
      <c r="Q367" s="238">
        <v>13</v>
      </c>
      <c r="R367" s="238" t="s">
        <v>369</v>
      </c>
      <c r="S367" s="238">
        <v>5</v>
      </c>
      <c r="T367" s="238">
        <v>0</v>
      </c>
      <c r="U367" s="238">
        <v>1</v>
      </c>
      <c r="W367" s="238">
        <v>75</v>
      </c>
      <c r="X367" s="238">
        <v>2</v>
      </c>
      <c r="Y367" s="238">
        <v>1</v>
      </c>
      <c r="Z367" s="238">
        <v>1</v>
      </c>
      <c r="AB367" s="238">
        <v>1</v>
      </c>
      <c r="AC367" s="238">
        <v>98</v>
      </c>
      <c r="AD367" s="238" t="s">
        <v>2800</v>
      </c>
      <c r="AF367" s="238" t="s">
        <v>2779</v>
      </c>
      <c r="AG367" s="238">
        <v>3</v>
      </c>
      <c r="AH367" s="238">
        <v>2</v>
      </c>
      <c r="AI367" s="238">
        <v>5</v>
      </c>
      <c r="AJ367" s="238">
        <v>3</v>
      </c>
      <c r="AK367" s="238">
        <v>27</v>
      </c>
      <c r="AL367" s="238">
        <v>38</v>
      </c>
      <c r="AM367" s="238" t="s">
        <v>354</v>
      </c>
      <c r="AN367" s="238">
        <v>5</v>
      </c>
      <c r="AO367" s="238">
        <v>72</v>
      </c>
      <c r="AS367" s="238">
        <v>12</v>
      </c>
      <c r="AT367" s="238">
        <v>98</v>
      </c>
      <c r="AU367" s="238">
        <v>40</v>
      </c>
      <c r="AV367" s="238">
        <v>12</v>
      </c>
      <c r="AW367" s="238">
        <v>21</v>
      </c>
      <c r="CT367" s="238">
        <v>453881.376892625</v>
      </c>
      <c r="CU367" s="238">
        <v>4976288.2126562996</v>
      </c>
      <c r="CV367" s="238">
        <v>44.93853129</v>
      </c>
      <c r="CW367" s="238">
        <v>-93.584523439999998</v>
      </c>
      <c r="CX367" s="238" t="s">
        <v>359</v>
      </c>
      <c r="CY367" s="238" t="s">
        <v>3453</v>
      </c>
    </row>
    <row r="368" spans="1:103" x14ac:dyDescent="0.25">
      <c r="A368" s="238">
        <v>10742691</v>
      </c>
      <c r="B368" s="238">
        <v>4</v>
      </c>
      <c r="C368" s="238">
        <v>15</v>
      </c>
      <c r="D368" s="238">
        <v>9.641</v>
      </c>
      <c r="E368" s="238">
        <v>27</v>
      </c>
      <c r="F368" s="238" t="s">
        <v>3374</v>
      </c>
      <c r="H368" s="238" t="s">
        <v>354</v>
      </c>
      <c r="I368" s="238">
        <v>25</v>
      </c>
      <c r="K368" s="238">
        <v>116669</v>
      </c>
      <c r="L368" s="238">
        <v>112410168</v>
      </c>
      <c r="M368" s="238">
        <v>8</v>
      </c>
      <c r="N368" s="238">
        <v>29</v>
      </c>
      <c r="O368" s="238">
        <v>2011</v>
      </c>
      <c r="P368" s="238" t="s">
        <v>361</v>
      </c>
      <c r="Q368" s="238">
        <v>14</v>
      </c>
      <c r="S368" s="238">
        <v>3</v>
      </c>
      <c r="T368" s="238">
        <v>0</v>
      </c>
      <c r="U368" s="238">
        <v>2</v>
      </c>
      <c r="V368" s="238">
        <v>8</v>
      </c>
      <c r="W368" s="238">
        <v>10</v>
      </c>
      <c r="X368" s="238">
        <v>2</v>
      </c>
      <c r="Y368" s="238">
        <v>1</v>
      </c>
      <c r="Z368" s="238">
        <v>1</v>
      </c>
      <c r="AA368" s="238">
        <v>1</v>
      </c>
      <c r="AB368" s="238">
        <v>1</v>
      </c>
      <c r="AC368" s="238">
        <v>98</v>
      </c>
      <c r="AD368" s="238" t="s">
        <v>2921</v>
      </c>
      <c r="AE368" s="238" t="s">
        <v>3454</v>
      </c>
      <c r="AF368" s="238" t="s">
        <v>2779</v>
      </c>
      <c r="AG368" s="238">
        <v>8</v>
      </c>
      <c r="AH368" s="238">
        <v>2</v>
      </c>
      <c r="AI368" s="238">
        <v>3</v>
      </c>
      <c r="AJ368" s="238">
        <v>4</v>
      </c>
      <c r="AK368" s="238">
        <v>21</v>
      </c>
      <c r="AL368" s="238">
        <v>65</v>
      </c>
      <c r="AM368" s="238" t="s">
        <v>363</v>
      </c>
      <c r="AN368" s="238">
        <v>5</v>
      </c>
      <c r="AO368" s="238">
        <v>1</v>
      </c>
      <c r="AP368" s="238">
        <v>1</v>
      </c>
      <c r="AS368" s="238">
        <v>7</v>
      </c>
      <c r="AT368" s="238">
        <v>98</v>
      </c>
      <c r="AU368" s="238">
        <v>35</v>
      </c>
      <c r="AV368" s="238">
        <v>10</v>
      </c>
      <c r="AW368" s="238">
        <v>20</v>
      </c>
      <c r="AX368" s="238">
        <v>2</v>
      </c>
      <c r="AY368" s="238">
        <v>4</v>
      </c>
      <c r="AZ368" s="238">
        <v>3</v>
      </c>
      <c r="BA368" s="238">
        <v>21</v>
      </c>
      <c r="BB368" s="238">
        <v>43</v>
      </c>
      <c r="BC368" s="238" t="s">
        <v>354</v>
      </c>
      <c r="BD368" s="238">
        <v>5</v>
      </c>
      <c r="BE368" s="238">
        <v>15</v>
      </c>
      <c r="BF368" s="238">
        <v>6</v>
      </c>
      <c r="BI368" s="238">
        <v>7</v>
      </c>
      <c r="BJ368" s="238">
        <v>98</v>
      </c>
      <c r="BK368" s="238">
        <v>35</v>
      </c>
      <c r="BL368" s="238">
        <v>10</v>
      </c>
      <c r="BM368" s="238">
        <v>20</v>
      </c>
      <c r="CT368" s="238">
        <v>453936</v>
      </c>
      <c r="CU368" s="238">
        <v>4976292</v>
      </c>
      <c r="CV368" s="238">
        <v>44.938566399999999</v>
      </c>
      <c r="CW368" s="238">
        <v>-93.583832900000004</v>
      </c>
      <c r="CX368" s="238" t="s">
        <v>359</v>
      </c>
      <c r="CY368" s="238" t="s">
        <v>3455</v>
      </c>
    </row>
    <row r="369" spans="1:103" x14ac:dyDescent="0.25">
      <c r="A369" s="238">
        <v>10718203</v>
      </c>
      <c r="B369" s="238">
        <v>4</v>
      </c>
      <c r="C369" s="238">
        <v>15</v>
      </c>
      <c r="D369" s="238">
        <v>9.65</v>
      </c>
      <c r="E369" s="238">
        <v>27</v>
      </c>
      <c r="F369" s="238" t="s">
        <v>3374</v>
      </c>
      <c r="H369" s="238" t="s">
        <v>354</v>
      </c>
      <c r="I369" s="238">
        <v>25</v>
      </c>
      <c r="K369" s="238" t="s">
        <v>3456</v>
      </c>
      <c r="L369" s="238">
        <v>110800033</v>
      </c>
      <c r="M369" s="238">
        <v>3</v>
      </c>
      <c r="N369" s="238">
        <v>21</v>
      </c>
      <c r="O369" s="238">
        <v>2011</v>
      </c>
      <c r="P369" s="238" t="s">
        <v>361</v>
      </c>
      <c r="Q369" s="238">
        <v>6</v>
      </c>
      <c r="S369" s="238">
        <v>3</v>
      </c>
      <c r="T369" s="238">
        <v>0</v>
      </c>
      <c r="U369" s="238">
        <v>2</v>
      </c>
      <c r="V369" s="238">
        <v>8</v>
      </c>
      <c r="W369" s="238">
        <v>10</v>
      </c>
      <c r="X369" s="238">
        <v>4</v>
      </c>
      <c r="Y369" s="238">
        <v>2</v>
      </c>
      <c r="Z369" s="238">
        <v>1</v>
      </c>
      <c r="AA369" s="238">
        <v>90</v>
      </c>
      <c r="AB369" s="238">
        <v>1</v>
      </c>
      <c r="AC369" s="238">
        <v>98</v>
      </c>
      <c r="AD369" s="238" t="s">
        <v>2800</v>
      </c>
      <c r="AE369" s="238" t="s">
        <v>3457</v>
      </c>
      <c r="AF369" s="238" t="s">
        <v>2779</v>
      </c>
      <c r="AG369" s="238">
        <v>8</v>
      </c>
      <c r="AH369" s="238">
        <v>2</v>
      </c>
      <c r="AI369" s="238">
        <v>1</v>
      </c>
      <c r="AJ369" s="238">
        <v>4</v>
      </c>
      <c r="AK369" s="238">
        <v>21</v>
      </c>
      <c r="AL369" s="238">
        <v>61</v>
      </c>
      <c r="AM369" s="238" t="s">
        <v>354</v>
      </c>
      <c r="AN369" s="238">
        <v>5</v>
      </c>
      <c r="AO369" s="238">
        <v>1</v>
      </c>
      <c r="AP369" s="238">
        <v>1</v>
      </c>
      <c r="AS369" s="238">
        <v>7</v>
      </c>
      <c r="AT369" s="238">
        <v>98</v>
      </c>
      <c r="AU369" s="238">
        <v>40</v>
      </c>
      <c r="AV369" s="238">
        <v>11</v>
      </c>
      <c r="AW369" s="238">
        <v>21</v>
      </c>
      <c r="AX369" s="238">
        <v>2</v>
      </c>
      <c r="AY369" s="238">
        <v>1</v>
      </c>
      <c r="AZ369" s="238">
        <v>3</v>
      </c>
      <c r="BA369" s="238">
        <v>21</v>
      </c>
      <c r="BB369" s="238">
        <v>44</v>
      </c>
      <c r="BC369" s="238" t="s">
        <v>363</v>
      </c>
      <c r="BD369" s="238">
        <v>5</v>
      </c>
      <c r="BE369" s="238">
        <v>6</v>
      </c>
      <c r="BI369" s="238">
        <v>7</v>
      </c>
      <c r="BJ369" s="238">
        <v>98</v>
      </c>
      <c r="BK369" s="238">
        <v>40</v>
      </c>
      <c r="BL369" s="238">
        <v>11</v>
      </c>
      <c r="BM369" s="238">
        <v>21</v>
      </c>
      <c r="CT369" s="238">
        <v>453951</v>
      </c>
      <c r="CU369" s="238">
        <v>4976295</v>
      </c>
      <c r="CV369" s="238">
        <v>44.938594700000003</v>
      </c>
      <c r="CW369" s="238">
        <v>-93.583641499999999</v>
      </c>
      <c r="CX369" s="238" t="s">
        <v>359</v>
      </c>
      <c r="CY369" s="238" t="s">
        <v>3458</v>
      </c>
    </row>
    <row r="370" spans="1:103" x14ac:dyDescent="0.25">
      <c r="A370" s="238">
        <v>10957121</v>
      </c>
      <c r="B370" s="238">
        <v>4</v>
      </c>
      <c r="C370" s="238">
        <v>15</v>
      </c>
      <c r="D370" s="238">
        <v>9.65</v>
      </c>
      <c r="E370" s="238">
        <v>27</v>
      </c>
      <c r="F370" s="238" t="s">
        <v>3374</v>
      </c>
      <c r="H370" s="238" t="s">
        <v>354</v>
      </c>
      <c r="I370" s="238">
        <v>25</v>
      </c>
      <c r="K370" s="238" t="s">
        <v>3459</v>
      </c>
      <c r="L370" s="238">
        <v>141210100</v>
      </c>
      <c r="M370" s="238">
        <v>5</v>
      </c>
      <c r="N370" s="238">
        <v>1</v>
      </c>
      <c r="O370" s="238">
        <v>2014</v>
      </c>
      <c r="P370" s="238" t="s">
        <v>384</v>
      </c>
      <c r="Q370" s="238">
        <v>15</v>
      </c>
      <c r="S370" s="238">
        <v>5</v>
      </c>
      <c r="T370" s="238">
        <v>0</v>
      </c>
      <c r="U370" s="238">
        <v>1</v>
      </c>
      <c r="V370" s="238">
        <v>7</v>
      </c>
      <c r="W370" s="238">
        <v>25</v>
      </c>
      <c r="X370" s="238">
        <v>2</v>
      </c>
      <c r="Y370" s="238">
        <v>1</v>
      </c>
      <c r="Z370" s="238">
        <v>2</v>
      </c>
      <c r="AB370" s="238">
        <v>1</v>
      </c>
      <c r="AC370" s="238">
        <v>98</v>
      </c>
      <c r="AD370" s="238" t="s">
        <v>2834</v>
      </c>
      <c r="AE370" s="238" t="s">
        <v>3441</v>
      </c>
      <c r="AF370" s="238" t="s">
        <v>2779</v>
      </c>
      <c r="AG370" s="238">
        <v>3</v>
      </c>
      <c r="AH370" s="238">
        <v>2</v>
      </c>
      <c r="AI370" s="238">
        <v>2</v>
      </c>
      <c r="AJ370" s="238">
        <v>3</v>
      </c>
      <c r="AK370" s="238">
        <v>21</v>
      </c>
      <c r="AL370" s="238">
        <v>71</v>
      </c>
      <c r="AM370" s="238" t="s">
        <v>363</v>
      </c>
      <c r="AN370" s="238">
        <v>9</v>
      </c>
      <c r="AO370" s="238">
        <v>15</v>
      </c>
      <c r="AP370" s="238">
        <v>21</v>
      </c>
      <c r="AS370" s="238">
        <v>7</v>
      </c>
      <c r="AT370" s="238">
        <v>98</v>
      </c>
      <c r="AU370" s="238">
        <v>40</v>
      </c>
      <c r="AV370" s="238">
        <v>11</v>
      </c>
      <c r="AW370" s="238">
        <v>21</v>
      </c>
      <c r="CT370" s="238">
        <v>453951</v>
      </c>
      <c r="CU370" s="238">
        <v>4976295</v>
      </c>
      <c r="CV370" s="238">
        <v>44.938594700000003</v>
      </c>
      <c r="CW370" s="238">
        <v>-93.583641499999999</v>
      </c>
      <c r="CX370" s="238" t="s">
        <v>359</v>
      </c>
      <c r="CY370" s="238" t="s">
        <v>3460</v>
      </c>
    </row>
    <row r="371" spans="1:103" x14ac:dyDescent="0.25">
      <c r="A371" s="238">
        <v>10967406</v>
      </c>
      <c r="B371" s="238">
        <v>4</v>
      </c>
      <c r="C371" s="238">
        <v>15</v>
      </c>
      <c r="D371" s="238">
        <v>9.65</v>
      </c>
      <c r="E371" s="238">
        <v>27</v>
      </c>
      <c r="F371" s="238" t="s">
        <v>3374</v>
      </c>
      <c r="H371" s="238" t="s">
        <v>354</v>
      </c>
      <c r="I371" s="238">
        <v>25</v>
      </c>
      <c r="K371" s="238" t="s">
        <v>3461</v>
      </c>
      <c r="L371" s="238">
        <v>141730096</v>
      </c>
      <c r="M371" s="238">
        <v>6</v>
      </c>
      <c r="N371" s="238">
        <v>22</v>
      </c>
      <c r="O371" s="238">
        <v>2014</v>
      </c>
      <c r="P371" s="238" t="s">
        <v>366</v>
      </c>
      <c r="Q371" s="238">
        <v>16</v>
      </c>
      <c r="R371" s="238" t="s">
        <v>356</v>
      </c>
      <c r="S371" s="238">
        <v>5</v>
      </c>
      <c r="T371" s="238">
        <v>0</v>
      </c>
      <c r="U371" s="238">
        <v>1</v>
      </c>
      <c r="W371" s="238">
        <v>93</v>
      </c>
      <c r="X371" s="238">
        <v>2</v>
      </c>
      <c r="Y371" s="238">
        <v>1</v>
      </c>
      <c r="Z371" s="238">
        <v>1</v>
      </c>
      <c r="AA371" s="238">
        <v>1</v>
      </c>
      <c r="AB371" s="238">
        <v>1</v>
      </c>
      <c r="AC371" s="238">
        <v>98</v>
      </c>
      <c r="AD371" s="238" t="s">
        <v>2827</v>
      </c>
      <c r="AE371" s="238" t="s">
        <v>3462</v>
      </c>
      <c r="AF371" s="238" t="s">
        <v>2779</v>
      </c>
      <c r="AG371" s="238">
        <v>4</v>
      </c>
      <c r="AH371" s="238">
        <v>2</v>
      </c>
      <c r="AI371" s="238">
        <v>2</v>
      </c>
      <c r="AJ371" s="238">
        <v>4</v>
      </c>
      <c r="AK371" s="238">
        <v>21</v>
      </c>
      <c r="AL371" s="238">
        <v>56</v>
      </c>
      <c r="AM371" s="238" t="s">
        <v>363</v>
      </c>
      <c r="AN371" s="238">
        <v>5</v>
      </c>
      <c r="AO371" s="238">
        <v>15</v>
      </c>
      <c r="AS371" s="238">
        <v>7</v>
      </c>
      <c r="AT371" s="238">
        <v>98</v>
      </c>
      <c r="AU371" s="238">
        <v>35</v>
      </c>
      <c r="AV371" s="238">
        <v>10</v>
      </c>
      <c r="AW371" s="238">
        <v>21</v>
      </c>
      <c r="CT371" s="238">
        <v>453951</v>
      </c>
      <c r="CU371" s="238">
        <v>4976295</v>
      </c>
      <c r="CV371" s="238">
        <v>44.938594700000003</v>
      </c>
      <c r="CW371" s="238">
        <v>-93.583641499999999</v>
      </c>
      <c r="CX371" s="238" t="s">
        <v>359</v>
      </c>
      <c r="CY371" s="238" t="s">
        <v>3463</v>
      </c>
    </row>
    <row r="372" spans="1:103" x14ac:dyDescent="0.25">
      <c r="A372" s="238">
        <v>10982870</v>
      </c>
      <c r="B372" s="238">
        <v>4</v>
      </c>
      <c r="C372" s="238">
        <v>15</v>
      </c>
      <c r="D372" s="238">
        <v>9.65</v>
      </c>
      <c r="E372" s="238">
        <v>27</v>
      </c>
      <c r="F372" s="238" t="s">
        <v>3374</v>
      </c>
      <c r="H372" s="238" t="s">
        <v>354</v>
      </c>
      <c r="I372" s="238">
        <v>25</v>
      </c>
      <c r="K372" s="238" t="s">
        <v>3464</v>
      </c>
      <c r="L372" s="238">
        <v>142460193</v>
      </c>
      <c r="M372" s="238">
        <v>9</v>
      </c>
      <c r="N372" s="238">
        <v>1</v>
      </c>
      <c r="O372" s="238">
        <v>2014</v>
      </c>
      <c r="P372" s="238" t="s">
        <v>361</v>
      </c>
      <c r="Q372" s="238">
        <v>17</v>
      </c>
      <c r="S372" s="238">
        <v>5</v>
      </c>
      <c r="T372" s="238">
        <v>0</v>
      </c>
      <c r="U372" s="238">
        <v>1</v>
      </c>
      <c r="V372" s="238">
        <v>7</v>
      </c>
      <c r="W372" s="238">
        <v>45</v>
      </c>
      <c r="X372" s="238">
        <v>2</v>
      </c>
      <c r="Y372" s="238">
        <v>1</v>
      </c>
      <c r="Z372" s="238">
        <v>1</v>
      </c>
      <c r="AA372" s="238">
        <v>1</v>
      </c>
      <c r="AB372" s="238">
        <v>1</v>
      </c>
      <c r="AC372" s="238">
        <v>98</v>
      </c>
      <c r="AD372" s="238" t="s">
        <v>2777</v>
      </c>
      <c r="AE372" s="238" t="s">
        <v>3441</v>
      </c>
      <c r="AF372" s="238" t="s">
        <v>2779</v>
      </c>
      <c r="AG372" s="238">
        <v>3</v>
      </c>
      <c r="AH372" s="238">
        <v>2</v>
      </c>
      <c r="AI372" s="238">
        <v>4</v>
      </c>
      <c r="AJ372" s="238">
        <v>7</v>
      </c>
      <c r="AK372" s="238">
        <v>21</v>
      </c>
      <c r="AL372" s="238">
        <v>34</v>
      </c>
      <c r="AM372" s="238" t="s">
        <v>354</v>
      </c>
      <c r="AN372" s="238">
        <v>5</v>
      </c>
      <c r="AS372" s="238">
        <v>5</v>
      </c>
      <c r="AT372" s="238">
        <v>98</v>
      </c>
      <c r="AU372" s="238">
        <v>35</v>
      </c>
      <c r="AV372" s="238">
        <v>10</v>
      </c>
      <c r="AW372" s="238">
        <v>21</v>
      </c>
      <c r="CT372" s="238">
        <v>453951</v>
      </c>
      <c r="CU372" s="238">
        <v>4976295</v>
      </c>
      <c r="CV372" s="238">
        <v>44.938594700000003</v>
      </c>
      <c r="CW372" s="238">
        <v>-93.583641499999999</v>
      </c>
      <c r="CX372" s="238" t="s">
        <v>359</v>
      </c>
      <c r="CY372" s="238" t="s">
        <v>3465</v>
      </c>
    </row>
    <row r="373" spans="1:103" x14ac:dyDescent="0.25">
      <c r="A373" s="238">
        <v>703195</v>
      </c>
      <c r="B373" s="238">
        <v>4</v>
      </c>
      <c r="C373" s="238">
        <v>15</v>
      </c>
      <c r="D373" s="238">
        <v>9.6539999999999999</v>
      </c>
      <c r="E373" s="238">
        <v>27</v>
      </c>
      <c r="F373" s="238" t="s">
        <v>3374</v>
      </c>
      <c r="H373" s="238" t="s">
        <v>354</v>
      </c>
      <c r="I373" s="238">
        <v>25</v>
      </c>
      <c r="K373" s="238">
        <v>19002781</v>
      </c>
      <c r="M373" s="238">
        <v>4</v>
      </c>
      <c r="N373" s="238">
        <v>11</v>
      </c>
      <c r="O373" s="238">
        <v>2019</v>
      </c>
      <c r="P373" s="238" t="s">
        <v>384</v>
      </c>
      <c r="Q373" s="238">
        <v>16</v>
      </c>
      <c r="S373" s="238">
        <v>5</v>
      </c>
      <c r="T373" s="238">
        <v>0</v>
      </c>
      <c r="U373" s="238">
        <v>1</v>
      </c>
      <c r="W373" s="238">
        <v>50</v>
      </c>
      <c r="X373" s="238">
        <v>4</v>
      </c>
      <c r="Y373" s="238">
        <v>1</v>
      </c>
      <c r="Z373" s="238">
        <v>4</v>
      </c>
      <c r="AB373" s="238">
        <v>2</v>
      </c>
      <c r="AC373" s="238">
        <v>98</v>
      </c>
      <c r="AD373" s="238" t="s">
        <v>2800</v>
      </c>
      <c r="AF373" s="238" t="s">
        <v>2779</v>
      </c>
      <c r="AG373" s="238">
        <v>3</v>
      </c>
      <c r="AH373" s="238">
        <v>2</v>
      </c>
      <c r="AI373" s="238">
        <v>2</v>
      </c>
      <c r="AJ373" s="238">
        <v>3</v>
      </c>
      <c r="AK373" s="238">
        <v>21</v>
      </c>
      <c r="AL373" s="238">
        <v>57</v>
      </c>
      <c r="AM373" s="238" t="s">
        <v>354</v>
      </c>
      <c r="AN373" s="238">
        <v>5</v>
      </c>
      <c r="AO373" s="238">
        <v>90</v>
      </c>
      <c r="AS373" s="238">
        <v>12</v>
      </c>
      <c r="AT373" s="238">
        <v>9</v>
      </c>
      <c r="AU373" s="238">
        <v>40</v>
      </c>
      <c r="AV373" s="238">
        <v>12</v>
      </c>
      <c r="AW373" s="238">
        <v>21</v>
      </c>
      <c r="CT373" s="238">
        <v>453956.36965597799</v>
      </c>
      <c r="CU373" s="238">
        <v>4976296.7907024398</v>
      </c>
      <c r="CV373" s="238">
        <v>44.938613369999999</v>
      </c>
      <c r="CW373" s="238">
        <v>-93.583573790000003</v>
      </c>
      <c r="CX373" s="238" t="s">
        <v>359</v>
      </c>
      <c r="CY373" s="238" t="s">
        <v>3466</v>
      </c>
    </row>
    <row r="374" spans="1:103" x14ac:dyDescent="0.25">
      <c r="A374" s="238">
        <v>473695</v>
      </c>
      <c r="B374" s="238">
        <v>4</v>
      </c>
      <c r="C374" s="238">
        <v>15</v>
      </c>
      <c r="D374" s="238">
        <v>9.6549999999999994</v>
      </c>
      <c r="E374" s="238">
        <v>27</v>
      </c>
      <c r="F374" s="238" t="s">
        <v>3374</v>
      </c>
      <c r="H374" s="238" t="s">
        <v>354</v>
      </c>
      <c r="I374" s="238">
        <v>25</v>
      </c>
      <c r="K374" s="238" t="s">
        <v>3467</v>
      </c>
      <c r="M374" s="238">
        <v>6</v>
      </c>
      <c r="N374" s="238">
        <v>30</v>
      </c>
      <c r="O374" s="238">
        <v>2017</v>
      </c>
      <c r="P374" s="238" t="s">
        <v>362</v>
      </c>
      <c r="Q374" s="238">
        <v>13</v>
      </c>
      <c r="R374" s="238" t="s">
        <v>369</v>
      </c>
      <c r="S374" s="238">
        <v>4</v>
      </c>
      <c r="T374" s="238">
        <v>0</v>
      </c>
      <c r="U374" s="238">
        <v>2</v>
      </c>
      <c r="V374" s="238">
        <v>12</v>
      </c>
      <c r="W374" s="238">
        <v>10</v>
      </c>
      <c r="X374" s="238">
        <v>4</v>
      </c>
      <c r="Y374" s="238">
        <v>1</v>
      </c>
      <c r="Z374" s="238">
        <v>1</v>
      </c>
      <c r="AB374" s="238">
        <v>1</v>
      </c>
      <c r="AC374" s="238">
        <v>98</v>
      </c>
      <c r="AD374" s="238" t="s">
        <v>2800</v>
      </c>
      <c r="AF374" s="238" t="s">
        <v>2779</v>
      </c>
      <c r="AG374" s="238">
        <v>7</v>
      </c>
      <c r="AH374" s="238">
        <v>2</v>
      </c>
      <c r="AI374" s="238">
        <v>3</v>
      </c>
      <c r="AJ374" s="238">
        <v>3</v>
      </c>
      <c r="AK374" s="238">
        <v>21</v>
      </c>
      <c r="AL374" s="238">
        <v>32</v>
      </c>
      <c r="AM374" s="238" t="s">
        <v>354</v>
      </c>
      <c r="AN374" s="238">
        <v>5</v>
      </c>
      <c r="AO374" s="238">
        <v>1</v>
      </c>
      <c r="AS374" s="238">
        <v>12</v>
      </c>
      <c r="AT374" s="238">
        <v>9</v>
      </c>
      <c r="AU374" s="238">
        <v>40</v>
      </c>
      <c r="AV374" s="238">
        <v>12</v>
      </c>
      <c r="AW374" s="238">
        <v>21</v>
      </c>
      <c r="AX374" s="238">
        <v>2</v>
      </c>
      <c r="AY374" s="238">
        <v>3</v>
      </c>
      <c r="AZ374" s="238">
        <v>3</v>
      </c>
      <c r="BA374" s="238">
        <v>21</v>
      </c>
      <c r="BB374" s="238">
        <v>39</v>
      </c>
      <c r="BC374" s="238" t="s">
        <v>354</v>
      </c>
      <c r="BD374" s="238">
        <v>5</v>
      </c>
      <c r="BE374" s="238">
        <v>90</v>
      </c>
      <c r="BI374" s="238">
        <v>12</v>
      </c>
      <c r="BJ374" s="238">
        <v>9</v>
      </c>
      <c r="BK374" s="238">
        <v>40</v>
      </c>
      <c r="BL374" s="238">
        <v>12</v>
      </c>
      <c r="BM374" s="238">
        <v>21</v>
      </c>
      <c r="CT374" s="238">
        <v>453954.182417106</v>
      </c>
      <c r="CU374" s="238">
        <v>4976295.1722325804</v>
      </c>
      <c r="CV374" s="238">
        <v>44.938598659999997</v>
      </c>
      <c r="CW374" s="238">
        <v>-93.583601360000003</v>
      </c>
      <c r="CX374" s="238" t="s">
        <v>359</v>
      </c>
      <c r="CY374" s="238" t="s">
        <v>3468</v>
      </c>
    </row>
    <row r="375" spans="1:103" x14ac:dyDescent="0.25">
      <c r="A375" s="238">
        <v>10867997</v>
      </c>
      <c r="B375" s="238">
        <v>4</v>
      </c>
      <c r="C375" s="238">
        <v>15</v>
      </c>
      <c r="D375" s="238">
        <v>9.6560000000000006</v>
      </c>
      <c r="E375" s="238">
        <v>27</v>
      </c>
      <c r="F375" s="238" t="s">
        <v>3374</v>
      </c>
      <c r="H375" s="238" t="s">
        <v>354</v>
      </c>
      <c r="I375" s="238">
        <v>25</v>
      </c>
      <c r="K375" s="238" t="s">
        <v>3469</v>
      </c>
      <c r="L375" s="238">
        <v>130630040</v>
      </c>
      <c r="M375" s="238">
        <v>3</v>
      </c>
      <c r="N375" s="238">
        <v>4</v>
      </c>
      <c r="O375" s="238">
        <v>2013</v>
      </c>
      <c r="P375" s="238" t="s">
        <v>361</v>
      </c>
      <c r="Q375" s="238">
        <v>6</v>
      </c>
      <c r="S375" s="238">
        <v>4</v>
      </c>
      <c r="T375" s="238">
        <v>0</v>
      </c>
      <c r="U375" s="238">
        <v>3</v>
      </c>
      <c r="V375" s="238">
        <v>8</v>
      </c>
      <c r="W375" s="238">
        <v>10</v>
      </c>
      <c r="X375" s="238">
        <v>2</v>
      </c>
      <c r="Y375" s="238">
        <v>2</v>
      </c>
      <c r="Z375" s="238">
        <v>2</v>
      </c>
      <c r="AA375" s="238">
        <v>4</v>
      </c>
      <c r="AB375" s="238">
        <v>3</v>
      </c>
      <c r="AC375" s="238">
        <v>98</v>
      </c>
      <c r="AD375" s="238" t="s">
        <v>3207</v>
      </c>
      <c r="AE375" s="238" t="s">
        <v>3470</v>
      </c>
      <c r="AF375" s="238" t="s">
        <v>2779</v>
      </c>
      <c r="AG375" s="238">
        <v>8</v>
      </c>
      <c r="AH375" s="238">
        <v>2</v>
      </c>
      <c r="AI375" s="238">
        <v>4</v>
      </c>
      <c r="AJ375" s="238">
        <v>3</v>
      </c>
      <c r="AK375" s="238">
        <v>21</v>
      </c>
      <c r="AL375" s="238">
        <v>32</v>
      </c>
      <c r="AM375" s="238" t="s">
        <v>363</v>
      </c>
      <c r="AN375" s="238">
        <v>5</v>
      </c>
      <c r="AO375" s="238">
        <v>16</v>
      </c>
      <c r="AP375" s="238">
        <v>72</v>
      </c>
      <c r="AS375" s="238">
        <v>7</v>
      </c>
      <c r="AT375" s="238">
        <v>98</v>
      </c>
      <c r="AU375" s="238">
        <v>40</v>
      </c>
      <c r="AV375" s="238">
        <v>10</v>
      </c>
      <c r="AW375" s="238">
        <v>21</v>
      </c>
      <c r="AX375" s="238">
        <v>2</v>
      </c>
      <c r="AY375" s="238">
        <v>4</v>
      </c>
      <c r="AZ375" s="238">
        <v>4</v>
      </c>
      <c r="BA375" s="238">
        <v>21</v>
      </c>
      <c r="BB375" s="238">
        <v>59</v>
      </c>
      <c r="BC375" s="238" t="s">
        <v>363</v>
      </c>
      <c r="BD375" s="238">
        <v>5</v>
      </c>
      <c r="BE375" s="238">
        <v>1</v>
      </c>
      <c r="BI375" s="238">
        <v>7</v>
      </c>
      <c r="BJ375" s="238">
        <v>98</v>
      </c>
      <c r="BK375" s="238">
        <v>40</v>
      </c>
      <c r="BL375" s="238">
        <v>10</v>
      </c>
      <c r="BM375" s="238">
        <v>21</v>
      </c>
      <c r="BN375" s="238">
        <v>2</v>
      </c>
      <c r="BO375" s="238">
        <v>2</v>
      </c>
      <c r="BP375" s="238">
        <v>3</v>
      </c>
      <c r="BQ375" s="238">
        <v>21</v>
      </c>
      <c r="BR375" s="238">
        <v>23</v>
      </c>
      <c r="BS375" s="238" t="s">
        <v>363</v>
      </c>
      <c r="BT375" s="238">
        <v>5</v>
      </c>
      <c r="BU375" s="238">
        <v>1</v>
      </c>
      <c r="BY375" s="238">
        <v>7</v>
      </c>
      <c r="BZ375" s="238">
        <v>98</v>
      </c>
      <c r="CA375" s="238">
        <v>40</v>
      </c>
      <c r="CB375" s="238">
        <v>10</v>
      </c>
      <c r="CC375" s="238">
        <v>21</v>
      </c>
      <c r="CT375" s="238">
        <v>453959</v>
      </c>
      <c r="CU375" s="238">
        <v>4976299</v>
      </c>
      <c r="CV375" s="238">
        <v>44.938634499999999</v>
      </c>
      <c r="CW375" s="238">
        <v>-93.583538500000003</v>
      </c>
      <c r="CX375" s="238" t="s">
        <v>359</v>
      </c>
      <c r="CY375" s="238" t="s">
        <v>3471</v>
      </c>
    </row>
    <row r="376" spans="1:103" x14ac:dyDescent="0.25">
      <c r="A376" s="238">
        <v>10836923</v>
      </c>
      <c r="B376" s="238">
        <v>4</v>
      </c>
      <c r="C376" s="238">
        <v>15</v>
      </c>
      <c r="D376" s="238">
        <v>9.6709999999999994</v>
      </c>
      <c r="E376" s="238">
        <v>27</v>
      </c>
      <c r="F376" s="238" t="s">
        <v>3374</v>
      </c>
      <c r="H376" s="238" t="s">
        <v>354</v>
      </c>
      <c r="I376" s="238">
        <v>25</v>
      </c>
      <c r="K376" s="238">
        <v>12009542</v>
      </c>
      <c r="L376" s="238">
        <v>123290019</v>
      </c>
      <c r="M376" s="238">
        <v>11</v>
      </c>
      <c r="N376" s="238">
        <v>23</v>
      </c>
      <c r="O376" s="238">
        <v>2012</v>
      </c>
      <c r="P376" s="238" t="s">
        <v>362</v>
      </c>
      <c r="Q376" s="238">
        <v>5</v>
      </c>
      <c r="S376" s="238">
        <v>5</v>
      </c>
      <c r="T376" s="238">
        <v>0</v>
      </c>
      <c r="U376" s="238">
        <v>1</v>
      </c>
      <c r="V376" s="238">
        <v>7</v>
      </c>
      <c r="W376" s="238">
        <v>69</v>
      </c>
      <c r="X376" s="238">
        <v>2</v>
      </c>
      <c r="Y376" s="238">
        <v>4</v>
      </c>
      <c r="Z376" s="238">
        <v>2</v>
      </c>
      <c r="AA376" s="238">
        <v>5</v>
      </c>
      <c r="AB376" s="238">
        <v>5</v>
      </c>
      <c r="AC376" s="238">
        <v>98</v>
      </c>
      <c r="AD376" s="238" t="s">
        <v>3472</v>
      </c>
      <c r="AE376" s="238" t="s">
        <v>3470</v>
      </c>
      <c r="AF376" s="238" t="s">
        <v>2779</v>
      </c>
      <c r="AG376" s="238">
        <v>3</v>
      </c>
      <c r="AH376" s="238">
        <v>2</v>
      </c>
      <c r="AI376" s="238">
        <v>2</v>
      </c>
      <c r="AJ376" s="238">
        <v>4</v>
      </c>
      <c r="AK376" s="238">
        <v>21</v>
      </c>
      <c r="AL376" s="238">
        <v>27</v>
      </c>
      <c r="AM376" s="238" t="s">
        <v>354</v>
      </c>
      <c r="AN376" s="238">
        <v>5</v>
      </c>
      <c r="AS376" s="238">
        <v>7</v>
      </c>
      <c r="AT376" s="238">
        <v>98</v>
      </c>
      <c r="AU376" s="238">
        <v>40</v>
      </c>
      <c r="AV376" s="238">
        <v>10</v>
      </c>
      <c r="AW376" s="238">
        <v>21</v>
      </c>
      <c r="CT376" s="238">
        <v>453980</v>
      </c>
      <c r="CU376" s="238">
        <v>4976310</v>
      </c>
      <c r="CV376" s="238">
        <v>44.9387373</v>
      </c>
      <c r="CW376" s="238">
        <v>-93.583273000000005</v>
      </c>
      <c r="CX376" s="238" t="s">
        <v>359</v>
      </c>
      <c r="CY376" s="238" t="s">
        <v>3473</v>
      </c>
    </row>
    <row r="377" spans="1:103" x14ac:dyDescent="0.25">
      <c r="A377" s="238">
        <v>11029011</v>
      </c>
      <c r="B377" s="238">
        <v>4</v>
      </c>
      <c r="C377" s="238">
        <v>15</v>
      </c>
      <c r="D377" s="238">
        <v>9.6720000000000006</v>
      </c>
      <c r="E377" s="238">
        <v>27</v>
      </c>
      <c r="F377" s="238" t="s">
        <v>3374</v>
      </c>
      <c r="H377" s="238" t="s">
        <v>354</v>
      </c>
      <c r="I377" s="238">
        <v>25</v>
      </c>
      <c r="K377" s="238" t="s">
        <v>3474</v>
      </c>
      <c r="L377" s="238">
        <v>150620219</v>
      </c>
      <c r="M377" s="238">
        <v>3</v>
      </c>
      <c r="N377" s="238">
        <v>3</v>
      </c>
      <c r="O377" s="238">
        <v>2015</v>
      </c>
      <c r="P377" s="238" t="s">
        <v>368</v>
      </c>
      <c r="Q377" s="238">
        <v>15</v>
      </c>
      <c r="S377" s="238">
        <v>1</v>
      </c>
      <c r="T377" s="238">
        <v>1</v>
      </c>
      <c r="U377" s="238">
        <v>2</v>
      </c>
      <c r="V377" s="238">
        <v>8</v>
      </c>
      <c r="W377" s="238">
        <v>69</v>
      </c>
      <c r="X377" s="238">
        <v>4</v>
      </c>
      <c r="Y377" s="238">
        <v>1</v>
      </c>
      <c r="Z377" s="238">
        <v>2</v>
      </c>
      <c r="AA377" s="238">
        <v>7</v>
      </c>
      <c r="AB377" s="238">
        <v>2</v>
      </c>
      <c r="AC377" s="238">
        <v>98</v>
      </c>
      <c r="AD377" s="238" t="s">
        <v>2921</v>
      </c>
      <c r="AE377" s="238" t="s">
        <v>3454</v>
      </c>
      <c r="AF377" s="238" t="s">
        <v>2779</v>
      </c>
      <c r="AG377" s="238">
        <v>8</v>
      </c>
      <c r="AH377" s="238">
        <v>2</v>
      </c>
      <c r="AI377" s="238">
        <v>2</v>
      </c>
      <c r="AJ377" s="238">
        <v>5</v>
      </c>
      <c r="AK377" s="238">
        <v>29</v>
      </c>
      <c r="AL377" s="238">
        <v>47</v>
      </c>
      <c r="AM377" s="238" t="s">
        <v>363</v>
      </c>
      <c r="AN377" s="238">
        <v>99</v>
      </c>
      <c r="AO377" s="238">
        <v>7</v>
      </c>
      <c r="AP377" s="238">
        <v>15</v>
      </c>
      <c r="AS377" s="238">
        <v>7</v>
      </c>
      <c r="AU377" s="238">
        <v>40</v>
      </c>
      <c r="AV377" s="238">
        <v>10</v>
      </c>
      <c r="AW377" s="238">
        <v>21</v>
      </c>
      <c r="AX377" s="238">
        <v>2</v>
      </c>
      <c r="AY377" s="238">
        <v>44</v>
      </c>
      <c r="AZ377" s="238">
        <v>5</v>
      </c>
      <c r="BA377" s="238">
        <v>21</v>
      </c>
      <c r="BB377" s="238">
        <v>52</v>
      </c>
      <c r="BC377" s="238" t="s">
        <v>354</v>
      </c>
      <c r="BD377" s="238">
        <v>99</v>
      </c>
      <c r="BE377" s="238">
        <v>1</v>
      </c>
      <c r="BF377" s="238">
        <v>1</v>
      </c>
      <c r="BI377" s="238">
        <v>7</v>
      </c>
      <c r="BK377" s="238">
        <v>40</v>
      </c>
      <c r="BL377" s="238">
        <v>10</v>
      </c>
      <c r="BM377" s="238">
        <v>21</v>
      </c>
      <c r="CT377" s="238">
        <v>453982</v>
      </c>
      <c r="CU377" s="238">
        <v>4976311</v>
      </c>
      <c r="CV377" s="238">
        <v>44.9387452</v>
      </c>
      <c r="CW377" s="238">
        <v>-93.583252599999994</v>
      </c>
      <c r="CX377" s="238" t="s">
        <v>359</v>
      </c>
      <c r="CY377" s="238" t="s">
        <v>3475</v>
      </c>
    </row>
    <row r="378" spans="1:103" x14ac:dyDescent="0.25">
      <c r="A378" s="238">
        <v>514439</v>
      </c>
      <c r="B378" s="238">
        <v>4</v>
      </c>
      <c r="C378" s="238">
        <v>15</v>
      </c>
      <c r="D378" s="238">
        <v>9.6769999999999996</v>
      </c>
      <c r="E378" s="238">
        <v>27</v>
      </c>
      <c r="F378" s="238" t="s">
        <v>3374</v>
      </c>
      <c r="H378" s="238" t="s">
        <v>354</v>
      </c>
      <c r="I378" s="238">
        <v>25</v>
      </c>
      <c r="K378" s="238">
        <v>17012845</v>
      </c>
      <c r="M378" s="238">
        <v>11</v>
      </c>
      <c r="N378" s="238">
        <v>3</v>
      </c>
      <c r="O378" s="238">
        <v>2017</v>
      </c>
      <c r="P378" s="238" t="s">
        <v>362</v>
      </c>
      <c r="Q378" s="238">
        <v>21</v>
      </c>
      <c r="R378" s="238" t="s">
        <v>356</v>
      </c>
      <c r="S378" s="238">
        <v>5</v>
      </c>
      <c r="T378" s="238">
        <v>0</v>
      </c>
      <c r="U378" s="238">
        <v>2</v>
      </c>
      <c r="V378" s="238">
        <v>12</v>
      </c>
      <c r="W378" s="238">
        <v>10</v>
      </c>
      <c r="X378" s="238">
        <v>2</v>
      </c>
      <c r="Y378" s="238">
        <v>7</v>
      </c>
      <c r="Z378" s="238">
        <v>2</v>
      </c>
      <c r="AB378" s="238">
        <v>2</v>
      </c>
      <c r="AC378" s="238">
        <v>98</v>
      </c>
      <c r="AD378" s="238" t="s">
        <v>2800</v>
      </c>
      <c r="AF378" s="238" t="s">
        <v>2779</v>
      </c>
      <c r="AG378" s="238">
        <v>7</v>
      </c>
      <c r="AH378" s="238">
        <v>2</v>
      </c>
      <c r="AI378" s="238">
        <v>2</v>
      </c>
      <c r="AJ378" s="238">
        <v>4</v>
      </c>
      <c r="AK378" s="238">
        <v>34</v>
      </c>
      <c r="AL378" s="238">
        <v>47</v>
      </c>
      <c r="AM378" s="238" t="s">
        <v>354</v>
      </c>
      <c r="AN378" s="238">
        <v>5</v>
      </c>
      <c r="AO378" s="238">
        <v>1</v>
      </c>
      <c r="AS378" s="238">
        <v>12</v>
      </c>
      <c r="AT378" s="238">
        <v>9</v>
      </c>
      <c r="AU378" s="238">
        <v>40</v>
      </c>
      <c r="AV378" s="238">
        <v>13</v>
      </c>
      <c r="AW378" s="238">
        <v>21</v>
      </c>
      <c r="AX378" s="238">
        <v>2</v>
      </c>
      <c r="AY378" s="238">
        <v>2</v>
      </c>
      <c r="AZ378" s="238">
        <v>4</v>
      </c>
      <c r="BA378" s="238">
        <v>21</v>
      </c>
      <c r="BB378" s="238">
        <v>24</v>
      </c>
      <c r="BC378" s="238" t="s">
        <v>363</v>
      </c>
      <c r="BD378" s="238">
        <v>5</v>
      </c>
      <c r="BE378" s="238">
        <v>70</v>
      </c>
      <c r="BI378" s="238">
        <v>12</v>
      </c>
      <c r="BJ378" s="238">
        <v>9</v>
      </c>
      <c r="BK378" s="238">
        <v>40</v>
      </c>
      <c r="BL378" s="238">
        <v>13</v>
      </c>
      <c r="BM378" s="238">
        <v>21</v>
      </c>
      <c r="CT378" s="238">
        <v>453980.723805563</v>
      </c>
      <c r="CU378" s="238">
        <v>4976320.4894830398</v>
      </c>
      <c r="CV378" s="238">
        <v>44.938828270000002</v>
      </c>
      <c r="CW378" s="238">
        <v>-93.583267289999995</v>
      </c>
      <c r="CX378" s="238" t="s">
        <v>359</v>
      </c>
      <c r="CY378" s="238" t="s">
        <v>3476</v>
      </c>
    </row>
    <row r="379" spans="1:103" x14ac:dyDescent="0.25">
      <c r="A379" s="238">
        <v>697961</v>
      </c>
      <c r="B379" s="238">
        <v>4</v>
      </c>
      <c r="C379" s="238">
        <v>15</v>
      </c>
      <c r="D379" s="238">
        <v>9.6959999999999997</v>
      </c>
      <c r="E379" s="238">
        <v>27</v>
      </c>
      <c r="F379" s="238" t="s">
        <v>3374</v>
      </c>
      <c r="H379" s="238" t="s">
        <v>354</v>
      </c>
      <c r="I379" s="238">
        <v>25</v>
      </c>
      <c r="K379" s="238">
        <v>19002021</v>
      </c>
      <c r="M379" s="238">
        <v>3</v>
      </c>
      <c r="N379" s="238">
        <v>15</v>
      </c>
      <c r="O379" s="238">
        <v>2019</v>
      </c>
      <c r="P379" s="238" t="s">
        <v>362</v>
      </c>
      <c r="Q379" s="238">
        <v>9</v>
      </c>
      <c r="S379" s="238">
        <v>5</v>
      </c>
      <c r="T379" s="238">
        <v>0</v>
      </c>
      <c r="U379" s="238">
        <v>1</v>
      </c>
      <c r="W379" s="238">
        <v>25</v>
      </c>
      <c r="X379" s="238">
        <v>2</v>
      </c>
      <c r="Y379" s="238">
        <v>1</v>
      </c>
      <c r="Z379" s="238">
        <v>1</v>
      </c>
      <c r="AA379" s="238">
        <v>99</v>
      </c>
      <c r="AB379" s="238">
        <v>2</v>
      </c>
      <c r="AC379" s="238">
        <v>98</v>
      </c>
      <c r="AD379" s="238" t="s">
        <v>2800</v>
      </c>
      <c r="AF379" s="238" t="s">
        <v>2779</v>
      </c>
      <c r="AG379" s="238">
        <v>4</v>
      </c>
      <c r="AH379" s="238">
        <v>2</v>
      </c>
      <c r="AI379" s="238">
        <v>2</v>
      </c>
      <c r="AJ379" s="238">
        <v>3</v>
      </c>
      <c r="AK379" s="238">
        <v>21</v>
      </c>
      <c r="AL379" s="238">
        <v>56</v>
      </c>
      <c r="AM379" s="238" t="s">
        <v>363</v>
      </c>
      <c r="AN379" s="238">
        <v>5</v>
      </c>
      <c r="AO379" s="238">
        <v>62</v>
      </c>
      <c r="AS379" s="238">
        <v>12</v>
      </c>
      <c r="AT379" s="238">
        <v>9</v>
      </c>
      <c r="AU379" s="238">
        <v>35</v>
      </c>
      <c r="AV379" s="238">
        <v>12</v>
      </c>
      <c r="AW379" s="238">
        <v>21</v>
      </c>
      <c r="CT379" s="238">
        <v>454020.13436684001</v>
      </c>
      <c r="CU379" s="238">
        <v>4976323.9348081499</v>
      </c>
      <c r="CV379" s="238">
        <v>44.93886183</v>
      </c>
      <c r="CW379" s="238">
        <v>-93.582768119999997</v>
      </c>
      <c r="CX379" s="238" t="s">
        <v>359</v>
      </c>
      <c r="CY379" s="238" t="s">
        <v>3477</v>
      </c>
    </row>
    <row r="380" spans="1:103" x14ac:dyDescent="0.25">
      <c r="A380" s="238">
        <v>736116</v>
      </c>
      <c r="B380" s="238">
        <v>4</v>
      </c>
      <c r="C380" s="238">
        <v>15</v>
      </c>
      <c r="D380" s="238">
        <v>9.7210000000000001</v>
      </c>
      <c r="E380" s="238">
        <v>27</v>
      </c>
      <c r="F380" s="238" t="s">
        <v>3374</v>
      </c>
      <c r="H380" s="238" t="s">
        <v>354</v>
      </c>
      <c r="I380" s="238">
        <v>25</v>
      </c>
      <c r="K380" s="238">
        <v>19006764</v>
      </c>
      <c r="M380" s="238">
        <v>7</v>
      </c>
      <c r="N380" s="238">
        <v>25</v>
      </c>
      <c r="O380" s="238">
        <v>2019</v>
      </c>
      <c r="P380" s="238" t="s">
        <v>384</v>
      </c>
      <c r="Q380" s="238">
        <v>23</v>
      </c>
      <c r="S380" s="238">
        <v>5</v>
      </c>
      <c r="T380" s="238">
        <v>0</v>
      </c>
      <c r="U380" s="238">
        <v>1</v>
      </c>
      <c r="W380" s="238">
        <v>32</v>
      </c>
      <c r="X380" s="238">
        <v>3</v>
      </c>
      <c r="Y380" s="238">
        <v>7</v>
      </c>
      <c r="Z380" s="238">
        <v>1</v>
      </c>
      <c r="AB380" s="238">
        <v>1</v>
      </c>
      <c r="AC380" s="238">
        <v>98</v>
      </c>
      <c r="AD380" s="238" t="s">
        <v>2800</v>
      </c>
      <c r="AF380" s="238" t="s">
        <v>2779</v>
      </c>
      <c r="AG380" s="238">
        <v>3</v>
      </c>
      <c r="AH380" s="238">
        <v>2</v>
      </c>
      <c r="AI380" s="238">
        <v>4</v>
      </c>
      <c r="AJ380" s="238">
        <v>3</v>
      </c>
      <c r="AK380" s="238">
        <v>21</v>
      </c>
      <c r="AL380" s="238">
        <v>42</v>
      </c>
      <c r="AM380" s="238" t="s">
        <v>363</v>
      </c>
      <c r="AN380" s="238">
        <v>10</v>
      </c>
      <c r="AO380" s="238">
        <v>70</v>
      </c>
      <c r="AS380" s="238">
        <v>12</v>
      </c>
      <c r="AT380" s="238">
        <v>9</v>
      </c>
      <c r="AU380" s="238">
        <v>40</v>
      </c>
      <c r="AV380" s="238">
        <v>12</v>
      </c>
      <c r="AW380" s="238">
        <v>21</v>
      </c>
      <c r="CT380" s="238">
        <v>454049.74130566302</v>
      </c>
      <c r="CU380" s="238">
        <v>4976352.4909817297</v>
      </c>
      <c r="CV380" s="238">
        <v>44.939120799999998</v>
      </c>
      <c r="CW380" s="238">
        <v>-93.582395489999996</v>
      </c>
      <c r="CX380" s="238" t="s">
        <v>359</v>
      </c>
      <c r="CY380" s="238" t="s">
        <v>3478</v>
      </c>
    </row>
    <row r="381" spans="1:103" x14ac:dyDescent="0.25">
      <c r="A381" s="238">
        <v>377188</v>
      </c>
      <c r="B381" s="238">
        <v>4</v>
      </c>
      <c r="C381" s="238">
        <v>15</v>
      </c>
      <c r="D381" s="238">
        <v>9.7270000000000003</v>
      </c>
      <c r="E381" s="238">
        <v>27</v>
      </c>
      <c r="F381" s="238" t="s">
        <v>3374</v>
      </c>
      <c r="H381" s="238" t="s">
        <v>354</v>
      </c>
      <c r="I381" s="238">
        <v>25</v>
      </c>
      <c r="K381" s="238">
        <v>160010423</v>
      </c>
      <c r="M381" s="238">
        <v>9</v>
      </c>
      <c r="N381" s="238">
        <v>7</v>
      </c>
      <c r="O381" s="238">
        <v>2016</v>
      </c>
      <c r="P381" s="238" t="s">
        <v>355</v>
      </c>
      <c r="Q381" s="238">
        <v>7</v>
      </c>
      <c r="R381" s="238" t="s">
        <v>356</v>
      </c>
      <c r="S381" s="238">
        <v>3</v>
      </c>
      <c r="T381" s="238">
        <v>0</v>
      </c>
      <c r="U381" s="238">
        <v>1</v>
      </c>
      <c r="W381" s="238">
        <v>69</v>
      </c>
      <c r="X381" s="238">
        <v>90</v>
      </c>
      <c r="Y381" s="238">
        <v>1</v>
      </c>
      <c r="Z381" s="238">
        <v>2</v>
      </c>
      <c r="AB381" s="238">
        <v>1</v>
      </c>
      <c r="AC381" s="238">
        <v>98</v>
      </c>
      <c r="AD381" s="238" t="s">
        <v>2800</v>
      </c>
      <c r="AF381" s="238" t="s">
        <v>2779</v>
      </c>
      <c r="AG381" s="238">
        <v>3</v>
      </c>
      <c r="AH381" s="238">
        <v>2</v>
      </c>
      <c r="AI381" s="238">
        <v>4</v>
      </c>
      <c r="AJ381" s="238">
        <v>4</v>
      </c>
      <c r="AK381" s="238">
        <v>21</v>
      </c>
      <c r="AL381" s="238">
        <v>66</v>
      </c>
      <c r="AM381" s="238" t="s">
        <v>363</v>
      </c>
      <c r="AN381" s="238">
        <v>7</v>
      </c>
      <c r="AO381" s="238">
        <v>62</v>
      </c>
      <c r="AS381" s="238">
        <v>12</v>
      </c>
      <c r="AT381" s="238">
        <v>9</v>
      </c>
      <c r="AU381" s="238">
        <v>40</v>
      </c>
      <c r="AV381" s="238">
        <v>12</v>
      </c>
      <c r="AW381" s="238">
        <v>21</v>
      </c>
      <c r="CT381" s="238">
        <v>454046.235239851</v>
      </c>
      <c r="CU381" s="238">
        <v>4976362.7222690601</v>
      </c>
      <c r="CV381" s="238">
        <v>44.939212670000003</v>
      </c>
      <c r="CW381" s="238">
        <v>-93.582440860000006</v>
      </c>
      <c r="CX381" s="238" t="s">
        <v>359</v>
      </c>
      <c r="CY381" s="238" t="s">
        <v>3479</v>
      </c>
    </row>
    <row r="382" spans="1:103" x14ac:dyDescent="0.25">
      <c r="A382" s="238">
        <v>10793748</v>
      </c>
      <c r="B382" s="238">
        <v>4</v>
      </c>
      <c r="C382" s="238">
        <v>15</v>
      </c>
      <c r="D382" s="238">
        <v>9.7289999999999992</v>
      </c>
      <c r="E382" s="238">
        <v>27</v>
      </c>
      <c r="F382" s="238" t="s">
        <v>3374</v>
      </c>
      <c r="H382" s="238" t="s">
        <v>354</v>
      </c>
      <c r="I382" s="238">
        <v>25</v>
      </c>
      <c r="K382" s="238" t="s">
        <v>3480</v>
      </c>
      <c r="L382" s="238">
        <v>120850099</v>
      </c>
      <c r="M382" s="238">
        <v>3</v>
      </c>
      <c r="N382" s="238">
        <v>25</v>
      </c>
      <c r="O382" s="238">
        <v>2012</v>
      </c>
      <c r="P382" s="238" t="s">
        <v>366</v>
      </c>
      <c r="Q382" s="238">
        <v>17</v>
      </c>
      <c r="R382" s="238" t="s">
        <v>356</v>
      </c>
      <c r="S382" s="238">
        <v>4</v>
      </c>
      <c r="T382" s="238">
        <v>0</v>
      </c>
      <c r="U382" s="238">
        <v>1</v>
      </c>
      <c r="V382" s="238">
        <v>7</v>
      </c>
      <c r="W382" s="238">
        <v>69</v>
      </c>
      <c r="X382" s="238">
        <v>4</v>
      </c>
      <c r="Y382" s="238">
        <v>1</v>
      </c>
      <c r="Z382" s="238">
        <v>1</v>
      </c>
      <c r="AB382" s="238">
        <v>1</v>
      </c>
      <c r="AC382" s="238">
        <v>98</v>
      </c>
      <c r="AD382" s="238" t="s">
        <v>2921</v>
      </c>
      <c r="AE382" s="238" t="s">
        <v>3481</v>
      </c>
      <c r="AF382" s="238" t="s">
        <v>2779</v>
      </c>
      <c r="AG382" s="238">
        <v>3</v>
      </c>
      <c r="AH382" s="238">
        <v>2</v>
      </c>
      <c r="AI382" s="238">
        <v>2</v>
      </c>
      <c r="AJ382" s="238">
        <v>4</v>
      </c>
      <c r="AK382" s="238">
        <v>21</v>
      </c>
      <c r="AL382" s="238">
        <v>21</v>
      </c>
      <c r="AM382" s="238" t="s">
        <v>354</v>
      </c>
      <c r="AN382" s="238">
        <v>5</v>
      </c>
      <c r="AS382" s="238">
        <v>7</v>
      </c>
      <c r="AT382" s="238">
        <v>98</v>
      </c>
      <c r="AU382" s="238">
        <v>40</v>
      </c>
      <c r="AV382" s="238">
        <v>10</v>
      </c>
      <c r="AW382" s="238">
        <v>25</v>
      </c>
      <c r="CT382" s="238">
        <v>454053</v>
      </c>
      <c r="CU382" s="238">
        <v>4976369</v>
      </c>
      <c r="CV382" s="238">
        <v>44.939266099999998</v>
      </c>
      <c r="CW382" s="238">
        <v>-93.582351700000004</v>
      </c>
      <c r="CX382" s="238" t="s">
        <v>359</v>
      </c>
      <c r="CY382" s="238" t="s">
        <v>3482</v>
      </c>
    </row>
    <row r="383" spans="1:103" x14ac:dyDescent="0.25">
      <c r="A383" s="238">
        <v>10870858</v>
      </c>
      <c r="B383" s="238">
        <v>4</v>
      </c>
      <c r="C383" s="238">
        <v>15</v>
      </c>
      <c r="D383" s="238">
        <v>9.7850000000000001</v>
      </c>
      <c r="E383" s="238">
        <v>27</v>
      </c>
      <c r="F383" s="238" t="s">
        <v>3374</v>
      </c>
      <c r="H383" s="238" t="s">
        <v>354</v>
      </c>
      <c r="I383" s="238">
        <v>25</v>
      </c>
      <c r="K383" s="238">
        <v>13004545</v>
      </c>
      <c r="L383" s="238">
        <v>131010129</v>
      </c>
      <c r="M383" s="238">
        <v>4</v>
      </c>
      <c r="N383" s="238">
        <v>11</v>
      </c>
      <c r="O383" s="238">
        <v>2013</v>
      </c>
      <c r="P383" s="238" t="s">
        <v>384</v>
      </c>
      <c r="Q383" s="238">
        <v>10</v>
      </c>
      <c r="R383" s="238" t="s">
        <v>356</v>
      </c>
      <c r="S383" s="238">
        <v>5</v>
      </c>
      <c r="T383" s="238">
        <v>0</v>
      </c>
      <c r="U383" s="238">
        <v>1</v>
      </c>
      <c r="V383" s="238">
        <v>7</v>
      </c>
      <c r="W383" s="238">
        <v>54</v>
      </c>
      <c r="X383" s="238">
        <v>90</v>
      </c>
      <c r="Y383" s="238">
        <v>1</v>
      </c>
      <c r="Z383" s="238">
        <v>4</v>
      </c>
      <c r="AA383" s="238">
        <v>5</v>
      </c>
      <c r="AB383" s="238">
        <v>3</v>
      </c>
      <c r="AC383" s="238">
        <v>98</v>
      </c>
      <c r="AD383" s="238" t="s">
        <v>2795</v>
      </c>
      <c r="AE383" s="238" t="s">
        <v>3483</v>
      </c>
      <c r="AF383" s="238" t="s">
        <v>2779</v>
      </c>
      <c r="AG383" s="238">
        <v>3</v>
      </c>
      <c r="AH383" s="238">
        <v>2</v>
      </c>
      <c r="AI383" s="238">
        <v>4</v>
      </c>
      <c r="AJ383" s="238">
        <v>4</v>
      </c>
      <c r="AK383" s="238">
        <v>21</v>
      </c>
      <c r="AL383" s="238">
        <v>72</v>
      </c>
      <c r="AM383" s="238" t="s">
        <v>363</v>
      </c>
      <c r="AN383" s="238">
        <v>5</v>
      </c>
      <c r="AS383" s="238">
        <v>7</v>
      </c>
      <c r="AT383" s="238">
        <v>98</v>
      </c>
      <c r="AU383" s="238">
        <v>40</v>
      </c>
      <c r="AV383" s="238">
        <v>11</v>
      </c>
      <c r="AW383" s="238">
        <v>20</v>
      </c>
      <c r="CT383" s="238">
        <v>454092</v>
      </c>
      <c r="CU383" s="238">
        <v>4976449</v>
      </c>
      <c r="CV383" s="238">
        <v>44.939989599999997</v>
      </c>
      <c r="CW383" s="238">
        <v>-93.581869400000002</v>
      </c>
      <c r="CX383" s="238" t="s">
        <v>359</v>
      </c>
      <c r="CY383" s="238" t="s">
        <v>3484</v>
      </c>
    </row>
    <row r="384" spans="1:103" x14ac:dyDescent="0.25">
      <c r="A384" s="238">
        <v>10755471</v>
      </c>
      <c r="B384" s="238">
        <v>4</v>
      </c>
      <c r="C384" s="238">
        <v>15</v>
      </c>
      <c r="D384" s="238">
        <v>9.7940000000000005</v>
      </c>
      <c r="E384" s="238">
        <v>27</v>
      </c>
      <c r="F384" s="238" t="s">
        <v>3374</v>
      </c>
      <c r="H384" s="238" t="s">
        <v>354</v>
      </c>
      <c r="I384" s="238">
        <v>25</v>
      </c>
      <c r="K384" s="238" t="s">
        <v>3485</v>
      </c>
      <c r="L384" s="238">
        <v>113380090</v>
      </c>
      <c r="M384" s="238">
        <v>12</v>
      </c>
      <c r="N384" s="238">
        <v>3</v>
      </c>
      <c r="O384" s="238">
        <v>2011</v>
      </c>
      <c r="P384" s="238" t="s">
        <v>364</v>
      </c>
      <c r="Q384" s="238">
        <v>15</v>
      </c>
      <c r="S384" s="238">
        <v>4</v>
      </c>
      <c r="T384" s="238">
        <v>0</v>
      </c>
      <c r="U384" s="238">
        <v>1</v>
      </c>
      <c r="V384" s="238">
        <v>7</v>
      </c>
      <c r="W384" s="238">
        <v>69</v>
      </c>
      <c r="X384" s="238">
        <v>2</v>
      </c>
      <c r="Y384" s="238">
        <v>1</v>
      </c>
      <c r="Z384" s="238">
        <v>4</v>
      </c>
      <c r="AA384" s="238">
        <v>1</v>
      </c>
      <c r="AB384" s="238">
        <v>3</v>
      </c>
      <c r="AC384" s="238">
        <v>98</v>
      </c>
      <c r="AD384" s="238" t="s">
        <v>2800</v>
      </c>
      <c r="AE384" s="238" t="s">
        <v>3486</v>
      </c>
      <c r="AF384" s="238" t="s">
        <v>2779</v>
      </c>
      <c r="AG384" s="238">
        <v>3</v>
      </c>
      <c r="AH384" s="238">
        <v>2</v>
      </c>
      <c r="AI384" s="238">
        <v>4</v>
      </c>
      <c r="AJ384" s="238">
        <v>3</v>
      </c>
      <c r="AK384" s="238">
        <v>21</v>
      </c>
      <c r="AL384" s="238">
        <v>23</v>
      </c>
      <c r="AM384" s="238" t="s">
        <v>354</v>
      </c>
      <c r="AN384" s="238">
        <v>5</v>
      </c>
      <c r="AO384" s="238">
        <v>10</v>
      </c>
      <c r="AS384" s="238">
        <v>7</v>
      </c>
      <c r="AT384" s="238">
        <v>98</v>
      </c>
      <c r="AU384" s="238">
        <v>40</v>
      </c>
      <c r="AV384" s="238">
        <v>10</v>
      </c>
      <c r="AW384" s="238">
        <v>21</v>
      </c>
      <c r="CT384" s="238">
        <v>454096</v>
      </c>
      <c r="CU384" s="238">
        <v>4976463</v>
      </c>
      <c r="CV384" s="238">
        <v>44.940118499999997</v>
      </c>
      <c r="CW384" s="238">
        <v>-93.581819699999997</v>
      </c>
      <c r="CX384" s="238" t="s">
        <v>359</v>
      </c>
      <c r="CY384" s="238" t="s">
        <v>3487</v>
      </c>
    </row>
    <row r="385" spans="1:103" x14ac:dyDescent="0.25">
      <c r="A385" s="238">
        <v>11040117</v>
      </c>
      <c r="B385" s="238">
        <v>4</v>
      </c>
      <c r="C385" s="238">
        <v>15</v>
      </c>
      <c r="D385" s="238">
        <v>9.7940000000000005</v>
      </c>
      <c r="E385" s="238">
        <v>27</v>
      </c>
      <c r="F385" s="238" t="s">
        <v>3374</v>
      </c>
      <c r="H385" s="238" t="s">
        <v>354</v>
      </c>
      <c r="I385" s="238">
        <v>25</v>
      </c>
      <c r="K385" s="238">
        <v>15004831</v>
      </c>
      <c r="L385" s="238">
        <v>151250141</v>
      </c>
      <c r="M385" s="238">
        <v>5</v>
      </c>
      <c r="N385" s="238">
        <v>5</v>
      </c>
      <c r="O385" s="238">
        <v>2015</v>
      </c>
      <c r="P385" s="238" t="s">
        <v>368</v>
      </c>
      <c r="Q385" s="238">
        <v>16</v>
      </c>
      <c r="S385" s="238">
        <v>5</v>
      </c>
      <c r="T385" s="238">
        <v>0</v>
      </c>
      <c r="U385" s="238">
        <v>2</v>
      </c>
      <c r="V385" s="238">
        <v>11</v>
      </c>
      <c r="W385" s="238">
        <v>10</v>
      </c>
      <c r="X385" s="238">
        <v>4</v>
      </c>
      <c r="Y385" s="238">
        <v>1</v>
      </c>
      <c r="Z385" s="238">
        <v>2</v>
      </c>
      <c r="AB385" s="238">
        <v>1</v>
      </c>
      <c r="AC385" s="238">
        <v>98</v>
      </c>
      <c r="AD385" s="238" t="s">
        <v>2798</v>
      </c>
      <c r="AE385" s="238" t="s">
        <v>3488</v>
      </c>
      <c r="AF385" s="238" t="s">
        <v>2779</v>
      </c>
      <c r="AG385" s="238">
        <v>6</v>
      </c>
      <c r="AH385" s="238">
        <v>2</v>
      </c>
      <c r="AI385" s="238">
        <v>2</v>
      </c>
      <c r="AJ385" s="238">
        <v>3</v>
      </c>
      <c r="AK385" s="238">
        <v>21</v>
      </c>
      <c r="AL385" s="238">
        <v>25</v>
      </c>
      <c r="AM385" s="238" t="s">
        <v>354</v>
      </c>
      <c r="AN385" s="238">
        <v>5</v>
      </c>
      <c r="AO385" s="238">
        <v>1</v>
      </c>
      <c r="AS385" s="238">
        <v>7</v>
      </c>
      <c r="AT385" s="238">
        <v>20</v>
      </c>
      <c r="AU385" s="238">
        <v>40</v>
      </c>
      <c r="AV385" s="238">
        <v>10</v>
      </c>
      <c r="AW385" s="238">
        <v>21</v>
      </c>
      <c r="AX385" s="238">
        <v>2</v>
      </c>
      <c r="AY385" s="238">
        <v>2</v>
      </c>
      <c r="AZ385" s="238">
        <v>4</v>
      </c>
      <c r="BA385" s="238">
        <v>21</v>
      </c>
      <c r="BB385" s="238">
        <v>57</v>
      </c>
      <c r="BC385" s="238" t="s">
        <v>354</v>
      </c>
      <c r="BD385" s="238">
        <v>5</v>
      </c>
      <c r="BE385" s="238">
        <v>1</v>
      </c>
      <c r="BI385" s="238">
        <v>7</v>
      </c>
      <c r="BJ385" s="238">
        <v>20</v>
      </c>
      <c r="BK385" s="238">
        <v>40</v>
      </c>
      <c r="BL385" s="238">
        <v>10</v>
      </c>
      <c r="BM385" s="238">
        <v>21</v>
      </c>
      <c r="CT385" s="238">
        <v>454096</v>
      </c>
      <c r="CU385" s="238">
        <v>4976463</v>
      </c>
      <c r="CV385" s="238">
        <v>44.940118499999997</v>
      </c>
      <c r="CW385" s="238">
        <v>-93.581819699999997</v>
      </c>
      <c r="CX385" s="238" t="s">
        <v>359</v>
      </c>
      <c r="CY385" s="238" t="s">
        <v>3489</v>
      </c>
    </row>
    <row r="386" spans="1:103" x14ac:dyDescent="0.25">
      <c r="A386" s="238">
        <v>730876</v>
      </c>
      <c r="B386" s="238">
        <v>4</v>
      </c>
      <c r="C386" s="238">
        <v>15</v>
      </c>
      <c r="D386" s="238">
        <v>9.7970000000000006</v>
      </c>
      <c r="E386" s="238">
        <v>27</v>
      </c>
      <c r="F386" s="238" t="s">
        <v>3374</v>
      </c>
      <c r="H386" s="238" t="s">
        <v>354</v>
      </c>
      <c r="I386" s="238">
        <v>25</v>
      </c>
      <c r="K386" s="238" t="s">
        <v>3490</v>
      </c>
      <c r="M386" s="238">
        <v>7</v>
      </c>
      <c r="N386" s="238">
        <v>1</v>
      </c>
      <c r="O386" s="238">
        <v>2019</v>
      </c>
      <c r="P386" s="238" t="s">
        <v>361</v>
      </c>
      <c r="Q386" s="238">
        <v>16</v>
      </c>
      <c r="R386" s="238" t="s">
        <v>419</v>
      </c>
      <c r="S386" s="238">
        <v>4</v>
      </c>
      <c r="T386" s="238">
        <v>0</v>
      </c>
      <c r="U386" s="238">
        <v>2</v>
      </c>
      <c r="V386" s="238">
        <v>11</v>
      </c>
      <c r="W386" s="238">
        <v>10</v>
      </c>
      <c r="X386" s="238">
        <v>4</v>
      </c>
      <c r="Y386" s="238">
        <v>1</v>
      </c>
      <c r="Z386" s="238">
        <v>2</v>
      </c>
      <c r="AB386" s="238">
        <v>1</v>
      </c>
      <c r="AC386" s="238">
        <v>98</v>
      </c>
      <c r="AD386" s="238" t="s">
        <v>2800</v>
      </c>
      <c r="AF386" s="238" t="s">
        <v>2779</v>
      </c>
      <c r="AG386" s="238">
        <v>6</v>
      </c>
      <c r="AH386" s="238">
        <v>2</v>
      </c>
      <c r="AI386" s="238">
        <v>4</v>
      </c>
      <c r="AJ386" s="238">
        <v>1</v>
      </c>
      <c r="AK386" s="238">
        <v>21</v>
      </c>
      <c r="AL386" s="238">
        <v>44</v>
      </c>
      <c r="AM386" s="238" t="s">
        <v>363</v>
      </c>
      <c r="AN386" s="238">
        <v>5</v>
      </c>
      <c r="AO386" s="238">
        <v>2</v>
      </c>
      <c r="AP386" s="238">
        <v>70</v>
      </c>
      <c r="AS386" s="238">
        <v>12</v>
      </c>
      <c r="AT386" s="238">
        <v>23</v>
      </c>
      <c r="AU386" s="238">
        <v>40</v>
      </c>
      <c r="AV386" s="238">
        <v>12</v>
      </c>
      <c r="AW386" s="238">
        <v>21</v>
      </c>
      <c r="AX386" s="238">
        <v>2</v>
      </c>
      <c r="AY386" s="238">
        <v>2</v>
      </c>
      <c r="AZ386" s="238">
        <v>3</v>
      </c>
      <c r="BA386" s="238">
        <v>21</v>
      </c>
      <c r="BB386" s="238">
        <v>62</v>
      </c>
      <c r="BC386" s="238" t="s">
        <v>363</v>
      </c>
      <c r="BD386" s="238">
        <v>5</v>
      </c>
      <c r="BE386" s="238">
        <v>1</v>
      </c>
      <c r="BI386" s="238">
        <v>12</v>
      </c>
      <c r="BJ386" s="238">
        <v>23</v>
      </c>
      <c r="BK386" s="238">
        <v>40</v>
      </c>
      <c r="BL386" s="238">
        <v>12</v>
      </c>
      <c r="BM386" s="238">
        <v>21</v>
      </c>
      <c r="CT386" s="238">
        <v>454093.83340678201</v>
      </c>
      <c r="CU386" s="238">
        <v>4976467.6862715697</v>
      </c>
      <c r="CV386" s="238">
        <v>44.940160579999997</v>
      </c>
      <c r="CW386" s="238">
        <v>-93.581847150000002</v>
      </c>
      <c r="CX386" s="238" t="s">
        <v>359</v>
      </c>
      <c r="CY386" s="238" t="s">
        <v>3491</v>
      </c>
    </row>
    <row r="387" spans="1:103" x14ac:dyDescent="0.25">
      <c r="A387" s="238">
        <v>10912753</v>
      </c>
      <c r="B387" s="238">
        <v>4</v>
      </c>
      <c r="C387" s="238">
        <v>15</v>
      </c>
      <c r="D387" s="238">
        <v>9.798</v>
      </c>
      <c r="E387" s="238">
        <v>27</v>
      </c>
      <c r="F387" s="238" t="s">
        <v>3374</v>
      </c>
      <c r="H387" s="238" t="s">
        <v>354</v>
      </c>
      <c r="I387" s="238">
        <v>25</v>
      </c>
      <c r="K387" s="238" t="s">
        <v>3492</v>
      </c>
      <c r="L387" s="238">
        <v>133390330</v>
      </c>
      <c r="M387" s="238">
        <v>12</v>
      </c>
      <c r="N387" s="238">
        <v>4</v>
      </c>
      <c r="O387" s="238">
        <v>2013</v>
      </c>
      <c r="P387" s="238" t="s">
        <v>355</v>
      </c>
      <c r="Q387" s="238">
        <v>16</v>
      </c>
      <c r="S387" s="238">
        <v>4</v>
      </c>
      <c r="T387" s="238">
        <v>0</v>
      </c>
      <c r="U387" s="238">
        <v>2</v>
      </c>
      <c r="V387" s="238">
        <v>90</v>
      </c>
      <c r="W387" s="238">
        <v>10</v>
      </c>
      <c r="X387" s="238">
        <v>2</v>
      </c>
      <c r="Y387" s="238">
        <v>4</v>
      </c>
      <c r="Z387" s="238">
        <v>2</v>
      </c>
      <c r="AA387" s="238">
        <v>4</v>
      </c>
      <c r="AB387" s="238">
        <v>5</v>
      </c>
      <c r="AC387" s="238">
        <v>98</v>
      </c>
      <c r="AD387" s="238" t="s">
        <v>3207</v>
      </c>
      <c r="AE387" s="238" t="s">
        <v>3486</v>
      </c>
      <c r="AF387" s="238" t="s">
        <v>2779</v>
      </c>
      <c r="AG387" s="238">
        <v>90</v>
      </c>
      <c r="AH387" s="238">
        <v>2</v>
      </c>
      <c r="AI387" s="238">
        <v>4</v>
      </c>
      <c r="AJ387" s="238">
        <v>4</v>
      </c>
      <c r="AK387" s="238">
        <v>21</v>
      </c>
      <c r="AL387" s="238">
        <v>29</v>
      </c>
      <c r="AM387" s="238" t="s">
        <v>363</v>
      </c>
      <c r="AN387" s="238">
        <v>5</v>
      </c>
      <c r="AO387" s="238">
        <v>3</v>
      </c>
      <c r="AS387" s="238">
        <v>7</v>
      </c>
      <c r="AT387" s="238">
        <v>98</v>
      </c>
      <c r="AU387" s="238">
        <v>40</v>
      </c>
      <c r="AV387" s="238">
        <v>10</v>
      </c>
      <c r="AW387" s="238">
        <v>21</v>
      </c>
      <c r="AX387" s="238">
        <v>2</v>
      </c>
      <c r="AY387" s="238">
        <v>4</v>
      </c>
      <c r="AZ387" s="238">
        <v>3</v>
      </c>
      <c r="BA387" s="238">
        <v>21</v>
      </c>
      <c r="BB387" s="238">
        <v>62</v>
      </c>
      <c r="BC387" s="238" t="s">
        <v>363</v>
      </c>
      <c r="BD387" s="238">
        <v>5</v>
      </c>
      <c r="BE387" s="238">
        <v>1</v>
      </c>
      <c r="BI387" s="238">
        <v>7</v>
      </c>
      <c r="BJ387" s="238">
        <v>98</v>
      </c>
      <c r="BK387" s="238">
        <v>40</v>
      </c>
      <c r="BL387" s="238">
        <v>10</v>
      </c>
      <c r="BM387" s="238">
        <v>21</v>
      </c>
      <c r="CT387" s="238">
        <v>454098</v>
      </c>
      <c r="CU387" s="238">
        <v>4976469</v>
      </c>
      <c r="CV387" s="238">
        <v>44.940176600000001</v>
      </c>
      <c r="CW387" s="238">
        <v>-93.581800799999996</v>
      </c>
      <c r="CX387" s="238" t="s">
        <v>359</v>
      </c>
      <c r="CY387" s="238" t="s">
        <v>3493</v>
      </c>
    </row>
    <row r="388" spans="1:103" x14ac:dyDescent="0.25">
      <c r="A388" s="238">
        <v>11025748</v>
      </c>
      <c r="B388" s="238">
        <v>4</v>
      </c>
      <c r="C388" s="238">
        <v>15</v>
      </c>
      <c r="D388" s="238">
        <v>9.8059999999999992</v>
      </c>
      <c r="E388" s="238">
        <v>27</v>
      </c>
      <c r="F388" s="238" t="s">
        <v>3374</v>
      </c>
      <c r="H388" s="238" t="s">
        <v>354</v>
      </c>
      <c r="I388" s="238">
        <v>25</v>
      </c>
      <c r="K388" s="238" t="s">
        <v>3494</v>
      </c>
      <c r="L388" s="238">
        <v>150280075</v>
      </c>
      <c r="M388" s="238">
        <v>1</v>
      </c>
      <c r="N388" s="238">
        <v>28</v>
      </c>
      <c r="O388" s="238">
        <v>2015</v>
      </c>
      <c r="P388" s="238" t="s">
        <v>355</v>
      </c>
      <c r="Q388" s="238">
        <v>9</v>
      </c>
      <c r="S388" s="238">
        <v>5</v>
      </c>
      <c r="T388" s="238">
        <v>0</v>
      </c>
      <c r="U388" s="238">
        <v>2</v>
      </c>
      <c r="V388" s="238">
        <v>1</v>
      </c>
      <c r="W388" s="238">
        <v>10</v>
      </c>
      <c r="X388" s="238">
        <v>2</v>
      </c>
      <c r="Y388" s="238">
        <v>1</v>
      </c>
      <c r="Z388" s="238">
        <v>2</v>
      </c>
      <c r="AA388" s="238">
        <v>2</v>
      </c>
      <c r="AB388" s="238">
        <v>2</v>
      </c>
      <c r="AC388" s="238">
        <v>98</v>
      </c>
      <c r="AD388" s="238" t="s">
        <v>2800</v>
      </c>
      <c r="AE388" s="238" t="s">
        <v>3495</v>
      </c>
      <c r="AF388" s="238" t="s">
        <v>2779</v>
      </c>
      <c r="AG388" s="238">
        <v>7</v>
      </c>
      <c r="AH388" s="238">
        <v>2</v>
      </c>
      <c r="AI388" s="238">
        <v>2</v>
      </c>
      <c r="AJ388" s="238">
        <v>3</v>
      </c>
      <c r="AK388" s="238">
        <v>26</v>
      </c>
      <c r="AL388" s="238">
        <v>76</v>
      </c>
      <c r="AM388" s="238" t="s">
        <v>354</v>
      </c>
      <c r="AN388" s="238">
        <v>5</v>
      </c>
      <c r="AO388" s="238">
        <v>1</v>
      </c>
      <c r="AP388" s="238">
        <v>1</v>
      </c>
      <c r="AS388" s="238">
        <v>7</v>
      </c>
      <c r="AT388" s="238">
        <v>98</v>
      </c>
      <c r="AU388" s="238">
        <v>40</v>
      </c>
      <c r="AV388" s="238">
        <v>11</v>
      </c>
      <c r="AW388" s="238">
        <v>20</v>
      </c>
      <c r="AX388" s="238">
        <v>2</v>
      </c>
      <c r="AY388" s="238">
        <v>2</v>
      </c>
      <c r="AZ388" s="238">
        <v>3</v>
      </c>
      <c r="BA388" s="238">
        <v>21</v>
      </c>
      <c r="BB388" s="238">
        <v>18</v>
      </c>
      <c r="BC388" s="238" t="s">
        <v>363</v>
      </c>
      <c r="BD388" s="238">
        <v>5</v>
      </c>
      <c r="BE388" s="238">
        <v>5</v>
      </c>
      <c r="BF388" s="238">
        <v>15</v>
      </c>
      <c r="BI388" s="238">
        <v>7</v>
      </c>
      <c r="BJ388" s="238">
        <v>98</v>
      </c>
      <c r="BK388" s="238">
        <v>40</v>
      </c>
      <c r="BL388" s="238">
        <v>11</v>
      </c>
      <c r="BM388" s="238">
        <v>20</v>
      </c>
      <c r="CT388" s="238">
        <v>454100</v>
      </c>
      <c r="CU388" s="238">
        <v>4976481</v>
      </c>
      <c r="CV388" s="238">
        <v>44.940277799999997</v>
      </c>
      <c r="CW388" s="238">
        <v>-93.581767900000003</v>
      </c>
      <c r="CX388" s="238" t="s">
        <v>359</v>
      </c>
      <c r="CY388" s="238" t="s">
        <v>3496</v>
      </c>
    </row>
    <row r="389" spans="1:103" x14ac:dyDescent="0.25">
      <c r="A389" s="238">
        <v>10783733</v>
      </c>
      <c r="B389" s="238">
        <v>4</v>
      </c>
      <c r="C389" s="238">
        <v>15</v>
      </c>
      <c r="D389" s="238">
        <v>9.8089999999999993</v>
      </c>
      <c r="E389" s="238">
        <v>27</v>
      </c>
      <c r="F389" s="238" t="s">
        <v>3374</v>
      </c>
      <c r="H389" s="238" t="s">
        <v>354</v>
      </c>
      <c r="I389" s="238">
        <v>25</v>
      </c>
      <c r="K389" s="238" t="s">
        <v>3497</v>
      </c>
      <c r="L389" s="238">
        <v>120180135</v>
      </c>
      <c r="M389" s="238">
        <v>1</v>
      </c>
      <c r="N389" s="238">
        <v>14</v>
      </c>
      <c r="O389" s="238">
        <v>2012</v>
      </c>
      <c r="P389" s="238" t="s">
        <v>364</v>
      </c>
      <c r="Q389" s="238">
        <v>15</v>
      </c>
      <c r="R389" s="238" t="s">
        <v>356</v>
      </c>
      <c r="S389" s="238">
        <v>5</v>
      </c>
      <c r="T389" s="238">
        <v>0</v>
      </c>
      <c r="U389" s="238">
        <v>1</v>
      </c>
      <c r="V389" s="238">
        <v>4</v>
      </c>
      <c r="W389" s="238">
        <v>32</v>
      </c>
      <c r="X389" s="238">
        <v>2</v>
      </c>
      <c r="Y389" s="238">
        <v>1</v>
      </c>
      <c r="Z389" s="238">
        <v>4</v>
      </c>
      <c r="AA389" s="238">
        <v>7</v>
      </c>
      <c r="AB389" s="238">
        <v>3</v>
      </c>
      <c r="AC389" s="238">
        <v>98</v>
      </c>
      <c r="AD389" s="238" t="s">
        <v>2800</v>
      </c>
      <c r="AE389" s="238" t="s">
        <v>3486</v>
      </c>
      <c r="AF389" s="238" t="s">
        <v>2779</v>
      </c>
      <c r="AG389" s="238">
        <v>3</v>
      </c>
      <c r="AH389" s="238">
        <v>2</v>
      </c>
      <c r="AI389" s="238">
        <v>2</v>
      </c>
      <c r="AJ389" s="238">
        <v>4</v>
      </c>
      <c r="AK389" s="238">
        <v>21</v>
      </c>
      <c r="AL389" s="238">
        <v>54</v>
      </c>
      <c r="AM389" s="238" t="s">
        <v>363</v>
      </c>
      <c r="AN389" s="238">
        <v>5</v>
      </c>
      <c r="AO389" s="238">
        <v>3</v>
      </c>
      <c r="AP389" s="238">
        <v>1</v>
      </c>
      <c r="AS389" s="238">
        <v>7</v>
      </c>
      <c r="AT389" s="238">
        <v>98</v>
      </c>
      <c r="AU389" s="238">
        <v>35</v>
      </c>
      <c r="AV389" s="238">
        <v>10</v>
      </c>
      <c r="AW389" s="238">
        <v>21</v>
      </c>
      <c r="CT389" s="238">
        <v>454101</v>
      </c>
      <c r="CU389" s="238">
        <v>4976486</v>
      </c>
      <c r="CV389" s="238">
        <v>44.940322700000003</v>
      </c>
      <c r="CW389" s="238">
        <v>-93.581753300000003</v>
      </c>
      <c r="CX389" s="238" t="s">
        <v>359</v>
      </c>
      <c r="CY389" s="238" t="s">
        <v>3498</v>
      </c>
    </row>
    <row r="390" spans="1:103" x14ac:dyDescent="0.25">
      <c r="A390" s="238">
        <v>349725</v>
      </c>
      <c r="B390" s="238">
        <v>4</v>
      </c>
      <c r="C390" s="238">
        <v>15</v>
      </c>
      <c r="D390" s="238">
        <v>9.8209999999999997</v>
      </c>
      <c r="E390" s="238">
        <v>27</v>
      </c>
      <c r="F390" s="238" t="s">
        <v>3374</v>
      </c>
      <c r="H390" s="238" t="s">
        <v>354</v>
      </c>
      <c r="I390" s="238">
        <v>25</v>
      </c>
      <c r="K390" s="238">
        <v>16004960</v>
      </c>
      <c r="M390" s="238">
        <v>5</v>
      </c>
      <c r="N390" s="238">
        <v>17</v>
      </c>
      <c r="O390" s="238">
        <v>2016</v>
      </c>
      <c r="P390" s="238" t="s">
        <v>368</v>
      </c>
      <c r="Q390" s="238">
        <v>15</v>
      </c>
      <c r="R390" s="238" t="s">
        <v>369</v>
      </c>
      <c r="S390" s="238">
        <v>4</v>
      </c>
      <c r="T390" s="238">
        <v>0</v>
      </c>
      <c r="U390" s="238">
        <v>2</v>
      </c>
      <c r="V390" s="238">
        <v>11</v>
      </c>
      <c r="W390" s="238">
        <v>10</v>
      </c>
      <c r="X390" s="238">
        <v>2</v>
      </c>
      <c r="Y390" s="238">
        <v>1</v>
      </c>
      <c r="Z390" s="238">
        <v>1</v>
      </c>
      <c r="AB390" s="238">
        <v>1</v>
      </c>
      <c r="AC390" s="238">
        <v>98</v>
      </c>
      <c r="AD390" s="238" t="s">
        <v>2800</v>
      </c>
      <c r="AF390" s="238" t="s">
        <v>2779</v>
      </c>
      <c r="AG390" s="238">
        <v>6</v>
      </c>
      <c r="AH390" s="238">
        <v>2</v>
      </c>
      <c r="AI390" s="238">
        <v>2</v>
      </c>
      <c r="AJ390" s="238">
        <v>3</v>
      </c>
      <c r="AK390" s="238">
        <v>32</v>
      </c>
      <c r="AL390" s="238">
        <v>56</v>
      </c>
      <c r="AM390" s="238" t="s">
        <v>354</v>
      </c>
      <c r="AN390" s="238">
        <v>9</v>
      </c>
      <c r="AO390" s="238">
        <v>99</v>
      </c>
      <c r="AS390" s="238">
        <v>14</v>
      </c>
      <c r="AT390" s="238">
        <v>9</v>
      </c>
      <c r="AU390" s="238">
        <v>40</v>
      </c>
      <c r="AV390" s="238">
        <v>12</v>
      </c>
      <c r="AW390" s="238">
        <v>21</v>
      </c>
      <c r="AX390" s="238">
        <v>2</v>
      </c>
      <c r="AY390" s="238">
        <v>4</v>
      </c>
      <c r="AZ390" s="238">
        <v>3</v>
      </c>
      <c r="BA390" s="238">
        <v>21</v>
      </c>
      <c r="BB390" s="238">
        <v>56</v>
      </c>
      <c r="BC390" s="238" t="s">
        <v>363</v>
      </c>
      <c r="BD390" s="238">
        <v>5</v>
      </c>
      <c r="BE390" s="238">
        <v>1</v>
      </c>
      <c r="BI390" s="238">
        <v>14</v>
      </c>
      <c r="BJ390" s="238">
        <v>9</v>
      </c>
      <c r="BK390" s="238">
        <v>40</v>
      </c>
      <c r="BL390" s="238">
        <v>12</v>
      </c>
      <c r="BM390" s="238">
        <v>21</v>
      </c>
      <c r="CT390" s="238">
        <v>454101.18796288798</v>
      </c>
      <c r="CU390" s="238">
        <v>4976499.5970773501</v>
      </c>
      <c r="CV390" s="238">
        <v>44.940448310000001</v>
      </c>
      <c r="CW390" s="238">
        <v>-93.581756839999997</v>
      </c>
      <c r="CX390" s="238" t="s">
        <v>359</v>
      </c>
      <c r="CY390" s="238" t="s">
        <v>3499</v>
      </c>
    </row>
    <row r="391" spans="1:103" x14ac:dyDescent="0.25">
      <c r="A391" s="238">
        <v>471302</v>
      </c>
      <c r="B391" s="238">
        <v>4</v>
      </c>
      <c r="C391" s="238">
        <v>15</v>
      </c>
      <c r="D391" s="238">
        <v>9.8260000000000005</v>
      </c>
      <c r="E391" s="238">
        <v>27</v>
      </c>
      <c r="F391" s="238" t="s">
        <v>3374</v>
      </c>
      <c r="H391" s="238" t="s">
        <v>354</v>
      </c>
      <c r="I391" s="238">
        <v>25</v>
      </c>
      <c r="K391" s="238" t="s">
        <v>3500</v>
      </c>
      <c r="M391" s="238">
        <v>6</v>
      </c>
      <c r="N391" s="238">
        <v>20</v>
      </c>
      <c r="O391" s="238">
        <v>2017</v>
      </c>
      <c r="P391" s="238" t="s">
        <v>368</v>
      </c>
      <c r="Q391" s="238">
        <v>21</v>
      </c>
      <c r="R391" s="238">
        <v>98</v>
      </c>
      <c r="S391" s="238">
        <v>5</v>
      </c>
      <c r="T391" s="238">
        <v>0</v>
      </c>
      <c r="U391" s="238">
        <v>2</v>
      </c>
      <c r="V391" s="238">
        <v>12</v>
      </c>
      <c r="W391" s="238">
        <v>10</v>
      </c>
      <c r="X391" s="238">
        <v>2</v>
      </c>
      <c r="Y391" s="238">
        <v>6</v>
      </c>
      <c r="Z391" s="238">
        <v>1</v>
      </c>
      <c r="AA391" s="238">
        <v>90</v>
      </c>
      <c r="AB391" s="238">
        <v>1</v>
      </c>
      <c r="AC391" s="238">
        <v>98</v>
      </c>
      <c r="AD391" s="238" t="s">
        <v>2800</v>
      </c>
      <c r="AF391" s="238" t="s">
        <v>2779</v>
      </c>
      <c r="AG391" s="238">
        <v>7</v>
      </c>
      <c r="AH391" s="238">
        <v>2</v>
      </c>
      <c r="AI391" s="238">
        <v>4</v>
      </c>
      <c r="AJ391" s="238">
        <v>4</v>
      </c>
      <c r="AK391" s="238">
        <v>21</v>
      </c>
      <c r="AL391" s="238">
        <v>32</v>
      </c>
      <c r="AM391" s="238" t="s">
        <v>363</v>
      </c>
      <c r="AN391" s="238">
        <v>5</v>
      </c>
      <c r="AO391" s="238">
        <v>1</v>
      </c>
      <c r="AS391" s="238">
        <v>12</v>
      </c>
      <c r="AT391" s="238">
        <v>9</v>
      </c>
      <c r="AU391" s="238">
        <v>40</v>
      </c>
      <c r="AV391" s="238">
        <v>12</v>
      </c>
      <c r="AW391" s="238">
        <v>21</v>
      </c>
      <c r="AX391" s="238">
        <v>2</v>
      </c>
      <c r="AY391" s="238">
        <v>2</v>
      </c>
      <c r="AZ391" s="238">
        <v>4</v>
      </c>
      <c r="BA391" s="238">
        <v>21</v>
      </c>
      <c r="BB391" s="238">
        <v>21</v>
      </c>
      <c r="BC391" s="238" t="s">
        <v>354</v>
      </c>
      <c r="BD391" s="238">
        <v>5</v>
      </c>
      <c r="BE391" s="238">
        <v>4</v>
      </c>
      <c r="BF391" s="238">
        <v>99</v>
      </c>
      <c r="BI391" s="238">
        <v>12</v>
      </c>
      <c r="BJ391" s="238">
        <v>9</v>
      </c>
      <c r="BK391" s="238">
        <v>40</v>
      </c>
      <c r="BL391" s="238">
        <v>12</v>
      </c>
      <c r="BM391" s="238">
        <v>21</v>
      </c>
      <c r="CT391" s="238">
        <v>454099.973209024</v>
      </c>
      <c r="CU391" s="238">
        <v>4976507.7887448901</v>
      </c>
      <c r="CV391" s="238">
        <v>44.940521959999998</v>
      </c>
      <c r="CW391" s="238">
        <v>-93.581772979999997</v>
      </c>
      <c r="CX391" s="238" t="s">
        <v>359</v>
      </c>
      <c r="CY391" s="238" t="s">
        <v>3501</v>
      </c>
    </row>
    <row r="392" spans="1:103" x14ac:dyDescent="0.25">
      <c r="A392" s="238">
        <v>604410</v>
      </c>
      <c r="B392" s="238">
        <v>4</v>
      </c>
      <c r="C392" s="238">
        <v>15</v>
      </c>
      <c r="D392" s="238">
        <v>9.8390000000000004</v>
      </c>
      <c r="E392" s="238">
        <v>27</v>
      </c>
      <c r="F392" s="238" t="s">
        <v>3374</v>
      </c>
      <c r="H392" s="238" t="s">
        <v>354</v>
      </c>
      <c r="I392" s="238">
        <v>25</v>
      </c>
      <c r="K392" s="238">
        <v>18006015</v>
      </c>
      <c r="M392" s="238">
        <v>6</v>
      </c>
      <c r="N392" s="238">
        <v>11</v>
      </c>
      <c r="O392" s="238">
        <v>2018</v>
      </c>
      <c r="P392" s="238" t="s">
        <v>361</v>
      </c>
      <c r="Q392" s="238">
        <v>19</v>
      </c>
      <c r="S392" s="238">
        <v>5</v>
      </c>
      <c r="T392" s="238">
        <v>0</v>
      </c>
      <c r="U392" s="238">
        <v>1</v>
      </c>
      <c r="W392" s="238">
        <v>75</v>
      </c>
      <c r="X392" s="238">
        <v>2</v>
      </c>
      <c r="Y392" s="238">
        <v>4</v>
      </c>
      <c r="Z392" s="238">
        <v>8</v>
      </c>
      <c r="AA392" s="238">
        <v>3</v>
      </c>
      <c r="AB392" s="238">
        <v>2</v>
      </c>
      <c r="AC392" s="238">
        <v>98</v>
      </c>
      <c r="AD392" s="238" t="s">
        <v>2800</v>
      </c>
      <c r="AF392" s="238" t="s">
        <v>2779</v>
      </c>
      <c r="AG392" s="238">
        <v>3</v>
      </c>
      <c r="AH392" s="238">
        <v>2</v>
      </c>
      <c r="AI392" s="238">
        <v>49</v>
      </c>
      <c r="AJ392" s="238">
        <v>4</v>
      </c>
      <c r="AK392" s="238">
        <v>21</v>
      </c>
      <c r="AL392" s="238">
        <v>41</v>
      </c>
      <c r="AM392" s="238" t="s">
        <v>354</v>
      </c>
      <c r="AN392" s="238">
        <v>5</v>
      </c>
      <c r="AO392" s="238">
        <v>1</v>
      </c>
      <c r="AS392" s="238">
        <v>12</v>
      </c>
      <c r="AT392" s="238">
        <v>9</v>
      </c>
      <c r="AU392" s="238">
        <v>40</v>
      </c>
      <c r="AV392" s="238">
        <v>12</v>
      </c>
      <c r="AW392" s="238">
        <v>21</v>
      </c>
      <c r="CT392" s="238">
        <v>454110.89906591299</v>
      </c>
      <c r="CU392" s="238">
        <v>4976534.0084582204</v>
      </c>
      <c r="CV392" s="238">
        <v>44.940758690000003</v>
      </c>
      <c r="CW392" s="238">
        <v>-93.581636880000005</v>
      </c>
      <c r="CX392" s="238" t="s">
        <v>359</v>
      </c>
      <c r="CY392" s="238" t="s">
        <v>3502</v>
      </c>
    </row>
    <row r="393" spans="1:103" x14ac:dyDescent="0.25">
      <c r="A393" s="238">
        <v>11072268</v>
      </c>
      <c r="B393" s="238">
        <v>4</v>
      </c>
      <c r="C393" s="238">
        <v>15</v>
      </c>
      <c r="D393" s="238">
        <v>9.8659999999999997</v>
      </c>
      <c r="E393" s="238">
        <v>27</v>
      </c>
      <c r="F393" s="238" t="s">
        <v>3374</v>
      </c>
      <c r="H393" s="238" t="s">
        <v>354</v>
      </c>
      <c r="I393" s="238">
        <v>25</v>
      </c>
      <c r="K393" s="238" t="s">
        <v>3503</v>
      </c>
      <c r="L393" s="238">
        <v>152950011</v>
      </c>
      <c r="M393" s="238">
        <v>10</v>
      </c>
      <c r="N393" s="238">
        <v>15</v>
      </c>
      <c r="O393" s="238">
        <v>2015</v>
      </c>
      <c r="P393" s="238" t="s">
        <v>384</v>
      </c>
      <c r="Q393" s="238">
        <v>23</v>
      </c>
      <c r="R393" s="238" t="s">
        <v>356</v>
      </c>
      <c r="S393" s="238">
        <v>4</v>
      </c>
      <c r="T393" s="238">
        <v>0</v>
      </c>
      <c r="U393" s="238">
        <v>1</v>
      </c>
      <c r="V393" s="238">
        <v>7</v>
      </c>
      <c r="W393" s="238">
        <v>69</v>
      </c>
      <c r="X393" s="238">
        <v>4</v>
      </c>
      <c r="Y393" s="238">
        <v>4</v>
      </c>
      <c r="Z393" s="238">
        <v>1</v>
      </c>
      <c r="AA393" s="238">
        <v>1</v>
      </c>
      <c r="AB393" s="238">
        <v>1</v>
      </c>
      <c r="AC393" s="238">
        <v>98</v>
      </c>
      <c r="AD393" s="238" t="s">
        <v>2800</v>
      </c>
      <c r="AE393" s="238" t="s">
        <v>3504</v>
      </c>
      <c r="AF393" s="238" t="s">
        <v>2779</v>
      </c>
      <c r="AG393" s="238">
        <v>3</v>
      </c>
      <c r="AH393" s="238">
        <v>2</v>
      </c>
      <c r="AI393" s="238">
        <v>4</v>
      </c>
      <c r="AJ393" s="238">
        <v>4</v>
      </c>
      <c r="AK393" s="238">
        <v>21</v>
      </c>
      <c r="AL393" s="238">
        <v>38</v>
      </c>
      <c r="AM393" s="238" t="s">
        <v>354</v>
      </c>
      <c r="AN393" s="238">
        <v>1</v>
      </c>
      <c r="AO393" s="238">
        <v>1</v>
      </c>
      <c r="AP393" s="238">
        <v>1</v>
      </c>
      <c r="AS393" s="238">
        <v>7</v>
      </c>
      <c r="AT393" s="238">
        <v>98</v>
      </c>
      <c r="AU393" s="238">
        <v>40</v>
      </c>
      <c r="AV393" s="238">
        <v>10</v>
      </c>
      <c r="AW393" s="238">
        <v>21</v>
      </c>
      <c r="CT393" s="238">
        <v>454118</v>
      </c>
      <c r="CU393" s="238">
        <v>4976576</v>
      </c>
      <c r="CV393" s="238">
        <v>44.941132699999997</v>
      </c>
      <c r="CW393" s="238">
        <v>-93.581544300000004</v>
      </c>
      <c r="CX393" s="238" t="s">
        <v>359</v>
      </c>
      <c r="CY393" s="238" t="s">
        <v>3505</v>
      </c>
    </row>
    <row r="394" spans="1:103" x14ac:dyDescent="0.25">
      <c r="A394" s="238">
        <v>699942</v>
      </c>
      <c r="B394" s="238">
        <v>4</v>
      </c>
      <c r="C394" s="238">
        <v>15</v>
      </c>
      <c r="D394" s="238">
        <v>9.9190000000000005</v>
      </c>
      <c r="E394" s="238">
        <v>27</v>
      </c>
      <c r="F394" s="238" t="s">
        <v>3374</v>
      </c>
      <c r="H394" s="238" t="s">
        <v>354</v>
      </c>
      <c r="I394" s="238">
        <v>25</v>
      </c>
      <c r="K394" s="238">
        <v>19002309</v>
      </c>
      <c r="M394" s="238">
        <v>3</v>
      </c>
      <c r="N394" s="238">
        <v>24</v>
      </c>
      <c r="O394" s="238">
        <v>2019</v>
      </c>
      <c r="P394" s="238" t="s">
        <v>366</v>
      </c>
      <c r="Q394" s="238">
        <v>19</v>
      </c>
      <c r="R394" s="238" t="s">
        <v>369</v>
      </c>
      <c r="S394" s="238">
        <v>5</v>
      </c>
      <c r="T394" s="238">
        <v>0</v>
      </c>
      <c r="U394" s="238">
        <v>1</v>
      </c>
      <c r="W394" s="238">
        <v>48</v>
      </c>
      <c r="X394" s="238">
        <v>2</v>
      </c>
      <c r="Y394" s="238">
        <v>1</v>
      </c>
      <c r="Z394" s="238">
        <v>1</v>
      </c>
      <c r="AB394" s="238">
        <v>1</v>
      </c>
      <c r="AC394" s="238">
        <v>98</v>
      </c>
      <c r="AD394" s="238" t="s">
        <v>2800</v>
      </c>
      <c r="AF394" s="238" t="s">
        <v>2779</v>
      </c>
      <c r="AG394" s="238">
        <v>3</v>
      </c>
      <c r="AH394" s="238">
        <v>2</v>
      </c>
      <c r="AI394" s="238">
        <v>2</v>
      </c>
      <c r="AJ394" s="238">
        <v>3</v>
      </c>
      <c r="AK394" s="238">
        <v>21</v>
      </c>
      <c r="AL394" s="238">
        <v>37</v>
      </c>
      <c r="AM394" s="238" t="s">
        <v>354</v>
      </c>
      <c r="AN394" s="238">
        <v>10</v>
      </c>
      <c r="AO394" s="238">
        <v>70</v>
      </c>
      <c r="AS394" s="238">
        <v>12</v>
      </c>
      <c r="AT394" s="238">
        <v>9</v>
      </c>
      <c r="AU394" s="238">
        <v>35</v>
      </c>
      <c r="AV394" s="238">
        <v>13</v>
      </c>
      <c r="AW394" s="238">
        <v>21</v>
      </c>
      <c r="CT394" s="238">
        <v>454147.45973721001</v>
      </c>
      <c r="CU394" s="238">
        <v>4976654.5785646401</v>
      </c>
      <c r="CV394" s="238">
        <v>44.94184637</v>
      </c>
      <c r="CW394" s="238">
        <v>-93.581184460000003</v>
      </c>
      <c r="CX394" s="238" t="s">
        <v>359</v>
      </c>
      <c r="CY394" s="238" t="s">
        <v>3506</v>
      </c>
    </row>
    <row r="395" spans="1:103" x14ac:dyDescent="0.25">
      <c r="A395" s="238">
        <v>10719534</v>
      </c>
      <c r="B395" s="238">
        <v>4</v>
      </c>
      <c r="C395" s="238">
        <v>15</v>
      </c>
      <c r="D395" s="238">
        <v>9.9250000000000007</v>
      </c>
      <c r="E395" s="238">
        <v>27</v>
      </c>
      <c r="F395" s="238" t="s">
        <v>3374</v>
      </c>
      <c r="H395" s="238" t="s">
        <v>354</v>
      </c>
      <c r="I395" s="238">
        <v>25</v>
      </c>
      <c r="K395" s="238">
        <v>111865</v>
      </c>
      <c r="L395" s="238">
        <v>111020061</v>
      </c>
      <c r="M395" s="238">
        <v>3</v>
      </c>
      <c r="N395" s="238">
        <v>27</v>
      </c>
      <c r="O395" s="238">
        <v>2011</v>
      </c>
      <c r="P395" s="238" t="s">
        <v>366</v>
      </c>
      <c r="Q395" s="238">
        <v>22</v>
      </c>
      <c r="S395" s="238">
        <v>5</v>
      </c>
      <c r="T395" s="238">
        <v>0</v>
      </c>
      <c r="U395" s="238">
        <v>2</v>
      </c>
      <c r="V395" s="238">
        <v>11</v>
      </c>
      <c r="W395" s="238">
        <v>10</v>
      </c>
      <c r="X395" s="238">
        <v>2</v>
      </c>
      <c r="Y395" s="238">
        <v>6</v>
      </c>
      <c r="Z395" s="238">
        <v>5</v>
      </c>
      <c r="AB395" s="238">
        <v>5</v>
      </c>
      <c r="AC395" s="238">
        <v>98</v>
      </c>
      <c r="AF395" s="238" t="s">
        <v>2779</v>
      </c>
      <c r="AG395" s="238">
        <v>6</v>
      </c>
      <c r="AH395" s="238">
        <v>2</v>
      </c>
      <c r="AI395" s="238">
        <v>2</v>
      </c>
      <c r="AJ395" s="238">
        <v>3</v>
      </c>
      <c r="AK395" s="238">
        <v>21</v>
      </c>
      <c r="AL395" s="238">
        <v>27</v>
      </c>
      <c r="AM395" s="238" t="s">
        <v>354</v>
      </c>
      <c r="AN395" s="238">
        <v>5</v>
      </c>
      <c r="AO395" s="238">
        <v>3</v>
      </c>
      <c r="AS395" s="238">
        <v>7</v>
      </c>
      <c r="AT395" s="238">
        <v>98</v>
      </c>
      <c r="AU395" s="238">
        <v>40</v>
      </c>
      <c r="AV395" s="238">
        <v>10</v>
      </c>
      <c r="AW395" s="238">
        <v>21</v>
      </c>
      <c r="AX395" s="238">
        <v>2</v>
      </c>
      <c r="AY395" s="238">
        <v>2</v>
      </c>
      <c r="AZ395" s="238">
        <v>4</v>
      </c>
      <c r="BA395" s="238">
        <v>21</v>
      </c>
      <c r="BB395" s="238">
        <v>36</v>
      </c>
      <c r="BC395" s="238" t="s">
        <v>354</v>
      </c>
      <c r="BD395" s="238">
        <v>5</v>
      </c>
      <c r="BE395" s="238">
        <v>1</v>
      </c>
      <c r="BI395" s="238">
        <v>7</v>
      </c>
      <c r="BJ395" s="238">
        <v>98</v>
      </c>
      <c r="BK395" s="238">
        <v>40</v>
      </c>
      <c r="BL395" s="238">
        <v>10</v>
      </c>
      <c r="BM395" s="238">
        <v>21</v>
      </c>
      <c r="CT395" s="238">
        <v>454156</v>
      </c>
      <c r="CU395" s="238">
        <v>4976662</v>
      </c>
      <c r="CV395" s="238">
        <v>44.941913100000001</v>
      </c>
      <c r="CW395" s="238">
        <v>-93.581080299999996</v>
      </c>
      <c r="CX395" s="238" t="s">
        <v>359</v>
      </c>
    </row>
    <row r="396" spans="1:103" x14ac:dyDescent="0.25">
      <c r="A396" s="238">
        <v>10884807</v>
      </c>
      <c r="B396" s="238">
        <v>4</v>
      </c>
      <c r="C396" s="238">
        <v>15</v>
      </c>
      <c r="D396" s="238">
        <v>9.9429999999999996</v>
      </c>
      <c r="E396" s="238">
        <v>27</v>
      </c>
      <c r="F396" s="238" t="s">
        <v>3374</v>
      </c>
      <c r="H396" s="238" t="s">
        <v>354</v>
      </c>
      <c r="I396" s="238">
        <v>25</v>
      </c>
      <c r="K396" s="238" t="s">
        <v>3507</v>
      </c>
      <c r="L396" s="238">
        <v>132170133</v>
      </c>
      <c r="M396" s="238">
        <v>8</v>
      </c>
      <c r="N396" s="238">
        <v>5</v>
      </c>
      <c r="O396" s="238">
        <v>2013</v>
      </c>
      <c r="P396" s="238" t="s">
        <v>361</v>
      </c>
      <c r="Q396" s="238">
        <v>14</v>
      </c>
      <c r="R396" s="238" t="s">
        <v>369</v>
      </c>
      <c r="S396" s="238">
        <v>4</v>
      </c>
      <c r="T396" s="238">
        <v>0</v>
      </c>
      <c r="U396" s="238">
        <v>1</v>
      </c>
      <c r="V396" s="238">
        <v>7</v>
      </c>
      <c r="W396" s="238">
        <v>32</v>
      </c>
      <c r="X396" s="238">
        <v>2</v>
      </c>
      <c r="Y396" s="238">
        <v>1</v>
      </c>
      <c r="Z396" s="238">
        <v>1</v>
      </c>
      <c r="AB396" s="238">
        <v>1</v>
      </c>
      <c r="AC396" s="238">
        <v>98</v>
      </c>
      <c r="AD396" s="238" t="s">
        <v>2857</v>
      </c>
      <c r="AE396" s="238" t="s">
        <v>3495</v>
      </c>
      <c r="AF396" s="238" t="s">
        <v>2779</v>
      </c>
      <c r="AG396" s="238">
        <v>3</v>
      </c>
      <c r="AH396" s="238">
        <v>2</v>
      </c>
      <c r="AI396" s="238">
        <v>2</v>
      </c>
      <c r="AJ396" s="238">
        <v>3</v>
      </c>
      <c r="AK396" s="238">
        <v>21</v>
      </c>
      <c r="AL396" s="238">
        <v>51</v>
      </c>
      <c r="AM396" s="238" t="s">
        <v>354</v>
      </c>
      <c r="AN396" s="238">
        <v>9</v>
      </c>
      <c r="AO396" s="238">
        <v>21</v>
      </c>
      <c r="AS396" s="238">
        <v>7</v>
      </c>
      <c r="AT396" s="238">
        <v>98</v>
      </c>
      <c r="AU396" s="238">
        <v>40</v>
      </c>
      <c r="AV396" s="238">
        <v>10</v>
      </c>
      <c r="AW396" s="238">
        <v>20</v>
      </c>
      <c r="CT396" s="238">
        <v>454171</v>
      </c>
      <c r="CU396" s="238">
        <v>4976686</v>
      </c>
      <c r="CV396" s="238">
        <v>44.942133599999998</v>
      </c>
      <c r="CW396" s="238">
        <v>-93.580887000000004</v>
      </c>
      <c r="CX396" s="238" t="s">
        <v>359</v>
      </c>
      <c r="CY396" s="238" t="s">
        <v>3508</v>
      </c>
    </row>
    <row r="397" spans="1:103" x14ac:dyDescent="0.25">
      <c r="A397" s="238">
        <v>861830</v>
      </c>
      <c r="B397" s="238">
        <v>4</v>
      </c>
      <c r="C397" s="238">
        <v>15</v>
      </c>
      <c r="D397" s="238">
        <v>9.9489999999999998</v>
      </c>
      <c r="E397" s="238">
        <v>27</v>
      </c>
      <c r="F397" s="238" t="s">
        <v>3374</v>
      </c>
      <c r="H397" s="238" t="s">
        <v>354</v>
      </c>
      <c r="I397" s="238">
        <v>25</v>
      </c>
      <c r="K397" s="238" t="s">
        <v>3509</v>
      </c>
      <c r="L397" s="238">
        <v>203110179</v>
      </c>
      <c r="M397" s="238">
        <v>11</v>
      </c>
      <c r="N397" s="238">
        <v>6</v>
      </c>
      <c r="O397" s="238">
        <v>2020</v>
      </c>
      <c r="P397" s="238" t="s">
        <v>362</v>
      </c>
      <c r="Q397" s="238">
        <v>18</v>
      </c>
      <c r="S397" s="238">
        <v>4</v>
      </c>
      <c r="T397" s="238">
        <v>0</v>
      </c>
      <c r="U397" s="238">
        <v>1</v>
      </c>
      <c r="W397" s="238">
        <v>16</v>
      </c>
      <c r="X397" s="238">
        <v>2</v>
      </c>
      <c r="Y397" s="238">
        <v>7</v>
      </c>
      <c r="Z397" s="238">
        <v>1</v>
      </c>
      <c r="AB397" s="238">
        <v>1</v>
      </c>
      <c r="AC397" s="238">
        <v>98</v>
      </c>
      <c r="AD397" s="238" t="s">
        <v>2800</v>
      </c>
      <c r="AF397" s="238" t="s">
        <v>2779</v>
      </c>
      <c r="AG397" s="238">
        <v>4</v>
      </c>
      <c r="AH397" s="238">
        <v>2</v>
      </c>
      <c r="AI397" s="238">
        <v>2</v>
      </c>
      <c r="AJ397" s="238">
        <v>4</v>
      </c>
      <c r="AK397" s="238">
        <v>21</v>
      </c>
      <c r="AL397" s="238">
        <v>50</v>
      </c>
      <c r="AM397" s="238" t="s">
        <v>363</v>
      </c>
      <c r="AN397" s="238">
        <v>5</v>
      </c>
      <c r="AO397" s="238">
        <v>1</v>
      </c>
      <c r="AS397" s="238">
        <v>12</v>
      </c>
      <c r="AT397" s="238">
        <v>9</v>
      </c>
      <c r="AU397" s="238">
        <v>40</v>
      </c>
      <c r="AV397" s="238">
        <v>11</v>
      </c>
      <c r="AW397" s="238">
        <v>24</v>
      </c>
      <c r="CT397" s="238">
        <v>454176.41435123998</v>
      </c>
      <c r="CU397" s="238">
        <v>4976692.5232339799</v>
      </c>
      <c r="CV397" s="238">
        <v>44.94218979</v>
      </c>
      <c r="CW397" s="238">
        <v>-93.580820919999994</v>
      </c>
      <c r="CX397" s="238" t="s">
        <v>359</v>
      </c>
      <c r="CY397" s="238" t="s">
        <v>3510</v>
      </c>
    </row>
    <row r="398" spans="1:103" x14ac:dyDescent="0.25">
      <c r="A398" s="238">
        <v>11015177</v>
      </c>
      <c r="B398" s="238">
        <v>4</v>
      </c>
      <c r="C398" s="238">
        <v>15</v>
      </c>
      <c r="D398" s="238">
        <v>9.9659999999999993</v>
      </c>
      <c r="E398" s="238">
        <v>27</v>
      </c>
      <c r="F398" s="238" t="s">
        <v>3374</v>
      </c>
      <c r="H398" s="238" t="s">
        <v>354</v>
      </c>
      <c r="I398" s="238">
        <v>25</v>
      </c>
      <c r="K398" s="238">
        <v>15000185</v>
      </c>
      <c r="L398" s="238">
        <v>150060385</v>
      </c>
      <c r="M398" s="238">
        <v>1</v>
      </c>
      <c r="N398" s="238">
        <v>6</v>
      </c>
      <c r="O398" s="238">
        <v>2015</v>
      </c>
      <c r="P398" s="238" t="s">
        <v>368</v>
      </c>
      <c r="Q398" s="238">
        <v>16</v>
      </c>
      <c r="R398" s="238" t="s">
        <v>356</v>
      </c>
      <c r="S398" s="238">
        <v>5</v>
      </c>
      <c r="T398" s="238">
        <v>0</v>
      </c>
      <c r="U398" s="238">
        <v>1</v>
      </c>
      <c r="V398" s="238">
        <v>90</v>
      </c>
      <c r="W398" s="238">
        <v>69</v>
      </c>
      <c r="X398" s="238">
        <v>2</v>
      </c>
      <c r="Y398" s="238">
        <v>4</v>
      </c>
      <c r="Z398" s="238">
        <v>2</v>
      </c>
      <c r="AA398" s="238">
        <v>4</v>
      </c>
      <c r="AB398" s="238">
        <v>7</v>
      </c>
      <c r="AC398" s="238">
        <v>98</v>
      </c>
      <c r="AD398" s="238" t="s">
        <v>2921</v>
      </c>
      <c r="AE398" s="238" t="s">
        <v>3511</v>
      </c>
      <c r="AF398" s="238" t="s">
        <v>2779</v>
      </c>
      <c r="AG398" s="238">
        <v>3</v>
      </c>
      <c r="AH398" s="238">
        <v>2</v>
      </c>
      <c r="AI398" s="238">
        <v>2</v>
      </c>
      <c r="AJ398" s="238">
        <v>98</v>
      </c>
      <c r="AK398" s="238">
        <v>21</v>
      </c>
      <c r="AL398" s="238">
        <v>55</v>
      </c>
      <c r="AM398" s="238" t="s">
        <v>363</v>
      </c>
      <c r="AN398" s="238">
        <v>5</v>
      </c>
      <c r="AO398" s="238">
        <v>1</v>
      </c>
      <c r="AP398" s="238">
        <v>1</v>
      </c>
      <c r="AS398" s="238">
        <v>7</v>
      </c>
      <c r="AT398" s="238">
        <v>98</v>
      </c>
      <c r="AU398" s="238">
        <v>40</v>
      </c>
      <c r="AV398" s="238">
        <v>10</v>
      </c>
      <c r="AW398" s="238">
        <v>21</v>
      </c>
      <c r="CT398" s="238">
        <v>454191</v>
      </c>
      <c r="CU398" s="238">
        <v>4976717</v>
      </c>
      <c r="CV398" s="238">
        <v>44.942411</v>
      </c>
      <c r="CW398" s="238">
        <v>-93.580643800000004</v>
      </c>
      <c r="CX398" s="238" t="s">
        <v>359</v>
      </c>
      <c r="CY398" s="238" t="s">
        <v>3512</v>
      </c>
    </row>
    <row r="399" spans="1:103" x14ac:dyDescent="0.25">
      <c r="A399" s="238">
        <v>11093550</v>
      </c>
      <c r="B399" s="238">
        <v>4</v>
      </c>
      <c r="C399" s="238">
        <v>15</v>
      </c>
      <c r="D399" s="238">
        <v>9.98</v>
      </c>
      <c r="E399" s="238">
        <v>27</v>
      </c>
      <c r="F399" s="238" t="s">
        <v>3374</v>
      </c>
      <c r="H399" s="238" t="s">
        <v>354</v>
      </c>
      <c r="I399" s="238">
        <v>25</v>
      </c>
      <c r="K399" s="238">
        <v>15015177</v>
      </c>
      <c r="L399" s="238">
        <v>153630180</v>
      </c>
      <c r="M399" s="238">
        <v>12</v>
      </c>
      <c r="N399" s="238">
        <v>29</v>
      </c>
      <c r="O399" s="238">
        <v>2015</v>
      </c>
      <c r="P399" s="238" t="s">
        <v>368</v>
      </c>
      <c r="Q399" s="238">
        <v>4</v>
      </c>
      <c r="S399" s="238">
        <v>2</v>
      </c>
      <c r="T399" s="238">
        <v>0</v>
      </c>
      <c r="U399" s="238">
        <v>2</v>
      </c>
      <c r="V399" s="238">
        <v>8</v>
      </c>
      <c r="W399" s="238">
        <v>10</v>
      </c>
      <c r="X399" s="238">
        <v>2</v>
      </c>
      <c r="Y399" s="238">
        <v>6</v>
      </c>
      <c r="Z399" s="238">
        <v>4</v>
      </c>
      <c r="AA399" s="238">
        <v>4</v>
      </c>
      <c r="AB399" s="238">
        <v>3</v>
      </c>
      <c r="AC399" s="238">
        <v>98</v>
      </c>
      <c r="AD399" s="238" t="s">
        <v>3513</v>
      </c>
      <c r="AE399" s="238" t="s">
        <v>3514</v>
      </c>
      <c r="AF399" s="238" t="s">
        <v>2779</v>
      </c>
      <c r="AG399" s="238">
        <v>8</v>
      </c>
      <c r="AH399" s="238">
        <v>2</v>
      </c>
      <c r="AI399" s="238">
        <v>2</v>
      </c>
      <c r="AJ399" s="238">
        <v>4</v>
      </c>
      <c r="AK399" s="238">
        <v>21</v>
      </c>
      <c r="AL399" s="238">
        <v>46</v>
      </c>
      <c r="AM399" s="238" t="s">
        <v>354</v>
      </c>
      <c r="AN399" s="238">
        <v>5</v>
      </c>
      <c r="AO399" s="238">
        <v>3</v>
      </c>
      <c r="AP399" s="238">
        <v>16</v>
      </c>
      <c r="AS399" s="238">
        <v>7</v>
      </c>
      <c r="AT399" s="238">
        <v>98</v>
      </c>
      <c r="AU399" s="238">
        <v>35</v>
      </c>
      <c r="AV399" s="238">
        <v>10</v>
      </c>
      <c r="AW399" s="238">
        <v>21</v>
      </c>
      <c r="AX399" s="238">
        <v>2</v>
      </c>
      <c r="AY399" s="238">
        <v>3</v>
      </c>
      <c r="AZ399" s="238">
        <v>3</v>
      </c>
      <c r="BA399" s="238">
        <v>21</v>
      </c>
      <c r="BB399" s="238">
        <v>56</v>
      </c>
      <c r="BC399" s="238" t="s">
        <v>354</v>
      </c>
      <c r="BD399" s="238">
        <v>5</v>
      </c>
      <c r="BE399" s="238">
        <v>1</v>
      </c>
      <c r="BF399" s="238">
        <v>1</v>
      </c>
      <c r="BI399" s="238">
        <v>7</v>
      </c>
      <c r="BJ399" s="238">
        <v>98</v>
      </c>
      <c r="BK399" s="238">
        <v>35</v>
      </c>
      <c r="BL399" s="238">
        <v>10</v>
      </c>
      <c r="BM399" s="238">
        <v>21</v>
      </c>
      <c r="CT399" s="238">
        <v>454202</v>
      </c>
      <c r="CU399" s="238">
        <v>4976737</v>
      </c>
      <c r="CV399" s="238">
        <v>44.942591399999998</v>
      </c>
      <c r="CW399" s="238">
        <v>-93.580505099999996</v>
      </c>
      <c r="CX399" s="238" t="s">
        <v>359</v>
      </c>
      <c r="CY399" s="238" t="s">
        <v>3515</v>
      </c>
    </row>
    <row r="400" spans="1:103" x14ac:dyDescent="0.25">
      <c r="A400" s="238">
        <v>11008370</v>
      </c>
      <c r="B400" s="238">
        <v>4</v>
      </c>
      <c r="C400" s="238">
        <v>15</v>
      </c>
      <c r="D400" s="238">
        <v>9.9969999999999999</v>
      </c>
      <c r="E400" s="238">
        <v>27</v>
      </c>
      <c r="F400" s="238" t="s">
        <v>3374</v>
      </c>
      <c r="H400" s="238" t="s">
        <v>354</v>
      </c>
      <c r="I400" s="238">
        <v>25</v>
      </c>
      <c r="K400" s="238" t="s">
        <v>3516</v>
      </c>
      <c r="L400" s="238">
        <v>143600002</v>
      </c>
      <c r="M400" s="238">
        <v>12</v>
      </c>
      <c r="N400" s="238">
        <v>20</v>
      </c>
      <c r="O400" s="238">
        <v>2014</v>
      </c>
      <c r="P400" s="238" t="s">
        <v>364</v>
      </c>
      <c r="Q400" s="238">
        <v>19</v>
      </c>
      <c r="R400" s="238" t="s">
        <v>356</v>
      </c>
      <c r="S400" s="238">
        <v>5</v>
      </c>
      <c r="T400" s="238">
        <v>0</v>
      </c>
      <c r="U400" s="238">
        <v>1</v>
      </c>
      <c r="V400" s="238">
        <v>5</v>
      </c>
      <c r="W400" s="238">
        <v>10</v>
      </c>
      <c r="X400" s="238">
        <v>2</v>
      </c>
      <c r="Y400" s="238">
        <v>4</v>
      </c>
      <c r="Z400" s="238">
        <v>1</v>
      </c>
      <c r="AB400" s="238">
        <v>1</v>
      </c>
      <c r="AC400" s="238">
        <v>98</v>
      </c>
      <c r="AD400" s="238" t="s">
        <v>3517</v>
      </c>
      <c r="AE400" s="238" t="s">
        <v>3518</v>
      </c>
      <c r="AF400" s="238" t="s">
        <v>2779</v>
      </c>
      <c r="AG400" s="238">
        <v>4</v>
      </c>
      <c r="AH400" s="238">
        <v>2</v>
      </c>
      <c r="AI400" s="238">
        <v>4</v>
      </c>
      <c r="AJ400" s="238">
        <v>4</v>
      </c>
      <c r="AK400" s="238">
        <v>21</v>
      </c>
      <c r="AL400" s="238">
        <v>25</v>
      </c>
      <c r="AM400" s="238" t="s">
        <v>354</v>
      </c>
      <c r="AN400" s="238">
        <v>5</v>
      </c>
      <c r="AO400" s="238">
        <v>1</v>
      </c>
      <c r="AS400" s="238">
        <v>7</v>
      </c>
      <c r="AT400" s="238">
        <v>98</v>
      </c>
      <c r="AU400" s="238">
        <v>40</v>
      </c>
      <c r="AV400" s="238">
        <v>11</v>
      </c>
      <c r="AW400" s="238">
        <v>21</v>
      </c>
      <c r="CT400" s="238">
        <v>454215</v>
      </c>
      <c r="CU400" s="238">
        <v>4976761</v>
      </c>
      <c r="CV400" s="238">
        <v>44.9428099</v>
      </c>
      <c r="CW400" s="238">
        <v>-93.580341399999995</v>
      </c>
      <c r="CX400" s="238" t="s">
        <v>359</v>
      </c>
      <c r="CY400" s="238" t="s">
        <v>3519</v>
      </c>
    </row>
    <row r="401" spans="1:103" x14ac:dyDescent="0.25">
      <c r="A401" s="238">
        <v>11014708</v>
      </c>
      <c r="B401" s="238">
        <v>4</v>
      </c>
      <c r="C401" s="238">
        <v>15</v>
      </c>
      <c r="D401" s="238">
        <v>10.044</v>
      </c>
      <c r="E401" s="238">
        <v>27</v>
      </c>
      <c r="F401" s="238" t="s">
        <v>3374</v>
      </c>
      <c r="H401" s="238" t="s">
        <v>354</v>
      </c>
      <c r="I401" s="238">
        <v>25</v>
      </c>
      <c r="K401" s="238" t="s">
        <v>3520</v>
      </c>
      <c r="L401" s="238">
        <v>150020011</v>
      </c>
      <c r="M401" s="238">
        <v>1</v>
      </c>
      <c r="N401" s="238">
        <v>1</v>
      </c>
      <c r="O401" s="238">
        <v>2015</v>
      </c>
      <c r="P401" s="238" t="s">
        <v>384</v>
      </c>
      <c r="Q401" s="238">
        <v>2</v>
      </c>
      <c r="S401" s="238">
        <v>5</v>
      </c>
      <c r="T401" s="238">
        <v>0</v>
      </c>
      <c r="U401" s="238">
        <v>1</v>
      </c>
      <c r="V401" s="238">
        <v>7</v>
      </c>
      <c r="W401" s="238">
        <v>54</v>
      </c>
      <c r="X401" s="238">
        <v>2</v>
      </c>
      <c r="Y401" s="238">
        <v>7</v>
      </c>
      <c r="Z401" s="238">
        <v>1</v>
      </c>
      <c r="AA401" s="238">
        <v>1</v>
      </c>
      <c r="AB401" s="238">
        <v>1</v>
      </c>
      <c r="AC401" s="238">
        <v>98</v>
      </c>
      <c r="AD401" s="238" t="s">
        <v>3521</v>
      </c>
      <c r="AE401" s="238" t="s">
        <v>3521</v>
      </c>
      <c r="AF401" s="238" t="s">
        <v>2779</v>
      </c>
      <c r="AG401" s="238">
        <v>3</v>
      </c>
      <c r="AH401" s="238">
        <v>2</v>
      </c>
      <c r="AI401" s="238">
        <v>2</v>
      </c>
      <c r="AJ401" s="238">
        <v>5</v>
      </c>
      <c r="AK401" s="238">
        <v>21</v>
      </c>
      <c r="AL401" s="238">
        <v>40</v>
      </c>
      <c r="AM401" s="238" t="s">
        <v>354</v>
      </c>
      <c r="AN401" s="238">
        <v>1</v>
      </c>
      <c r="AO401" s="238">
        <v>18</v>
      </c>
      <c r="AP401" s="238">
        <v>15</v>
      </c>
      <c r="AS401" s="238">
        <v>7</v>
      </c>
      <c r="AT401" s="238">
        <v>98</v>
      </c>
      <c r="AU401" s="238">
        <v>35</v>
      </c>
      <c r="AV401" s="238">
        <v>10</v>
      </c>
      <c r="AW401" s="238">
        <v>21</v>
      </c>
      <c r="CT401" s="238">
        <v>454240</v>
      </c>
      <c r="CU401" s="238">
        <v>4976832</v>
      </c>
      <c r="CV401" s="238">
        <v>44.943452200000003</v>
      </c>
      <c r="CW401" s="238">
        <v>-93.580027099999995</v>
      </c>
      <c r="CX401" s="238" t="s">
        <v>359</v>
      </c>
      <c r="CY401" s="238" t="s">
        <v>3522</v>
      </c>
    </row>
    <row r="402" spans="1:103" x14ac:dyDescent="0.25">
      <c r="A402" s="238">
        <v>679271</v>
      </c>
      <c r="B402" s="238">
        <v>4</v>
      </c>
      <c r="C402" s="238">
        <v>15</v>
      </c>
      <c r="D402" s="238">
        <v>10.153</v>
      </c>
      <c r="E402" s="238">
        <v>27</v>
      </c>
      <c r="F402" s="238" t="s">
        <v>3066</v>
      </c>
      <c r="H402" s="238" t="s">
        <v>354</v>
      </c>
      <c r="I402" s="238">
        <v>25</v>
      </c>
      <c r="K402" s="238">
        <v>19000729</v>
      </c>
      <c r="M402" s="238">
        <v>1</v>
      </c>
      <c r="N402" s="238">
        <v>26</v>
      </c>
      <c r="O402" s="238">
        <v>2019</v>
      </c>
      <c r="P402" s="238" t="s">
        <v>364</v>
      </c>
      <c r="Q402" s="238">
        <v>11</v>
      </c>
      <c r="S402" s="238">
        <v>5</v>
      </c>
      <c r="T402" s="238">
        <v>0</v>
      </c>
      <c r="U402" s="238">
        <v>1</v>
      </c>
      <c r="W402" s="238">
        <v>62</v>
      </c>
      <c r="X402" s="238">
        <v>2</v>
      </c>
      <c r="Y402" s="238">
        <v>1</v>
      </c>
      <c r="Z402" s="238">
        <v>4</v>
      </c>
      <c r="AA402" s="238">
        <v>2</v>
      </c>
      <c r="AB402" s="238">
        <v>3</v>
      </c>
      <c r="AC402" s="238">
        <v>98</v>
      </c>
      <c r="AD402" s="238" t="s">
        <v>2800</v>
      </c>
      <c r="AF402" s="238" t="s">
        <v>2779</v>
      </c>
      <c r="AG402" s="238">
        <v>3</v>
      </c>
      <c r="AH402" s="238">
        <v>2</v>
      </c>
      <c r="AI402" s="238">
        <v>2</v>
      </c>
      <c r="AJ402" s="238">
        <v>2</v>
      </c>
      <c r="AK402" s="238">
        <v>21</v>
      </c>
      <c r="AL402" s="238">
        <v>19</v>
      </c>
      <c r="AM402" s="238" t="s">
        <v>363</v>
      </c>
      <c r="AN402" s="238">
        <v>5</v>
      </c>
      <c r="AO402" s="238">
        <v>1</v>
      </c>
      <c r="AS402" s="238">
        <v>12</v>
      </c>
      <c r="AT402" s="238">
        <v>9</v>
      </c>
      <c r="AU402" s="238">
        <v>35</v>
      </c>
      <c r="AV402" s="238">
        <v>12</v>
      </c>
      <c r="AW402" s="238">
        <v>21</v>
      </c>
      <c r="CT402" s="238">
        <v>454291.953638468</v>
      </c>
      <c r="CU402" s="238">
        <v>4977000.3402901003</v>
      </c>
      <c r="CV402" s="238">
        <v>44.944968060000001</v>
      </c>
      <c r="CW402" s="238">
        <v>-93.579384379999993</v>
      </c>
      <c r="CX402" s="238" t="s">
        <v>359</v>
      </c>
      <c r="CY402" s="238" t="s">
        <v>3523</v>
      </c>
    </row>
    <row r="403" spans="1:103" x14ac:dyDescent="0.25">
      <c r="A403" s="238">
        <v>10845381</v>
      </c>
      <c r="B403" s="238">
        <v>4</v>
      </c>
      <c r="C403" s="238">
        <v>15</v>
      </c>
      <c r="D403" s="238">
        <v>10.191000000000001</v>
      </c>
      <c r="E403" s="238">
        <v>27</v>
      </c>
      <c r="F403" s="238" t="s">
        <v>3066</v>
      </c>
      <c r="H403" s="238" t="s">
        <v>354</v>
      </c>
      <c r="I403" s="238">
        <v>25</v>
      </c>
      <c r="K403" s="238">
        <v>12010594</v>
      </c>
      <c r="L403" s="238">
        <v>123640001</v>
      </c>
      <c r="M403" s="238">
        <v>12</v>
      </c>
      <c r="N403" s="238">
        <v>28</v>
      </c>
      <c r="O403" s="238">
        <v>2012</v>
      </c>
      <c r="P403" s="238" t="s">
        <v>362</v>
      </c>
      <c r="Q403" s="238">
        <v>5</v>
      </c>
      <c r="S403" s="238">
        <v>5</v>
      </c>
      <c r="T403" s="238">
        <v>0</v>
      </c>
      <c r="U403" s="238">
        <v>1</v>
      </c>
      <c r="V403" s="238">
        <v>7</v>
      </c>
      <c r="W403" s="238">
        <v>54</v>
      </c>
      <c r="X403" s="238">
        <v>2</v>
      </c>
      <c r="Y403" s="238">
        <v>4</v>
      </c>
      <c r="Z403" s="238">
        <v>2</v>
      </c>
      <c r="AA403" s="238">
        <v>4</v>
      </c>
      <c r="AB403" s="238">
        <v>4</v>
      </c>
      <c r="AC403" s="238">
        <v>98</v>
      </c>
      <c r="AD403" s="238" t="s">
        <v>3524</v>
      </c>
      <c r="AE403" s="238" t="s">
        <v>3524</v>
      </c>
      <c r="AF403" s="238" t="s">
        <v>2779</v>
      </c>
      <c r="AG403" s="238">
        <v>3</v>
      </c>
      <c r="AH403" s="238">
        <v>2</v>
      </c>
      <c r="AI403" s="238">
        <v>2</v>
      </c>
      <c r="AJ403" s="238">
        <v>4</v>
      </c>
      <c r="AK403" s="238">
        <v>21</v>
      </c>
      <c r="AL403" s="238">
        <v>28</v>
      </c>
      <c r="AM403" s="238" t="s">
        <v>363</v>
      </c>
      <c r="AN403" s="238">
        <v>5</v>
      </c>
      <c r="AO403" s="238">
        <v>16</v>
      </c>
      <c r="AS403" s="238">
        <v>7</v>
      </c>
      <c r="AT403" s="238">
        <v>98</v>
      </c>
      <c r="AU403" s="238">
        <v>40</v>
      </c>
      <c r="AV403" s="238">
        <v>10</v>
      </c>
      <c r="AW403" s="238">
        <v>20</v>
      </c>
      <c r="CT403" s="238">
        <v>454322</v>
      </c>
      <c r="CU403" s="238">
        <v>4977053</v>
      </c>
      <c r="CV403" s="238">
        <v>44.945443699999998</v>
      </c>
      <c r="CW403" s="238">
        <v>-93.579010100000005</v>
      </c>
      <c r="CX403" s="238" t="s">
        <v>359</v>
      </c>
      <c r="CY403" s="238" t="s">
        <v>3525</v>
      </c>
    </row>
    <row r="404" spans="1:103" x14ac:dyDescent="0.25">
      <c r="A404" s="238">
        <v>355333</v>
      </c>
      <c r="B404" s="238">
        <v>4</v>
      </c>
      <c r="C404" s="238">
        <v>15</v>
      </c>
      <c r="D404" s="238">
        <v>10.281000000000001</v>
      </c>
      <c r="E404" s="238">
        <v>27</v>
      </c>
      <c r="F404" s="238" t="s">
        <v>3066</v>
      </c>
      <c r="H404" s="238" t="s">
        <v>354</v>
      </c>
      <c r="I404" s="238">
        <v>25</v>
      </c>
      <c r="K404" s="238">
        <v>16005990</v>
      </c>
      <c r="M404" s="238">
        <v>6</v>
      </c>
      <c r="N404" s="238">
        <v>9</v>
      </c>
      <c r="O404" s="238">
        <v>2016</v>
      </c>
      <c r="P404" s="238" t="s">
        <v>384</v>
      </c>
      <c r="Q404" s="238">
        <v>7</v>
      </c>
      <c r="R404" s="238">
        <v>98</v>
      </c>
      <c r="S404" s="238">
        <v>5</v>
      </c>
      <c r="T404" s="238">
        <v>0</v>
      </c>
      <c r="U404" s="238">
        <v>2</v>
      </c>
      <c r="W404" s="238">
        <v>11</v>
      </c>
      <c r="X404" s="238">
        <v>2</v>
      </c>
      <c r="Y404" s="238">
        <v>1</v>
      </c>
      <c r="Z404" s="238">
        <v>3</v>
      </c>
      <c r="AA404" s="238">
        <v>2</v>
      </c>
      <c r="AB404" s="238">
        <v>2</v>
      </c>
      <c r="AC404" s="238">
        <v>98</v>
      </c>
      <c r="AD404" s="238" t="s">
        <v>2800</v>
      </c>
      <c r="AF404" s="238" t="s">
        <v>2779</v>
      </c>
      <c r="AG404" s="238">
        <v>90</v>
      </c>
      <c r="AH404" s="238">
        <v>3</v>
      </c>
      <c r="AI404" s="238">
        <v>2</v>
      </c>
      <c r="AJ404" s="238">
        <v>3</v>
      </c>
      <c r="AK404" s="238">
        <v>20</v>
      </c>
      <c r="AS404" s="238">
        <v>12</v>
      </c>
      <c r="AT404" s="238">
        <v>9</v>
      </c>
      <c r="AU404" s="238">
        <v>40</v>
      </c>
      <c r="AV404" s="238">
        <v>11</v>
      </c>
      <c r="AW404" s="238">
        <v>21</v>
      </c>
      <c r="AX404" s="238">
        <v>2</v>
      </c>
      <c r="AY404" s="238">
        <v>2</v>
      </c>
      <c r="AZ404" s="238">
        <v>3</v>
      </c>
      <c r="BA404" s="238">
        <v>27</v>
      </c>
      <c r="BB404" s="238">
        <v>46</v>
      </c>
      <c r="BC404" s="238" t="s">
        <v>363</v>
      </c>
      <c r="BD404" s="238">
        <v>5</v>
      </c>
      <c r="BE404" s="238">
        <v>4</v>
      </c>
      <c r="BF404" s="238">
        <v>71</v>
      </c>
      <c r="BI404" s="238">
        <v>12</v>
      </c>
      <c r="BJ404" s="238">
        <v>9</v>
      </c>
      <c r="BK404" s="238">
        <v>40</v>
      </c>
      <c r="BL404" s="238">
        <v>11</v>
      </c>
      <c r="BM404" s="238">
        <v>21</v>
      </c>
      <c r="CT404" s="238">
        <v>454432.533936808</v>
      </c>
      <c r="CU404" s="238">
        <v>4977137.3897038801</v>
      </c>
      <c r="CV404" s="238">
        <v>44.946210749999999</v>
      </c>
      <c r="CW404" s="238">
        <v>-93.577614879999999</v>
      </c>
      <c r="CX404" s="238" t="s">
        <v>359</v>
      </c>
      <c r="CY404" s="238" t="s">
        <v>3526</v>
      </c>
    </row>
    <row r="405" spans="1:103" x14ac:dyDescent="0.25">
      <c r="A405" s="238">
        <v>11070898</v>
      </c>
      <c r="B405" s="238">
        <v>4</v>
      </c>
      <c r="C405" s="238">
        <v>15</v>
      </c>
      <c r="D405" s="238">
        <v>10.298999999999999</v>
      </c>
      <c r="E405" s="238">
        <v>27</v>
      </c>
      <c r="F405" s="238" t="s">
        <v>3066</v>
      </c>
      <c r="H405" s="238" t="s">
        <v>354</v>
      </c>
      <c r="I405" s="238">
        <v>25</v>
      </c>
      <c r="K405" s="238">
        <v>15012002</v>
      </c>
      <c r="L405" s="238">
        <v>152840001</v>
      </c>
      <c r="M405" s="238">
        <v>10</v>
      </c>
      <c r="N405" s="238">
        <v>10</v>
      </c>
      <c r="O405" s="238">
        <v>2015</v>
      </c>
      <c r="P405" s="238" t="s">
        <v>364</v>
      </c>
      <c r="Q405" s="238">
        <v>20</v>
      </c>
      <c r="R405" s="238" t="s">
        <v>356</v>
      </c>
      <c r="S405" s="238">
        <v>5</v>
      </c>
      <c r="T405" s="238">
        <v>0</v>
      </c>
      <c r="U405" s="238">
        <v>2</v>
      </c>
      <c r="V405" s="238">
        <v>10</v>
      </c>
      <c r="W405" s="238">
        <v>10</v>
      </c>
      <c r="X405" s="238">
        <v>2</v>
      </c>
      <c r="Y405" s="238">
        <v>4</v>
      </c>
      <c r="Z405" s="238">
        <v>1</v>
      </c>
      <c r="AA405" s="238">
        <v>1</v>
      </c>
      <c r="AB405" s="238">
        <v>1</v>
      </c>
      <c r="AC405" s="238">
        <v>98</v>
      </c>
      <c r="AD405" s="238" t="s">
        <v>2800</v>
      </c>
      <c r="AE405" s="238" t="s">
        <v>3527</v>
      </c>
      <c r="AF405" s="238" t="s">
        <v>2779</v>
      </c>
      <c r="AG405" s="238">
        <v>5</v>
      </c>
      <c r="AH405" s="238">
        <v>2</v>
      </c>
      <c r="AI405" s="238">
        <v>2</v>
      </c>
      <c r="AJ405" s="238">
        <v>4</v>
      </c>
      <c r="AK405" s="238">
        <v>21</v>
      </c>
      <c r="AL405" s="238">
        <v>76</v>
      </c>
      <c r="AM405" s="238" t="s">
        <v>354</v>
      </c>
      <c r="AN405" s="238">
        <v>5</v>
      </c>
      <c r="AO405" s="238">
        <v>1</v>
      </c>
      <c r="AP405" s="238">
        <v>1</v>
      </c>
      <c r="AS405" s="238">
        <v>7</v>
      </c>
      <c r="AT405" s="238">
        <v>98</v>
      </c>
      <c r="AU405" s="238">
        <v>40</v>
      </c>
      <c r="AV405" s="238">
        <v>11</v>
      </c>
      <c r="AW405" s="238">
        <v>21</v>
      </c>
      <c r="AX405" s="238">
        <v>2</v>
      </c>
      <c r="AY405" s="238">
        <v>1</v>
      </c>
      <c r="AZ405" s="238">
        <v>4</v>
      </c>
      <c r="BA405" s="238">
        <v>21</v>
      </c>
      <c r="BB405" s="238">
        <v>36</v>
      </c>
      <c r="BC405" s="238" t="s">
        <v>354</v>
      </c>
      <c r="BD405" s="238">
        <v>5</v>
      </c>
      <c r="BE405" s="238">
        <v>1</v>
      </c>
      <c r="BF405" s="238">
        <v>1</v>
      </c>
      <c r="BI405" s="238">
        <v>7</v>
      </c>
      <c r="BJ405" s="238">
        <v>98</v>
      </c>
      <c r="BK405" s="238">
        <v>40</v>
      </c>
      <c r="BL405" s="238">
        <v>11</v>
      </c>
      <c r="BM405" s="238">
        <v>21</v>
      </c>
      <c r="CT405" s="238">
        <v>454458</v>
      </c>
      <c r="CU405" s="238">
        <v>4977160</v>
      </c>
      <c r="CV405" s="238">
        <v>44.946411699999999</v>
      </c>
      <c r="CW405" s="238">
        <v>-93.5772987</v>
      </c>
      <c r="CX405" s="238" t="s">
        <v>359</v>
      </c>
      <c r="CY405" s="238" t="s">
        <v>3528</v>
      </c>
    </row>
    <row r="406" spans="1:103" x14ac:dyDescent="0.25">
      <c r="A406" s="238">
        <v>10959492</v>
      </c>
      <c r="B406" s="238">
        <v>4</v>
      </c>
      <c r="C406" s="238">
        <v>15</v>
      </c>
      <c r="D406" s="238">
        <v>10.317</v>
      </c>
      <c r="E406" s="238">
        <v>27</v>
      </c>
      <c r="F406" s="238" t="s">
        <v>3066</v>
      </c>
      <c r="H406" s="238" t="s">
        <v>354</v>
      </c>
      <c r="I406" s="238">
        <v>25</v>
      </c>
      <c r="K406" s="238" t="s">
        <v>3529</v>
      </c>
      <c r="L406" s="238">
        <v>141620150</v>
      </c>
      <c r="M406" s="238">
        <v>6</v>
      </c>
      <c r="N406" s="238">
        <v>6</v>
      </c>
      <c r="O406" s="238">
        <v>2014</v>
      </c>
      <c r="P406" s="238" t="s">
        <v>362</v>
      </c>
      <c r="Q406" s="238">
        <v>19</v>
      </c>
      <c r="S406" s="238">
        <v>5</v>
      </c>
      <c r="T406" s="238">
        <v>0</v>
      </c>
      <c r="U406" s="238">
        <v>2</v>
      </c>
      <c r="V406" s="238">
        <v>98</v>
      </c>
      <c r="W406" s="238">
        <v>10</v>
      </c>
      <c r="X406" s="238">
        <v>2</v>
      </c>
      <c r="Y406" s="238">
        <v>3</v>
      </c>
      <c r="Z406" s="238">
        <v>3</v>
      </c>
      <c r="AA406" s="238">
        <v>2</v>
      </c>
      <c r="AB406" s="238">
        <v>2</v>
      </c>
      <c r="AC406" s="238">
        <v>98</v>
      </c>
      <c r="AD406" s="238" t="s">
        <v>3530</v>
      </c>
      <c r="AF406" s="238" t="s">
        <v>2779</v>
      </c>
      <c r="AG406" s="238">
        <v>90</v>
      </c>
      <c r="AH406" s="238">
        <v>2</v>
      </c>
      <c r="AI406" s="238">
        <v>2</v>
      </c>
      <c r="AJ406" s="238">
        <v>3</v>
      </c>
      <c r="AK406" s="238">
        <v>21</v>
      </c>
      <c r="AL406" s="238">
        <v>23</v>
      </c>
      <c r="AM406" s="238" t="s">
        <v>354</v>
      </c>
      <c r="AN406" s="238">
        <v>5</v>
      </c>
      <c r="AO406" s="238">
        <v>1</v>
      </c>
      <c r="AP406" s="238">
        <v>1</v>
      </c>
      <c r="AS406" s="238">
        <v>7</v>
      </c>
      <c r="AT406" s="238">
        <v>98</v>
      </c>
      <c r="AU406" s="238">
        <v>40</v>
      </c>
      <c r="AV406" s="238">
        <v>10</v>
      </c>
      <c r="AW406" s="238">
        <v>22</v>
      </c>
      <c r="AX406" s="238">
        <v>2</v>
      </c>
      <c r="AY406" s="238">
        <v>2</v>
      </c>
      <c r="AZ406" s="238">
        <v>4</v>
      </c>
      <c r="BA406" s="238">
        <v>21</v>
      </c>
      <c r="BB406" s="238">
        <v>63</v>
      </c>
      <c r="BC406" s="238" t="s">
        <v>354</v>
      </c>
      <c r="BD406" s="238">
        <v>99</v>
      </c>
      <c r="BE406" s="238">
        <v>6</v>
      </c>
      <c r="BI406" s="238">
        <v>7</v>
      </c>
      <c r="BJ406" s="238">
        <v>98</v>
      </c>
      <c r="BK406" s="238">
        <v>40</v>
      </c>
      <c r="BL406" s="238">
        <v>10</v>
      </c>
      <c r="BM406" s="238">
        <v>22</v>
      </c>
      <c r="CT406" s="238">
        <v>454479</v>
      </c>
      <c r="CU406" s="238">
        <v>4977179</v>
      </c>
      <c r="CV406" s="238">
        <v>44.946587899999997</v>
      </c>
      <c r="CW406" s="238">
        <v>-93.577024699999996</v>
      </c>
      <c r="CX406" s="238" t="s">
        <v>359</v>
      </c>
      <c r="CY406" s="238" t="s">
        <v>3531</v>
      </c>
    </row>
    <row r="407" spans="1:103" x14ac:dyDescent="0.25">
      <c r="A407" s="238">
        <v>620324</v>
      </c>
      <c r="B407" s="238">
        <v>4</v>
      </c>
      <c r="C407" s="238">
        <v>15</v>
      </c>
      <c r="D407" s="238">
        <v>10.396000000000001</v>
      </c>
      <c r="E407" s="238">
        <v>27</v>
      </c>
      <c r="F407" s="238" t="s">
        <v>3066</v>
      </c>
      <c r="H407" s="238" t="s">
        <v>354</v>
      </c>
      <c r="I407" s="238">
        <v>25</v>
      </c>
      <c r="K407" s="238">
        <v>18007493</v>
      </c>
      <c r="M407" s="238">
        <v>7</v>
      </c>
      <c r="N407" s="238">
        <v>11</v>
      </c>
      <c r="O407" s="238">
        <v>2018</v>
      </c>
      <c r="P407" s="238" t="s">
        <v>355</v>
      </c>
      <c r="Q407" s="238">
        <v>7</v>
      </c>
      <c r="R407" s="238" t="s">
        <v>369</v>
      </c>
      <c r="S407" s="238">
        <v>5</v>
      </c>
      <c r="T407" s="238">
        <v>0</v>
      </c>
      <c r="U407" s="238">
        <v>1</v>
      </c>
      <c r="W407" s="238">
        <v>62</v>
      </c>
      <c r="X407" s="238">
        <v>2</v>
      </c>
      <c r="Y407" s="238">
        <v>1</v>
      </c>
      <c r="Z407" s="238">
        <v>1</v>
      </c>
      <c r="AB407" s="238">
        <v>1</v>
      </c>
      <c r="AC407" s="238">
        <v>98</v>
      </c>
      <c r="AD407" s="238" t="s">
        <v>2800</v>
      </c>
      <c r="AF407" s="238" t="s">
        <v>2779</v>
      </c>
      <c r="AG407" s="238">
        <v>3</v>
      </c>
      <c r="AH407" s="238">
        <v>2</v>
      </c>
      <c r="AI407" s="238">
        <v>2</v>
      </c>
      <c r="AJ407" s="238">
        <v>3</v>
      </c>
      <c r="AK407" s="238">
        <v>21</v>
      </c>
      <c r="AL407" s="238">
        <v>20</v>
      </c>
      <c r="AM407" s="238" t="s">
        <v>363</v>
      </c>
      <c r="AN407" s="238">
        <v>9</v>
      </c>
      <c r="AO407" s="238">
        <v>70</v>
      </c>
      <c r="AP407" s="238">
        <v>62</v>
      </c>
      <c r="AS407" s="238">
        <v>12</v>
      </c>
      <c r="AT407" s="238">
        <v>9</v>
      </c>
      <c r="AU407" s="238">
        <v>40</v>
      </c>
      <c r="AV407" s="238">
        <v>12</v>
      </c>
      <c r="AW407" s="238">
        <v>22</v>
      </c>
      <c r="CT407" s="238">
        <v>454543.75826496503</v>
      </c>
      <c r="CU407" s="238">
        <v>4977284.6328761298</v>
      </c>
      <c r="CV407" s="238">
        <v>44.947543289999999</v>
      </c>
      <c r="CW407" s="238">
        <v>-93.576218330000003</v>
      </c>
      <c r="CX407" s="238" t="s">
        <v>359</v>
      </c>
      <c r="CY407" s="238" t="s">
        <v>3532</v>
      </c>
    </row>
    <row r="408" spans="1:103" x14ac:dyDescent="0.25">
      <c r="A408" s="238">
        <v>529963</v>
      </c>
      <c r="B408" s="238">
        <v>4</v>
      </c>
      <c r="C408" s="238">
        <v>15</v>
      </c>
      <c r="D408" s="238">
        <v>10.422000000000001</v>
      </c>
      <c r="E408" s="238">
        <v>27</v>
      </c>
      <c r="F408" s="238" t="s">
        <v>3066</v>
      </c>
      <c r="H408" s="238" t="s">
        <v>354</v>
      </c>
      <c r="I408" s="238">
        <v>25</v>
      </c>
      <c r="K408" s="238" t="s">
        <v>3533</v>
      </c>
      <c r="M408" s="238">
        <v>12</v>
      </c>
      <c r="N408" s="238">
        <v>29</v>
      </c>
      <c r="O408" s="238">
        <v>2017</v>
      </c>
      <c r="P408" s="238" t="s">
        <v>362</v>
      </c>
      <c r="Q408" s="238">
        <v>17</v>
      </c>
      <c r="S408" s="238">
        <v>2</v>
      </c>
      <c r="T408" s="238">
        <v>0</v>
      </c>
      <c r="U408" s="238">
        <v>2</v>
      </c>
      <c r="V408" s="238">
        <v>13</v>
      </c>
      <c r="W408" s="238">
        <v>10</v>
      </c>
      <c r="X408" s="238">
        <v>2</v>
      </c>
      <c r="Y408" s="238">
        <v>4</v>
      </c>
      <c r="Z408" s="238">
        <v>1</v>
      </c>
      <c r="AB408" s="238">
        <v>3</v>
      </c>
      <c r="AC408" s="238">
        <v>98</v>
      </c>
      <c r="AD408" s="238" t="s">
        <v>2800</v>
      </c>
      <c r="AF408" s="238" t="s">
        <v>2779</v>
      </c>
      <c r="AG408" s="238">
        <v>8</v>
      </c>
      <c r="AH408" s="238">
        <v>2</v>
      </c>
      <c r="AI408" s="238">
        <v>2</v>
      </c>
      <c r="AJ408" s="238">
        <v>4</v>
      </c>
      <c r="AK408" s="238">
        <v>21</v>
      </c>
      <c r="AL408" s="238">
        <v>60</v>
      </c>
      <c r="AM408" s="238" t="s">
        <v>354</v>
      </c>
      <c r="AN408" s="238">
        <v>5</v>
      </c>
      <c r="AO408" s="238">
        <v>1</v>
      </c>
      <c r="AS408" s="238">
        <v>12</v>
      </c>
      <c r="AT408" s="238">
        <v>98</v>
      </c>
      <c r="AU408" s="238">
        <v>40</v>
      </c>
      <c r="AV408" s="238">
        <v>13</v>
      </c>
      <c r="AW408" s="238">
        <v>21</v>
      </c>
      <c r="AX408" s="238">
        <v>2</v>
      </c>
      <c r="AY408" s="238">
        <v>2</v>
      </c>
      <c r="AZ408" s="238">
        <v>3</v>
      </c>
      <c r="BA408" s="238">
        <v>21</v>
      </c>
      <c r="BB408" s="238">
        <v>84</v>
      </c>
      <c r="BC408" s="238" t="s">
        <v>354</v>
      </c>
      <c r="BD408" s="238">
        <v>5</v>
      </c>
      <c r="BE408" s="238">
        <v>90</v>
      </c>
      <c r="BI408" s="238">
        <v>12</v>
      </c>
      <c r="BJ408" s="238">
        <v>98</v>
      </c>
      <c r="BK408" s="238">
        <v>40</v>
      </c>
      <c r="BL408" s="238">
        <v>13</v>
      </c>
      <c r="BM408" s="238">
        <v>21</v>
      </c>
      <c r="CT408" s="238">
        <v>454549.47206882399</v>
      </c>
      <c r="CU408" s="238">
        <v>4977320.8808652898</v>
      </c>
      <c r="CV408" s="238">
        <v>44.947869939999997</v>
      </c>
      <c r="CW408" s="238">
        <v>-93.576149169999994</v>
      </c>
      <c r="CX408" s="238" t="s">
        <v>359</v>
      </c>
      <c r="CY408" s="238" t="s">
        <v>3534</v>
      </c>
    </row>
    <row r="409" spans="1:103" x14ac:dyDescent="0.25">
      <c r="A409" s="238">
        <v>805122</v>
      </c>
      <c r="B409" s="238">
        <v>4</v>
      </c>
      <c r="C409" s="238">
        <v>15</v>
      </c>
      <c r="D409" s="238">
        <v>10.577</v>
      </c>
      <c r="E409" s="238">
        <v>27</v>
      </c>
      <c r="F409" s="238" t="s">
        <v>3066</v>
      </c>
      <c r="H409" s="238" t="s">
        <v>354</v>
      </c>
      <c r="I409" s="238">
        <v>25</v>
      </c>
      <c r="K409" s="238">
        <v>20002165</v>
      </c>
      <c r="L409" s="238">
        <v>200840037</v>
      </c>
      <c r="M409" s="238">
        <v>3</v>
      </c>
      <c r="N409" s="238">
        <v>24</v>
      </c>
      <c r="O409" s="238">
        <v>2020</v>
      </c>
      <c r="P409" s="238" t="s">
        <v>368</v>
      </c>
      <c r="Q409" s="238">
        <v>14</v>
      </c>
      <c r="R409" s="238" t="s">
        <v>356</v>
      </c>
      <c r="S409" s="238">
        <v>3</v>
      </c>
      <c r="T409" s="238">
        <v>0</v>
      </c>
      <c r="U409" s="238">
        <v>1</v>
      </c>
      <c r="W409" s="238">
        <v>69</v>
      </c>
      <c r="X409" s="238">
        <v>2</v>
      </c>
      <c r="Y409" s="238">
        <v>1</v>
      </c>
      <c r="Z409" s="238">
        <v>2</v>
      </c>
      <c r="AB409" s="238">
        <v>1</v>
      </c>
      <c r="AC409" s="238">
        <v>98</v>
      </c>
      <c r="AD409" s="238" t="s">
        <v>2800</v>
      </c>
      <c r="AF409" s="238" t="s">
        <v>2779</v>
      </c>
      <c r="AG409" s="238">
        <v>3</v>
      </c>
      <c r="AH409" s="238">
        <v>2</v>
      </c>
      <c r="AI409" s="238">
        <v>2</v>
      </c>
      <c r="AJ409" s="238">
        <v>4</v>
      </c>
      <c r="AK409" s="238">
        <v>21</v>
      </c>
      <c r="AL409" s="238">
        <v>21</v>
      </c>
      <c r="AM409" s="238" t="s">
        <v>354</v>
      </c>
      <c r="AN409" s="238">
        <v>99</v>
      </c>
      <c r="AO409" s="238">
        <v>99</v>
      </c>
      <c r="AS409" s="238">
        <v>12</v>
      </c>
      <c r="AT409" s="238">
        <v>98</v>
      </c>
      <c r="AU409" s="238">
        <v>40</v>
      </c>
      <c r="AV409" s="238">
        <v>11</v>
      </c>
      <c r="AW409" s="238">
        <v>21</v>
      </c>
      <c r="CT409" s="238">
        <v>454567.43852065899</v>
      </c>
      <c r="CU409" s="238">
        <v>4977571.7063669497</v>
      </c>
      <c r="CV409" s="238">
        <v>44.950128909999997</v>
      </c>
      <c r="CW409" s="238">
        <v>-93.575944010000001</v>
      </c>
      <c r="CX409" s="238" t="s">
        <v>359</v>
      </c>
      <c r="CY409" s="238" t="s">
        <v>3535</v>
      </c>
    </row>
    <row r="410" spans="1:103" x14ac:dyDescent="0.25">
      <c r="A410" s="238">
        <v>533006</v>
      </c>
      <c r="B410" s="238">
        <v>4</v>
      </c>
      <c r="C410" s="238">
        <v>15</v>
      </c>
      <c r="D410" s="238">
        <v>10.62</v>
      </c>
      <c r="E410" s="238">
        <v>27</v>
      </c>
      <c r="F410" s="238" t="s">
        <v>3066</v>
      </c>
      <c r="H410" s="238" t="s">
        <v>354</v>
      </c>
      <c r="I410" s="238">
        <v>25</v>
      </c>
      <c r="K410" s="238">
        <v>18000151</v>
      </c>
      <c r="M410" s="238">
        <v>1</v>
      </c>
      <c r="N410" s="238">
        <v>5</v>
      </c>
      <c r="O410" s="238">
        <v>2018</v>
      </c>
      <c r="P410" s="238" t="s">
        <v>362</v>
      </c>
      <c r="Q410" s="238">
        <v>14</v>
      </c>
      <c r="R410" s="238" t="s">
        <v>369</v>
      </c>
      <c r="S410" s="238">
        <v>5</v>
      </c>
      <c r="T410" s="238">
        <v>0</v>
      </c>
      <c r="U410" s="238">
        <v>2</v>
      </c>
      <c r="V410" s="238">
        <v>12</v>
      </c>
      <c r="W410" s="238">
        <v>10</v>
      </c>
      <c r="X410" s="238">
        <v>2</v>
      </c>
      <c r="Y410" s="238">
        <v>1</v>
      </c>
      <c r="Z410" s="238">
        <v>2</v>
      </c>
      <c r="AB410" s="238">
        <v>1</v>
      </c>
      <c r="AC410" s="238">
        <v>98</v>
      </c>
      <c r="AD410" s="238" t="s">
        <v>2800</v>
      </c>
      <c r="AF410" s="238" t="s">
        <v>2779</v>
      </c>
      <c r="AG410" s="238">
        <v>7</v>
      </c>
      <c r="AH410" s="238">
        <v>2</v>
      </c>
      <c r="AI410" s="238">
        <v>2</v>
      </c>
      <c r="AJ410" s="238">
        <v>3</v>
      </c>
      <c r="AK410" s="238">
        <v>26</v>
      </c>
      <c r="AL410" s="238">
        <v>23</v>
      </c>
      <c r="AM410" s="238" t="s">
        <v>354</v>
      </c>
      <c r="AN410" s="238">
        <v>5</v>
      </c>
      <c r="AO410" s="238">
        <v>1</v>
      </c>
      <c r="AS410" s="238">
        <v>12</v>
      </c>
      <c r="AT410" s="238">
        <v>9</v>
      </c>
      <c r="AU410" s="238">
        <v>40</v>
      </c>
      <c r="AV410" s="238">
        <v>11</v>
      </c>
      <c r="AW410" s="238">
        <v>21</v>
      </c>
      <c r="AX410" s="238">
        <v>2</v>
      </c>
      <c r="AY410" s="238">
        <v>3</v>
      </c>
      <c r="AZ410" s="238">
        <v>3</v>
      </c>
      <c r="BA410" s="238">
        <v>26</v>
      </c>
      <c r="BB410" s="238">
        <v>21</v>
      </c>
      <c r="BC410" s="238" t="s">
        <v>354</v>
      </c>
      <c r="BD410" s="238">
        <v>5</v>
      </c>
      <c r="BE410" s="238">
        <v>1</v>
      </c>
      <c r="BI410" s="238">
        <v>12</v>
      </c>
      <c r="BJ410" s="238">
        <v>9</v>
      </c>
      <c r="BK410" s="238">
        <v>40</v>
      </c>
      <c r="BL410" s="238">
        <v>11</v>
      </c>
      <c r="BM410" s="238">
        <v>21</v>
      </c>
      <c r="CT410" s="238">
        <v>454595.61670201499</v>
      </c>
      <c r="CU410" s="238">
        <v>4977630.0063308598</v>
      </c>
      <c r="CV410" s="238">
        <v>44.950655500000003</v>
      </c>
      <c r="CW410" s="238">
        <v>-93.575592060000005</v>
      </c>
      <c r="CX410" s="238" t="s">
        <v>359</v>
      </c>
      <c r="CY410" s="238" t="s">
        <v>3536</v>
      </c>
    </row>
    <row r="411" spans="1:103" x14ac:dyDescent="0.25">
      <c r="A411" s="238">
        <v>10810128</v>
      </c>
      <c r="B411" s="238">
        <v>4</v>
      </c>
      <c r="C411" s="238">
        <v>15</v>
      </c>
      <c r="D411" s="238">
        <v>10.657</v>
      </c>
      <c r="E411" s="238">
        <v>27</v>
      </c>
      <c r="F411" s="238" t="s">
        <v>3066</v>
      </c>
      <c r="H411" s="238" t="s">
        <v>354</v>
      </c>
      <c r="I411" s="238">
        <v>25</v>
      </c>
      <c r="K411" s="238">
        <v>2164033</v>
      </c>
      <c r="L411" s="238">
        <v>122680069</v>
      </c>
      <c r="M411" s="238">
        <v>9</v>
      </c>
      <c r="N411" s="238">
        <v>24</v>
      </c>
      <c r="O411" s="238">
        <v>2012</v>
      </c>
      <c r="P411" s="238" t="s">
        <v>361</v>
      </c>
      <c r="Q411" s="238">
        <v>9</v>
      </c>
      <c r="R411" s="238" t="s">
        <v>369</v>
      </c>
      <c r="S411" s="238">
        <v>5</v>
      </c>
      <c r="T411" s="238">
        <v>0</v>
      </c>
      <c r="U411" s="238">
        <v>1</v>
      </c>
      <c r="V411" s="238">
        <v>7</v>
      </c>
      <c r="W411" s="238">
        <v>84</v>
      </c>
      <c r="X411" s="238">
        <v>2</v>
      </c>
      <c r="Y411" s="238">
        <v>1</v>
      </c>
      <c r="Z411" s="238">
        <v>1</v>
      </c>
      <c r="AB411" s="238">
        <v>1</v>
      </c>
      <c r="AC411" s="238">
        <v>98</v>
      </c>
      <c r="AD411" s="238" t="s">
        <v>2795</v>
      </c>
      <c r="AE411" s="238" t="s">
        <v>2824</v>
      </c>
      <c r="AF411" s="238" t="s">
        <v>2779</v>
      </c>
      <c r="AG411" s="238">
        <v>3</v>
      </c>
      <c r="AH411" s="238">
        <v>2</v>
      </c>
      <c r="AI411" s="238">
        <v>2</v>
      </c>
      <c r="AJ411" s="238">
        <v>3</v>
      </c>
      <c r="AK411" s="238">
        <v>21</v>
      </c>
      <c r="AL411" s="238">
        <v>69</v>
      </c>
      <c r="AM411" s="238" t="s">
        <v>354</v>
      </c>
      <c r="AN411" s="238">
        <v>5</v>
      </c>
      <c r="AO411" s="238">
        <v>15</v>
      </c>
      <c r="AS411" s="238">
        <v>7</v>
      </c>
      <c r="AT411" s="238">
        <v>98</v>
      </c>
      <c r="AU411" s="238">
        <v>40</v>
      </c>
      <c r="AV411" s="238">
        <v>11</v>
      </c>
      <c r="AW411" s="238">
        <v>21</v>
      </c>
      <c r="CT411" s="238">
        <v>454625</v>
      </c>
      <c r="CU411" s="238">
        <v>4977688</v>
      </c>
      <c r="CV411" s="238">
        <v>44.9511824</v>
      </c>
      <c r="CW411" s="238">
        <v>-93.575225599999996</v>
      </c>
      <c r="CX411" s="238" t="s">
        <v>359</v>
      </c>
      <c r="CY411" s="238" t="s">
        <v>3537</v>
      </c>
    </row>
    <row r="412" spans="1:103" x14ac:dyDescent="0.25">
      <c r="A412" s="238">
        <v>10956004</v>
      </c>
      <c r="B412" s="238">
        <v>4</v>
      </c>
      <c r="C412" s="238">
        <v>15</v>
      </c>
      <c r="D412" s="238">
        <v>10.728</v>
      </c>
      <c r="E412" s="238">
        <v>27</v>
      </c>
      <c r="F412" s="238" t="s">
        <v>3066</v>
      </c>
      <c r="H412" s="238" t="s">
        <v>354</v>
      </c>
      <c r="I412" s="238">
        <v>25</v>
      </c>
      <c r="K412" s="238" t="s">
        <v>3538</v>
      </c>
      <c r="L412" s="238">
        <v>141010001</v>
      </c>
      <c r="M412" s="238">
        <v>4</v>
      </c>
      <c r="N412" s="238">
        <v>3</v>
      </c>
      <c r="O412" s="238">
        <v>2014</v>
      </c>
      <c r="P412" s="238" t="s">
        <v>384</v>
      </c>
      <c r="Q412" s="238">
        <v>18</v>
      </c>
      <c r="S412" s="238">
        <v>5</v>
      </c>
      <c r="T412" s="238">
        <v>0</v>
      </c>
      <c r="U412" s="238">
        <v>2</v>
      </c>
      <c r="V412" s="238">
        <v>11</v>
      </c>
      <c r="W412" s="238">
        <v>10</v>
      </c>
      <c r="X412" s="238">
        <v>2</v>
      </c>
      <c r="Y412" s="238">
        <v>3</v>
      </c>
      <c r="Z412" s="238">
        <v>4</v>
      </c>
      <c r="AA412" s="238">
        <v>4</v>
      </c>
      <c r="AB412" s="238">
        <v>3</v>
      </c>
      <c r="AC412" s="238">
        <v>98</v>
      </c>
      <c r="AD412" s="238" t="s">
        <v>3539</v>
      </c>
      <c r="AF412" s="238" t="s">
        <v>2779</v>
      </c>
      <c r="AG412" s="238">
        <v>6</v>
      </c>
      <c r="AH412" s="238">
        <v>2</v>
      </c>
      <c r="AI412" s="238">
        <v>2</v>
      </c>
      <c r="AK412" s="238">
        <v>21</v>
      </c>
      <c r="AL412" s="238">
        <v>31</v>
      </c>
      <c r="AM412" s="238" t="s">
        <v>363</v>
      </c>
      <c r="AN412" s="238">
        <v>5</v>
      </c>
      <c r="AO412" s="238">
        <v>21</v>
      </c>
      <c r="AS412" s="238">
        <v>7</v>
      </c>
      <c r="AT412" s="238">
        <v>98</v>
      </c>
      <c r="AU412" s="238">
        <v>35</v>
      </c>
      <c r="AV412" s="238">
        <v>10</v>
      </c>
      <c r="AW412" s="238">
        <v>20</v>
      </c>
      <c r="AX412" s="238">
        <v>2</v>
      </c>
      <c r="AY412" s="238">
        <v>2</v>
      </c>
      <c r="BA412" s="238">
        <v>21</v>
      </c>
      <c r="BB412" s="238">
        <v>60</v>
      </c>
      <c r="BC412" s="238" t="s">
        <v>354</v>
      </c>
      <c r="BD412" s="238">
        <v>5</v>
      </c>
      <c r="BE412" s="238">
        <v>1</v>
      </c>
      <c r="BF412" s="238">
        <v>1</v>
      </c>
      <c r="BI412" s="238">
        <v>7</v>
      </c>
      <c r="BJ412" s="238">
        <v>98</v>
      </c>
      <c r="BK412" s="238">
        <v>35</v>
      </c>
      <c r="BL412" s="238">
        <v>10</v>
      </c>
      <c r="BM412" s="238">
        <v>20</v>
      </c>
      <c r="CT412" s="238">
        <v>454678</v>
      </c>
      <c r="CU412" s="238">
        <v>4977790</v>
      </c>
      <c r="CV412" s="238">
        <v>44.952099400000002</v>
      </c>
      <c r="CW412" s="238">
        <v>-93.574559699999995</v>
      </c>
      <c r="CX412" s="238" t="s">
        <v>359</v>
      </c>
      <c r="CY412" s="238" t="s">
        <v>3540</v>
      </c>
    </row>
    <row r="413" spans="1:103" x14ac:dyDescent="0.25">
      <c r="A413" s="238">
        <v>396441</v>
      </c>
      <c r="B413" s="238">
        <v>4</v>
      </c>
      <c r="C413" s="238">
        <v>15</v>
      </c>
      <c r="D413" s="238">
        <v>10.769</v>
      </c>
      <c r="E413" s="238">
        <v>27</v>
      </c>
      <c r="F413" s="238" t="s">
        <v>3066</v>
      </c>
      <c r="H413" s="238" t="s">
        <v>354</v>
      </c>
      <c r="I413" s="238">
        <v>25</v>
      </c>
      <c r="K413" s="238">
        <v>16013553</v>
      </c>
      <c r="M413" s="238">
        <v>11</v>
      </c>
      <c r="N413" s="238">
        <v>21</v>
      </c>
      <c r="O413" s="238">
        <v>2016</v>
      </c>
      <c r="P413" s="238" t="s">
        <v>361</v>
      </c>
      <c r="Q413" s="238">
        <v>8</v>
      </c>
      <c r="R413" s="238">
        <v>98</v>
      </c>
      <c r="S413" s="238">
        <v>4</v>
      </c>
      <c r="T413" s="238">
        <v>0</v>
      </c>
      <c r="U413" s="238">
        <v>3</v>
      </c>
      <c r="V413" s="238">
        <v>12</v>
      </c>
      <c r="W413" s="238">
        <v>10</v>
      </c>
      <c r="X413" s="238">
        <v>2</v>
      </c>
      <c r="Y413" s="238">
        <v>1</v>
      </c>
      <c r="Z413" s="238">
        <v>1</v>
      </c>
      <c r="AB413" s="238">
        <v>1</v>
      </c>
      <c r="AC413" s="238">
        <v>98</v>
      </c>
      <c r="AD413" s="238" t="s">
        <v>2800</v>
      </c>
      <c r="AF413" s="238" t="s">
        <v>2779</v>
      </c>
      <c r="AG413" s="238">
        <v>7</v>
      </c>
      <c r="AH413" s="238">
        <v>2</v>
      </c>
      <c r="AI413" s="238">
        <v>3</v>
      </c>
      <c r="AJ413" s="238">
        <v>3</v>
      </c>
      <c r="AK413" s="238">
        <v>34</v>
      </c>
      <c r="AL413" s="238">
        <v>32</v>
      </c>
      <c r="AM413" s="238" t="s">
        <v>354</v>
      </c>
      <c r="AN413" s="238">
        <v>5</v>
      </c>
      <c r="AO413" s="238">
        <v>1</v>
      </c>
      <c r="AS413" s="238">
        <v>12</v>
      </c>
      <c r="AT413" s="238">
        <v>9</v>
      </c>
      <c r="AU413" s="238">
        <v>40</v>
      </c>
      <c r="AV413" s="238">
        <v>11</v>
      </c>
      <c r="AW413" s="238">
        <v>21</v>
      </c>
      <c r="AX413" s="238">
        <v>2</v>
      </c>
      <c r="AY413" s="238">
        <v>2</v>
      </c>
      <c r="AZ413" s="238">
        <v>3</v>
      </c>
      <c r="BA413" s="238">
        <v>34</v>
      </c>
      <c r="BB413" s="238">
        <v>57</v>
      </c>
      <c r="BC413" s="238" t="s">
        <v>363</v>
      </c>
      <c r="BD413" s="238">
        <v>5</v>
      </c>
      <c r="BE413" s="238">
        <v>1</v>
      </c>
      <c r="BI413" s="238">
        <v>12</v>
      </c>
      <c r="BJ413" s="238">
        <v>9</v>
      </c>
      <c r="BK413" s="238">
        <v>40</v>
      </c>
      <c r="BL413" s="238">
        <v>11</v>
      </c>
      <c r="BM413" s="238">
        <v>21</v>
      </c>
      <c r="BN413" s="238">
        <v>2</v>
      </c>
      <c r="BO413" s="238">
        <v>48</v>
      </c>
      <c r="BP413" s="238">
        <v>3</v>
      </c>
      <c r="BQ413" s="238">
        <v>21</v>
      </c>
      <c r="BR413" s="238">
        <v>55</v>
      </c>
      <c r="BS413" s="238" t="s">
        <v>354</v>
      </c>
      <c r="BT413" s="238">
        <v>5</v>
      </c>
      <c r="BU413" s="238">
        <v>1</v>
      </c>
      <c r="BY413" s="238">
        <v>12</v>
      </c>
      <c r="BZ413" s="238">
        <v>9</v>
      </c>
      <c r="CA413" s="238">
        <v>40</v>
      </c>
      <c r="CB413" s="238">
        <v>11</v>
      </c>
      <c r="CC413" s="238">
        <v>21</v>
      </c>
      <c r="CT413" s="238">
        <v>454702.24399860302</v>
      </c>
      <c r="CU413" s="238">
        <v>4977844.5451684399</v>
      </c>
      <c r="CV413" s="238">
        <v>44.952593489999998</v>
      </c>
      <c r="CW413" s="238">
        <v>-93.574259670000004</v>
      </c>
      <c r="CX413" s="238" t="s">
        <v>359</v>
      </c>
      <c r="CY413" s="238" t="s">
        <v>3541</v>
      </c>
    </row>
    <row r="414" spans="1:103" x14ac:dyDescent="0.25">
      <c r="A414" s="238">
        <v>836487</v>
      </c>
      <c r="B414" s="238">
        <v>4</v>
      </c>
      <c r="C414" s="238">
        <v>15</v>
      </c>
      <c r="D414" s="238">
        <v>10.773</v>
      </c>
      <c r="E414" s="238">
        <v>27</v>
      </c>
      <c r="F414" s="238" t="s">
        <v>3066</v>
      </c>
      <c r="H414" s="238" t="s">
        <v>354</v>
      </c>
      <c r="I414" s="238">
        <v>25</v>
      </c>
      <c r="K414" s="238" t="s">
        <v>3542</v>
      </c>
      <c r="L414" s="238">
        <v>202330164</v>
      </c>
      <c r="M414" s="238">
        <v>8</v>
      </c>
      <c r="N414" s="238">
        <v>20</v>
      </c>
      <c r="O414" s="238">
        <v>2020</v>
      </c>
      <c r="P414" s="238" t="s">
        <v>384</v>
      </c>
      <c r="Q414" s="238">
        <v>15</v>
      </c>
      <c r="R414" s="238" t="s">
        <v>356</v>
      </c>
      <c r="S414" s="238">
        <v>5</v>
      </c>
      <c r="T414" s="238">
        <v>0</v>
      </c>
      <c r="U414" s="238">
        <v>2</v>
      </c>
      <c r="V414" s="238">
        <v>13</v>
      </c>
      <c r="W414" s="238">
        <v>10</v>
      </c>
      <c r="X414" s="238">
        <v>10</v>
      </c>
      <c r="Y414" s="238">
        <v>1</v>
      </c>
      <c r="Z414" s="238">
        <v>1</v>
      </c>
      <c r="AB414" s="238">
        <v>1</v>
      </c>
      <c r="AC414" s="238">
        <v>98</v>
      </c>
      <c r="AD414" s="238" t="s">
        <v>2800</v>
      </c>
      <c r="AF414" s="238" t="s">
        <v>2779</v>
      </c>
      <c r="AG414" s="238">
        <v>9</v>
      </c>
      <c r="AH414" s="238">
        <v>2</v>
      </c>
      <c r="AI414" s="238">
        <v>2</v>
      </c>
      <c r="AJ414" s="238">
        <v>4</v>
      </c>
      <c r="AK414" s="238">
        <v>24</v>
      </c>
      <c r="AL414" s="238">
        <v>79</v>
      </c>
      <c r="AM414" s="238" t="s">
        <v>354</v>
      </c>
      <c r="AN414" s="238">
        <v>5</v>
      </c>
      <c r="AO414" s="238">
        <v>2</v>
      </c>
      <c r="AS414" s="238">
        <v>12</v>
      </c>
      <c r="AT414" s="238">
        <v>23</v>
      </c>
      <c r="AU414" s="238">
        <v>40</v>
      </c>
      <c r="AV414" s="238">
        <v>11</v>
      </c>
      <c r="AW414" s="238">
        <v>21</v>
      </c>
      <c r="AX414" s="238">
        <v>2</v>
      </c>
      <c r="AY414" s="238">
        <v>2</v>
      </c>
      <c r="AZ414" s="238">
        <v>2</v>
      </c>
      <c r="BA414" s="238">
        <v>21</v>
      </c>
      <c r="BB414" s="238">
        <v>16</v>
      </c>
      <c r="BC414" s="238" t="s">
        <v>363</v>
      </c>
      <c r="BD414" s="238">
        <v>5</v>
      </c>
      <c r="BE414" s="238">
        <v>1</v>
      </c>
      <c r="BI414" s="238">
        <v>12</v>
      </c>
      <c r="BJ414" s="238">
        <v>9</v>
      </c>
      <c r="BK414" s="238">
        <v>40</v>
      </c>
      <c r="BL414" s="238">
        <v>11</v>
      </c>
      <c r="BM414" s="238">
        <v>21</v>
      </c>
      <c r="CT414" s="238">
        <v>454717.325278765</v>
      </c>
      <c r="CU414" s="238">
        <v>4977849.2551415004</v>
      </c>
      <c r="CV414" s="238">
        <v>44.952636839999997</v>
      </c>
      <c r="CW414" s="238">
        <v>-93.574068909999994</v>
      </c>
      <c r="CX414" s="238" t="s">
        <v>359</v>
      </c>
      <c r="CY414" s="238" t="s">
        <v>3543</v>
      </c>
    </row>
    <row r="415" spans="1:103" x14ac:dyDescent="0.25">
      <c r="A415" s="238">
        <v>10785901</v>
      </c>
      <c r="B415" s="238">
        <v>4</v>
      </c>
      <c r="C415" s="238">
        <v>15</v>
      </c>
      <c r="D415" s="238">
        <v>10.791</v>
      </c>
      <c r="E415" s="238">
        <v>27</v>
      </c>
      <c r="F415" s="238" t="s">
        <v>3066</v>
      </c>
      <c r="H415" s="238" t="s">
        <v>354</v>
      </c>
      <c r="I415" s="238">
        <v>25</v>
      </c>
      <c r="K415" s="238" t="s">
        <v>3544</v>
      </c>
      <c r="L415" s="238">
        <v>120550139</v>
      </c>
      <c r="M415" s="238">
        <v>2</v>
      </c>
      <c r="N415" s="238">
        <v>17</v>
      </c>
      <c r="O415" s="238">
        <v>2012</v>
      </c>
      <c r="P415" s="238" t="s">
        <v>362</v>
      </c>
      <c r="Q415" s="238">
        <v>11</v>
      </c>
      <c r="S415" s="238">
        <v>5</v>
      </c>
      <c r="T415" s="238">
        <v>0</v>
      </c>
      <c r="U415" s="238">
        <v>2</v>
      </c>
      <c r="V415" s="238">
        <v>90</v>
      </c>
      <c r="W415" s="238">
        <v>10</v>
      </c>
      <c r="X415" s="238">
        <v>4</v>
      </c>
      <c r="Y415" s="238">
        <v>1</v>
      </c>
      <c r="Z415" s="238">
        <v>1</v>
      </c>
      <c r="AB415" s="238">
        <v>1</v>
      </c>
      <c r="AC415" s="238">
        <v>98</v>
      </c>
      <c r="AD415" s="238" t="s">
        <v>3207</v>
      </c>
      <c r="AE415" s="238" t="s">
        <v>3545</v>
      </c>
      <c r="AF415" s="238" t="s">
        <v>2779</v>
      </c>
      <c r="AG415" s="238">
        <v>90</v>
      </c>
      <c r="AH415" s="238">
        <v>2</v>
      </c>
      <c r="AI415" s="238">
        <v>2</v>
      </c>
      <c r="AJ415" s="238">
        <v>6</v>
      </c>
      <c r="AK415" s="238">
        <v>24</v>
      </c>
      <c r="AL415" s="238">
        <v>22</v>
      </c>
      <c r="AM415" s="238" t="s">
        <v>363</v>
      </c>
      <c r="AN415" s="238">
        <v>5</v>
      </c>
      <c r="AO415" s="238">
        <v>15</v>
      </c>
      <c r="AS415" s="238">
        <v>7</v>
      </c>
      <c r="AT415" s="238">
        <v>2</v>
      </c>
      <c r="AU415" s="238">
        <v>40</v>
      </c>
      <c r="AV415" s="238">
        <v>10</v>
      </c>
      <c r="AW415" s="238">
        <v>21</v>
      </c>
      <c r="AX415" s="238">
        <v>2</v>
      </c>
      <c r="AY415" s="238">
        <v>4</v>
      </c>
      <c r="AZ415" s="238">
        <v>4</v>
      </c>
      <c r="BA415" s="238">
        <v>21</v>
      </c>
      <c r="BB415" s="238">
        <v>16</v>
      </c>
      <c r="BC415" s="238" t="s">
        <v>363</v>
      </c>
      <c r="BD415" s="238">
        <v>5</v>
      </c>
      <c r="BE415" s="238">
        <v>1</v>
      </c>
      <c r="BI415" s="238">
        <v>7</v>
      </c>
      <c r="BJ415" s="238">
        <v>2</v>
      </c>
      <c r="BK415" s="238">
        <v>40</v>
      </c>
      <c r="BL415" s="238">
        <v>10</v>
      </c>
      <c r="BM415" s="238">
        <v>21</v>
      </c>
      <c r="CT415" s="238">
        <v>454728</v>
      </c>
      <c r="CU415" s="238">
        <v>4977878</v>
      </c>
      <c r="CV415" s="238">
        <v>44.952897200000002</v>
      </c>
      <c r="CW415" s="238">
        <v>-93.573940699999994</v>
      </c>
      <c r="CX415" s="238" t="s">
        <v>359</v>
      </c>
      <c r="CY415" s="238" t="s">
        <v>3546</v>
      </c>
    </row>
    <row r="416" spans="1:103" x14ac:dyDescent="0.25">
      <c r="A416" s="238">
        <v>10785681</v>
      </c>
      <c r="B416" s="238">
        <v>4</v>
      </c>
      <c r="C416" s="238">
        <v>15</v>
      </c>
      <c r="D416" s="238">
        <v>10.791</v>
      </c>
      <c r="E416" s="238">
        <v>27</v>
      </c>
      <c r="F416" s="238" t="s">
        <v>3066</v>
      </c>
      <c r="H416" s="238" t="s">
        <v>354</v>
      </c>
      <c r="I416" s="238">
        <v>25</v>
      </c>
      <c r="K416" s="238" t="s">
        <v>3547</v>
      </c>
      <c r="L416" s="238">
        <v>120520304</v>
      </c>
      <c r="M416" s="238">
        <v>2</v>
      </c>
      <c r="N416" s="238">
        <v>20</v>
      </c>
      <c r="O416" s="238">
        <v>2012</v>
      </c>
      <c r="P416" s="238" t="s">
        <v>361</v>
      </c>
      <c r="Q416" s="238">
        <v>22</v>
      </c>
      <c r="R416" s="238" t="s">
        <v>369</v>
      </c>
      <c r="S416" s="238">
        <v>5</v>
      </c>
      <c r="T416" s="238">
        <v>0</v>
      </c>
      <c r="U416" s="238">
        <v>1</v>
      </c>
      <c r="V416" s="238">
        <v>1</v>
      </c>
      <c r="W416" s="238">
        <v>45</v>
      </c>
      <c r="X416" s="238">
        <v>2</v>
      </c>
      <c r="Y416" s="238">
        <v>4</v>
      </c>
      <c r="Z416" s="238">
        <v>4</v>
      </c>
      <c r="AA416" s="238">
        <v>7</v>
      </c>
      <c r="AB416" s="238">
        <v>3</v>
      </c>
      <c r="AC416" s="238">
        <v>98</v>
      </c>
      <c r="AD416" s="238" t="s">
        <v>2921</v>
      </c>
      <c r="AE416" s="238" t="s">
        <v>3548</v>
      </c>
      <c r="AF416" s="238" t="s">
        <v>2779</v>
      </c>
      <c r="AG416" s="238">
        <v>3</v>
      </c>
      <c r="AH416" s="238">
        <v>2</v>
      </c>
      <c r="AI416" s="238">
        <v>2</v>
      </c>
      <c r="AJ416" s="238">
        <v>3</v>
      </c>
      <c r="AK416" s="238">
        <v>21</v>
      </c>
      <c r="AL416" s="238">
        <v>36</v>
      </c>
      <c r="AM416" s="238" t="s">
        <v>354</v>
      </c>
      <c r="AN416" s="238">
        <v>5</v>
      </c>
      <c r="AS416" s="238">
        <v>7</v>
      </c>
      <c r="AT416" s="238">
        <v>98</v>
      </c>
      <c r="AU416" s="238">
        <v>40</v>
      </c>
      <c r="AV416" s="238">
        <v>10</v>
      </c>
      <c r="AW416" s="238">
        <v>21</v>
      </c>
      <c r="CT416" s="238">
        <v>454728</v>
      </c>
      <c r="CU416" s="238">
        <v>4977878</v>
      </c>
      <c r="CV416" s="238">
        <v>44.952897200000002</v>
      </c>
      <c r="CW416" s="238">
        <v>-93.573940699999994</v>
      </c>
      <c r="CX416" s="238" t="s">
        <v>359</v>
      </c>
      <c r="CY416" s="238" t="s">
        <v>3549</v>
      </c>
    </row>
    <row r="417" spans="1:103" x14ac:dyDescent="0.25">
      <c r="A417" s="238">
        <v>10799199</v>
      </c>
      <c r="B417" s="238">
        <v>4</v>
      </c>
      <c r="C417" s="238">
        <v>15</v>
      </c>
      <c r="D417" s="238">
        <v>10.791</v>
      </c>
      <c r="E417" s="238">
        <v>27</v>
      </c>
      <c r="F417" s="238" t="s">
        <v>3066</v>
      </c>
      <c r="H417" s="238" t="s">
        <v>354</v>
      </c>
      <c r="I417" s="238">
        <v>25</v>
      </c>
      <c r="K417" s="238" t="s">
        <v>3550</v>
      </c>
      <c r="L417" s="238">
        <v>121840119</v>
      </c>
      <c r="M417" s="238">
        <v>6</v>
      </c>
      <c r="N417" s="238">
        <v>29</v>
      </c>
      <c r="O417" s="238">
        <v>2012</v>
      </c>
      <c r="P417" s="238" t="s">
        <v>362</v>
      </c>
      <c r="Q417" s="238">
        <v>21</v>
      </c>
      <c r="S417" s="238">
        <v>5</v>
      </c>
      <c r="T417" s="238">
        <v>0</v>
      </c>
      <c r="U417" s="238">
        <v>2</v>
      </c>
      <c r="V417" s="238">
        <v>5</v>
      </c>
      <c r="W417" s="238">
        <v>10</v>
      </c>
      <c r="X417" s="238">
        <v>4</v>
      </c>
      <c r="Y417" s="238">
        <v>4</v>
      </c>
      <c r="Z417" s="238">
        <v>2</v>
      </c>
      <c r="AB417" s="238">
        <v>1</v>
      </c>
      <c r="AC417" s="238">
        <v>98</v>
      </c>
      <c r="AD417" s="238" t="s">
        <v>3551</v>
      </c>
      <c r="AE417" s="238" t="s">
        <v>3552</v>
      </c>
      <c r="AF417" s="238" t="s">
        <v>2779</v>
      </c>
      <c r="AG417" s="238">
        <v>10</v>
      </c>
      <c r="AH417" s="238">
        <v>2</v>
      </c>
      <c r="AI417" s="238">
        <v>4</v>
      </c>
      <c r="AJ417" s="238">
        <v>2</v>
      </c>
      <c r="AK417" s="238">
        <v>24</v>
      </c>
      <c r="AL417" s="238">
        <v>61</v>
      </c>
      <c r="AM417" s="238" t="s">
        <v>354</v>
      </c>
      <c r="AN417" s="238">
        <v>5</v>
      </c>
      <c r="AO417" s="238">
        <v>2</v>
      </c>
      <c r="AS417" s="238">
        <v>7</v>
      </c>
      <c r="AT417" s="238">
        <v>2</v>
      </c>
      <c r="AU417" s="238">
        <v>40</v>
      </c>
      <c r="AV417" s="238">
        <v>11</v>
      </c>
      <c r="AW417" s="238">
        <v>21</v>
      </c>
      <c r="AX417" s="238">
        <v>2</v>
      </c>
      <c r="AY417" s="238">
        <v>3</v>
      </c>
      <c r="AZ417" s="238">
        <v>3</v>
      </c>
      <c r="BA417" s="238">
        <v>24</v>
      </c>
      <c r="BB417" s="238">
        <v>51</v>
      </c>
      <c r="BC417" s="238" t="s">
        <v>354</v>
      </c>
      <c r="BD417" s="238">
        <v>5</v>
      </c>
      <c r="BE417" s="238">
        <v>1</v>
      </c>
      <c r="BI417" s="238">
        <v>7</v>
      </c>
      <c r="BJ417" s="238">
        <v>2</v>
      </c>
      <c r="BK417" s="238">
        <v>40</v>
      </c>
      <c r="BL417" s="238">
        <v>11</v>
      </c>
      <c r="BM417" s="238">
        <v>21</v>
      </c>
      <c r="CT417" s="238">
        <v>454728</v>
      </c>
      <c r="CU417" s="238">
        <v>4977878</v>
      </c>
      <c r="CV417" s="238">
        <v>44.952897200000002</v>
      </c>
      <c r="CW417" s="238">
        <v>-93.573940699999994</v>
      </c>
      <c r="CX417" s="238" t="s">
        <v>359</v>
      </c>
      <c r="CY417" s="238" t="s">
        <v>3553</v>
      </c>
    </row>
    <row r="418" spans="1:103" x14ac:dyDescent="0.25">
      <c r="A418" s="238">
        <v>10869074</v>
      </c>
      <c r="B418" s="238">
        <v>4</v>
      </c>
      <c r="C418" s="238">
        <v>15</v>
      </c>
      <c r="D418" s="238">
        <v>10.791</v>
      </c>
      <c r="E418" s="238">
        <v>27</v>
      </c>
      <c r="F418" s="238" t="s">
        <v>3066</v>
      </c>
      <c r="H418" s="238" t="s">
        <v>354</v>
      </c>
      <c r="I418" s="238">
        <v>25</v>
      </c>
      <c r="K418" s="238">
        <v>13003396</v>
      </c>
      <c r="L418" s="238">
        <v>130750055</v>
      </c>
      <c r="M418" s="238">
        <v>3</v>
      </c>
      <c r="N418" s="238">
        <v>15</v>
      </c>
      <c r="O418" s="238">
        <v>2013</v>
      </c>
      <c r="P418" s="238" t="s">
        <v>362</v>
      </c>
      <c r="Q418" s="238">
        <v>23</v>
      </c>
      <c r="R418" s="238" t="s">
        <v>419</v>
      </c>
      <c r="S418" s="238">
        <v>5</v>
      </c>
      <c r="T418" s="238">
        <v>0</v>
      </c>
      <c r="U418" s="238">
        <v>1</v>
      </c>
      <c r="V418" s="238">
        <v>4</v>
      </c>
      <c r="W418" s="238">
        <v>83</v>
      </c>
      <c r="X418" s="238">
        <v>4</v>
      </c>
      <c r="Y418" s="238">
        <v>4</v>
      </c>
      <c r="Z418" s="238">
        <v>2</v>
      </c>
      <c r="AA418" s="238">
        <v>5</v>
      </c>
      <c r="AB418" s="238">
        <v>5</v>
      </c>
      <c r="AC418" s="238">
        <v>98</v>
      </c>
      <c r="AD418" s="238" t="s">
        <v>2857</v>
      </c>
      <c r="AE418" s="238" t="s">
        <v>3527</v>
      </c>
      <c r="AF418" s="238" t="s">
        <v>2779</v>
      </c>
      <c r="AG418" s="238">
        <v>3</v>
      </c>
      <c r="AH418" s="238">
        <v>2</v>
      </c>
      <c r="AI418" s="238">
        <v>2</v>
      </c>
      <c r="AJ418" s="238">
        <v>8</v>
      </c>
      <c r="AK418" s="238">
        <v>21</v>
      </c>
      <c r="AL418" s="238">
        <v>22</v>
      </c>
      <c r="AM418" s="238" t="s">
        <v>363</v>
      </c>
      <c r="AN418" s="238">
        <v>5</v>
      </c>
      <c r="AS418" s="238">
        <v>7</v>
      </c>
      <c r="AT418" s="238">
        <v>2</v>
      </c>
      <c r="AU418" s="238">
        <v>40</v>
      </c>
      <c r="AV418" s="238">
        <v>10</v>
      </c>
      <c r="AW418" s="238">
        <v>21</v>
      </c>
      <c r="CT418" s="238">
        <v>454728</v>
      </c>
      <c r="CU418" s="238">
        <v>4977878</v>
      </c>
      <c r="CV418" s="238">
        <v>44.952897200000002</v>
      </c>
      <c r="CW418" s="238">
        <v>-93.573940699999994</v>
      </c>
      <c r="CX418" s="238" t="s">
        <v>359</v>
      </c>
      <c r="CY418" s="238" t="s">
        <v>3554</v>
      </c>
    </row>
    <row r="419" spans="1:103" x14ac:dyDescent="0.25">
      <c r="A419" s="238">
        <v>10883819</v>
      </c>
      <c r="B419" s="238">
        <v>4</v>
      </c>
      <c r="C419" s="238">
        <v>15</v>
      </c>
      <c r="D419" s="238">
        <v>10.791</v>
      </c>
      <c r="E419" s="238">
        <v>27</v>
      </c>
      <c r="F419" s="238" t="s">
        <v>3066</v>
      </c>
      <c r="H419" s="238" t="s">
        <v>354</v>
      </c>
      <c r="I419" s="238">
        <v>25</v>
      </c>
      <c r="K419" s="238" t="s">
        <v>3555</v>
      </c>
      <c r="L419" s="238">
        <v>132020022</v>
      </c>
      <c r="M419" s="238">
        <v>7</v>
      </c>
      <c r="N419" s="238">
        <v>20</v>
      </c>
      <c r="O419" s="238">
        <v>2013</v>
      </c>
      <c r="P419" s="238" t="s">
        <v>364</v>
      </c>
      <c r="Q419" s="238">
        <v>23</v>
      </c>
      <c r="S419" s="238">
        <v>4</v>
      </c>
      <c r="T419" s="238">
        <v>0</v>
      </c>
      <c r="U419" s="238">
        <v>2</v>
      </c>
      <c r="V419" s="238">
        <v>5</v>
      </c>
      <c r="W419" s="238">
        <v>10</v>
      </c>
      <c r="X419" s="238">
        <v>10</v>
      </c>
      <c r="Y419" s="238">
        <v>4</v>
      </c>
      <c r="Z419" s="238">
        <v>1</v>
      </c>
      <c r="AA419" s="238">
        <v>99</v>
      </c>
      <c r="AB419" s="238">
        <v>1</v>
      </c>
      <c r="AC419" s="238">
        <v>98</v>
      </c>
      <c r="AD419" s="238" t="s">
        <v>2834</v>
      </c>
      <c r="AE419" s="238" t="s">
        <v>3556</v>
      </c>
      <c r="AF419" s="238" t="s">
        <v>2779</v>
      </c>
      <c r="AG419" s="238">
        <v>10</v>
      </c>
      <c r="AH419" s="238">
        <v>2</v>
      </c>
      <c r="AI419" s="238">
        <v>2</v>
      </c>
      <c r="AJ419" s="238">
        <v>2</v>
      </c>
      <c r="AK419" s="238">
        <v>21</v>
      </c>
      <c r="AL419" s="238">
        <v>61</v>
      </c>
      <c r="AM419" s="238" t="s">
        <v>363</v>
      </c>
      <c r="AN419" s="238">
        <v>5</v>
      </c>
      <c r="AO419" s="238">
        <v>1</v>
      </c>
      <c r="AP419" s="238">
        <v>1</v>
      </c>
      <c r="AS419" s="238">
        <v>7</v>
      </c>
      <c r="AT419" s="238">
        <v>98</v>
      </c>
      <c r="AU419" s="238">
        <v>40</v>
      </c>
      <c r="AV419" s="238">
        <v>11</v>
      </c>
      <c r="AW419" s="238">
        <v>21</v>
      </c>
      <c r="AX419" s="238">
        <v>2</v>
      </c>
      <c r="AY419" s="238">
        <v>3</v>
      </c>
      <c r="AZ419" s="238">
        <v>4</v>
      </c>
      <c r="BA419" s="238">
        <v>24</v>
      </c>
      <c r="BB419" s="238">
        <v>17</v>
      </c>
      <c r="BC419" s="238" t="s">
        <v>354</v>
      </c>
      <c r="BD419" s="238">
        <v>5</v>
      </c>
      <c r="BE419" s="238">
        <v>10</v>
      </c>
      <c r="BF419" s="238">
        <v>16</v>
      </c>
      <c r="BI419" s="238">
        <v>7</v>
      </c>
      <c r="BJ419" s="238">
        <v>98</v>
      </c>
      <c r="BK419" s="238">
        <v>40</v>
      </c>
      <c r="BL419" s="238">
        <v>11</v>
      </c>
      <c r="BM419" s="238">
        <v>21</v>
      </c>
      <c r="CT419" s="238">
        <v>454728</v>
      </c>
      <c r="CU419" s="238">
        <v>4977878</v>
      </c>
      <c r="CV419" s="238">
        <v>44.952897200000002</v>
      </c>
      <c r="CW419" s="238">
        <v>-93.573940699999994</v>
      </c>
      <c r="CX419" s="238" t="s">
        <v>359</v>
      </c>
      <c r="CY419" s="238" t="s">
        <v>3557</v>
      </c>
    </row>
    <row r="420" spans="1:103" x14ac:dyDescent="0.25">
      <c r="A420" s="238">
        <v>11067310</v>
      </c>
      <c r="B420" s="238">
        <v>4</v>
      </c>
      <c r="C420" s="238">
        <v>15</v>
      </c>
      <c r="D420" s="238">
        <v>10.791</v>
      </c>
      <c r="E420" s="238">
        <v>27</v>
      </c>
      <c r="F420" s="238" t="s">
        <v>3066</v>
      </c>
      <c r="H420" s="238" t="s">
        <v>354</v>
      </c>
      <c r="I420" s="238">
        <v>25</v>
      </c>
      <c r="K420" s="238">
        <v>15010854</v>
      </c>
      <c r="L420" s="238">
        <v>152580142</v>
      </c>
      <c r="M420" s="238">
        <v>9</v>
      </c>
      <c r="N420" s="238">
        <v>15</v>
      </c>
      <c r="O420" s="238">
        <v>2015</v>
      </c>
      <c r="P420" s="238" t="s">
        <v>368</v>
      </c>
      <c r="Q420" s="238">
        <v>9</v>
      </c>
      <c r="S420" s="238">
        <v>4</v>
      </c>
      <c r="T420" s="238">
        <v>0</v>
      </c>
      <c r="U420" s="238">
        <v>3</v>
      </c>
      <c r="V420" s="238">
        <v>8</v>
      </c>
      <c r="W420" s="238">
        <v>10</v>
      </c>
      <c r="X420" s="238">
        <v>2</v>
      </c>
      <c r="Y420" s="238">
        <v>1</v>
      </c>
      <c r="Z420" s="238">
        <v>1</v>
      </c>
      <c r="AA420" s="238">
        <v>1</v>
      </c>
      <c r="AB420" s="238">
        <v>1</v>
      </c>
      <c r="AC420" s="238">
        <v>98</v>
      </c>
      <c r="AD420" s="238" t="s">
        <v>3202</v>
      </c>
      <c r="AE420" s="238" t="s">
        <v>3364</v>
      </c>
      <c r="AF420" s="238" t="s">
        <v>2779</v>
      </c>
      <c r="AG420" s="238">
        <v>8</v>
      </c>
      <c r="AH420" s="238">
        <v>2</v>
      </c>
      <c r="AI420" s="238">
        <v>2</v>
      </c>
      <c r="AJ420" s="238">
        <v>2</v>
      </c>
      <c r="AK420" s="238">
        <v>21</v>
      </c>
      <c r="AL420" s="238">
        <v>39</v>
      </c>
      <c r="AM420" s="238" t="s">
        <v>354</v>
      </c>
      <c r="AN420" s="238">
        <v>10</v>
      </c>
      <c r="AO420" s="238">
        <v>8</v>
      </c>
      <c r="AP420" s="238">
        <v>15</v>
      </c>
      <c r="AS420" s="238">
        <v>7</v>
      </c>
      <c r="AT420" s="238">
        <v>98</v>
      </c>
      <c r="AU420" s="238">
        <v>40</v>
      </c>
      <c r="AV420" s="238">
        <v>10</v>
      </c>
      <c r="AW420" s="238">
        <v>21</v>
      </c>
      <c r="AX420" s="238">
        <v>2</v>
      </c>
      <c r="AY420" s="238">
        <v>2</v>
      </c>
      <c r="AZ420" s="238">
        <v>1</v>
      </c>
      <c r="BA420" s="238">
        <v>21</v>
      </c>
      <c r="BB420" s="238">
        <v>50</v>
      </c>
      <c r="BC420" s="238" t="s">
        <v>354</v>
      </c>
      <c r="BD420" s="238">
        <v>5</v>
      </c>
      <c r="BE420" s="238">
        <v>1</v>
      </c>
      <c r="BF420" s="238">
        <v>1</v>
      </c>
      <c r="BI420" s="238">
        <v>7</v>
      </c>
      <c r="BJ420" s="238">
        <v>98</v>
      </c>
      <c r="BK420" s="238">
        <v>40</v>
      </c>
      <c r="BL420" s="238">
        <v>10</v>
      </c>
      <c r="BM420" s="238">
        <v>21</v>
      </c>
      <c r="BN420" s="238">
        <v>2</v>
      </c>
      <c r="BO420" s="238">
        <v>2</v>
      </c>
      <c r="BP420" s="238">
        <v>1</v>
      </c>
      <c r="BQ420" s="238">
        <v>21</v>
      </c>
      <c r="BR420" s="238">
        <v>43</v>
      </c>
      <c r="BS420" s="238" t="s">
        <v>354</v>
      </c>
      <c r="BT420" s="238">
        <v>5</v>
      </c>
      <c r="BU420" s="238">
        <v>1</v>
      </c>
      <c r="BV420" s="238">
        <v>1</v>
      </c>
      <c r="BY420" s="238">
        <v>7</v>
      </c>
      <c r="BZ420" s="238">
        <v>98</v>
      </c>
      <c r="CA420" s="238">
        <v>40</v>
      </c>
      <c r="CB420" s="238">
        <v>10</v>
      </c>
      <c r="CC420" s="238">
        <v>21</v>
      </c>
      <c r="CT420" s="238">
        <v>454728</v>
      </c>
      <c r="CU420" s="238">
        <v>4977878</v>
      </c>
      <c r="CV420" s="238">
        <v>44.952897200000002</v>
      </c>
      <c r="CW420" s="238">
        <v>-93.573940699999994</v>
      </c>
      <c r="CX420" s="238" t="s">
        <v>359</v>
      </c>
      <c r="CY420" s="238" t="s">
        <v>3558</v>
      </c>
    </row>
    <row r="421" spans="1:103" x14ac:dyDescent="0.25">
      <c r="A421" s="238">
        <v>367482</v>
      </c>
      <c r="B421" s="238">
        <v>4</v>
      </c>
      <c r="C421" s="238">
        <v>15</v>
      </c>
      <c r="D421" s="238">
        <v>10.795999999999999</v>
      </c>
      <c r="E421" s="238">
        <v>27</v>
      </c>
      <c r="F421" s="238" t="s">
        <v>3066</v>
      </c>
      <c r="H421" s="238" t="s">
        <v>354</v>
      </c>
      <c r="I421" s="238">
        <v>25</v>
      </c>
      <c r="K421" s="238" t="s">
        <v>3559</v>
      </c>
      <c r="M421" s="238">
        <v>7</v>
      </c>
      <c r="N421" s="238">
        <v>22</v>
      </c>
      <c r="O421" s="238">
        <v>2016</v>
      </c>
      <c r="P421" s="238" t="s">
        <v>362</v>
      </c>
      <c r="Q421" s="238">
        <v>14</v>
      </c>
      <c r="R421" s="238" t="s">
        <v>356</v>
      </c>
      <c r="S421" s="238">
        <v>5</v>
      </c>
      <c r="T421" s="238">
        <v>0</v>
      </c>
      <c r="U421" s="238">
        <v>2</v>
      </c>
      <c r="V421" s="238">
        <v>12</v>
      </c>
      <c r="W421" s="238">
        <v>10</v>
      </c>
      <c r="X421" s="238">
        <v>4</v>
      </c>
      <c r="Y421" s="238">
        <v>1</v>
      </c>
      <c r="Z421" s="238">
        <v>1</v>
      </c>
      <c r="AB421" s="238">
        <v>1</v>
      </c>
      <c r="AC421" s="238">
        <v>98</v>
      </c>
      <c r="AD421" s="238" t="s">
        <v>2800</v>
      </c>
      <c r="AF421" s="238" t="s">
        <v>2779</v>
      </c>
      <c r="AG421" s="238">
        <v>7</v>
      </c>
      <c r="AH421" s="238">
        <v>2</v>
      </c>
      <c r="AI421" s="238">
        <v>2</v>
      </c>
      <c r="AJ421" s="238">
        <v>4</v>
      </c>
      <c r="AK421" s="238">
        <v>21</v>
      </c>
      <c r="AL421" s="238">
        <v>79</v>
      </c>
      <c r="AM421" s="238" t="s">
        <v>354</v>
      </c>
      <c r="AN421" s="238">
        <v>5</v>
      </c>
      <c r="AO421" s="238">
        <v>90</v>
      </c>
      <c r="AS421" s="238">
        <v>12</v>
      </c>
      <c r="AT421" s="238">
        <v>23</v>
      </c>
      <c r="AU421" s="238">
        <v>40</v>
      </c>
      <c r="AV421" s="238">
        <v>12</v>
      </c>
      <c r="AW421" s="238">
        <v>21</v>
      </c>
      <c r="AX421" s="238">
        <v>2</v>
      </c>
      <c r="AY421" s="238">
        <v>2</v>
      </c>
      <c r="AZ421" s="238">
        <v>4</v>
      </c>
      <c r="BA421" s="238">
        <v>21</v>
      </c>
      <c r="BB421" s="238">
        <v>69</v>
      </c>
      <c r="BC421" s="238" t="s">
        <v>354</v>
      </c>
      <c r="BD421" s="238">
        <v>5</v>
      </c>
      <c r="BE421" s="238">
        <v>1</v>
      </c>
      <c r="BI421" s="238">
        <v>12</v>
      </c>
      <c r="BJ421" s="238">
        <v>23</v>
      </c>
      <c r="BK421" s="238">
        <v>40</v>
      </c>
      <c r="BL421" s="238">
        <v>12</v>
      </c>
      <c r="BM421" s="238">
        <v>21</v>
      </c>
      <c r="CT421" s="238">
        <v>454727.90863326599</v>
      </c>
      <c r="CU421" s="238">
        <v>4977880.6080264198</v>
      </c>
      <c r="CV421" s="238">
        <v>44.952919739999999</v>
      </c>
      <c r="CW421" s="238">
        <v>-93.573937560000005</v>
      </c>
      <c r="CX421" s="238" t="s">
        <v>359</v>
      </c>
      <c r="CY421" s="238" t="s">
        <v>3560</v>
      </c>
    </row>
    <row r="422" spans="1:103" x14ac:dyDescent="0.25">
      <c r="A422" s="238">
        <v>10722326</v>
      </c>
      <c r="B422" s="238">
        <v>4</v>
      </c>
      <c r="C422" s="238">
        <v>15</v>
      </c>
      <c r="D422" s="238">
        <v>10.859</v>
      </c>
      <c r="E422" s="238">
        <v>27</v>
      </c>
      <c r="F422" s="238" t="s">
        <v>3066</v>
      </c>
      <c r="H422" s="238" t="s">
        <v>354</v>
      </c>
      <c r="I422" s="238">
        <v>25</v>
      </c>
      <c r="K422" s="238">
        <v>113997</v>
      </c>
      <c r="L422" s="238">
        <v>111560127</v>
      </c>
      <c r="M422" s="238">
        <v>6</v>
      </c>
      <c r="N422" s="238">
        <v>5</v>
      </c>
      <c r="O422" s="238">
        <v>2011</v>
      </c>
      <c r="P422" s="238" t="s">
        <v>366</v>
      </c>
      <c r="Q422" s="238">
        <v>17</v>
      </c>
      <c r="S422" s="238">
        <v>5</v>
      </c>
      <c r="T422" s="238">
        <v>0</v>
      </c>
      <c r="U422" s="238">
        <v>2</v>
      </c>
      <c r="V422" s="238">
        <v>1</v>
      </c>
      <c r="W422" s="238">
        <v>10</v>
      </c>
      <c r="X422" s="238">
        <v>2</v>
      </c>
      <c r="Y422" s="238">
        <v>1</v>
      </c>
      <c r="Z422" s="238">
        <v>1</v>
      </c>
      <c r="AB422" s="238">
        <v>1</v>
      </c>
      <c r="AC422" s="238">
        <v>98</v>
      </c>
      <c r="AD422" s="238" t="s">
        <v>2798</v>
      </c>
      <c r="AE422" s="238" t="s">
        <v>3561</v>
      </c>
      <c r="AF422" s="238" t="s">
        <v>2779</v>
      </c>
      <c r="AG422" s="238">
        <v>7</v>
      </c>
      <c r="AH422" s="238">
        <v>2</v>
      </c>
      <c r="AI422" s="238">
        <v>2</v>
      </c>
      <c r="AJ422" s="238">
        <v>3</v>
      </c>
      <c r="AK422" s="238">
        <v>26</v>
      </c>
      <c r="AL422" s="238">
        <v>21</v>
      </c>
      <c r="AM422" s="238" t="s">
        <v>363</v>
      </c>
      <c r="AN422" s="238">
        <v>5</v>
      </c>
      <c r="AS422" s="238">
        <v>7</v>
      </c>
      <c r="AT422" s="238">
        <v>98</v>
      </c>
      <c r="AU422" s="238">
        <v>40</v>
      </c>
      <c r="AV422" s="238">
        <v>11</v>
      </c>
      <c r="AW422" s="238">
        <v>20</v>
      </c>
      <c r="AX422" s="238">
        <v>2</v>
      </c>
      <c r="AY422" s="238">
        <v>2</v>
      </c>
      <c r="AZ422" s="238">
        <v>3</v>
      </c>
      <c r="BA422" s="238">
        <v>21</v>
      </c>
      <c r="BB422" s="238">
        <v>41</v>
      </c>
      <c r="BC422" s="238" t="s">
        <v>354</v>
      </c>
      <c r="BD422" s="238">
        <v>5</v>
      </c>
      <c r="BI422" s="238">
        <v>7</v>
      </c>
      <c r="BJ422" s="238">
        <v>98</v>
      </c>
      <c r="BK422" s="238">
        <v>40</v>
      </c>
      <c r="BL422" s="238">
        <v>11</v>
      </c>
      <c r="BM422" s="238">
        <v>20</v>
      </c>
      <c r="CT422" s="238">
        <v>454800</v>
      </c>
      <c r="CU422" s="238">
        <v>4977960</v>
      </c>
      <c r="CV422" s="238">
        <v>44.95364</v>
      </c>
      <c r="CW422" s="238">
        <v>-93.573026900000002</v>
      </c>
      <c r="CX422" s="238" t="s">
        <v>359</v>
      </c>
      <c r="CY422" s="238" t="s">
        <v>3562</v>
      </c>
    </row>
    <row r="423" spans="1:103" x14ac:dyDescent="0.25">
      <c r="A423" s="238">
        <v>11063994</v>
      </c>
      <c r="B423" s="238">
        <v>4</v>
      </c>
      <c r="C423" s="238">
        <v>15</v>
      </c>
      <c r="D423" s="238">
        <v>10.859</v>
      </c>
      <c r="E423" s="238">
        <v>27</v>
      </c>
      <c r="F423" s="238" t="s">
        <v>3066</v>
      </c>
      <c r="H423" s="238" t="s">
        <v>354</v>
      </c>
      <c r="I423" s="238">
        <v>25</v>
      </c>
      <c r="K423" s="238">
        <v>15010091</v>
      </c>
      <c r="L423" s="238">
        <v>152390133</v>
      </c>
      <c r="M423" s="238">
        <v>8</v>
      </c>
      <c r="N423" s="238">
        <v>27</v>
      </c>
      <c r="O423" s="238">
        <v>2015</v>
      </c>
      <c r="P423" s="238" t="s">
        <v>384</v>
      </c>
      <c r="Q423" s="238">
        <v>14</v>
      </c>
      <c r="R423" s="238" t="s">
        <v>356</v>
      </c>
      <c r="S423" s="238">
        <v>4</v>
      </c>
      <c r="T423" s="238">
        <v>0</v>
      </c>
      <c r="U423" s="238">
        <v>2</v>
      </c>
      <c r="V423" s="238">
        <v>98</v>
      </c>
      <c r="W423" s="238">
        <v>10</v>
      </c>
      <c r="X423" s="238">
        <v>2</v>
      </c>
      <c r="Y423" s="238">
        <v>1</v>
      </c>
      <c r="Z423" s="238">
        <v>1</v>
      </c>
      <c r="AA423" s="238">
        <v>1</v>
      </c>
      <c r="AB423" s="238">
        <v>1</v>
      </c>
      <c r="AC423" s="238">
        <v>98</v>
      </c>
      <c r="AD423" s="238" t="s">
        <v>2827</v>
      </c>
      <c r="AE423" s="238" t="s">
        <v>3561</v>
      </c>
      <c r="AF423" s="238" t="s">
        <v>2779</v>
      </c>
      <c r="AG423" s="238">
        <v>90</v>
      </c>
      <c r="AH423" s="238">
        <v>2</v>
      </c>
      <c r="AI423" s="238">
        <v>4</v>
      </c>
      <c r="AJ423" s="238">
        <v>4</v>
      </c>
      <c r="AK423" s="238">
        <v>24</v>
      </c>
      <c r="AL423" s="238">
        <v>25</v>
      </c>
      <c r="AM423" s="238" t="s">
        <v>354</v>
      </c>
      <c r="AN423" s="238">
        <v>5</v>
      </c>
      <c r="AO423" s="238">
        <v>1</v>
      </c>
      <c r="AS423" s="238">
        <v>7</v>
      </c>
      <c r="AT423" s="238">
        <v>98</v>
      </c>
      <c r="AU423" s="238">
        <v>35</v>
      </c>
      <c r="AV423" s="238">
        <v>10</v>
      </c>
      <c r="AW423" s="238">
        <v>21</v>
      </c>
      <c r="AX423" s="238">
        <v>2</v>
      </c>
      <c r="AY423" s="238">
        <v>4</v>
      </c>
      <c r="AZ423" s="238">
        <v>4</v>
      </c>
      <c r="BA423" s="238">
        <v>21</v>
      </c>
      <c r="BB423" s="238">
        <v>59</v>
      </c>
      <c r="BC423" s="238" t="s">
        <v>363</v>
      </c>
      <c r="BD423" s="238">
        <v>5</v>
      </c>
      <c r="BE423" s="238">
        <v>8</v>
      </c>
      <c r="BI423" s="238">
        <v>7</v>
      </c>
      <c r="BJ423" s="238">
        <v>98</v>
      </c>
      <c r="BK423" s="238">
        <v>35</v>
      </c>
      <c r="BL423" s="238">
        <v>10</v>
      </c>
      <c r="BM423" s="238">
        <v>21</v>
      </c>
      <c r="CT423" s="238">
        <v>454800</v>
      </c>
      <c r="CU423" s="238">
        <v>4977960</v>
      </c>
      <c r="CV423" s="238">
        <v>44.95364</v>
      </c>
      <c r="CW423" s="238">
        <v>-93.573026900000002</v>
      </c>
      <c r="CX423" s="238" t="s">
        <v>359</v>
      </c>
      <c r="CY423" s="238" t="s">
        <v>3563</v>
      </c>
    </row>
    <row r="424" spans="1:103" x14ac:dyDescent="0.25">
      <c r="A424" s="238">
        <v>472925</v>
      </c>
      <c r="B424" s="238">
        <v>4</v>
      </c>
      <c r="C424" s="238">
        <v>15</v>
      </c>
      <c r="D424" s="238">
        <v>10.864000000000001</v>
      </c>
      <c r="E424" s="238">
        <v>27</v>
      </c>
      <c r="F424" s="238" t="s">
        <v>3066</v>
      </c>
      <c r="H424" s="238" t="s">
        <v>354</v>
      </c>
      <c r="I424" s="238">
        <v>25</v>
      </c>
      <c r="K424" s="238">
        <v>17007606</v>
      </c>
      <c r="M424" s="238">
        <v>6</v>
      </c>
      <c r="N424" s="238">
        <v>27</v>
      </c>
      <c r="O424" s="238">
        <v>2017</v>
      </c>
      <c r="P424" s="238" t="s">
        <v>368</v>
      </c>
      <c r="Q424" s="238">
        <v>11</v>
      </c>
      <c r="R424" s="238" t="s">
        <v>369</v>
      </c>
      <c r="S424" s="238">
        <v>5</v>
      </c>
      <c r="T424" s="238">
        <v>0</v>
      </c>
      <c r="U424" s="238">
        <v>2</v>
      </c>
      <c r="V424" s="238">
        <v>12</v>
      </c>
      <c r="W424" s="238">
        <v>10</v>
      </c>
      <c r="X424" s="238">
        <v>2</v>
      </c>
      <c r="Y424" s="238">
        <v>1</v>
      </c>
      <c r="Z424" s="238">
        <v>1</v>
      </c>
      <c r="AB424" s="238">
        <v>1</v>
      </c>
      <c r="AC424" s="238">
        <v>3</v>
      </c>
      <c r="AD424" s="238" t="s">
        <v>2800</v>
      </c>
      <c r="AF424" s="238" t="s">
        <v>2779</v>
      </c>
      <c r="AG424" s="238">
        <v>7</v>
      </c>
      <c r="AH424" s="238">
        <v>2</v>
      </c>
      <c r="AI424" s="238">
        <v>4</v>
      </c>
      <c r="AJ424" s="238">
        <v>3</v>
      </c>
      <c r="AK424" s="238">
        <v>26</v>
      </c>
      <c r="AL424" s="238">
        <v>25</v>
      </c>
      <c r="AM424" s="238" t="s">
        <v>363</v>
      </c>
      <c r="AN424" s="238">
        <v>5</v>
      </c>
      <c r="AO424" s="238">
        <v>1</v>
      </c>
      <c r="AS424" s="238">
        <v>12</v>
      </c>
      <c r="AT424" s="238">
        <v>9</v>
      </c>
      <c r="AU424" s="238">
        <v>35</v>
      </c>
      <c r="AV424" s="238">
        <v>13</v>
      </c>
      <c r="AW424" s="238">
        <v>21</v>
      </c>
      <c r="AX424" s="238">
        <v>2</v>
      </c>
      <c r="AY424" s="238">
        <v>4</v>
      </c>
      <c r="AZ424" s="238">
        <v>3</v>
      </c>
      <c r="BA424" s="238">
        <v>21</v>
      </c>
      <c r="BB424" s="238">
        <v>83</v>
      </c>
      <c r="BC424" s="238" t="s">
        <v>354</v>
      </c>
      <c r="BD424" s="238">
        <v>5</v>
      </c>
      <c r="BE424" s="238">
        <v>4</v>
      </c>
      <c r="BI424" s="238">
        <v>12</v>
      </c>
      <c r="BJ424" s="238">
        <v>9</v>
      </c>
      <c r="BK424" s="238">
        <v>35</v>
      </c>
      <c r="BL424" s="238">
        <v>13</v>
      </c>
      <c r="BM424" s="238">
        <v>21</v>
      </c>
      <c r="CT424" s="238">
        <v>454801.17165286897</v>
      </c>
      <c r="CU424" s="238">
        <v>4977961.3263914697</v>
      </c>
      <c r="CV424" s="238">
        <v>44.953651000000001</v>
      </c>
      <c r="CW424" s="238">
        <v>-93.573016050000007</v>
      </c>
      <c r="CX424" s="238" t="s">
        <v>359</v>
      </c>
      <c r="CY424" s="238" t="s">
        <v>3564</v>
      </c>
    </row>
    <row r="425" spans="1:103" x14ac:dyDescent="0.25">
      <c r="A425" s="238">
        <v>11065472</v>
      </c>
      <c r="B425" s="238">
        <v>4</v>
      </c>
      <c r="C425" s="238">
        <v>15</v>
      </c>
      <c r="D425" s="238">
        <v>10.869</v>
      </c>
      <c r="E425" s="238">
        <v>27</v>
      </c>
      <c r="F425" s="238" t="s">
        <v>3066</v>
      </c>
      <c r="H425" s="238" t="s">
        <v>354</v>
      </c>
      <c r="I425" s="238">
        <v>25</v>
      </c>
      <c r="K425" s="238">
        <v>15010312</v>
      </c>
      <c r="L425" s="238">
        <v>152440050</v>
      </c>
      <c r="M425" s="238">
        <v>9</v>
      </c>
      <c r="N425" s="238">
        <v>1</v>
      </c>
      <c r="O425" s="238">
        <v>2015</v>
      </c>
      <c r="P425" s="238" t="s">
        <v>368</v>
      </c>
      <c r="Q425" s="238">
        <v>15</v>
      </c>
      <c r="S425" s="238">
        <v>5</v>
      </c>
      <c r="T425" s="238">
        <v>0</v>
      </c>
      <c r="U425" s="238">
        <v>1</v>
      </c>
      <c r="V425" s="238">
        <v>7</v>
      </c>
      <c r="W425" s="238">
        <v>27</v>
      </c>
      <c r="X425" s="238">
        <v>2</v>
      </c>
      <c r="Y425" s="238">
        <v>1</v>
      </c>
      <c r="Z425" s="238">
        <v>1</v>
      </c>
      <c r="AA425" s="238">
        <v>1</v>
      </c>
      <c r="AB425" s="238">
        <v>1</v>
      </c>
      <c r="AC425" s="238">
        <v>98</v>
      </c>
      <c r="AD425" s="238" t="s">
        <v>3202</v>
      </c>
      <c r="AE425" s="238" t="s">
        <v>3565</v>
      </c>
      <c r="AF425" s="238" t="s">
        <v>2779</v>
      </c>
      <c r="AG425" s="238">
        <v>3</v>
      </c>
      <c r="AH425" s="238">
        <v>2</v>
      </c>
      <c r="AI425" s="238">
        <v>4</v>
      </c>
      <c r="AJ425" s="238">
        <v>2</v>
      </c>
      <c r="AK425" s="238">
        <v>21</v>
      </c>
      <c r="AL425" s="238">
        <v>49</v>
      </c>
      <c r="AM425" s="238" t="s">
        <v>354</v>
      </c>
      <c r="AN425" s="238">
        <v>9</v>
      </c>
      <c r="AO425" s="238">
        <v>15</v>
      </c>
      <c r="AP425" s="238">
        <v>8</v>
      </c>
      <c r="AS425" s="238">
        <v>7</v>
      </c>
      <c r="AT425" s="238">
        <v>98</v>
      </c>
      <c r="AU425" s="238">
        <v>35</v>
      </c>
      <c r="AV425" s="238">
        <v>11</v>
      </c>
      <c r="AW425" s="238">
        <v>21</v>
      </c>
      <c r="CT425" s="238">
        <v>454812</v>
      </c>
      <c r="CU425" s="238">
        <v>4977971</v>
      </c>
      <c r="CV425" s="238">
        <v>44.953736200000002</v>
      </c>
      <c r="CW425" s="238">
        <v>-93.572877300000002</v>
      </c>
      <c r="CX425" s="238" t="s">
        <v>359</v>
      </c>
      <c r="CY425" s="238" t="s">
        <v>3566</v>
      </c>
    </row>
    <row r="426" spans="1:103" x14ac:dyDescent="0.25">
      <c r="A426" s="238">
        <v>822401</v>
      </c>
      <c r="B426" s="238">
        <v>4</v>
      </c>
      <c r="C426" s="238">
        <v>15</v>
      </c>
      <c r="D426" s="238">
        <v>10.885</v>
      </c>
      <c r="E426" s="238">
        <v>27</v>
      </c>
      <c r="F426" s="238" t="s">
        <v>3066</v>
      </c>
      <c r="H426" s="238" t="s">
        <v>354</v>
      </c>
      <c r="I426" s="238">
        <v>25</v>
      </c>
      <c r="K426" s="238">
        <v>20005767</v>
      </c>
      <c r="L426" s="238">
        <v>202110063</v>
      </c>
      <c r="M426" s="238">
        <v>7</v>
      </c>
      <c r="N426" s="238">
        <v>29</v>
      </c>
      <c r="O426" s="238">
        <v>2020</v>
      </c>
      <c r="P426" s="238" t="s">
        <v>355</v>
      </c>
      <c r="Q426" s="238">
        <v>14</v>
      </c>
      <c r="R426" s="238">
        <v>98</v>
      </c>
      <c r="S426" s="238">
        <v>3</v>
      </c>
      <c r="T426" s="238">
        <v>0</v>
      </c>
      <c r="U426" s="238">
        <v>1</v>
      </c>
      <c r="W426" s="238">
        <v>28</v>
      </c>
      <c r="X426" s="238">
        <v>2</v>
      </c>
      <c r="Y426" s="238">
        <v>1</v>
      </c>
      <c r="Z426" s="238">
        <v>1</v>
      </c>
      <c r="AB426" s="238">
        <v>1</v>
      </c>
      <c r="AC426" s="238">
        <v>98</v>
      </c>
      <c r="AD426" s="238" t="s">
        <v>2800</v>
      </c>
      <c r="AF426" s="238" t="s">
        <v>2779</v>
      </c>
      <c r="AG426" s="238">
        <v>3</v>
      </c>
      <c r="AH426" s="238">
        <v>2</v>
      </c>
      <c r="AI426" s="238">
        <v>4</v>
      </c>
      <c r="AJ426" s="238">
        <v>4</v>
      </c>
      <c r="AK426" s="238">
        <v>21</v>
      </c>
      <c r="AL426" s="238">
        <v>52</v>
      </c>
      <c r="AM426" s="238" t="s">
        <v>363</v>
      </c>
      <c r="AN426" s="238">
        <v>9</v>
      </c>
      <c r="AO426" s="238">
        <v>62</v>
      </c>
      <c r="AS426" s="238">
        <v>12</v>
      </c>
      <c r="AT426" s="238">
        <v>9</v>
      </c>
      <c r="AU426" s="238">
        <v>40</v>
      </c>
      <c r="AV426" s="238">
        <v>11</v>
      </c>
      <c r="AW426" s="238">
        <v>21</v>
      </c>
      <c r="CT426" s="238">
        <v>454827.64431519399</v>
      </c>
      <c r="CU426" s="238">
        <v>4977990.0193903204</v>
      </c>
      <c r="CV426" s="238">
        <v>44.953910960000002</v>
      </c>
      <c r="CW426" s="238">
        <v>-93.572683019999999</v>
      </c>
      <c r="CX426" s="238" t="s">
        <v>359</v>
      </c>
      <c r="CY426" s="238" t="s">
        <v>3567</v>
      </c>
    </row>
    <row r="427" spans="1:103" x14ac:dyDescent="0.25">
      <c r="A427" s="238">
        <v>396374</v>
      </c>
      <c r="B427" s="238">
        <v>4</v>
      </c>
      <c r="C427" s="238">
        <v>15</v>
      </c>
      <c r="D427" s="238">
        <v>10.904999999999999</v>
      </c>
      <c r="E427" s="238">
        <v>27</v>
      </c>
      <c r="F427" s="238" t="s">
        <v>3066</v>
      </c>
      <c r="H427" s="238" t="s">
        <v>354</v>
      </c>
      <c r="I427" s="238">
        <v>25</v>
      </c>
      <c r="K427" s="238">
        <v>16013547</v>
      </c>
      <c r="M427" s="238">
        <v>11</v>
      </c>
      <c r="N427" s="238">
        <v>20</v>
      </c>
      <c r="O427" s="238">
        <v>2016</v>
      </c>
      <c r="P427" s="238" t="s">
        <v>366</v>
      </c>
      <c r="Q427" s="238">
        <v>22</v>
      </c>
      <c r="R427" s="238" t="s">
        <v>356</v>
      </c>
      <c r="S427" s="238">
        <v>5</v>
      </c>
      <c r="T427" s="238">
        <v>0</v>
      </c>
      <c r="U427" s="238">
        <v>1</v>
      </c>
      <c r="W427" s="238">
        <v>28</v>
      </c>
      <c r="X427" s="238">
        <v>2</v>
      </c>
      <c r="Y427" s="238">
        <v>4</v>
      </c>
      <c r="Z427" s="238">
        <v>2</v>
      </c>
      <c r="AA427" s="238">
        <v>1</v>
      </c>
      <c r="AB427" s="238">
        <v>1</v>
      </c>
      <c r="AC427" s="238">
        <v>98</v>
      </c>
      <c r="AD427" s="238" t="s">
        <v>2800</v>
      </c>
      <c r="AF427" s="238" t="s">
        <v>2779</v>
      </c>
      <c r="AG427" s="238">
        <v>3</v>
      </c>
      <c r="AH427" s="238">
        <v>2</v>
      </c>
      <c r="AI427" s="238">
        <v>2</v>
      </c>
      <c r="AJ427" s="238">
        <v>4</v>
      </c>
      <c r="AK427" s="238">
        <v>21</v>
      </c>
      <c r="AL427" s="238">
        <v>46</v>
      </c>
      <c r="AM427" s="238" t="s">
        <v>354</v>
      </c>
      <c r="AN427" s="238">
        <v>9</v>
      </c>
      <c r="AO427" s="238">
        <v>70</v>
      </c>
      <c r="AS427" s="238">
        <v>12</v>
      </c>
      <c r="AT427" s="238">
        <v>9</v>
      </c>
      <c r="AU427" s="238">
        <v>35</v>
      </c>
      <c r="AV427" s="238">
        <v>13</v>
      </c>
      <c r="AW427" s="238">
        <v>21</v>
      </c>
      <c r="CT427" s="238">
        <v>454845.91303594102</v>
      </c>
      <c r="CU427" s="238">
        <v>4978009.1163309198</v>
      </c>
      <c r="CV427" s="238">
        <v>44.954084029999997</v>
      </c>
      <c r="CW427" s="238">
        <v>-93.572453139999993</v>
      </c>
      <c r="CX427" s="238" t="s">
        <v>359</v>
      </c>
      <c r="CY427" s="238" t="s">
        <v>3568</v>
      </c>
    </row>
    <row r="428" spans="1:103" x14ac:dyDescent="0.25">
      <c r="A428" s="238">
        <v>667466</v>
      </c>
      <c r="B428" s="238">
        <v>4</v>
      </c>
      <c r="C428" s="238">
        <v>15</v>
      </c>
      <c r="D428" s="238">
        <v>10.914</v>
      </c>
      <c r="E428" s="238">
        <v>27</v>
      </c>
      <c r="F428" s="238" t="s">
        <v>3066</v>
      </c>
      <c r="H428" s="238" t="s">
        <v>354</v>
      </c>
      <c r="I428" s="238">
        <v>25</v>
      </c>
      <c r="K428" s="238">
        <v>18012988</v>
      </c>
      <c r="M428" s="238">
        <v>12</v>
      </c>
      <c r="N428" s="238">
        <v>11</v>
      </c>
      <c r="O428" s="238">
        <v>2018</v>
      </c>
      <c r="P428" s="238" t="s">
        <v>368</v>
      </c>
      <c r="Q428" s="238">
        <v>16</v>
      </c>
      <c r="R428" s="238" t="s">
        <v>196</v>
      </c>
      <c r="S428" s="238">
        <v>4</v>
      </c>
      <c r="T428" s="238">
        <v>0</v>
      </c>
      <c r="U428" s="238">
        <v>1</v>
      </c>
      <c r="W428" s="238">
        <v>28</v>
      </c>
      <c r="X428" s="238">
        <v>2</v>
      </c>
      <c r="Y428" s="238">
        <v>1</v>
      </c>
      <c r="Z428" s="238">
        <v>2</v>
      </c>
      <c r="AB428" s="238">
        <v>1</v>
      </c>
      <c r="AC428" s="238">
        <v>98</v>
      </c>
      <c r="AD428" s="238" t="s">
        <v>2800</v>
      </c>
      <c r="AF428" s="238" t="s">
        <v>2779</v>
      </c>
      <c r="AG428" s="238">
        <v>3</v>
      </c>
      <c r="AH428" s="238">
        <v>2</v>
      </c>
      <c r="AI428" s="238">
        <v>4</v>
      </c>
      <c r="AJ428" s="238">
        <v>2</v>
      </c>
      <c r="AK428" s="238">
        <v>21</v>
      </c>
      <c r="AL428" s="238">
        <v>68</v>
      </c>
      <c r="AM428" s="238" t="s">
        <v>363</v>
      </c>
      <c r="AN428" s="238">
        <v>5</v>
      </c>
      <c r="AO428" s="238">
        <v>90</v>
      </c>
      <c r="AP428" s="238">
        <v>62</v>
      </c>
      <c r="AS428" s="238">
        <v>12</v>
      </c>
      <c r="AT428" s="238">
        <v>9</v>
      </c>
      <c r="AU428" s="238">
        <v>40</v>
      </c>
      <c r="AV428" s="238">
        <v>12</v>
      </c>
      <c r="AW428" s="238">
        <v>21</v>
      </c>
      <c r="CT428" s="238">
        <v>454854.53596313699</v>
      </c>
      <c r="CU428" s="238">
        <v>4978030.3293206496</v>
      </c>
      <c r="CV428" s="238">
        <v>44.954275520000003</v>
      </c>
      <c r="CW428" s="238">
        <v>-93.572345720000001</v>
      </c>
      <c r="CX428" s="238" t="s">
        <v>359</v>
      </c>
      <c r="CY428" s="238" t="s">
        <v>3569</v>
      </c>
    </row>
    <row r="429" spans="1:103" x14ac:dyDescent="0.25">
      <c r="A429" s="238">
        <v>395257</v>
      </c>
      <c r="B429" s="238">
        <v>4</v>
      </c>
      <c r="C429" s="238">
        <v>15</v>
      </c>
      <c r="D429" s="238">
        <v>10.952</v>
      </c>
      <c r="E429" s="238">
        <v>27</v>
      </c>
      <c r="F429" s="238" t="s">
        <v>3066</v>
      </c>
      <c r="H429" s="238" t="s">
        <v>354</v>
      </c>
      <c r="I429" s="238">
        <v>25</v>
      </c>
      <c r="K429" s="238">
        <v>16013337</v>
      </c>
      <c r="M429" s="238">
        <v>11</v>
      </c>
      <c r="N429" s="238">
        <v>16</v>
      </c>
      <c r="O429" s="238">
        <v>2016</v>
      </c>
      <c r="P429" s="238" t="s">
        <v>355</v>
      </c>
      <c r="Q429" s="238">
        <v>16</v>
      </c>
      <c r="S429" s="238">
        <v>5</v>
      </c>
      <c r="T429" s="238">
        <v>0</v>
      </c>
      <c r="U429" s="238">
        <v>1</v>
      </c>
      <c r="W429" s="238">
        <v>28</v>
      </c>
      <c r="X429" s="238">
        <v>2</v>
      </c>
      <c r="Y429" s="238">
        <v>1</v>
      </c>
      <c r="Z429" s="238">
        <v>1</v>
      </c>
      <c r="AB429" s="238">
        <v>1</v>
      </c>
      <c r="AC429" s="238">
        <v>98</v>
      </c>
      <c r="AD429" s="238" t="s">
        <v>2800</v>
      </c>
      <c r="AF429" s="238" t="s">
        <v>2779</v>
      </c>
      <c r="AG429" s="238">
        <v>3</v>
      </c>
      <c r="AH429" s="238">
        <v>2</v>
      </c>
      <c r="AI429" s="238">
        <v>2</v>
      </c>
      <c r="AJ429" s="238">
        <v>4</v>
      </c>
      <c r="AK429" s="238">
        <v>21</v>
      </c>
      <c r="AL429" s="238">
        <v>72</v>
      </c>
      <c r="AM429" s="238" t="s">
        <v>363</v>
      </c>
      <c r="AN429" s="238">
        <v>5</v>
      </c>
      <c r="AO429" s="238">
        <v>74</v>
      </c>
      <c r="AP429" s="238">
        <v>62</v>
      </c>
      <c r="AS429" s="238">
        <v>12</v>
      </c>
      <c r="AT429" s="238">
        <v>9</v>
      </c>
      <c r="AU429" s="238">
        <v>40</v>
      </c>
      <c r="AV429" s="238">
        <v>11</v>
      </c>
      <c r="AW429" s="238">
        <v>21</v>
      </c>
      <c r="CT429" s="238">
        <v>454896.83338632801</v>
      </c>
      <c r="CU429" s="238">
        <v>4978067.18764011</v>
      </c>
      <c r="CV429" s="238">
        <v>44.954609990000002</v>
      </c>
      <c r="CW429" s="238">
        <v>-93.571812800000004</v>
      </c>
      <c r="CX429" s="238" t="s">
        <v>359</v>
      </c>
      <c r="CY429" s="238" t="s">
        <v>3570</v>
      </c>
    </row>
    <row r="430" spans="1:103" x14ac:dyDescent="0.25">
      <c r="A430" s="238">
        <v>768952</v>
      </c>
      <c r="B430" s="238">
        <v>4</v>
      </c>
      <c r="C430" s="238">
        <v>15</v>
      </c>
      <c r="D430" s="238">
        <v>10.97</v>
      </c>
      <c r="E430" s="238">
        <v>27</v>
      </c>
      <c r="F430" s="238" t="s">
        <v>3066</v>
      </c>
      <c r="H430" s="238" t="s">
        <v>354</v>
      </c>
      <c r="I430" s="238">
        <v>25</v>
      </c>
      <c r="K430" s="238">
        <v>19010659</v>
      </c>
      <c r="M430" s="238">
        <v>12</v>
      </c>
      <c r="N430" s="238">
        <v>7</v>
      </c>
      <c r="O430" s="238">
        <v>2019</v>
      </c>
      <c r="P430" s="238" t="s">
        <v>364</v>
      </c>
      <c r="Q430" s="238">
        <v>14</v>
      </c>
      <c r="R430" s="238" t="s">
        <v>369</v>
      </c>
      <c r="S430" s="238">
        <v>4</v>
      </c>
      <c r="T430" s="238">
        <v>0</v>
      </c>
      <c r="U430" s="238">
        <v>3</v>
      </c>
      <c r="V430" s="238">
        <v>12</v>
      </c>
      <c r="W430" s="238">
        <v>10</v>
      </c>
      <c r="X430" s="238">
        <v>2</v>
      </c>
      <c r="Y430" s="238">
        <v>1</v>
      </c>
      <c r="Z430" s="238">
        <v>2</v>
      </c>
      <c r="AB430" s="238">
        <v>1</v>
      </c>
      <c r="AC430" s="238">
        <v>98</v>
      </c>
      <c r="AD430" s="238" t="s">
        <v>2800</v>
      </c>
      <c r="AF430" s="238" t="s">
        <v>2779</v>
      </c>
      <c r="AG430" s="238">
        <v>7</v>
      </c>
      <c r="AH430" s="238">
        <v>2</v>
      </c>
      <c r="AI430" s="238">
        <v>2</v>
      </c>
      <c r="AJ430" s="238">
        <v>3</v>
      </c>
      <c r="AK430" s="238">
        <v>26</v>
      </c>
      <c r="AL430" s="238">
        <v>24</v>
      </c>
      <c r="AM430" s="238" t="s">
        <v>354</v>
      </c>
      <c r="AN430" s="238">
        <v>5</v>
      </c>
      <c r="AO430" s="238">
        <v>1</v>
      </c>
      <c r="AS430" s="238">
        <v>12</v>
      </c>
      <c r="AT430" s="238">
        <v>98</v>
      </c>
      <c r="AU430" s="238">
        <v>40</v>
      </c>
      <c r="AV430" s="238">
        <v>11</v>
      </c>
      <c r="AW430" s="238">
        <v>21</v>
      </c>
      <c r="AX430" s="238">
        <v>2</v>
      </c>
      <c r="AY430" s="238">
        <v>2</v>
      </c>
      <c r="AZ430" s="238">
        <v>4</v>
      </c>
      <c r="BA430" s="238">
        <v>34</v>
      </c>
      <c r="BB430" s="238">
        <v>48</v>
      </c>
      <c r="BC430" s="238" t="s">
        <v>363</v>
      </c>
      <c r="BD430" s="238">
        <v>5</v>
      </c>
      <c r="BE430" s="238">
        <v>11</v>
      </c>
      <c r="BI430" s="238">
        <v>12</v>
      </c>
      <c r="BJ430" s="238">
        <v>9</v>
      </c>
      <c r="BK430" s="238">
        <v>40</v>
      </c>
      <c r="BL430" s="238">
        <v>11</v>
      </c>
      <c r="BM430" s="238">
        <v>21</v>
      </c>
      <c r="BN430" s="238">
        <v>2</v>
      </c>
      <c r="BO430" s="238">
        <v>2</v>
      </c>
      <c r="BP430" s="238">
        <v>3</v>
      </c>
      <c r="BQ430" s="238">
        <v>21</v>
      </c>
      <c r="BR430" s="238">
        <v>48</v>
      </c>
      <c r="BS430" s="238" t="s">
        <v>354</v>
      </c>
      <c r="BT430" s="238">
        <v>5</v>
      </c>
      <c r="BU430" s="238">
        <v>74</v>
      </c>
      <c r="BY430" s="238">
        <v>12</v>
      </c>
      <c r="BZ430" s="238">
        <v>98</v>
      </c>
      <c r="CA430" s="238">
        <v>40</v>
      </c>
      <c r="CB430" s="238">
        <v>11</v>
      </c>
      <c r="CC430" s="238">
        <v>21</v>
      </c>
      <c r="CT430" s="238">
        <v>454918.15193040401</v>
      </c>
      <c r="CU430" s="238">
        <v>4978093.4657437997</v>
      </c>
      <c r="CV430" s="238">
        <v>44.954847890000003</v>
      </c>
      <c r="CW430" s="238">
        <v>-93.571544889999998</v>
      </c>
      <c r="CX430" s="238" t="s">
        <v>359</v>
      </c>
      <c r="CY430" s="238" t="s">
        <v>3571</v>
      </c>
    </row>
    <row r="431" spans="1:103" x14ac:dyDescent="0.25">
      <c r="A431" s="238">
        <v>10968173</v>
      </c>
      <c r="B431" s="238">
        <v>4</v>
      </c>
      <c r="C431" s="238">
        <v>15</v>
      </c>
      <c r="D431" s="238">
        <v>10.983000000000001</v>
      </c>
      <c r="E431" s="238">
        <v>27</v>
      </c>
      <c r="F431" s="238" t="s">
        <v>3066</v>
      </c>
      <c r="H431" s="238" t="s">
        <v>354</v>
      </c>
      <c r="I431" s="238">
        <v>25</v>
      </c>
      <c r="K431" s="238">
        <v>14008888</v>
      </c>
      <c r="L431" s="238">
        <v>141840089</v>
      </c>
      <c r="M431" s="238">
        <v>7</v>
      </c>
      <c r="N431" s="238">
        <v>3</v>
      </c>
      <c r="O431" s="238">
        <v>2014</v>
      </c>
      <c r="P431" s="238" t="s">
        <v>384</v>
      </c>
      <c r="Q431" s="238">
        <v>14</v>
      </c>
      <c r="S431" s="238">
        <v>5</v>
      </c>
      <c r="T431" s="238">
        <v>0</v>
      </c>
      <c r="U431" s="238">
        <v>2</v>
      </c>
      <c r="V431" s="238">
        <v>1</v>
      </c>
      <c r="W431" s="238">
        <v>10</v>
      </c>
      <c r="X431" s="238">
        <v>2</v>
      </c>
      <c r="Y431" s="238">
        <v>1</v>
      </c>
      <c r="Z431" s="238">
        <v>1</v>
      </c>
      <c r="AB431" s="238">
        <v>1</v>
      </c>
      <c r="AC431" s="238">
        <v>98</v>
      </c>
      <c r="AD431" s="238" t="s">
        <v>2798</v>
      </c>
      <c r="AE431" s="238" t="s">
        <v>3561</v>
      </c>
      <c r="AF431" s="238" t="s">
        <v>2779</v>
      </c>
      <c r="AG431" s="238">
        <v>7</v>
      </c>
      <c r="AH431" s="238">
        <v>2</v>
      </c>
      <c r="AI431" s="238">
        <v>2</v>
      </c>
      <c r="AJ431" s="238">
        <v>3</v>
      </c>
      <c r="AK431" s="238">
        <v>21</v>
      </c>
      <c r="AL431" s="238">
        <v>42</v>
      </c>
      <c r="AM431" s="238" t="s">
        <v>354</v>
      </c>
      <c r="AN431" s="238">
        <v>5</v>
      </c>
      <c r="AO431" s="238">
        <v>15</v>
      </c>
      <c r="AS431" s="238">
        <v>7</v>
      </c>
      <c r="AT431" s="238">
        <v>98</v>
      </c>
      <c r="AU431" s="238">
        <v>40</v>
      </c>
      <c r="AV431" s="238">
        <v>11</v>
      </c>
      <c r="AW431" s="238">
        <v>21</v>
      </c>
      <c r="AX431" s="238">
        <v>2</v>
      </c>
      <c r="AY431" s="238">
        <v>3</v>
      </c>
      <c r="AZ431" s="238">
        <v>3</v>
      </c>
      <c r="BA431" s="238">
        <v>26</v>
      </c>
      <c r="BB431" s="238">
        <v>29</v>
      </c>
      <c r="BC431" s="238" t="s">
        <v>354</v>
      </c>
      <c r="BD431" s="238">
        <v>5</v>
      </c>
      <c r="BI431" s="238">
        <v>7</v>
      </c>
      <c r="BJ431" s="238">
        <v>98</v>
      </c>
      <c r="BK431" s="238">
        <v>40</v>
      </c>
      <c r="BL431" s="238">
        <v>11</v>
      </c>
      <c r="BM431" s="238">
        <v>21</v>
      </c>
      <c r="CT431" s="238">
        <v>454943</v>
      </c>
      <c r="CU431" s="238">
        <v>4978099</v>
      </c>
      <c r="CV431" s="238">
        <v>44.954895100000002</v>
      </c>
      <c r="CW431" s="238">
        <v>-93.571225900000002</v>
      </c>
      <c r="CX431" s="238" t="s">
        <v>359</v>
      </c>
      <c r="CY431" s="238" t="s">
        <v>3572</v>
      </c>
    </row>
    <row r="432" spans="1:103" x14ac:dyDescent="0.25">
      <c r="A432" s="238">
        <v>363051</v>
      </c>
      <c r="B432" s="238">
        <v>4</v>
      </c>
      <c r="C432" s="238">
        <v>15</v>
      </c>
      <c r="D432" s="238">
        <v>10.986000000000001</v>
      </c>
      <c r="E432" s="238">
        <v>27</v>
      </c>
      <c r="F432" s="238" t="s">
        <v>3066</v>
      </c>
      <c r="H432" s="238" t="s">
        <v>354</v>
      </c>
      <c r="I432" s="238">
        <v>25</v>
      </c>
      <c r="K432" s="238" t="s">
        <v>3573</v>
      </c>
      <c r="M432" s="238">
        <v>7</v>
      </c>
      <c r="N432" s="238">
        <v>9</v>
      </c>
      <c r="O432" s="238">
        <v>2016</v>
      </c>
      <c r="P432" s="238" t="s">
        <v>364</v>
      </c>
      <c r="Q432" s="238">
        <v>18</v>
      </c>
      <c r="R432" s="238" t="s">
        <v>369</v>
      </c>
      <c r="S432" s="238">
        <v>5</v>
      </c>
      <c r="T432" s="238">
        <v>0</v>
      </c>
      <c r="U432" s="238">
        <v>2</v>
      </c>
      <c r="V432" s="238">
        <v>12</v>
      </c>
      <c r="W432" s="238">
        <v>10</v>
      </c>
      <c r="X432" s="238">
        <v>2</v>
      </c>
      <c r="Y432" s="238">
        <v>1</v>
      </c>
      <c r="Z432" s="238">
        <v>1</v>
      </c>
      <c r="AB432" s="238">
        <v>1</v>
      </c>
      <c r="AC432" s="238">
        <v>98</v>
      </c>
      <c r="AD432" s="238" t="s">
        <v>2800</v>
      </c>
      <c r="AF432" s="238" t="s">
        <v>2779</v>
      </c>
      <c r="AG432" s="238">
        <v>7</v>
      </c>
      <c r="AH432" s="238">
        <v>2</v>
      </c>
      <c r="AI432" s="238">
        <v>2</v>
      </c>
      <c r="AJ432" s="238">
        <v>3</v>
      </c>
      <c r="AK432" s="238">
        <v>24</v>
      </c>
      <c r="AL432" s="238">
        <v>19</v>
      </c>
      <c r="AM432" s="238" t="s">
        <v>363</v>
      </c>
      <c r="AN432" s="238">
        <v>5</v>
      </c>
      <c r="AO432" s="238">
        <v>1</v>
      </c>
      <c r="AS432" s="238">
        <v>12</v>
      </c>
      <c r="AT432" s="238">
        <v>9</v>
      </c>
      <c r="AU432" s="238">
        <v>40</v>
      </c>
      <c r="AV432" s="238">
        <v>11</v>
      </c>
      <c r="AW432" s="238">
        <v>21</v>
      </c>
      <c r="AX432" s="238">
        <v>2</v>
      </c>
      <c r="AY432" s="238">
        <v>3</v>
      </c>
      <c r="AZ432" s="238">
        <v>3</v>
      </c>
      <c r="BA432" s="238">
        <v>21</v>
      </c>
      <c r="BB432" s="238">
        <v>22</v>
      </c>
      <c r="BC432" s="238" t="s">
        <v>354</v>
      </c>
      <c r="BD432" s="238">
        <v>5</v>
      </c>
      <c r="BE432" s="238">
        <v>90</v>
      </c>
      <c r="BF432" s="238">
        <v>4</v>
      </c>
      <c r="BI432" s="238">
        <v>12</v>
      </c>
      <c r="BJ432" s="238">
        <v>9</v>
      </c>
      <c r="BK432" s="238">
        <v>40</v>
      </c>
      <c r="BL432" s="238">
        <v>11</v>
      </c>
      <c r="BM432" s="238">
        <v>21</v>
      </c>
      <c r="CT432" s="238">
        <v>454934.813213741</v>
      </c>
      <c r="CU432" s="238">
        <v>4978107.2379177697</v>
      </c>
      <c r="CV432" s="238">
        <v>44.954972920000003</v>
      </c>
      <c r="CW432" s="238">
        <v>-93.571334899999997</v>
      </c>
      <c r="CX432" s="238" t="s">
        <v>359</v>
      </c>
      <c r="CY432" s="238" t="s">
        <v>3574</v>
      </c>
    </row>
    <row r="433" spans="1:103" x14ac:dyDescent="0.25">
      <c r="A433" s="238">
        <v>11073997</v>
      </c>
      <c r="B433" s="238">
        <v>4</v>
      </c>
      <c r="C433" s="238">
        <v>15</v>
      </c>
      <c r="D433" s="238">
        <v>10.996</v>
      </c>
      <c r="E433" s="238">
        <v>27</v>
      </c>
      <c r="F433" s="238" t="s">
        <v>3066</v>
      </c>
      <c r="H433" s="238" t="s">
        <v>354</v>
      </c>
      <c r="I433" s="238">
        <v>25</v>
      </c>
      <c r="K433" s="238" t="s">
        <v>3575</v>
      </c>
      <c r="L433" s="238">
        <v>153060271</v>
      </c>
      <c r="M433" s="238">
        <v>11</v>
      </c>
      <c r="N433" s="238">
        <v>1</v>
      </c>
      <c r="O433" s="238">
        <v>2015</v>
      </c>
      <c r="P433" s="238" t="s">
        <v>366</v>
      </c>
      <c r="Q433" s="238">
        <v>23</v>
      </c>
      <c r="S433" s="238">
        <v>5</v>
      </c>
      <c r="T433" s="238">
        <v>0</v>
      </c>
      <c r="U433" s="238">
        <v>1</v>
      </c>
      <c r="V433" s="238">
        <v>4</v>
      </c>
      <c r="W433" s="238">
        <v>75</v>
      </c>
      <c r="X433" s="238">
        <v>2</v>
      </c>
      <c r="Y433" s="238">
        <v>4</v>
      </c>
      <c r="Z433" s="238">
        <v>1</v>
      </c>
      <c r="AA433" s="238">
        <v>1</v>
      </c>
      <c r="AB433" s="238">
        <v>1</v>
      </c>
      <c r="AC433" s="238">
        <v>98</v>
      </c>
      <c r="AD433" s="238" t="s">
        <v>3576</v>
      </c>
      <c r="AE433" s="238" t="s">
        <v>3111</v>
      </c>
      <c r="AF433" s="238" t="s">
        <v>2779</v>
      </c>
      <c r="AG433" s="238">
        <v>3</v>
      </c>
      <c r="AH433" s="238">
        <v>2</v>
      </c>
      <c r="AI433" s="238">
        <v>2</v>
      </c>
      <c r="AJ433" s="238">
        <v>4</v>
      </c>
      <c r="AK433" s="238">
        <v>21</v>
      </c>
      <c r="AL433" s="238">
        <v>22</v>
      </c>
      <c r="AM433" s="238" t="s">
        <v>363</v>
      </c>
      <c r="AN433" s="238">
        <v>1</v>
      </c>
      <c r="AO433" s="238">
        <v>18</v>
      </c>
      <c r="AP433" s="238">
        <v>15</v>
      </c>
      <c r="AS433" s="238">
        <v>7</v>
      </c>
      <c r="AT433" s="238">
        <v>98</v>
      </c>
      <c r="AU433" s="238">
        <v>35</v>
      </c>
      <c r="AV433" s="238">
        <v>10</v>
      </c>
      <c r="AW433" s="238">
        <v>21</v>
      </c>
      <c r="CT433" s="238">
        <v>454960</v>
      </c>
      <c r="CU433" s="238">
        <v>4978111</v>
      </c>
      <c r="CV433" s="238">
        <v>44.955011300000002</v>
      </c>
      <c r="CW433" s="238">
        <v>-93.571018899999999</v>
      </c>
      <c r="CX433" s="238" t="s">
        <v>359</v>
      </c>
      <c r="CY433" s="238" t="s">
        <v>3577</v>
      </c>
    </row>
    <row r="434" spans="1:103" x14ac:dyDescent="0.25">
      <c r="A434" s="238">
        <v>629379</v>
      </c>
      <c r="B434" s="238">
        <v>4</v>
      </c>
      <c r="C434" s="238">
        <v>15</v>
      </c>
      <c r="D434" s="238">
        <v>11.066000000000001</v>
      </c>
      <c r="E434" s="238">
        <v>27</v>
      </c>
      <c r="F434" s="238" t="s">
        <v>3066</v>
      </c>
      <c r="H434" s="238" t="s">
        <v>354</v>
      </c>
      <c r="I434" s="238">
        <v>25</v>
      </c>
      <c r="K434" s="238" t="s">
        <v>3578</v>
      </c>
      <c r="M434" s="238">
        <v>8</v>
      </c>
      <c r="N434" s="238">
        <v>21</v>
      </c>
      <c r="O434" s="238">
        <v>2018</v>
      </c>
      <c r="P434" s="238" t="s">
        <v>368</v>
      </c>
      <c r="Q434" s="238">
        <v>23</v>
      </c>
      <c r="R434" s="238" t="s">
        <v>356</v>
      </c>
      <c r="S434" s="238">
        <v>3</v>
      </c>
      <c r="T434" s="238">
        <v>0</v>
      </c>
      <c r="U434" s="238">
        <v>1</v>
      </c>
      <c r="W434" s="238">
        <v>83</v>
      </c>
      <c r="X434" s="238">
        <v>2</v>
      </c>
      <c r="Y434" s="238">
        <v>3</v>
      </c>
      <c r="Z434" s="238">
        <v>1</v>
      </c>
      <c r="AB434" s="238">
        <v>1</v>
      </c>
      <c r="AC434" s="238">
        <v>98</v>
      </c>
      <c r="AD434" s="238" t="s">
        <v>2800</v>
      </c>
      <c r="AF434" s="238" t="s">
        <v>2779</v>
      </c>
      <c r="AG434" s="238">
        <v>3</v>
      </c>
      <c r="AH434" s="238">
        <v>2</v>
      </c>
      <c r="AI434" s="238">
        <v>4</v>
      </c>
      <c r="AJ434" s="238">
        <v>4</v>
      </c>
      <c r="AK434" s="238">
        <v>21</v>
      </c>
      <c r="AL434" s="238">
        <v>17</v>
      </c>
      <c r="AM434" s="238" t="s">
        <v>363</v>
      </c>
      <c r="AN434" s="238">
        <v>5</v>
      </c>
      <c r="AO434" s="238">
        <v>99</v>
      </c>
      <c r="AS434" s="238">
        <v>12</v>
      </c>
      <c r="AT434" s="238">
        <v>9</v>
      </c>
      <c r="AU434" s="238">
        <v>40</v>
      </c>
      <c r="AV434" s="238">
        <v>11</v>
      </c>
      <c r="AW434" s="238">
        <v>21</v>
      </c>
      <c r="CT434" s="238">
        <v>455062.38796079397</v>
      </c>
      <c r="CU434" s="238">
        <v>4978154.1254921304</v>
      </c>
      <c r="CV434" s="238">
        <v>44.955403060000002</v>
      </c>
      <c r="CW434" s="238">
        <v>-93.569721770000001</v>
      </c>
      <c r="CX434" s="238" t="s">
        <v>359</v>
      </c>
      <c r="CY434" s="238" t="s">
        <v>3579</v>
      </c>
    </row>
    <row r="435" spans="1:103" x14ac:dyDescent="0.25">
      <c r="A435" s="238">
        <v>470267</v>
      </c>
      <c r="B435" s="238">
        <v>4</v>
      </c>
      <c r="C435" s="238">
        <v>15</v>
      </c>
      <c r="D435" s="238">
        <v>11.082000000000001</v>
      </c>
      <c r="E435" s="238">
        <v>27</v>
      </c>
      <c r="F435" s="238" t="s">
        <v>3066</v>
      </c>
      <c r="H435" s="238" t="s">
        <v>354</v>
      </c>
      <c r="I435" s="238">
        <v>25</v>
      </c>
      <c r="K435" s="238" t="s">
        <v>3580</v>
      </c>
      <c r="M435" s="238">
        <v>6</v>
      </c>
      <c r="N435" s="238">
        <v>14</v>
      </c>
      <c r="O435" s="238">
        <v>2017</v>
      </c>
      <c r="P435" s="238" t="s">
        <v>355</v>
      </c>
      <c r="Q435" s="238">
        <v>16</v>
      </c>
      <c r="R435" s="238" t="s">
        <v>369</v>
      </c>
      <c r="S435" s="238">
        <v>5</v>
      </c>
      <c r="T435" s="238">
        <v>0</v>
      </c>
      <c r="U435" s="238">
        <v>3</v>
      </c>
      <c r="V435" s="238">
        <v>12</v>
      </c>
      <c r="W435" s="238">
        <v>10</v>
      </c>
      <c r="X435" s="238">
        <v>2</v>
      </c>
      <c r="Y435" s="238">
        <v>1</v>
      </c>
      <c r="Z435" s="238">
        <v>1</v>
      </c>
      <c r="AB435" s="238">
        <v>1</v>
      </c>
      <c r="AC435" s="238">
        <v>98</v>
      </c>
      <c r="AD435" s="238" t="s">
        <v>2800</v>
      </c>
      <c r="AF435" s="238" t="s">
        <v>2779</v>
      </c>
      <c r="AG435" s="238">
        <v>7</v>
      </c>
      <c r="AH435" s="238">
        <v>2</v>
      </c>
      <c r="AI435" s="238">
        <v>4</v>
      </c>
      <c r="AJ435" s="238">
        <v>3</v>
      </c>
      <c r="AK435" s="238">
        <v>34</v>
      </c>
      <c r="AL435" s="238">
        <v>46</v>
      </c>
      <c r="AM435" s="238" t="s">
        <v>354</v>
      </c>
      <c r="AN435" s="238">
        <v>5</v>
      </c>
      <c r="AO435" s="238">
        <v>1</v>
      </c>
      <c r="AS435" s="238">
        <v>12</v>
      </c>
      <c r="AT435" s="238">
        <v>98</v>
      </c>
      <c r="AU435" s="238">
        <v>35</v>
      </c>
      <c r="AV435" s="238">
        <v>11</v>
      </c>
      <c r="AW435" s="238">
        <v>21</v>
      </c>
      <c r="AX435" s="238">
        <v>2</v>
      </c>
      <c r="AY435" s="238">
        <v>3</v>
      </c>
      <c r="AZ435" s="238">
        <v>3</v>
      </c>
      <c r="BA435" s="238">
        <v>34</v>
      </c>
      <c r="BB435" s="238">
        <v>30</v>
      </c>
      <c r="BC435" s="238" t="s">
        <v>354</v>
      </c>
      <c r="BD435" s="238">
        <v>5</v>
      </c>
      <c r="BE435" s="238">
        <v>1</v>
      </c>
      <c r="BI435" s="238">
        <v>12</v>
      </c>
      <c r="BJ435" s="238">
        <v>98</v>
      </c>
      <c r="BK435" s="238">
        <v>35</v>
      </c>
      <c r="BL435" s="238">
        <v>11</v>
      </c>
      <c r="BM435" s="238">
        <v>21</v>
      </c>
      <c r="BN435" s="238">
        <v>2</v>
      </c>
      <c r="BO435" s="238">
        <v>2</v>
      </c>
      <c r="BP435" s="238">
        <v>3</v>
      </c>
      <c r="BQ435" s="238">
        <v>21</v>
      </c>
      <c r="BR435" s="238">
        <v>17</v>
      </c>
      <c r="BS435" s="238" t="s">
        <v>354</v>
      </c>
      <c r="BT435" s="238">
        <v>5</v>
      </c>
      <c r="BU435" s="238">
        <v>74</v>
      </c>
      <c r="BY435" s="238">
        <v>12</v>
      </c>
      <c r="BZ435" s="238">
        <v>98</v>
      </c>
      <c r="CA435" s="238">
        <v>35</v>
      </c>
      <c r="CB435" s="238">
        <v>11</v>
      </c>
      <c r="CC435" s="238">
        <v>21</v>
      </c>
      <c r="CT435" s="238">
        <v>455076.89474790398</v>
      </c>
      <c r="CU435" s="238">
        <v>4978171.7825670997</v>
      </c>
      <c r="CV435" s="238">
        <v>44.955562909999998</v>
      </c>
      <c r="CW435" s="238">
        <v>-93.569539430000006</v>
      </c>
      <c r="CX435" s="238" t="s">
        <v>359</v>
      </c>
      <c r="CY435" s="238" t="s">
        <v>3581</v>
      </c>
    </row>
    <row r="436" spans="1:103" x14ac:dyDescent="0.25">
      <c r="A436" s="238">
        <v>838320</v>
      </c>
      <c r="B436" s="238">
        <v>4</v>
      </c>
      <c r="C436" s="238">
        <v>15</v>
      </c>
      <c r="D436" s="238">
        <v>11.106</v>
      </c>
      <c r="E436" s="238">
        <v>27</v>
      </c>
      <c r="F436" s="238" t="s">
        <v>3066</v>
      </c>
      <c r="H436" s="238" t="s">
        <v>354</v>
      </c>
      <c r="I436" s="238">
        <v>25</v>
      </c>
      <c r="K436" s="238" t="s">
        <v>3582</v>
      </c>
      <c r="L436" s="238">
        <v>202440168</v>
      </c>
      <c r="M436" s="238">
        <v>8</v>
      </c>
      <c r="N436" s="238">
        <v>31</v>
      </c>
      <c r="O436" s="238">
        <v>2020</v>
      </c>
      <c r="P436" s="238" t="s">
        <v>361</v>
      </c>
      <c r="Q436" s="238">
        <v>16</v>
      </c>
      <c r="R436" s="238" t="s">
        <v>369</v>
      </c>
      <c r="S436" s="238">
        <v>2</v>
      </c>
      <c r="T436" s="238">
        <v>0</v>
      </c>
      <c r="U436" s="238">
        <v>1</v>
      </c>
      <c r="W436" s="238">
        <v>69</v>
      </c>
      <c r="X436" s="238">
        <v>2</v>
      </c>
      <c r="Y436" s="238">
        <v>1</v>
      </c>
      <c r="Z436" s="238">
        <v>1</v>
      </c>
      <c r="AB436" s="238">
        <v>1</v>
      </c>
      <c r="AC436" s="238">
        <v>98</v>
      </c>
      <c r="AD436" s="238" t="s">
        <v>2800</v>
      </c>
      <c r="AF436" s="238" t="s">
        <v>2779</v>
      </c>
      <c r="AG436" s="238">
        <v>3</v>
      </c>
      <c r="AH436" s="238">
        <v>2</v>
      </c>
      <c r="AI436" s="238">
        <v>2</v>
      </c>
      <c r="AJ436" s="238">
        <v>3</v>
      </c>
      <c r="AK436" s="238">
        <v>21</v>
      </c>
      <c r="AL436" s="238">
        <v>22</v>
      </c>
      <c r="AM436" s="238" t="s">
        <v>363</v>
      </c>
      <c r="AN436" s="238">
        <v>11</v>
      </c>
      <c r="AO436" s="238">
        <v>62</v>
      </c>
      <c r="AS436" s="238">
        <v>12</v>
      </c>
      <c r="AT436" s="238">
        <v>9</v>
      </c>
      <c r="AU436" s="238">
        <v>40</v>
      </c>
      <c r="AV436" s="238">
        <v>11</v>
      </c>
      <c r="AW436" s="238">
        <v>21</v>
      </c>
      <c r="CT436" s="238">
        <v>455115.68568221899</v>
      </c>
      <c r="CU436" s="238">
        <v>4978191.9883243097</v>
      </c>
      <c r="CV436" s="238">
        <v>44.955747250000002</v>
      </c>
      <c r="CW436" s="238">
        <v>-93.569049460000002</v>
      </c>
      <c r="CX436" s="238" t="s">
        <v>359</v>
      </c>
      <c r="CY436" s="238" t="s">
        <v>3583</v>
      </c>
    </row>
    <row r="437" spans="1:103" x14ac:dyDescent="0.25">
      <c r="A437" s="238">
        <v>868133</v>
      </c>
      <c r="B437" s="238">
        <v>4</v>
      </c>
      <c r="C437" s="238">
        <v>15</v>
      </c>
      <c r="D437" s="238">
        <v>11.106999999999999</v>
      </c>
      <c r="E437" s="238">
        <v>27</v>
      </c>
      <c r="F437" s="238" t="s">
        <v>3066</v>
      </c>
      <c r="H437" s="238" t="s">
        <v>354</v>
      </c>
      <c r="I437" s="238">
        <v>25</v>
      </c>
      <c r="K437" s="238">
        <v>20009633</v>
      </c>
      <c r="L437" s="238">
        <v>203490068</v>
      </c>
      <c r="M437" s="238">
        <v>12</v>
      </c>
      <c r="N437" s="238">
        <v>14</v>
      </c>
      <c r="O437" s="238">
        <v>2020</v>
      </c>
      <c r="P437" s="238" t="s">
        <v>361</v>
      </c>
      <c r="Q437" s="238">
        <v>15</v>
      </c>
      <c r="R437" s="238" t="s">
        <v>356</v>
      </c>
      <c r="S437" s="238">
        <v>5</v>
      </c>
      <c r="T437" s="238">
        <v>0</v>
      </c>
      <c r="U437" s="238">
        <v>2</v>
      </c>
      <c r="V437" s="238">
        <v>12</v>
      </c>
      <c r="W437" s="238">
        <v>10</v>
      </c>
      <c r="X437" s="238">
        <v>10</v>
      </c>
      <c r="Y437" s="238">
        <v>1</v>
      </c>
      <c r="Z437" s="238">
        <v>1</v>
      </c>
      <c r="AB437" s="238">
        <v>1</v>
      </c>
      <c r="AC437" s="238">
        <v>98</v>
      </c>
      <c r="AD437" s="238" t="s">
        <v>2800</v>
      </c>
      <c r="AE437" s="238" t="s">
        <v>3584</v>
      </c>
      <c r="AF437" s="238" t="s">
        <v>2779</v>
      </c>
      <c r="AG437" s="238">
        <v>7</v>
      </c>
      <c r="AH437" s="238">
        <v>2</v>
      </c>
      <c r="AI437" s="238">
        <v>4</v>
      </c>
      <c r="AJ437" s="238">
        <v>4</v>
      </c>
      <c r="AK437" s="238">
        <v>26</v>
      </c>
      <c r="AL437" s="238">
        <v>36</v>
      </c>
      <c r="AM437" s="238" t="s">
        <v>363</v>
      </c>
      <c r="AN437" s="238">
        <v>5</v>
      </c>
      <c r="AO437" s="238">
        <v>1</v>
      </c>
      <c r="AS437" s="238">
        <v>12</v>
      </c>
      <c r="AT437" s="238">
        <v>9</v>
      </c>
      <c r="AU437" s="238">
        <v>35</v>
      </c>
      <c r="AV437" s="238">
        <v>11</v>
      </c>
      <c r="AW437" s="238">
        <v>21</v>
      </c>
      <c r="AX437" s="238">
        <v>2</v>
      </c>
      <c r="AY437" s="238">
        <v>4</v>
      </c>
      <c r="AZ437" s="238">
        <v>4</v>
      </c>
      <c r="BA437" s="238">
        <v>26</v>
      </c>
      <c r="BB437" s="238">
        <v>19</v>
      </c>
      <c r="BC437" s="238" t="s">
        <v>363</v>
      </c>
      <c r="BD437" s="238">
        <v>5</v>
      </c>
      <c r="BE437" s="238">
        <v>74</v>
      </c>
      <c r="BF437" s="238">
        <v>4</v>
      </c>
      <c r="BI437" s="238">
        <v>12</v>
      </c>
      <c r="BJ437" s="238">
        <v>9</v>
      </c>
      <c r="BK437" s="238">
        <v>35</v>
      </c>
      <c r="BL437" s="238">
        <v>11</v>
      </c>
      <c r="BM437" s="238">
        <v>21</v>
      </c>
      <c r="CT437" s="238">
        <v>455115.78857569199</v>
      </c>
      <c r="CU437" s="238">
        <v>4978192.9492760999</v>
      </c>
      <c r="CV437" s="238">
        <v>44.955755910000001</v>
      </c>
      <c r="CW437" s="238">
        <v>-93.569048240000001</v>
      </c>
      <c r="CX437" s="238" t="s">
        <v>359</v>
      </c>
      <c r="CY437" s="238" t="s">
        <v>3585</v>
      </c>
    </row>
    <row r="438" spans="1:103" x14ac:dyDescent="0.25">
      <c r="A438" s="238">
        <v>10810925</v>
      </c>
      <c r="B438" s="238">
        <v>4</v>
      </c>
      <c r="C438" s="238">
        <v>15</v>
      </c>
      <c r="D438" s="238">
        <v>11.114000000000001</v>
      </c>
      <c r="E438" s="238">
        <v>27</v>
      </c>
      <c r="F438" s="238" t="s">
        <v>3066</v>
      </c>
      <c r="H438" s="238" t="s">
        <v>354</v>
      </c>
      <c r="I438" s="238">
        <v>25</v>
      </c>
      <c r="K438" s="238">
        <v>2319991</v>
      </c>
      <c r="L438" s="238">
        <v>122820144</v>
      </c>
      <c r="M438" s="238">
        <v>10</v>
      </c>
      <c r="N438" s="238">
        <v>8</v>
      </c>
      <c r="O438" s="238">
        <v>2012</v>
      </c>
      <c r="P438" s="238" t="s">
        <v>361</v>
      </c>
      <c r="Q438" s="238">
        <v>17</v>
      </c>
      <c r="R438" s="238" t="s">
        <v>369</v>
      </c>
      <c r="S438" s="238">
        <v>5</v>
      </c>
      <c r="T438" s="238">
        <v>0</v>
      </c>
      <c r="U438" s="238">
        <v>2</v>
      </c>
      <c r="V438" s="238">
        <v>1</v>
      </c>
      <c r="W438" s="238">
        <v>10</v>
      </c>
      <c r="X438" s="238">
        <v>4</v>
      </c>
      <c r="Y438" s="238">
        <v>1</v>
      </c>
      <c r="Z438" s="238">
        <v>2</v>
      </c>
      <c r="AB438" s="238">
        <v>1</v>
      </c>
      <c r="AC438" s="238">
        <v>98</v>
      </c>
      <c r="AD438" s="238" t="s">
        <v>2834</v>
      </c>
      <c r="AE438" s="238" t="s">
        <v>3586</v>
      </c>
      <c r="AF438" s="238" t="s">
        <v>2779</v>
      </c>
      <c r="AG438" s="238">
        <v>7</v>
      </c>
      <c r="AH438" s="238">
        <v>2</v>
      </c>
      <c r="AI438" s="238">
        <v>2</v>
      </c>
      <c r="AJ438" s="238">
        <v>3</v>
      </c>
      <c r="AK438" s="238">
        <v>21</v>
      </c>
      <c r="AL438" s="238">
        <v>29</v>
      </c>
      <c r="AM438" s="238" t="s">
        <v>363</v>
      </c>
      <c r="AN438" s="238">
        <v>5</v>
      </c>
      <c r="AO438" s="238">
        <v>1</v>
      </c>
      <c r="AS438" s="238">
        <v>7</v>
      </c>
      <c r="AT438" s="238">
        <v>98</v>
      </c>
      <c r="AU438" s="238">
        <v>40</v>
      </c>
      <c r="AV438" s="238">
        <v>11</v>
      </c>
      <c r="AW438" s="238">
        <v>21</v>
      </c>
      <c r="AX438" s="238">
        <v>2</v>
      </c>
      <c r="AY438" s="238">
        <v>2</v>
      </c>
      <c r="AZ438" s="238">
        <v>3</v>
      </c>
      <c r="BA438" s="238">
        <v>21</v>
      </c>
      <c r="BB438" s="238">
        <v>44</v>
      </c>
      <c r="BC438" s="238" t="s">
        <v>363</v>
      </c>
      <c r="BD438" s="238">
        <v>5</v>
      </c>
      <c r="BE438" s="238">
        <v>5</v>
      </c>
      <c r="BI438" s="238">
        <v>7</v>
      </c>
      <c r="BJ438" s="238">
        <v>98</v>
      </c>
      <c r="BK438" s="238">
        <v>40</v>
      </c>
      <c r="BL438" s="238">
        <v>11</v>
      </c>
      <c r="BM438" s="238">
        <v>21</v>
      </c>
      <c r="CT438" s="238">
        <v>455125</v>
      </c>
      <c r="CU438" s="238">
        <v>4978201</v>
      </c>
      <c r="CV438" s="238">
        <v>44.955829799999997</v>
      </c>
      <c r="CW438" s="238">
        <v>-93.568927599999995</v>
      </c>
      <c r="CX438" s="238" t="s">
        <v>359</v>
      </c>
      <c r="CY438" s="238" t="s">
        <v>3587</v>
      </c>
    </row>
    <row r="439" spans="1:103" x14ac:dyDescent="0.25">
      <c r="A439" s="238">
        <v>10950584</v>
      </c>
      <c r="B439" s="238">
        <v>4</v>
      </c>
      <c r="C439" s="238">
        <v>15</v>
      </c>
      <c r="D439" s="238">
        <v>11.116</v>
      </c>
      <c r="E439" s="238">
        <v>27</v>
      </c>
      <c r="F439" s="238" t="s">
        <v>3066</v>
      </c>
      <c r="H439" s="238" t="s">
        <v>354</v>
      </c>
      <c r="I439" s="238">
        <v>25</v>
      </c>
      <c r="K439" s="238" t="s">
        <v>3588</v>
      </c>
      <c r="L439" s="238">
        <v>140390028</v>
      </c>
      <c r="M439" s="238">
        <v>2</v>
      </c>
      <c r="N439" s="238">
        <v>7</v>
      </c>
      <c r="O439" s="238">
        <v>2014</v>
      </c>
      <c r="P439" s="238" t="s">
        <v>362</v>
      </c>
      <c r="Q439" s="238">
        <v>16</v>
      </c>
      <c r="R439" s="238" t="s">
        <v>369</v>
      </c>
      <c r="S439" s="238">
        <v>5</v>
      </c>
      <c r="T439" s="238">
        <v>0</v>
      </c>
      <c r="U439" s="238">
        <v>3</v>
      </c>
      <c r="V439" s="238">
        <v>1</v>
      </c>
      <c r="W439" s="238">
        <v>10</v>
      </c>
      <c r="X439" s="238">
        <v>2</v>
      </c>
      <c r="Y439" s="238">
        <v>1</v>
      </c>
      <c r="Z439" s="238">
        <v>2</v>
      </c>
      <c r="AA439" s="238">
        <v>99</v>
      </c>
      <c r="AB439" s="238">
        <v>1</v>
      </c>
      <c r="AC439" s="238">
        <v>98</v>
      </c>
      <c r="AD439" s="238" t="s">
        <v>2921</v>
      </c>
      <c r="AE439" s="238" t="s">
        <v>3586</v>
      </c>
      <c r="AF439" s="238" t="s">
        <v>2779</v>
      </c>
      <c r="AG439" s="238">
        <v>7</v>
      </c>
      <c r="AH439" s="238">
        <v>2</v>
      </c>
      <c r="AI439" s="238">
        <v>4</v>
      </c>
      <c r="AJ439" s="238">
        <v>3</v>
      </c>
      <c r="AK439" s="238">
        <v>21</v>
      </c>
      <c r="AL439" s="238">
        <v>19</v>
      </c>
      <c r="AM439" s="238" t="s">
        <v>363</v>
      </c>
      <c r="AN439" s="238">
        <v>5</v>
      </c>
      <c r="AS439" s="238">
        <v>7</v>
      </c>
      <c r="AT439" s="238">
        <v>98</v>
      </c>
      <c r="AU439" s="238">
        <v>35</v>
      </c>
      <c r="AV439" s="238">
        <v>11</v>
      </c>
      <c r="AW439" s="238">
        <v>21</v>
      </c>
      <c r="AX439" s="238">
        <v>2</v>
      </c>
      <c r="AY439" s="238">
        <v>4</v>
      </c>
      <c r="AZ439" s="238">
        <v>3</v>
      </c>
      <c r="BA439" s="238">
        <v>21</v>
      </c>
      <c r="BB439" s="238">
        <v>28</v>
      </c>
      <c r="BC439" s="238" t="s">
        <v>363</v>
      </c>
      <c r="BD439" s="238">
        <v>5</v>
      </c>
      <c r="BE439" s="238">
        <v>5</v>
      </c>
      <c r="BF439" s="238">
        <v>1</v>
      </c>
      <c r="BI439" s="238">
        <v>7</v>
      </c>
      <c r="BJ439" s="238">
        <v>98</v>
      </c>
      <c r="BK439" s="238">
        <v>35</v>
      </c>
      <c r="BL439" s="238">
        <v>11</v>
      </c>
      <c r="BM439" s="238">
        <v>21</v>
      </c>
      <c r="BN439" s="238">
        <v>2</v>
      </c>
      <c r="BO439" s="238">
        <v>2</v>
      </c>
      <c r="BP439" s="238">
        <v>3</v>
      </c>
      <c r="BQ439" s="238">
        <v>26</v>
      </c>
      <c r="BR439" s="238">
        <v>28</v>
      </c>
      <c r="BS439" s="238" t="s">
        <v>354</v>
      </c>
      <c r="BT439" s="238">
        <v>5</v>
      </c>
      <c r="BY439" s="238">
        <v>7</v>
      </c>
      <c r="BZ439" s="238">
        <v>98</v>
      </c>
      <c r="CA439" s="238">
        <v>35</v>
      </c>
      <c r="CB439" s="238">
        <v>11</v>
      </c>
      <c r="CC439" s="238">
        <v>21</v>
      </c>
      <c r="CT439" s="238">
        <v>455128</v>
      </c>
      <c r="CU439" s="238">
        <v>4978203</v>
      </c>
      <c r="CV439" s="238">
        <v>44.955846299999997</v>
      </c>
      <c r="CW439" s="238">
        <v>-93.568893900000006</v>
      </c>
      <c r="CX439" s="238" t="s">
        <v>359</v>
      </c>
      <c r="CY439" s="238" t="s">
        <v>3589</v>
      </c>
    </row>
    <row r="440" spans="1:103" x14ac:dyDescent="0.25">
      <c r="A440" s="238">
        <v>10745601</v>
      </c>
      <c r="B440" s="238">
        <v>4</v>
      </c>
      <c r="C440" s="238">
        <v>15</v>
      </c>
      <c r="D440" s="238">
        <v>11.117000000000001</v>
      </c>
      <c r="E440" s="238">
        <v>27</v>
      </c>
      <c r="F440" s="238" t="s">
        <v>3066</v>
      </c>
      <c r="H440" s="238" t="s">
        <v>354</v>
      </c>
      <c r="I440" s="238">
        <v>25</v>
      </c>
      <c r="K440" s="238">
        <v>2024480</v>
      </c>
      <c r="L440" s="238">
        <v>112680118</v>
      </c>
      <c r="M440" s="238">
        <v>9</v>
      </c>
      <c r="N440" s="238">
        <v>23</v>
      </c>
      <c r="O440" s="238">
        <v>2011</v>
      </c>
      <c r="P440" s="238" t="s">
        <v>362</v>
      </c>
      <c r="Q440" s="238">
        <v>17</v>
      </c>
      <c r="S440" s="238">
        <v>5</v>
      </c>
      <c r="T440" s="238">
        <v>0</v>
      </c>
      <c r="U440" s="238">
        <v>2</v>
      </c>
      <c r="V440" s="238">
        <v>1</v>
      </c>
      <c r="W440" s="238">
        <v>10</v>
      </c>
      <c r="X440" s="238">
        <v>4</v>
      </c>
      <c r="Y440" s="238">
        <v>3</v>
      </c>
      <c r="Z440" s="238">
        <v>1</v>
      </c>
      <c r="AB440" s="238">
        <v>1</v>
      </c>
      <c r="AC440" s="238">
        <v>98</v>
      </c>
      <c r="AD440" s="238" t="s">
        <v>3279</v>
      </c>
      <c r="AE440" s="238" t="s">
        <v>3590</v>
      </c>
      <c r="AF440" s="238" t="s">
        <v>2779</v>
      </c>
      <c r="AG440" s="238">
        <v>7</v>
      </c>
      <c r="AH440" s="238">
        <v>2</v>
      </c>
      <c r="AI440" s="238">
        <v>4</v>
      </c>
      <c r="AJ440" s="238">
        <v>3</v>
      </c>
      <c r="AK440" s="238">
        <v>24</v>
      </c>
      <c r="AL440" s="238">
        <v>42</v>
      </c>
      <c r="AM440" s="238" t="s">
        <v>363</v>
      </c>
      <c r="AN440" s="238">
        <v>5</v>
      </c>
      <c r="AS440" s="238">
        <v>7</v>
      </c>
      <c r="AT440" s="238">
        <v>98</v>
      </c>
      <c r="AU440" s="238">
        <v>40</v>
      </c>
      <c r="AV440" s="238">
        <v>11</v>
      </c>
      <c r="AW440" s="238">
        <v>21</v>
      </c>
      <c r="AX440" s="238">
        <v>2</v>
      </c>
      <c r="AY440" s="238">
        <v>4</v>
      </c>
      <c r="AZ440" s="238">
        <v>3</v>
      </c>
      <c r="BA440" s="238">
        <v>21</v>
      </c>
      <c r="BB440" s="238">
        <v>53</v>
      </c>
      <c r="BC440" s="238" t="s">
        <v>363</v>
      </c>
      <c r="BD440" s="238">
        <v>5</v>
      </c>
      <c r="BI440" s="238">
        <v>7</v>
      </c>
      <c r="BJ440" s="238">
        <v>98</v>
      </c>
      <c r="BK440" s="238">
        <v>40</v>
      </c>
      <c r="BL440" s="238">
        <v>11</v>
      </c>
      <c r="BM440" s="238">
        <v>21</v>
      </c>
      <c r="CT440" s="238">
        <v>455130</v>
      </c>
      <c r="CU440" s="238">
        <v>4978204</v>
      </c>
      <c r="CV440" s="238">
        <v>44.955860199999996</v>
      </c>
      <c r="CW440" s="238">
        <v>-93.568865700000003</v>
      </c>
      <c r="CX440" s="238" t="s">
        <v>359</v>
      </c>
      <c r="CY440" s="238" t="s">
        <v>3591</v>
      </c>
    </row>
    <row r="441" spans="1:103" x14ac:dyDescent="0.25">
      <c r="A441" s="238">
        <v>10801749</v>
      </c>
      <c r="B441" s="238">
        <v>4</v>
      </c>
      <c r="C441" s="238">
        <v>15</v>
      </c>
      <c r="D441" s="238">
        <v>11.117000000000001</v>
      </c>
      <c r="E441" s="238">
        <v>27</v>
      </c>
      <c r="F441" s="238" t="s">
        <v>3066</v>
      </c>
      <c r="H441" s="238" t="s">
        <v>354</v>
      </c>
      <c r="I441" s="238">
        <v>25</v>
      </c>
      <c r="K441" s="238">
        <v>12006587</v>
      </c>
      <c r="L441" s="238">
        <v>122270149</v>
      </c>
      <c r="M441" s="238">
        <v>8</v>
      </c>
      <c r="N441" s="238">
        <v>14</v>
      </c>
      <c r="O441" s="238">
        <v>2012</v>
      </c>
      <c r="P441" s="238" t="s">
        <v>368</v>
      </c>
      <c r="Q441" s="238">
        <v>15</v>
      </c>
      <c r="S441" s="238">
        <v>4</v>
      </c>
      <c r="T441" s="238">
        <v>0</v>
      </c>
      <c r="U441" s="238">
        <v>2</v>
      </c>
      <c r="V441" s="238">
        <v>7</v>
      </c>
      <c r="W441" s="238">
        <v>27</v>
      </c>
      <c r="X441" s="238">
        <v>2</v>
      </c>
      <c r="Y441" s="238">
        <v>1</v>
      </c>
      <c r="Z441" s="238">
        <v>2</v>
      </c>
      <c r="AB441" s="238">
        <v>1</v>
      </c>
      <c r="AC441" s="238">
        <v>98</v>
      </c>
      <c r="AD441" s="238" t="s">
        <v>3592</v>
      </c>
      <c r="AE441" s="238" t="s">
        <v>3593</v>
      </c>
      <c r="AF441" s="238" t="s">
        <v>2779</v>
      </c>
      <c r="AG441" s="238">
        <v>90</v>
      </c>
      <c r="AH441" s="238">
        <v>2</v>
      </c>
      <c r="AI441" s="238">
        <v>1</v>
      </c>
      <c r="AJ441" s="238">
        <v>4</v>
      </c>
      <c r="AK441" s="238">
        <v>21</v>
      </c>
      <c r="AL441" s="238">
        <v>68</v>
      </c>
      <c r="AM441" s="238" t="s">
        <v>354</v>
      </c>
      <c r="AN441" s="238">
        <v>5</v>
      </c>
      <c r="AO441" s="238">
        <v>21</v>
      </c>
      <c r="AS441" s="238">
        <v>7</v>
      </c>
      <c r="AT441" s="238">
        <v>98</v>
      </c>
      <c r="AU441" s="238">
        <v>40</v>
      </c>
      <c r="AV441" s="238">
        <v>11</v>
      </c>
      <c r="AW441" s="238">
        <v>21</v>
      </c>
      <c r="AX441" s="238">
        <v>2</v>
      </c>
      <c r="AY441" s="238">
        <v>2</v>
      </c>
      <c r="AZ441" s="238">
        <v>4</v>
      </c>
      <c r="BA441" s="238">
        <v>21</v>
      </c>
      <c r="BB441" s="238">
        <v>35</v>
      </c>
      <c r="BC441" s="238" t="s">
        <v>363</v>
      </c>
      <c r="BD441" s="238">
        <v>5</v>
      </c>
      <c r="BE441" s="238">
        <v>1</v>
      </c>
      <c r="BI441" s="238">
        <v>7</v>
      </c>
      <c r="BJ441" s="238">
        <v>98</v>
      </c>
      <c r="BK441" s="238">
        <v>40</v>
      </c>
      <c r="BL441" s="238">
        <v>11</v>
      </c>
      <c r="BM441" s="238">
        <v>21</v>
      </c>
      <c r="CT441" s="238">
        <v>455130</v>
      </c>
      <c r="CU441" s="238">
        <v>4978204</v>
      </c>
      <c r="CV441" s="238">
        <v>44.955860199999996</v>
      </c>
      <c r="CW441" s="238">
        <v>-93.568865700000003</v>
      </c>
      <c r="CX441" s="238" t="s">
        <v>359</v>
      </c>
      <c r="CY441" s="238" t="s">
        <v>3594</v>
      </c>
    </row>
    <row r="442" spans="1:103" x14ac:dyDescent="0.25">
      <c r="A442" s="238">
        <v>10955143</v>
      </c>
      <c r="B442" s="238">
        <v>4</v>
      </c>
      <c r="C442" s="238">
        <v>15</v>
      </c>
      <c r="D442" s="238">
        <v>11.117000000000001</v>
      </c>
      <c r="E442" s="238">
        <v>27</v>
      </c>
      <c r="F442" s="238" t="s">
        <v>3066</v>
      </c>
      <c r="H442" s="238" t="s">
        <v>354</v>
      </c>
      <c r="I442" s="238">
        <v>25</v>
      </c>
      <c r="K442" s="238" t="s">
        <v>3595</v>
      </c>
      <c r="L442" s="238">
        <v>140870092</v>
      </c>
      <c r="M442" s="238">
        <v>3</v>
      </c>
      <c r="N442" s="238">
        <v>28</v>
      </c>
      <c r="O442" s="238">
        <v>2014</v>
      </c>
      <c r="P442" s="238" t="s">
        <v>362</v>
      </c>
      <c r="Q442" s="238">
        <v>9</v>
      </c>
      <c r="S442" s="238">
        <v>5</v>
      </c>
      <c r="T442" s="238">
        <v>0</v>
      </c>
      <c r="U442" s="238">
        <v>1</v>
      </c>
      <c r="V442" s="238">
        <v>7</v>
      </c>
      <c r="W442" s="238">
        <v>27</v>
      </c>
      <c r="X442" s="238">
        <v>90</v>
      </c>
      <c r="Y442" s="238">
        <v>1</v>
      </c>
      <c r="Z442" s="238">
        <v>1</v>
      </c>
      <c r="AB442" s="238">
        <v>1</v>
      </c>
      <c r="AC442" s="238">
        <v>98</v>
      </c>
      <c r="AD442" s="238" t="s">
        <v>3596</v>
      </c>
      <c r="AE442" s="238" t="s">
        <v>2841</v>
      </c>
      <c r="AF442" s="238" t="s">
        <v>2779</v>
      </c>
      <c r="AG442" s="238">
        <v>3</v>
      </c>
      <c r="AH442" s="238">
        <v>2</v>
      </c>
      <c r="AI442" s="238">
        <v>2</v>
      </c>
      <c r="AJ442" s="238">
        <v>4</v>
      </c>
      <c r="AK442" s="238">
        <v>21</v>
      </c>
      <c r="AL442" s="238">
        <v>34</v>
      </c>
      <c r="AM442" s="238" t="s">
        <v>354</v>
      </c>
      <c r="AN442" s="238">
        <v>10</v>
      </c>
      <c r="AO442" s="238">
        <v>18</v>
      </c>
      <c r="AS442" s="238">
        <v>7</v>
      </c>
      <c r="AT442" s="238">
        <v>98</v>
      </c>
      <c r="AU442" s="238">
        <v>40</v>
      </c>
      <c r="AV442" s="238">
        <v>11</v>
      </c>
      <c r="AW442" s="238">
        <v>21</v>
      </c>
      <c r="CT442" s="238">
        <v>455130</v>
      </c>
      <c r="CU442" s="238">
        <v>4978204</v>
      </c>
      <c r="CV442" s="238">
        <v>44.955860199999996</v>
      </c>
      <c r="CW442" s="238">
        <v>-93.568865700000003</v>
      </c>
      <c r="CX442" s="238" t="s">
        <v>359</v>
      </c>
      <c r="CY442" s="238" t="s">
        <v>3597</v>
      </c>
    </row>
    <row r="443" spans="1:103" x14ac:dyDescent="0.25">
      <c r="A443" s="238">
        <v>450929</v>
      </c>
      <c r="B443" s="238">
        <v>4</v>
      </c>
      <c r="C443" s="238">
        <v>15</v>
      </c>
      <c r="D443" s="238">
        <v>11.141</v>
      </c>
      <c r="E443" s="238">
        <v>27</v>
      </c>
      <c r="F443" s="238" t="s">
        <v>3066</v>
      </c>
      <c r="H443" s="238" t="s">
        <v>354</v>
      </c>
      <c r="I443" s="238">
        <v>25</v>
      </c>
      <c r="K443" s="238" t="s">
        <v>3598</v>
      </c>
      <c r="M443" s="238">
        <v>5</v>
      </c>
      <c r="N443" s="238">
        <v>9</v>
      </c>
      <c r="O443" s="238">
        <v>2017</v>
      </c>
      <c r="P443" s="238" t="s">
        <v>368</v>
      </c>
      <c r="Q443" s="238">
        <v>5</v>
      </c>
      <c r="S443" s="238">
        <v>3</v>
      </c>
      <c r="T443" s="238">
        <v>0</v>
      </c>
      <c r="U443" s="238">
        <v>1</v>
      </c>
      <c r="W443" s="238">
        <v>28</v>
      </c>
      <c r="X443" s="238">
        <v>2</v>
      </c>
      <c r="Y443" s="238">
        <v>1</v>
      </c>
      <c r="Z443" s="238">
        <v>1</v>
      </c>
      <c r="AB443" s="238">
        <v>1</v>
      </c>
      <c r="AC443" s="238">
        <v>98</v>
      </c>
      <c r="AD443" s="238" t="s">
        <v>2800</v>
      </c>
      <c r="AF443" s="238" t="s">
        <v>2779</v>
      </c>
      <c r="AG443" s="238">
        <v>3</v>
      </c>
      <c r="AH443" s="238">
        <v>2</v>
      </c>
      <c r="AI443" s="238">
        <v>2</v>
      </c>
      <c r="AJ443" s="238">
        <v>4</v>
      </c>
      <c r="AK443" s="238">
        <v>21</v>
      </c>
      <c r="AL443" s="238">
        <v>34</v>
      </c>
      <c r="AM443" s="238" t="s">
        <v>363</v>
      </c>
      <c r="AN443" s="238">
        <v>5</v>
      </c>
      <c r="AO443" s="238">
        <v>1</v>
      </c>
      <c r="AS443" s="238">
        <v>12</v>
      </c>
      <c r="AT443" s="238">
        <v>9</v>
      </c>
      <c r="AU443" s="238">
        <v>35</v>
      </c>
      <c r="AV443" s="238">
        <v>11</v>
      </c>
      <c r="AW443" s="238">
        <v>21</v>
      </c>
      <c r="CT443" s="238">
        <v>455156.57098706998</v>
      </c>
      <c r="CU443" s="238">
        <v>4978224.1752386</v>
      </c>
      <c r="CV443" s="238">
        <v>44.956039560000001</v>
      </c>
      <c r="CW443" s="238">
        <v>-93.568534</v>
      </c>
      <c r="CX443" s="238" t="s">
        <v>359</v>
      </c>
      <c r="CY443" s="238" t="s">
        <v>3599</v>
      </c>
    </row>
    <row r="444" spans="1:103" x14ac:dyDescent="0.25">
      <c r="A444" s="238">
        <v>706878</v>
      </c>
      <c r="B444" s="238">
        <v>4</v>
      </c>
      <c r="C444" s="238">
        <v>15</v>
      </c>
      <c r="D444" s="238">
        <v>11.177</v>
      </c>
      <c r="E444" s="238">
        <v>27</v>
      </c>
      <c r="F444" s="238" t="s">
        <v>3066</v>
      </c>
      <c r="H444" s="238" t="s">
        <v>354</v>
      </c>
      <c r="I444" s="238">
        <v>25</v>
      </c>
      <c r="K444" s="238">
        <v>19003386</v>
      </c>
      <c r="M444" s="238">
        <v>4</v>
      </c>
      <c r="N444" s="238">
        <v>30</v>
      </c>
      <c r="O444" s="238">
        <v>2019</v>
      </c>
      <c r="P444" s="238" t="s">
        <v>368</v>
      </c>
      <c r="Q444" s="238">
        <v>9</v>
      </c>
      <c r="R444" s="238" t="s">
        <v>369</v>
      </c>
      <c r="S444" s="238">
        <v>5</v>
      </c>
      <c r="T444" s="238">
        <v>0</v>
      </c>
      <c r="U444" s="238">
        <v>2</v>
      </c>
      <c r="V444" s="238">
        <v>12</v>
      </c>
      <c r="W444" s="238">
        <v>10</v>
      </c>
      <c r="X444" s="238">
        <v>2</v>
      </c>
      <c r="Y444" s="238">
        <v>1</v>
      </c>
      <c r="Z444" s="238">
        <v>2</v>
      </c>
      <c r="AA444" s="238">
        <v>3</v>
      </c>
      <c r="AB444" s="238">
        <v>2</v>
      </c>
      <c r="AC444" s="238">
        <v>98</v>
      </c>
      <c r="AD444" s="238" t="s">
        <v>2800</v>
      </c>
      <c r="AF444" s="238" t="s">
        <v>2779</v>
      </c>
      <c r="AG444" s="238">
        <v>7</v>
      </c>
      <c r="AH444" s="238">
        <v>2</v>
      </c>
      <c r="AI444" s="238">
        <v>2</v>
      </c>
      <c r="AJ444" s="238">
        <v>3</v>
      </c>
      <c r="AK444" s="238">
        <v>21</v>
      </c>
      <c r="AL444" s="238">
        <v>20</v>
      </c>
      <c r="AM444" s="238" t="s">
        <v>363</v>
      </c>
      <c r="AN444" s="238">
        <v>5</v>
      </c>
      <c r="AO444" s="238">
        <v>99</v>
      </c>
      <c r="AS444" s="238">
        <v>12</v>
      </c>
      <c r="AT444" s="238">
        <v>9</v>
      </c>
      <c r="AU444" s="238">
        <v>40</v>
      </c>
      <c r="AV444" s="238">
        <v>11</v>
      </c>
      <c r="AW444" s="238">
        <v>21</v>
      </c>
      <c r="AX444" s="238">
        <v>2</v>
      </c>
      <c r="AY444" s="238">
        <v>4</v>
      </c>
      <c r="AZ444" s="238">
        <v>3</v>
      </c>
      <c r="BA444" s="238">
        <v>26</v>
      </c>
      <c r="BB444" s="238">
        <v>56</v>
      </c>
      <c r="BC444" s="238" t="s">
        <v>363</v>
      </c>
      <c r="BD444" s="238">
        <v>5</v>
      </c>
      <c r="BE444" s="238">
        <v>1</v>
      </c>
      <c r="BI444" s="238">
        <v>12</v>
      </c>
      <c r="BJ444" s="238">
        <v>9</v>
      </c>
      <c r="BK444" s="238">
        <v>40</v>
      </c>
      <c r="BL444" s="238">
        <v>11</v>
      </c>
      <c r="BM444" s="238">
        <v>21</v>
      </c>
      <c r="CT444" s="238">
        <v>455213.68460481701</v>
      </c>
      <c r="CU444" s="238">
        <v>4978252.4809479499</v>
      </c>
      <c r="CV444" s="238">
        <v>44.956297960000001</v>
      </c>
      <c r="CW444" s="238">
        <v>-93.567812450000005</v>
      </c>
      <c r="CX444" s="238" t="s">
        <v>359</v>
      </c>
      <c r="CY444" s="238" t="s">
        <v>3600</v>
      </c>
    </row>
    <row r="445" spans="1:103" x14ac:dyDescent="0.25">
      <c r="A445" s="238">
        <v>671782</v>
      </c>
      <c r="B445" s="238">
        <v>4</v>
      </c>
      <c r="C445" s="238">
        <v>15</v>
      </c>
      <c r="D445" s="238">
        <v>11.205</v>
      </c>
      <c r="E445" s="238">
        <v>27</v>
      </c>
      <c r="F445" s="238" t="s">
        <v>3066</v>
      </c>
      <c r="H445" s="238" t="s">
        <v>354</v>
      </c>
      <c r="I445" s="238">
        <v>25</v>
      </c>
      <c r="K445" s="238" t="s">
        <v>3601</v>
      </c>
      <c r="M445" s="238">
        <v>12</v>
      </c>
      <c r="N445" s="238">
        <v>27</v>
      </c>
      <c r="O445" s="238">
        <v>2018</v>
      </c>
      <c r="P445" s="238" t="s">
        <v>384</v>
      </c>
      <c r="Q445" s="238">
        <v>21</v>
      </c>
      <c r="R445" s="238" t="s">
        <v>369</v>
      </c>
      <c r="S445" s="238">
        <v>5</v>
      </c>
      <c r="T445" s="238">
        <v>0</v>
      </c>
      <c r="U445" s="238">
        <v>1</v>
      </c>
      <c r="W445" s="238">
        <v>49</v>
      </c>
      <c r="X445" s="238">
        <v>2</v>
      </c>
      <c r="Y445" s="238">
        <v>4</v>
      </c>
      <c r="Z445" s="238">
        <v>2</v>
      </c>
      <c r="AB445" s="238">
        <v>4</v>
      </c>
      <c r="AC445" s="238">
        <v>98</v>
      </c>
      <c r="AD445" s="238" t="s">
        <v>2800</v>
      </c>
      <c r="AF445" s="238" t="s">
        <v>2779</v>
      </c>
      <c r="AG445" s="238">
        <v>3</v>
      </c>
      <c r="AH445" s="238">
        <v>2</v>
      </c>
      <c r="AI445" s="238">
        <v>2</v>
      </c>
      <c r="AJ445" s="238">
        <v>3</v>
      </c>
      <c r="AK445" s="238">
        <v>21</v>
      </c>
      <c r="AL445" s="238">
        <v>27</v>
      </c>
      <c r="AM445" s="238" t="s">
        <v>354</v>
      </c>
      <c r="AN445" s="238">
        <v>5</v>
      </c>
      <c r="AO445" s="238">
        <v>68</v>
      </c>
      <c r="AS445" s="238">
        <v>12</v>
      </c>
      <c r="AT445" s="238">
        <v>9</v>
      </c>
      <c r="AU445" s="238">
        <v>40</v>
      </c>
      <c r="AV445" s="238">
        <v>12</v>
      </c>
      <c r="AW445" s="238">
        <v>21</v>
      </c>
      <c r="CT445" s="238">
        <v>455254.43051964301</v>
      </c>
      <c r="CU445" s="238">
        <v>4978269.9431800898</v>
      </c>
      <c r="CV445" s="238">
        <v>44.956457720000003</v>
      </c>
      <c r="CW445" s="238">
        <v>-93.567297429999996</v>
      </c>
      <c r="CX445" s="238" t="s">
        <v>359</v>
      </c>
      <c r="CY445" s="238" t="s">
        <v>3602</v>
      </c>
    </row>
    <row r="446" spans="1:103" x14ac:dyDescent="0.25">
      <c r="A446" s="238">
        <v>10875866</v>
      </c>
      <c r="B446" s="238">
        <v>4</v>
      </c>
      <c r="C446" s="238">
        <v>15</v>
      </c>
      <c r="D446" s="238">
        <v>11.208</v>
      </c>
      <c r="E446" s="238">
        <v>27</v>
      </c>
      <c r="F446" s="238" t="s">
        <v>3066</v>
      </c>
      <c r="H446" s="238" t="s">
        <v>354</v>
      </c>
      <c r="I446" s="238">
        <v>25</v>
      </c>
      <c r="K446" s="238" t="s">
        <v>3603</v>
      </c>
      <c r="L446" s="238">
        <v>131790040</v>
      </c>
      <c r="M446" s="238">
        <v>6</v>
      </c>
      <c r="N446" s="238">
        <v>27</v>
      </c>
      <c r="O446" s="238">
        <v>2013</v>
      </c>
      <c r="P446" s="238" t="s">
        <v>384</v>
      </c>
      <c r="Q446" s="238">
        <v>16</v>
      </c>
      <c r="R446" s="238" t="s">
        <v>356</v>
      </c>
      <c r="S446" s="238">
        <v>4</v>
      </c>
      <c r="T446" s="238">
        <v>0</v>
      </c>
      <c r="U446" s="238">
        <v>1</v>
      </c>
      <c r="V446" s="238">
        <v>7</v>
      </c>
      <c r="W446" s="238">
        <v>27</v>
      </c>
      <c r="X446" s="238">
        <v>2</v>
      </c>
      <c r="Y446" s="238">
        <v>1</v>
      </c>
      <c r="Z446" s="238">
        <v>1</v>
      </c>
      <c r="AB446" s="238">
        <v>1</v>
      </c>
      <c r="AC446" s="238">
        <v>98</v>
      </c>
      <c r="AD446" s="238" t="s">
        <v>3604</v>
      </c>
      <c r="AE446" s="238" t="s">
        <v>3605</v>
      </c>
      <c r="AF446" s="238" t="s">
        <v>2779</v>
      </c>
      <c r="AG446" s="238">
        <v>3</v>
      </c>
      <c r="AH446" s="238">
        <v>2</v>
      </c>
      <c r="AI446" s="238">
        <v>4</v>
      </c>
      <c r="AJ446" s="238">
        <v>4</v>
      </c>
      <c r="AK446" s="238">
        <v>21</v>
      </c>
      <c r="AL446" s="238">
        <v>26</v>
      </c>
      <c r="AM446" s="238" t="s">
        <v>354</v>
      </c>
      <c r="AN446" s="238">
        <v>5</v>
      </c>
      <c r="AS446" s="238">
        <v>7</v>
      </c>
      <c r="AT446" s="238">
        <v>98</v>
      </c>
      <c r="AU446" s="238">
        <v>40</v>
      </c>
      <c r="AV446" s="238">
        <v>11</v>
      </c>
      <c r="AW446" s="238">
        <v>21</v>
      </c>
      <c r="CT446" s="238">
        <v>455259</v>
      </c>
      <c r="CU446" s="238">
        <v>4978271</v>
      </c>
      <c r="CV446" s="238">
        <v>44.956468299999997</v>
      </c>
      <c r="CW446" s="238">
        <v>-93.567245799999995</v>
      </c>
      <c r="CX446" s="238" t="s">
        <v>359</v>
      </c>
      <c r="CY446" s="238" t="s">
        <v>3606</v>
      </c>
    </row>
    <row r="447" spans="1:103" x14ac:dyDescent="0.25">
      <c r="A447" s="238">
        <v>10950380</v>
      </c>
      <c r="B447" s="238">
        <v>4</v>
      </c>
      <c r="C447" s="238">
        <v>15</v>
      </c>
      <c r="D447" s="238">
        <v>11.212</v>
      </c>
      <c r="E447" s="238">
        <v>27</v>
      </c>
      <c r="F447" s="238" t="s">
        <v>3066</v>
      </c>
      <c r="H447" s="238" t="s">
        <v>354</v>
      </c>
      <c r="I447" s="238">
        <v>25</v>
      </c>
      <c r="K447" s="238" t="s">
        <v>3607</v>
      </c>
      <c r="L447" s="238">
        <v>140370174</v>
      </c>
      <c r="M447" s="238">
        <v>2</v>
      </c>
      <c r="N447" s="238">
        <v>6</v>
      </c>
      <c r="O447" s="238">
        <v>2014</v>
      </c>
      <c r="P447" s="238" t="s">
        <v>384</v>
      </c>
      <c r="Q447" s="238">
        <v>7</v>
      </c>
      <c r="R447" s="238" t="s">
        <v>369</v>
      </c>
      <c r="S447" s="238">
        <v>5</v>
      </c>
      <c r="T447" s="238">
        <v>0</v>
      </c>
      <c r="U447" s="238">
        <v>2</v>
      </c>
      <c r="V447" s="238">
        <v>1</v>
      </c>
      <c r="W447" s="238">
        <v>93</v>
      </c>
      <c r="X447" s="238">
        <v>3</v>
      </c>
      <c r="Y447" s="238">
        <v>1</v>
      </c>
      <c r="Z447" s="238">
        <v>1</v>
      </c>
      <c r="AA447" s="238">
        <v>99</v>
      </c>
      <c r="AB447" s="238">
        <v>1</v>
      </c>
      <c r="AC447" s="238">
        <v>98</v>
      </c>
      <c r="AD447" s="238" t="s">
        <v>2921</v>
      </c>
      <c r="AF447" s="238" t="s">
        <v>2779</v>
      </c>
      <c r="AG447" s="238">
        <v>7</v>
      </c>
      <c r="AH447" s="238">
        <v>2</v>
      </c>
      <c r="AI447" s="238">
        <v>4</v>
      </c>
      <c r="AJ447" s="238">
        <v>3</v>
      </c>
      <c r="AK447" s="238">
        <v>8</v>
      </c>
      <c r="AL447" s="238">
        <v>48</v>
      </c>
      <c r="AM447" s="238" t="s">
        <v>354</v>
      </c>
      <c r="AN447" s="238">
        <v>5</v>
      </c>
      <c r="AO447" s="238">
        <v>1</v>
      </c>
      <c r="AS447" s="238">
        <v>7</v>
      </c>
      <c r="AT447" s="238">
        <v>20</v>
      </c>
      <c r="AU447" s="238">
        <v>35</v>
      </c>
      <c r="AV447" s="238">
        <v>11</v>
      </c>
      <c r="AW447" s="238">
        <v>21</v>
      </c>
      <c r="AX447" s="238">
        <v>2</v>
      </c>
      <c r="AY447" s="238">
        <v>2</v>
      </c>
      <c r="AZ447" s="238">
        <v>3</v>
      </c>
      <c r="BA447" s="238">
        <v>99</v>
      </c>
      <c r="BE447" s="238">
        <v>18</v>
      </c>
      <c r="BI447" s="238">
        <v>7</v>
      </c>
      <c r="BJ447" s="238">
        <v>20</v>
      </c>
      <c r="BK447" s="238">
        <v>35</v>
      </c>
      <c r="BL447" s="238">
        <v>11</v>
      </c>
      <c r="BM447" s="238">
        <v>21</v>
      </c>
      <c r="CT447" s="238">
        <v>455265</v>
      </c>
      <c r="CU447" s="238">
        <v>4978273</v>
      </c>
      <c r="CV447" s="238">
        <v>44.956485299999997</v>
      </c>
      <c r="CW447" s="238">
        <v>-93.5671672</v>
      </c>
      <c r="CX447" s="238" t="s">
        <v>359</v>
      </c>
      <c r="CY447" s="238" t="s">
        <v>3608</v>
      </c>
    </row>
    <row r="448" spans="1:103" x14ac:dyDescent="0.25">
      <c r="A448" s="238">
        <v>331307</v>
      </c>
      <c r="B448" s="238">
        <v>4</v>
      </c>
      <c r="C448" s="238">
        <v>15</v>
      </c>
      <c r="D448" s="238">
        <v>11.353</v>
      </c>
      <c r="E448" s="238">
        <v>27</v>
      </c>
      <c r="F448" s="238" t="s">
        <v>3066</v>
      </c>
      <c r="H448" s="238" t="s">
        <v>354</v>
      </c>
      <c r="I448" s="238">
        <v>25</v>
      </c>
      <c r="K448" s="238" t="s">
        <v>3609</v>
      </c>
      <c r="M448" s="238">
        <v>2</v>
      </c>
      <c r="N448" s="238">
        <v>23</v>
      </c>
      <c r="O448" s="238">
        <v>2016</v>
      </c>
      <c r="P448" s="238" t="s">
        <v>368</v>
      </c>
      <c r="Q448" s="238">
        <v>9</v>
      </c>
      <c r="R448" s="238">
        <v>98</v>
      </c>
      <c r="S448" s="238">
        <v>5</v>
      </c>
      <c r="T448" s="238">
        <v>0</v>
      </c>
      <c r="U448" s="238">
        <v>1</v>
      </c>
      <c r="W448" s="238">
        <v>69</v>
      </c>
      <c r="X448" s="238">
        <v>2</v>
      </c>
      <c r="Y448" s="238">
        <v>1</v>
      </c>
      <c r="Z448" s="238">
        <v>2</v>
      </c>
      <c r="AB448" s="238">
        <v>2</v>
      </c>
      <c r="AC448" s="238">
        <v>98</v>
      </c>
      <c r="AD448" s="238" t="s">
        <v>2800</v>
      </c>
      <c r="AF448" s="238" t="s">
        <v>2779</v>
      </c>
      <c r="AG448" s="238">
        <v>3</v>
      </c>
      <c r="AH448" s="238">
        <v>2</v>
      </c>
      <c r="AI448" s="238">
        <v>2</v>
      </c>
      <c r="AJ448" s="238">
        <v>4</v>
      </c>
      <c r="AK448" s="238">
        <v>21</v>
      </c>
      <c r="AL448" s="238">
        <v>29</v>
      </c>
      <c r="AM448" s="238" t="s">
        <v>354</v>
      </c>
      <c r="AN448" s="238">
        <v>5</v>
      </c>
      <c r="AO448" s="238">
        <v>74</v>
      </c>
      <c r="AS448" s="238">
        <v>12</v>
      </c>
      <c r="AT448" s="238">
        <v>9</v>
      </c>
      <c r="AV448" s="238">
        <v>12</v>
      </c>
      <c r="AW448" s="238">
        <v>21</v>
      </c>
      <c r="CT448" s="238">
        <v>455484.22356679599</v>
      </c>
      <c r="CU448" s="238">
        <v>4978298.5255842404</v>
      </c>
      <c r="CV448" s="238">
        <v>44.956729439999997</v>
      </c>
      <c r="CW448" s="238">
        <v>-93.564386709999994</v>
      </c>
      <c r="CX448" s="238" t="s">
        <v>359</v>
      </c>
      <c r="CY448" s="238" t="s">
        <v>3610</v>
      </c>
    </row>
    <row r="449" spans="1:103" x14ac:dyDescent="0.25">
      <c r="A449" s="238">
        <v>10797131</v>
      </c>
      <c r="B449" s="238">
        <v>4</v>
      </c>
      <c r="C449" s="238">
        <v>15</v>
      </c>
      <c r="D449" s="238">
        <v>11.368</v>
      </c>
      <c r="E449" s="238">
        <v>27</v>
      </c>
      <c r="F449" s="238" t="s">
        <v>3066</v>
      </c>
      <c r="H449" s="238" t="s">
        <v>354</v>
      </c>
      <c r="I449" s="238">
        <v>25</v>
      </c>
      <c r="K449" s="238" t="s">
        <v>3611</v>
      </c>
      <c r="L449" s="238">
        <v>121490115</v>
      </c>
      <c r="M449" s="238">
        <v>5</v>
      </c>
      <c r="N449" s="238">
        <v>28</v>
      </c>
      <c r="O449" s="238">
        <v>2012</v>
      </c>
      <c r="P449" s="238" t="s">
        <v>361</v>
      </c>
      <c r="Q449" s="238">
        <v>17</v>
      </c>
      <c r="S449" s="238">
        <v>5</v>
      </c>
      <c r="T449" s="238">
        <v>0</v>
      </c>
      <c r="U449" s="238">
        <v>3</v>
      </c>
      <c r="V449" s="238">
        <v>1</v>
      </c>
      <c r="W449" s="238">
        <v>10</v>
      </c>
      <c r="X449" s="238">
        <v>4</v>
      </c>
      <c r="Y449" s="238">
        <v>1</v>
      </c>
      <c r="Z449" s="238">
        <v>1</v>
      </c>
      <c r="AB449" s="238">
        <v>1</v>
      </c>
      <c r="AC449" s="238">
        <v>98</v>
      </c>
      <c r="AD449" s="238" t="s">
        <v>2800</v>
      </c>
      <c r="AE449" s="238" t="s">
        <v>3612</v>
      </c>
      <c r="AF449" s="238" t="s">
        <v>2779</v>
      </c>
      <c r="AG449" s="238">
        <v>7</v>
      </c>
      <c r="AH449" s="238">
        <v>0</v>
      </c>
      <c r="AI449" s="238">
        <v>2</v>
      </c>
      <c r="AJ449" s="238">
        <v>3</v>
      </c>
      <c r="AL449" s="238">
        <v>69</v>
      </c>
      <c r="AM449" s="238" t="s">
        <v>354</v>
      </c>
      <c r="AN449" s="238">
        <v>5</v>
      </c>
      <c r="AO449" s="238">
        <v>1</v>
      </c>
      <c r="AQ449" s="238">
        <v>26</v>
      </c>
      <c r="AS449" s="238">
        <v>7</v>
      </c>
      <c r="AT449" s="238">
        <v>98</v>
      </c>
      <c r="AU449" s="238">
        <v>35</v>
      </c>
      <c r="AV449" s="238">
        <v>11</v>
      </c>
      <c r="AW449" s="238">
        <v>21</v>
      </c>
      <c r="AX449" s="238">
        <v>0</v>
      </c>
      <c r="AY449" s="238">
        <v>4</v>
      </c>
      <c r="AZ449" s="238">
        <v>3</v>
      </c>
      <c r="BB449" s="238">
        <v>24</v>
      </c>
      <c r="BC449" s="238" t="s">
        <v>363</v>
      </c>
      <c r="BD449" s="238">
        <v>5</v>
      </c>
      <c r="BE449" s="238">
        <v>1</v>
      </c>
      <c r="BG449" s="238">
        <v>26</v>
      </c>
      <c r="BI449" s="238">
        <v>7</v>
      </c>
      <c r="BJ449" s="238">
        <v>98</v>
      </c>
      <c r="BK449" s="238">
        <v>35</v>
      </c>
      <c r="BL449" s="238">
        <v>11</v>
      </c>
      <c r="BM449" s="238">
        <v>21</v>
      </c>
      <c r="BN449" s="238">
        <v>2</v>
      </c>
      <c r="BO449" s="238">
        <v>4</v>
      </c>
      <c r="BP449" s="238">
        <v>3</v>
      </c>
      <c r="BQ449" s="238">
        <v>26</v>
      </c>
      <c r="BR449" s="238">
        <v>31</v>
      </c>
      <c r="BS449" s="238" t="s">
        <v>363</v>
      </c>
      <c r="BT449" s="238">
        <v>5</v>
      </c>
      <c r="BU449" s="238">
        <v>9</v>
      </c>
      <c r="BY449" s="238">
        <v>7</v>
      </c>
      <c r="BZ449" s="238">
        <v>98</v>
      </c>
      <c r="CA449" s="238">
        <v>35</v>
      </c>
      <c r="CB449" s="238">
        <v>11</v>
      </c>
      <c r="CC449" s="238">
        <v>21</v>
      </c>
      <c r="CT449" s="238">
        <v>455515</v>
      </c>
      <c r="CU449" s="238">
        <v>4978296</v>
      </c>
      <c r="CV449" s="238">
        <v>44.956709199999999</v>
      </c>
      <c r="CW449" s="238">
        <v>-93.564002200000004</v>
      </c>
      <c r="CX449" s="238" t="s">
        <v>359</v>
      </c>
      <c r="CY449" s="238" t="s">
        <v>3613</v>
      </c>
    </row>
    <row r="450" spans="1:103" x14ac:dyDescent="0.25">
      <c r="A450" s="238">
        <v>10796981</v>
      </c>
      <c r="B450" s="238">
        <v>4</v>
      </c>
      <c r="C450" s="238">
        <v>15</v>
      </c>
      <c r="D450" s="238">
        <v>11.385999999999999</v>
      </c>
      <c r="E450" s="238">
        <v>27</v>
      </c>
      <c r="F450" s="238" t="s">
        <v>3066</v>
      </c>
      <c r="H450" s="238" t="s">
        <v>354</v>
      </c>
      <c r="I450" s="238">
        <v>25</v>
      </c>
      <c r="K450" s="238" t="s">
        <v>3614</v>
      </c>
      <c r="L450" s="238">
        <v>121460079</v>
      </c>
      <c r="M450" s="238">
        <v>5</v>
      </c>
      <c r="N450" s="238">
        <v>25</v>
      </c>
      <c r="O450" s="238">
        <v>2012</v>
      </c>
      <c r="P450" s="238" t="s">
        <v>362</v>
      </c>
      <c r="Q450" s="238">
        <v>10</v>
      </c>
      <c r="S450" s="238">
        <v>4</v>
      </c>
      <c r="T450" s="238">
        <v>0</v>
      </c>
      <c r="U450" s="238">
        <v>1</v>
      </c>
      <c r="V450" s="238">
        <v>1</v>
      </c>
      <c r="W450" s="238">
        <v>25</v>
      </c>
      <c r="X450" s="238">
        <v>2</v>
      </c>
      <c r="Y450" s="238">
        <v>1</v>
      </c>
      <c r="Z450" s="238">
        <v>1</v>
      </c>
      <c r="AA450" s="238">
        <v>1</v>
      </c>
      <c r="AB450" s="238">
        <v>1</v>
      </c>
      <c r="AC450" s="238">
        <v>98</v>
      </c>
      <c r="AD450" s="238" t="s">
        <v>2800</v>
      </c>
      <c r="AE450" s="238" t="s">
        <v>3406</v>
      </c>
      <c r="AF450" s="238" t="s">
        <v>2779</v>
      </c>
      <c r="AG450" s="238">
        <v>4</v>
      </c>
      <c r="AH450" s="238">
        <v>2</v>
      </c>
      <c r="AI450" s="238">
        <v>4</v>
      </c>
      <c r="AJ450" s="238">
        <v>4</v>
      </c>
      <c r="AK450" s="238">
        <v>21</v>
      </c>
      <c r="AL450" s="238">
        <v>67</v>
      </c>
      <c r="AM450" s="238" t="s">
        <v>354</v>
      </c>
      <c r="AN450" s="238">
        <v>5</v>
      </c>
      <c r="AO450" s="238">
        <v>21</v>
      </c>
      <c r="AS450" s="238">
        <v>7</v>
      </c>
      <c r="AT450" s="238">
        <v>98</v>
      </c>
      <c r="AU450" s="238">
        <v>35</v>
      </c>
      <c r="AV450" s="238">
        <v>11</v>
      </c>
      <c r="AW450" s="238">
        <v>21</v>
      </c>
      <c r="CT450" s="238">
        <v>455543</v>
      </c>
      <c r="CU450" s="238">
        <v>4978294</v>
      </c>
      <c r="CV450" s="238">
        <v>44.956692799999999</v>
      </c>
      <c r="CW450" s="238">
        <v>-93.563635000000005</v>
      </c>
      <c r="CX450" s="238" t="s">
        <v>359</v>
      </c>
      <c r="CY450" s="238" t="s">
        <v>3615</v>
      </c>
    </row>
    <row r="451" spans="1:103" x14ac:dyDescent="0.25">
      <c r="A451" s="238">
        <v>838326</v>
      </c>
      <c r="B451" s="238">
        <v>4</v>
      </c>
      <c r="C451" s="238">
        <v>15</v>
      </c>
      <c r="D451" s="238">
        <v>11.388</v>
      </c>
      <c r="E451" s="238">
        <v>27</v>
      </c>
      <c r="F451" s="238" t="s">
        <v>3066</v>
      </c>
      <c r="H451" s="238" t="s">
        <v>354</v>
      </c>
      <c r="I451" s="238">
        <v>25</v>
      </c>
      <c r="K451" s="238" t="s">
        <v>3616</v>
      </c>
      <c r="L451" s="238">
        <v>202450026</v>
      </c>
      <c r="M451" s="238">
        <v>9</v>
      </c>
      <c r="N451" s="238">
        <v>1</v>
      </c>
      <c r="O451" s="238">
        <v>2020</v>
      </c>
      <c r="P451" s="238" t="s">
        <v>368</v>
      </c>
      <c r="Q451" s="238">
        <v>8</v>
      </c>
      <c r="S451" s="238">
        <v>5</v>
      </c>
      <c r="T451" s="238">
        <v>0</v>
      </c>
      <c r="U451" s="238">
        <v>1</v>
      </c>
      <c r="W451" s="238">
        <v>69</v>
      </c>
      <c r="X451" s="238">
        <v>2</v>
      </c>
      <c r="Y451" s="238">
        <v>1</v>
      </c>
      <c r="Z451" s="238">
        <v>2</v>
      </c>
      <c r="AB451" s="238">
        <v>1</v>
      </c>
      <c r="AC451" s="238">
        <v>98</v>
      </c>
      <c r="AD451" s="238" t="s">
        <v>2800</v>
      </c>
      <c r="AF451" s="238" t="s">
        <v>2779</v>
      </c>
      <c r="AG451" s="238">
        <v>3</v>
      </c>
      <c r="AH451" s="238">
        <v>2</v>
      </c>
      <c r="AI451" s="238">
        <v>4</v>
      </c>
      <c r="AJ451" s="238">
        <v>3</v>
      </c>
      <c r="AK451" s="238">
        <v>30</v>
      </c>
      <c r="AL451" s="238">
        <v>50</v>
      </c>
      <c r="AM451" s="238" t="s">
        <v>354</v>
      </c>
      <c r="AN451" s="238">
        <v>7</v>
      </c>
      <c r="AO451" s="238">
        <v>90</v>
      </c>
      <c r="AS451" s="238">
        <v>12</v>
      </c>
      <c r="AT451" s="238">
        <v>9</v>
      </c>
      <c r="AU451" s="238">
        <v>40</v>
      </c>
      <c r="AV451" s="238">
        <v>11</v>
      </c>
      <c r="AW451" s="238">
        <v>21</v>
      </c>
      <c r="CT451" s="238">
        <v>455544.02192528802</v>
      </c>
      <c r="CU451" s="238">
        <v>4978280.0814386904</v>
      </c>
      <c r="CV451" s="238">
        <v>44.956567149999998</v>
      </c>
      <c r="CW451" s="238">
        <v>-93.563626979999995</v>
      </c>
      <c r="CX451" s="238" t="s">
        <v>359</v>
      </c>
      <c r="CY451" s="238" t="s">
        <v>3617</v>
      </c>
    </row>
    <row r="452" spans="1:103" x14ac:dyDescent="0.25">
      <c r="A452" s="238">
        <v>688655</v>
      </c>
      <c r="B452" s="238">
        <v>4</v>
      </c>
      <c r="C452" s="238">
        <v>15</v>
      </c>
      <c r="D452" s="238">
        <v>11.451000000000001</v>
      </c>
      <c r="E452" s="238">
        <v>27</v>
      </c>
      <c r="F452" s="238" t="s">
        <v>3066</v>
      </c>
      <c r="H452" s="238" t="s">
        <v>354</v>
      </c>
      <c r="I452" s="238">
        <v>25</v>
      </c>
      <c r="K452" s="238" t="s">
        <v>3618</v>
      </c>
      <c r="M452" s="238">
        <v>2</v>
      </c>
      <c r="N452" s="238">
        <v>15</v>
      </c>
      <c r="O452" s="238">
        <v>2019</v>
      </c>
      <c r="P452" s="238" t="s">
        <v>362</v>
      </c>
      <c r="Q452" s="238">
        <v>10</v>
      </c>
      <c r="S452" s="238">
        <v>5</v>
      </c>
      <c r="T452" s="238">
        <v>0</v>
      </c>
      <c r="U452" s="238">
        <v>3</v>
      </c>
      <c r="V452" s="238">
        <v>12</v>
      </c>
      <c r="W452" s="238">
        <v>10</v>
      </c>
      <c r="X452" s="238">
        <v>2</v>
      </c>
      <c r="Y452" s="238">
        <v>1</v>
      </c>
      <c r="Z452" s="238">
        <v>1</v>
      </c>
      <c r="AB452" s="238">
        <v>1</v>
      </c>
      <c r="AC452" s="238">
        <v>98</v>
      </c>
      <c r="AD452" s="238" t="s">
        <v>2800</v>
      </c>
      <c r="AF452" s="238" t="s">
        <v>2779</v>
      </c>
      <c r="AG452" s="238">
        <v>7</v>
      </c>
      <c r="AH452" s="238">
        <v>2</v>
      </c>
      <c r="AI452" s="238">
        <v>4</v>
      </c>
      <c r="AJ452" s="238">
        <v>3</v>
      </c>
      <c r="AK452" s="238">
        <v>21</v>
      </c>
      <c r="AL452" s="238">
        <v>71</v>
      </c>
      <c r="AM452" s="238" t="s">
        <v>354</v>
      </c>
      <c r="AN452" s="238">
        <v>5</v>
      </c>
      <c r="AO452" s="238">
        <v>74</v>
      </c>
      <c r="AS452" s="238">
        <v>12</v>
      </c>
      <c r="AT452" s="238">
        <v>9</v>
      </c>
      <c r="AU452" s="238">
        <v>40</v>
      </c>
      <c r="AV452" s="238">
        <v>11</v>
      </c>
      <c r="AW452" s="238">
        <v>21</v>
      </c>
      <c r="AX452" s="238">
        <v>2</v>
      </c>
      <c r="AY452" s="238">
        <v>3</v>
      </c>
      <c r="AZ452" s="238">
        <v>3</v>
      </c>
      <c r="BA452" s="238">
        <v>26</v>
      </c>
      <c r="BB452" s="238">
        <v>61</v>
      </c>
      <c r="BC452" s="238" t="s">
        <v>354</v>
      </c>
      <c r="BD452" s="238">
        <v>5</v>
      </c>
      <c r="BE452" s="238">
        <v>1</v>
      </c>
      <c r="BI452" s="238">
        <v>12</v>
      </c>
      <c r="BJ452" s="238">
        <v>9</v>
      </c>
      <c r="BK452" s="238">
        <v>40</v>
      </c>
      <c r="BL452" s="238">
        <v>11</v>
      </c>
      <c r="BM452" s="238">
        <v>21</v>
      </c>
      <c r="BN452" s="238">
        <v>2</v>
      </c>
      <c r="BO452" s="238">
        <v>2</v>
      </c>
      <c r="BP452" s="238">
        <v>3</v>
      </c>
      <c r="BQ452" s="238">
        <v>26</v>
      </c>
      <c r="BR452" s="238">
        <v>45</v>
      </c>
      <c r="BS452" s="238" t="s">
        <v>363</v>
      </c>
      <c r="BT452" s="238">
        <v>5</v>
      </c>
      <c r="BU452" s="238">
        <v>1</v>
      </c>
      <c r="BY452" s="238">
        <v>12</v>
      </c>
      <c r="BZ452" s="238">
        <v>9</v>
      </c>
      <c r="CA452" s="238">
        <v>40</v>
      </c>
      <c r="CB452" s="238">
        <v>11</v>
      </c>
      <c r="CC452" s="238">
        <v>21</v>
      </c>
      <c r="CT452" s="238">
        <v>455646.006465677</v>
      </c>
      <c r="CU452" s="238">
        <v>4978279.3856197102</v>
      </c>
      <c r="CV452" s="238">
        <v>44.95656726</v>
      </c>
      <c r="CW452" s="238">
        <v>-93.562333989999999</v>
      </c>
      <c r="CX452" s="238" t="s">
        <v>359</v>
      </c>
      <c r="CY452" s="238" t="s">
        <v>3619</v>
      </c>
    </row>
    <row r="453" spans="1:103" x14ac:dyDescent="0.25">
      <c r="A453" s="238">
        <v>863821</v>
      </c>
      <c r="B453" s="238">
        <v>4</v>
      </c>
      <c r="C453" s="238">
        <v>15</v>
      </c>
      <c r="D453" s="238">
        <v>11.496</v>
      </c>
      <c r="E453" s="238">
        <v>27</v>
      </c>
      <c r="F453" s="238" t="s">
        <v>3066</v>
      </c>
      <c r="H453" s="238" t="s">
        <v>354</v>
      </c>
      <c r="I453" s="238">
        <v>25</v>
      </c>
      <c r="K453" s="238">
        <v>20008884</v>
      </c>
      <c r="L453" s="238">
        <v>203210069</v>
      </c>
      <c r="M453" s="238">
        <v>11</v>
      </c>
      <c r="N453" s="238">
        <v>16</v>
      </c>
      <c r="O453" s="238">
        <v>2020</v>
      </c>
      <c r="P453" s="238" t="s">
        <v>361</v>
      </c>
      <c r="Q453" s="238">
        <v>13</v>
      </c>
      <c r="R453" s="238" t="s">
        <v>369</v>
      </c>
      <c r="S453" s="238">
        <v>5</v>
      </c>
      <c r="T453" s="238">
        <v>0</v>
      </c>
      <c r="U453" s="238">
        <v>2</v>
      </c>
      <c r="V453" s="238">
        <v>12</v>
      </c>
      <c r="W453" s="238">
        <v>10</v>
      </c>
      <c r="X453" s="238">
        <v>2</v>
      </c>
      <c r="Y453" s="238">
        <v>1</v>
      </c>
      <c r="Z453" s="238">
        <v>1</v>
      </c>
      <c r="AB453" s="238">
        <v>1</v>
      </c>
      <c r="AC453" s="238">
        <v>98</v>
      </c>
      <c r="AD453" s="238" t="s">
        <v>2800</v>
      </c>
      <c r="AF453" s="238" t="s">
        <v>2779</v>
      </c>
      <c r="AG453" s="238">
        <v>7</v>
      </c>
      <c r="AH453" s="238">
        <v>2</v>
      </c>
      <c r="AI453" s="238">
        <v>2</v>
      </c>
      <c r="AJ453" s="238">
        <v>3</v>
      </c>
      <c r="AK453" s="238">
        <v>21</v>
      </c>
      <c r="AL453" s="238">
        <v>29</v>
      </c>
      <c r="AM453" s="238" t="s">
        <v>354</v>
      </c>
      <c r="AN453" s="238">
        <v>5</v>
      </c>
      <c r="AO453" s="238">
        <v>74</v>
      </c>
      <c r="AS453" s="238">
        <v>12</v>
      </c>
      <c r="AT453" s="238">
        <v>9</v>
      </c>
      <c r="AU453" s="238">
        <v>35</v>
      </c>
      <c r="AV453" s="238">
        <v>12</v>
      </c>
      <c r="AW453" s="238">
        <v>21</v>
      </c>
      <c r="AX453" s="238">
        <v>2</v>
      </c>
      <c r="AY453" s="238">
        <v>2</v>
      </c>
      <c r="AZ453" s="238">
        <v>3</v>
      </c>
      <c r="BA453" s="238">
        <v>26</v>
      </c>
      <c r="BB453" s="238">
        <v>58</v>
      </c>
      <c r="BC453" s="238" t="s">
        <v>354</v>
      </c>
      <c r="BD453" s="238">
        <v>5</v>
      </c>
      <c r="BE453" s="238">
        <v>1</v>
      </c>
      <c r="BI453" s="238">
        <v>12</v>
      </c>
      <c r="BJ453" s="238">
        <v>9</v>
      </c>
      <c r="BK453" s="238">
        <v>35</v>
      </c>
      <c r="BL453" s="238">
        <v>12</v>
      </c>
      <c r="BM453" s="238">
        <v>21</v>
      </c>
      <c r="CT453" s="238">
        <v>455717.45227901899</v>
      </c>
      <c r="CU453" s="238">
        <v>4978273.9121398795</v>
      </c>
      <c r="CV453" s="238">
        <v>44.956522450000001</v>
      </c>
      <c r="CW453" s="238">
        <v>-93.561427739999999</v>
      </c>
      <c r="CX453" s="238" t="s">
        <v>359</v>
      </c>
      <c r="CY453" s="238" t="s">
        <v>3620</v>
      </c>
    </row>
    <row r="454" spans="1:103" x14ac:dyDescent="0.25">
      <c r="A454" s="238">
        <v>765496</v>
      </c>
      <c r="B454" s="238">
        <v>4</v>
      </c>
      <c r="C454" s="238">
        <v>15</v>
      </c>
      <c r="D454" s="238">
        <v>11.515000000000001</v>
      </c>
      <c r="E454" s="238">
        <v>27</v>
      </c>
      <c r="F454" s="238" t="s">
        <v>3066</v>
      </c>
      <c r="H454" s="238" t="s">
        <v>354</v>
      </c>
      <c r="I454" s="238">
        <v>25</v>
      </c>
      <c r="K454" s="238" t="s">
        <v>3621</v>
      </c>
      <c r="M454" s="238">
        <v>11</v>
      </c>
      <c r="N454" s="238">
        <v>26</v>
      </c>
      <c r="O454" s="238">
        <v>2019</v>
      </c>
      <c r="P454" s="238" t="s">
        <v>368</v>
      </c>
      <c r="Q454" s="238">
        <v>22</v>
      </c>
      <c r="R454" s="238">
        <v>98</v>
      </c>
      <c r="S454" s="238">
        <v>5</v>
      </c>
      <c r="T454" s="238">
        <v>0</v>
      </c>
      <c r="U454" s="238">
        <v>2</v>
      </c>
      <c r="V454" s="238">
        <v>10</v>
      </c>
      <c r="W454" s="238">
        <v>10</v>
      </c>
      <c r="X454" s="238">
        <v>2</v>
      </c>
      <c r="Y454" s="238">
        <v>4</v>
      </c>
      <c r="Z454" s="238">
        <v>4</v>
      </c>
      <c r="AB454" s="238">
        <v>3</v>
      </c>
      <c r="AC454" s="238">
        <v>98</v>
      </c>
      <c r="AD454" s="238" t="s">
        <v>2800</v>
      </c>
      <c r="AF454" s="238" t="s">
        <v>2779</v>
      </c>
      <c r="AG454" s="238">
        <v>5</v>
      </c>
      <c r="AH454" s="238">
        <v>2</v>
      </c>
      <c r="AI454" s="238">
        <v>2</v>
      </c>
      <c r="AJ454" s="238">
        <v>4</v>
      </c>
      <c r="AK454" s="238">
        <v>21</v>
      </c>
      <c r="AL454" s="238">
        <v>21</v>
      </c>
      <c r="AM454" s="238" t="s">
        <v>363</v>
      </c>
      <c r="AN454" s="238">
        <v>5</v>
      </c>
      <c r="AO454" s="238">
        <v>71</v>
      </c>
      <c r="AS454" s="238">
        <v>12</v>
      </c>
      <c r="AT454" s="238">
        <v>9</v>
      </c>
      <c r="AU454" s="238">
        <v>30</v>
      </c>
      <c r="AV454" s="238">
        <v>13</v>
      </c>
      <c r="AW454" s="238">
        <v>24</v>
      </c>
      <c r="AX454" s="238">
        <v>2</v>
      </c>
      <c r="AY454" s="238">
        <v>4</v>
      </c>
      <c r="AZ454" s="238">
        <v>4</v>
      </c>
      <c r="BA454" s="238">
        <v>21</v>
      </c>
      <c r="BB454" s="238">
        <v>19</v>
      </c>
      <c r="BC454" s="238" t="s">
        <v>354</v>
      </c>
      <c r="BD454" s="238">
        <v>5</v>
      </c>
      <c r="BE454" s="238">
        <v>71</v>
      </c>
      <c r="BI454" s="238">
        <v>12</v>
      </c>
      <c r="BJ454" s="238">
        <v>9</v>
      </c>
      <c r="BK454" s="238">
        <v>30</v>
      </c>
      <c r="BL454" s="238">
        <v>13</v>
      </c>
      <c r="BM454" s="238">
        <v>24</v>
      </c>
      <c r="CT454" s="238">
        <v>455747.47482407402</v>
      </c>
      <c r="CU454" s="238">
        <v>4978276.7919138297</v>
      </c>
      <c r="CV454" s="238">
        <v>44.956550239999999</v>
      </c>
      <c r="CW454" s="238">
        <v>-93.561047380000005</v>
      </c>
      <c r="CX454" s="238" t="s">
        <v>359</v>
      </c>
      <c r="CY454" s="238" t="s">
        <v>3622</v>
      </c>
    </row>
    <row r="455" spans="1:103" x14ac:dyDescent="0.25">
      <c r="A455" s="238">
        <v>522260</v>
      </c>
      <c r="B455" s="238">
        <v>4</v>
      </c>
      <c r="C455" s="238">
        <v>15</v>
      </c>
      <c r="D455" s="238">
        <v>11.516999999999999</v>
      </c>
      <c r="E455" s="238">
        <v>27</v>
      </c>
      <c r="F455" s="238" t="s">
        <v>3066</v>
      </c>
      <c r="H455" s="238" t="s">
        <v>354</v>
      </c>
      <c r="I455" s="238">
        <v>25</v>
      </c>
      <c r="K455" s="238" t="s">
        <v>3623</v>
      </c>
      <c r="M455" s="238">
        <v>12</v>
      </c>
      <c r="N455" s="238">
        <v>5</v>
      </c>
      <c r="O455" s="238">
        <v>2017</v>
      </c>
      <c r="P455" s="238" t="s">
        <v>368</v>
      </c>
      <c r="Q455" s="238">
        <v>4</v>
      </c>
      <c r="S455" s="238">
        <v>5</v>
      </c>
      <c r="T455" s="238">
        <v>0</v>
      </c>
      <c r="U455" s="238">
        <v>2</v>
      </c>
      <c r="V455" s="238">
        <v>90</v>
      </c>
      <c r="W455" s="238">
        <v>10</v>
      </c>
      <c r="X455" s="238">
        <v>4</v>
      </c>
      <c r="Y455" s="238">
        <v>6</v>
      </c>
      <c r="Z455" s="238">
        <v>4</v>
      </c>
      <c r="AA455" s="238">
        <v>90</v>
      </c>
      <c r="AB455" s="238">
        <v>5</v>
      </c>
      <c r="AC455" s="238">
        <v>98</v>
      </c>
      <c r="AD455" s="238" t="s">
        <v>2800</v>
      </c>
      <c r="AF455" s="238" t="s">
        <v>2779</v>
      </c>
      <c r="AG455" s="238">
        <v>90</v>
      </c>
      <c r="AH455" s="238">
        <v>2</v>
      </c>
      <c r="AI455" s="238">
        <v>4</v>
      </c>
      <c r="AJ455" s="238">
        <v>4</v>
      </c>
      <c r="AK455" s="238">
        <v>90</v>
      </c>
      <c r="AL455" s="238">
        <v>53</v>
      </c>
      <c r="AM455" s="238" t="s">
        <v>354</v>
      </c>
      <c r="AN455" s="238">
        <v>5</v>
      </c>
      <c r="AO455" s="238">
        <v>1</v>
      </c>
      <c r="AS455" s="238">
        <v>12</v>
      </c>
      <c r="AT455" s="238">
        <v>9</v>
      </c>
      <c r="AU455" s="238">
        <v>35</v>
      </c>
      <c r="AV455" s="238">
        <v>13</v>
      </c>
      <c r="AW455" s="238">
        <v>24</v>
      </c>
      <c r="AX455" s="238">
        <v>2</v>
      </c>
      <c r="AY455" s="238">
        <v>2</v>
      </c>
      <c r="AZ455" s="238">
        <v>3</v>
      </c>
      <c r="BA455" s="238">
        <v>21</v>
      </c>
      <c r="BB455" s="238">
        <v>47</v>
      </c>
      <c r="BC455" s="238" t="s">
        <v>354</v>
      </c>
      <c r="BD455" s="238">
        <v>5</v>
      </c>
      <c r="BE455" s="238">
        <v>1</v>
      </c>
      <c r="BI455" s="238">
        <v>12</v>
      </c>
      <c r="BJ455" s="238">
        <v>9</v>
      </c>
      <c r="BK455" s="238">
        <v>35</v>
      </c>
      <c r="BL455" s="238">
        <v>12</v>
      </c>
      <c r="BM455" s="238">
        <v>23</v>
      </c>
      <c r="CT455" s="238">
        <v>455747.35025548202</v>
      </c>
      <c r="CU455" s="238">
        <v>4978268.1122481301</v>
      </c>
      <c r="CV455" s="238">
        <v>44.95647211</v>
      </c>
      <c r="CW455" s="238">
        <v>-93.561048189999994</v>
      </c>
      <c r="CX455" s="238" t="s">
        <v>359</v>
      </c>
      <c r="CY455" s="238" t="s">
        <v>3624</v>
      </c>
    </row>
    <row r="456" spans="1:103" x14ac:dyDescent="0.25">
      <c r="A456" s="238">
        <v>664722</v>
      </c>
      <c r="B456" s="238">
        <v>4</v>
      </c>
      <c r="C456" s="238">
        <v>15</v>
      </c>
      <c r="D456" s="238">
        <v>11.518000000000001</v>
      </c>
      <c r="E456" s="238">
        <v>27</v>
      </c>
      <c r="F456" s="238" t="s">
        <v>3066</v>
      </c>
      <c r="H456" s="238" t="s">
        <v>354</v>
      </c>
      <c r="I456" s="238">
        <v>25</v>
      </c>
      <c r="K456" s="238" t="s">
        <v>3625</v>
      </c>
      <c r="M456" s="238">
        <v>12</v>
      </c>
      <c r="N456" s="238">
        <v>1</v>
      </c>
      <c r="O456" s="238">
        <v>2018</v>
      </c>
      <c r="P456" s="238" t="s">
        <v>364</v>
      </c>
      <c r="Q456" s="238">
        <v>16</v>
      </c>
      <c r="R456" s="238" t="s">
        <v>369</v>
      </c>
      <c r="S456" s="238">
        <v>5</v>
      </c>
      <c r="T456" s="238">
        <v>0</v>
      </c>
      <c r="U456" s="238">
        <v>2</v>
      </c>
      <c r="V456" s="238">
        <v>11</v>
      </c>
      <c r="W456" s="238">
        <v>10</v>
      </c>
      <c r="X456" s="238">
        <v>4</v>
      </c>
      <c r="Y456" s="238">
        <v>6</v>
      </c>
      <c r="Z456" s="238">
        <v>4</v>
      </c>
      <c r="AB456" s="238">
        <v>3</v>
      </c>
      <c r="AC456" s="238">
        <v>98</v>
      </c>
      <c r="AD456" s="238" t="s">
        <v>2800</v>
      </c>
      <c r="AF456" s="238" t="s">
        <v>2779</v>
      </c>
      <c r="AG456" s="238">
        <v>6</v>
      </c>
      <c r="AH456" s="238">
        <v>2</v>
      </c>
      <c r="AI456" s="238">
        <v>2</v>
      </c>
      <c r="AJ456" s="238">
        <v>4</v>
      </c>
      <c r="AK456" s="238">
        <v>21</v>
      </c>
      <c r="AL456" s="238">
        <v>61</v>
      </c>
      <c r="AM456" s="238" t="s">
        <v>363</v>
      </c>
      <c r="AN456" s="238">
        <v>5</v>
      </c>
      <c r="AO456" s="238">
        <v>90</v>
      </c>
      <c r="AS456" s="238">
        <v>12</v>
      </c>
      <c r="AT456" s="238">
        <v>9</v>
      </c>
      <c r="AU456" s="238">
        <v>40</v>
      </c>
      <c r="AV456" s="238">
        <v>13</v>
      </c>
      <c r="AW456" s="238">
        <v>24</v>
      </c>
      <c r="AX456" s="238">
        <v>2</v>
      </c>
      <c r="AY456" s="238">
        <v>2</v>
      </c>
      <c r="AZ456" s="238">
        <v>4</v>
      </c>
      <c r="BA456" s="238">
        <v>21</v>
      </c>
      <c r="BB456" s="238">
        <v>63</v>
      </c>
      <c r="BC456" s="238" t="s">
        <v>354</v>
      </c>
      <c r="BD456" s="238">
        <v>5</v>
      </c>
      <c r="BE456" s="238">
        <v>1</v>
      </c>
      <c r="BI456" s="238">
        <v>12</v>
      </c>
      <c r="BJ456" s="238">
        <v>9</v>
      </c>
      <c r="BK456" s="238">
        <v>40</v>
      </c>
      <c r="BL456" s="238">
        <v>13</v>
      </c>
      <c r="BM456" s="238">
        <v>24</v>
      </c>
      <c r="CT456" s="238">
        <v>455753.74692050199</v>
      </c>
      <c r="CU456" s="238">
        <v>4978273.3830730896</v>
      </c>
      <c r="CV456" s="238">
        <v>44.956519950000001</v>
      </c>
      <c r="CW456" s="238">
        <v>-93.560967559999995</v>
      </c>
      <c r="CX456" s="238" t="s">
        <v>359</v>
      </c>
      <c r="CY456" s="238" t="s">
        <v>3626</v>
      </c>
    </row>
    <row r="457" spans="1:103" x14ac:dyDescent="0.25">
      <c r="A457" s="238">
        <v>10838917</v>
      </c>
      <c r="B457" s="238">
        <v>4</v>
      </c>
      <c r="C457" s="238">
        <v>15</v>
      </c>
      <c r="D457" s="238">
        <v>11.519</v>
      </c>
      <c r="E457" s="238">
        <v>27</v>
      </c>
      <c r="F457" s="238" t="s">
        <v>3066</v>
      </c>
      <c r="H457" s="238" t="s">
        <v>354</v>
      </c>
      <c r="I457" s="238">
        <v>25</v>
      </c>
      <c r="K457" s="238">
        <v>2917163</v>
      </c>
      <c r="L457" s="238">
        <v>123420252</v>
      </c>
      <c r="M457" s="238">
        <v>12</v>
      </c>
      <c r="N457" s="238">
        <v>7</v>
      </c>
      <c r="O457" s="238">
        <v>2012</v>
      </c>
      <c r="P457" s="238" t="s">
        <v>362</v>
      </c>
      <c r="Q457" s="238">
        <v>18</v>
      </c>
      <c r="R457" s="238" t="s">
        <v>369</v>
      </c>
      <c r="S457" s="238">
        <v>5</v>
      </c>
      <c r="T457" s="238">
        <v>0</v>
      </c>
      <c r="U457" s="238">
        <v>2</v>
      </c>
      <c r="V457" s="238">
        <v>1</v>
      </c>
      <c r="W457" s="238">
        <v>10</v>
      </c>
      <c r="X457" s="238">
        <v>4</v>
      </c>
      <c r="Y457" s="238">
        <v>4</v>
      </c>
      <c r="Z457" s="238">
        <v>4</v>
      </c>
      <c r="AA457" s="238">
        <v>2</v>
      </c>
      <c r="AB457" s="238">
        <v>3</v>
      </c>
      <c r="AC457" s="238">
        <v>98</v>
      </c>
      <c r="AD457" s="238" t="s">
        <v>2800</v>
      </c>
      <c r="AE457" s="238" t="s">
        <v>3627</v>
      </c>
      <c r="AF457" s="238" t="s">
        <v>2779</v>
      </c>
      <c r="AG457" s="238">
        <v>7</v>
      </c>
      <c r="AH457" s="238">
        <v>2</v>
      </c>
      <c r="AI457" s="238">
        <v>2</v>
      </c>
      <c r="AJ457" s="238">
        <v>3</v>
      </c>
      <c r="AK457" s="238">
        <v>21</v>
      </c>
      <c r="AL457" s="238">
        <v>22</v>
      </c>
      <c r="AM457" s="238" t="s">
        <v>363</v>
      </c>
      <c r="AN457" s="238">
        <v>5</v>
      </c>
      <c r="AO457" s="238">
        <v>1</v>
      </c>
      <c r="AS457" s="238">
        <v>7</v>
      </c>
      <c r="AT457" s="238">
        <v>98</v>
      </c>
      <c r="AU457" s="238">
        <v>35</v>
      </c>
      <c r="AV457" s="238">
        <v>10</v>
      </c>
      <c r="AW457" s="238">
        <v>20</v>
      </c>
      <c r="AX457" s="238">
        <v>2</v>
      </c>
      <c r="AY457" s="238">
        <v>4</v>
      </c>
      <c r="AZ457" s="238">
        <v>3</v>
      </c>
      <c r="BA457" s="238">
        <v>21</v>
      </c>
      <c r="BB457" s="238">
        <v>17</v>
      </c>
      <c r="BC457" s="238" t="s">
        <v>354</v>
      </c>
      <c r="BD457" s="238">
        <v>5</v>
      </c>
      <c r="BI457" s="238">
        <v>7</v>
      </c>
      <c r="BJ457" s="238">
        <v>98</v>
      </c>
      <c r="BK457" s="238">
        <v>35</v>
      </c>
      <c r="BL457" s="238">
        <v>10</v>
      </c>
      <c r="BM457" s="238">
        <v>20</v>
      </c>
      <c r="CT457" s="238">
        <v>455756</v>
      </c>
      <c r="CU457" s="238">
        <v>4978276</v>
      </c>
      <c r="CV457" s="238">
        <v>44.956540699999998</v>
      </c>
      <c r="CW457" s="238">
        <v>-93.560942900000001</v>
      </c>
      <c r="CX457" s="238" t="s">
        <v>359</v>
      </c>
      <c r="CY457" s="238" t="s">
        <v>3628</v>
      </c>
    </row>
    <row r="458" spans="1:103" x14ac:dyDescent="0.25">
      <c r="A458" s="238">
        <v>10898953</v>
      </c>
      <c r="B458" s="238">
        <v>4</v>
      </c>
      <c r="C458" s="238">
        <v>15</v>
      </c>
      <c r="D458" s="238">
        <v>11.519</v>
      </c>
      <c r="E458" s="238">
        <v>27</v>
      </c>
      <c r="F458" s="238" t="s">
        <v>3066</v>
      </c>
      <c r="H458" s="238" t="s">
        <v>354</v>
      </c>
      <c r="I458" s="238">
        <v>25</v>
      </c>
      <c r="K458" s="238" t="s">
        <v>3629</v>
      </c>
      <c r="L458" s="238">
        <v>132570132</v>
      </c>
      <c r="M458" s="238">
        <v>9</v>
      </c>
      <c r="N458" s="238">
        <v>14</v>
      </c>
      <c r="O458" s="238">
        <v>2013</v>
      </c>
      <c r="P458" s="238" t="s">
        <v>364</v>
      </c>
      <c r="Q458" s="238">
        <v>16</v>
      </c>
      <c r="R458" s="238" t="s">
        <v>369</v>
      </c>
      <c r="S458" s="238">
        <v>4</v>
      </c>
      <c r="T458" s="238">
        <v>0</v>
      </c>
      <c r="U458" s="238">
        <v>2</v>
      </c>
      <c r="V458" s="238">
        <v>98</v>
      </c>
      <c r="W458" s="238">
        <v>10</v>
      </c>
      <c r="X458" s="238">
        <v>2</v>
      </c>
      <c r="Y458" s="238">
        <v>1</v>
      </c>
      <c r="Z458" s="238">
        <v>3</v>
      </c>
      <c r="AA458" s="238">
        <v>2</v>
      </c>
      <c r="AB458" s="238">
        <v>2</v>
      </c>
      <c r="AC458" s="238">
        <v>98</v>
      </c>
      <c r="AD458" s="238" t="s">
        <v>3271</v>
      </c>
      <c r="AE458" s="238" t="s">
        <v>3630</v>
      </c>
      <c r="AF458" s="238" t="s">
        <v>2779</v>
      </c>
      <c r="AG458" s="238">
        <v>90</v>
      </c>
      <c r="AH458" s="238">
        <v>2</v>
      </c>
      <c r="AI458" s="238">
        <v>2</v>
      </c>
      <c r="AJ458" s="238">
        <v>3</v>
      </c>
      <c r="AK458" s="238">
        <v>21</v>
      </c>
      <c r="AL458" s="238">
        <v>84</v>
      </c>
      <c r="AM458" s="238" t="s">
        <v>354</v>
      </c>
      <c r="AN458" s="238">
        <v>5</v>
      </c>
      <c r="AS458" s="238">
        <v>7</v>
      </c>
      <c r="AT458" s="238">
        <v>98</v>
      </c>
      <c r="AU458" s="238">
        <v>35</v>
      </c>
      <c r="AV458" s="238">
        <v>10</v>
      </c>
      <c r="AW458" s="238">
        <v>22</v>
      </c>
      <c r="AX458" s="238">
        <v>2</v>
      </c>
      <c r="AY458" s="238">
        <v>2</v>
      </c>
      <c r="AZ458" s="238">
        <v>4</v>
      </c>
      <c r="BA458" s="238">
        <v>21</v>
      </c>
      <c r="BB458" s="238">
        <v>50</v>
      </c>
      <c r="BC458" s="238" t="s">
        <v>363</v>
      </c>
      <c r="BD458" s="238">
        <v>5</v>
      </c>
      <c r="BE458" s="238">
        <v>1</v>
      </c>
      <c r="BF458" s="238">
        <v>1</v>
      </c>
      <c r="BI458" s="238">
        <v>7</v>
      </c>
      <c r="BJ458" s="238">
        <v>98</v>
      </c>
      <c r="BK458" s="238">
        <v>35</v>
      </c>
      <c r="BL458" s="238">
        <v>10</v>
      </c>
      <c r="BM458" s="238">
        <v>22</v>
      </c>
      <c r="CT458" s="238">
        <v>455756</v>
      </c>
      <c r="CU458" s="238">
        <v>4978276</v>
      </c>
      <c r="CV458" s="238">
        <v>44.956540699999998</v>
      </c>
      <c r="CW458" s="238">
        <v>-93.560942900000001</v>
      </c>
      <c r="CX458" s="238" t="s">
        <v>359</v>
      </c>
      <c r="CY458" s="238" t="s">
        <v>3631</v>
      </c>
    </row>
    <row r="459" spans="1:103" x14ac:dyDescent="0.25">
      <c r="A459" s="238">
        <v>10967618</v>
      </c>
      <c r="B459" s="238">
        <v>4</v>
      </c>
      <c r="C459" s="238">
        <v>15</v>
      </c>
      <c r="D459" s="238">
        <v>11.519</v>
      </c>
      <c r="E459" s="238">
        <v>27</v>
      </c>
      <c r="F459" s="238" t="s">
        <v>3066</v>
      </c>
      <c r="H459" s="238" t="s">
        <v>354</v>
      </c>
      <c r="I459" s="238">
        <v>25</v>
      </c>
      <c r="K459" s="238" t="s">
        <v>3632</v>
      </c>
      <c r="L459" s="238">
        <v>141760081</v>
      </c>
      <c r="M459" s="238">
        <v>6</v>
      </c>
      <c r="N459" s="238">
        <v>24</v>
      </c>
      <c r="O459" s="238">
        <v>2014</v>
      </c>
      <c r="P459" s="238" t="s">
        <v>368</v>
      </c>
      <c r="Q459" s="238">
        <v>12</v>
      </c>
      <c r="S459" s="238">
        <v>4</v>
      </c>
      <c r="T459" s="238">
        <v>0</v>
      </c>
      <c r="U459" s="238">
        <v>1</v>
      </c>
      <c r="V459" s="238">
        <v>7</v>
      </c>
      <c r="W459" s="238">
        <v>69</v>
      </c>
      <c r="X459" s="238">
        <v>2</v>
      </c>
      <c r="Y459" s="238">
        <v>1</v>
      </c>
      <c r="Z459" s="238">
        <v>1</v>
      </c>
      <c r="AA459" s="238">
        <v>1</v>
      </c>
      <c r="AB459" s="238">
        <v>1</v>
      </c>
      <c r="AC459" s="238">
        <v>98</v>
      </c>
      <c r="AD459" s="238" t="s">
        <v>3633</v>
      </c>
      <c r="AF459" s="238" t="s">
        <v>2779</v>
      </c>
      <c r="AG459" s="238">
        <v>3</v>
      </c>
      <c r="AH459" s="238">
        <v>2</v>
      </c>
      <c r="AI459" s="238">
        <v>4</v>
      </c>
      <c r="AJ459" s="238">
        <v>3</v>
      </c>
      <c r="AK459" s="238">
        <v>21</v>
      </c>
      <c r="AL459" s="238">
        <v>34</v>
      </c>
      <c r="AM459" s="238" t="s">
        <v>354</v>
      </c>
      <c r="AN459" s="238">
        <v>5</v>
      </c>
      <c r="AO459" s="238">
        <v>21</v>
      </c>
      <c r="AS459" s="238">
        <v>7</v>
      </c>
      <c r="AT459" s="238">
        <v>98</v>
      </c>
      <c r="AU459" s="238">
        <v>35</v>
      </c>
      <c r="AV459" s="238">
        <v>10</v>
      </c>
      <c r="AW459" s="238">
        <v>21</v>
      </c>
      <c r="CT459" s="238">
        <v>455756</v>
      </c>
      <c r="CU459" s="238">
        <v>4978276</v>
      </c>
      <c r="CV459" s="238">
        <v>44.956540699999998</v>
      </c>
      <c r="CW459" s="238">
        <v>-93.560942900000001</v>
      </c>
      <c r="CX459" s="238" t="s">
        <v>359</v>
      </c>
      <c r="CY459" s="238" t="s">
        <v>3634</v>
      </c>
    </row>
    <row r="460" spans="1:103" x14ac:dyDescent="0.25">
      <c r="A460" s="238">
        <v>671726</v>
      </c>
      <c r="B460" s="238">
        <v>4</v>
      </c>
      <c r="C460" s="238">
        <v>15</v>
      </c>
      <c r="D460" s="238">
        <v>11.535</v>
      </c>
      <c r="E460" s="238">
        <v>27</v>
      </c>
      <c r="F460" s="238" t="s">
        <v>3066</v>
      </c>
      <c r="H460" s="238" t="s">
        <v>354</v>
      </c>
      <c r="I460" s="238">
        <v>25</v>
      </c>
      <c r="K460" s="238" t="s">
        <v>3635</v>
      </c>
      <c r="M460" s="238">
        <v>12</v>
      </c>
      <c r="N460" s="238">
        <v>26</v>
      </c>
      <c r="O460" s="238">
        <v>2018</v>
      </c>
      <c r="P460" s="238" t="s">
        <v>355</v>
      </c>
      <c r="Q460" s="238">
        <v>22</v>
      </c>
      <c r="R460" s="238" t="s">
        <v>356</v>
      </c>
      <c r="S460" s="238">
        <v>5</v>
      </c>
      <c r="T460" s="238">
        <v>0</v>
      </c>
      <c r="U460" s="238">
        <v>2</v>
      </c>
      <c r="V460" s="238">
        <v>11</v>
      </c>
      <c r="W460" s="238">
        <v>10</v>
      </c>
      <c r="X460" s="238">
        <v>4</v>
      </c>
      <c r="Y460" s="238">
        <v>4</v>
      </c>
      <c r="Z460" s="238">
        <v>2</v>
      </c>
      <c r="AB460" s="238">
        <v>4</v>
      </c>
      <c r="AC460" s="238">
        <v>98</v>
      </c>
      <c r="AD460" s="238" t="s">
        <v>2800</v>
      </c>
      <c r="AF460" s="238" t="s">
        <v>2779</v>
      </c>
      <c r="AG460" s="238">
        <v>6</v>
      </c>
      <c r="AH460" s="238">
        <v>2</v>
      </c>
      <c r="AI460" s="238">
        <v>3</v>
      </c>
      <c r="AJ460" s="238">
        <v>4</v>
      </c>
      <c r="AK460" s="238">
        <v>23</v>
      </c>
      <c r="AL460" s="238">
        <v>23</v>
      </c>
      <c r="AM460" s="238" t="s">
        <v>354</v>
      </c>
      <c r="AN460" s="238">
        <v>5</v>
      </c>
      <c r="AO460" s="238">
        <v>90</v>
      </c>
      <c r="AS460" s="238">
        <v>12</v>
      </c>
      <c r="AT460" s="238">
        <v>9</v>
      </c>
      <c r="AU460" s="238">
        <v>35</v>
      </c>
      <c r="AV460" s="238">
        <v>13</v>
      </c>
      <c r="AW460" s="238">
        <v>24</v>
      </c>
      <c r="AX460" s="238">
        <v>2</v>
      </c>
      <c r="AY460" s="238">
        <v>2</v>
      </c>
      <c r="AZ460" s="238">
        <v>3</v>
      </c>
      <c r="BA460" s="238">
        <v>24</v>
      </c>
      <c r="BB460" s="238">
        <v>69</v>
      </c>
      <c r="BC460" s="238" t="s">
        <v>354</v>
      </c>
      <c r="BD460" s="238">
        <v>5</v>
      </c>
      <c r="BE460" s="238">
        <v>1</v>
      </c>
      <c r="BI460" s="238">
        <v>12</v>
      </c>
      <c r="BJ460" s="238">
        <v>9</v>
      </c>
      <c r="BK460" s="238">
        <v>35</v>
      </c>
      <c r="BL460" s="238">
        <v>12</v>
      </c>
      <c r="BM460" s="238">
        <v>23</v>
      </c>
      <c r="CT460" s="238">
        <v>455777.51281580701</v>
      </c>
      <c r="CU460" s="238">
        <v>4978288.1994666001</v>
      </c>
      <c r="CV460" s="238">
        <v>44.956654800000003</v>
      </c>
      <c r="CW460" s="238">
        <v>-93.560667559999999</v>
      </c>
      <c r="CX460" s="238" t="s">
        <v>359</v>
      </c>
      <c r="CY460" s="238" t="s">
        <v>3636</v>
      </c>
    </row>
    <row r="461" spans="1:103" x14ac:dyDescent="0.25">
      <c r="A461" s="238">
        <v>10874396</v>
      </c>
      <c r="B461" s="238">
        <v>4</v>
      </c>
      <c r="C461" s="238">
        <v>15</v>
      </c>
      <c r="D461" s="238">
        <v>11.544</v>
      </c>
      <c r="E461" s="238">
        <v>27</v>
      </c>
      <c r="F461" s="238" t="s">
        <v>3066</v>
      </c>
      <c r="H461" s="238" t="s">
        <v>354</v>
      </c>
      <c r="I461" s="238">
        <v>25</v>
      </c>
      <c r="K461" s="238" t="s">
        <v>3637</v>
      </c>
      <c r="L461" s="238">
        <v>131580053</v>
      </c>
      <c r="M461" s="238">
        <v>6</v>
      </c>
      <c r="N461" s="238">
        <v>7</v>
      </c>
      <c r="O461" s="238">
        <v>2013</v>
      </c>
      <c r="P461" s="238" t="s">
        <v>362</v>
      </c>
      <c r="Q461" s="238">
        <v>10</v>
      </c>
      <c r="S461" s="238">
        <v>4</v>
      </c>
      <c r="T461" s="238">
        <v>0</v>
      </c>
      <c r="U461" s="238">
        <v>1</v>
      </c>
      <c r="V461" s="238">
        <v>90</v>
      </c>
      <c r="W461" s="238">
        <v>92</v>
      </c>
      <c r="X461" s="238">
        <v>2</v>
      </c>
      <c r="Y461" s="238">
        <v>1</v>
      </c>
      <c r="Z461" s="238">
        <v>1</v>
      </c>
      <c r="AA461" s="238">
        <v>1</v>
      </c>
      <c r="AB461" s="238">
        <v>1</v>
      </c>
      <c r="AC461" s="238">
        <v>98</v>
      </c>
      <c r="AD461" s="238" t="s">
        <v>3638</v>
      </c>
      <c r="AE461" s="238" t="s">
        <v>3639</v>
      </c>
      <c r="AF461" s="238" t="s">
        <v>2779</v>
      </c>
      <c r="AG461" s="238">
        <v>4</v>
      </c>
      <c r="AH461" s="238">
        <v>2</v>
      </c>
      <c r="AI461" s="238">
        <v>30</v>
      </c>
      <c r="AJ461" s="238">
        <v>3</v>
      </c>
      <c r="AK461" s="238">
        <v>21</v>
      </c>
      <c r="AL461" s="238">
        <v>51</v>
      </c>
      <c r="AM461" s="238" t="s">
        <v>354</v>
      </c>
      <c r="AN461" s="238">
        <v>5</v>
      </c>
      <c r="AO461" s="238">
        <v>1</v>
      </c>
      <c r="AP461" s="238">
        <v>1</v>
      </c>
      <c r="AS461" s="238">
        <v>7</v>
      </c>
      <c r="AT461" s="238">
        <v>98</v>
      </c>
      <c r="AU461" s="238">
        <v>35</v>
      </c>
      <c r="AV461" s="238">
        <v>10</v>
      </c>
      <c r="AW461" s="238">
        <v>20</v>
      </c>
      <c r="CT461" s="238">
        <v>455792</v>
      </c>
      <c r="CU461" s="238">
        <v>4978291</v>
      </c>
      <c r="CV461" s="238">
        <v>44.956681000000003</v>
      </c>
      <c r="CW461" s="238">
        <v>-93.560478200000006</v>
      </c>
      <c r="CX461" s="238" t="s">
        <v>359</v>
      </c>
      <c r="CY461" s="238" t="s">
        <v>3640</v>
      </c>
    </row>
    <row r="462" spans="1:103" x14ac:dyDescent="0.25">
      <c r="A462" s="238">
        <v>11028088</v>
      </c>
      <c r="B462" s="238">
        <v>4</v>
      </c>
      <c r="C462" s="238">
        <v>15</v>
      </c>
      <c r="D462" s="238">
        <v>11.545</v>
      </c>
      <c r="E462" s="238">
        <v>27</v>
      </c>
      <c r="F462" s="238" t="s">
        <v>3066</v>
      </c>
      <c r="H462" s="238" t="s">
        <v>354</v>
      </c>
      <c r="I462" s="238">
        <v>25</v>
      </c>
      <c r="K462" s="238">
        <v>15001860</v>
      </c>
      <c r="L462" s="238">
        <v>150520176</v>
      </c>
      <c r="M462" s="238">
        <v>2</v>
      </c>
      <c r="N462" s="238">
        <v>21</v>
      </c>
      <c r="O462" s="238">
        <v>2015</v>
      </c>
      <c r="P462" s="238" t="s">
        <v>364</v>
      </c>
      <c r="Q462" s="238">
        <v>18</v>
      </c>
      <c r="S462" s="238">
        <v>5</v>
      </c>
      <c r="T462" s="238">
        <v>0</v>
      </c>
      <c r="U462" s="238">
        <v>1</v>
      </c>
      <c r="V462" s="238">
        <v>7</v>
      </c>
      <c r="W462" s="238">
        <v>45</v>
      </c>
      <c r="X462" s="238">
        <v>2</v>
      </c>
      <c r="Y462" s="238">
        <v>1</v>
      </c>
      <c r="Z462" s="238">
        <v>2</v>
      </c>
      <c r="AA462" s="238">
        <v>90</v>
      </c>
      <c r="AB462" s="238">
        <v>1</v>
      </c>
      <c r="AC462" s="238">
        <v>98</v>
      </c>
      <c r="AD462" s="238" t="s">
        <v>2834</v>
      </c>
      <c r="AE462" s="238" t="s">
        <v>3364</v>
      </c>
      <c r="AF462" s="238" t="s">
        <v>2779</v>
      </c>
      <c r="AG462" s="238">
        <v>3</v>
      </c>
      <c r="AH462" s="238">
        <v>2</v>
      </c>
      <c r="AI462" s="238">
        <v>2</v>
      </c>
      <c r="AJ462" s="238">
        <v>5</v>
      </c>
      <c r="AK462" s="238">
        <v>21</v>
      </c>
      <c r="AL462" s="238">
        <v>27</v>
      </c>
      <c r="AM462" s="238" t="s">
        <v>354</v>
      </c>
      <c r="AN462" s="238">
        <v>10</v>
      </c>
      <c r="AO462" s="238">
        <v>18</v>
      </c>
      <c r="AP462" s="238">
        <v>1</v>
      </c>
      <c r="AS462" s="238">
        <v>7</v>
      </c>
      <c r="AT462" s="238">
        <v>98</v>
      </c>
      <c r="AU462" s="238">
        <v>40</v>
      </c>
      <c r="AV462" s="238">
        <v>11</v>
      </c>
      <c r="AW462" s="238">
        <v>21</v>
      </c>
      <c r="CT462" s="238">
        <v>455794</v>
      </c>
      <c r="CU462" s="238">
        <v>4978293</v>
      </c>
      <c r="CV462" s="238">
        <v>44.956700599999998</v>
      </c>
      <c r="CW462" s="238">
        <v>-93.560456400000007</v>
      </c>
      <c r="CX462" s="238" t="s">
        <v>359</v>
      </c>
      <c r="CY462" s="238" t="s">
        <v>3641</v>
      </c>
    </row>
    <row r="463" spans="1:103" x14ac:dyDescent="0.25">
      <c r="A463" s="238">
        <v>587391</v>
      </c>
      <c r="B463" s="238">
        <v>4</v>
      </c>
      <c r="C463" s="238">
        <v>15</v>
      </c>
      <c r="D463" s="238">
        <v>11.555</v>
      </c>
      <c r="E463" s="238">
        <v>27</v>
      </c>
      <c r="F463" s="238" t="s">
        <v>3066</v>
      </c>
      <c r="H463" s="238" t="s">
        <v>354</v>
      </c>
      <c r="I463" s="238">
        <v>25</v>
      </c>
      <c r="K463" s="238" t="s">
        <v>3642</v>
      </c>
      <c r="M463" s="238">
        <v>4</v>
      </c>
      <c r="N463" s="238">
        <v>2</v>
      </c>
      <c r="O463" s="238">
        <v>2018</v>
      </c>
      <c r="P463" s="238" t="s">
        <v>361</v>
      </c>
      <c r="Q463" s="238">
        <v>22</v>
      </c>
      <c r="R463" s="238" t="s">
        <v>419</v>
      </c>
      <c r="S463" s="238">
        <v>5</v>
      </c>
      <c r="T463" s="238">
        <v>0</v>
      </c>
      <c r="U463" s="238">
        <v>1</v>
      </c>
      <c r="W463" s="238">
        <v>32</v>
      </c>
      <c r="X463" s="238">
        <v>2</v>
      </c>
      <c r="Y463" s="238">
        <v>6</v>
      </c>
      <c r="Z463" s="238">
        <v>4</v>
      </c>
      <c r="AB463" s="238">
        <v>3</v>
      </c>
      <c r="AC463" s="238">
        <v>98</v>
      </c>
      <c r="AD463" s="238" t="s">
        <v>2800</v>
      </c>
      <c r="AF463" s="238" t="s">
        <v>2779</v>
      </c>
      <c r="AG463" s="238">
        <v>3</v>
      </c>
      <c r="AH463" s="238">
        <v>2</v>
      </c>
      <c r="AI463" s="238">
        <v>2</v>
      </c>
      <c r="AJ463" s="238">
        <v>1</v>
      </c>
      <c r="AK463" s="238">
        <v>32</v>
      </c>
      <c r="AL463" s="238">
        <v>25</v>
      </c>
      <c r="AM463" s="238" t="s">
        <v>354</v>
      </c>
      <c r="AN463" s="238">
        <v>5</v>
      </c>
      <c r="AO463" s="238">
        <v>99</v>
      </c>
      <c r="AS463" s="238">
        <v>12</v>
      </c>
      <c r="AT463" s="238">
        <v>9</v>
      </c>
      <c r="AU463" s="238">
        <v>35</v>
      </c>
      <c r="AV463" s="238">
        <v>12</v>
      </c>
      <c r="AW463" s="238">
        <v>23</v>
      </c>
      <c r="CT463" s="238">
        <v>455804.415604115</v>
      </c>
      <c r="CU463" s="238">
        <v>4978304.7889748998</v>
      </c>
      <c r="CV463" s="238">
        <v>44.956805809999999</v>
      </c>
      <c r="CW463" s="238">
        <v>-93.560327950000001</v>
      </c>
      <c r="CX463" s="238" t="s">
        <v>359</v>
      </c>
      <c r="CY463" s="238" t="s">
        <v>3643</v>
      </c>
    </row>
    <row r="464" spans="1:103" x14ac:dyDescent="0.25">
      <c r="A464" s="238">
        <v>10800322</v>
      </c>
      <c r="B464" s="238">
        <v>4</v>
      </c>
      <c r="C464" s="238">
        <v>15</v>
      </c>
      <c r="D464" s="238">
        <v>11.555999999999999</v>
      </c>
      <c r="E464" s="238">
        <v>27</v>
      </c>
      <c r="F464" s="238" t="s">
        <v>3066</v>
      </c>
      <c r="H464" s="238" t="s">
        <v>354</v>
      </c>
      <c r="I464" s="238">
        <v>25</v>
      </c>
      <c r="K464" s="238">
        <v>125472</v>
      </c>
      <c r="L464" s="238">
        <v>122030055</v>
      </c>
      <c r="M464" s="238">
        <v>7</v>
      </c>
      <c r="N464" s="238">
        <v>7</v>
      </c>
      <c r="O464" s="238">
        <v>2012</v>
      </c>
      <c r="P464" s="238" t="s">
        <v>364</v>
      </c>
      <c r="Q464" s="238">
        <v>7</v>
      </c>
      <c r="S464" s="238">
        <v>4</v>
      </c>
      <c r="T464" s="238">
        <v>0</v>
      </c>
      <c r="U464" s="238">
        <v>1</v>
      </c>
      <c r="V464" s="238">
        <v>7</v>
      </c>
      <c r="W464" s="238">
        <v>25</v>
      </c>
      <c r="X464" s="238">
        <v>2</v>
      </c>
      <c r="Y464" s="238">
        <v>1</v>
      </c>
      <c r="Z464" s="238">
        <v>1</v>
      </c>
      <c r="AB464" s="238">
        <v>1</v>
      </c>
      <c r="AC464" s="238">
        <v>98</v>
      </c>
      <c r="AD464" s="238" t="s">
        <v>2798</v>
      </c>
      <c r="AE464" s="238" t="s">
        <v>3644</v>
      </c>
      <c r="AF464" s="238" t="s">
        <v>2779</v>
      </c>
      <c r="AG464" s="238">
        <v>3</v>
      </c>
      <c r="AH464" s="238">
        <v>2</v>
      </c>
      <c r="AI464" s="238">
        <v>2</v>
      </c>
      <c r="AJ464" s="238">
        <v>3</v>
      </c>
      <c r="AK464" s="238">
        <v>21</v>
      </c>
      <c r="AL464" s="238">
        <v>27</v>
      </c>
      <c r="AM464" s="238" t="s">
        <v>354</v>
      </c>
      <c r="AN464" s="238">
        <v>1</v>
      </c>
      <c r="AO464" s="238">
        <v>3</v>
      </c>
      <c r="AP464" s="238">
        <v>18</v>
      </c>
      <c r="AS464" s="238">
        <v>7</v>
      </c>
      <c r="AT464" s="238">
        <v>98</v>
      </c>
      <c r="AU464" s="238">
        <v>35</v>
      </c>
      <c r="AV464" s="238">
        <v>10</v>
      </c>
      <c r="AW464" s="238">
        <v>20</v>
      </c>
      <c r="CT464" s="238">
        <v>455804</v>
      </c>
      <c r="CU464" s="238">
        <v>4978307</v>
      </c>
      <c r="CV464" s="238">
        <v>44.9568297</v>
      </c>
      <c r="CW464" s="238">
        <v>-93.560328600000005</v>
      </c>
      <c r="CX464" s="238" t="s">
        <v>359</v>
      </c>
      <c r="CY464" s="238" t="s">
        <v>3645</v>
      </c>
    </row>
    <row r="465" spans="1:103" x14ac:dyDescent="0.25">
      <c r="A465" s="238">
        <v>318912</v>
      </c>
      <c r="B465" s="238">
        <v>4</v>
      </c>
      <c r="C465" s="238">
        <v>15</v>
      </c>
      <c r="D465" s="238">
        <v>11.564</v>
      </c>
      <c r="E465" s="238">
        <v>27</v>
      </c>
      <c r="F465" s="238" t="s">
        <v>3066</v>
      </c>
      <c r="H465" s="238" t="s">
        <v>354</v>
      </c>
      <c r="I465" s="238">
        <v>25</v>
      </c>
      <c r="K465" s="238" t="s">
        <v>3646</v>
      </c>
      <c r="M465" s="238">
        <v>1</v>
      </c>
      <c r="N465" s="238">
        <v>11</v>
      </c>
      <c r="O465" s="238">
        <v>2016</v>
      </c>
      <c r="P465" s="238" t="s">
        <v>361</v>
      </c>
      <c r="Q465" s="238">
        <v>9</v>
      </c>
      <c r="R465" s="238" t="s">
        <v>369</v>
      </c>
      <c r="S465" s="238">
        <v>3</v>
      </c>
      <c r="T465" s="238">
        <v>0</v>
      </c>
      <c r="U465" s="238">
        <v>1</v>
      </c>
      <c r="W465" s="238">
        <v>49</v>
      </c>
      <c r="X465" s="238">
        <v>2</v>
      </c>
      <c r="Y465" s="238">
        <v>1</v>
      </c>
      <c r="Z465" s="238">
        <v>2</v>
      </c>
      <c r="AB465" s="238">
        <v>1</v>
      </c>
      <c r="AC465" s="238">
        <v>98</v>
      </c>
      <c r="AD465" s="238" t="s">
        <v>2800</v>
      </c>
      <c r="AF465" s="238" t="s">
        <v>2779</v>
      </c>
      <c r="AG465" s="238">
        <v>3</v>
      </c>
      <c r="AH465" s="238">
        <v>2</v>
      </c>
      <c r="AI465" s="238">
        <v>3</v>
      </c>
      <c r="AJ465" s="238">
        <v>3</v>
      </c>
      <c r="AK465" s="238">
        <v>32</v>
      </c>
      <c r="AL465" s="238">
        <v>57</v>
      </c>
      <c r="AM465" s="238" t="s">
        <v>354</v>
      </c>
      <c r="AN465" s="238">
        <v>7</v>
      </c>
      <c r="AO465" s="238">
        <v>90</v>
      </c>
      <c r="AP465" s="238">
        <v>99</v>
      </c>
      <c r="AS465" s="238">
        <v>12</v>
      </c>
      <c r="AT465" s="238">
        <v>9</v>
      </c>
      <c r="AU465" s="238">
        <v>35</v>
      </c>
      <c r="AV465" s="238">
        <v>12</v>
      </c>
      <c r="AW465" s="238">
        <v>23</v>
      </c>
      <c r="CT465" s="238">
        <v>455806.58741481102</v>
      </c>
      <c r="CU465" s="238">
        <v>4978314.5454238104</v>
      </c>
      <c r="CV465" s="238">
        <v>44.95689376</v>
      </c>
      <c r="CW465" s="238">
        <v>-93.560301269999997</v>
      </c>
      <c r="CX465" s="238" t="s">
        <v>359</v>
      </c>
      <c r="CY465" s="238" t="s">
        <v>3647</v>
      </c>
    </row>
    <row r="466" spans="1:103" x14ac:dyDescent="0.25">
      <c r="A466" s="238">
        <v>10811619</v>
      </c>
      <c r="B466" s="238">
        <v>4</v>
      </c>
      <c r="C466" s="238">
        <v>15</v>
      </c>
      <c r="D466" s="238">
        <v>11.571999999999999</v>
      </c>
      <c r="E466" s="238">
        <v>27</v>
      </c>
      <c r="F466" s="238" t="s">
        <v>3066</v>
      </c>
      <c r="H466" s="238" t="s">
        <v>354</v>
      </c>
      <c r="I466" s="238">
        <v>25</v>
      </c>
      <c r="K466" s="238">
        <v>2438696</v>
      </c>
      <c r="L466" s="238">
        <v>122930020</v>
      </c>
      <c r="M466" s="238">
        <v>10</v>
      </c>
      <c r="N466" s="238">
        <v>19</v>
      </c>
      <c r="O466" s="238">
        <v>2012</v>
      </c>
      <c r="P466" s="238" t="s">
        <v>362</v>
      </c>
      <c r="Q466" s="238">
        <v>3</v>
      </c>
      <c r="S466" s="238">
        <v>4</v>
      </c>
      <c r="T466" s="238">
        <v>0</v>
      </c>
      <c r="U466" s="238">
        <v>1</v>
      </c>
      <c r="V466" s="238">
        <v>90</v>
      </c>
      <c r="W466" s="238">
        <v>83</v>
      </c>
      <c r="X466" s="238">
        <v>2</v>
      </c>
      <c r="Y466" s="238">
        <v>4</v>
      </c>
      <c r="Z466" s="238">
        <v>3</v>
      </c>
      <c r="AA466" s="238">
        <v>3</v>
      </c>
      <c r="AB466" s="238">
        <v>2</v>
      </c>
      <c r="AC466" s="238">
        <v>98</v>
      </c>
      <c r="AD466" s="238" t="s">
        <v>3648</v>
      </c>
      <c r="AE466" s="238" t="s">
        <v>3639</v>
      </c>
      <c r="AF466" s="238" t="s">
        <v>2779</v>
      </c>
      <c r="AG466" s="238">
        <v>3</v>
      </c>
      <c r="AH466" s="238">
        <v>2</v>
      </c>
      <c r="AI466" s="238">
        <v>2</v>
      </c>
      <c r="AJ466" s="238">
        <v>3</v>
      </c>
      <c r="AK466" s="238">
        <v>21</v>
      </c>
      <c r="AL466" s="238">
        <v>57</v>
      </c>
      <c r="AM466" s="238" t="s">
        <v>354</v>
      </c>
      <c r="AN466" s="238">
        <v>5</v>
      </c>
      <c r="AO466" s="238">
        <v>1</v>
      </c>
      <c r="AP466" s="238">
        <v>1</v>
      </c>
      <c r="AS466" s="238">
        <v>7</v>
      </c>
      <c r="AT466" s="238">
        <v>98</v>
      </c>
      <c r="AU466" s="238">
        <v>30</v>
      </c>
      <c r="AV466" s="238">
        <v>10</v>
      </c>
      <c r="AW466" s="238">
        <v>22</v>
      </c>
      <c r="CT466" s="238">
        <v>455813</v>
      </c>
      <c r="CU466" s="238">
        <v>4978331</v>
      </c>
      <c r="CV466" s="238">
        <v>44.957040900000003</v>
      </c>
      <c r="CW466" s="238">
        <v>-93.560221999999996</v>
      </c>
      <c r="CX466" s="238" t="s">
        <v>359</v>
      </c>
      <c r="CY466" s="238" t="s">
        <v>3649</v>
      </c>
    </row>
    <row r="467" spans="1:103" x14ac:dyDescent="0.25">
      <c r="A467" s="238">
        <v>850061</v>
      </c>
      <c r="B467" s="238">
        <v>4</v>
      </c>
      <c r="C467" s="238">
        <v>15</v>
      </c>
      <c r="D467" s="238">
        <v>11.586</v>
      </c>
      <c r="E467" s="238">
        <v>27</v>
      </c>
      <c r="F467" s="238" t="s">
        <v>3066</v>
      </c>
      <c r="H467" s="238" t="s">
        <v>354</v>
      </c>
      <c r="I467" s="238">
        <v>25</v>
      </c>
      <c r="K467" s="238">
        <v>20008377</v>
      </c>
      <c r="L467" s="238">
        <v>203030031</v>
      </c>
      <c r="M467" s="238">
        <v>10</v>
      </c>
      <c r="N467" s="238">
        <v>29</v>
      </c>
      <c r="O467" s="238">
        <v>2020</v>
      </c>
      <c r="P467" s="238" t="s">
        <v>384</v>
      </c>
      <c r="Q467" s="238">
        <v>10</v>
      </c>
      <c r="R467" s="238" t="s">
        <v>369</v>
      </c>
      <c r="S467" s="238">
        <v>5</v>
      </c>
      <c r="T467" s="238">
        <v>0</v>
      </c>
      <c r="U467" s="238">
        <v>1</v>
      </c>
      <c r="W467" s="238">
        <v>25</v>
      </c>
      <c r="X467" s="238">
        <v>2</v>
      </c>
      <c r="Y467" s="238">
        <v>1</v>
      </c>
      <c r="Z467" s="238">
        <v>2</v>
      </c>
      <c r="AB467" s="238">
        <v>1</v>
      </c>
      <c r="AC467" s="238">
        <v>98</v>
      </c>
      <c r="AD467" s="238" t="s">
        <v>2800</v>
      </c>
      <c r="AF467" s="238" t="s">
        <v>2779</v>
      </c>
      <c r="AG467" s="238">
        <v>1</v>
      </c>
      <c r="AH467" s="238">
        <v>8</v>
      </c>
      <c r="AL467" s="238">
        <v>62</v>
      </c>
      <c r="AM467" s="238" t="s">
        <v>354</v>
      </c>
      <c r="AN467" s="238">
        <v>5</v>
      </c>
      <c r="AO467" s="238">
        <v>24</v>
      </c>
      <c r="AQ467" s="238">
        <v>35</v>
      </c>
      <c r="AR467" s="238">
        <v>7</v>
      </c>
      <c r="AX467" s="238">
        <v>2</v>
      </c>
      <c r="AY467" s="238">
        <v>2</v>
      </c>
      <c r="AZ467" s="238">
        <v>3</v>
      </c>
      <c r="BA467" s="238">
        <v>99</v>
      </c>
      <c r="BB467" s="238">
        <v>48</v>
      </c>
      <c r="BC467" s="238" t="s">
        <v>354</v>
      </c>
      <c r="BD467" s="238">
        <v>99</v>
      </c>
      <c r="BE467" s="238">
        <v>99</v>
      </c>
      <c r="BI467" s="238">
        <v>12</v>
      </c>
      <c r="BJ467" s="238">
        <v>9</v>
      </c>
      <c r="BK467" s="238">
        <v>40</v>
      </c>
      <c r="BL467" s="238">
        <v>12</v>
      </c>
      <c r="BM467" s="238">
        <v>21</v>
      </c>
      <c r="CT467" s="238">
        <v>455826.196246507</v>
      </c>
      <c r="CU467" s="238">
        <v>4978349.4244493404</v>
      </c>
      <c r="CV467" s="238">
        <v>44.957208950000002</v>
      </c>
      <c r="CW467" s="238">
        <v>-93.560055730000002</v>
      </c>
      <c r="CX467" s="238" t="s">
        <v>359</v>
      </c>
      <c r="CY467" s="238" t="s">
        <v>3650</v>
      </c>
    </row>
    <row r="468" spans="1:103" x14ac:dyDescent="0.25">
      <c r="A468" s="238">
        <v>10717847</v>
      </c>
      <c r="B468" s="238">
        <v>4</v>
      </c>
      <c r="C468" s="238">
        <v>15</v>
      </c>
      <c r="D468" s="238">
        <v>11.593999999999999</v>
      </c>
      <c r="E468" s="238">
        <v>27</v>
      </c>
      <c r="F468" s="238" t="s">
        <v>3066</v>
      </c>
      <c r="H468" s="238" t="s">
        <v>354</v>
      </c>
      <c r="I468" s="238">
        <v>25</v>
      </c>
      <c r="K468" s="238">
        <v>1101169</v>
      </c>
      <c r="L468" s="238">
        <v>110740040</v>
      </c>
      <c r="M468" s="238">
        <v>2</v>
      </c>
      <c r="N468" s="238">
        <v>20</v>
      </c>
      <c r="O468" s="238">
        <v>2011</v>
      </c>
      <c r="P468" s="238" t="s">
        <v>366</v>
      </c>
      <c r="Q468" s="238">
        <v>15</v>
      </c>
      <c r="S468" s="238">
        <v>5</v>
      </c>
      <c r="T468" s="238">
        <v>0</v>
      </c>
      <c r="U468" s="238">
        <v>1</v>
      </c>
      <c r="V468" s="238">
        <v>7</v>
      </c>
      <c r="W468" s="238">
        <v>75</v>
      </c>
      <c r="X468" s="238">
        <v>2</v>
      </c>
      <c r="Y468" s="238">
        <v>1</v>
      </c>
      <c r="Z468" s="238">
        <v>4</v>
      </c>
      <c r="AB468" s="238">
        <v>5</v>
      </c>
      <c r="AC468" s="238">
        <v>98</v>
      </c>
      <c r="AF468" s="238" t="s">
        <v>2779</v>
      </c>
      <c r="AG468" s="238">
        <v>3</v>
      </c>
      <c r="AH468" s="238">
        <v>2</v>
      </c>
      <c r="AI468" s="238">
        <v>4</v>
      </c>
      <c r="AJ468" s="238">
        <v>3</v>
      </c>
      <c r="AK468" s="238">
        <v>21</v>
      </c>
      <c r="AL468" s="238">
        <v>65</v>
      </c>
      <c r="AM468" s="238" t="s">
        <v>354</v>
      </c>
      <c r="AN468" s="238">
        <v>5</v>
      </c>
      <c r="AO468" s="238">
        <v>3</v>
      </c>
      <c r="AS468" s="238">
        <v>7</v>
      </c>
      <c r="AU468" s="238">
        <v>20</v>
      </c>
      <c r="AV468" s="238">
        <v>11</v>
      </c>
      <c r="AW468" s="238">
        <v>21</v>
      </c>
      <c r="CT468" s="238">
        <v>455823</v>
      </c>
      <c r="CU468" s="238">
        <v>4978366</v>
      </c>
      <c r="CV468" s="238">
        <v>44.957356099999998</v>
      </c>
      <c r="CW468" s="238">
        <v>-93.560102799999996</v>
      </c>
      <c r="CX468" s="238" t="s">
        <v>359</v>
      </c>
    </row>
    <row r="469" spans="1:103" x14ac:dyDescent="0.25">
      <c r="A469" s="238">
        <v>368489</v>
      </c>
      <c r="B469" s="238">
        <v>4</v>
      </c>
      <c r="C469" s="238">
        <v>15</v>
      </c>
      <c r="D469" s="238">
        <v>11.621</v>
      </c>
      <c r="E469" s="238">
        <v>27</v>
      </c>
      <c r="F469" s="238" t="s">
        <v>3066</v>
      </c>
      <c r="H469" s="238" t="s">
        <v>354</v>
      </c>
      <c r="I469" s="238">
        <v>25</v>
      </c>
      <c r="K469" s="238" t="s">
        <v>3651</v>
      </c>
      <c r="M469" s="238">
        <v>8</v>
      </c>
      <c r="N469" s="238">
        <v>2</v>
      </c>
      <c r="O469" s="238">
        <v>2016</v>
      </c>
      <c r="P469" s="238" t="s">
        <v>368</v>
      </c>
      <c r="Q469" s="238">
        <v>16</v>
      </c>
      <c r="R469" s="238" t="s">
        <v>356</v>
      </c>
      <c r="S469" s="238">
        <v>3</v>
      </c>
      <c r="T469" s="238">
        <v>0</v>
      </c>
      <c r="U469" s="238">
        <v>1</v>
      </c>
      <c r="W469" s="238">
        <v>69</v>
      </c>
      <c r="X469" s="238">
        <v>10</v>
      </c>
      <c r="Y469" s="238">
        <v>1</v>
      </c>
      <c r="Z469" s="238">
        <v>1</v>
      </c>
      <c r="AB469" s="238">
        <v>1</v>
      </c>
      <c r="AC469" s="238">
        <v>98</v>
      </c>
      <c r="AD469" s="238" t="s">
        <v>2800</v>
      </c>
      <c r="AF469" s="238" t="s">
        <v>2779</v>
      </c>
      <c r="AG469" s="238">
        <v>3</v>
      </c>
      <c r="AH469" s="238">
        <v>2</v>
      </c>
      <c r="AI469" s="238">
        <v>2</v>
      </c>
      <c r="AJ469" s="238">
        <v>4</v>
      </c>
      <c r="AK469" s="238">
        <v>32</v>
      </c>
      <c r="AL469" s="238">
        <v>49</v>
      </c>
      <c r="AM469" s="238" t="s">
        <v>354</v>
      </c>
      <c r="AN469" s="238">
        <v>5</v>
      </c>
      <c r="AO469" s="238">
        <v>62</v>
      </c>
      <c r="AS469" s="238">
        <v>12</v>
      </c>
      <c r="AT469" s="238">
        <v>9</v>
      </c>
      <c r="AV469" s="238">
        <v>13</v>
      </c>
      <c r="AW469" s="238">
        <v>21</v>
      </c>
      <c r="CT469" s="238">
        <v>455824.07957560697</v>
      </c>
      <c r="CU469" s="238">
        <v>4978404.6163660996</v>
      </c>
      <c r="CV469" s="238">
        <v>44.95770563</v>
      </c>
      <c r="CW469" s="238">
        <v>-93.5600874</v>
      </c>
      <c r="CX469" s="238" t="s">
        <v>359</v>
      </c>
      <c r="CY469" s="238" t="s">
        <v>3652</v>
      </c>
    </row>
    <row r="470" spans="1:103" x14ac:dyDescent="0.25">
      <c r="A470" s="238">
        <v>10783950</v>
      </c>
      <c r="B470" s="238">
        <v>4</v>
      </c>
      <c r="C470" s="238">
        <v>15</v>
      </c>
      <c r="D470" s="238">
        <v>11.625</v>
      </c>
      <c r="E470" s="238">
        <v>27</v>
      </c>
      <c r="F470" s="238" t="s">
        <v>3066</v>
      </c>
      <c r="H470" s="238" t="s">
        <v>354</v>
      </c>
      <c r="I470" s="238">
        <v>25</v>
      </c>
      <c r="K470" s="238" t="s">
        <v>3653</v>
      </c>
      <c r="L470" s="238">
        <v>120210010</v>
      </c>
      <c r="M470" s="238">
        <v>1</v>
      </c>
      <c r="N470" s="238">
        <v>20</v>
      </c>
      <c r="O470" s="238">
        <v>2012</v>
      </c>
      <c r="P470" s="238" t="s">
        <v>362</v>
      </c>
      <c r="Q470" s="238">
        <v>20</v>
      </c>
      <c r="R470" s="238" t="s">
        <v>356</v>
      </c>
      <c r="S470" s="238">
        <v>5</v>
      </c>
      <c r="T470" s="238">
        <v>0</v>
      </c>
      <c r="U470" s="238">
        <v>1</v>
      </c>
      <c r="V470" s="238">
        <v>7</v>
      </c>
      <c r="W470" s="238">
        <v>69</v>
      </c>
      <c r="X470" s="238">
        <v>4</v>
      </c>
      <c r="Y470" s="238">
        <v>4</v>
      </c>
      <c r="Z470" s="238">
        <v>2</v>
      </c>
      <c r="AB470" s="238">
        <v>2</v>
      </c>
      <c r="AC470" s="238">
        <v>98</v>
      </c>
      <c r="AD470" s="238" t="s">
        <v>2857</v>
      </c>
      <c r="AE470" s="238" t="s">
        <v>3654</v>
      </c>
      <c r="AF470" s="238" t="s">
        <v>2779</v>
      </c>
      <c r="AG470" s="238">
        <v>3</v>
      </c>
      <c r="AH470" s="238">
        <v>2</v>
      </c>
      <c r="AI470" s="238">
        <v>2</v>
      </c>
      <c r="AJ470" s="238">
        <v>4</v>
      </c>
      <c r="AK470" s="238">
        <v>21</v>
      </c>
      <c r="AL470" s="238">
        <v>42</v>
      </c>
      <c r="AM470" s="238" t="s">
        <v>354</v>
      </c>
      <c r="AN470" s="238">
        <v>5</v>
      </c>
      <c r="AS470" s="238">
        <v>7</v>
      </c>
      <c r="AT470" s="238">
        <v>98</v>
      </c>
      <c r="AU470" s="238">
        <v>35</v>
      </c>
      <c r="AV470" s="238">
        <v>10</v>
      </c>
      <c r="AW470" s="238">
        <v>20</v>
      </c>
      <c r="CT470" s="238">
        <v>455841</v>
      </c>
      <c r="CU470" s="238">
        <v>4978411</v>
      </c>
      <c r="CV470" s="238">
        <v>44.957765000000002</v>
      </c>
      <c r="CW470" s="238">
        <v>-93.559872299999995</v>
      </c>
      <c r="CX470" s="238" t="s">
        <v>359</v>
      </c>
      <c r="CY470" s="238" t="s">
        <v>3655</v>
      </c>
    </row>
    <row r="471" spans="1:103" x14ac:dyDescent="0.25">
      <c r="A471" s="238">
        <v>524967</v>
      </c>
      <c r="B471" s="238">
        <v>4</v>
      </c>
      <c r="C471" s="238">
        <v>15</v>
      </c>
      <c r="D471" s="238">
        <v>11.628</v>
      </c>
      <c r="E471" s="238">
        <v>27</v>
      </c>
      <c r="F471" s="238" t="s">
        <v>3066</v>
      </c>
      <c r="H471" s="238" t="s">
        <v>354</v>
      </c>
      <c r="I471" s="238">
        <v>25</v>
      </c>
      <c r="K471" s="238">
        <v>17014267</v>
      </c>
      <c r="M471" s="238">
        <v>12</v>
      </c>
      <c r="N471" s="238">
        <v>14</v>
      </c>
      <c r="O471" s="238">
        <v>2017</v>
      </c>
      <c r="P471" s="238" t="s">
        <v>384</v>
      </c>
      <c r="Q471" s="238">
        <v>13</v>
      </c>
      <c r="R471" s="238" t="s">
        <v>369</v>
      </c>
      <c r="S471" s="238">
        <v>5</v>
      </c>
      <c r="T471" s="238">
        <v>0</v>
      </c>
      <c r="U471" s="238">
        <v>2</v>
      </c>
      <c r="V471" s="238">
        <v>12</v>
      </c>
      <c r="W471" s="238">
        <v>10</v>
      </c>
      <c r="X471" s="238">
        <v>2</v>
      </c>
      <c r="Y471" s="238">
        <v>1</v>
      </c>
      <c r="Z471" s="238">
        <v>2</v>
      </c>
      <c r="AB471" s="238">
        <v>2</v>
      </c>
      <c r="AC471" s="238">
        <v>98</v>
      </c>
      <c r="AD471" s="238" t="s">
        <v>2800</v>
      </c>
      <c r="AF471" s="238" t="s">
        <v>2779</v>
      </c>
      <c r="AG471" s="238">
        <v>7</v>
      </c>
      <c r="AH471" s="238">
        <v>2</v>
      </c>
      <c r="AI471" s="238">
        <v>3</v>
      </c>
      <c r="AJ471" s="238">
        <v>3</v>
      </c>
      <c r="AK471" s="238">
        <v>21</v>
      </c>
      <c r="AL471" s="238">
        <v>29</v>
      </c>
      <c r="AM471" s="238" t="s">
        <v>354</v>
      </c>
      <c r="AN471" s="238">
        <v>5</v>
      </c>
      <c r="AO471" s="238">
        <v>4</v>
      </c>
      <c r="AS471" s="238">
        <v>12</v>
      </c>
      <c r="AT471" s="238">
        <v>9</v>
      </c>
      <c r="AU471" s="238">
        <v>35</v>
      </c>
      <c r="AV471" s="238">
        <v>12</v>
      </c>
      <c r="AW471" s="238">
        <v>23</v>
      </c>
      <c r="AX471" s="238">
        <v>2</v>
      </c>
      <c r="AY471" s="238">
        <v>6</v>
      </c>
      <c r="AZ471" s="238">
        <v>3</v>
      </c>
      <c r="BA471" s="238">
        <v>24</v>
      </c>
      <c r="BB471" s="238">
        <v>31</v>
      </c>
      <c r="BC471" s="238" t="s">
        <v>354</v>
      </c>
      <c r="BD471" s="238">
        <v>5</v>
      </c>
      <c r="BE471" s="238">
        <v>1</v>
      </c>
      <c r="BI471" s="238">
        <v>12</v>
      </c>
      <c r="BJ471" s="238">
        <v>9</v>
      </c>
      <c r="BK471" s="238">
        <v>35</v>
      </c>
      <c r="BL471" s="238">
        <v>12</v>
      </c>
      <c r="BM471" s="238">
        <v>23</v>
      </c>
      <c r="CT471" s="238">
        <v>455839.95460735698</v>
      </c>
      <c r="CU471" s="238">
        <v>4978410.70179494</v>
      </c>
      <c r="CV471" s="238">
        <v>44.957761400000003</v>
      </c>
      <c r="CW471" s="238">
        <v>-93.559886669999997</v>
      </c>
      <c r="CX471" s="238" t="s">
        <v>359</v>
      </c>
      <c r="CY471" s="238" t="s">
        <v>3656</v>
      </c>
    </row>
    <row r="472" spans="1:103" x14ac:dyDescent="0.25">
      <c r="A472" s="238">
        <v>10794773</v>
      </c>
      <c r="B472" s="238">
        <v>4</v>
      </c>
      <c r="C472" s="238">
        <v>15</v>
      </c>
      <c r="D472" s="238">
        <v>11.644</v>
      </c>
      <c r="E472" s="238">
        <v>27</v>
      </c>
      <c r="F472" s="238" t="s">
        <v>3066</v>
      </c>
      <c r="H472" s="238" t="s">
        <v>354</v>
      </c>
      <c r="I472" s="238">
        <v>25</v>
      </c>
      <c r="K472" s="238">
        <v>362292</v>
      </c>
      <c r="L472" s="238">
        <v>121060045</v>
      </c>
      <c r="M472" s="238">
        <v>4</v>
      </c>
      <c r="N472" s="238">
        <v>14</v>
      </c>
      <c r="O472" s="238">
        <v>2012</v>
      </c>
      <c r="P472" s="238" t="s">
        <v>364</v>
      </c>
      <c r="Q472" s="238">
        <v>13</v>
      </c>
      <c r="S472" s="238">
        <v>5</v>
      </c>
      <c r="T472" s="238">
        <v>0</v>
      </c>
      <c r="U472" s="238">
        <v>1</v>
      </c>
      <c r="V472" s="238">
        <v>4</v>
      </c>
      <c r="W472" s="238">
        <v>69</v>
      </c>
      <c r="X472" s="238">
        <v>2</v>
      </c>
      <c r="Y472" s="238">
        <v>1</v>
      </c>
      <c r="Z472" s="238">
        <v>1</v>
      </c>
      <c r="AA472" s="238">
        <v>1</v>
      </c>
      <c r="AB472" s="238">
        <v>1</v>
      </c>
      <c r="AC472" s="238">
        <v>98</v>
      </c>
      <c r="AD472" s="238" t="s">
        <v>2834</v>
      </c>
      <c r="AE472" s="238" t="s">
        <v>3657</v>
      </c>
      <c r="AF472" s="238" t="s">
        <v>2779</v>
      </c>
      <c r="AG472" s="238">
        <v>3</v>
      </c>
      <c r="AH472" s="238">
        <v>2</v>
      </c>
      <c r="AI472" s="238">
        <v>2</v>
      </c>
      <c r="AJ472" s="238">
        <v>4</v>
      </c>
      <c r="AK472" s="238">
        <v>21</v>
      </c>
      <c r="AL472" s="238">
        <v>42</v>
      </c>
      <c r="AM472" s="238" t="s">
        <v>354</v>
      </c>
      <c r="AN472" s="238">
        <v>1</v>
      </c>
      <c r="AO472" s="238">
        <v>18</v>
      </c>
      <c r="AP472" s="238">
        <v>15</v>
      </c>
      <c r="AS472" s="238">
        <v>7</v>
      </c>
      <c r="AT472" s="238">
        <v>98</v>
      </c>
      <c r="AU472" s="238">
        <v>40</v>
      </c>
      <c r="AV472" s="238">
        <v>11</v>
      </c>
      <c r="AW472" s="238">
        <v>21</v>
      </c>
      <c r="CT472" s="238">
        <v>455859</v>
      </c>
      <c r="CU472" s="238">
        <v>4978437</v>
      </c>
      <c r="CV472" s="238">
        <v>44.957996299999998</v>
      </c>
      <c r="CW472" s="238">
        <v>-93.559651799999997</v>
      </c>
      <c r="CX472" s="238" t="s">
        <v>359</v>
      </c>
      <c r="CY472" s="238" t="s">
        <v>3658</v>
      </c>
    </row>
    <row r="473" spans="1:103" x14ac:dyDescent="0.25">
      <c r="A473" s="238">
        <v>740731</v>
      </c>
      <c r="B473" s="238">
        <v>4</v>
      </c>
      <c r="C473" s="238">
        <v>15</v>
      </c>
      <c r="D473" s="238">
        <v>11.645</v>
      </c>
      <c r="E473" s="238">
        <v>27</v>
      </c>
      <c r="F473" s="238" t="s">
        <v>3066</v>
      </c>
      <c r="H473" s="238" t="s">
        <v>354</v>
      </c>
      <c r="I473" s="238">
        <v>25</v>
      </c>
      <c r="K473" s="238">
        <v>190007463</v>
      </c>
      <c r="M473" s="238">
        <v>8</v>
      </c>
      <c r="N473" s="238">
        <v>16</v>
      </c>
      <c r="O473" s="238">
        <v>2019</v>
      </c>
      <c r="P473" s="238" t="s">
        <v>362</v>
      </c>
      <c r="Q473" s="238">
        <v>13</v>
      </c>
      <c r="R473" s="238">
        <v>98</v>
      </c>
      <c r="S473" s="238">
        <v>5</v>
      </c>
      <c r="T473" s="238">
        <v>0</v>
      </c>
      <c r="U473" s="238">
        <v>1</v>
      </c>
      <c r="W473" s="238">
        <v>89</v>
      </c>
      <c r="X473" s="238">
        <v>10</v>
      </c>
      <c r="Y473" s="238">
        <v>1</v>
      </c>
      <c r="Z473" s="238">
        <v>1</v>
      </c>
      <c r="AB473" s="238">
        <v>1</v>
      </c>
      <c r="AC473" s="238">
        <v>98</v>
      </c>
      <c r="AD473" s="238" t="s">
        <v>2800</v>
      </c>
      <c r="AF473" s="238" t="s">
        <v>2779</v>
      </c>
      <c r="AG473" s="238">
        <v>4</v>
      </c>
      <c r="AH473" s="238">
        <v>2</v>
      </c>
      <c r="AI473" s="238">
        <v>49</v>
      </c>
      <c r="AJ473" s="238">
        <v>3</v>
      </c>
      <c r="AK473" s="238">
        <v>24</v>
      </c>
      <c r="AL473" s="238">
        <v>29</v>
      </c>
      <c r="AM473" s="238" t="s">
        <v>354</v>
      </c>
      <c r="AN473" s="238">
        <v>5</v>
      </c>
      <c r="AO473" s="238">
        <v>72</v>
      </c>
      <c r="AS473" s="238">
        <v>12</v>
      </c>
      <c r="AT473" s="238">
        <v>9</v>
      </c>
      <c r="AU473" s="238">
        <v>35</v>
      </c>
      <c r="AV473" s="238">
        <v>11</v>
      </c>
      <c r="AW473" s="238">
        <v>21</v>
      </c>
      <c r="CT473" s="238">
        <v>455862.17965180799</v>
      </c>
      <c r="CU473" s="238">
        <v>4978436.3664295999</v>
      </c>
      <c r="CV473" s="238">
        <v>44.957993799999997</v>
      </c>
      <c r="CW473" s="238">
        <v>-93.559607139999997</v>
      </c>
      <c r="CX473" s="238" t="s">
        <v>359</v>
      </c>
      <c r="CY473" s="238" t="s">
        <v>3659</v>
      </c>
    </row>
    <row r="474" spans="1:103" x14ac:dyDescent="0.25">
      <c r="A474" s="238">
        <v>708237</v>
      </c>
      <c r="B474" s="238">
        <v>4</v>
      </c>
      <c r="C474" s="238">
        <v>15</v>
      </c>
      <c r="D474" s="238">
        <v>11.712999999999999</v>
      </c>
      <c r="E474" s="238">
        <v>27</v>
      </c>
      <c r="F474" s="238" t="s">
        <v>3066</v>
      </c>
      <c r="H474" s="238" t="s">
        <v>354</v>
      </c>
      <c r="I474" s="238">
        <v>25</v>
      </c>
      <c r="K474" s="238" t="s">
        <v>3660</v>
      </c>
      <c r="M474" s="238">
        <v>5</v>
      </c>
      <c r="N474" s="238">
        <v>7</v>
      </c>
      <c r="O474" s="238">
        <v>2019</v>
      </c>
      <c r="P474" s="238" t="s">
        <v>368</v>
      </c>
      <c r="Q474" s="238">
        <v>6</v>
      </c>
      <c r="R474" s="238" t="s">
        <v>356</v>
      </c>
      <c r="S474" s="238">
        <v>4</v>
      </c>
      <c r="T474" s="238">
        <v>0</v>
      </c>
      <c r="U474" s="238">
        <v>2</v>
      </c>
      <c r="V474" s="238">
        <v>5</v>
      </c>
      <c r="W474" s="238">
        <v>10</v>
      </c>
      <c r="X474" s="238">
        <v>2</v>
      </c>
      <c r="Y474" s="238">
        <v>1</v>
      </c>
      <c r="Z474" s="238">
        <v>1</v>
      </c>
      <c r="AB474" s="238">
        <v>1</v>
      </c>
      <c r="AC474" s="238">
        <v>98</v>
      </c>
      <c r="AD474" s="238" t="s">
        <v>2800</v>
      </c>
      <c r="AF474" s="238" t="s">
        <v>2779</v>
      </c>
      <c r="AG474" s="238">
        <v>10</v>
      </c>
      <c r="AH474" s="238">
        <v>2</v>
      </c>
      <c r="AI474" s="238">
        <v>2</v>
      </c>
      <c r="AJ474" s="238">
        <v>4</v>
      </c>
      <c r="AK474" s="238">
        <v>21</v>
      </c>
      <c r="AL474" s="238">
        <v>24</v>
      </c>
      <c r="AM474" s="238" t="s">
        <v>354</v>
      </c>
      <c r="AN474" s="238">
        <v>5</v>
      </c>
      <c r="AO474" s="238">
        <v>68</v>
      </c>
      <c r="AP474" s="238">
        <v>70</v>
      </c>
      <c r="AS474" s="238">
        <v>12</v>
      </c>
      <c r="AT474" s="238">
        <v>9</v>
      </c>
      <c r="AU474" s="238">
        <v>35</v>
      </c>
      <c r="AV474" s="238">
        <v>13</v>
      </c>
      <c r="AW474" s="238">
        <v>21</v>
      </c>
      <c r="AX474" s="238">
        <v>2</v>
      </c>
      <c r="AY474" s="238">
        <v>2</v>
      </c>
      <c r="AZ474" s="238">
        <v>3</v>
      </c>
      <c r="BA474" s="238">
        <v>21</v>
      </c>
      <c r="BB474" s="238">
        <v>23</v>
      </c>
      <c r="BC474" s="238" t="s">
        <v>354</v>
      </c>
      <c r="BD474" s="238">
        <v>5</v>
      </c>
      <c r="BE474" s="238">
        <v>1</v>
      </c>
      <c r="BI474" s="238">
        <v>12</v>
      </c>
      <c r="BJ474" s="238">
        <v>9</v>
      </c>
      <c r="BK474" s="238">
        <v>35</v>
      </c>
      <c r="BL474" s="238">
        <v>12</v>
      </c>
      <c r="BM474" s="238">
        <v>21</v>
      </c>
      <c r="CT474" s="238">
        <v>455913.64121306402</v>
      </c>
      <c r="CU474" s="238">
        <v>4978532.58676227</v>
      </c>
      <c r="CV474" s="238">
        <v>44.958863129999997</v>
      </c>
      <c r="CW474" s="238">
        <v>-93.558963120000001</v>
      </c>
      <c r="CX474" s="238" t="s">
        <v>359</v>
      </c>
      <c r="CY474" s="238" t="s">
        <v>3661</v>
      </c>
    </row>
    <row r="475" spans="1:103" x14ac:dyDescent="0.25">
      <c r="A475" s="238">
        <v>346847</v>
      </c>
      <c r="B475" s="238">
        <v>4</v>
      </c>
      <c r="C475" s="238">
        <v>15</v>
      </c>
      <c r="D475" s="238">
        <v>11.715999999999999</v>
      </c>
      <c r="E475" s="238">
        <v>27</v>
      </c>
      <c r="F475" s="238" t="s">
        <v>3066</v>
      </c>
      <c r="H475" s="238" t="s">
        <v>354</v>
      </c>
      <c r="I475" s="238">
        <v>25</v>
      </c>
      <c r="K475" s="238">
        <v>16004479</v>
      </c>
      <c r="M475" s="238">
        <v>5</v>
      </c>
      <c r="N475" s="238">
        <v>5</v>
      </c>
      <c r="O475" s="238">
        <v>2016</v>
      </c>
      <c r="P475" s="238" t="s">
        <v>384</v>
      </c>
      <c r="Q475" s="238">
        <v>8</v>
      </c>
      <c r="R475" s="238">
        <v>98</v>
      </c>
      <c r="S475" s="238">
        <v>3</v>
      </c>
      <c r="T475" s="238">
        <v>0</v>
      </c>
      <c r="U475" s="238">
        <v>1</v>
      </c>
      <c r="W475" s="238">
        <v>25</v>
      </c>
      <c r="X475" s="238">
        <v>2</v>
      </c>
      <c r="Y475" s="238">
        <v>1</v>
      </c>
      <c r="Z475" s="238">
        <v>1</v>
      </c>
      <c r="AB475" s="238">
        <v>1</v>
      </c>
      <c r="AC475" s="238">
        <v>6</v>
      </c>
      <c r="AD475" s="238" t="s">
        <v>2800</v>
      </c>
      <c r="AF475" s="238" t="s">
        <v>2779</v>
      </c>
      <c r="AG475" s="238">
        <v>1</v>
      </c>
      <c r="AH475" s="238">
        <v>2</v>
      </c>
      <c r="AI475" s="238">
        <v>2</v>
      </c>
      <c r="AJ475" s="238">
        <v>3</v>
      </c>
      <c r="AK475" s="238">
        <v>21</v>
      </c>
      <c r="AL475" s="238">
        <v>46</v>
      </c>
      <c r="AM475" s="238" t="s">
        <v>354</v>
      </c>
      <c r="AN475" s="238">
        <v>7</v>
      </c>
      <c r="AO475" s="238">
        <v>90</v>
      </c>
      <c r="AS475" s="238">
        <v>12</v>
      </c>
      <c r="AT475" s="238">
        <v>98</v>
      </c>
      <c r="AU475" s="238">
        <v>35</v>
      </c>
      <c r="AV475" s="238">
        <v>11</v>
      </c>
      <c r="AW475" s="238">
        <v>21</v>
      </c>
      <c r="AX475" s="238">
        <v>5</v>
      </c>
      <c r="BB475" s="238">
        <v>54</v>
      </c>
      <c r="BC475" s="238" t="s">
        <v>354</v>
      </c>
      <c r="BD475" s="238">
        <v>5</v>
      </c>
      <c r="BE475" s="238">
        <v>22</v>
      </c>
      <c r="BG475" s="238">
        <v>40</v>
      </c>
      <c r="BH475" s="238">
        <v>7</v>
      </c>
      <c r="CT475" s="238">
        <v>455917.21309520799</v>
      </c>
      <c r="CU475" s="238">
        <v>4978530.7698354702</v>
      </c>
      <c r="CV475" s="238">
        <v>44.958846989999998</v>
      </c>
      <c r="CW475" s="238">
        <v>-93.558917679999993</v>
      </c>
      <c r="CX475" s="238" t="s">
        <v>359</v>
      </c>
      <c r="CY475" s="238" t="s">
        <v>3662</v>
      </c>
    </row>
    <row r="476" spans="1:103" x14ac:dyDescent="0.25">
      <c r="A476" s="238">
        <v>10905273</v>
      </c>
      <c r="B476" s="238">
        <v>4</v>
      </c>
      <c r="C476" s="238">
        <v>15</v>
      </c>
      <c r="D476" s="238">
        <v>11.756</v>
      </c>
      <c r="E476" s="238">
        <v>27</v>
      </c>
      <c r="F476" s="238" t="s">
        <v>3066</v>
      </c>
      <c r="H476" s="238" t="s">
        <v>354</v>
      </c>
      <c r="I476" s="238">
        <v>25</v>
      </c>
      <c r="K476" s="238" t="s">
        <v>3663</v>
      </c>
      <c r="L476" s="238">
        <v>133080069</v>
      </c>
      <c r="M476" s="238">
        <v>11</v>
      </c>
      <c r="N476" s="238">
        <v>4</v>
      </c>
      <c r="O476" s="238">
        <v>2013</v>
      </c>
      <c r="P476" s="238" t="s">
        <v>361</v>
      </c>
      <c r="Q476" s="238">
        <v>12</v>
      </c>
      <c r="S476" s="238">
        <v>5</v>
      </c>
      <c r="T476" s="238">
        <v>0</v>
      </c>
      <c r="U476" s="238">
        <v>1</v>
      </c>
      <c r="V476" s="238">
        <v>7</v>
      </c>
      <c r="W476" s="238">
        <v>69</v>
      </c>
      <c r="X476" s="238">
        <v>2</v>
      </c>
      <c r="Y476" s="238">
        <v>1</v>
      </c>
      <c r="Z476" s="238">
        <v>2</v>
      </c>
      <c r="AA476" s="238">
        <v>2</v>
      </c>
      <c r="AB476" s="238">
        <v>2</v>
      </c>
      <c r="AC476" s="238">
        <v>98</v>
      </c>
      <c r="AD476" s="238" t="s">
        <v>3664</v>
      </c>
      <c r="AF476" s="238" t="s">
        <v>2779</v>
      </c>
      <c r="AG476" s="238">
        <v>3</v>
      </c>
      <c r="AH476" s="238">
        <v>2</v>
      </c>
      <c r="AI476" s="238">
        <v>1</v>
      </c>
      <c r="AJ476" s="238">
        <v>2</v>
      </c>
      <c r="AK476" s="238">
        <v>21</v>
      </c>
      <c r="AL476" s="238">
        <v>51</v>
      </c>
      <c r="AM476" s="238" t="s">
        <v>354</v>
      </c>
      <c r="AN476" s="238">
        <v>5</v>
      </c>
      <c r="AO476" s="238">
        <v>15</v>
      </c>
      <c r="AP476" s="238">
        <v>21</v>
      </c>
      <c r="AS476" s="238">
        <v>7</v>
      </c>
      <c r="AT476" s="238">
        <v>98</v>
      </c>
      <c r="AU476" s="238">
        <v>35</v>
      </c>
      <c r="AV476" s="238">
        <v>10</v>
      </c>
      <c r="AW476" s="238">
        <v>21</v>
      </c>
      <c r="CT476" s="238">
        <v>455940</v>
      </c>
      <c r="CU476" s="238">
        <v>4978597</v>
      </c>
      <c r="CV476" s="238">
        <v>44.9594418</v>
      </c>
      <c r="CW476" s="238">
        <v>-93.558633099999994</v>
      </c>
      <c r="CX476" s="238" t="s">
        <v>359</v>
      </c>
      <c r="CY476" s="238" t="s">
        <v>3665</v>
      </c>
    </row>
    <row r="477" spans="1:103" x14ac:dyDescent="0.25">
      <c r="A477" s="238">
        <v>600179</v>
      </c>
      <c r="B477" s="238">
        <v>4</v>
      </c>
      <c r="C477" s="238">
        <v>15</v>
      </c>
      <c r="D477" s="238">
        <v>11.791</v>
      </c>
      <c r="E477" s="238">
        <v>27</v>
      </c>
      <c r="F477" s="238" t="s">
        <v>3066</v>
      </c>
      <c r="H477" s="238" t="s">
        <v>354</v>
      </c>
      <c r="I477" s="238">
        <v>25</v>
      </c>
      <c r="K477" s="238">
        <v>18005339</v>
      </c>
      <c r="M477" s="238">
        <v>5</v>
      </c>
      <c r="N477" s="238">
        <v>27</v>
      </c>
      <c r="O477" s="238">
        <v>2018</v>
      </c>
      <c r="P477" s="238" t="s">
        <v>366</v>
      </c>
      <c r="Q477" s="238">
        <v>20</v>
      </c>
      <c r="R477" s="238" t="s">
        <v>369</v>
      </c>
      <c r="S477" s="238">
        <v>3</v>
      </c>
      <c r="T477" s="238">
        <v>0</v>
      </c>
      <c r="U477" s="238">
        <v>2</v>
      </c>
      <c r="V477" s="238">
        <v>12</v>
      </c>
      <c r="W477" s="238">
        <v>10</v>
      </c>
      <c r="X477" s="238">
        <v>2</v>
      </c>
      <c r="Y477" s="238">
        <v>3</v>
      </c>
      <c r="Z477" s="238">
        <v>1</v>
      </c>
      <c r="AB477" s="238">
        <v>1</v>
      </c>
      <c r="AC477" s="238">
        <v>98</v>
      </c>
      <c r="AD477" s="238" t="s">
        <v>2800</v>
      </c>
      <c r="AF477" s="238" t="s">
        <v>2779</v>
      </c>
      <c r="AG477" s="238">
        <v>7</v>
      </c>
      <c r="AH477" s="238">
        <v>2</v>
      </c>
      <c r="AI477" s="238">
        <v>2</v>
      </c>
      <c r="AJ477" s="238">
        <v>3</v>
      </c>
      <c r="AK477" s="238">
        <v>26</v>
      </c>
      <c r="AL477" s="238">
        <v>63</v>
      </c>
      <c r="AM477" s="238" t="s">
        <v>354</v>
      </c>
      <c r="AN477" s="238">
        <v>5</v>
      </c>
      <c r="AO477" s="238">
        <v>1</v>
      </c>
      <c r="AS477" s="238">
        <v>12</v>
      </c>
      <c r="AT477" s="238">
        <v>90</v>
      </c>
      <c r="AU477" s="238">
        <v>35</v>
      </c>
      <c r="AV477" s="238">
        <v>11</v>
      </c>
      <c r="AW477" s="238">
        <v>21</v>
      </c>
      <c r="AX477" s="238">
        <v>2</v>
      </c>
      <c r="AY477" s="238">
        <v>2</v>
      </c>
      <c r="AZ477" s="238">
        <v>3</v>
      </c>
      <c r="BA477" s="238">
        <v>21</v>
      </c>
      <c r="BB477" s="238">
        <v>24</v>
      </c>
      <c r="BC477" s="238" t="s">
        <v>363</v>
      </c>
      <c r="BD477" s="238">
        <v>10</v>
      </c>
      <c r="BE477" s="238">
        <v>70</v>
      </c>
      <c r="BI477" s="238">
        <v>12</v>
      </c>
      <c r="BJ477" s="238">
        <v>90</v>
      </c>
      <c r="BK477" s="238">
        <v>35</v>
      </c>
      <c r="BL477" s="238">
        <v>11</v>
      </c>
      <c r="BM477" s="238">
        <v>21</v>
      </c>
      <c r="CT477" s="238">
        <v>455956.23921492702</v>
      </c>
      <c r="CU477" s="238">
        <v>4978649.6210227702</v>
      </c>
      <c r="CV477" s="238">
        <v>44.959919259999999</v>
      </c>
      <c r="CW477" s="238">
        <v>-93.558433269999995</v>
      </c>
      <c r="CX477" s="238" t="s">
        <v>359</v>
      </c>
      <c r="CY477" s="238" t="s">
        <v>3666</v>
      </c>
    </row>
    <row r="478" spans="1:103" x14ac:dyDescent="0.25">
      <c r="A478" s="238">
        <v>10811595</v>
      </c>
      <c r="B478" s="238">
        <v>4</v>
      </c>
      <c r="C478" s="238">
        <v>15</v>
      </c>
      <c r="D478" s="238">
        <v>11.797000000000001</v>
      </c>
      <c r="E478" s="238">
        <v>27</v>
      </c>
      <c r="F478" s="238" t="s">
        <v>3066</v>
      </c>
      <c r="H478" s="238" t="s">
        <v>354</v>
      </c>
      <c r="I478" s="238">
        <v>25</v>
      </c>
      <c r="K478" s="238" t="s">
        <v>3667</v>
      </c>
      <c r="L478" s="238">
        <v>122920130</v>
      </c>
      <c r="M478" s="238">
        <v>10</v>
      </c>
      <c r="N478" s="238">
        <v>18</v>
      </c>
      <c r="O478" s="238">
        <v>2012</v>
      </c>
      <c r="P478" s="238" t="s">
        <v>384</v>
      </c>
      <c r="Q478" s="238">
        <v>15</v>
      </c>
      <c r="S478" s="238">
        <v>5</v>
      </c>
      <c r="T478" s="238">
        <v>0</v>
      </c>
      <c r="U478" s="238">
        <v>2</v>
      </c>
      <c r="V478" s="238">
        <v>1</v>
      </c>
      <c r="W478" s="238">
        <v>10</v>
      </c>
      <c r="X478" s="238">
        <v>90</v>
      </c>
      <c r="Y478" s="238">
        <v>1</v>
      </c>
      <c r="Z478" s="238">
        <v>2</v>
      </c>
      <c r="AB478" s="238">
        <v>2</v>
      </c>
      <c r="AC478" s="238">
        <v>98</v>
      </c>
      <c r="AD478" s="238" t="s">
        <v>2798</v>
      </c>
      <c r="AE478" s="238" t="s">
        <v>3668</v>
      </c>
      <c r="AF478" s="238" t="s">
        <v>2779</v>
      </c>
      <c r="AG478" s="238">
        <v>7</v>
      </c>
      <c r="AH478" s="238">
        <v>2</v>
      </c>
      <c r="AI478" s="238">
        <v>2</v>
      </c>
      <c r="AJ478" s="238">
        <v>3</v>
      </c>
      <c r="AK478" s="238">
        <v>8</v>
      </c>
      <c r="AL478" s="238">
        <v>56</v>
      </c>
      <c r="AM478" s="238" t="s">
        <v>363</v>
      </c>
      <c r="AN478" s="238">
        <v>5</v>
      </c>
      <c r="AO478" s="238">
        <v>1</v>
      </c>
      <c r="AS478" s="238">
        <v>7</v>
      </c>
      <c r="AT478" s="238">
        <v>98</v>
      </c>
      <c r="AU478" s="238">
        <v>35</v>
      </c>
      <c r="AV478" s="238">
        <v>10</v>
      </c>
      <c r="AW478" s="238">
        <v>21</v>
      </c>
      <c r="AX478" s="238">
        <v>2</v>
      </c>
      <c r="AY478" s="238">
        <v>2</v>
      </c>
      <c r="AZ478" s="238">
        <v>3</v>
      </c>
      <c r="BA478" s="238">
        <v>21</v>
      </c>
      <c r="BB478" s="238">
        <v>28</v>
      </c>
      <c r="BC478" s="238" t="s">
        <v>354</v>
      </c>
      <c r="BD478" s="238">
        <v>5</v>
      </c>
      <c r="BI478" s="238">
        <v>7</v>
      </c>
      <c r="BJ478" s="238">
        <v>98</v>
      </c>
      <c r="BK478" s="238">
        <v>35</v>
      </c>
      <c r="BL478" s="238">
        <v>10</v>
      </c>
      <c r="BM478" s="238">
        <v>21</v>
      </c>
      <c r="CT478" s="238">
        <v>455962</v>
      </c>
      <c r="CU478" s="238">
        <v>4978659</v>
      </c>
      <c r="CV478" s="238">
        <v>44.960006300000003</v>
      </c>
      <c r="CW478" s="238">
        <v>-93.558356900000007</v>
      </c>
      <c r="CX478" s="238" t="s">
        <v>359</v>
      </c>
      <c r="CY478" s="238" t="s">
        <v>3669</v>
      </c>
    </row>
    <row r="479" spans="1:103" x14ac:dyDescent="0.25">
      <c r="A479" s="238">
        <v>10912593</v>
      </c>
      <c r="B479" s="238">
        <v>4</v>
      </c>
      <c r="C479" s="238">
        <v>15</v>
      </c>
      <c r="D479" s="238">
        <v>11.797000000000001</v>
      </c>
      <c r="E479" s="238">
        <v>27</v>
      </c>
      <c r="F479" s="238" t="s">
        <v>3066</v>
      </c>
      <c r="H479" s="238" t="s">
        <v>354</v>
      </c>
      <c r="I479" s="238">
        <v>25</v>
      </c>
      <c r="K479" s="238">
        <v>13016600</v>
      </c>
      <c r="L479" s="238">
        <v>133390005</v>
      </c>
      <c r="M479" s="238">
        <v>12</v>
      </c>
      <c r="N479" s="238">
        <v>4</v>
      </c>
      <c r="O479" s="238">
        <v>2013</v>
      </c>
      <c r="P479" s="238" t="s">
        <v>355</v>
      </c>
      <c r="Q479" s="238">
        <v>16</v>
      </c>
      <c r="R479" s="238" t="s">
        <v>369</v>
      </c>
      <c r="S479" s="238">
        <v>5</v>
      </c>
      <c r="T479" s="238">
        <v>0</v>
      </c>
      <c r="U479" s="238">
        <v>1</v>
      </c>
      <c r="V479" s="238">
        <v>4</v>
      </c>
      <c r="W479" s="238">
        <v>75</v>
      </c>
      <c r="X479" s="238">
        <v>2</v>
      </c>
      <c r="Y479" s="238">
        <v>3</v>
      </c>
      <c r="Z479" s="238">
        <v>4</v>
      </c>
      <c r="AA479" s="238">
        <v>2</v>
      </c>
      <c r="AB479" s="238">
        <v>3</v>
      </c>
      <c r="AC479" s="238">
        <v>98</v>
      </c>
      <c r="AD479" s="238" t="s">
        <v>3670</v>
      </c>
      <c r="AE479" s="238" t="s">
        <v>3671</v>
      </c>
      <c r="AF479" s="238" t="s">
        <v>2779</v>
      </c>
      <c r="AG479" s="238">
        <v>3</v>
      </c>
      <c r="AH479" s="238">
        <v>2</v>
      </c>
      <c r="AI479" s="238">
        <v>2</v>
      </c>
      <c r="AJ479" s="238">
        <v>3</v>
      </c>
      <c r="AK479" s="238">
        <v>21</v>
      </c>
      <c r="AL479" s="238">
        <v>59</v>
      </c>
      <c r="AM479" s="238" t="s">
        <v>354</v>
      </c>
      <c r="AN479" s="238">
        <v>5</v>
      </c>
      <c r="AS479" s="238">
        <v>7</v>
      </c>
      <c r="AT479" s="238">
        <v>98</v>
      </c>
      <c r="AU479" s="238">
        <v>35</v>
      </c>
      <c r="AV479" s="238">
        <v>10</v>
      </c>
      <c r="AW479" s="238">
        <v>21</v>
      </c>
      <c r="CT479" s="238">
        <v>455962</v>
      </c>
      <c r="CU479" s="238">
        <v>4978659</v>
      </c>
      <c r="CV479" s="238">
        <v>44.960006300000003</v>
      </c>
      <c r="CW479" s="238">
        <v>-93.558356900000007</v>
      </c>
      <c r="CX479" s="238" t="s">
        <v>359</v>
      </c>
      <c r="CY479" s="238" t="s">
        <v>3672</v>
      </c>
    </row>
    <row r="480" spans="1:103" x14ac:dyDescent="0.25">
      <c r="A480" s="238">
        <v>607326</v>
      </c>
      <c r="B480" s="238">
        <v>4</v>
      </c>
      <c r="C480" s="238">
        <v>15</v>
      </c>
      <c r="D480" s="238">
        <v>11.804</v>
      </c>
      <c r="E480" s="238">
        <v>27</v>
      </c>
      <c r="F480" s="238" t="s">
        <v>3066</v>
      </c>
      <c r="H480" s="238" t="s">
        <v>354</v>
      </c>
      <c r="I480" s="238">
        <v>25</v>
      </c>
      <c r="K480" s="238">
        <v>18006818</v>
      </c>
      <c r="M480" s="238">
        <v>6</v>
      </c>
      <c r="N480" s="238">
        <v>28</v>
      </c>
      <c r="O480" s="238">
        <v>2018</v>
      </c>
      <c r="P480" s="238" t="s">
        <v>384</v>
      </c>
      <c r="Q480" s="238">
        <v>7</v>
      </c>
      <c r="R480" s="238" t="s">
        <v>369</v>
      </c>
      <c r="S480" s="238">
        <v>3</v>
      </c>
      <c r="T480" s="238">
        <v>0</v>
      </c>
      <c r="U480" s="238">
        <v>1</v>
      </c>
      <c r="W480" s="238">
        <v>69</v>
      </c>
      <c r="X480" s="238">
        <v>90</v>
      </c>
      <c r="Y480" s="238">
        <v>1</v>
      </c>
      <c r="Z480" s="238">
        <v>1</v>
      </c>
      <c r="AB480" s="238">
        <v>1</v>
      </c>
      <c r="AC480" s="238">
        <v>98</v>
      </c>
      <c r="AD480" s="238" t="s">
        <v>2800</v>
      </c>
      <c r="AF480" s="238" t="s">
        <v>2779</v>
      </c>
      <c r="AG480" s="238">
        <v>3</v>
      </c>
      <c r="AH480" s="238">
        <v>2</v>
      </c>
      <c r="AI480" s="238">
        <v>4</v>
      </c>
      <c r="AJ480" s="238">
        <v>3</v>
      </c>
      <c r="AK480" s="238">
        <v>21</v>
      </c>
      <c r="AL480" s="238">
        <v>40</v>
      </c>
      <c r="AM480" s="238" t="s">
        <v>354</v>
      </c>
      <c r="AN480" s="238">
        <v>5</v>
      </c>
      <c r="AO480" s="238">
        <v>74</v>
      </c>
      <c r="AP480" s="238">
        <v>71</v>
      </c>
      <c r="AS480" s="238">
        <v>12</v>
      </c>
      <c r="AT480" s="238">
        <v>90</v>
      </c>
      <c r="AU480" s="238">
        <v>35</v>
      </c>
      <c r="AV480" s="238">
        <v>11</v>
      </c>
      <c r="AW480" s="238">
        <v>21</v>
      </c>
      <c r="CT480" s="238">
        <v>455970.12986770802</v>
      </c>
      <c r="CU480" s="238">
        <v>4978667.4220390096</v>
      </c>
      <c r="CV480" s="238">
        <v>44.960080359999999</v>
      </c>
      <c r="CW480" s="238">
        <v>-93.558258719999998</v>
      </c>
      <c r="CX480" s="238" t="s">
        <v>359</v>
      </c>
      <c r="CY480" s="238" t="s">
        <v>3673</v>
      </c>
    </row>
    <row r="481" spans="1:103" x14ac:dyDescent="0.25">
      <c r="A481" s="238">
        <v>803211</v>
      </c>
      <c r="B481" s="238">
        <v>4</v>
      </c>
      <c r="C481" s="238">
        <v>15</v>
      </c>
      <c r="D481" s="238">
        <v>11.804</v>
      </c>
      <c r="E481" s="238">
        <v>27</v>
      </c>
      <c r="F481" s="238" t="s">
        <v>3066</v>
      </c>
      <c r="H481" s="238" t="s">
        <v>354</v>
      </c>
      <c r="I481" s="238">
        <v>25</v>
      </c>
      <c r="K481" s="238" t="s">
        <v>3674</v>
      </c>
      <c r="L481" s="238">
        <v>200690120</v>
      </c>
      <c r="M481" s="238">
        <v>3</v>
      </c>
      <c r="N481" s="238">
        <v>9</v>
      </c>
      <c r="O481" s="238">
        <v>2020</v>
      </c>
      <c r="P481" s="238" t="s">
        <v>361</v>
      </c>
      <c r="Q481" s="238">
        <v>10</v>
      </c>
      <c r="S481" s="238">
        <v>4</v>
      </c>
      <c r="T481" s="238">
        <v>0</v>
      </c>
      <c r="U481" s="238">
        <v>1</v>
      </c>
      <c r="V481" s="238">
        <v>90</v>
      </c>
      <c r="W481" s="238">
        <v>10</v>
      </c>
      <c r="X481" s="238">
        <v>2</v>
      </c>
      <c r="Y481" s="238">
        <v>1</v>
      </c>
      <c r="Z481" s="238">
        <v>1</v>
      </c>
      <c r="AB481" s="238">
        <v>1</v>
      </c>
      <c r="AC481" s="238">
        <v>98</v>
      </c>
      <c r="AD481" s="238" t="s">
        <v>2800</v>
      </c>
      <c r="AF481" s="238" t="s">
        <v>2779</v>
      </c>
      <c r="AG481" s="238">
        <v>4</v>
      </c>
      <c r="AH481" s="238">
        <v>2</v>
      </c>
      <c r="AI481" s="238">
        <v>2</v>
      </c>
      <c r="AJ481" s="238">
        <v>3</v>
      </c>
      <c r="AK481" s="238">
        <v>21</v>
      </c>
      <c r="AL481" s="238">
        <v>27</v>
      </c>
      <c r="AM481" s="238" t="s">
        <v>354</v>
      </c>
      <c r="AN481" s="238">
        <v>11</v>
      </c>
      <c r="AO481" s="238">
        <v>70</v>
      </c>
      <c r="AS481" s="238">
        <v>12</v>
      </c>
      <c r="AT481" s="238">
        <v>9</v>
      </c>
      <c r="AU481" s="238">
        <v>40</v>
      </c>
      <c r="AV481" s="238">
        <v>11</v>
      </c>
      <c r="AW481" s="238">
        <v>21</v>
      </c>
      <c r="CT481" s="238">
        <v>455957.867431794</v>
      </c>
      <c r="CU481" s="238">
        <v>4978670.5231479099</v>
      </c>
      <c r="CV481" s="238">
        <v>44.96010751</v>
      </c>
      <c r="CW481" s="238">
        <v>-93.558414459999995</v>
      </c>
      <c r="CX481" s="238" t="s">
        <v>359</v>
      </c>
      <c r="CY481" s="238" t="s">
        <v>3675</v>
      </c>
    </row>
    <row r="482" spans="1:103" x14ac:dyDescent="0.25">
      <c r="A482" s="238">
        <v>11054478</v>
      </c>
      <c r="B482" s="238">
        <v>4</v>
      </c>
      <c r="C482" s="238">
        <v>15</v>
      </c>
      <c r="D482" s="238">
        <v>11.807</v>
      </c>
      <c r="E482" s="238">
        <v>27</v>
      </c>
      <c r="F482" s="238" t="s">
        <v>3066</v>
      </c>
      <c r="H482" s="238" t="s">
        <v>354</v>
      </c>
      <c r="I482" s="238">
        <v>25</v>
      </c>
      <c r="K482" s="238">
        <v>15009539</v>
      </c>
      <c r="L482" s="238">
        <v>152270085</v>
      </c>
      <c r="M482" s="238">
        <v>8</v>
      </c>
      <c r="N482" s="238">
        <v>15</v>
      </c>
      <c r="O482" s="238">
        <v>2015</v>
      </c>
      <c r="P482" s="238" t="s">
        <v>364</v>
      </c>
      <c r="Q482" s="238">
        <v>12</v>
      </c>
      <c r="S482" s="238">
        <v>5</v>
      </c>
      <c r="T482" s="238">
        <v>0</v>
      </c>
      <c r="U482" s="238">
        <v>1</v>
      </c>
      <c r="V482" s="238">
        <v>7</v>
      </c>
      <c r="W482" s="238">
        <v>27</v>
      </c>
      <c r="X482" s="238">
        <v>2</v>
      </c>
      <c r="Y482" s="238">
        <v>1</v>
      </c>
      <c r="Z482" s="238">
        <v>1</v>
      </c>
      <c r="AA482" s="238">
        <v>90</v>
      </c>
      <c r="AB482" s="238">
        <v>1</v>
      </c>
      <c r="AC482" s="238">
        <v>98</v>
      </c>
      <c r="AD482" s="238" t="s">
        <v>3676</v>
      </c>
      <c r="AE482" s="238" t="s">
        <v>3364</v>
      </c>
      <c r="AF482" s="238" t="s">
        <v>2779</v>
      </c>
      <c r="AG482" s="238">
        <v>3</v>
      </c>
      <c r="AH482" s="238">
        <v>2</v>
      </c>
      <c r="AI482" s="238">
        <v>2</v>
      </c>
      <c r="AJ482" s="238">
        <v>4</v>
      </c>
      <c r="AK482" s="238">
        <v>21</v>
      </c>
      <c r="AL482" s="238">
        <v>25</v>
      </c>
      <c r="AM482" s="238" t="s">
        <v>354</v>
      </c>
      <c r="AN482" s="238">
        <v>5</v>
      </c>
      <c r="AO482" s="238">
        <v>15</v>
      </c>
      <c r="AP482" s="238">
        <v>21</v>
      </c>
      <c r="AS482" s="238">
        <v>7</v>
      </c>
      <c r="AT482" s="238">
        <v>98</v>
      </c>
      <c r="AU482" s="238">
        <v>40</v>
      </c>
      <c r="AV482" s="238">
        <v>11</v>
      </c>
      <c r="AW482" s="238">
        <v>21</v>
      </c>
      <c r="CT482" s="238">
        <v>455967</v>
      </c>
      <c r="CU482" s="238">
        <v>4978674</v>
      </c>
      <c r="CV482" s="238">
        <v>44.960138999999998</v>
      </c>
      <c r="CW482" s="238">
        <v>-93.558299300000002</v>
      </c>
      <c r="CX482" s="238" t="s">
        <v>359</v>
      </c>
      <c r="CY482" s="238" t="s">
        <v>3677</v>
      </c>
    </row>
    <row r="483" spans="1:103" x14ac:dyDescent="0.25">
      <c r="A483" s="238">
        <v>803033</v>
      </c>
      <c r="B483" s="238">
        <v>4</v>
      </c>
      <c r="C483" s="238">
        <v>15</v>
      </c>
      <c r="D483" s="238">
        <v>11.821999999999999</v>
      </c>
      <c r="E483" s="238">
        <v>27</v>
      </c>
      <c r="F483" s="238" t="s">
        <v>3066</v>
      </c>
      <c r="H483" s="238" t="s">
        <v>354</v>
      </c>
      <c r="I483" s="238">
        <v>25</v>
      </c>
      <c r="K483" s="238">
        <v>20001788</v>
      </c>
      <c r="L483" s="238">
        <v>200690001</v>
      </c>
      <c r="M483" s="238">
        <v>3</v>
      </c>
      <c r="N483" s="238">
        <v>9</v>
      </c>
      <c r="O483" s="238">
        <v>2020</v>
      </c>
      <c r="P483" s="238" t="s">
        <v>361</v>
      </c>
      <c r="Q483" s="238">
        <v>0</v>
      </c>
      <c r="S483" s="238">
        <v>5</v>
      </c>
      <c r="T483" s="238">
        <v>0</v>
      </c>
      <c r="U483" s="238">
        <v>1</v>
      </c>
      <c r="W483" s="238">
        <v>48</v>
      </c>
      <c r="X483" s="238">
        <v>2</v>
      </c>
      <c r="Y483" s="238">
        <v>6</v>
      </c>
      <c r="Z483" s="238">
        <v>1</v>
      </c>
      <c r="AB483" s="238">
        <v>1</v>
      </c>
      <c r="AC483" s="238">
        <v>98</v>
      </c>
      <c r="AD483" s="238" t="s">
        <v>2800</v>
      </c>
      <c r="AF483" s="238" t="s">
        <v>2779</v>
      </c>
      <c r="AG483" s="238">
        <v>3</v>
      </c>
      <c r="AH483" s="238">
        <v>2</v>
      </c>
      <c r="AI483" s="238">
        <v>4</v>
      </c>
      <c r="AJ483" s="238">
        <v>2</v>
      </c>
      <c r="AK483" s="238">
        <v>32</v>
      </c>
      <c r="AL483" s="238">
        <v>41</v>
      </c>
      <c r="AM483" s="238" t="s">
        <v>354</v>
      </c>
      <c r="AN483" s="238">
        <v>5</v>
      </c>
      <c r="AO483" s="238">
        <v>74</v>
      </c>
      <c r="AP483" s="238">
        <v>62</v>
      </c>
      <c r="AS483" s="238">
        <v>12</v>
      </c>
      <c r="AT483" s="238">
        <v>9</v>
      </c>
      <c r="AU483" s="238">
        <v>40</v>
      </c>
      <c r="AV483" s="238">
        <v>13</v>
      </c>
      <c r="AW483" s="238">
        <v>21</v>
      </c>
      <c r="CT483" s="238">
        <v>455972.738020666</v>
      </c>
      <c r="CU483" s="238">
        <v>4978695.8132758699</v>
      </c>
      <c r="CV483" s="238">
        <v>44.960336089999998</v>
      </c>
      <c r="CW483" s="238">
        <v>-93.558228130000003</v>
      </c>
      <c r="CX483" s="238" t="s">
        <v>359</v>
      </c>
      <c r="CY483" s="238" t="s">
        <v>3678</v>
      </c>
    </row>
    <row r="484" spans="1:103" x14ac:dyDescent="0.25">
      <c r="A484" s="238">
        <v>10981682</v>
      </c>
      <c r="B484" s="238">
        <v>4</v>
      </c>
      <c r="C484" s="238">
        <v>15</v>
      </c>
      <c r="D484" s="238">
        <v>11.853999999999999</v>
      </c>
      <c r="E484" s="238">
        <v>27</v>
      </c>
      <c r="F484" s="238" t="s">
        <v>3066</v>
      </c>
      <c r="H484" s="238" t="s">
        <v>354</v>
      </c>
      <c r="I484" s="238">
        <v>25</v>
      </c>
      <c r="K484" s="238" t="s">
        <v>3679</v>
      </c>
      <c r="L484" s="238">
        <v>142360093</v>
      </c>
      <c r="M484" s="238">
        <v>8</v>
      </c>
      <c r="N484" s="238">
        <v>24</v>
      </c>
      <c r="O484" s="238">
        <v>2014</v>
      </c>
      <c r="P484" s="238" t="s">
        <v>366</v>
      </c>
      <c r="Q484" s="238">
        <v>17</v>
      </c>
      <c r="S484" s="238">
        <v>5</v>
      </c>
      <c r="T484" s="238">
        <v>0</v>
      </c>
      <c r="U484" s="238">
        <v>2</v>
      </c>
      <c r="V484" s="238">
        <v>7</v>
      </c>
      <c r="W484" s="238">
        <v>10</v>
      </c>
      <c r="X484" s="238">
        <v>2</v>
      </c>
      <c r="Y484" s="238">
        <v>1</v>
      </c>
      <c r="Z484" s="238">
        <v>1</v>
      </c>
      <c r="AA484" s="238">
        <v>1</v>
      </c>
      <c r="AB484" s="238">
        <v>1</v>
      </c>
      <c r="AC484" s="238">
        <v>98</v>
      </c>
      <c r="AD484" s="238" t="s">
        <v>3680</v>
      </c>
      <c r="AE484" s="238" t="s">
        <v>3680</v>
      </c>
      <c r="AF484" s="238" t="s">
        <v>2779</v>
      </c>
      <c r="AG484" s="238">
        <v>90</v>
      </c>
      <c r="AH484" s="238">
        <v>2</v>
      </c>
      <c r="AI484" s="238">
        <v>4</v>
      </c>
      <c r="AJ484" s="238">
        <v>5</v>
      </c>
      <c r="AK484" s="238">
        <v>23</v>
      </c>
      <c r="AL484" s="238">
        <v>62</v>
      </c>
      <c r="AM484" s="238" t="s">
        <v>363</v>
      </c>
      <c r="AN484" s="238">
        <v>5</v>
      </c>
      <c r="AO484" s="238">
        <v>1</v>
      </c>
      <c r="AP484" s="238">
        <v>1</v>
      </c>
      <c r="AS484" s="238">
        <v>7</v>
      </c>
      <c r="AT484" s="238">
        <v>98</v>
      </c>
      <c r="AU484" s="238">
        <v>35</v>
      </c>
      <c r="AV484" s="238">
        <v>11</v>
      </c>
      <c r="AW484" s="238">
        <v>21</v>
      </c>
      <c r="AX484" s="238">
        <v>2</v>
      </c>
      <c r="AY484" s="238">
        <v>4</v>
      </c>
      <c r="AZ484" s="238">
        <v>5</v>
      </c>
      <c r="BA484" s="238">
        <v>29</v>
      </c>
      <c r="BB484" s="238">
        <v>31</v>
      </c>
      <c r="BC484" s="238" t="s">
        <v>363</v>
      </c>
      <c r="BD484" s="238">
        <v>10</v>
      </c>
      <c r="BE484" s="238">
        <v>7</v>
      </c>
      <c r="BF484" s="238">
        <v>1</v>
      </c>
      <c r="BI484" s="238">
        <v>7</v>
      </c>
      <c r="BJ484" s="238">
        <v>98</v>
      </c>
      <c r="BK484" s="238">
        <v>35</v>
      </c>
      <c r="BL484" s="238">
        <v>11</v>
      </c>
      <c r="BM484" s="238">
        <v>21</v>
      </c>
      <c r="CT484" s="238">
        <v>455982</v>
      </c>
      <c r="CU484" s="238">
        <v>4978748</v>
      </c>
      <c r="CV484" s="238">
        <v>44.960807899999999</v>
      </c>
      <c r="CW484" s="238">
        <v>-93.558121499999999</v>
      </c>
      <c r="CX484" s="238" t="s">
        <v>359</v>
      </c>
      <c r="CY484" s="238" t="s">
        <v>3681</v>
      </c>
    </row>
    <row r="485" spans="1:103" x14ac:dyDescent="0.25">
      <c r="A485" s="238">
        <v>816416</v>
      </c>
      <c r="B485" s="238">
        <v>4</v>
      </c>
      <c r="C485" s="238">
        <v>15</v>
      </c>
      <c r="D485" s="238">
        <v>11.86</v>
      </c>
      <c r="E485" s="238">
        <v>27</v>
      </c>
      <c r="F485" s="238" t="s">
        <v>3066</v>
      </c>
      <c r="H485" s="238" t="s">
        <v>354</v>
      </c>
      <c r="I485" s="238">
        <v>25</v>
      </c>
      <c r="K485" s="238" t="s">
        <v>3682</v>
      </c>
      <c r="L485" s="238">
        <v>201770113</v>
      </c>
      <c r="M485" s="238">
        <v>6</v>
      </c>
      <c r="N485" s="238">
        <v>25</v>
      </c>
      <c r="O485" s="238">
        <v>2020</v>
      </c>
      <c r="P485" s="238" t="s">
        <v>384</v>
      </c>
      <c r="Q485" s="238">
        <v>18</v>
      </c>
      <c r="R485" s="238" t="s">
        <v>356</v>
      </c>
      <c r="S485" s="238">
        <v>5</v>
      </c>
      <c r="T485" s="238">
        <v>0</v>
      </c>
      <c r="U485" s="238">
        <v>3</v>
      </c>
      <c r="V485" s="238">
        <v>12</v>
      </c>
      <c r="W485" s="238">
        <v>10</v>
      </c>
      <c r="X485" s="238">
        <v>2</v>
      </c>
      <c r="Y485" s="238">
        <v>1</v>
      </c>
      <c r="Z485" s="238">
        <v>1</v>
      </c>
      <c r="AB485" s="238">
        <v>1</v>
      </c>
      <c r="AC485" s="238">
        <v>98</v>
      </c>
      <c r="AD485" s="238" t="s">
        <v>2800</v>
      </c>
      <c r="AF485" s="238" t="s">
        <v>2779</v>
      </c>
      <c r="AG485" s="238">
        <v>7</v>
      </c>
      <c r="AH485" s="238">
        <v>2</v>
      </c>
      <c r="AI485" s="238">
        <v>6</v>
      </c>
      <c r="AJ485" s="238">
        <v>4</v>
      </c>
      <c r="AK485" s="238">
        <v>21</v>
      </c>
      <c r="AL485" s="238">
        <v>17</v>
      </c>
      <c r="AM485" s="238" t="s">
        <v>354</v>
      </c>
      <c r="AN485" s="238">
        <v>5</v>
      </c>
      <c r="AO485" s="238">
        <v>4</v>
      </c>
      <c r="AS485" s="238">
        <v>12</v>
      </c>
      <c r="AT485" s="238">
        <v>24</v>
      </c>
      <c r="AU485" s="238">
        <v>35</v>
      </c>
      <c r="AV485" s="238">
        <v>11</v>
      </c>
      <c r="AW485" s="238">
        <v>21</v>
      </c>
      <c r="AX485" s="238">
        <v>2</v>
      </c>
      <c r="AY485" s="238">
        <v>3</v>
      </c>
      <c r="AZ485" s="238">
        <v>4</v>
      </c>
      <c r="BA485" s="238">
        <v>34</v>
      </c>
      <c r="BB485" s="238">
        <v>27</v>
      </c>
      <c r="BC485" s="238" t="s">
        <v>354</v>
      </c>
      <c r="BD485" s="238">
        <v>5</v>
      </c>
      <c r="BE485" s="238">
        <v>1</v>
      </c>
      <c r="BI485" s="238">
        <v>12</v>
      </c>
      <c r="BJ485" s="238">
        <v>24</v>
      </c>
      <c r="BK485" s="238">
        <v>35</v>
      </c>
      <c r="BL485" s="238">
        <v>11</v>
      </c>
      <c r="BM485" s="238">
        <v>21</v>
      </c>
      <c r="BN485" s="238">
        <v>2</v>
      </c>
      <c r="BO485" s="238">
        <v>2</v>
      </c>
      <c r="BP485" s="238">
        <v>4</v>
      </c>
      <c r="BQ485" s="238">
        <v>34</v>
      </c>
      <c r="BR485" s="238">
        <v>43</v>
      </c>
      <c r="BS485" s="238" t="s">
        <v>363</v>
      </c>
      <c r="BT485" s="238">
        <v>5</v>
      </c>
      <c r="BU485" s="238">
        <v>1</v>
      </c>
      <c r="BY485" s="238">
        <v>12</v>
      </c>
      <c r="BZ485" s="238">
        <v>24</v>
      </c>
      <c r="CA485" s="238">
        <v>35</v>
      </c>
      <c r="CB485" s="238">
        <v>11</v>
      </c>
      <c r="CC485" s="238">
        <v>21</v>
      </c>
      <c r="CT485" s="238">
        <v>455983.34662659798</v>
      </c>
      <c r="CU485" s="238">
        <v>4978756.86731748</v>
      </c>
      <c r="CV485" s="238">
        <v>44.96088632</v>
      </c>
      <c r="CW485" s="238">
        <v>-93.558098950000002</v>
      </c>
      <c r="CX485" s="238" t="s">
        <v>359</v>
      </c>
      <c r="CY485" s="238" t="s">
        <v>3683</v>
      </c>
    </row>
    <row r="486" spans="1:103" x14ac:dyDescent="0.25">
      <c r="A486" s="238">
        <v>10801563</v>
      </c>
      <c r="B486" s="238">
        <v>4</v>
      </c>
      <c r="C486" s="238">
        <v>15</v>
      </c>
      <c r="D486" s="238">
        <v>11.865</v>
      </c>
      <c r="E486" s="238">
        <v>27</v>
      </c>
      <c r="F486" s="238" t="s">
        <v>3066</v>
      </c>
      <c r="H486" s="238" t="s">
        <v>354</v>
      </c>
      <c r="I486" s="238">
        <v>25</v>
      </c>
      <c r="K486" s="238" t="s">
        <v>3684</v>
      </c>
      <c r="L486" s="238">
        <v>122230153</v>
      </c>
      <c r="M486" s="238">
        <v>8</v>
      </c>
      <c r="N486" s="238">
        <v>9</v>
      </c>
      <c r="O486" s="238">
        <v>2012</v>
      </c>
      <c r="P486" s="238" t="s">
        <v>384</v>
      </c>
      <c r="Q486" s="238">
        <v>14</v>
      </c>
      <c r="S486" s="238">
        <v>4</v>
      </c>
      <c r="T486" s="238">
        <v>0</v>
      </c>
      <c r="U486" s="238">
        <v>2</v>
      </c>
      <c r="V486" s="238">
        <v>1</v>
      </c>
      <c r="W486" s="238">
        <v>10</v>
      </c>
      <c r="X486" s="238">
        <v>90</v>
      </c>
      <c r="Y486" s="238">
        <v>1</v>
      </c>
      <c r="Z486" s="238">
        <v>1</v>
      </c>
      <c r="AA486" s="238">
        <v>1</v>
      </c>
      <c r="AB486" s="238">
        <v>1</v>
      </c>
      <c r="AC486" s="238">
        <v>98</v>
      </c>
      <c r="AD486" s="238" t="s">
        <v>2798</v>
      </c>
      <c r="AE486" s="238" t="s">
        <v>3668</v>
      </c>
      <c r="AF486" s="238" t="s">
        <v>2779</v>
      </c>
      <c r="AG486" s="238">
        <v>7</v>
      </c>
      <c r="AH486" s="238">
        <v>2</v>
      </c>
      <c r="AI486" s="238">
        <v>4</v>
      </c>
      <c r="AJ486" s="238">
        <v>3</v>
      </c>
      <c r="AK486" s="238">
        <v>8</v>
      </c>
      <c r="AL486" s="238">
        <v>42</v>
      </c>
      <c r="AM486" s="238" t="s">
        <v>354</v>
      </c>
      <c r="AN486" s="238">
        <v>5</v>
      </c>
      <c r="AO486" s="238">
        <v>1</v>
      </c>
      <c r="AS486" s="238">
        <v>7</v>
      </c>
      <c r="AT486" s="238">
        <v>98</v>
      </c>
      <c r="AU486" s="238">
        <v>35</v>
      </c>
      <c r="AV486" s="238">
        <v>10</v>
      </c>
      <c r="AW486" s="238">
        <v>21</v>
      </c>
      <c r="AX486" s="238">
        <v>2</v>
      </c>
      <c r="AY486" s="238">
        <v>2</v>
      </c>
      <c r="AZ486" s="238">
        <v>3</v>
      </c>
      <c r="BA486" s="238">
        <v>21</v>
      </c>
      <c r="BB486" s="238">
        <v>31</v>
      </c>
      <c r="BC486" s="238" t="s">
        <v>363</v>
      </c>
      <c r="BD486" s="238">
        <v>5</v>
      </c>
      <c r="BE486" s="238">
        <v>15</v>
      </c>
      <c r="BI486" s="238">
        <v>7</v>
      </c>
      <c r="BJ486" s="238">
        <v>98</v>
      </c>
      <c r="BK486" s="238">
        <v>35</v>
      </c>
      <c r="BL486" s="238">
        <v>10</v>
      </c>
      <c r="BM486" s="238">
        <v>21</v>
      </c>
      <c r="CT486" s="238">
        <v>455981</v>
      </c>
      <c r="CU486" s="238">
        <v>4978765</v>
      </c>
      <c r="CV486" s="238">
        <v>44.960960100000001</v>
      </c>
      <c r="CW486" s="238">
        <v>-93.558131500000002</v>
      </c>
      <c r="CX486" s="238" t="s">
        <v>359</v>
      </c>
      <c r="CY486" s="238" t="s">
        <v>3685</v>
      </c>
    </row>
    <row r="487" spans="1:103" x14ac:dyDescent="0.25">
      <c r="A487" s="238">
        <v>499876</v>
      </c>
      <c r="B487" s="238">
        <v>4</v>
      </c>
      <c r="C487" s="238">
        <v>15</v>
      </c>
      <c r="D487" s="238">
        <v>11.868</v>
      </c>
      <c r="E487" s="238">
        <v>27</v>
      </c>
      <c r="F487" s="238" t="s">
        <v>3066</v>
      </c>
      <c r="H487" s="238" t="s">
        <v>354</v>
      </c>
      <c r="I487" s="238">
        <v>25</v>
      </c>
      <c r="K487" s="238">
        <v>17010882</v>
      </c>
      <c r="M487" s="238">
        <v>9</v>
      </c>
      <c r="N487" s="238">
        <v>8</v>
      </c>
      <c r="O487" s="238">
        <v>2017</v>
      </c>
      <c r="P487" s="238" t="s">
        <v>362</v>
      </c>
      <c r="Q487" s="238">
        <v>9</v>
      </c>
      <c r="R487" s="238" t="s">
        <v>369</v>
      </c>
      <c r="S487" s="238">
        <v>3</v>
      </c>
      <c r="T487" s="238">
        <v>0</v>
      </c>
      <c r="U487" s="238">
        <v>1</v>
      </c>
      <c r="W487" s="238">
        <v>49</v>
      </c>
      <c r="X487" s="238">
        <v>2</v>
      </c>
      <c r="Y487" s="238">
        <v>1</v>
      </c>
      <c r="Z487" s="238">
        <v>1</v>
      </c>
      <c r="AB487" s="238">
        <v>1</v>
      </c>
      <c r="AC487" s="238">
        <v>98</v>
      </c>
      <c r="AD487" s="238" t="s">
        <v>2800</v>
      </c>
      <c r="AF487" s="238" t="s">
        <v>2779</v>
      </c>
      <c r="AG487" s="238">
        <v>3</v>
      </c>
      <c r="AH487" s="238">
        <v>2</v>
      </c>
      <c r="AI487" s="238">
        <v>3</v>
      </c>
      <c r="AJ487" s="238">
        <v>3</v>
      </c>
      <c r="AK487" s="238">
        <v>21</v>
      </c>
      <c r="AL487" s="238">
        <v>49</v>
      </c>
      <c r="AM487" s="238" t="s">
        <v>354</v>
      </c>
      <c r="AN487" s="238">
        <v>5</v>
      </c>
      <c r="AO487" s="238">
        <v>74</v>
      </c>
      <c r="AS487" s="238">
        <v>12</v>
      </c>
      <c r="AT487" s="238">
        <v>9</v>
      </c>
      <c r="AU487" s="238">
        <v>40</v>
      </c>
      <c r="AV487" s="238">
        <v>11</v>
      </c>
      <c r="AW487" s="238">
        <v>21</v>
      </c>
      <c r="CT487" s="238">
        <v>455984.94656400802</v>
      </c>
      <c r="CU487" s="238">
        <v>4978764.7889004098</v>
      </c>
      <c r="CV487" s="238">
        <v>44.960957729999997</v>
      </c>
      <c r="CW487" s="238">
        <v>-93.558079359999994</v>
      </c>
      <c r="CX487" s="238" t="s">
        <v>359</v>
      </c>
      <c r="CY487" s="238" t="s">
        <v>3686</v>
      </c>
    </row>
    <row r="488" spans="1:103" x14ac:dyDescent="0.25">
      <c r="A488" s="238">
        <v>10794446</v>
      </c>
      <c r="B488" s="238">
        <v>4</v>
      </c>
      <c r="C488" s="238">
        <v>15</v>
      </c>
      <c r="D488" s="238">
        <v>11.884</v>
      </c>
      <c r="E488" s="238">
        <v>27</v>
      </c>
      <c r="F488" s="238" t="s">
        <v>3066</v>
      </c>
      <c r="H488" s="238" t="s">
        <v>354</v>
      </c>
      <c r="I488" s="238">
        <v>25</v>
      </c>
      <c r="K488" s="238" t="s">
        <v>3687</v>
      </c>
      <c r="L488" s="238">
        <v>121000018</v>
      </c>
      <c r="M488" s="238">
        <v>4</v>
      </c>
      <c r="N488" s="238">
        <v>7</v>
      </c>
      <c r="O488" s="238">
        <v>2012</v>
      </c>
      <c r="P488" s="238" t="s">
        <v>364</v>
      </c>
      <c r="Q488" s="238">
        <v>11</v>
      </c>
      <c r="S488" s="238">
        <v>5</v>
      </c>
      <c r="T488" s="238">
        <v>0</v>
      </c>
      <c r="U488" s="238">
        <v>2</v>
      </c>
      <c r="V488" s="238">
        <v>1</v>
      </c>
      <c r="W488" s="238">
        <v>10</v>
      </c>
      <c r="X488" s="238">
        <v>2</v>
      </c>
      <c r="Y488" s="238">
        <v>1</v>
      </c>
      <c r="Z488" s="238">
        <v>3</v>
      </c>
      <c r="AA488" s="238">
        <v>3</v>
      </c>
      <c r="AB488" s="238">
        <v>2</v>
      </c>
      <c r="AC488" s="238">
        <v>98</v>
      </c>
      <c r="AD488" s="238" t="s">
        <v>2834</v>
      </c>
      <c r="AE488" s="238" t="s">
        <v>3688</v>
      </c>
      <c r="AF488" s="238" t="s">
        <v>2779</v>
      </c>
      <c r="AG488" s="238">
        <v>7</v>
      </c>
      <c r="AH488" s="238">
        <v>2</v>
      </c>
      <c r="AI488" s="238">
        <v>3</v>
      </c>
      <c r="AJ488" s="238">
        <v>4</v>
      </c>
      <c r="AK488" s="238">
        <v>21</v>
      </c>
      <c r="AL488" s="238">
        <v>52</v>
      </c>
      <c r="AM488" s="238" t="s">
        <v>354</v>
      </c>
      <c r="AN488" s="238">
        <v>5</v>
      </c>
      <c r="AO488" s="238">
        <v>15</v>
      </c>
      <c r="AP488" s="238">
        <v>15</v>
      </c>
      <c r="AS488" s="238">
        <v>7</v>
      </c>
      <c r="AT488" s="238">
        <v>98</v>
      </c>
      <c r="AU488" s="238">
        <v>30</v>
      </c>
      <c r="AV488" s="238">
        <v>10</v>
      </c>
      <c r="AW488" s="238">
        <v>20</v>
      </c>
      <c r="AX488" s="238">
        <v>2</v>
      </c>
      <c r="AY488" s="238">
        <v>3</v>
      </c>
      <c r="AZ488" s="238">
        <v>4</v>
      </c>
      <c r="BA488" s="238">
        <v>24</v>
      </c>
      <c r="BB488" s="238">
        <v>33</v>
      </c>
      <c r="BC488" s="238" t="s">
        <v>354</v>
      </c>
      <c r="BD488" s="238">
        <v>5</v>
      </c>
      <c r="BE488" s="238">
        <v>1</v>
      </c>
      <c r="BF488" s="238">
        <v>1</v>
      </c>
      <c r="BI488" s="238">
        <v>7</v>
      </c>
      <c r="BJ488" s="238">
        <v>98</v>
      </c>
      <c r="BK488" s="238">
        <v>30</v>
      </c>
      <c r="BL488" s="238">
        <v>10</v>
      </c>
      <c r="BM488" s="238">
        <v>20</v>
      </c>
      <c r="CT488" s="238">
        <v>455975</v>
      </c>
      <c r="CU488" s="238">
        <v>4978795</v>
      </c>
      <c r="CV488" s="238">
        <v>44.961227700000002</v>
      </c>
      <c r="CW488" s="238">
        <v>-93.558211</v>
      </c>
      <c r="CX488" s="238" t="s">
        <v>359</v>
      </c>
      <c r="CY488" s="238" t="s">
        <v>3689</v>
      </c>
    </row>
    <row r="489" spans="1:103" x14ac:dyDescent="0.25">
      <c r="A489" s="238">
        <v>11069010</v>
      </c>
      <c r="B489" s="238">
        <v>4</v>
      </c>
      <c r="C489" s="238">
        <v>15</v>
      </c>
      <c r="D489" s="238">
        <v>11.9</v>
      </c>
      <c r="E489" s="238">
        <v>27</v>
      </c>
      <c r="F489" s="238" t="s">
        <v>3066</v>
      </c>
      <c r="H489" s="238" t="s">
        <v>354</v>
      </c>
      <c r="I489" s="238">
        <v>25</v>
      </c>
      <c r="K489" s="238" t="s">
        <v>3690</v>
      </c>
      <c r="L489" s="238">
        <v>152700087</v>
      </c>
      <c r="M489" s="238">
        <v>9</v>
      </c>
      <c r="N489" s="238">
        <v>19</v>
      </c>
      <c r="O489" s="238">
        <v>2015</v>
      </c>
      <c r="P489" s="238" t="s">
        <v>364</v>
      </c>
      <c r="Q489" s="238">
        <v>13</v>
      </c>
      <c r="R489" s="238" t="s">
        <v>356</v>
      </c>
      <c r="S489" s="238">
        <v>5</v>
      </c>
      <c r="T489" s="238">
        <v>0</v>
      </c>
      <c r="U489" s="238">
        <v>2</v>
      </c>
      <c r="V489" s="238">
        <v>1</v>
      </c>
      <c r="W489" s="238">
        <v>10</v>
      </c>
      <c r="X489" s="238">
        <v>2</v>
      </c>
      <c r="Y489" s="238">
        <v>1</v>
      </c>
      <c r="Z489" s="238">
        <v>1</v>
      </c>
      <c r="AB489" s="238">
        <v>1</v>
      </c>
      <c r="AC489" s="238">
        <v>98</v>
      </c>
      <c r="AD489" s="238" t="s">
        <v>3691</v>
      </c>
      <c r="AE489" s="238" t="s">
        <v>3688</v>
      </c>
      <c r="AF489" s="238" t="s">
        <v>2779</v>
      </c>
      <c r="AG489" s="238">
        <v>7</v>
      </c>
      <c r="AH489" s="238">
        <v>2</v>
      </c>
      <c r="AI489" s="238">
        <v>2</v>
      </c>
      <c r="AJ489" s="238">
        <v>4</v>
      </c>
      <c r="AK489" s="238">
        <v>21</v>
      </c>
      <c r="AL489" s="238">
        <v>62</v>
      </c>
      <c r="AM489" s="238" t="s">
        <v>354</v>
      </c>
      <c r="AN489" s="238">
        <v>5</v>
      </c>
      <c r="AO489" s="238">
        <v>15</v>
      </c>
      <c r="AS489" s="238">
        <v>7</v>
      </c>
      <c r="AT489" s="238">
        <v>90</v>
      </c>
      <c r="AU489" s="238">
        <v>35</v>
      </c>
      <c r="AV489" s="238">
        <v>10</v>
      </c>
      <c r="AW489" s="238">
        <v>21</v>
      </c>
      <c r="AX489" s="238">
        <v>2</v>
      </c>
      <c r="AY489" s="238">
        <v>4</v>
      </c>
      <c r="AZ489" s="238">
        <v>4</v>
      </c>
      <c r="BA489" s="238">
        <v>21</v>
      </c>
      <c r="BB489" s="238">
        <v>42</v>
      </c>
      <c r="BC489" s="238" t="s">
        <v>354</v>
      </c>
      <c r="BD489" s="238">
        <v>5</v>
      </c>
      <c r="BE489" s="238">
        <v>1</v>
      </c>
      <c r="BI489" s="238">
        <v>7</v>
      </c>
      <c r="BJ489" s="238">
        <v>90</v>
      </c>
      <c r="BK489" s="238">
        <v>35</v>
      </c>
      <c r="BL489" s="238">
        <v>10</v>
      </c>
      <c r="BM489" s="238">
        <v>21</v>
      </c>
      <c r="CT489" s="238">
        <v>455966</v>
      </c>
      <c r="CU489" s="238">
        <v>4978820</v>
      </c>
      <c r="CV489" s="238">
        <v>44.961449899999998</v>
      </c>
      <c r="CW489" s="238">
        <v>-93.558325499999995</v>
      </c>
      <c r="CX489" s="238" t="s">
        <v>359</v>
      </c>
      <c r="CY489" s="238" t="s">
        <v>3692</v>
      </c>
    </row>
    <row r="490" spans="1:103" x14ac:dyDescent="0.25">
      <c r="A490" s="238">
        <v>808545</v>
      </c>
      <c r="B490" s="238">
        <v>4</v>
      </c>
      <c r="C490" s="238">
        <v>15</v>
      </c>
      <c r="D490" s="238">
        <v>11.901999999999999</v>
      </c>
      <c r="E490" s="238">
        <v>27</v>
      </c>
      <c r="F490" s="238" t="s">
        <v>3066</v>
      </c>
      <c r="H490" s="238" t="s">
        <v>354</v>
      </c>
      <c r="I490" s="238">
        <v>25</v>
      </c>
      <c r="K490" s="238" t="s">
        <v>3693</v>
      </c>
      <c r="L490" s="238">
        <v>201200030</v>
      </c>
      <c r="M490" s="238">
        <v>4</v>
      </c>
      <c r="N490" s="238">
        <v>29</v>
      </c>
      <c r="O490" s="238">
        <v>2020</v>
      </c>
      <c r="P490" s="238" t="s">
        <v>355</v>
      </c>
      <c r="Q490" s="238">
        <v>12</v>
      </c>
      <c r="R490" s="238">
        <v>98</v>
      </c>
      <c r="S490" s="238">
        <v>3</v>
      </c>
      <c r="T490" s="238">
        <v>0</v>
      </c>
      <c r="U490" s="238">
        <v>1</v>
      </c>
      <c r="W490" s="238">
        <v>69</v>
      </c>
      <c r="X490" s="238">
        <v>2</v>
      </c>
      <c r="Y490" s="238">
        <v>1</v>
      </c>
      <c r="Z490" s="238">
        <v>2</v>
      </c>
      <c r="AB490" s="238">
        <v>1</v>
      </c>
      <c r="AC490" s="238">
        <v>98</v>
      </c>
      <c r="AD490" s="238" t="s">
        <v>2800</v>
      </c>
      <c r="AF490" s="238" t="s">
        <v>2779</v>
      </c>
      <c r="AG490" s="238">
        <v>3</v>
      </c>
      <c r="AH490" s="238">
        <v>2</v>
      </c>
      <c r="AI490" s="238">
        <v>2</v>
      </c>
      <c r="AJ490" s="238">
        <v>3</v>
      </c>
      <c r="AK490" s="238">
        <v>21</v>
      </c>
      <c r="AL490" s="238">
        <v>50</v>
      </c>
      <c r="AM490" s="238" t="s">
        <v>354</v>
      </c>
      <c r="AN490" s="238">
        <v>7</v>
      </c>
      <c r="AO490" s="238">
        <v>90</v>
      </c>
      <c r="AS490" s="238">
        <v>12</v>
      </c>
      <c r="AT490" s="238">
        <v>9</v>
      </c>
      <c r="AU490" s="238">
        <v>35</v>
      </c>
      <c r="AV490" s="238">
        <v>11</v>
      </c>
      <c r="AW490" s="238">
        <v>21</v>
      </c>
      <c r="CT490" s="238">
        <v>455966.29340170202</v>
      </c>
      <c r="CU490" s="238">
        <v>4978821.8651172603</v>
      </c>
      <c r="CV490" s="238">
        <v>44.961470349999999</v>
      </c>
      <c r="CW490" s="238">
        <v>-93.558320839999993</v>
      </c>
      <c r="CX490" s="238" t="s">
        <v>359</v>
      </c>
      <c r="CY490" s="238" t="s">
        <v>3694</v>
      </c>
    </row>
    <row r="491" spans="1:103" x14ac:dyDescent="0.25">
      <c r="A491" s="238">
        <v>729039</v>
      </c>
      <c r="B491" s="238">
        <v>4</v>
      </c>
      <c r="C491" s="238">
        <v>15</v>
      </c>
      <c r="D491" s="238">
        <v>11.911</v>
      </c>
      <c r="E491" s="238">
        <v>27</v>
      </c>
      <c r="F491" s="238" t="s">
        <v>3066</v>
      </c>
      <c r="H491" s="238" t="s">
        <v>354</v>
      </c>
      <c r="I491" s="238">
        <v>25</v>
      </c>
      <c r="K491" s="238">
        <v>19005389</v>
      </c>
      <c r="M491" s="238">
        <v>6</v>
      </c>
      <c r="N491" s="238">
        <v>24</v>
      </c>
      <c r="O491" s="238">
        <v>2019</v>
      </c>
      <c r="P491" s="238" t="s">
        <v>361</v>
      </c>
      <c r="Q491" s="238">
        <v>14</v>
      </c>
      <c r="S491" s="238">
        <v>5</v>
      </c>
      <c r="T491" s="238">
        <v>0</v>
      </c>
      <c r="U491" s="238">
        <v>2</v>
      </c>
      <c r="V491" s="238">
        <v>13</v>
      </c>
      <c r="W491" s="238">
        <v>10</v>
      </c>
      <c r="X491" s="238">
        <v>2</v>
      </c>
      <c r="Y491" s="238">
        <v>1</v>
      </c>
      <c r="Z491" s="238">
        <v>1</v>
      </c>
      <c r="AB491" s="238">
        <v>1</v>
      </c>
      <c r="AC491" s="238">
        <v>98</v>
      </c>
      <c r="AD491" s="238" t="s">
        <v>2800</v>
      </c>
      <c r="AF491" s="238" t="s">
        <v>2779</v>
      </c>
      <c r="AG491" s="238">
        <v>7</v>
      </c>
      <c r="AH491" s="238">
        <v>2</v>
      </c>
      <c r="AI491" s="238">
        <v>3</v>
      </c>
      <c r="AJ491" s="238">
        <v>4</v>
      </c>
      <c r="AK491" s="238">
        <v>26</v>
      </c>
      <c r="AL491" s="238">
        <v>76</v>
      </c>
      <c r="AM491" s="238" t="s">
        <v>354</v>
      </c>
      <c r="AN491" s="238">
        <v>5</v>
      </c>
      <c r="AO491" s="238">
        <v>90</v>
      </c>
      <c r="AS491" s="238">
        <v>12</v>
      </c>
      <c r="AT491" s="238">
        <v>90</v>
      </c>
      <c r="AU491" s="238">
        <v>35</v>
      </c>
      <c r="AV491" s="238">
        <v>11</v>
      </c>
      <c r="AW491" s="238">
        <v>21</v>
      </c>
      <c r="AX491" s="238">
        <v>2</v>
      </c>
      <c r="AY491" s="238">
        <v>2</v>
      </c>
      <c r="AZ491" s="238">
        <v>4</v>
      </c>
      <c r="BA491" s="238">
        <v>21</v>
      </c>
      <c r="BB491" s="238">
        <v>20</v>
      </c>
      <c r="BC491" s="238" t="s">
        <v>363</v>
      </c>
      <c r="BD491" s="238">
        <v>5</v>
      </c>
      <c r="BE491" s="238">
        <v>4</v>
      </c>
      <c r="BI491" s="238">
        <v>12</v>
      </c>
      <c r="BJ491" s="238">
        <v>22</v>
      </c>
      <c r="BK491" s="238">
        <v>35</v>
      </c>
      <c r="BL491" s="238">
        <v>11</v>
      </c>
      <c r="BM491" s="238">
        <v>21</v>
      </c>
      <c r="CT491" s="238">
        <v>455963.64756307699</v>
      </c>
      <c r="CU491" s="238">
        <v>4978836.9463974303</v>
      </c>
      <c r="CV491" s="238">
        <v>44.961605939999998</v>
      </c>
      <c r="CW491" s="238">
        <v>-93.558355700000007</v>
      </c>
      <c r="CX491" s="238" t="s">
        <v>359</v>
      </c>
      <c r="CY491" s="238" t="s">
        <v>3695</v>
      </c>
    </row>
    <row r="492" spans="1:103" x14ac:dyDescent="0.25">
      <c r="A492" s="238">
        <v>446886</v>
      </c>
      <c r="B492" s="238">
        <v>4</v>
      </c>
      <c r="C492" s="238">
        <v>15</v>
      </c>
      <c r="D492" s="238">
        <v>11.92</v>
      </c>
      <c r="E492" s="238">
        <v>27</v>
      </c>
      <c r="F492" s="238" t="s">
        <v>3066</v>
      </c>
      <c r="H492" s="238" t="s">
        <v>354</v>
      </c>
      <c r="I492" s="238">
        <v>25</v>
      </c>
      <c r="K492" s="238" t="s">
        <v>3696</v>
      </c>
      <c r="M492" s="238">
        <v>4</v>
      </c>
      <c r="N492" s="238">
        <v>22</v>
      </c>
      <c r="O492" s="238">
        <v>2017</v>
      </c>
      <c r="P492" s="238" t="s">
        <v>364</v>
      </c>
      <c r="Q492" s="238">
        <v>12</v>
      </c>
      <c r="R492" s="238" t="s">
        <v>369</v>
      </c>
      <c r="S492" s="238">
        <v>5</v>
      </c>
      <c r="T492" s="238">
        <v>0</v>
      </c>
      <c r="U492" s="238">
        <v>3</v>
      </c>
      <c r="V492" s="238">
        <v>12</v>
      </c>
      <c r="W492" s="238">
        <v>10</v>
      </c>
      <c r="X492" s="238">
        <v>20</v>
      </c>
      <c r="Y492" s="238">
        <v>1</v>
      </c>
      <c r="Z492" s="238">
        <v>1</v>
      </c>
      <c r="AB492" s="238">
        <v>1</v>
      </c>
      <c r="AC492" s="238">
        <v>98</v>
      </c>
      <c r="AD492" s="238" t="s">
        <v>2800</v>
      </c>
      <c r="AF492" s="238" t="s">
        <v>2779</v>
      </c>
      <c r="AG492" s="238">
        <v>7</v>
      </c>
      <c r="AH492" s="238">
        <v>2</v>
      </c>
      <c r="AI492" s="238">
        <v>2</v>
      </c>
      <c r="AJ492" s="238">
        <v>3</v>
      </c>
      <c r="AK492" s="238">
        <v>34</v>
      </c>
      <c r="AL492" s="238">
        <v>18</v>
      </c>
      <c r="AM492" s="238" t="s">
        <v>354</v>
      </c>
      <c r="AN492" s="238">
        <v>5</v>
      </c>
      <c r="AO492" s="238">
        <v>1</v>
      </c>
      <c r="AS492" s="238">
        <v>12</v>
      </c>
      <c r="AT492" s="238">
        <v>90</v>
      </c>
      <c r="AV492" s="238">
        <v>11</v>
      </c>
      <c r="AW492" s="238">
        <v>21</v>
      </c>
      <c r="AX492" s="238">
        <v>2</v>
      </c>
      <c r="AY492" s="238">
        <v>4</v>
      </c>
      <c r="AZ492" s="238">
        <v>3</v>
      </c>
      <c r="BA492" s="238">
        <v>34</v>
      </c>
      <c r="BB492" s="238">
        <v>34</v>
      </c>
      <c r="BC492" s="238" t="s">
        <v>363</v>
      </c>
      <c r="BD492" s="238">
        <v>5</v>
      </c>
      <c r="BE492" s="238">
        <v>1</v>
      </c>
      <c r="BI492" s="238">
        <v>12</v>
      </c>
      <c r="BJ492" s="238">
        <v>90</v>
      </c>
      <c r="BK492" s="238">
        <v>35</v>
      </c>
      <c r="BL492" s="238">
        <v>11</v>
      </c>
      <c r="BM492" s="238">
        <v>21</v>
      </c>
      <c r="BN492" s="238">
        <v>2</v>
      </c>
      <c r="BO492" s="238">
        <v>3</v>
      </c>
      <c r="BP492" s="238">
        <v>3</v>
      </c>
      <c r="BQ492" s="238">
        <v>21</v>
      </c>
      <c r="BR492" s="238">
        <v>33</v>
      </c>
      <c r="BS492" s="238" t="s">
        <v>354</v>
      </c>
      <c r="BT492" s="238">
        <v>5</v>
      </c>
      <c r="BU492" s="238">
        <v>1</v>
      </c>
      <c r="BY492" s="238">
        <v>12</v>
      </c>
      <c r="BZ492" s="238">
        <v>90</v>
      </c>
      <c r="CB492" s="238">
        <v>11</v>
      </c>
      <c r="CC492" s="238">
        <v>21</v>
      </c>
      <c r="CT492" s="238">
        <v>455954.50016969797</v>
      </c>
      <c r="CU492" s="238">
        <v>4978843.24204187</v>
      </c>
      <c r="CV492" s="238">
        <v>44.96166204</v>
      </c>
      <c r="CW492" s="238">
        <v>-93.558472230000007</v>
      </c>
      <c r="CX492" s="238" t="s">
        <v>359</v>
      </c>
      <c r="CY492" s="238" t="s">
        <v>3697</v>
      </c>
    </row>
    <row r="493" spans="1:103" x14ac:dyDescent="0.25">
      <c r="A493" s="238">
        <v>837420</v>
      </c>
      <c r="B493" s="238">
        <v>4</v>
      </c>
      <c r="C493" s="238">
        <v>15</v>
      </c>
      <c r="D493" s="238">
        <v>11.926</v>
      </c>
      <c r="E493" s="238">
        <v>27</v>
      </c>
      <c r="F493" s="238" t="s">
        <v>3066</v>
      </c>
      <c r="H493" s="238" t="s">
        <v>354</v>
      </c>
      <c r="I493" s="238">
        <v>25</v>
      </c>
      <c r="K493" s="238" t="s">
        <v>3698</v>
      </c>
      <c r="L493" s="238">
        <v>202390129</v>
      </c>
      <c r="M493" s="238">
        <v>8</v>
      </c>
      <c r="N493" s="238">
        <v>26</v>
      </c>
      <c r="O493" s="238">
        <v>2020</v>
      </c>
      <c r="P493" s="238" t="s">
        <v>355</v>
      </c>
      <c r="Q493" s="238">
        <v>12</v>
      </c>
      <c r="S493" s="238">
        <v>5</v>
      </c>
      <c r="T493" s="238">
        <v>0</v>
      </c>
      <c r="U493" s="238">
        <v>2</v>
      </c>
      <c r="V493" s="238">
        <v>12</v>
      </c>
      <c r="W493" s="238">
        <v>10</v>
      </c>
      <c r="X493" s="238">
        <v>2</v>
      </c>
      <c r="Y493" s="238">
        <v>1</v>
      </c>
      <c r="Z493" s="238">
        <v>1</v>
      </c>
      <c r="AB493" s="238">
        <v>1</v>
      </c>
      <c r="AC493" s="238">
        <v>98</v>
      </c>
      <c r="AD493" s="238" t="s">
        <v>2800</v>
      </c>
      <c r="AF493" s="238" t="s">
        <v>2779</v>
      </c>
      <c r="AG493" s="238">
        <v>7</v>
      </c>
      <c r="AH493" s="238">
        <v>2</v>
      </c>
      <c r="AI493" s="238">
        <v>2</v>
      </c>
      <c r="AJ493" s="238">
        <v>4</v>
      </c>
      <c r="AK493" s="238">
        <v>26</v>
      </c>
      <c r="AL493" s="238">
        <v>44</v>
      </c>
      <c r="AM493" s="238" t="s">
        <v>363</v>
      </c>
      <c r="AN493" s="238">
        <v>5</v>
      </c>
      <c r="AO493" s="238">
        <v>1</v>
      </c>
      <c r="AS493" s="238">
        <v>12</v>
      </c>
      <c r="AT493" s="238">
        <v>90</v>
      </c>
      <c r="AU493" s="238">
        <v>30</v>
      </c>
      <c r="AV493" s="238">
        <v>11</v>
      </c>
      <c r="AW493" s="238">
        <v>21</v>
      </c>
      <c r="AX493" s="238">
        <v>2</v>
      </c>
      <c r="AY493" s="238">
        <v>2</v>
      </c>
      <c r="AZ493" s="238">
        <v>4</v>
      </c>
      <c r="BA493" s="238">
        <v>21</v>
      </c>
      <c r="BB493" s="238">
        <v>23</v>
      </c>
      <c r="BC493" s="238" t="s">
        <v>354</v>
      </c>
      <c r="BD493" s="238">
        <v>5</v>
      </c>
      <c r="BE493" s="238">
        <v>4</v>
      </c>
      <c r="BI493" s="238">
        <v>12</v>
      </c>
      <c r="BJ493" s="238">
        <v>90</v>
      </c>
      <c r="BK493" s="238">
        <v>30</v>
      </c>
      <c r="BL493" s="238">
        <v>11</v>
      </c>
      <c r="BM493" s="238">
        <v>21</v>
      </c>
      <c r="CT493" s="238">
        <v>455940.62876703899</v>
      </c>
      <c r="CU493" s="238">
        <v>4978854.6735162102</v>
      </c>
      <c r="CV493" s="238">
        <v>44.961764090000003</v>
      </c>
      <c r="CW493" s="238">
        <v>-93.558649099999997</v>
      </c>
      <c r="CX493" s="238" t="s">
        <v>359</v>
      </c>
      <c r="CY493" s="238" t="s">
        <v>3699</v>
      </c>
    </row>
    <row r="494" spans="1:103" x14ac:dyDescent="0.25">
      <c r="A494" s="238">
        <v>389899</v>
      </c>
      <c r="B494" s="238">
        <v>4</v>
      </c>
      <c r="C494" s="238">
        <v>15</v>
      </c>
      <c r="D494" s="238">
        <v>11.933999999999999</v>
      </c>
      <c r="E494" s="238">
        <v>27</v>
      </c>
      <c r="F494" s="238" t="s">
        <v>3066</v>
      </c>
      <c r="H494" s="238" t="s">
        <v>354</v>
      </c>
      <c r="I494" s="238">
        <v>25</v>
      </c>
      <c r="K494" s="238" t="s">
        <v>3700</v>
      </c>
      <c r="M494" s="238">
        <v>10</v>
      </c>
      <c r="N494" s="238">
        <v>27</v>
      </c>
      <c r="O494" s="238">
        <v>2016</v>
      </c>
      <c r="P494" s="238" t="s">
        <v>384</v>
      </c>
      <c r="Q494" s="238">
        <v>16</v>
      </c>
      <c r="R494" s="238" t="s">
        <v>356</v>
      </c>
      <c r="S494" s="238">
        <v>4</v>
      </c>
      <c r="T494" s="238">
        <v>0</v>
      </c>
      <c r="U494" s="238">
        <v>1</v>
      </c>
      <c r="W494" s="238">
        <v>35</v>
      </c>
      <c r="X494" s="238">
        <v>2</v>
      </c>
      <c r="Y494" s="238">
        <v>1</v>
      </c>
      <c r="Z494" s="238">
        <v>2</v>
      </c>
      <c r="AB494" s="238">
        <v>1</v>
      </c>
      <c r="AC494" s="238">
        <v>98</v>
      </c>
      <c r="AD494" s="238" t="s">
        <v>2800</v>
      </c>
      <c r="AF494" s="238" t="s">
        <v>2779</v>
      </c>
      <c r="AG494" s="238">
        <v>3</v>
      </c>
      <c r="AH494" s="238">
        <v>2</v>
      </c>
      <c r="AI494" s="238">
        <v>4</v>
      </c>
      <c r="AJ494" s="238">
        <v>4</v>
      </c>
      <c r="AK494" s="238">
        <v>21</v>
      </c>
      <c r="AL494" s="238">
        <v>21</v>
      </c>
      <c r="AM494" s="238" t="s">
        <v>354</v>
      </c>
      <c r="AN494" s="238">
        <v>9</v>
      </c>
      <c r="AO494" s="238">
        <v>99</v>
      </c>
      <c r="AS494" s="238">
        <v>12</v>
      </c>
      <c r="AT494" s="238">
        <v>98</v>
      </c>
      <c r="AU494" s="238">
        <v>35</v>
      </c>
      <c r="AV494" s="238">
        <v>12</v>
      </c>
      <c r="AW494" s="238">
        <v>21</v>
      </c>
      <c r="CT494" s="238">
        <v>455950.02149415802</v>
      </c>
      <c r="CU494" s="238">
        <v>4978866.0025873501</v>
      </c>
      <c r="CV494" s="238">
        <v>44.961866649999997</v>
      </c>
      <c r="CW494" s="238">
        <v>-93.558531000000002</v>
      </c>
      <c r="CX494" s="238" t="s">
        <v>359</v>
      </c>
      <c r="CY494" s="238" t="s">
        <v>3701</v>
      </c>
    </row>
    <row r="495" spans="1:103" x14ac:dyDescent="0.25">
      <c r="A495" s="238">
        <v>592482</v>
      </c>
      <c r="B495" s="238">
        <v>4</v>
      </c>
      <c r="C495" s="238">
        <v>15</v>
      </c>
      <c r="D495" s="238">
        <v>11.935</v>
      </c>
      <c r="E495" s="238">
        <v>27</v>
      </c>
      <c r="F495" s="238" t="s">
        <v>3066</v>
      </c>
      <c r="H495" s="238" t="s">
        <v>354</v>
      </c>
      <c r="I495" s="238">
        <v>25</v>
      </c>
      <c r="K495" s="238" t="s">
        <v>3702</v>
      </c>
      <c r="M495" s="238">
        <v>4</v>
      </c>
      <c r="N495" s="238">
        <v>19</v>
      </c>
      <c r="O495" s="238">
        <v>2018</v>
      </c>
      <c r="P495" s="238" t="s">
        <v>384</v>
      </c>
      <c r="Q495" s="238">
        <v>11</v>
      </c>
      <c r="R495" s="238" t="s">
        <v>369</v>
      </c>
      <c r="S495" s="238">
        <v>4</v>
      </c>
      <c r="T495" s="238">
        <v>0</v>
      </c>
      <c r="U495" s="238">
        <v>2</v>
      </c>
      <c r="V495" s="238">
        <v>12</v>
      </c>
      <c r="W495" s="238">
        <v>10</v>
      </c>
      <c r="X495" s="238">
        <v>2</v>
      </c>
      <c r="Y495" s="238">
        <v>1</v>
      </c>
      <c r="Z495" s="238">
        <v>1</v>
      </c>
      <c r="AB495" s="238">
        <v>1</v>
      </c>
      <c r="AC495" s="238">
        <v>98</v>
      </c>
      <c r="AD495" s="238" t="s">
        <v>2800</v>
      </c>
      <c r="AF495" s="238" t="s">
        <v>2779</v>
      </c>
      <c r="AG495" s="238">
        <v>7</v>
      </c>
      <c r="AH495" s="238">
        <v>2</v>
      </c>
      <c r="AI495" s="238">
        <v>2</v>
      </c>
      <c r="AJ495" s="238">
        <v>3</v>
      </c>
      <c r="AK495" s="238">
        <v>21</v>
      </c>
      <c r="AL495" s="238">
        <v>26</v>
      </c>
      <c r="AM495" s="238" t="s">
        <v>354</v>
      </c>
      <c r="AN495" s="238">
        <v>7</v>
      </c>
      <c r="AO495" s="238">
        <v>99</v>
      </c>
      <c r="AS495" s="238">
        <v>12</v>
      </c>
      <c r="AT495" s="238">
        <v>9</v>
      </c>
      <c r="AV495" s="238">
        <v>12</v>
      </c>
      <c r="AW495" s="238">
        <v>21</v>
      </c>
      <c r="AX495" s="238">
        <v>2</v>
      </c>
      <c r="AY495" s="238">
        <v>2</v>
      </c>
      <c r="AZ495" s="238">
        <v>3</v>
      </c>
      <c r="BA495" s="238">
        <v>34</v>
      </c>
      <c r="BB495" s="238">
        <v>44</v>
      </c>
      <c r="BC495" s="238" t="s">
        <v>363</v>
      </c>
      <c r="BD495" s="238">
        <v>5</v>
      </c>
      <c r="BE495" s="238">
        <v>1</v>
      </c>
      <c r="BI495" s="238">
        <v>12</v>
      </c>
      <c r="BJ495" s="238">
        <v>9</v>
      </c>
      <c r="BL495" s="238">
        <v>12</v>
      </c>
      <c r="BM495" s="238">
        <v>21</v>
      </c>
      <c r="CT495" s="238">
        <v>455951.89681218303</v>
      </c>
      <c r="CU495" s="238">
        <v>4978873.8165251696</v>
      </c>
      <c r="CV495" s="238">
        <v>44.9619371</v>
      </c>
      <c r="CW495" s="238">
        <v>-93.558507910000003</v>
      </c>
      <c r="CX495" s="238" t="s">
        <v>359</v>
      </c>
      <c r="CY495" s="238" t="s">
        <v>3703</v>
      </c>
    </row>
    <row r="496" spans="1:103" x14ac:dyDescent="0.25">
      <c r="A496" s="238">
        <v>744596</v>
      </c>
      <c r="B496" s="238">
        <v>4</v>
      </c>
      <c r="C496" s="238">
        <v>15</v>
      </c>
      <c r="D496" s="238">
        <v>11.974</v>
      </c>
      <c r="E496" s="238">
        <v>27</v>
      </c>
      <c r="F496" s="238" t="s">
        <v>3066</v>
      </c>
      <c r="H496" s="238" t="s">
        <v>354</v>
      </c>
      <c r="I496" s="238">
        <v>25</v>
      </c>
      <c r="K496" s="238">
        <v>19008043</v>
      </c>
      <c r="M496" s="238">
        <v>9</v>
      </c>
      <c r="N496" s="238">
        <v>2</v>
      </c>
      <c r="O496" s="238">
        <v>2019</v>
      </c>
      <c r="P496" s="238" t="s">
        <v>361</v>
      </c>
      <c r="Q496" s="238">
        <v>14</v>
      </c>
      <c r="R496" s="238" t="s">
        <v>356</v>
      </c>
      <c r="S496" s="238">
        <v>5</v>
      </c>
      <c r="T496" s="238">
        <v>0</v>
      </c>
      <c r="U496" s="238">
        <v>3</v>
      </c>
      <c r="V496" s="238">
        <v>12</v>
      </c>
      <c r="W496" s="238">
        <v>10</v>
      </c>
      <c r="X496" s="238">
        <v>2</v>
      </c>
      <c r="Y496" s="238">
        <v>1</v>
      </c>
      <c r="Z496" s="238">
        <v>2</v>
      </c>
      <c r="AB496" s="238">
        <v>1</v>
      </c>
      <c r="AC496" s="238">
        <v>98</v>
      </c>
      <c r="AD496" s="238" t="s">
        <v>2800</v>
      </c>
      <c r="AF496" s="238" t="s">
        <v>2779</v>
      </c>
      <c r="AG496" s="238">
        <v>7</v>
      </c>
      <c r="AH496" s="238">
        <v>2</v>
      </c>
      <c r="AI496" s="238">
        <v>2</v>
      </c>
      <c r="AJ496" s="238">
        <v>4</v>
      </c>
      <c r="AK496" s="238">
        <v>21</v>
      </c>
      <c r="AL496" s="238">
        <v>74</v>
      </c>
      <c r="AM496" s="238" t="s">
        <v>354</v>
      </c>
      <c r="AN496" s="238">
        <v>5</v>
      </c>
      <c r="AO496" s="238">
        <v>4</v>
      </c>
      <c r="AS496" s="238">
        <v>12</v>
      </c>
      <c r="AT496" s="238">
        <v>20</v>
      </c>
      <c r="AU496" s="238">
        <v>35</v>
      </c>
      <c r="AV496" s="238">
        <v>11</v>
      </c>
      <c r="AW496" s="238">
        <v>21</v>
      </c>
      <c r="AX496" s="238">
        <v>2</v>
      </c>
      <c r="AY496" s="238">
        <v>2</v>
      </c>
      <c r="AZ496" s="238">
        <v>4</v>
      </c>
      <c r="BA496" s="238">
        <v>34</v>
      </c>
      <c r="BB496" s="238">
        <v>19</v>
      </c>
      <c r="BC496" s="238" t="s">
        <v>363</v>
      </c>
      <c r="BD496" s="238">
        <v>5</v>
      </c>
      <c r="BE496" s="238">
        <v>1</v>
      </c>
      <c r="BI496" s="238">
        <v>12</v>
      </c>
      <c r="BJ496" s="238">
        <v>20</v>
      </c>
      <c r="BK496" s="238">
        <v>35</v>
      </c>
      <c r="BL496" s="238">
        <v>11</v>
      </c>
      <c r="BM496" s="238">
        <v>21</v>
      </c>
      <c r="BN496" s="238">
        <v>2</v>
      </c>
      <c r="BO496" s="238">
        <v>4</v>
      </c>
      <c r="BP496" s="238">
        <v>4</v>
      </c>
      <c r="BQ496" s="238">
        <v>34</v>
      </c>
      <c r="BR496" s="238">
        <v>65</v>
      </c>
      <c r="BS496" s="238" t="s">
        <v>354</v>
      </c>
      <c r="BT496" s="238">
        <v>5</v>
      </c>
      <c r="BU496" s="238">
        <v>1</v>
      </c>
      <c r="BY496" s="238">
        <v>12</v>
      </c>
      <c r="BZ496" s="238">
        <v>20</v>
      </c>
      <c r="CA496" s="238">
        <v>35</v>
      </c>
      <c r="CB496" s="238">
        <v>11</v>
      </c>
      <c r="CC496" s="238">
        <v>21</v>
      </c>
      <c r="CT496" s="238">
        <v>455937.46126068902</v>
      </c>
      <c r="CU496" s="238">
        <v>4978933.6078700796</v>
      </c>
      <c r="CV496" s="238">
        <v>44.962474419999999</v>
      </c>
      <c r="CW496" s="238">
        <v>-93.558696159999997</v>
      </c>
      <c r="CX496" s="238" t="s">
        <v>359</v>
      </c>
      <c r="CY496" s="238" t="s">
        <v>3704</v>
      </c>
    </row>
    <row r="497" spans="1:103" x14ac:dyDescent="0.25">
      <c r="A497" s="238">
        <v>524036</v>
      </c>
      <c r="B497" s="238">
        <v>4</v>
      </c>
      <c r="C497" s="238">
        <v>15</v>
      </c>
      <c r="D497" s="238">
        <v>12.047000000000001</v>
      </c>
      <c r="E497" s="238">
        <v>27</v>
      </c>
      <c r="F497" s="238" t="s">
        <v>3066</v>
      </c>
      <c r="H497" s="238" t="s">
        <v>354</v>
      </c>
      <c r="I497" s="238">
        <v>25</v>
      </c>
      <c r="K497" s="238">
        <v>17014054</v>
      </c>
      <c r="M497" s="238">
        <v>12</v>
      </c>
      <c r="N497" s="238">
        <v>8</v>
      </c>
      <c r="O497" s="238">
        <v>2017</v>
      </c>
      <c r="P497" s="238" t="s">
        <v>362</v>
      </c>
      <c r="Q497" s="238">
        <v>15</v>
      </c>
      <c r="R497" s="238" t="s">
        <v>369</v>
      </c>
      <c r="S497" s="238">
        <v>5</v>
      </c>
      <c r="T497" s="238">
        <v>0</v>
      </c>
      <c r="U497" s="238">
        <v>1</v>
      </c>
      <c r="W497" s="238">
        <v>75</v>
      </c>
      <c r="X497" s="238">
        <v>2</v>
      </c>
      <c r="Y497" s="238">
        <v>1</v>
      </c>
      <c r="Z497" s="238">
        <v>1</v>
      </c>
      <c r="AB497" s="238">
        <v>1</v>
      </c>
      <c r="AC497" s="238">
        <v>98</v>
      </c>
      <c r="AD497" s="238" t="s">
        <v>2800</v>
      </c>
      <c r="AF497" s="238" t="s">
        <v>2779</v>
      </c>
      <c r="AG497" s="238">
        <v>3</v>
      </c>
      <c r="AH497" s="238">
        <v>2</v>
      </c>
      <c r="AI497" s="238">
        <v>2</v>
      </c>
      <c r="AJ497" s="238">
        <v>3</v>
      </c>
      <c r="AK497" s="238">
        <v>21</v>
      </c>
      <c r="AL497" s="238">
        <v>20</v>
      </c>
      <c r="AM497" s="238" t="s">
        <v>354</v>
      </c>
      <c r="AN497" s="238">
        <v>99</v>
      </c>
      <c r="AO497" s="238">
        <v>99</v>
      </c>
      <c r="AS497" s="238">
        <v>12</v>
      </c>
      <c r="AT497" s="238">
        <v>9</v>
      </c>
      <c r="AU497" s="238">
        <v>30</v>
      </c>
      <c r="AV497" s="238">
        <v>12</v>
      </c>
      <c r="AW497" s="238">
        <v>21</v>
      </c>
      <c r="CT497" s="238">
        <v>455931.76520764502</v>
      </c>
      <c r="CU497" s="238">
        <v>4979046.2322326601</v>
      </c>
      <c r="CV497" s="238">
        <v>44.963487860000001</v>
      </c>
      <c r="CW497" s="238">
        <v>-93.558778219999994</v>
      </c>
      <c r="CX497" s="238" t="s">
        <v>359</v>
      </c>
      <c r="CY497" s="238" t="s">
        <v>3705</v>
      </c>
    </row>
    <row r="498" spans="1:103" x14ac:dyDescent="0.25">
      <c r="A498" s="238">
        <v>596667</v>
      </c>
      <c r="B498" s="238">
        <v>4</v>
      </c>
      <c r="C498" s="238">
        <v>15</v>
      </c>
      <c r="D498" s="238">
        <v>12.047000000000001</v>
      </c>
      <c r="E498" s="238">
        <v>27</v>
      </c>
      <c r="F498" s="238" t="s">
        <v>3066</v>
      </c>
      <c r="H498" s="238" t="s">
        <v>354</v>
      </c>
      <c r="I498" s="238">
        <v>25</v>
      </c>
      <c r="K498" s="238">
        <v>18004619</v>
      </c>
      <c r="M498" s="238">
        <v>5</v>
      </c>
      <c r="N498" s="238">
        <v>11</v>
      </c>
      <c r="O498" s="238">
        <v>2018</v>
      </c>
      <c r="P498" s="238" t="s">
        <v>362</v>
      </c>
      <c r="Q498" s="238">
        <v>17</v>
      </c>
      <c r="R498" s="238" t="s">
        <v>356</v>
      </c>
      <c r="S498" s="238">
        <v>5</v>
      </c>
      <c r="T498" s="238">
        <v>0</v>
      </c>
      <c r="U498" s="238">
        <v>2</v>
      </c>
      <c r="V498" s="238">
        <v>10</v>
      </c>
      <c r="W498" s="238">
        <v>10</v>
      </c>
      <c r="X498" s="238">
        <v>2</v>
      </c>
      <c r="Y498" s="238">
        <v>1</v>
      </c>
      <c r="Z498" s="238">
        <v>1</v>
      </c>
      <c r="AB498" s="238">
        <v>1</v>
      </c>
      <c r="AC498" s="238">
        <v>98</v>
      </c>
      <c r="AD498" s="238" t="s">
        <v>2800</v>
      </c>
      <c r="AF498" s="238" t="s">
        <v>2779</v>
      </c>
      <c r="AG498" s="238">
        <v>5</v>
      </c>
      <c r="AH498" s="238">
        <v>2</v>
      </c>
      <c r="AI498" s="238">
        <v>2</v>
      </c>
      <c r="AJ498" s="238">
        <v>4</v>
      </c>
      <c r="AK498" s="238">
        <v>21</v>
      </c>
      <c r="AL498" s="238">
        <v>35</v>
      </c>
      <c r="AM498" s="238" t="s">
        <v>354</v>
      </c>
      <c r="AN498" s="238">
        <v>5</v>
      </c>
      <c r="AO498" s="238">
        <v>90</v>
      </c>
      <c r="AS498" s="238">
        <v>12</v>
      </c>
      <c r="AT498" s="238">
        <v>9</v>
      </c>
      <c r="AU498" s="238">
        <v>35</v>
      </c>
      <c r="AV498" s="238">
        <v>11</v>
      </c>
      <c r="AW498" s="238">
        <v>23</v>
      </c>
      <c r="AX498" s="238">
        <v>2</v>
      </c>
      <c r="AY498" s="238">
        <v>4</v>
      </c>
      <c r="AZ498" s="238">
        <v>4</v>
      </c>
      <c r="BA498" s="238">
        <v>23</v>
      </c>
      <c r="BB498" s="238">
        <v>66</v>
      </c>
      <c r="BC498" s="238" t="s">
        <v>354</v>
      </c>
      <c r="BD498" s="238">
        <v>5</v>
      </c>
      <c r="BE498" s="238">
        <v>1</v>
      </c>
      <c r="BI498" s="238">
        <v>12</v>
      </c>
      <c r="BJ498" s="238">
        <v>9</v>
      </c>
      <c r="BK498" s="238">
        <v>35</v>
      </c>
      <c r="BL498" s="238">
        <v>11</v>
      </c>
      <c r="BM498" s="238">
        <v>23</v>
      </c>
      <c r="CT498" s="238">
        <v>455915.62559203297</v>
      </c>
      <c r="CU498" s="238">
        <v>4979050.6240922399</v>
      </c>
      <c r="CV498" s="238">
        <v>44.963526389999998</v>
      </c>
      <c r="CW498" s="238">
        <v>-93.558983240000003</v>
      </c>
      <c r="CX498" s="238" t="s">
        <v>359</v>
      </c>
      <c r="CY498" s="238" t="s">
        <v>3706</v>
      </c>
    </row>
    <row r="499" spans="1:103" x14ac:dyDescent="0.25">
      <c r="A499" s="238">
        <v>760657</v>
      </c>
      <c r="B499" s="238">
        <v>4</v>
      </c>
      <c r="C499" s="238">
        <v>15</v>
      </c>
      <c r="D499" s="238">
        <v>12.067</v>
      </c>
      <c r="E499" s="238">
        <v>27</v>
      </c>
      <c r="F499" s="238" t="s">
        <v>3066</v>
      </c>
      <c r="H499" s="238" t="s">
        <v>354</v>
      </c>
      <c r="I499" s="238">
        <v>25</v>
      </c>
      <c r="K499" s="238" t="s">
        <v>3707</v>
      </c>
      <c r="M499" s="238">
        <v>11</v>
      </c>
      <c r="N499" s="238">
        <v>7</v>
      </c>
      <c r="O499" s="238">
        <v>2019</v>
      </c>
      <c r="P499" s="238" t="s">
        <v>384</v>
      </c>
      <c r="Q499" s="238">
        <v>17</v>
      </c>
      <c r="S499" s="238">
        <v>5</v>
      </c>
      <c r="T499" s="238">
        <v>0</v>
      </c>
      <c r="U499" s="238">
        <v>2</v>
      </c>
      <c r="V499" s="238">
        <v>11</v>
      </c>
      <c r="W499" s="238">
        <v>10</v>
      </c>
      <c r="X499" s="238">
        <v>2</v>
      </c>
      <c r="Y499" s="238">
        <v>3</v>
      </c>
      <c r="Z499" s="238">
        <v>1</v>
      </c>
      <c r="AB499" s="238">
        <v>1</v>
      </c>
      <c r="AC499" s="238">
        <v>98</v>
      </c>
      <c r="AD499" s="238" t="s">
        <v>2800</v>
      </c>
      <c r="AF499" s="238" t="s">
        <v>2779</v>
      </c>
      <c r="AG499" s="238">
        <v>6</v>
      </c>
      <c r="AH499" s="238">
        <v>2</v>
      </c>
      <c r="AI499" s="238">
        <v>4</v>
      </c>
      <c r="AJ499" s="238">
        <v>4</v>
      </c>
      <c r="AK499" s="238">
        <v>21</v>
      </c>
      <c r="AL499" s="238">
        <v>27</v>
      </c>
      <c r="AM499" s="238" t="s">
        <v>354</v>
      </c>
      <c r="AN499" s="238">
        <v>5</v>
      </c>
      <c r="AO499" s="238">
        <v>99</v>
      </c>
      <c r="AS499" s="238">
        <v>12</v>
      </c>
      <c r="AT499" s="238">
        <v>9</v>
      </c>
      <c r="AU499" s="238">
        <v>35</v>
      </c>
      <c r="AV499" s="238">
        <v>12</v>
      </c>
      <c r="AW499" s="238">
        <v>21</v>
      </c>
      <c r="AX499" s="238">
        <v>2</v>
      </c>
      <c r="AY499" s="238">
        <v>49</v>
      </c>
      <c r="AZ499" s="238">
        <v>3</v>
      </c>
      <c r="BA499" s="238">
        <v>21</v>
      </c>
      <c r="BB499" s="238">
        <v>22</v>
      </c>
      <c r="BC499" s="238" t="s">
        <v>354</v>
      </c>
      <c r="BD499" s="238">
        <v>5</v>
      </c>
      <c r="BE499" s="238">
        <v>1</v>
      </c>
      <c r="BI499" s="238">
        <v>12</v>
      </c>
      <c r="BJ499" s="238">
        <v>9</v>
      </c>
      <c r="BK499" s="238">
        <v>35</v>
      </c>
      <c r="BL499" s="238">
        <v>12</v>
      </c>
      <c r="BM499" s="238">
        <v>21</v>
      </c>
      <c r="CT499" s="238">
        <v>455915.28030688601</v>
      </c>
      <c r="CU499" s="238">
        <v>4979081.7158813896</v>
      </c>
      <c r="CV499" s="238">
        <v>44.963806249999998</v>
      </c>
      <c r="CW499" s="238">
        <v>-93.558990339999994</v>
      </c>
      <c r="CX499" s="238" t="s">
        <v>359</v>
      </c>
      <c r="CY499" s="238" t="s">
        <v>3708</v>
      </c>
    </row>
    <row r="500" spans="1:103" x14ac:dyDescent="0.25">
      <c r="A500" s="238">
        <v>10884323</v>
      </c>
      <c r="B500" s="238">
        <v>4</v>
      </c>
      <c r="C500" s="238">
        <v>15</v>
      </c>
      <c r="D500" s="238">
        <v>12.143000000000001</v>
      </c>
      <c r="E500" s="238">
        <v>27</v>
      </c>
      <c r="F500" s="238" t="s">
        <v>3066</v>
      </c>
      <c r="H500" s="238" t="s">
        <v>354</v>
      </c>
      <c r="I500" s="238">
        <v>25</v>
      </c>
      <c r="L500" s="238">
        <v>132100136</v>
      </c>
      <c r="M500" s="238">
        <v>6</v>
      </c>
      <c r="N500" s="238">
        <v>29</v>
      </c>
      <c r="O500" s="238">
        <v>2013</v>
      </c>
      <c r="P500" s="238" t="s">
        <v>364</v>
      </c>
      <c r="Q500" s="238">
        <v>14</v>
      </c>
      <c r="S500" s="238">
        <v>5</v>
      </c>
      <c r="T500" s="238">
        <v>0</v>
      </c>
      <c r="U500" s="238">
        <v>2</v>
      </c>
      <c r="V500" s="238">
        <v>1</v>
      </c>
      <c r="W500" s="238">
        <v>10</v>
      </c>
      <c r="Y500" s="238">
        <v>1</v>
      </c>
      <c r="Z500" s="238">
        <v>1</v>
      </c>
      <c r="AB500" s="238">
        <v>1</v>
      </c>
      <c r="AC500" s="238">
        <v>98</v>
      </c>
      <c r="AF500" s="238" t="s">
        <v>2779</v>
      </c>
      <c r="AG500" s="238">
        <v>7</v>
      </c>
      <c r="AH500" s="238">
        <v>2</v>
      </c>
      <c r="AI500" s="238">
        <v>4</v>
      </c>
      <c r="AJ500" s="238">
        <v>3</v>
      </c>
      <c r="AK500" s="238">
        <v>8</v>
      </c>
      <c r="AL500" s="238">
        <v>41</v>
      </c>
      <c r="AM500" s="238" t="s">
        <v>363</v>
      </c>
      <c r="AT500" s="238">
        <v>20</v>
      </c>
      <c r="AU500" s="238">
        <v>30</v>
      </c>
      <c r="AX500" s="238">
        <v>2</v>
      </c>
      <c r="AY500" s="238">
        <v>2</v>
      </c>
      <c r="AZ500" s="238">
        <v>3</v>
      </c>
      <c r="BA500" s="238">
        <v>21</v>
      </c>
      <c r="BC500" s="238" t="s">
        <v>354</v>
      </c>
      <c r="BJ500" s="238">
        <v>20</v>
      </c>
      <c r="BK500" s="238">
        <v>30</v>
      </c>
      <c r="CT500" s="238">
        <v>455920</v>
      </c>
      <c r="CU500" s="238">
        <v>4979207</v>
      </c>
      <c r="CV500" s="238">
        <v>44.964930500000001</v>
      </c>
      <c r="CW500" s="238">
        <v>-93.558942200000004</v>
      </c>
      <c r="CX500" s="238" t="s">
        <v>359</v>
      </c>
    </row>
    <row r="501" spans="1:103" x14ac:dyDescent="0.25">
      <c r="A501" s="238">
        <v>10903500</v>
      </c>
      <c r="B501" s="238">
        <v>4</v>
      </c>
      <c r="C501" s="238">
        <v>15</v>
      </c>
      <c r="D501" s="238">
        <v>12.2</v>
      </c>
      <c r="E501" s="238">
        <v>27</v>
      </c>
      <c r="F501" s="238" t="s">
        <v>3066</v>
      </c>
      <c r="H501" s="238" t="s">
        <v>354</v>
      </c>
      <c r="I501" s="238">
        <v>25</v>
      </c>
      <c r="K501" s="238" t="s">
        <v>3709</v>
      </c>
      <c r="L501" s="238">
        <v>132930099</v>
      </c>
      <c r="M501" s="238">
        <v>10</v>
      </c>
      <c r="N501" s="238">
        <v>20</v>
      </c>
      <c r="O501" s="238">
        <v>2013</v>
      </c>
      <c r="P501" s="238" t="s">
        <v>366</v>
      </c>
      <c r="Q501" s="238">
        <v>16</v>
      </c>
      <c r="R501" s="238" t="s">
        <v>356</v>
      </c>
      <c r="S501" s="238">
        <v>5</v>
      </c>
      <c r="T501" s="238">
        <v>0</v>
      </c>
      <c r="U501" s="238">
        <v>1</v>
      </c>
      <c r="W501" s="238">
        <v>45</v>
      </c>
      <c r="X501" s="238">
        <v>2</v>
      </c>
      <c r="Y501" s="238">
        <v>1</v>
      </c>
      <c r="Z501" s="238">
        <v>3</v>
      </c>
      <c r="AA501" s="238">
        <v>2</v>
      </c>
      <c r="AB501" s="238">
        <v>2</v>
      </c>
      <c r="AC501" s="238">
        <v>98</v>
      </c>
      <c r="AD501" s="238" t="s">
        <v>2800</v>
      </c>
      <c r="AE501" s="238" t="s">
        <v>3710</v>
      </c>
      <c r="AF501" s="238" t="s">
        <v>2779</v>
      </c>
      <c r="AG501" s="238">
        <v>3</v>
      </c>
      <c r="AH501" s="238">
        <v>2</v>
      </c>
      <c r="AI501" s="238">
        <v>2</v>
      </c>
      <c r="AJ501" s="238">
        <v>4</v>
      </c>
      <c r="AK501" s="238">
        <v>21</v>
      </c>
      <c r="AL501" s="238">
        <v>29</v>
      </c>
      <c r="AM501" s="238" t="s">
        <v>363</v>
      </c>
      <c r="AN501" s="238">
        <v>5</v>
      </c>
      <c r="AS501" s="238">
        <v>7</v>
      </c>
      <c r="AT501" s="238">
        <v>98</v>
      </c>
      <c r="AU501" s="238">
        <v>35</v>
      </c>
      <c r="AV501" s="238">
        <v>10</v>
      </c>
      <c r="AW501" s="238">
        <v>21</v>
      </c>
      <c r="CT501" s="238">
        <v>455956</v>
      </c>
      <c r="CU501" s="238">
        <v>4979287</v>
      </c>
      <c r="CV501" s="238">
        <v>44.965659000000002</v>
      </c>
      <c r="CW501" s="238">
        <v>-93.558494199999998</v>
      </c>
      <c r="CX501" s="238" t="s">
        <v>359</v>
      </c>
      <c r="CY501" s="238" t="s">
        <v>3711</v>
      </c>
    </row>
    <row r="502" spans="1:103" x14ac:dyDescent="0.25">
      <c r="A502" s="238">
        <v>10812349</v>
      </c>
      <c r="B502" s="238">
        <v>4</v>
      </c>
      <c r="C502" s="238">
        <v>15</v>
      </c>
      <c r="D502" s="238">
        <v>12.201000000000001</v>
      </c>
      <c r="E502" s="238">
        <v>27</v>
      </c>
      <c r="F502" s="238" t="s">
        <v>3066</v>
      </c>
      <c r="H502" s="238" t="s">
        <v>354</v>
      </c>
      <c r="I502" s="238">
        <v>25</v>
      </c>
      <c r="K502" s="238" t="s">
        <v>3712</v>
      </c>
      <c r="L502" s="238">
        <v>123040038</v>
      </c>
      <c r="M502" s="238">
        <v>10</v>
      </c>
      <c r="N502" s="238">
        <v>30</v>
      </c>
      <c r="O502" s="238">
        <v>2012</v>
      </c>
      <c r="P502" s="238" t="s">
        <v>368</v>
      </c>
      <c r="Q502" s="238">
        <v>8</v>
      </c>
      <c r="S502" s="238">
        <v>5</v>
      </c>
      <c r="T502" s="238">
        <v>0</v>
      </c>
      <c r="U502" s="238">
        <v>1</v>
      </c>
      <c r="V502" s="238">
        <v>8</v>
      </c>
      <c r="W502" s="238">
        <v>60</v>
      </c>
      <c r="X502" s="238">
        <v>2</v>
      </c>
      <c r="Y502" s="238">
        <v>1</v>
      </c>
      <c r="Z502" s="238">
        <v>1</v>
      </c>
      <c r="AB502" s="238">
        <v>1</v>
      </c>
      <c r="AC502" s="238">
        <v>3</v>
      </c>
      <c r="AD502" s="238" t="s">
        <v>2798</v>
      </c>
      <c r="AE502" s="238" t="s">
        <v>3688</v>
      </c>
      <c r="AF502" s="238" t="s">
        <v>2779</v>
      </c>
      <c r="AG502" s="238">
        <v>3</v>
      </c>
      <c r="AH502" s="238">
        <v>2</v>
      </c>
      <c r="AI502" s="238">
        <v>1</v>
      </c>
      <c r="AJ502" s="238">
        <v>3</v>
      </c>
      <c r="AK502" s="238">
        <v>21</v>
      </c>
      <c r="AL502" s="238">
        <v>28</v>
      </c>
      <c r="AM502" s="238" t="s">
        <v>354</v>
      </c>
      <c r="AN502" s="238">
        <v>9</v>
      </c>
      <c r="AO502" s="238">
        <v>15</v>
      </c>
      <c r="AS502" s="238">
        <v>7</v>
      </c>
      <c r="AT502" s="238">
        <v>98</v>
      </c>
      <c r="AU502" s="238">
        <v>35</v>
      </c>
      <c r="AV502" s="238">
        <v>10</v>
      </c>
      <c r="AW502" s="238">
        <v>21</v>
      </c>
      <c r="CT502" s="238">
        <v>455957</v>
      </c>
      <c r="CU502" s="238">
        <v>4979288</v>
      </c>
      <c r="CV502" s="238">
        <v>44.965668899999997</v>
      </c>
      <c r="CW502" s="238">
        <v>-93.558480399999993</v>
      </c>
      <c r="CX502" s="238" t="s">
        <v>359</v>
      </c>
      <c r="CY502" s="238" t="s">
        <v>3713</v>
      </c>
    </row>
    <row r="503" spans="1:103" x14ac:dyDescent="0.25">
      <c r="A503" s="238">
        <v>685483</v>
      </c>
      <c r="B503" s="238">
        <v>4</v>
      </c>
      <c r="C503" s="238">
        <v>15</v>
      </c>
      <c r="D503" s="238">
        <v>12.212999999999999</v>
      </c>
      <c r="E503" s="238">
        <v>27</v>
      </c>
      <c r="F503" s="238" t="s">
        <v>3066</v>
      </c>
      <c r="H503" s="238" t="s">
        <v>354</v>
      </c>
      <c r="I503" s="238">
        <v>25</v>
      </c>
      <c r="K503" s="238" t="s">
        <v>3714</v>
      </c>
      <c r="M503" s="238">
        <v>2</v>
      </c>
      <c r="N503" s="238">
        <v>8</v>
      </c>
      <c r="O503" s="238">
        <v>2019</v>
      </c>
      <c r="P503" s="238" t="s">
        <v>362</v>
      </c>
      <c r="Q503" s="238">
        <v>13</v>
      </c>
      <c r="S503" s="238">
        <v>5</v>
      </c>
      <c r="T503" s="238">
        <v>0</v>
      </c>
      <c r="U503" s="238">
        <v>2</v>
      </c>
      <c r="V503" s="238">
        <v>12</v>
      </c>
      <c r="W503" s="238">
        <v>10</v>
      </c>
      <c r="X503" s="238">
        <v>3</v>
      </c>
      <c r="Y503" s="238">
        <v>1</v>
      </c>
      <c r="Z503" s="238">
        <v>1</v>
      </c>
      <c r="AB503" s="238">
        <v>1</v>
      </c>
      <c r="AC503" s="238">
        <v>98</v>
      </c>
      <c r="AD503" s="238" t="s">
        <v>2800</v>
      </c>
      <c r="AF503" s="238" t="s">
        <v>2779</v>
      </c>
      <c r="AG503" s="238">
        <v>7</v>
      </c>
      <c r="AH503" s="238">
        <v>2</v>
      </c>
      <c r="AI503" s="238">
        <v>2</v>
      </c>
      <c r="AJ503" s="238">
        <v>3</v>
      </c>
      <c r="AK503" s="238">
        <v>24</v>
      </c>
      <c r="AL503" s="238">
        <v>34</v>
      </c>
      <c r="AM503" s="238" t="s">
        <v>354</v>
      </c>
      <c r="AN503" s="238">
        <v>5</v>
      </c>
      <c r="AO503" s="238">
        <v>1</v>
      </c>
      <c r="AS503" s="238">
        <v>12</v>
      </c>
      <c r="AT503" s="238">
        <v>9</v>
      </c>
      <c r="AU503" s="238">
        <v>30</v>
      </c>
      <c r="AV503" s="238">
        <v>13</v>
      </c>
      <c r="AW503" s="238">
        <v>21</v>
      </c>
      <c r="AX503" s="238">
        <v>2</v>
      </c>
      <c r="AY503" s="238">
        <v>2</v>
      </c>
      <c r="AZ503" s="238">
        <v>3</v>
      </c>
      <c r="BA503" s="238">
        <v>21</v>
      </c>
      <c r="BB503" s="238">
        <v>62</v>
      </c>
      <c r="BC503" s="238" t="s">
        <v>354</v>
      </c>
      <c r="BD503" s="238">
        <v>5</v>
      </c>
      <c r="BE503" s="238">
        <v>90</v>
      </c>
      <c r="BI503" s="238">
        <v>12</v>
      </c>
      <c r="BJ503" s="238">
        <v>9</v>
      </c>
      <c r="BK503" s="238">
        <v>30</v>
      </c>
      <c r="BL503" s="238">
        <v>13</v>
      </c>
      <c r="BM503" s="238">
        <v>21</v>
      </c>
      <c r="CT503" s="238">
        <v>455966.96080717101</v>
      </c>
      <c r="CU503" s="238">
        <v>4979305.1901907697</v>
      </c>
      <c r="CV503" s="238">
        <v>44.965821069999997</v>
      </c>
      <c r="CW503" s="238">
        <v>-93.55835458</v>
      </c>
      <c r="CX503" s="238" t="s">
        <v>359</v>
      </c>
      <c r="CY503" s="238" t="s">
        <v>3715</v>
      </c>
    </row>
    <row r="504" spans="1:103" x14ac:dyDescent="0.25">
      <c r="A504" s="238">
        <v>10747432</v>
      </c>
      <c r="B504" s="238">
        <v>4</v>
      </c>
      <c r="C504" s="238">
        <v>15</v>
      </c>
      <c r="D504" s="238">
        <v>12.218999999999999</v>
      </c>
      <c r="E504" s="238">
        <v>27</v>
      </c>
      <c r="F504" s="238" t="s">
        <v>3066</v>
      </c>
      <c r="H504" s="238" t="s">
        <v>354</v>
      </c>
      <c r="I504" s="238">
        <v>25</v>
      </c>
      <c r="K504" s="238">
        <v>2070866</v>
      </c>
      <c r="L504" s="238">
        <v>112700267</v>
      </c>
      <c r="M504" s="238">
        <v>9</v>
      </c>
      <c r="N504" s="238">
        <v>27</v>
      </c>
      <c r="O504" s="238">
        <v>2011</v>
      </c>
      <c r="P504" s="238" t="s">
        <v>368</v>
      </c>
      <c r="Q504" s="238">
        <v>17</v>
      </c>
      <c r="S504" s="238">
        <v>5</v>
      </c>
      <c r="T504" s="238">
        <v>0</v>
      </c>
      <c r="U504" s="238">
        <v>1</v>
      </c>
      <c r="V504" s="238">
        <v>7</v>
      </c>
      <c r="W504" s="238">
        <v>32</v>
      </c>
      <c r="X504" s="238">
        <v>2</v>
      </c>
      <c r="Y504" s="238">
        <v>1</v>
      </c>
      <c r="Z504" s="238">
        <v>2</v>
      </c>
      <c r="AB504" s="238">
        <v>1</v>
      </c>
      <c r="AC504" s="238">
        <v>98</v>
      </c>
      <c r="AD504" s="238" t="s">
        <v>2834</v>
      </c>
      <c r="AE504" s="238" t="s">
        <v>3716</v>
      </c>
      <c r="AF504" s="238" t="s">
        <v>2779</v>
      </c>
      <c r="AG504" s="238">
        <v>3</v>
      </c>
      <c r="AH504" s="238">
        <v>2</v>
      </c>
      <c r="AI504" s="238">
        <v>2</v>
      </c>
      <c r="AJ504" s="238">
        <v>4</v>
      </c>
      <c r="AK504" s="238">
        <v>21</v>
      </c>
      <c r="AL504" s="238">
        <v>16</v>
      </c>
      <c r="AM504" s="238" t="s">
        <v>363</v>
      </c>
      <c r="AN504" s="238">
        <v>5</v>
      </c>
      <c r="AO504" s="238">
        <v>15</v>
      </c>
      <c r="AS504" s="238">
        <v>7</v>
      </c>
      <c r="AT504" s="238">
        <v>98</v>
      </c>
      <c r="AU504" s="238">
        <v>35</v>
      </c>
      <c r="AV504" s="238">
        <v>10</v>
      </c>
      <c r="AW504" s="238">
        <v>21</v>
      </c>
      <c r="CT504" s="238">
        <v>455978</v>
      </c>
      <c r="CU504" s="238">
        <v>4979309</v>
      </c>
      <c r="CV504" s="238">
        <v>44.965856799999997</v>
      </c>
      <c r="CW504" s="238">
        <v>-93.558215799999999</v>
      </c>
      <c r="CX504" s="238" t="s">
        <v>359</v>
      </c>
      <c r="CY504" s="238" t="s">
        <v>3717</v>
      </c>
    </row>
    <row r="505" spans="1:103" x14ac:dyDescent="0.25">
      <c r="A505" s="238">
        <v>10764660</v>
      </c>
      <c r="B505" s="238">
        <v>4</v>
      </c>
      <c r="C505" s="238">
        <v>15</v>
      </c>
      <c r="D505" s="238">
        <v>12.218999999999999</v>
      </c>
      <c r="E505" s="238">
        <v>27</v>
      </c>
      <c r="F505" s="238" t="s">
        <v>3066</v>
      </c>
      <c r="H505" s="238" t="s">
        <v>354</v>
      </c>
      <c r="I505" s="238">
        <v>25</v>
      </c>
      <c r="K505" s="238">
        <v>1110072</v>
      </c>
      <c r="L505" s="238">
        <v>113640090</v>
      </c>
      <c r="M505" s="238">
        <v>12</v>
      </c>
      <c r="N505" s="238">
        <v>30</v>
      </c>
      <c r="O505" s="238">
        <v>2011</v>
      </c>
      <c r="P505" s="238" t="s">
        <v>362</v>
      </c>
      <c r="Q505" s="238">
        <v>11</v>
      </c>
      <c r="S505" s="238">
        <v>4</v>
      </c>
      <c r="T505" s="238">
        <v>0</v>
      </c>
      <c r="U505" s="238">
        <v>2</v>
      </c>
      <c r="V505" s="238">
        <v>5</v>
      </c>
      <c r="W505" s="238">
        <v>10</v>
      </c>
      <c r="X505" s="238">
        <v>4</v>
      </c>
      <c r="Y505" s="238">
        <v>1</v>
      </c>
      <c r="Z505" s="238">
        <v>2</v>
      </c>
      <c r="AB505" s="238">
        <v>2</v>
      </c>
      <c r="AC505" s="238">
        <v>98</v>
      </c>
      <c r="AD505" s="238" t="s">
        <v>2798</v>
      </c>
      <c r="AE505" s="238" t="s">
        <v>3718</v>
      </c>
      <c r="AF505" s="238" t="s">
        <v>2779</v>
      </c>
      <c r="AG505" s="238">
        <v>10</v>
      </c>
      <c r="AH505" s="238">
        <v>2</v>
      </c>
      <c r="AI505" s="238">
        <v>2</v>
      </c>
      <c r="AJ505" s="238">
        <v>2</v>
      </c>
      <c r="AK505" s="238">
        <v>24</v>
      </c>
      <c r="AL505" s="238">
        <v>62</v>
      </c>
      <c r="AM505" s="238" t="s">
        <v>363</v>
      </c>
      <c r="AN505" s="238">
        <v>5</v>
      </c>
      <c r="AO505" s="238">
        <v>2</v>
      </c>
      <c r="AS505" s="238">
        <v>7</v>
      </c>
      <c r="AT505" s="238">
        <v>2</v>
      </c>
      <c r="AU505" s="238">
        <v>35</v>
      </c>
      <c r="AV505" s="238">
        <v>10</v>
      </c>
      <c r="AW505" s="238">
        <v>21</v>
      </c>
      <c r="AX505" s="238">
        <v>2</v>
      </c>
      <c r="AY505" s="238">
        <v>4</v>
      </c>
      <c r="AZ505" s="238">
        <v>4</v>
      </c>
      <c r="BA505" s="238">
        <v>21</v>
      </c>
      <c r="BB505" s="238">
        <v>54</v>
      </c>
      <c r="BC505" s="238" t="s">
        <v>354</v>
      </c>
      <c r="BD505" s="238">
        <v>5</v>
      </c>
      <c r="BE505" s="238">
        <v>1</v>
      </c>
      <c r="BI505" s="238">
        <v>7</v>
      </c>
      <c r="BJ505" s="238">
        <v>2</v>
      </c>
      <c r="BK505" s="238">
        <v>35</v>
      </c>
      <c r="BL505" s="238">
        <v>10</v>
      </c>
      <c r="BM505" s="238">
        <v>21</v>
      </c>
      <c r="CT505" s="238">
        <v>455978</v>
      </c>
      <c r="CU505" s="238">
        <v>4979309</v>
      </c>
      <c r="CV505" s="238">
        <v>44.965856799999997</v>
      </c>
      <c r="CW505" s="238">
        <v>-93.558215799999999</v>
      </c>
      <c r="CX505" s="238" t="s">
        <v>359</v>
      </c>
      <c r="CY505" s="238" t="s">
        <v>3719</v>
      </c>
    </row>
    <row r="506" spans="1:103" x14ac:dyDescent="0.25">
      <c r="A506" s="238">
        <v>10810578</v>
      </c>
      <c r="B506" s="238">
        <v>4</v>
      </c>
      <c r="C506" s="238">
        <v>15</v>
      </c>
      <c r="D506" s="238">
        <v>12.218999999999999</v>
      </c>
      <c r="E506" s="238">
        <v>27</v>
      </c>
      <c r="F506" s="238" t="s">
        <v>3066</v>
      </c>
      <c r="H506" s="238" t="s">
        <v>354</v>
      </c>
      <c r="I506" s="238">
        <v>25</v>
      </c>
      <c r="K506" s="238">
        <v>2234525</v>
      </c>
      <c r="L506" s="238">
        <v>122750191</v>
      </c>
      <c r="M506" s="238">
        <v>10</v>
      </c>
      <c r="N506" s="238">
        <v>1</v>
      </c>
      <c r="O506" s="238">
        <v>2012</v>
      </c>
      <c r="P506" s="238" t="s">
        <v>361</v>
      </c>
      <c r="Q506" s="238">
        <v>16</v>
      </c>
      <c r="R506" s="238" t="s">
        <v>356</v>
      </c>
      <c r="S506" s="238">
        <v>5</v>
      </c>
      <c r="T506" s="238">
        <v>0</v>
      </c>
      <c r="U506" s="238">
        <v>2</v>
      </c>
      <c r="V506" s="238">
        <v>90</v>
      </c>
      <c r="W506" s="238">
        <v>10</v>
      </c>
      <c r="X506" s="238">
        <v>15</v>
      </c>
      <c r="Y506" s="238">
        <v>1</v>
      </c>
      <c r="Z506" s="238">
        <v>1</v>
      </c>
      <c r="AA506" s="238">
        <v>1</v>
      </c>
      <c r="AB506" s="238">
        <v>1</v>
      </c>
      <c r="AC506" s="238">
        <v>98</v>
      </c>
      <c r="AD506" s="238" t="s">
        <v>3720</v>
      </c>
      <c r="AE506" s="238" t="s">
        <v>3721</v>
      </c>
      <c r="AF506" s="238" t="s">
        <v>2779</v>
      </c>
      <c r="AG506" s="238">
        <v>90</v>
      </c>
      <c r="AH506" s="238">
        <v>2</v>
      </c>
      <c r="AI506" s="238">
        <v>2</v>
      </c>
      <c r="AJ506" s="238">
        <v>4</v>
      </c>
      <c r="AK506" s="238">
        <v>99</v>
      </c>
      <c r="AL506" s="238">
        <v>57</v>
      </c>
      <c r="AM506" s="238" t="s">
        <v>354</v>
      </c>
      <c r="AN506" s="238">
        <v>5</v>
      </c>
      <c r="AO506" s="238">
        <v>1</v>
      </c>
      <c r="AQ506" s="238">
        <v>99</v>
      </c>
      <c r="AS506" s="238">
        <v>7</v>
      </c>
      <c r="AT506" s="238">
        <v>98</v>
      </c>
      <c r="AU506" s="238">
        <v>40</v>
      </c>
      <c r="AV506" s="238">
        <v>11</v>
      </c>
      <c r="AW506" s="238">
        <v>21</v>
      </c>
      <c r="AX506" s="238">
        <v>2</v>
      </c>
      <c r="AY506" s="238">
        <v>1</v>
      </c>
      <c r="AZ506" s="238">
        <v>7</v>
      </c>
      <c r="BA506" s="238">
        <v>24</v>
      </c>
      <c r="BB506" s="238">
        <v>30</v>
      </c>
      <c r="BC506" s="238" t="s">
        <v>354</v>
      </c>
      <c r="BD506" s="238">
        <v>5</v>
      </c>
      <c r="BE506" s="238">
        <v>2</v>
      </c>
      <c r="BI506" s="238">
        <v>7</v>
      </c>
      <c r="BJ506" s="238">
        <v>98</v>
      </c>
      <c r="BK506" s="238">
        <v>40</v>
      </c>
      <c r="BL506" s="238">
        <v>11</v>
      </c>
      <c r="BM506" s="238">
        <v>21</v>
      </c>
      <c r="CT506" s="238">
        <v>455978</v>
      </c>
      <c r="CU506" s="238">
        <v>4979309</v>
      </c>
      <c r="CV506" s="238">
        <v>44.965856799999997</v>
      </c>
      <c r="CW506" s="238">
        <v>-93.558215799999999</v>
      </c>
      <c r="CX506" s="238" t="s">
        <v>359</v>
      </c>
      <c r="CY506" s="238" t="s">
        <v>3722</v>
      </c>
    </row>
    <row r="507" spans="1:103" x14ac:dyDescent="0.25">
      <c r="A507" s="238">
        <v>10874126</v>
      </c>
      <c r="B507" s="238">
        <v>4</v>
      </c>
      <c r="C507" s="238">
        <v>15</v>
      </c>
      <c r="D507" s="238">
        <v>12.218999999999999</v>
      </c>
      <c r="E507" s="238">
        <v>27</v>
      </c>
      <c r="F507" s="238" t="s">
        <v>3066</v>
      </c>
      <c r="H507" s="238" t="s">
        <v>354</v>
      </c>
      <c r="I507" s="238">
        <v>25</v>
      </c>
      <c r="K507" s="238">
        <v>13007037</v>
      </c>
      <c r="L507" s="238">
        <v>131540094</v>
      </c>
      <c r="M507" s="238">
        <v>6</v>
      </c>
      <c r="N507" s="238">
        <v>3</v>
      </c>
      <c r="O507" s="238">
        <v>2013</v>
      </c>
      <c r="P507" s="238" t="s">
        <v>361</v>
      </c>
      <c r="Q507" s="238">
        <v>15</v>
      </c>
      <c r="R507" s="238" t="s">
        <v>419</v>
      </c>
      <c r="S507" s="238">
        <v>5</v>
      </c>
      <c r="T507" s="238">
        <v>0</v>
      </c>
      <c r="U507" s="238">
        <v>1</v>
      </c>
      <c r="W507" s="238">
        <v>93</v>
      </c>
      <c r="X507" s="238">
        <v>4</v>
      </c>
      <c r="Y507" s="238">
        <v>1</v>
      </c>
      <c r="Z507" s="238">
        <v>2</v>
      </c>
      <c r="AA507" s="238">
        <v>2</v>
      </c>
      <c r="AB507" s="238">
        <v>1</v>
      </c>
      <c r="AC507" s="238">
        <v>1</v>
      </c>
      <c r="AD507" s="238" t="s">
        <v>2827</v>
      </c>
      <c r="AE507" s="238" t="s">
        <v>3723</v>
      </c>
      <c r="AF507" s="238" t="s">
        <v>2779</v>
      </c>
      <c r="AG507" s="238">
        <v>4</v>
      </c>
      <c r="AH507" s="238">
        <v>2</v>
      </c>
      <c r="AI507" s="238">
        <v>4</v>
      </c>
      <c r="AJ507" s="238">
        <v>5</v>
      </c>
      <c r="AK507" s="238">
        <v>21</v>
      </c>
      <c r="AL507" s="238">
        <v>67</v>
      </c>
      <c r="AM507" s="238" t="s">
        <v>363</v>
      </c>
      <c r="AN507" s="238">
        <v>5</v>
      </c>
      <c r="AS507" s="238">
        <v>5</v>
      </c>
      <c r="AT507" s="238">
        <v>98</v>
      </c>
      <c r="AU507" s="238">
        <v>35</v>
      </c>
      <c r="AV507" s="238">
        <v>10</v>
      </c>
      <c r="AW507" s="238">
        <v>21</v>
      </c>
      <c r="CT507" s="238">
        <v>455978</v>
      </c>
      <c r="CU507" s="238">
        <v>4979309</v>
      </c>
      <c r="CV507" s="238">
        <v>44.965856799999997</v>
      </c>
      <c r="CW507" s="238">
        <v>-93.558215799999999</v>
      </c>
      <c r="CX507" s="238" t="s">
        <v>359</v>
      </c>
      <c r="CY507" s="238" t="s">
        <v>3724</v>
      </c>
    </row>
    <row r="508" spans="1:103" x14ac:dyDescent="0.25">
      <c r="A508" s="238">
        <v>11038834</v>
      </c>
      <c r="B508" s="238">
        <v>4</v>
      </c>
      <c r="C508" s="238">
        <v>15</v>
      </c>
      <c r="D508" s="238">
        <v>12.218999999999999</v>
      </c>
      <c r="E508" s="238">
        <v>27</v>
      </c>
      <c r="F508" s="238" t="s">
        <v>3066</v>
      </c>
      <c r="H508" s="238" t="s">
        <v>354</v>
      </c>
      <c r="I508" s="238">
        <v>25</v>
      </c>
      <c r="K508" s="238" t="s">
        <v>3725</v>
      </c>
      <c r="L508" s="238">
        <v>151050056</v>
      </c>
      <c r="M508" s="238">
        <v>4</v>
      </c>
      <c r="N508" s="238">
        <v>15</v>
      </c>
      <c r="O508" s="238">
        <v>2015</v>
      </c>
      <c r="P508" s="238" t="s">
        <v>355</v>
      </c>
      <c r="Q508" s="238">
        <v>9</v>
      </c>
      <c r="R508" s="238" t="s">
        <v>356</v>
      </c>
      <c r="S508" s="238">
        <v>5</v>
      </c>
      <c r="T508" s="238">
        <v>0</v>
      </c>
      <c r="U508" s="238">
        <v>2</v>
      </c>
      <c r="V508" s="238">
        <v>5</v>
      </c>
      <c r="W508" s="238">
        <v>10</v>
      </c>
      <c r="X508" s="238">
        <v>2</v>
      </c>
      <c r="Y508" s="238">
        <v>1</v>
      </c>
      <c r="Z508" s="238">
        <v>1</v>
      </c>
      <c r="AB508" s="238">
        <v>1</v>
      </c>
      <c r="AC508" s="238">
        <v>98</v>
      </c>
      <c r="AD508" s="238" t="s">
        <v>3207</v>
      </c>
      <c r="AE508" s="238" t="s">
        <v>3723</v>
      </c>
      <c r="AF508" s="238" t="s">
        <v>2779</v>
      </c>
      <c r="AG508" s="238">
        <v>10</v>
      </c>
      <c r="AH508" s="238">
        <v>2</v>
      </c>
      <c r="AI508" s="238">
        <v>3</v>
      </c>
      <c r="AJ508" s="238">
        <v>2</v>
      </c>
      <c r="AK508" s="238">
        <v>24</v>
      </c>
      <c r="AL508" s="238">
        <v>44</v>
      </c>
      <c r="AM508" s="238" t="s">
        <v>354</v>
      </c>
      <c r="AN508" s="238">
        <v>5</v>
      </c>
      <c r="AO508" s="238">
        <v>2</v>
      </c>
      <c r="AS508" s="238">
        <v>7</v>
      </c>
      <c r="AT508" s="238">
        <v>98</v>
      </c>
      <c r="AU508" s="238">
        <v>35</v>
      </c>
      <c r="AV508" s="238">
        <v>10</v>
      </c>
      <c r="AW508" s="238">
        <v>21</v>
      </c>
      <c r="AX508" s="238">
        <v>2</v>
      </c>
      <c r="AY508" s="238">
        <v>2</v>
      </c>
      <c r="AZ508" s="238">
        <v>4</v>
      </c>
      <c r="BA508" s="238">
        <v>21</v>
      </c>
      <c r="BB508" s="238">
        <v>22</v>
      </c>
      <c r="BC508" s="238" t="s">
        <v>354</v>
      </c>
      <c r="BD508" s="238">
        <v>5</v>
      </c>
      <c r="BE508" s="238">
        <v>1</v>
      </c>
      <c r="BI508" s="238">
        <v>7</v>
      </c>
      <c r="BJ508" s="238">
        <v>98</v>
      </c>
      <c r="BK508" s="238">
        <v>35</v>
      </c>
      <c r="BL508" s="238">
        <v>10</v>
      </c>
      <c r="BM508" s="238">
        <v>21</v>
      </c>
      <c r="CT508" s="238">
        <v>455978</v>
      </c>
      <c r="CU508" s="238">
        <v>4979309</v>
      </c>
      <c r="CV508" s="238">
        <v>44.965856799999997</v>
      </c>
      <c r="CW508" s="238">
        <v>-93.558215799999999</v>
      </c>
      <c r="CX508" s="238" t="s">
        <v>359</v>
      </c>
      <c r="CY508" s="238" t="s">
        <v>3726</v>
      </c>
    </row>
    <row r="509" spans="1:103" x14ac:dyDescent="0.25">
      <c r="A509" s="238">
        <v>424261</v>
      </c>
      <c r="B509" s="238">
        <v>4</v>
      </c>
      <c r="C509" s="238">
        <v>15</v>
      </c>
      <c r="D509" s="238">
        <v>12.223000000000001</v>
      </c>
      <c r="E509" s="238">
        <v>27</v>
      </c>
      <c r="F509" s="238" t="s">
        <v>3066</v>
      </c>
      <c r="H509" s="238" t="s">
        <v>354</v>
      </c>
      <c r="I509" s="238">
        <v>25</v>
      </c>
      <c r="K509" s="238">
        <v>17002145</v>
      </c>
      <c r="M509" s="238">
        <v>2</v>
      </c>
      <c r="N509" s="238">
        <v>20</v>
      </c>
      <c r="O509" s="238">
        <v>2017</v>
      </c>
      <c r="P509" s="238" t="s">
        <v>361</v>
      </c>
      <c r="Q509" s="238">
        <v>22</v>
      </c>
      <c r="R509" s="238" t="s">
        <v>196</v>
      </c>
      <c r="S509" s="238">
        <v>5</v>
      </c>
      <c r="T509" s="238">
        <v>0</v>
      </c>
      <c r="U509" s="238">
        <v>2</v>
      </c>
      <c r="V509" s="238">
        <v>5</v>
      </c>
      <c r="W509" s="238">
        <v>10</v>
      </c>
      <c r="X509" s="238">
        <v>3</v>
      </c>
      <c r="Y509" s="238">
        <v>4</v>
      </c>
      <c r="Z509" s="238">
        <v>1</v>
      </c>
      <c r="AB509" s="238">
        <v>2</v>
      </c>
      <c r="AC509" s="238">
        <v>98</v>
      </c>
      <c r="AD509" s="238" t="s">
        <v>2800</v>
      </c>
      <c r="AE509" s="238" t="s">
        <v>3710</v>
      </c>
      <c r="AF509" s="238" t="s">
        <v>2779</v>
      </c>
      <c r="AG509" s="238">
        <v>10</v>
      </c>
      <c r="AH509" s="238">
        <v>2</v>
      </c>
      <c r="AI509" s="238">
        <v>4</v>
      </c>
      <c r="AJ509" s="238">
        <v>2</v>
      </c>
      <c r="AK509" s="238">
        <v>24</v>
      </c>
      <c r="AL509" s="238">
        <v>40</v>
      </c>
      <c r="AM509" s="238" t="s">
        <v>354</v>
      </c>
      <c r="AN509" s="238">
        <v>5</v>
      </c>
      <c r="AO509" s="238">
        <v>2</v>
      </c>
      <c r="AS509" s="238">
        <v>12</v>
      </c>
      <c r="AT509" s="238">
        <v>23</v>
      </c>
      <c r="AU509" s="238">
        <v>30</v>
      </c>
      <c r="AV509" s="238">
        <v>11</v>
      </c>
      <c r="AW509" s="238">
        <v>24</v>
      </c>
      <c r="AX509" s="238">
        <v>2</v>
      </c>
      <c r="AY509" s="238">
        <v>4</v>
      </c>
      <c r="AZ509" s="238">
        <v>4</v>
      </c>
      <c r="BA509" s="238">
        <v>21</v>
      </c>
      <c r="BB509" s="238">
        <v>51</v>
      </c>
      <c r="BC509" s="238" t="s">
        <v>354</v>
      </c>
      <c r="BD509" s="238">
        <v>5</v>
      </c>
      <c r="BE509" s="238">
        <v>1</v>
      </c>
      <c r="BI509" s="238">
        <v>12</v>
      </c>
      <c r="BJ509" s="238">
        <v>9</v>
      </c>
      <c r="BK509" s="238">
        <v>35</v>
      </c>
      <c r="BL509" s="238">
        <v>11</v>
      </c>
      <c r="BM509" s="238">
        <v>21</v>
      </c>
      <c r="CT509" s="238">
        <v>455978.27641517</v>
      </c>
      <c r="CU509" s="238">
        <v>4979308.71814893</v>
      </c>
      <c r="CV509" s="238">
        <v>44.965853529999997</v>
      </c>
      <c r="CW509" s="238">
        <v>-93.558211409999998</v>
      </c>
      <c r="CX509" s="238" t="s">
        <v>359</v>
      </c>
      <c r="CY509" s="238" t="s">
        <v>3727</v>
      </c>
    </row>
    <row r="510" spans="1:103" x14ac:dyDescent="0.25">
      <c r="A510" s="238">
        <v>663108</v>
      </c>
      <c r="B510" s="238">
        <v>4</v>
      </c>
      <c r="C510" s="238">
        <v>15</v>
      </c>
      <c r="D510" s="238">
        <v>12.227</v>
      </c>
      <c r="E510" s="238">
        <v>27</v>
      </c>
      <c r="F510" s="238" t="s">
        <v>3066</v>
      </c>
      <c r="H510" s="238" t="s">
        <v>354</v>
      </c>
      <c r="I510" s="238">
        <v>25</v>
      </c>
      <c r="K510" s="238">
        <v>18012508</v>
      </c>
      <c r="M510" s="238">
        <v>11</v>
      </c>
      <c r="N510" s="238">
        <v>27</v>
      </c>
      <c r="O510" s="238">
        <v>2018</v>
      </c>
      <c r="P510" s="238" t="s">
        <v>368</v>
      </c>
      <c r="Q510" s="238">
        <v>6</v>
      </c>
      <c r="R510" s="238" t="s">
        <v>356</v>
      </c>
      <c r="S510" s="238">
        <v>3</v>
      </c>
      <c r="T510" s="238">
        <v>0</v>
      </c>
      <c r="U510" s="238">
        <v>1</v>
      </c>
      <c r="W510" s="238">
        <v>35</v>
      </c>
      <c r="X510" s="238">
        <v>4</v>
      </c>
      <c r="Y510" s="238">
        <v>2</v>
      </c>
      <c r="Z510" s="238">
        <v>1</v>
      </c>
      <c r="AB510" s="238">
        <v>1</v>
      </c>
      <c r="AC510" s="238">
        <v>98</v>
      </c>
      <c r="AD510" s="238" t="s">
        <v>2800</v>
      </c>
      <c r="AF510" s="238" t="s">
        <v>2779</v>
      </c>
      <c r="AG510" s="238">
        <v>3</v>
      </c>
      <c r="AH510" s="238">
        <v>2</v>
      </c>
      <c r="AI510" s="238">
        <v>2</v>
      </c>
      <c r="AJ510" s="238">
        <v>4</v>
      </c>
      <c r="AK510" s="238">
        <v>21</v>
      </c>
      <c r="AL510" s="238">
        <v>57</v>
      </c>
      <c r="AM510" s="238" t="s">
        <v>354</v>
      </c>
      <c r="AN510" s="238">
        <v>5</v>
      </c>
      <c r="AO510" s="238">
        <v>1</v>
      </c>
      <c r="AS510" s="238">
        <v>12</v>
      </c>
      <c r="AT510" s="238">
        <v>9</v>
      </c>
      <c r="AU510" s="238">
        <v>35</v>
      </c>
      <c r="AV510" s="238">
        <v>12</v>
      </c>
      <c r="AW510" s="238">
        <v>21</v>
      </c>
      <c r="CT510" s="238">
        <v>455983.17919419101</v>
      </c>
      <c r="CU510" s="238">
        <v>4979323.7944229301</v>
      </c>
      <c r="CV510" s="238">
        <v>44.965989540000002</v>
      </c>
      <c r="CW510" s="238">
        <v>-93.558150560000001</v>
      </c>
      <c r="CX510" s="238" t="s">
        <v>359</v>
      </c>
      <c r="CY510" s="238" t="s">
        <v>3728</v>
      </c>
    </row>
    <row r="511" spans="1:103" x14ac:dyDescent="0.25">
      <c r="A511" s="238">
        <v>11040010</v>
      </c>
      <c r="B511" s="238">
        <v>4</v>
      </c>
      <c r="C511" s="238">
        <v>15</v>
      </c>
      <c r="D511" s="238">
        <v>12.295999999999999</v>
      </c>
      <c r="E511" s="238">
        <v>27</v>
      </c>
      <c r="F511" s="238" t="s">
        <v>3066</v>
      </c>
      <c r="H511" s="238" t="s">
        <v>354</v>
      </c>
      <c r="I511" s="238">
        <v>25</v>
      </c>
      <c r="K511" s="238">
        <v>15004739</v>
      </c>
      <c r="L511" s="238">
        <v>151230124</v>
      </c>
      <c r="M511" s="238">
        <v>5</v>
      </c>
      <c r="N511" s="238">
        <v>3</v>
      </c>
      <c r="O511" s="238">
        <v>2015</v>
      </c>
      <c r="P511" s="238" t="s">
        <v>366</v>
      </c>
      <c r="Q511" s="238">
        <v>16</v>
      </c>
      <c r="R511" s="238" t="s">
        <v>356</v>
      </c>
      <c r="S511" s="238">
        <v>4</v>
      </c>
      <c r="T511" s="238">
        <v>0</v>
      </c>
      <c r="U511" s="238">
        <v>2</v>
      </c>
      <c r="V511" s="238">
        <v>1</v>
      </c>
      <c r="W511" s="238">
        <v>10</v>
      </c>
      <c r="X511" s="238">
        <v>2</v>
      </c>
      <c r="Y511" s="238">
        <v>1</v>
      </c>
      <c r="Z511" s="238">
        <v>2</v>
      </c>
      <c r="AB511" s="238">
        <v>1</v>
      </c>
      <c r="AC511" s="238">
        <v>98</v>
      </c>
      <c r="AD511" s="238" t="s">
        <v>3729</v>
      </c>
      <c r="AE511" s="238" t="s">
        <v>3730</v>
      </c>
      <c r="AF511" s="238" t="s">
        <v>2779</v>
      </c>
      <c r="AG511" s="238">
        <v>7</v>
      </c>
      <c r="AH511" s="238">
        <v>2</v>
      </c>
      <c r="AI511" s="238">
        <v>4</v>
      </c>
      <c r="AJ511" s="238">
        <v>7</v>
      </c>
      <c r="AK511" s="238">
        <v>8</v>
      </c>
      <c r="AL511" s="238">
        <v>54</v>
      </c>
      <c r="AM511" s="238" t="s">
        <v>363</v>
      </c>
      <c r="AN511" s="238">
        <v>5</v>
      </c>
      <c r="AO511" s="238">
        <v>1</v>
      </c>
      <c r="AS511" s="238">
        <v>7</v>
      </c>
      <c r="AT511" s="238">
        <v>90</v>
      </c>
      <c r="AU511" s="238">
        <v>35</v>
      </c>
      <c r="AV511" s="238">
        <v>11</v>
      </c>
      <c r="AW511" s="238">
        <v>21</v>
      </c>
      <c r="AX511" s="238">
        <v>2</v>
      </c>
      <c r="AY511" s="238">
        <v>2</v>
      </c>
      <c r="AZ511" s="238">
        <v>7</v>
      </c>
      <c r="BA511" s="238">
        <v>21</v>
      </c>
      <c r="BB511" s="238">
        <v>17</v>
      </c>
      <c r="BC511" s="238" t="s">
        <v>354</v>
      </c>
      <c r="BD511" s="238">
        <v>5</v>
      </c>
      <c r="BE511" s="238">
        <v>15</v>
      </c>
      <c r="BI511" s="238">
        <v>7</v>
      </c>
      <c r="BJ511" s="238">
        <v>90</v>
      </c>
      <c r="BK511" s="238">
        <v>35</v>
      </c>
      <c r="BL511" s="238">
        <v>11</v>
      </c>
      <c r="BM511" s="238">
        <v>21</v>
      </c>
      <c r="CT511" s="238">
        <v>456084</v>
      </c>
      <c r="CU511" s="238">
        <v>4979372</v>
      </c>
      <c r="CV511" s="238">
        <v>44.966433700000003</v>
      </c>
      <c r="CW511" s="238">
        <v>-93.556877</v>
      </c>
      <c r="CX511" s="238" t="s">
        <v>359</v>
      </c>
      <c r="CY511" s="238" t="s">
        <v>3731</v>
      </c>
    </row>
    <row r="512" spans="1:103" x14ac:dyDescent="0.25">
      <c r="A512" s="238">
        <v>10873828</v>
      </c>
      <c r="B512" s="238">
        <v>4</v>
      </c>
      <c r="C512" s="238">
        <v>15</v>
      </c>
      <c r="D512" s="238">
        <v>12.475</v>
      </c>
      <c r="E512" s="238">
        <v>27</v>
      </c>
      <c r="F512" s="238" t="s">
        <v>3066</v>
      </c>
      <c r="H512" s="238" t="s">
        <v>354</v>
      </c>
      <c r="I512" s="238">
        <v>25</v>
      </c>
      <c r="K512" s="238" t="s">
        <v>3732</v>
      </c>
      <c r="L512" s="238">
        <v>131490064</v>
      </c>
      <c r="M512" s="238">
        <v>5</v>
      </c>
      <c r="N512" s="238">
        <v>29</v>
      </c>
      <c r="O512" s="238">
        <v>2013</v>
      </c>
      <c r="P512" s="238" t="s">
        <v>355</v>
      </c>
      <c r="Q512" s="238">
        <v>11</v>
      </c>
      <c r="R512" s="238" t="s">
        <v>369</v>
      </c>
      <c r="S512" s="238">
        <v>5</v>
      </c>
      <c r="T512" s="238">
        <v>0</v>
      </c>
      <c r="U512" s="238">
        <v>2</v>
      </c>
      <c r="V512" s="238">
        <v>1</v>
      </c>
      <c r="W512" s="238">
        <v>10</v>
      </c>
      <c r="X512" s="238">
        <v>2</v>
      </c>
      <c r="Y512" s="238">
        <v>1</v>
      </c>
      <c r="Z512" s="238">
        <v>1</v>
      </c>
      <c r="AA512" s="238">
        <v>1</v>
      </c>
      <c r="AB512" s="238">
        <v>1</v>
      </c>
      <c r="AC512" s="238">
        <v>98</v>
      </c>
      <c r="AD512" s="238" t="s">
        <v>2798</v>
      </c>
      <c r="AE512" s="238" t="s">
        <v>3716</v>
      </c>
      <c r="AF512" s="238" t="s">
        <v>2779</v>
      </c>
      <c r="AG512" s="238">
        <v>7</v>
      </c>
      <c r="AH512" s="238">
        <v>2</v>
      </c>
      <c r="AI512" s="238">
        <v>4</v>
      </c>
      <c r="AJ512" s="238">
        <v>4</v>
      </c>
      <c r="AK512" s="238">
        <v>21</v>
      </c>
      <c r="AL512" s="238">
        <v>32</v>
      </c>
      <c r="AM512" s="238" t="s">
        <v>363</v>
      </c>
      <c r="AN512" s="238">
        <v>5</v>
      </c>
      <c r="AO512" s="238">
        <v>1</v>
      </c>
      <c r="AP512" s="238">
        <v>1</v>
      </c>
      <c r="AS512" s="238">
        <v>7</v>
      </c>
      <c r="AT512" s="238">
        <v>98</v>
      </c>
      <c r="AU512" s="238">
        <v>40</v>
      </c>
      <c r="AV512" s="238">
        <v>11</v>
      </c>
      <c r="AW512" s="238">
        <v>21</v>
      </c>
      <c r="AX512" s="238">
        <v>0</v>
      </c>
      <c r="AY512" s="238">
        <v>2</v>
      </c>
      <c r="AZ512" s="238">
        <v>4</v>
      </c>
      <c r="BB512" s="238">
        <v>22</v>
      </c>
      <c r="BC512" s="238" t="s">
        <v>363</v>
      </c>
      <c r="BD512" s="238">
        <v>5</v>
      </c>
      <c r="BE512" s="238">
        <v>15</v>
      </c>
      <c r="BG512" s="238">
        <v>8</v>
      </c>
      <c r="BI512" s="238">
        <v>7</v>
      </c>
      <c r="BJ512" s="238">
        <v>98</v>
      </c>
      <c r="BK512" s="238">
        <v>40</v>
      </c>
      <c r="BL512" s="238">
        <v>11</v>
      </c>
      <c r="BM512" s="238">
        <v>21</v>
      </c>
      <c r="CT512" s="238">
        <v>456335</v>
      </c>
      <c r="CU512" s="238">
        <v>4979514</v>
      </c>
      <c r="CV512" s="238">
        <v>44.9677218</v>
      </c>
      <c r="CW512" s="238">
        <v>-93.553709100000006</v>
      </c>
      <c r="CX512" s="238" t="s">
        <v>359</v>
      </c>
      <c r="CY512" s="238" t="s">
        <v>3733</v>
      </c>
    </row>
    <row r="513" spans="1:103" x14ac:dyDescent="0.25">
      <c r="A513" s="238">
        <v>863068</v>
      </c>
      <c r="B513" s="238">
        <v>4</v>
      </c>
      <c r="C513" s="238">
        <v>15</v>
      </c>
      <c r="D513" s="238">
        <v>12.492000000000001</v>
      </c>
      <c r="E513" s="238">
        <v>27</v>
      </c>
      <c r="F513" s="238" t="s">
        <v>3066</v>
      </c>
      <c r="H513" s="238" t="s">
        <v>354</v>
      </c>
      <c r="I513" s="238">
        <v>25</v>
      </c>
      <c r="K513" s="238" t="s">
        <v>3734</v>
      </c>
      <c r="L513" s="238">
        <v>203170169</v>
      </c>
      <c r="M513" s="238">
        <v>11</v>
      </c>
      <c r="N513" s="238">
        <v>12</v>
      </c>
      <c r="O513" s="238">
        <v>2020</v>
      </c>
      <c r="P513" s="238" t="s">
        <v>384</v>
      </c>
      <c r="Q513" s="238">
        <v>12</v>
      </c>
      <c r="S513" s="238">
        <v>5</v>
      </c>
      <c r="T513" s="238">
        <v>0</v>
      </c>
      <c r="U513" s="238">
        <v>2</v>
      </c>
      <c r="V513" s="238">
        <v>10</v>
      </c>
      <c r="W513" s="238">
        <v>10</v>
      </c>
      <c r="X513" s="238">
        <v>2</v>
      </c>
      <c r="Y513" s="238">
        <v>1</v>
      </c>
      <c r="Z513" s="238">
        <v>4</v>
      </c>
      <c r="AB513" s="238">
        <v>2</v>
      </c>
      <c r="AC513" s="238">
        <v>98</v>
      </c>
      <c r="AD513" s="238" t="s">
        <v>2800</v>
      </c>
      <c r="AF513" s="238" t="s">
        <v>2779</v>
      </c>
      <c r="AG513" s="238">
        <v>5</v>
      </c>
      <c r="AH513" s="238">
        <v>2</v>
      </c>
      <c r="AI513" s="238">
        <v>2</v>
      </c>
      <c r="AJ513" s="238">
        <v>4</v>
      </c>
      <c r="AK513" s="238">
        <v>29</v>
      </c>
      <c r="AL513" s="238">
        <v>26</v>
      </c>
      <c r="AM513" s="238" t="s">
        <v>363</v>
      </c>
      <c r="AN513" s="238">
        <v>5</v>
      </c>
      <c r="AO513" s="238">
        <v>7</v>
      </c>
      <c r="AS513" s="238">
        <v>12</v>
      </c>
      <c r="AT513" s="238">
        <v>9</v>
      </c>
      <c r="AU513" s="238">
        <v>50</v>
      </c>
      <c r="AV513" s="238">
        <v>11</v>
      </c>
      <c r="AW513" s="238">
        <v>21</v>
      </c>
      <c r="AX513" s="238">
        <v>2</v>
      </c>
      <c r="AY513" s="238">
        <v>2</v>
      </c>
      <c r="AZ513" s="238">
        <v>4</v>
      </c>
      <c r="BA513" s="238">
        <v>21</v>
      </c>
      <c r="BB513" s="238">
        <v>27</v>
      </c>
      <c r="BC513" s="238" t="s">
        <v>363</v>
      </c>
      <c r="BD513" s="238">
        <v>5</v>
      </c>
      <c r="BE513" s="238">
        <v>99</v>
      </c>
      <c r="BI513" s="238">
        <v>12</v>
      </c>
      <c r="BJ513" s="238">
        <v>9</v>
      </c>
      <c r="BK513" s="238">
        <v>50</v>
      </c>
      <c r="BL513" s="238">
        <v>11</v>
      </c>
      <c r="BM513" s="238">
        <v>21</v>
      </c>
      <c r="CT513" s="238">
        <v>456351.65979743499</v>
      </c>
      <c r="CU513" s="238">
        <v>4979535.9240583004</v>
      </c>
      <c r="CV513" s="238">
        <v>44.967921779999998</v>
      </c>
      <c r="CW513" s="238">
        <v>-93.553496659999993</v>
      </c>
      <c r="CX513" s="238" t="s">
        <v>359</v>
      </c>
      <c r="CY513" s="238" t="s">
        <v>3735</v>
      </c>
    </row>
    <row r="514" spans="1:103" x14ac:dyDescent="0.25">
      <c r="A514" s="238">
        <v>10832628</v>
      </c>
      <c r="B514" s="238">
        <v>4</v>
      </c>
      <c r="C514" s="238">
        <v>15</v>
      </c>
      <c r="D514" s="238">
        <v>12.505000000000001</v>
      </c>
      <c r="E514" s="238">
        <v>27</v>
      </c>
      <c r="F514" s="238" t="s">
        <v>3066</v>
      </c>
      <c r="H514" s="238" t="s">
        <v>354</v>
      </c>
      <c r="I514" s="238">
        <v>25</v>
      </c>
      <c r="K514" s="238">
        <v>12005706</v>
      </c>
      <c r="L514" s="238">
        <v>123170063</v>
      </c>
      <c r="M514" s="238">
        <v>11</v>
      </c>
      <c r="N514" s="238">
        <v>12</v>
      </c>
      <c r="O514" s="238">
        <v>2012</v>
      </c>
      <c r="P514" s="238" t="s">
        <v>361</v>
      </c>
      <c r="Q514" s="238">
        <v>7</v>
      </c>
      <c r="S514" s="238">
        <v>5</v>
      </c>
      <c r="T514" s="238">
        <v>0</v>
      </c>
      <c r="U514" s="238">
        <v>2</v>
      </c>
      <c r="V514" s="238">
        <v>7</v>
      </c>
      <c r="W514" s="238">
        <v>10</v>
      </c>
      <c r="X514" s="238">
        <v>4</v>
      </c>
      <c r="Y514" s="238">
        <v>1</v>
      </c>
      <c r="Z514" s="238">
        <v>2</v>
      </c>
      <c r="AB514" s="238">
        <v>5</v>
      </c>
      <c r="AC514" s="238">
        <v>98</v>
      </c>
      <c r="AD514" s="238" t="s">
        <v>2795</v>
      </c>
      <c r="AE514" s="238" t="s">
        <v>3736</v>
      </c>
      <c r="AF514" s="238" t="s">
        <v>2779</v>
      </c>
      <c r="AG514" s="238">
        <v>90</v>
      </c>
      <c r="AH514" s="238">
        <v>2</v>
      </c>
      <c r="AI514" s="238">
        <v>2</v>
      </c>
      <c r="AJ514" s="238">
        <v>3</v>
      </c>
      <c r="AK514" s="238">
        <v>21</v>
      </c>
      <c r="AL514" s="238">
        <v>26</v>
      </c>
      <c r="AM514" s="238" t="s">
        <v>354</v>
      </c>
      <c r="AN514" s="238">
        <v>5</v>
      </c>
      <c r="AO514" s="238">
        <v>3</v>
      </c>
      <c r="AS514" s="238">
        <v>5</v>
      </c>
      <c r="AT514" s="238">
        <v>98</v>
      </c>
      <c r="AU514" s="238">
        <v>35</v>
      </c>
      <c r="AV514" s="238">
        <v>10</v>
      </c>
      <c r="AW514" s="238">
        <v>21</v>
      </c>
      <c r="AX514" s="238">
        <v>2</v>
      </c>
      <c r="AY514" s="238">
        <v>4</v>
      </c>
      <c r="AZ514" s="238">
        <v>3</v>
      </c>
      <c r="BA514" s="238">
        <v>21</v>
      </c>
      <c r="BB514" s="238">
        <v>34</v>
      </c>
      <c r="BC514" s="238" t="s">
        <v>363</v>
      </c>
      <c r="BD514" s="238">
        <v>5</v>
      </c>
      <c r="BE514" s="238">
        <v>3</v>
      </c>
      <c r="BI514" s="238">
        <v>5</v>
      </c>
      <c r="BJ514" s="238">
        <v>98</v>
      </c>
      <c r="BK514" s="238">
        <v>35</v>
      </c>
      <c r="BL514" s="238">
        <v>10</v>
      </c>
      <c r="BM514" s="238">
        <v>21</v>
      </c>
      <c r="CT514" s="238">
        <v>456378</v>
      </c>
      <c r="CU514" s="238">
        <v>4979537</v>
      </c>
      <c r="CV514" s="238">
        <v>44.967937499999998</v>
      </c>
      <c r="CW514" s="238">
        <v>-93.553166099999999</v>
      </c>
      <c r="CX514" s="238" t="s">
        <v>359</v>
      </c>
      <c r="CY514" s="238" t="s">
        <v>3737</v>
      </c>
    </row>
    <row r="515" spans="1:103" x14ac:dyDescent="0.25">
      <c r="A515" s="238">
        <v>10916761</v>
      </c>
      <c r="B515" s="238">
        <v>4</v>
      </c>
      <c r="C515" s="238">
        <v>15</v>
      </c>
      <c r="D515" s="238">
        <v>12.505000000000001</v>
      </c>
      <c r="E515" s="238">
        <v>27</v>
      </c>
      <c r="F515" s="238" t="s">
        <v>3066</v>
      </c>
      <c r="H515" s="238" t="s">
        <v>354</v>
      </c>
      <c r="I515" s="238">
        <v>25</v>
      </c>
      <c r="K515" s="238">
        <v>13006492</v>
      </c>
      <c r="L515" s="238">
        <v>133590077</v>
      </c>
      <c r="M515" s="238">
        <v>12</v>
      </c>
      <c r="N515" s="238">
        <v>25</v>
      </c>
      <c r="O515" s="238">
        <v>2013</v>
      </c>
      <c r="P515" s="238" t="s">
        <v>355</v>
      </c>
      <c r="Q515" s="238">
        <v>13</v>
      </c>
      <c r="S515" s="238">
        <v>4</v>
      </c>
      <c r="T515" s="238">
        <v>0</v>
      </c>
      <c r="U515" s="238">
        <v>1</v>
      </c>
      <c r="V515" s="238">
        <v>7</v>
      </c>
      <c r="W515" s="238">
        <v>27</v>
      </c>
      <c r="X515" s="238">
        <v>4</v>
      </c>
      <c r="Y515" s="238">
        <v>1</v>
      </c>
      <c r="Z515" s="238">
        <v>1</v>
      </c>
      <c r="AB515" s="238">
        <v>5</v>
      </c>
      <c r="AC515" s="238">
        <v>98</v>
      </c>
      <c r="AD515" s="238" t="s">
        <v>3738</v>
      </c>
      <c r="AE515" s="238" t="s">
        <v>3739</v>
      </c>
      <c r="AF515" s="238" t="s">
        <v>2779</v>
      </c>
      <c r="AG515" s="238">
        <v>3</v>
      </c>
      <c r="AH515" s="238">
        <v>2</v>
      </c>
      <c r="AI515" s="238">
        <v>4</v>
      </c>
      <c r="AJ515" s="238">
        <v>3</v>
      </c>
      <c r="AK515" s="238">
        <v>21</v>
      </c>
      <c r="AL515" s="238">
        <v>61</v>
      </c>
      <c r="AM515" s="238" t="s">
        <v>354</v>
      </c>
      <c r="AN515" s="238">
        <v>5</v>
      </c>
      <c r="AO515" s="238">
        <v>3</v>
      </c>
      <c r="AS515" s="238">
        <v>7</v>
      </c>
      <c r="AT515" s="238">
        <v>98</v>
      </c>
      <c r="AU515" s="238">
        <v>45</v>
      </c>
      <c r="AV515" s="238">
        <v>10</v>
      </c>
      <c r="AW515" s="238">
        <v>21</v>
      </c>
      <c r="CT515" s="238">
        <v>456378</v>
      </c>
      <c r="CU515" s="238">
        <v>4979537</v>
      </c>
      <c r="CV515" s="238">
        <v>44.967937499999998</v>
      </c>
      <c r="CW515" s="238">
        <v>-93.553166099999999</v>
      </c>
      <c r="CX515" s="238" t="s">
        <v>359</v>
      </c>
      <c r="CY515" s="238" t="s">
        <v>3740</v>
      </c>
    </row>
    <row r="516" spans="1:103" x14ac:dyDescent="0.25">
      <c r="A516" s="238">
        <v>472198</v>
      </c>
      <c r="B516" s="238">
        <v>4</v>
      </c>
      <c r="C516" s="238">
        <v>15</v>
      </c>
      <c r="D516" s="238">
        <v>12.507999999999999</v>
      </c>
      <c r="E516" s="238">
        <v>27</v>
      </c>
      <c r="F516" s="238" t="s">
        <v>3066</v>
      </c>
      <c r="H516" s="238" t="s">
        <v>354</v>
      </c>
      <c r="I516" s="238">
        <v>25</v>
      </c>
      <c r="K516" s="238">
        <v>17007428</v>
      </c>
      <c r="M516" s="238">
        <v>6</v>
      </c>
      <c r="N516" s="238">
        <v>23</v>
      </c>
      <c r="O516" s="238">
        <v>2017</v>
      </c>
      <c r="P516" s="238" t="s">
        <v>362</v>
      </c>
      <c r="Q516" s="238">
        <v>15</v>
      </c>
      <c r="S516" s="238">
        <v>3</v>
      </c>
      <c r="T516" s="238">
        <v>0</v>
      </c>
      <c r="U516" s="238">
        <v>3</v>
      </c>
      <c r="V516" s="238">
        <v>90</v>
      </c>
      <c r="W516" s="238">
        <v>10</v>
      </c>
      <c r="X516" s="238">
        <v>3</v>
      </c>
      <c r="Y516" s="238">
        <v>1</v>
      </c>
      <c r="Z516" s="238">
        <v>2</v>
      </c>
      <c r="AB516" s="238">
        <v>1</v>
      </c>
      <c r="AC516" s="238">
        <v>98</v>
      </c>
      <c r="AD516" s="238" t="s">
        <v>2800</v>
      </c>
      <c r="AE516" s="238" t="s">
        <v>3741</v>
      </c>
      <c r="AF516" s="238" t="s">
        <v>2779</v>
      </c>
      <c r="AG516" s="238">
        <v>90</v>
      </c>
      <c r="AH516" s="238">
        <v>2</v>
      </c>
      <c r="AI516" s="238">
        <v>2</v>
      </c>
      <c r="AJ516" s="238">
        <v>2</v>
      </c>
      <c r="AK516" s="238">
        <v>21</v>
      </c>
      <c r="AL516" s="238">
        <v>20</v>
      </c>
      <c r="AM516" s="238" t="s">
        <v>363</v>
      </c>
      <c r="AN516" s="238">
        <v>5</v>
      </c>
      <c r="AO516" s="238">
        <v>2</v>
      </c>
      <c r="AS516" s="238">
        <v>13</v>
      </c>
      <c r="AT516" s="238">
        <v>23</v>
      </c>
      <c r="AU516" s="238">
        <v>30</v>
      </c>
      <c r="AV516" s="238">
        <v>11</v>
      </c>
      <c r="AW516" s="238">
        <v>21</v>
      </c>
      <c r="AX516" s="238">
        <v>2</v>
      </c>
      <c r="AY516" s="238">
        <v>3</v>
      </c>
      <c r="AZ516" s="238">
        <v>3</v>
      </c>
      <c r="BA516" s="238">
        <v>21</v>
      </c>
      <c r="BB516" s="238">
        <v>22</v>
      </c>
      <c r="BC516" s="238" t="s">
        <v>354</v>
      </c>
      <c r="BD516" s="238">
        <v>5</v>
      </c>
      <c r="BE516" s="238">
        <v>1</v>
      </c>
      <c r="BI516" s="238">
        <v>12</v>
      </c>
      <c r="BJ516" s="238">
        <v>9</v>
      </c>
      <c r="BK516" s="238">
        <v>50</v>
      </c>
      <c r="BL516" s="238">
        <v>11</v>
      </c>
      <c r="BM516" s="238">
        <v>21</v>
      </c>
      <c r="BN516" s="238">
        <v>2</v>
      </c>
      <c r="BO516" s="238">
        <v>2</v>
      </c>
      <c r="BP516" s="238">
        <v>1</v>
      </c>
      <c r="BQ516" s="238">
        <v>34</v>
      </c>
      <c r="BR516" s="238">
        <v>29</v>
      </c>
      <c r="BS516" s="238" t="s">
        <v>354</v>
      </c>
      <c r="BT516" s="238">
        <v>5</v>
      </c>
      <c r="BU516" s="238">
        <v>1</v>
      </c>
      <c r="BY516" s="238">
        <v>12</v>
      </c>
      <c r="BZ516" s="238">
        <v>23</v>
      </c>
      <c r="CA516" s="238">
        <v>30</v>
      </c>
      <c r="CB516" s="238">
        <v>11</v>
      </c>
      <c r="CC516" s="238">
        <v>21</v>
      </c>
      <c r="CT516" s="238">
        <v>456375.45991082501</v>
      </c>
      <c r="CU516" s="238">
        <v>4979537.83498595</v>
      </c>
      <c r="CV516" s="238">
        <v>44.96794044</v>
      </c>
      <c r="CW516" s="238">
        <v>-93.553195040000006</v>
      </c>
      <c r="CX516" s="238" t="s">
        <v>359</v>
      </c>
      <c r="CY516" s="238" t="s">
        <v>3742</v>
      </c>
    </row>
    <row r="517" spans="1:103" x14ac:dyDescent="0.25">
      <c r="A517" s="238">
        <v>10743936</v>
      </c>
      <c r="B517" s="238">
        <v>4</v>
      </c>
      <c r="C517" s="238">
        <v>15</v>
      </c>
      <c r="D517" s="238">
        <v>12.534000000000001</v>
      </c>
      <c r="E517" s="238">
        <v>27</v>
      </c>
      <c r="F517" s="238" t="s">
        <v>3066</v>
      </c>
      <c r="H517" s="238" t="s">
        <v>354</v>
      </c>
      <c r="I517" s="238">
        <v>25</v>
      </c>
      <c r="K517" s="238">
        <v>117059</v>
      </c>
      <c r="L517" s="238">
        <v>112520218</v>
      </c>
      <c r="M517" s="238">
        <v>9</v>
      </c>
      <c r="N517" s="238">
        <v>9</v>
      </c>
      <c r="O517" s="238">
        <v>2011</v>
      </c>
      <c r="P517" s="238" t="s">
        <v>362</v>
      </c>
      <c r="Q517" s="238">
        <v>15</v>
      </c>
      <c r="S517" s="238">
        <v>3</v>
      </c>
      <c r="T517" s="238">
        <v>0</v>
      </c>
      <c r="U517" s="238">
        <v>1</v>
      </c>
      <c r="V517" s="238">
        <v>1</v>
      </c>
      <c r="W517" s="238">
        <v>9</v>
      </c>
      <c r="X517" s="238">
        <v>4</v>
      </c>
      <c r="Y517" s="238">
        <v>1</v>
      </c>
      <c r="Z517" s="238">
        <v>1</v>
      </c>
      <c r="AA517" s="238">
        <v>1</v>
      </c>
      <c r="AB517" s="238">
        <v>1</v>
      </c>
      <c r="AC517" s="238">
        <v>98</v>
      </c>
      <c r="AD517" s="238" t="s">
        <v>2798</v>
      </c>
      <c r="AE517" s="238" t="s">
        <v>3743</v>
      </c>
      <c r="AF517" s="238" t="s">
        <v>2779</v>
      </c>
      <c r="AG517" s="238">
        <v>2</v>
      </c>
      <c r="AH517" s="238">
        <v>2</v>
      </c>
      <c r="AI517" s="238">
        <v>2</v>
      </c>
      <c r="AJ517" s="238">
        <v>4</v>
      </c>
      <c r="AK517" s="238">
        <v>21</v>
      </c>
      <c r="AL517" s="238">
        <v>84</v>
      </c>
      <c r="AM517" s="238" t="s">
        <v>363</v>
      </c>
      <c r="AN517" s="238">
        <v>5</v>
      </c>
      <c r="AO517" s="238">
        <v>1</v>
      </c>
      <c r="AS517" s="238">
        <v>4</v>
      </c>
      <c r="AT517" s="238">
        <v>98</v>
      </c>
      <c r="AU517" s="238">
        <v>50</v>
      </c>
      <c r="AV517" s="238">
        <v>11</v>
      </c>
      <c r="AW517" s="238">
        <v>21</v>
      </c>
      <c r="AX517" s="238">
        <v>6</v>
      </c>
      <c r="AY517" s="238">
        <v>62</v>
      </c>
      <c r="BA517" s="238">
        <v>8</v>
      </c>
      <c r="BB517" s="238">
        <v>85</v>
      </c>
      <c r="BC517" s="238" t="s">
        <v>354</v>
      </c>
      <c r="BD517" s="238">
        <v>5</v>
      </c>
      <c r="BE517" s="238">
        <v>8</v>
      </c>
      <c r="BI517" s="238">
        <v>4</v>
      </c>
      <c r="BJ517" s="238">
        <v>98</v>
      </c>
      <c r="BK517" s="238">
        <v>50</v>
      </c>
      <c r="BL517" s="238">
        <v>11</v>
      </c>
      <c r="BM517" s="238">
        <v>21</v>
      </c>
      <c r="CT517" s="238">
        <v>456417</v>
      </c>
      <c r="CU517" s="238">
        <v>4979560</v>
      </c>
      <c r="CV517" s="238">
        <v>44.968146500000003</v>
      </c>
      <c r="CW517" s="238">
        <v>-93.552665300000001</v>
      </c>
      <c r="CX517" s="238" t="s">
        <v>359</v>
      </c>
      <c r="CY517" s="238" t="s">
        <v>3744</v>
      </c>
    </row>
    <row r="518" spans="1:103" x14ac:dyDescent="0.25">
      <c r="A518" s="238">
        <v>10751058</v>
      </c>
      <c r="B518" s="238">
        <v>4</v>
      </c>
      <c r="C518" s="238">
        <v>15</v>
      </c>
      <c r="D518" s="238">
        <v>12.583</v>
      </c>
      <c r="E518" s="238">
        <v>27</v>
      </c>
      <c r="F518" s="238" t="s">
        <v>3066</v>
      </c>
      <c r="H518" s="238" t="s">
        <v>354</v>
      </c>
      <c r="I518" s="238">
        <v>25</v>
      </c>
      <c r="K518" s="238" t="s">
        <v>3745</v>
      </c>
      <c r="L518" s="238">
        <v>113040030</v>
      </c>
      <c r="M518" s="238">
        <v>10</v>
      </c>
      <c r="N518" s="238">
        <v>30</v>
      </c>
      <c r="O518" s="238">
        <v>2011</v>
      </c>
      <c r="P518" s="238" t="s">
        <v>366</v>
      </c>
      <c r="Q518" s="238">
        <v>22</v>
      </c>
      <c r="R518" s="238" t="s">
        <v>369</v>
      </c>
      <c r="S518" s="238">
        <v>5</v>
      </c>
      <c r="T518" s="238">
        <v>0</v>
      </c>
      <c r="U518" s="238">
        <v>1</v>
      </c>
      <c r="V518" s="238">
        <v>4</v>
      </c>
      <c r="W518" s="238">
        <v>16</v>
      </c>
      <c r="X518" s="238">
        <v>2</v>
      </c>
      <c r="Y518" s="238">
        <v>4</v>
      </c>
      <c r="Z518" s="238">
        <v>1</v>
      </c>
      <c r="AB518" s="238">
        <v>1</v>
      </c>
      <c r="AC518" s="238">
        <v>98</v>
      </c>
      <c r="AD518" s="238" t="s">
        <v>3279</v>
      </c>
      <c r="AE518" s="238" t="s">
        <v>3746</v>
      </c>
      <c r="AF518" s="238" t="s">
        <v>2779</v>
      </c>
      <c r="AG518" s="238">
        <v>3</v>
      </c>
      <c r="AH518" s="238">
        <v>2</v>
      </c>
      <c r="AI518" s="238">
        <v>2</v>
      </c>
      <c r="AJ518" s="238">
        <v>3</v>
      </c>
      <c r="AK518" s="238">
        <v>21</v>
      </c>
      <c r="AL518" s="238">
        <v>52</v>
      </c>
      <c r="AM518" s="238" t="s">
        <v>363</v>
      </c>
      <c r="AN518" s="238">
        <v>5</v>
      </c>
      <c r="AS518" s="238">
        <v>7</v>
      </c>
      <c r="AT518" s="238">
        <v>98</v>
      </c>
      <c r="AU518" s="238">
        <v>50</v>
      </c>
      <c r="AV518" s="238">
        <v>11</v>
      </c>
      <c r="AW518" s="238">
        <v>21</v>
      </c>
      <c r="CT518" s="238">
        <v>456486</v>
      </c>
      <c r="CU518" s="238">
        <v>4979599</v>
      </c>
      <c r="CV518" s="238">
        <v>44.968494900000003</v>
      </c>
      <c r="CW518" s="238">
        <v>-93.551796600000003</v>
      </c>
      <c r="CX518" s="238" t="s">
        <v>359</v>
      </c>
      <c r="CY518" s="238" t="s">
        <v>3747</v>
      </c>
    </row>
    <row r="519" spans="1:103" x14ac:dyDescent="0.25">
      <c r="A519" s="238">
        <v>810601</v>
      </c>
      <c r="B519" s="238">
        <v>4</v>
      </c>
      <c r="C519" s="238">
        <v>15</v>
      </c>
      <c r="D519" s="238">
        <v>12.592000000000001</v>
      </c>
      <c r="E519" s="238">
        <v>27</v>
      </c>
      <c r="F519" s="238" t="s">
        <v>3066</v>
      </c>
      <c r="H519" s="238" t="s">
        <v>354</v>
      </c>
      <c r="I519" s="238">
        <v>25</v>
      </c>
      <c r="K519" s="238" t="s">
        <v>3748</v>
      </c>
      <c r="L519" s="238">
        <v>201380031</v>
      </c>
      <c r="M519" s="238">
        <v>5</v>
      </c>
      <c r="N519" s="238">
        <v>17</v>
      </c>
      <c r="O519" s="238">
        <v>2020</v>
      </c>
      <c r="P519" s="238" t="s">
        <v>366</v>
      </c>
      <c r="Q519" s="238">
        <v>15</v>
      </c>
      <c r="R519" s="238" t="s">
        <v>356</v>
      </c>
      <c r="S519" s="238">
        <v>5</v>
      </c>
      <c r="T519" s="238">
        <v>0</v>
      </c>
      <c r="U519" s="238">
        <v>1</v>
      </c>
      <c r="W519" s="238">
        <v>48</v>
      </c>
      <c r="X519" s="238">
        <v>4</v>
      </c>
      <c r="Y519" s="238">
        <v>1</v>
      </c>
      <c r="Z519" s="238">
        <v>3</v>
      </c>
      <c r="AA519" s="238">
        <v>2</v>
      </c>
      <c r="AB519" s="238">
        <v>2</v>
      </c>
      <c r="AC519" s="238">
        <v>98</v>
      </c>
      <c r="AD519" s="238" t="s">
        <v>2800</v>
      </c>
      <c r="AF519" s="238" t="s">
        <v>2779</v>
      </c>
      <c r="AG519" s="238">
        <v>3</v>
      </c>
      <c r="AH519" s="238">
        <v>2</v>
      </c>
      <c r="AI519" s="238">
        <v>4</v>
      </c>
      <c r="AJ519" s="238">
        <v>4</v>
      </c>
      <c r="AK519" s="238">
        <v>23</v>
      </c>
      <c r="AL519" s="238">
        <v>17</v>
      </c>
      <c r="AM519" s="238" t="s">
        <v>363</v>
      </c>
      <c r="AN519" s="238">
        <v>5</v>
      </c>
      <c r="AO519" s="238">
        <v>99</v>
      </c>
      <c r="AS519" s="238">
        <v>12</v>
      </c>
      <c r="AT519" s="238">
        <v>9</v>
      </c>
      <c r="AU519" s="238">
        <v>35</v>
      </c>
      <c r="AV519" s="238">
        <v>11</v>
      </c>
      <c r="AW519" s="238">
        <v>21</v>
      </c>
      <c r="CT519" s="238">
        <v>456502.604890991</v>
      </c>
      <c r="CU519" s="238">
        <v>4979596.0374989398</v>
      </c>
      <c r="CV519" s="238">
        <v>44.968472149999997</v>
      </c>
      <c r="CW519" s="238">
        <v>-93.551587830000003</v>
      </c>
      <c r="CX519" s="238" t="s">
        <v>359</v>
      </c>
      <c r="CY519" s="238" t="s">
        <v>3749</v>
      </c>
    </row>
    <row r="520" spans="1:103" x14ac:dyDescent="0.25">
      <c r="A520" s="238">
        <v>10987312</v>
      </c>
      <c r="B520" s="238">
        <v>4</v>
      </c>
      <c r="C520" s="238">
        <v>15</v>
      </c>
      <c r="D520" s="238">
        <v>12.629</v>
      </c>
      <c r="E520" s="238">
        <v>27</v>
      </c>
      <c r="F520" s="238" t="s">
        <v>3066</v>
      </c>
      <c r="H520" s="238" t="s">
        <v>354</v>
      </c>
      <c r="I520" s="238">
        <v>25</v>
      </c>
      <c r="K520" s="238">
        <v>14013530</v>
      </c>
      <c r="L520" s="238">
        <v>142830176</v>
      </c>
      <c r="M520" s="238">
        <v>10</v>
      </c>
      <c r="N520" s="238">
        <v>8</v>
      </c>
      <c r="O520" s="238">
        <v>2014</v>
      </c>
      <c r="P520" s="238" t="s">
        <v>355</v>
      </c>
      <c r="Q520" s="238">
        <v>19</v>
      </c>
      <c r="R520" s="238" t="s">
        <v>356</v>
      </c>
      <c r="S520" s="238">
        <v>5</v>
      </c>
      <c r="T520" s="238">
        <v>0</v>
      </c>
      <c r="U520" s="238">
        <v>2</v>
      </c>
      <c r="V520" s="238">
        <v>10</v>
      </c>
      <c r="W520" s="238">
        <v>10</v>
      </c>
      <c r="X520" s="238">
        <v>2</v>
      </c>
      <c r="Y520" s="238">
        <v>4</v>
      </c>
      <c r="Z520" s="238">
        <v>1</v>
      </c>
      <c r="AB520" s="238">
        <v>1</v>
      </c>
      <c r="AC520" s="238">
        <v>98</v>
      </c>
      <c r="AD520" s="238" t="s">
        <v>2795</v>
      </c>
      <c r="AE520" s="238" t="s">
        <v>3750</v>
      </c>
      <c r="AF520" s="238" t="s">
        <v>2779</v>
      </c>
      <c r="AG520" s="238">
        <v>5</v>
      </c>
      <c r="AH520" s="238">
        <v>2</v>
      </c>
      <c r="AI520" s="238">
        <v>4</v>
      </c>
      <c r="AJ520" s="238">
        <v>4</v>
      </c>
      <c r="AK520" s="238">
        <v>28</v>
      </c>
      <c r="AL520" s="238">
        <v>20</v>
      </c>
      <c r="AM520" s="238" t="s">
        <v>354</v>
      </c>
      <c r="AN520" s="238">
        <v>1</v>
      </c>
      <c r="AP520" s="238">
        <v>8</v>
      </c>
      <c r="AS520" s="238">
        <v>7</v>
      </c>
      <c r="AT520" s="238">
        <v>98</v>
      </c>
      <c r="AU520" s="238">
        <v>50</v>
      </c>
      <c r="AV520" s="238">
        <v>11</v>
      </c>
      <c r="AW520" s="238">
        <v>21</v>
      </c>
      <c r="AX520" s="238">
        <v>2</v>
      </c>
      <c r="AY520" s="238">
        <v>4</v>
      </c>
      <c r="AZ520" s="238">
        <v>4</v>
      </c>
      <c r="BA520" s="238">
        <v>21</v>
      </c>
      <c r="BB520" s="238">
        <v>56</v>
      </c>
      <c r="BC520" s="238" t="s">
        <v>354</v>
      </c>
      <c r="BD520" s="238">
        <v>5</v>
      </c>
      <c r="BE520" s="238">
        <v>1</v>
      </c>
      <c r="BI520" s="238">
        <v>7</v>
      </c>
      <c r="BJ520" s="238">
        <v>98</v>
      </c>
      <c r="BK520" s="238">
        <v>50</v>
      </c>
      <c r="BL520" s="238">
        <v>11</v>
      </c>
      <c r="BM520" s="238">
        <v>21</v>
      </c>
      <c r="CT520" s="238">
        <v>456553</v>
      </c>
      <c r="CU520" s="238">
        <v>4979631</v>
      </c>
      <c r="CV520" s="238">
        <v>44.968785500000003</v>
      </c>
      <c r="CW520" s="238">
        <v>-93.550955599999995</v>
      </c>
      <c r="CX520" s="238" t="s">
        <v>359</v>
      </c>
      <c r="CY520" s="238" t="s">
        <v>3751</v>
      </c>
    </row>
    <row r="521" spans="1:103" x14ac:dyDescent="0.25">
      <c r="A521" s="238">
        <v>356165</v>
      </c>
      <c r="B521" s="238">
        <v>4</v>
      </c>
      <c r="C521" s="238">
        <v>15</v>
      </c>
      <c r="D521" s="238">
        <v>12.632</v>
      </c>
      <c r="E521" s="238">
        <v>27</v>
      </c>
      <c r="F521" s="238" t="s">
        <v>3066</v>
      </c>
      <c r="H521" s="238" t="s">
        <v>354</v>
      </c>
      <c r="I521" s="238">
        <v>25</v>
      </c>
      <c r="K521" s="238" t="s">
        <v>3752</v>
      </c>
      <c r="M521" s="238">
        <v>6</v>
      </c>
      <c r="N521" s="238">
        <v>11</v>
      </c>
      <c r="O521" s="238">
        <v>2016</v>
      </c>
      <c r="P521" s="238" t="s">
        <v>364</v>
      </c>
      <c r="Q521" s="238">
        <v>21</v>
      </c>
      <c r="R521" s="238">
        <v>98</v>
      </c>
      <c r="S521" s="238">
        <v>5</v>
      </c>
      <c r="T521" s="238">
        <v>0</v>
      </c>
      <c r="U521" s="238">
        <v>2</v>
      </c>
      <c r="V521" s="238">
        <v>11</v>
      </c>
      <c r="W521" s="238">
        <v>10</v>
      </c>
      <c r="X521" s="238">
        <v>4</v>
      </c>
      <c r="Y521" s="238">
        <v>3</v>
      </c>
      <c r="Z521" s="238">
        <v>1</v>
      </c>
      <c r="AB521" s="238">
        <v>1</v>
      </c>
      <c r="AC521" s="238">
        <v>98</v>
      </c>
      <c r="AD521" s="238" t="s">
        <v>2800</v>
      </c>
      <c r="AF521" s="238" t="s">
        <v>2779</v>
      </c>
      <c r="AG521" s="238">
        <v>6</v>
      </c>
      <c r="AH521" s="238">
        <v>2</v>
      </c>
      <c r="AI521" s="238">
        <v>2</v>
      </c>
      <c r="AJ521" s="238">
        <v>3</v>
      </c>
      <c r="AK521" s="238">
        <v>24</v>
      </c>
      <c r="AL521" s="238">
        <v>66</v>
      </c>
      <c r="AM521" s="238" t="s">
        <v>354</v>
      </c>
      <c r="AN521" s="238">
        <v>5</v>
      </c>
      <c r="AO521" s="238">
        <v>10</v>
      </c>
      <c r="AS521" s="238">
        <v>12</v>
      </c>
      <c r="AT521" s="238">
        <v>9</v>
      </c>
      <c r="AU521" s="238">
        <v>35</v>
      </c>
      <c r="AV521" s="238">
        <v>11</v>
      </c>
      <c r="AW521" s="238">
        <v>21</v>
      </c>
      <c r="AX521" s="238">
        <v>2</v>
      </c>
      <c r="AY521" s="238">
        <v>2</v>
      </c>
      <c r="AZ521" s="238">
        <v>4</v>
      </c>
      <c r="BA521" s="238">
        <v>21</v>
      </c>
      <c r="BB521" s="238">
        <v>18</v>
      </c>
      <c r="BC521" s="238" t="s">
        <v>354</v>
      </c>
      <c r="BD521" s="238">
        <v>5</v>
      </c>
      <c r="BE521" s="238">
        <v>1</v>
      </c>
      <c r="BI521" s="238">
        <v>12</v>
      </c>
      <c r="BJ521" s="238">
        <v>9</v>
      </c>
      <c r="BK521" s="238">
        <v>35</v>
      </c>
      <c r="BL521" s="238">
        <v>11</v>
      </c>
      <c r="BM521" s="238">
        <v>21</v>
      </c>
      <c r="CT521" s="238">
        <v>456553.063846712</v>
      </c>
      <c r="CU521" s="238">
        <v>4979630.41280312</v>
      </c>
      <c r="CV521" s="238">
        <v>44.968784669999998</v>
      </c>
      <c r="CW521" s="238">
        <v>-93.550950950000001</v>
      </c>
      <c r="CX521" s="238" t="s">
        <v>359</v>
      </c>
      <c r="CY521" s="238" t="s">
        <v>3753</v>
      </c>
    </row>
    <row r="522" spans="1:103" x14ac:dyDescent="0.25">
      <c r="A522" s="238">
        <v>529813</v>
      </c>
      <c r="B522" s="238">
        <v>4</v>
      </c>
      <c r="C522" s="238">
        <v>15</v>
      </c>
      <c r="D522" s="238">
        <v>12.638</v>
      </c>
      <c r="E522" s="238">
        <v>27</v>
      </c>
      <c r="F522" s="238" t="s">
        <v>3066</v>
      </c>
      <c r="H522" s="238" t="s">
        <v>354</v>
      </c>
      <c r="I522" s="238">
        <v>25</v>
      </c>
      <c r="K522" s="238">
        <v>17014806</v>
      </c>
      <c r="M522" s="238">
        <v>12</v>
      </c>
      <c r="N522" s="238">
        <v>29</v>
      </c>
      <c r="O522" s="238">
        <v>2017</v>
      </c>
      <c r="P522" s="238" t="s">
        <v>362</v>
      </c>
      <c r="Q522" s="238">
        <v>14</v>
      </c>
      <c r="R522" s="238">
        <v>98</v>
      </c>
      <c r="S522" s="238">
        <v>5</v>
      </c>
      <c r="T522" s="238">
        <v>0</v>
      </c>
      <c r="U522" s="238">
        <v>1</v>
      </c>
      <c r="W522" s="238">
        <v>75</v>
      </c>
      <c r="X522" s="238">
        <v>4</v>
      </c>
      <c r="Y522" s="238">
        <v>1</v>
      </c>
      <c r="Z522" s="238">
        <v>2</v>
      </c>
      <c r="AA522" s="238">
        <v>4</v>
      </c>
      <c r="AB522" s="238">
        <v>5</v>
      </c>
      <c r="AC522" s="238">
        <v>98</v>
      </c>
      <c r="AD522" s="238" t="s">
        <v>2800</v>
      </c>
      <c r="AF522" s="238" t="s">
        <v>2779</v>
      </c>
      <c r="AG522" s="238">
        <v>3</v>
      </c>
      <c r="AH522" s="238">
        <v>2</v>
      </c>
      <c r="AI522" s="238">
        <v>4</v>
      </c>
      <c r="AJ522" s="238">
        <v>4</v>
      </c>
      <c r="AK522" s="238">
        <v>21</v>
      </c>
      <c r="AL522" s="238">
        <v>18</v>
      </c>
      <c r="AM522" s="238" t="s">
        <v>354</v>
      </c>
      <c r="AN522" s="238">
        <v>5</v>
      </c>
      <c r="AO522" s="238">
        <v>62</v>
      </c>
      <c r="AS522" s="238">
        <v>12</v>
      </c>
      <c r="AT522" s="238">
        <v>9</v>
      </c>
      <c r="AU522" s="238">
        <v>50</v>
      </c>
      <c r="AV522" s="238">
        <v>11</v>
      </c>
      <c r="AW522" s="238">
        <v>21</v>
      </c>
      <c r="CT522" s="238">
        <v>456564.91439061001</v>
      </c>
      <c r="CU522" s="238">
        <v>4979625.9354753997</v>
      </c>
      <c r="CV522" s="238">
        <v>44.9687451</v>
      </c>
      <c r="CW522" s="238">
        <v>-93.550800300000006</v>
      </c>
      <c r="CX522" s="238" t="s">
        <v>359</v>
      </c>
      <c r="CY522" s="238" t="s">
        <v>3754</v>
      </c>
    </row>
    <row r="523" spans="1:103" x14ac:dyDescent="0.25">
      <c r="A523" s="238">
        <v>352021</v>
      </c>
      <c r="B523" s="238">
        <v>4</v>
      </c>
      <c r="C523" s="238">
        <v>15</v>
      </c>
      <c r="D523" s="238">
        <v>12.65</v>
      </c>
      <c r="E523" s="238">
        <v>27</v>
      </c>
      <c r="F523" s="238" t="s">
        <v>3066</v>
      </c>
      <c r="H523" s="238" t="s">
        <v>354</v>
      </c>
      <c r="I523" s="238">
        <v>25</v>
      </c>
      <c r="K523" s="238" t="s">
        <v>3755</v>
      </c>
      <c r="M523" s="238">
        <v>5</v>
      </c>
      <c r="N523" s="238">
        <v>26</v>
      </c>
      <c r="O523" s="238">
        <v>2016</v>
      </c>
      <c r="P523" s="238" t="s">
        <v>384</v>
      </c>
      <c r="Q523" s="238">
        <v>16</v>
      </c>
      <c r="R523" s="238">
        <v>98</v>
      </c>
      <c r="S523" s="238">
        <v>3</v>
      </c>
      <c r="T523" s="238">
        <v>0</v>
      </c>
      <c r="U523" s="238">
        <v>1</v>
      </c>
      <c r="W523" s="238">
        <v>56</v>
      </c>
      <c r="X523" s="238">
        <v>2</v>
      </c>
      <c r="Y523" s="238">
        <v>1</v>
      </c>
      <c r="Z523" s="238">
        <v>1</v>
      </c>
      <c r="AB523" s="238">
        <v>1</v>
      </c>
      <c r="AC523" s="238">
        <v>3</v>
      </c>
      <c r="AD523" s="238" t="s">
        <v>2800</v>
      </c>
      <c r="AF523" s="238" t="s">
        <v>2779</v>
      </c>
      <c r="AG523" s="238">
        <v>3</v>
      </c>
      <c r="AH523" s="238">
        <v>2</v>
      </c>
      <c r="AI523" s="238">
        <v>14</v>
      </c>
      <c r="AJ523" s="238">
        <v>4</v>
      </c>
      <c r="AK523" s="238">
        <v>21</v>
      </c>
      <c r="AL523" s="238">
        <v>27</v>
      </c>
      <c r="AM523" s="238" t="s">
        <v>354</v>
      </c>
      <c r="AN523" s="238">
        <v>5</v>
      </c>
      <c r="AO523" s="238">
        <v>70</v>
      </c>
      <c r="AS523" s="238">
        <v>12</v>
      </c>
      <c r="AT523" s="238">
        <v>98</v>
      </c>
      <c r="AU523" s="238">
        <v>40</v>
      </c>
      <c r="AV523" s="238">
        <v>11</v>
      </c>
      <c r="AW523" s="238">
        <v>21</v>
      </c>
      <c r="CT523" s="238">
        <v>456579.09538119502</v>
      </c>
      <c r="CU523" s="238">
        <v>4979642.6042587403</v>
      </c>
      <c r="CV523" s="238">
        <v>44.968896010000002</v>
      </c>
      <c r="CW523" s="238">
        <v>-93.550621910000004</v>
      </c>
      <c r="CX523" s="238" t="s">
        <v>359</v>
      </c>
      <c r="CY523" s="238" t="s">
        <v>3756</v>
      </c>
    </row>
    <row r="524" spans="1:103" x14ac:dyDescent="0.25">
      <c r="A524" s="238">
        <v>10874098</v>
      </c>
      <c r="B524" s="238">
        <v>4</v>
      </c>
      <c r="C524" s="238">
        <v>15</v>
      </c>
      <c r="D524" s="238">
        <v>12.724</v>
      </c>
      <c r="E524" s="238">
        <v>27</v>
      </c>
      <c r="F524" s="238" t="s">
        <v>3066</v>
      </c>
      <c r="H524" s="238" t="s">
        <v>354</v>
      </c>
      <c r="I524" s="238">
        <v>25</v>
      </c>
      <c r="K524" s="238" t="s">
        <v>3757</v>
      </c>
      <c r="L524" s="238">
        <v>131530102</v>
      </c>
      <c r="M524" s="238">
        <v>6</v>
      </c>
      <c r="N524" s="238">
        <v>2</v>
      </c>
      <c r="O524" s="238">
        <v>2013</v>
      </c>
      <c r="P524" s="238" t="s">
        <v>366</v>
      </c>
      <c r="Q524" s="238">
        <v>16</v>
      </c>
      <c r="S524" s="238">
        <v>5</v>
      </c>
      <c r="T524" s="238">
        <v>0</v>
      </c>
      <c r="U524" s="238">
        <v>2</v>
      </c>
      <c r="V524" s="238">
        <v>1</v>
      </c>
      <c r="W524" s="238">
        <v>10</v>
      </c>
      <c r="X524" s="238">
        <v>2</v>
      </c>
      <c r="Y524" s="238">
        <v>1</v>
      </c>
      <c r="Z524" s="238">
        <v>1</v>
      </c>
      <c r="AA524" s="238">
        <v>1</v>
      </c>
      <c r="AB524" s="238">
        <v>1</v>
      </c>
      <c r="AC524" s="238">
        <v>98</v>
      </c>
      <c r="AD524" s="238" t="s">
        <v>2795</v>
      </c>
      <c r="AE524" s="238" t="s">
        <v>3688</v>
      </c>
      <c r="AF524" s="238" t="s">
        <v>2779</v>
      </c>
      <c r="AG524" s="238">
        <v>7</v>
      </c>
      <c r="AH524" s="238">
        <v>2</v>
      </c>
      <c r="AI524" s="238">
        <v>2</v>
      </c>
      <c r="AJ524" s="238">
        <v>4</v>
      </c>
      <c r="AK524" s="238">
        <v>21</v>
      </c>
      <c r="AL524" s="238">
        <v>29</v>
      </c>
      <c r="AM524" s="238" t="s">
        <v>363</v>
      </c>
      <c r="AN524" s="238">
        <v>5</v>
      </c>
      <c r="AO524" s="238">
        <v>1</v>
      </c>
      <c r="AP524" s="238">
        <v>1</v>
      </c>
      <c r="AS524" s="238">
        <v>7</v>
      </c>
      <c r="AT524" s="238">
        <v>98</v>
      </c>
      <c r="AU524" s="238">
        <v>35</v>
      </c>
      <c r="AV524" s="238">
        <v>10</v>
      </c>
      <c r="AW524" s="238">
        <v>21</v>
      </c>
      <c r="AX524" s="238">
        <v>2</v>
      </c>
      <c r="AY524" s="238">
        <v>2</v>
      </c>
      <c r="AZ524" s="238">
        <v>4</v>
      </c>
      <c r="BA524" s="238">
        <v>21</v>
      </c>
      <c r="BB524" s="238">
        <v>80</v>
      </c>
      <c r="BC524" s="238" t="s">
        <v>363</v>
      </c>
      <c r="BD524" s="238">
        <v>5</v>
      </c>
      <c r="BE524" s="238">
        <v>5</v>
      </c>
      <c r="BF524" s="238">
        <v>5</v>
      </c>
      <c r="BI524" s="238">
        <v>7</v>
      </c>
      <c r="BJ524" s="238">
        <v>98</v>
      </c>
      <c r="BK524" s="238">
        <v>35</v>
      </c>
      <c r="BL524" s="238">
        <v>10</v>
      </c>
      <c r="BM524" s="238">
        <v>21</v>
      </c>
      <c r="CT524" s="238">
        <v>456701</v>
      </c>
      <c r="CU524" s="238">
        <v>4979671</v>
      </c>
      <c r="CV524" s="238">
        <v>44.969155100000002</v>
      </c>
      <c r="CW524" s="238">
        <v>-93.549072800000005</v>
      </c>
      <c r="CX524" s="238" t="s">
        <v>359</v>
      </c>
      <c r="CY524" s="238" t="s">
        <v>3758</v>
      </c>
    </row>
    <row r="525" spans="1:103" x14ac:dyDescent="0.25">
      <c r="A525" s="238">
        <v>525386</v>
      </c>
      <c r="B525" s="238">
        <v>4</v>
      </c>
      <c r="C525" s="238">
        <v>15</v>
      </c>
      <c r="D525" s="238">
        <v>12.803000000000001</v>
      </c>
      <c r="E525" s="238">
        <v>27</v>
      </c>
      <c r="F525" s="238" t="s">
        <v>3066</v>
      </c>
      <c r="H525" s="238" t="s">
        <v>354</v>
      </c>
      <c r="I525" s="238">
        <v>25</v>
      </c>
      <c r="K525" s="238">
        <v>17008245</v>
      </c>
      <c r="M525" s="238">
        <v>12</v>
      </c>
      <c r="N525" s="238">
        <v>15</v>
      </c>
      <c r="O525" s="238">
        <v>2017</v>
      </c>
      <c r="P525" s="238" t="s">
        <v>362</v>
      </c>
      <c r="Q525" s="238">
        <v>17</v>
      </c>
      <c r="R525" s="238" t="s">
        <v>356</v>
      </c>
      <c r="S525" s="238">
        <v>5</v>
      </c>
      <c r="T525" s="238">
        <v>0</v>
      </c>
      <c r="U525" s="238">
        <v>1</v>
      </c>
      <c r="W525" s="238">
        <v>16</v>
      </c>
      <c r="X525" s="238">
        <v>2</v>
      </c>
      <c r="Y525" s="238">
        <v>5</v>
      </c>
      <c r="Z525" s="238">
        <v>2</v>
      </c>
      <c r="AB525" s="238">
        <v>1</v>
      </c>
      <c r="AC525" s="238">
        <v>98</v>
      </c>
      <c r="AD525" s="238" t="s">
        <v>2800</v>
      </c>
      <c r="AF525" s="238" t="s">
        <v>2779</v>
      </c>
      <c r="AG525" s="238">
        <v>4</v>
      </c>
      <c r="AH525" s="238">
        <v>2</v>
      </c>
      <c r="AI525" s="238">
        <v>4</v>
      </c>
      <c r="AJ525" s="238">
        <v>4</v>
      </c>
      <c r="AK525" s="238">
        <v>21</v>
      </c>
      <c r="AL525" s="238">
        <v>72</v>
      </c>
      <c r="AM525" s="238" t="s">
        <v>354</v>
      </c>
      <c r="AN525" s="238">
        <v>5</v>
      </c>
      <c r="AO525" s="238">
        <v>1</v>
      </c>
      <c r="AS525" s="238">
        <v>12</v>
      </c>
      <c r="AT525" s="238">
        <v>9</v>
      </c>
      <c r="AU525" s="238">
        <v>50</v>
      </c>
      <c r="AV525" s="238">
        <v>11</v>
      </c>
      <c r="AW525" s="238">
        <v>21</v>
      </c>
      <c r="CT525" s="238">
        <v>456821.235766489</v>
      </c>
      <c r="CU525" s="238">
        <v>4979691.9280404197</v>
      </c>
      <c r="CV525" s="238">
        <v>44.969354760000002</v>
      </c>
      <c r="CW525" s="238">
        <v>-93.547555689999996</v>
      </c>
      <c r="CX525" s="238" t="s">
        <v>359</v>
      </c>
      <c r="CY525" s="238" t="s">
        <v>3759</v>
      </c>
    </row>
    <row r="526" spans="1:103" x14ac:dyDescent="0.25">
      <c r="A526" s="238">
        <v>505330</v>
      </c>
      <c r="B526" s="238">
        <v>4</v>
      </c>
      <c r="C526" s="238">
        <v>15</v>
      </c>
      <c r="D526" s="238">
        <v>12.872999999999999</v>
      </c>
      <c r="E526" s="238">
        <v>27</v>
      </c>
      <c r="F526" s="238" t="s">
        <v>3066</v>
      </c>
      <c r="H526" s="238" t="s">
        <v>354</v>
      </c>
      <c r="I526" s="238">
        <v>25</v>
      </c>
      <c r="K526" s="238">
        <v>17006831</v>
      </c>
      <c r="M526" s="238">
        <v>10</v>
      </c>
      <c r="N526" s="238">
        <v>1</v>
      </c>
      <c r="O526" s="238">
        <v>2017</v>
      </c>
      <c r="P526" s="238" t="s">
        <v>366</v>
      </c>
      <c r="Q526" s="238">
        <v>8</v>
      </c>
      <c r="R526" s="238">
        <v>98</v>
      </c>
      <c r="S526" s="238">
        <v>5</v>
      </c>
      <c r="T526" s="238">
        <v>0</v>
      </c>
      <c r="U526" s="238">
        <v>1</v>
      </c>
      <c r="W526" s="238">
        <v>69</v>
      </c>
      <c r="X526" s="238">
        <v>2</v>
      </c>
      <c r="Y526" s="238">
        <v>1</v>
      </c>
      <c r="Z526" s="238">
        <v>3</v>
      </c>
      <c r="AB526" s="238">
        <v>2</v>
      </c>
      <c r="AC526" s="238">
        <v>98</v>
      </c>
      <c r="AD526" s="238" t="s">
        <v>2800</v>
      </c>
      <c r="AF526" s="238" t="s">
        <v>2779</v>
      </c>
      <c r="AG526" s="238">
        <v>3</v>
      </c>
      <c r="AH526" s="238">
        <v>2</v>
      </c>
      <c r="AI526" s="238">
        <v>4</v>
      </c>
      <c r="AJ526" s="238">
        <v>4</v>
      </c>
      <c r="AK526" s="238">
        <v>21</v>
      </c>
      <c r="AL526" s="238">
        <v>49</v>
      </c>
      <c r="AM526" s="238" t="s">
        <v>363</v>
      </c>
      <c r="AN526" s="238">
        <v>10</v>
      </c>
      <c r="AO526" s="238">
        <v>62</v>
      </c>
      <c r="AP526" s="238">
        <v>70</v>
      </c>
      <c r="AS526" s="238">
        <v>12</v>
      </c>
      <c r="AT526" s="238">
        <v>9</v>
      </c>
      <c r="AU526" s="238">
        <v>50</v>
      </c>
      <c r="AV526" s="238">
        <v>11</v>
      </c>
      <c r="AW526" s="238">
        <v>21</v>
      </c>
      <c r="CT526" s="238">
        <v>456930.03263783001</v>
      </c>
      <c r="CU526" s="238">
        <v>4979718.0901586302</v>
      </c>
      <c r="CV526" s="238">
        <v>44.969596869999997</v>
      </c>
      <c r="CW526" s="238">
        <v>-93.546178319999996</v>
      </c>
      <c r="CX526" s="238" t="s">
        <v>359</v>
      </c>
      <c r="CY526" s="238" t="s">
        <v>3760</v>
      </c>
    </row>
    <row r="527" spans="1:103" x14ac:dyDescent="0.25">
      <c r="A527" s="238">
        <v>781067</v>
      </c>
      <c r="B527" s="238">
        <v>4</v>
      </c>
      <c r="C527" s="238">
        <v>15</v>
      </c>
      <c r="D527" s="238">
        <v>12.909000000000001</v>
      </c>
      <c r="E527" s="238">
        <v>27</v>
      </c>
      <c r="F527" s="238" t="s">
        <v>3066</v>
      </c>
      <c r="H527" s="238" t="s">
        <v>354</v>
      </c>
      <c r="I527" s="238">
        <v>25</v>
      </c>
      <c r="K527" s="238">
        <v>20000460</v>
      </c>
      <c r="L527" s="238">
        <v>200180422</v>
      </c>
      <c r="M527" s="238">
        <v>1</v>
      </c>
      <c r="N527" s="238">
        <v>18</v>
      </c>
      <c r="O527" s="238">
        <v>2020</v>
      </c>
      <c r="P527" s="238" t="s">
        <v>364</v>
      </c>
      <c r="Q527" s="238">
        <v>15</v>
      </c>
      <c r="R527" s="238" t="s">
        <v>356</v>
      </c>
      <c r="S527" s="238">
        <v>5</v>
      </c>
      <c r="T527" s="238">
        <v>0</v>
      </c>
      <c r="U527" s="238">
        <v>2</v>
      </c>
      <c r="V527" s="238">
        <v>90</v>
      </c>
      <c r="W527" s="238">
        <v>10</v>
      </c>
      <c r="X527" s="238">
        <v>2</v>
      </c>
      <c r="Y527" s="238">
        <v>1</v>
      </c>
      <c r="Z527" s="238">
        <v>1</v>
      </c>
      <c r="AB527" s="238">
        <v>5</v>
      </c>
      <c r="AC527" s="238">
        <v>98</v>
      </c>
      <c r="AD527" s="238" t="s">
        <v>2800</v>
      </c>
      <c r="AF527" s="238" t="s">
        <v>2779</v>
      </c>
      <c r="AG527" s="238">
        <v>90</v>
      </c>
      <c r="AH527" s="238">
        <v>2</v>
      </c>
      <c r="AI527" s="238">
        <v>2</v>
      </c>
      <c r="AJ527" s="238">
        <v>4</v>
      </c>
      <c r="AK527" s="238">
        <v>25</v>
      </c>
      <c r="AL527" s="238">
        <v>46</v>
      </c>
      <c r="AM527" s="238" t="s">
        <v>363</v>
      </c>
      <c r="AN527" s="238">
        <v>5</v>
      </c>
      <c r="AO527" s="238">
        <v>70</v>
      </c>
      <c r="AP527" s="238">
        <v>68</v>
      </c>
      <c r="AS527" s="238">
        <v>12</v>
      </c>
      <c r="AT527" s="238">
        <v>9</v>
      </c>
      <c r="AU527" s="238">
        <v>50</v>
      </c>
      <c r="AV527" s="238">
        <v>11</v>
      </c>
      <c r="AW527" s="238">
        <v>21</v>
      </c>
      <c r="AX527" s="238">
        <v>2</v>
      </c>
      <c r="AY527" s="238">
        <v>3</v>
      </c>
      <c r="AZ527" s="238">
        <v>3</v>
      </c>
      <c r="BA527" s="238">
        <v>21</v>
      </c>
      <c r="BB527" s="238">
        <v>45</v>
      </c>
      <c r="BC527" s="238" t="s">
        <v>354</v>
      </c>
      <c r="BD527" s="238">
        <v>5</v>
      </c>
      <c r="BE527" s="238">
        <v>1</v>
      </c>
      <c r="BI527" s="238">
        <v>12</v>
      </c>
      <c r="BJ527" s="238">
        <v>9</v>
      </c>
      <c r="BK527" s="238">
        <v>50</v>
      </c>
      <c r="BL527" s="238">
        <v>11</v>
      </c>
      <c r="BM527" s="238">
        <v>21</v>
      </c>
      <c r="CT527" s="238">
        <v>456993.43735702097</v>
      </c>
      <c r="CU527" s="238">
        <v>4979713.8949041096</v>
      </c>
      <c r="CV527" s="238">
        <v>44.969562949999997</v>
      </c>
      <c r="CW527" s="238">
        <v>-93.545373949999998</v>
      </c>
      <c r="CX527" s="238" t="s">
        <v>359</v>
      </c>
      <c r="CY527" s="238" t="s">
        <v>3761</v>
      </c>
    </row>
    <row r="528" spans="1:103" x14ac:dyDescent="0.25">
      <c r="A528" s="238">
        <v>868336</v>
      </c>
      <c r="B528" s="238">
        <v>4</v>
      </c>
      <c r="C528" s="238">
        <v>15</v>
      </c>
      <c r="D528" s="238">
        <v>13.023</v>
      </c>
      <c r="E528" s="238">
        <v>27</v>
      </c>
      <c r="F528" s="238" t="s">
        <v>3066</v>
      </c>
      <c r="H528" s="238" t="s">
        <v>354</v>
      </c>
      <c r="I528" s="238">
        <v>25</v>
      </c>
      <c r="K528" s="238">
        <v>20007681</v>
      </c>
      <c r="L528" s="238">
        <v>203500084</v>
      </c>
      <c r="M528" s="238">
        <v>12</v>
      </c>
      <c r="N528" s="238">
        <v>15</v>
      </c>
      <c r="O528" s="238">
        <v>2020</v>
      </c>
      <c r="P528" s="238" t="s">
        <v>368</v>
      </c>
      <c r="Q528" s="238">
        <v>18</v>
      </c>
      <c r="R528" s="238">
        <v>98</v>
      </c>
      <c r="S528" s="238">
        <v>5</v>
      </c>
      <c r="T528" s="238">
        <v>0</v>
      </c>
      <c r="U528" s="238">
        <v>1</v>
      </c>
      <c r="W528" s="238">
        <v>17</v>
      </c>
      <c r="X528" s="238">
        <v>2</v>
      </c>
      <c r="Y528" s="238">
        <v>4</v>
      </c>
      <c r="Z528" s="238">
        <v>2</v>
      </c>
      <c r="AB528" s="238">
        <v>1</v>
      </c>
      <c r="AC528" s="238">
        <v>98</v>
      </c>
      <c r="AD528" s="238" t="s">
        <v>2800</v>
      </c>
      <c r="AF528" s="238" t="s">
        <v>2779</v>
      </c>
      <c r="AG528" s="238">
        <v>4</v>
      </c>
      <c r="AH528" s="238">
        <v>2</v>
      </c>
      <c r="AI528" s="238">
        <v>4</v>
      </c>
      <c r="AJ528" s="238">
        <v>4</v>
      </c>
      <c r="AK528" s="238">
        <v>21</v>
      </c>
      <c r="AL528" s="238">
        <v>56</v>
      </c>
      <c r="AM528" s="238" t="s">
        <v>354</v>
      </c>
      <c r="AN528" s="238">
        <v>5</v>
      </c>
      <c r="AO528" s="238">
        <v>1</v>
      </c>
      <c r="AS528" s="238">
        <v>12</v>
      </c>
      <c r="AT528" s="238">
        <v>9</v>
      </c>
      <c r="AU528" s="238">
        <v>50</v>
      </c>
      <c r="AV528" s="238">
        <v>11</v>
      </c>
      <c r="AW528" s="238">
        <v>21</v>
      </c>
      <c r="CT528" s="238">
        <v>457169.44464859</v>
      </c>
      <c r="CU528" s="238">
        <v>4979773.4621802298</v>
      </c>
      <c r="CV528" s="238">
        <v>44.970109780000001</v>
      </c>
      <c r="CW528" s="238">
        <v>-93.543147129999994</v>
      </c>
      <c r="CX528" s="238" t="s">
        <v>359</v>
      </c>
      <c r="CY528" s="238" t="s">
        <v>3762</v>
      </c>
    </row>
    <row r="529" spans="1:103" x14ac:dyDescent="0.25">
      <c r="A529" s="238">
        <v>805781</v>
      </c>
      <c r="B529" s="238">
        <v>4</v>
      </c>
      <c r="C529" s="238">
        <v>15</v>
      </c>
      <c r="D529" s="238">
        <v>13.034000000000001</v>
      </c>
      <c r="E529" s="238">
        <v>27</v>
      </c>
      <c r="F529" s="238" t="s">
        <v>3763</v>
      </c>
      <c r="H529" s="238" t="s">
        <v>354</v>
      </c>
      <c r="I529" s="238">
        <v>25</v>
      </c>
      <c r="K529" s="238">
        <v>20001641</v>
      </c>
      <c r="L529" s="238">
        <v>200920008</v>
      </c>
      <c r="M529" s="238">
        <v>4</v>
      </c>
      <c r="N529" s="238">
        <v>1</v>
      </c>
      <c r="O529" s="238">
        <v>2020</v>
      </c>
      <c r="P529" s="238" t="s">
        <v>355</v>
      </c>
      <c r="Q529" s="238">
        <v>7</v>
      </c>
      <c r="R529" s="238">
        <v>98</v>
      </c>
      <c r="S529" s="238">
        <v>5</v>
      </c>
      <c r="T529" s="238">
        <v>0</v>
      </c>
      <c r="U529" s="238">
        <v>1</v>
      </c>
      <c r="W529" s="238">
        <v>17</v>
      </c>
      <c r="X529" s="238">
        <v>2</v>
      </c>
      <c r="Y529" s="238">
        <v>1</v>
      </c>
      <c r="Z529" s="238">
        <v>1</v>
      </c>
      <c r="AB529" s="238">
        <v>1</v>
      </c>
      <c r="AC529" s="238">
        <v>98</v>
      </c>
      <c r="AD529" s="238" t="s">
        <v>2800</v>
      </c>
      <c r="AF529" s="238" t="s">
        <v>2779</v>
      </c>
      <c r="AG529" s="238">
        <v>4</v>
      </c>
      <c r="AH529" s="238">
        <v>2</v>
      </c>
      <c r="AI529" s="238">
        <v>2</v>
      </c>
      <c r="AJ529" s="238">
        <v>3</v>
      </c>
      <c r="AK529" s="238">
        <v>21</v>
      </c>
      <c r="AL529" s="238">
        <v>28</v>
      </c>
      <c r="AM529" s="238" t="s">
        <v>354</v>
      </c>
      <c r="AN529" s="238">
        <v>5</v>
      </c>
      <c r="AO529" s="238">
        <v>1</v>
      </c>
      <c r="AS529" s="238">
        <v>12</v>
      </c>
      <c r="AT529" s="238">
        <v>98</v>
      </c>
      <c r="AU529" s="238">
        <v>50</v>
      </c>
      <c r="AV529" s="238">
        <v>11</v>
      </c>
      <c r="AW529" s="238">
        <v>21</v>
      </c>
      <c r="CT529" s="238">
        <v>457188.49462209502</v>
      </c>
      <c r="CU529" s="238">
        <v>4979764.6567892404</v>
      </c>
      <c r="CV529" s="238">
        <v>44.970031669999997</v>
      </c>
      <c r="CW529" s="238">
        <v>-93.542904820000004</v>
      </c>
      <c r="CX529" s="238" t="s">
        <v>359</v>
      </c>
      <c r="CY529" s="238" t="s">
        <v>3764</v>
      </c>
    </row>
    <row r="530" spans="1:103" x14ac:dyDescent="0.25">
      <c r="A530" s="238">
        <v>650904</v>
      </c>
      <c r="B530" s="238">
        <v>4</v>
      </c>
      <c r="C530" s="238">
        <v>15</v>
      </c>
      <c r="D530" s="238">
        <v>13.041</v>
      </c>
      <c r="E530" s="238">
        <v>27</v>
      </c>
      <c r="F530" s="238" t="s">
        <v>3763</v>
      </c>
      <c r="H530" s="238" t="s">
        <v>354</v>
      </c>
      <c r="I530" s="238">
        <v>25</v>
      </c>
      <c r="K530" s="238">
        <v>18007566</v>
      </c>
      <c r="M530" s="238">
        <v>10</v>
      </c>
      <c r="N530" s="238">
        <v>10</v>
      </c>
      <c r="O530" s="238">
        <v>2018</v>
      </c>
      <c r="P530" s="238" t="s">
        <v>355</v>
      </c>
      <c r="Q530" s="238">
        <v>13</v>
      </c>
      <c r="R530" s="238">
        <v>98</v>
      </c>
      <c r="S530" s="238">
        <v>4</v>
      </c>
      <c r="T530" s="238">
        <v>0</v>
      </c>
      <c r="U530" s="238">
        <v>2</v>
      </c>
      <c r="V530" s="238">
        <v>5</v>
      </c>
      <c r="W530" s="238">
        <v>10</v>
      </c>
      <c r="X530" s="238">
        <v>2</v>
      </c>
      <c r="Y530" s="238">
        <v>1</v>
      </c>
      <c r="Z530" s="238">
        <v>3</v>
      </c>
      <c r="AB530" s="238">
        <v>2</v>
      </c>
      <c r="AC530" s="238">
        <v>98</v>
      </c>
      <c r="AD530" s="238" t="s">
        <v>2800</v>
      </c>
      <c r="AF530" s="238" t="s">
        <v>2779</v>
      </c>
      <c r="AG530" s="238">
        <v>10</v>
      </c>
      <c r="AH530" s="238">
        <v>2</v>
      </c>
      <c r="AI530" s="238">
        <v>4</v>
      </c>
      <c r="AJ530" s="238">
        <v>3</v>
      </c>
      <c r="AK530" s="238">
        <v>21</v>
      </c>
      <c r="AL530" s="238">
        <v>70</v>
      </c>
      <c r="AM530" s="238" t="s">
        <v>354</v>
      </c>
      <c r="AN530" s="238">
        <v>5</v>
      </c>
      <c r="AO530" s="238">
        <v>67</v>
      </c>
      <c r="AP530" s="238">
        <v>74</v>
      </c>
      <c r="AS530" s="238">
        <v>12</v>
      </c>
      <c r="AT530" s="238">
        <v>9</v>
      </c>
      <c r="AV530" s="238">
        <v>11</v>
      </c>
      <c r="AW530" s="238">
        <v>21</v>
      </c>
      <c r="AX530" s="238">
        <v>2</v>
      </c>
      <c r="AY530" s="238">
        <v>4</v>
      </c>
      <c r="AZ530" s="238">
        <v>4</v>
      </c>
      <c r="BA530" s="238">
        <v>21</v>
      </c>
      <c r="BB530" s="238">
        <v>64</v>
      </c>
      <c r="BC530" s="238" t="s">
        <v>354</v>
      </c>
      <c r="BD530" s="238">
        <v>5</v>
      </c>
      <c r="BE530" s="238">
        <v>1</v>
      </c>
      <c r="BI530" s="238">
        <v>12</v>
      </c>
      <c r="BJ530" s="238">
        <v>9</v>
      </c>
      <c r="BL530" s="238">
        <v>11</v>
      </c>
      <c r="BM530" s="238">
        <v>21</v>
      </c>
      <c r="CT530" s="238">
        <v>457202.020168196</v>
      </c>
      <c r="CU530" s="238">
        <v>4979761.9940005401</v>
      </c>
      <c r="CV530" s="238">
        <v>44.97000851</v>
      </c>
      <c r="CW530" s="238">
        <v>-93.542733080000005</v>
      </c>
      <c r="CX530" s="238" t="s">
        <v>359</v>
      </c>
      <c r="CY530" s="238" t="s">
        <v>3765</v>
      </c>
    </row>
    <row r="531" spans="1:103" x14ac:dyDescent="0.25">
      <c r="A531" s="238">
        <v>10987961</v>
      </c>
      <c r="B531" s="238">
        <v>4</v>
      </c>
      <c r="C531" s="238">
        <v>15</v>
      </c>
      <c r="D531" s="238">
        <v>13.041</v>
      </c>
      <c r="E531" s="238">
        <v>27</v>
      </c>
      <c r="F531" s="238" t="s">
        <v>3763</v>
      </c>
      <c r="H531" s="238" t="s">
        <v>354</v>
      </c>
      <c r="I531" s="238">
        <v>25</v>
      </c>
      <c r="K531" s="238">
        <v>14005949</v>
      </c>
      <c r="L531" s="238">
        <v>142890036</v>
      </c>
      <c r="M531" s="238">
        <v>10</v>
      </c>
      <c r="N531" s="238">
        <v>5</v>
      </c>
      <c r="O531" s="238">
        <v>2014</v>
      </c>
      <c r="P531" s="238" t="s">
        <v>366</v>
      </c>
      <c r="Q531" s="238">
        <v>23</v>
      </c>
      <c r="S531" s="238">
        <v>5</v>
      </c>
      <c r="T531" s="238">
        <v>0</v>
      </c>
      <c r="U531" s="238">
        <v>1</v>
      </c>
      <c r="V531" s="238">
        <v>98</v>
      </c>
      <c r="W531" s="238">
        <v>16</v>
      </c>
      <c r="X531" s="238">
        <v>2</v>
      </c>
      <c r="Y531" s="238">
        <v>5</v>
      </c>
      <c r="Z531" s="238">
        <v>1</v>
      </c>
      <c r="AB531" s="238">
        <v>1</v>
      </c>
      <c r="AF531" s="238" t="s">
        <v>2779</v>
      </c>
      <c r="AG531" s="238">
        <v>4</v>
      </c>
      <c r="AH531" s="238">
        <v>2</v>
      </c>
      <c r="AI531" s="238">
        <v>4</v>
      </c>
      <c r="AJ531" s="238">
        <v>3</v>
      </c>
      <c r="AK531" s="238">
        <v>21</v>
      </c>
      <c r="AL531" s="238">
        <v>43</v>
      </c>
      <c r="AM531" s="238" t="s">
        <v>354</v>
      </c>
      <c r="AN531" s="238">
        <v>5</v>
      </c>
      <c r="AO531" s="238">
        <v>1</v>
      </c>
      <c r="AS531" s="238">
        <v>3</v>
      </c>
      <c r="AT531" s="238">
        <v>98</v>
      </c>
      <c r="AU531" s="238">
        <v>50</v>
      </c>
      <c r="AV531" s="238">
        <v>11</v>
      </c>
      <c r="AW531" s="238">
        <v>21</v>
      </c>
      <c r="CT531" s="238">
        <v>457202</v>
      </c>
      <c r="CU531" s="238">
        <v>4979767</v>
      </c>
      <c r="CV531" s="238">
        <v>44.970054500000003</v>
      </c>
      <c r="CW531" s="238">
        <v>-93.542739100000006</v>
      </c>
      <c r="CX531" s="238" t="s">
        <v>359</v>
      </c>
    </row>
    <row r="532" spans="1:103" x14ac:dyDescent="0.25">
      <c r="A532" s="238">
        <v>394338</v>
      </c>
      <c r="B532" s="238">
        <v>4</v>
      </c>
      <c r="C532" s="238">
        <v>15</v>
      </c>
      <c r="D532" s="238">
        <v>13.044</v>
      </c>
      <c r="E532" s="238">
        <v>27</v>
      </c>
      <c r="F532" s="238" t="s">
        <v>3763</v>
      </c>
      <c r="H532" s="238" t="s">
        <v>354</v>
      </c>
      <c r="I532" s="238">
        <v>25</v>
      </c>
      <c r="K532" s="238">
        <v>16007871</v>
      </c>
      <c r="M532" s="238">
        <v>11</v>
      </c>
      <c r="N532" s="238">
        <v>13</v>
      </c>
      <c r="O532" s="238">
        <v>2016</v>
      </c>
      <c r="P532" s="238" t="s">
        <v>366</v>
      </c>
      <c r="Q532" s="238">
        <v>23</v>
      </c>
      <c r="R532" s="238" t="s">
        <v>369</v>
      </c>
      <c r="S532" s="238">
        <v>5</v>
      </c>
      <c r="T532" s="238">
        <v>0</v>
      </c>
      <c r="U532" s="238">
        <v>1</v>
      </c>
      <c r="W532" s="238">
        <v>16</v>
      </c>
      <c r="X532" s="238">
        <v>4</v>
      </c>
      <c r="Y532" s="238">
        <v>4</v>
      </c>
      <c r="Z532" s="238">
        <v>1</v>
      </c>
      <c r="AB532" s="238">
        <v>1</v>
      </c>
      <c r="AC532" s="238">
        <v>98</v>
      </c>
      <c r="AD532" s="238" t="s">
        <v>2800</v>
      </c>
      <c r="AE532" s="238" t="s">
        <v>3766</v>
      </c>
      <c r="AF532" s="238" t="s">
        <v>2779</v>
      </c>
      <c r="AG532" s="238">
        <v>4</v>
      </c>
      <c r="AH532" s="238">
        <v>2</v>
      </c>
      <c r="AI532" s="238">
        <v>2</v>
      </c>
      <c r="AJ532" s="238">
        <v>3</v>
      </c>
      <c r="AK532" s="238">
        <v>21</v>
      </c>
      <c r="AL532" s="238">
        <v>34</v>
      </c>
      <c r="AM532" s="238" t="s">
        <v>363</v>
      </c>
      <c r="AN532" s="238">
        <v>5</v>
      </c>
      <c r="AO532" s="238">
        <v>1</v>
      </c>
      <c r="AS532" s="238">
        <v>12</v>
      </c>
      <c r="AT532" s="238">
        <v>23</v>
      </c>
      <c r="AU532" s="238">
        <v>50</v>
      </c>
      <c r="AV532" s="238">
        <v>11</v>
      </c>
      <c r="AW532" s="238">
        <v>21</v>
      </c>
      <c r="CT532" s="238">
        <v>457200.11985759099</v>
      </c>
      <c r="CU532" s="238">
        <v>4979769.2288384298</v>
      </c>
      <c r="CV532" s="238">
        <v>44.97007352</v>
      </c>
      <c r="CW532" s="238">
        <v>-93.542757789999996</v>
      </c>
      <c r="CX532" s="238" t="s">
        <v>359</v>
      </c>
      <c r="CY532" s="238" t="s">
        <v>3767</v>
      </c>
    </row>
    <row r="533" spans="1:103" x14ac:dyDescent="0.25">
      <c r="A533" s="238">
        <v>370168</v>
      </c>
      <c r="B533" s="238">
        <v>4</v>
      </c>
      <c r="C533" s="238">
        <v>15</v>
      </c>
      <c r="D533" s="238">
        <v>13.044</v>
      </c>
      <c r="E533" s="238">
        <v>27</v>
      </c>
      <c r="F533" s="238" t="s">
        <v>3763</v>
      </c>
      <c r="H533" s="238" t="s">
        <v>354</v>
      </c>
      <c r="I533" s="238">
        <v>25</v>
      </c>
      <c r="K533" s="238">
        <v>16005451</v>
      </c>
      <c r="M533" s="238">
        <v>8</v>
      </c>
      <c r="N533" s="238">
        <v>9</v>
      </c>
      <c r="O533" s="238">
        <v>2016</v>
      </c>
      <c r="P533" s="238" t="s">
        <v>368</v>
      </c>
      <c r="Q533" s="238">
        <v>9</v>
      </c>
      <c r="R533" s="238">
        <v>98</v>
      </c>
      <c r="S533" s="238">
        <v>3</v>
      </c>
      <c r="T533" s="238">
        <v>0</v>
      </c>
      <c r="U533" s="238">
        <v>2</v>
      </c>
      <c r="V533" s="238">
        <v>5</v>
      </c>
      <c r="W533" s="238">
        <v>10</v>
      </c>
      <c r="X533" s="238">
        <v>4</v>
      </c>
      <c r="Y533" s="238">
        <v>1</v>
      </c>
      <c r="Z533" s="238">
        <v>1</v>
      </c>
      <c r="AB533" s="238">
        <v>1</v>
      </c>
      <c r="AC533" s="238">
        <v>98</v>
      </c>
      <c r="AD533" s="238" t="s">
        <v>2800</v>
      </c>
      <c r="AE533" s="238" t="s">
        <v>3766</v>
      </c>
      <c r="AF533" s="238" t="s">
        <v>2779</v>
      </c>
      <c r="AG533" s="238">
        <v>10</v>
      </c>
      <c r="AH533" s="238">
        <v>2</v>
      </c>
      <c r="AI533" s="238">
        <v>4</v>
      </c>
      <c r="AJ533" s="238">
        <v>4</v>
      </c>
      <c r="AK533" s="238">
        <v>24</v>
      </c>
      <c r="AL533" s="238">
        <v>71</v>
      </c>
      <c r="AM533" s="238" t="s">
        <v>354</v>
      </c>
      <c r="AN533" s="238">
        <v>5</v>
      </c>
      <c r="AO533" s="238">
        <v>2</v>
      </c>
      <c r="AP533" s="238">
        <v>10</v>
      </c>
      <c r="AS533" s="238">
        <v>12</v>
      </c>
      <c r="AT533" s="238">
        <v>9</v>
      </c>
      <c r="AU533" s="238">
        <v>40</v>
      </c>
      <c r="AV533" s="238">
        <v>11</v>
      </c>
      <c r="AW533" s="238">
        <v>21</v>
      </c>
      <c r="AX533" s="238">
        <v>2</v>
      </c>
      <c r="AY533" s="238">
        <v>2</v>
      </c>
      <c r="AZ533" s="238">
        <v>4</v>
      </c>
      <c r="BA533" s="238">
        <v>21</v>
      </c>
      <c r="BB533" s="238">
        <v>50</v>
      </c>
      <c r="BC533" s="238" t="s">
        <v>363</v>
      </c>
      <c r="BD533" s="238">
        <v>5</v>
      </c>
      <c r="BE533" s="238">
        <v>1</v>
      </c>
      <c r="BI533" s="238">
        <v>12</v>
      </c>
      <c r="BJ533" s="238">
        <v>9</v>
      </c>
      <c r="BK533" s="238">
        <v>40</v>
      </c>
      <c r="BL533" s="238">
        <v>11</v>
      </c>
      <c r="BM533" s="238">
        <v>21</v>
      </c>
      <c r="CT533" s="238">
        <v>457201.70736076601</v>
      </c>
      <c r="CU533" s="238">
        <v>4979766.9322039904</v>
      </c>
      <c r="CV533" s="238">
        <v>44.970052950000003</v>
      </c>
      <c r="CW533" s="238">
        <v>-93.542737459999998</v>
      </c>
      <c r="CX533" s="238" t="s">
        <v>359</v>
      </c>
      <c r="CY533" s="238" t="s">
        <v>3768</v>
      </c>
    </row>
    <row r="534" spans="1:103" x14ac:dyDescent="0.25">
      <c r="A534" s="238">
        <v>11025947</v>
      </c>
      <c r="B534" s="238">
        <v>4</v>
      </c>
      <c r="C534" s="238">
        <v>15</v>
      </c>
      <c r="D534" s="238">
        <v>13.06</v>
      </c>
      <c r="E534" s="238">
        <v>27</v>
      </c>
      <c r="F534" s="238" t="s">
        <v>3763</v>
      </c>
      <c r="H534" s="238" t="s">
        <v>354</v>
      </c>
      <c r="I534" s="238">
        <v>25</v>
      </c>
      <c r="K534" s="238">
        <v>15000654</v>
      </c>
      <c r="L534" s="238">
        <v>150320070</v>
      </c>
      <c r="M534" s="238">
        <v>1</v>
      </c>
      <c r="N534" s="238">
        <v>31</v>
      </c>
      <c r="O534" s="238">
        <v>2015</v>
      </c>
      <c r="P534" s="238" t="s">
        <v>364</v>
      </c>
      <c r="Q534" s="238">
        <v>19</v>
      </c>
      <c r="S534" s="238">
        <v>4</v>
      </c>
      <c r="T534" s="238">
        <v>0</v>
      </c>
      <c r="U534" s="238">
        <v>1</v>
      </c>
      <c r="V534" s="238">
        <v>5</v>
      </c>
      <c r="W534" s="238">
        <v>16</v>
      </c>
      <c r="X534" s="238">
        <v>2</v>
      </c>
      <c r="Y534" s="238">
        <v>4</v>
      </c>
      <c r="Z534" s="238">
        <v>2</v>
      </c>
      <c r="AB534" s="238">
        <v>1</v>
      </c>
      <c r="AC534" s="238">
        <v>98</v>
      </c>
      <c r="AD534" s="238" t="s">
        <v>3769</v>
      </c>
      <c r="AE534" s="238" t="s">
        <v>3770</v>
      </c>
      <c r="AF534" s="238" t="s">
        <v>2779</v>
      </c>
      <c r="AG534" s="238">
        <v>4</v>
      </c>
      <c r="AH534" s="238">
        <v>2</v>
      </c>
      <c r="AI534" s="238">
        <v>2</v>
      </c>
      <c r="AJ534" s="238">
        <v>4</v>
      </c>
      <c r="AK534" s="238">
        <v>21</v>
      </c>
      <c r="AL534" s="238">
        <v>38</v>
      </c>
      <c r="AM534" s="238" t="s">
        <v>363</v>
      </c>
      <c r="AN534" s="238">
        <v>5</v>
      </c>
      <c r="AO534" s="238">
        <v>1</v>
      </c>
      <c r="AS534" s="238">
        <v>7</v>
      </c>
      <c r="AT534" s="238">
        <v>98</v>
      </c>
      <c r="AU534" s="238">
        <v>50</v>
      </c>
      <c r="AV534" s="238">
        <v>11</v>
      </c>
      <c r="AW534" s="238">
        <v>21</v>
      </c>
      <c r="CT534" s="238">
        <v>457233</v>
      </c>
      <c r="CU534" s="238">
        <v>4979773</v>
      </c>
      <c r="CV534" s="238">
        <v>44.970105799999999</v>
      </c>
      <c r="CW534" s="238">
        <v>-93.542347399999997</v>
      </c>
      <c r="CX534" s="238" t="s">
        <v>359</v>
      </c>
      <c r="CY534" s="238" t="s">
        <v>3771</v>
      </c>
    </row>
    <row r="535" spans="1:103" x14ac:dyDescent="0.25">
      <c r="A535" s="238">
        <v>10871351</v>
      </c>
      <c r="B535" s="238">
        <v>4</v>
      </c>
      <c r="C535" s="238">
        <v>15</v>
      </c>
      <c r="D535" s="238">
        <v>13.102</v>
      </c>
      <c r="E535" s="238">
        <v>27</v>
      </c>
      <c r="F535" s="238" t="s">
        <v>3763</v>
      </c>
      <c r="H535" s="238" t="s">
        <v>354</v>
      </c>
      <c r="I535" s="238">
        <v>25</v>
      </c>
      <c r="K535" s="238">
        <v>13001882</v>
      </c>
      <c r="L535" s="238">
        <v>131080134</v>
      </c>
      <c r="M535" s="238">
        <v>4</v>
      </c>
      <c r="N535" s="238">
        <v>18</v>
      </c>
      <c r="O535" s="238">
        <v>2013</v>
      </c>
      <c r="P535" s="238" t="s">
        <v>384</v>
      </c>
      <c r="Q535" s="238">
        <v>13</v>
      </c>
      <c r="S535" s="238">
        <v>5</v>
      </c>
      <c r="T535" s="238">
        <v>0</v>
      </c>
      <c r="U535" s="238">
        <v>2</v>
      </c>
      <c r="V535" s="238">
        <v>90</v>
      </c>
      <c r="W535" s="238">
        <v>10</v>
      </c>
      <c r="X535" s="238">
        <v>90</v>
      </c>
      <c r="Y535" s="238">
        <v>1</v>
      </c>
      <c r="Z535" s="238">
        <v>4</v>
      </c>
      <c r="AB535" s="238">
        <v>3</v>
      </c>
      <c r="AC535" s="238">
        <v>98</v>
      </c>
      <c r="AD535" s="238" t="s">
        <v>3772</v>
      </c>
      <c r="AE535" s="238" t="s">
        <v>3773</v>
      </c>
      <c r="AF535" s="238" t="s">
        <v>2779</v>
      </c>
      <c r="AG535" s="238">
        <v>90</v>
      </c>
      <c r="AH535" s="238">
        <v>2</v>
      </c>
      <c r="AI535" s="238">
        <v>2</v>
      </c>
      <c r="AJ535" s="238">
        <v>4</v>
      </c>
      <c r="AK535" s="238">
        <v>21</v>
      </c>
      <c r="AL535" s="238">
        <v>32</v>
      </c>
      <c r="AM535" s="238" t="s">
        <v>363</v>
      </c>
      <c r="AN535" s="238">
        <v>5</v>
      </c>
      <c r="AS535" s="238">
        <v>2</v>
      </c>
      <c r="AT535" s="238">
        <v>22</v>
      </c>
      <c r="AU535" s="238">
        <v>50</v>
      </c>
      <c r="AV535" s="238">
        <v>11</v>
      </c>
      <c r="AW535" s="238">
        <v>21</v>
      </c>
      <c r="AX535" s="238">
        <v>2</v>
      </c>
      <c r="AY535" s="238">
        <v>4</v>
      </c>
      <c r="AZ535" s="238">
        <v>4</v>
      </c>
      <c r="BA535" s="238">
        <v>8</v>
      </c>
      <c r="BB535" s="238">
        <v>54</v>
      </c>
      <c r="BC535" s="238" t="s">
        <v>354</v>
      </c>
      <c r="BD535" s="238">
        <v>5</v>
      </c>
      <c r="BE535" s="238">
        <v>1</v>
      </c>
      <c r="BI535" s="238">
        <v>2</v>
      </c>
      <c r="BJ535" s="238">
        <v>22</v>
      </c>
      <c r="BK535" s="238">
        <v>50</v>
      </c>
      <c r="BL535" s="238">
        <v>11</v>
      </c>
      <c r="BM535" s="238">
        <v>21</v>
      </c>
      <c r="CT535" s="238">
        <v>457299</v>
      </c>
      <c r="CU535" s="238">
        <v>4979784</v>
      </c>
      <c r="CV535" s="238">
        <v>44.970216100000002</v>
      </c>
      <c r="CW535" s="238">
        <v>-93.541505000000001</v>
      </c>
      <c r="CX535" s="238" t="s">
        <v>359</v>
      </c>
      <c r="CY535" s="238" t="s">
        <v>3774</v>
      </c>
    </row>
    <row r="536" spans="1:103" x14ac:dyDescent="0.25">
      <c r="A536" s="238">
        <v>10876006</v>
      </c>
      <c r="B536" s="238">
        <v>4</v>
      </c>
      <c r="C536" s="238">
        <v>15</v>
      </c>
      <c r="D536" s="238">
        <v>13.102</v>
      </c>
      <c r="E536" s="238">
        <v>27</v>
      </c>
      <c r="F536" s="238" t="s">
        <v>3763</v>
      </c>
      <c r="H536" s="238" t="s">
        <v>354</v>
      </c>
      <c r="I536" s="238">
        <v>25</v>
      </c>
      <c r="K536" s="238">
        <v>13003323</v>
      </c>
      <c r="L536" s="238">
        <v>131800118</v>
      </c>
      <c r="M536" s="238">
        <v>6</v>
      </c>
      <c r="N536" s="238">
        <v>28</v>
      </c>
      <c r="O536" s="238">
        <v>2013</v>
      </c>
      <c r="P536" s="238" t="s">
        <v>362</v>
      </c>
      <c r="Q536" s="238">
        <v>4</v>
      </c>
      <c r="S536" s="238">
        <v>5</v>
      </c>
      <c r="T536" s="238">
        <v>0</v>
      </c>
      <c r="U536" s="238">
        <v>1</v>
      </c>
      <c r="V536" s="238">
        <v>98</v>
      </c>
      <c r="W536" s="238">
        <v>69</v>
      </c>
      <c r="X536" s="238">
        <v>2</v>
      </c>
      <c r="Y536" s="238">
        <v>4</v>
      </c>
      <c r="Z536" s="238">
        <v>1</v>
      </c>
      <c r="AB536" s="238">
        <v>1</v>
      </c>
      <c r="AC536" s="238">
        <v>98</v>
      </c>
      <c r="AD536" s="238" t="s">
        <v>3775</v>
      </c>
      <c r="AE536" s="238" t="s">
        <v>3776</v>
      </c>
      <c r="AF536" s="238" t="s">
        <v>2779</v>
      </c>
      <c r="AG536" s="238">
        <v>3</v>
      </c>
      <c r="AH536" s="238">
        <v>2</v>
      </c>
      <c r="AI536" s="238">
        <v>2</v>
      </c>
      <c r="AJ536" s="238">
        <v>4</v>
      </c>
      <c r="AK536" s="238">
        <v>21</v>
      </c>
      <c r="AL536" s="238">
        <v>56</v>
      </c>
      <c r="AM536" s="238" t="s">
        <v>354</v>
      </c>
      <c r="AN536" s="238">
        <v>5</v>
      </c>
      <c r="AO536" s="238">
        <v>15</v>
      </c>
      <c r="AS536" s="238">
        <v>7</v>
      </c>
      <c r="AT536" s="238">
        <v>98</v>
      </c>
      <c r="AU536" s="238">
        <v>50</v>
      </c>
      <c r="AV536" s="238">
        <v>11</v>
      </c>
      <c r="AW536" s="238">
        <v>21</v>
      </c>
      <c r="CT536" s="238">
        <v>457299</v>
      </c>
      <c r="CU536" s="238">
        <v>4979784</v>
      </c>
      <c r="CV536" s="238">
        <v>44.970216100000002</v>
      </c>
      <c r="CW536" s="238">
        <v>-93.541505000000001</v>
      </c>
      <c r="CX536" s="238" t="s">
        <v>359</v>
      </c>
      <c r="CY536" s="238" t="s">
        <v>3777</v>
      </c>
    </row>
    <row r="537" spans="1:103" x14ac:dyDescent="0.25">
      <c r="A537" s="238">
        <v>10762234</v>
      </c>
      <c r="B537" s="238">
        <v>4</v>
      </c>
      <c r="C537" s="238">
        <v>15</v>
      </c>
      <c r="D537" s="238">
        <v>13.119</v>
      </c>
      <c r="E537" s="238">
        <v>27</v>
      </c>
      <c r="F537" s="238" t="s">
        <v>3763</v>
      </c>
      <c r="H537" s="238" t="s">
        <v>354</v>
      </c>
      <c r="I537" s="238">
        <v>25</v>
      </c>
      <c r="K537" s="238">
        <v>11006571</v>
      </c>
      <c r="L537" s="238">
        <v>113440072</v>
      </c>
      <c r="M537" s="238">
        <v>12</v>
      </c>
      <c r="N537" s="238">
        <v>10</v>
      </c>
      <c r="O537" s="238">
        <v>2011</v>
      </c>
      <c r="P537" s="238" t="s">
        <v>364</v>
      </c>
      <c r="Q537" s="238">
        <v>11</v>
      </c>
      <c r="S537" s="238">
        <v>4</v>
      </c>
      <c r="T537" s="238">
        <v>0</v>
      </c>
      <c r="U537" s="238">
        <v>2</v>
      </c>
      <c r="V537" s="238">
        <v>1</v>
      </c>
      <c r="W537" s="238">
        <v>10</v>
      </c>
      <c r="X537" s="238">
        <v>15</v>
      </c>
      <c r="Y537" s="238">
        <v>1</v>
      </c>
      <c r="Z537" s="238">
        <v>1</v>
      </c>
      <c r="AB537" s="238">
        <v>1</v>
      </c>
      <c r="AC537" s="238">
        <v>98</v>
      </c>
      <c r="AD537" s="238" t="s">
        <v>3778</v>
      </c>
      <c r="AE537" s="238" t="s">
        <v>3779</v>
      </c>
      <c r="AF537" s="238" t="s">
        <v>2779</v>
      </c>
      <c r="AG537" s="238">
        <v>7</v>
      </c>
      <c r="AH537" s="238">
        <v>2</v>
      </c>
      <c r="AI537" s="238">
        <v>2</v>
      </c>
      <c r="AJ537" s="238">
        <v>2</v>
      </c>
      <c r="AK537" s="238">
        <v>21</v>
      </c>
      <c r="AL537" s="238">
        <v>26</v>
      </c>
      <c r="AM537" s="238" t="s">
        <v>354</v>
      </c>
      <c r="AN537" s="238">
        <v>5</v>
      </c>
      <c r="AO537" s="238">
        <v>15</v>
      </c>
      <c r="AS537" s="238">
        <v>5</v>
      </c>
      <c r="AT537" s="238">
        <v>98</v>
      </c>
      <c r="AU537" s="238">
        <v>35</v>
      </c>
      <c r="AV537" s="238">
        <v>11</v>
      </c>
      <c r="AW537" s="238">
        <v>21</v>
      </c>
      <c r="AX537" s="238">
        <v>2</v>
      </c>
      <c r="AY537" s="238">
        <v>2</v>
      </c>
      <c r="AZ537" s="238">
        <v>2</v>
      </c>
      <c r="BA537" s="238">
        <v>24</v>
      </c>
      <c r="BB537" s="238">
        <v>34</v>
      </c>
      <c r="BC537" s="238" t="s">
        <v>363</v>
      </c>
      <c r="BD537" s="238">
        <v>5</v>
      </c>
      <c r="BE537" s="238">
        <v>1</v>
      </c>
      <c r="BI537" s="238">
        <v>5</v>
      </c>
      <c r="BJ537" s="238">
        <v>98</v>
      </c>
      <c r="BK537" s="238">
        <v>35</v>
      </c>
      <c r="BL537" s="238">
        <v>11</v>
      </c>
      <c r="BM537" s="238">
        <v>21</v>
      </c>
      <c r="CT537" s="238">
        <v>457325</v>
      </c>
      <c r="CU537" s="238">
        <v>4979789</v>
      </c>
      <c r="CV537" s="238">
        <v>44.9702597</v>
      </c>
      <c r="CW537" s="238">
        <v>-93.541172399999994</v>
      </c>
      <c r="CX537" s="238" t="s">
        <v>359</v>
      </c>
      <c r="CY537" s="238" t="s">
        <v>3780</v>
      </c>
    </row>
    <row r="538" spans="1:103" x14ac:dyDescent="0.25">
      <c r="A538" s="238">
        <v>653107</v>
      </c>
      <c r="B538" s="238">
        <v>4</v>
      </c>
      <c r="C538" s="238">
        <v>15</v>
      </c>
      <c r="D538" s="238">
        <v>13.122</v>
      </c>
      <c r="E538" s="238">
        <v>27</v>
      </c>
      <c r="F538" s="238" t="s">
        <v>3763</v>
      </c>
      <c r="H538" s="238" t="s">
        <v>354</v>
      </c>
      <c r="I538" s="238">
        <v>25</v>
      </c>
      <c r="K538" s="238">
        <v>18007759</v>
      </c>
      <c r="M538" s="238">
        <v>10</v>
      </c>
      <c r="N538" s="238">
        <v>19</v>
      </c>
      <c r="O538" s="238">
        <v>2018</v>
      </c>
      <c r="P538" s="238" t="s">
        <v>362</v>
      </c>
      <c r="Q538" s="238">
        <v>20</v>
      </c>
      <c r="R538" s="238" t="s">
        <v>369</v>
      </c>
      <c r="S538" s="238">
        <v>5</v>
      </c>
      <c r="T538" s="238">
        <v>0</v>
      </c>
      <c r="U538" s="238">
        <v>1</v>
      </c>
      <c r="W538" s="238">
        <v>17</v>
      </c>
      <c r="X538" s="238">
        <v>2</v>
      </c>
      <c r="Y538" s="238">
        <v>6</v>
      </c>
      <c r="Z538" s="238">
        <v>1</v>
      </c>
      <c r="AB538" s="238">
        <v>1</v>
      </c>
      <c r="AC538" s="238">
        <v>98</v>
      </c>
      <c r="AD538" s="238" t="s">
        <v>2800</v>
      </c>
      <c r="AF538" s="238" t="s">
        <v>2779</v>
      </c>
      <c r="AG538" s="238">
        <v>4</v>
      </c>
      <c r="AH538" s="238">
        <v>2</v>
      </c>
      <c r="AI538" s="238">
        <v>2</v>
      </c>
      <c r="AJ538" s="238">
        <v>3</v>
      </c>
      <c r="AK538" s="238">
        <v>21</v>
      </c>
      <c r="AL538" s="238">
        <v>41</v>
      </c>
      <c r="AM538" s="238" t="s">
        <v>354</v>
      </c>
      <c r="AN538" s="238">
        <v>5</v>
      </c>
      <c r="AO538" s="238">
        <v>1</v>
      </c>
      <c r="AS538" s="238">
        <v>12</v>
      </c>
      <c r="AT538" s="238">
        <v>9</v>
      </c>
      <c r="AU538" s="238">
        <v>50</v>
      </c>
      <c r="AV538" s="238">
        <v>11</v>
      </c>
      <c r="AW538" s="238">
        <v>21</v>
      </c>
      <c r="CT538" s="238">
        <v>457330.82428566599</v>
      </c>
      <c r="CU538" s="238">
        <v>4979788.2154112803</v>
      </c>
      <c r="CV538" s="238">
        <v>44.970252299999999</v>
      </c>
      <c r="CW538" s="238">
        <v>-93.54110197</v>
      </c>
      <c r="CX538" s="238" t="s">
        <v>359</v>
      </c>
      <c r="CY538" s="238" t="s">
        <v>3781</v>
      </c>
    </row>
    <row r="539" spans="1:103" x14ac:dyDescent="0.25">
      <c r="A539" s="238">
        <v>664462</v>
      </c>
      <c r="B539" s="238">
        <v>4</v>
      </c>
      <c r="C539" s="238">
        <v>15</v>
      </c>
      <c r="D539" s="238">
        <v>13.151999999999999</v>
      </c>
      <c r="E539" s="238">
        <v>27</v>
      </c>
      <c r="F539" s="238" t="s">
        <v>3763</v>
      </c>
      <c r="H539" s="238" t="s">
        <v>354</v>
      </c>
      <c r="I539" s="238">
        <v>25</v>
      </c>
      <c r="K539" s="238">
        <v>18008614</v>
      </c>
      <c r="M539" s="238">
        <v>11</v>
      </c>
      <c r="N539" s="238">
        <v>30</v>
      </c>
      <c r="O539" s="238">
        <v>2018</v>
      </c>
      <c r="P539" s="238" t="s">
        <v>362</v>
      </c>
      <c r="Q539" s="238">
        <v>17</v>
      </c>
      <c r="R539" s="238">
        <v>98</v>
      </c>
      <c r="S539" s="238">
        <v>5</v>
      </c>
      <c r="T539" s="238">
        <v>0</v>
      </c>
      <c r="U539" s="238">
        <v>1</v>
      </c>
      <c r="W539" s="238">
        <v>16</v>
      </c>
      <c r="X539" s="238">
        <v>2</v>
      </c>
      <c r="Y539" s="238">
        <v>4</v>
      </c>
      <c r="Z539" s="238">
        <v>2</v>
      </c>
      <c r="AB539" s="238">
        <v>1</v>
      </c>
      <c r="AC539" s="238">
        <v>98</v>
      </c>
      <c r="AD539" s="238" t="s">
        <v>2800</v>
      </c>
      <c r="AF539" s="238" t="s">
        <v>2779</v>
      </c>
      <c r="AG539" s="238">
        <v>4</v>
      </c>
      <c r="AH539" s="238">
        <v>2</v>
      </c>
      <c r="AI539" s="238">
        <v>2</v>
      </c>
      <c r="AJ539" s="238">
        <v>4</v>
      </c>
      <c r="AK539" s="238">
        <v>21</v>
      </c>
      <c r="AL539" s="238">
        <v>28</v>
      </c>
      <c r="AM539" s="238" t="s">
        <v>354</v>
      </c>
      <c r="AN539" s="238">
        <v>5</v>
      </c>
      <c r="AO539" s="238">
        <v>1</v>
      </c>
      <c r="AS539" s="238">
        <v>12</v>
      </c>
      <c r="AT539" s="238">
        <v>9</v>
      </c>
      <c r="AU539" s="238">
        <v>50</v>
      </c>
      <c r="AV539" s="238">
        <v>11</v>
      </c>
      <c r="AW539" s="238">
        <v>21</v>
      </c>
      <c r="CT539" s="238">
        <v>457376.96881110402</v>
      </c>
      <c r="CU539" s="238">
        <v>4979803.7699802397</v>
      </c>
      <c r="CV539" s="238">
        <v>44.970395080000003</v>
      </c>
      <c r="CW539" s="238">
        <v>-93.540518140000003</v>
      </c>
      <c r="CX539" s="238" t="s">
        <v>359</v>
      </c>
      <c r="CY539" s="238" t="s">
        <v>3782</v>
      </c>
    </row>
    <row r="540" spans="1:103" x14ac:dyDescent="0.25">
      <c r="A540" s="238">
        <v>11051161</v>
      </c>
      <c r="B540" s="238">
        <v>4</v>
      </c>
      <c r="C540" s="238">
        <v>15</v>
      </c>
      <c r="D540" s="238">
        <v>13.163</v>
      </c>
      <c r="E540" s="238">
        <v>27</v>
      </c>
      <c r="F540" s="238" t="s">
        <v>3763</v>
      </c>
      <c r="H540" s="238" t="s">
        <v>354</v>
      </c>
      <c r="I540" s="238">
        <v>25</v>
      </c>
      <c r="K540" s="238">
        <v>15003535</v>
      </c>
      <c r="L540" s="238">
        <v>151820079</v>
      </c>
      <c r="M540" s="238">
        <v>6</v>
      </c>
      <c r="N540" s="238">
        <v>10</v>
      </c>
      <c r="O540" s="238">
        <v>2015</v>
      </c>
      <c r="P540" s="238" t="s">
        <v>355</v>
      </c>
      <c r="Q540" s="238">
        <v>23</v>
      </c>
      <c r="S540" s="238">
        <v>5</v>
      </c>
      <c r="T540" s="238">
        <v>0</v>
      </c>
      <c r="U540" s="238">
        <v>1</v>
      </c>
      <c r="V540" s="238">
        <v>98</v>
      </c>
      <c r="W540" s="238">
        <v>32</v>
      </c>
      <c r="X540" s="238">
        <v>2</v>
      </c>
      <c r="Y540" s="238">
        <v>4</v>
      </c>
      <c r="Z540" s="238">
        <v>2</v>
      </c>
      <c r="AB540" s="238">
        <v>1</v>
      </c>
      <c r="AC540" s="238">
        <v>98</v>
      </c>
      <c r="AF540" s="238" t="s">
        <v>2779</v>
      </c>
      <c r="AG540" s="238">
        <v>3</v>
      </c>
      <c r="AH540" s="238">
        <v>0</v>
      </c>
      <c r="AI540" s="238">
        <v>2</v>
      </c>
      <c r="AJ540" s="238">
        <v>3</v>
      </c>
      <c r="AM540" s="238">
        <v>99</v>
      </c>
      <c r="AS540" s="238">
        <v>7</v>
      </c>
      <c r="AT540" s="238">
        <v>98</v>
      </c>
      <c r="AU540" s="238">
        <v>50</v>
      </c>
      <c r="AV540" s="238">
        <v>11</v>
      </c>
      <c r="AW540" s="238">
        <v>21</v>
      </c>
      <c r="CT540" s="238">
        <v>457395</v>
      </c>
      <c r="CU540" s="238">
        <v>4979802</v>
      </c>
      <c r="CV540" s="238">
        <v>44.970375799999999</v>
      </c>
      <c r="CW540" s="238">
        <v>-93.540285699999998</v>
      </c>
      <c r="CX540" s="238" t="s">
        <v>359</v>
      </c>
    </row>
    <row r="541" spans="1:103" x14ac:dyDescent="0.25">
      <c r="A541" s="238">
        <v>416547</v>
      </c>
      <c r="B541" s="238">
        <v>4</v>
      </c>
      <c r="C541" s="238">
        <v>15</v>
      </c>
      <c r="D541" s="238">
        <v>13.173</v>
      </c>
      <c r="E541" s="238">
        <v>27</v>
      </c>
      <c r="F541" s="238" t="s">
        <v>3763</v>
      </c>
      <c r="H541" s="238" t="s">
        <v>354</v>
      </c>
      <c r="I541" s="238">
        <v>25</v>
      </c>
      <c r="K541" s="238" t="s">
        <v>3783</v>
      </c>
      <c r="M541" s="238">
        <v>1</v>
      </c>
      <c r="N541" s="238">
        <v>18</v>
      </c>
      <c r="O541" s="238">
        <v>2017</v>
      </c>
      <c r="P541" s="238" t="s">
        <v>355</v>
      </c>
      <c r="Q541" s="238">
        <v>17</v>
      </c>
      <c r="R541" s="238" t="s">
        <v>369</v>
      </c>
      <c r="S541" s="238">
        <v>5</v>
      </c>
      <c r="T541" s="238">
        <v>0</v>
      </c>
      <c r="U541" s="238">
        <v>1</v>
      </c>
      <c r="W541" s="238">
        <v>16</v>
      </c>
      <c r="X541" s="238">
        <v>2</v>
      </c>
      <c r="Y541" s="238">
        <v>7</v>
      </c>
      <c r="Z541" s="238">
        <v>1</v>
      </c>
      <c r="AB541" s="238">
        <v>1</v>
      </c>
      <c r="AC541" s="238">
        <v>98</v>
      </c>
      <c r="AD541" s="238" t="s">
        <v>2800</v>
      </c>
      <c r="AF541" s="238" t="s">
        <v>2779</v>
      </c>
      <c r="AG541" s="238">
        <v>4</v>
      </c>
      <c r="AH541" s="238">
        <v>2</v>
      </c>
      <c r="AI541" s="238">
        <v>5</v>
      </c>
      <c r="AJ541" s="238">
        <v>3</v>
      </c>
      <c r="AK541" s="238">
        <v>21</v>
      </c>
      <c r="AL541" s="238">
        <v>51</v>
      </c>
      <c r="AM541" s="238" t="s">
        <v>354</v>
      </c>
      <c r="AN541" s="238">
        <v>5</v>
      </c>
      <c r="AO541" s="238">
        <v>1</v>
      </c>
      <c r="AS541" s="238">
        <v>12</v>
      </c>
      <c r="AT541" s="238">
        <v>98</v>
      </c>
      <c r="AV541" s="238">
        <v>11</v>
      </c>
      <c r="AW541" s="238">
        <v>21</v>
      </c>
      <c r="CT541" s="238">
        <v>457407.55360579101</v>
      </c>
      <c r="CU541" s="238">
        <v>4979790.39554743</v>
      </c>
      <c r="CV541" s="238">
        <v>44.97027653</v>
      </c>
      <c r="CW541" s="238">
        <v>-93.54012917</v>
      </c>
      <c r="CX541" s="238" t="s">
        <v>359</v>
      </c>
      <c r="CY541" s="238" t="s">
        <v>3784</v>
      </c>
    </row>
    <row r="542" spans="1:103" x14ac:dyDescent="0.25">
      <c r="A542" s="238">
        <v>525984</v>
      </c>
      <c r="B542" s="238">
        <v>4</v>
      </c>
      <c r="C542" s="238">
        <v>15</v>
      </c>
      <c r="D542" s="238">
        <v>13.192</v>
      </c>
      <c r="E542" s="238">
        <v>27</v>
      </c>
      <c r="F542" s="238" t="s">
        <v>3763</v>
      </c>
      <c r="H542" s="238" t="s">
        <v>354</v>
      </c>
      <c r="I542" s="238">
        <v>25</v>
      </c>
      <c r="K542" s="238">
        <v>17014339</v>
      </c>
      <c r="M542" s="238">
        <v>12</v>
      </c>
      <c r="N542" s="238">
        <v>16</v>
      </c>
      <c r="O542" s="238">
        <v>2017</v>
      </c>
      <c r="P542" s="238" t="s">
        <v>364</v>
      </c>
      <c r="Q542" s="238">
        <v>0</v>
      </c>
      <c r="R542" s="238">
        <v>98</v>
      </c>
      <c r="S542" s="238">
        <v>5</v>
      </c>
      <c r="T542" s="238">
        <v>0</v>
      </c>
      <c r="U542" s="238">
        <v>1</v>
      </c>
      <c r="W542" s="238">
        <v>62</v>
      </c>
      <c r="X542" s="238">
        <v>90</v>
      </c>
      <c r="Y542" s="238">
        <v>4</v>
      </c>
      <c r="Z542" s="238">
        <v>2</v>
      </c>
      <c r="AB542" s="238">
        <v>3</v>
      </c>
      <c r="AC542" s="238">
        <v>98</v>
      </c>
      <c r="AD542" s="238" t="s">
        <v>2800</v>
      </c>
      <c r="AF542" s="238" t="s">
        <v>2779</v>
      </c>
      <c r="AG542" s="238">
        <v>3</v>
      </c>
      <c r="AH542" s="238">
        <v>2</v>
      </c>
      <c r="AI542" s="238">
        <v>4</v>
      </c>
      <c r="AJ542" s="238">
        <v>3</v>
      </c>
      <c r="AK542" s="238">
        <v>27</v>
      </c>
      <c r="AL542" s="238">
        <v>23</v>
      </c>
      <c r="AM542" s="238" t="s">
        <v>354</v>
      </c>
      <c r="AN542" s="238">
        <v>10</v>
      </c>
      <c r="AO542" s="238">
        <v>72</v>
      </c>
      <c r="AS542" s="238">
        <v>90</v>
      </c>
      <c r="AT542" s="238">
        <v>9</v>
      </c>
      <c r="AU542" s="238">
        <v>50</v>
      </c>
      <c r="AV542" s="238">
        <v>11</v>
      </c>
      <c r="AW542" s="238">
        <v>21</v>
      </c>
      <c r="CT542" s="238">
        <v>457435.07032749202</v>
      </c>
      <c r="CU542" s="238">
        <v>4979809.3609651998</v>
      </c>
      <c r="CV542" s="238">
        <v>44.970448900000001</v>
      </c>
      <c r="CW542" s="238">
        <v>-93.539781829999995</v>
      </c>
      <c r="CX542" s="238" t="s">
        <v>359</v>
      </c>
      <c r="CY542" s="238" t="s">
        <v>3785</v>
      </c>
    </row>
    <row r="543" spans="1:103" x14ac:dyDescent="0.25">
      <c r="A543" s="238">
        <v>811731</v>
      </c>
      <c r="B543" s="238">
        <v>4</v>
      </c>
      <c r="C543" s="238">
        <v>15</v>
      </c>
      <c r="D543" s="238">
        <v>13.194000000000001</v>
      </c>
      <c r="E543" s="238">
        <v>27</v>
      </c>
      <c r="F543" s="238" t="s">
        <v>3763</v>
      </c>
      <c r="H543" s="238" t="s">
        <v>354</v>
      </c>
      <c r="I543" s="238">
        <v>25</v>
      </c>
      <c r="K543" s="238">
        <v>20002528</v>
      </c>
      <c r="L543" s="238">
        <v>201460096</v>
      </c>
      <c r="M543" s="238">
        <v>5</v>
      </c>
      <c r="N543" s="238">
        <v>25</v>
      </c>
      <c r="O543" s="238">
        <v>2020</v>
      </c>
      <c r="P543" s="238" t="s">
        <v>361</v>
      </c>
      <c r="Q543" s="238">
        <v>23</v>
      </c>
      <c r="R543" s="238" t="s">
        <v>356</v>
      </c>
      <c r="S543" s="238">
        <v>5</v>
      </c>
      <c r="T543" s="238">
        <v>0</v>
      </c>
      <c r="U543" s="238">
        <v>1</v>
      </c>
      <c r="W543" s="238">
        <v>16</v>
      </c>
      <c r="X543" s="238">
        <v>2</v>
      </c>
      <c r="Y543" s="238">
        <v>7</v>
      </c>
      <c r="Z543" s="238">
        <v>2</v>
      </c>
      <c r="AB543" s="238">
        <v>1</v>
      </c>
      <c r="AC543" s="238">
        <v>98</v>
      </c>
      <c r="AD543" s="238" t="s">
        <v>2800</v>
      </c>
      <c r="AF543" s="238" t="s">
        <v>2779</v>
      </c>
      <c r="AG543" s="238">
        <v>4</v>
      </c>
      <c r="AH543" s="238">
        <v>2</v>
      </c>
      <c r="AI543" s="238">
        <v>2</v>
      </c>
      <c r="AJ543" s="238">
        <v>4</v>
      </c>
      <c r="AK543" s="238">
        <v>21</v>
      </c>
      <c r="AL543" s="238">
        <v>58</v>
      </c>
      <c r="AM543" s="238" t="s">
        <v>354</v>
      </c>
      <c r="AN543" s="238">
        <v>5</v>
      </c>
      <c r="AO543" s="238">
        <v>1</v>
      </c>
      <c r="AS543" s="238">
        <v>12</v>
      </c>
      <c r="AT543" s="238">
        <v>9</v>
      </c>
      <c r="AU543" s="238">
        <v>50</v>
      </c>
      <c r="AV543" s="238">
        <v>11</v>
      </c>
      <c r="AW543" s="238">
        <v>21</v>
      </c>
      <c r="CT543" s="238">
        <v>457442.495194691</v>
      </c>
      <c r="CU543" s="238">
        <v>4979810.4193006502</v>
      </c>
      <c r="CV543" s="238">
        <v>44.970458870000002</v>
      </c>
      <c r="CW543" s="238">
        <v>-93.53968777</v>
      </c>
      <c r="CX543" s="238" t="s">
        <v>359</v>
      </c>
      <c r="CY543" s="238" t="s">
        <v>3786</v>
      </c>
    </row>
    <row r="544" spans="1:103" x14ac:dyDescent="0.25">
      <c r="A544" s="238">
        <v>10785641</v>
      </c>
      <c r="B544" s="238">
        <v>4</v>
      </c>
      <c r="C544" s="238">
        <v>15</v>
      </c>
      <c r="D544" s="238">
        <v>13.195</v>
      </c>
      <c r="E544" s="238">
        <v>27</v>
      </c>
      <c r="F544" s="238" t="s">
        <v>3763</v>
      </c>
      <c r="H544" s="238" t="s">
        <v>354</v>
      </c>
      <c r="I544" s="238">
        <v>25</v>
      </c>
      <c r="K544" s="238">
        <v>12000793</v>
      </c>
      <c r="L544" s="238">
        <v>120520020</v>
      </c>
      <c r="M544" s="238">
        <v>2</v>
      </c>
      <c r="N544" s="238">
        <v>20</v>
      </c>
      <c r="O544" s="238">
        <v>2012</v>
      </c>
      <c r="P544" s="238" t="s">
        <v>361</v>
      </c>
      <c r="Q544" s="238">
        <v>22</v>
      </c>
      <c r="R544" s="238" t="s">
        <v>356</v>
      </c>
      <c r="S544" s="238">
        <v>5</v>
      </c>
      <c r="T544" s="238">
        <v>0</v>
      </c>
      <c r="U544" s="238">
        <v>2</v>
      </c>
      <c r="V544" s="238">
        <v>90</v>
      </c>
      <c r="W544" s="238">
        <v>10</v>
      </c>
      <c r="X544" s="238">
        <v>4</v>
      </c>
      <c r="Y544" s="238">
        <v>4</v>
      </c>
      <c r="Z544" s="238">
        <v>4</v>
      </c>
      <c r="AB544" s="238">
        <v>3</v>
      </c>
      <c r="AC544" s="238">
        <v>98</v>
      </c>
      <c r="AD544" s="238" t="s">
        <v>2777</v>
      </c>
      <c r="AE544" s="238" t="s">
        <v>3776</v>
      </c>
      <c r="AF544" s="238" t="s">
        <v>2779</v>
      </c>
      <c r="AG544" s="238">
        <v>90</v>
      </c>
      <c r="AH544" s="238">
        <v>2</v>
      </c>
      <c r="AI544" s="238">
        <v>2</v>
      </c>
      <c r="AJ544" s="238">
        <v>4</v>
      </c>
      <c r="AK544" s="238">
        <v>21</v>
      </c>
      <c r="AL544" s="238">
        <v>25</v>
      </c>
      <c r="AM544" s="238" t="s">
        <v>363</v>
      </c>
      <c r="AN544" s="238">
        <v>5</v>
      </c>
      <c r="AS544" s="238">
        <v>7</v>
      </c>
      <c r="AT544" s="238">
        <v>5</v>
      </c>
      <c r="AU544" s="238">
        <v>50</v>
      </c>
      <c r="AV544" s="238">
        <v>11</v>
      </c>
      <c r="AW544" s="238">
        <v>21</v>
      </c>
      <c r="AX544" s="238">
        <v>2</v>
      </c>
      <c r="AY544" s="238">
        <v>2</v>
      </c>
      <c r="AZ544" s="238">
        <v>3</v>
      </c>
      <c r="BA544" s="238">
        <v>21</v>
      </c>
      <c r="BB544" s="238">
        <v>32</v>
      </c>
      <c r="BC544" s="238" t="s">
        <v>354</v>
      </c>
      <c r="BD544" s="238">
        <v>5</v>
      </c>
      <c r="BI544" s="238">
        <v>7</v>
      </c>
      <c r="BJ544" s="238">
        <v>5</v>
      </c>
      <c r="BK544" s="238">
        <v>50</v>
      </c>
      <c r="BL544" s="238">
        <v>11</v>
      </c>
      <c r="BM544" s="238">
        <v>21</v>
      </c>
      <c r="CT544" s="238">
        <v>457445</v>
      </c>
      <c r="CU544" s="238">
        <v>4979810</v>
      </c>
      <c r="CV544" s="238">
        <v>44.970459099999999</v>
      </c>
      <c r="CW544" s="238">
        <v>-93.539649999999995</v>
      </c>
      <c r="CX544" s="238" t="s">
        <v>359</v>
      </c>
      <c r="CY544" s="238" t="s">
        <v>3787</v>
      </c>
    </row>
    <row r="545" spans="1:103" x14ac:dyDescent="0.25">
      <c r="A545" s="238">
        <v>803006</v>
      </c>
      <c r="B545" s="238">
        <v>4</v>
      </c>
      <c r="C545" s="238">
        <v>15</v>
      </c>
      <c r="D545" s="238">
        <v>13.196999999999999</v>
      </c>
      <c r="E545" s="238">
        <v>27</v>
      </c>
      <c r="F545" s="238" t="s">
        <v>3763</v>
      </c>
      <c r="H545" s="238" t="s">
        <v>354</v>
      </c>
      <c r="I545" s="238">
        <v>25</v>
      </c>
      <c r="K545" s="238">
        <v>20001278</v>
      </c>
      <c r="L545" s="238">
        <v>200680055</v>
      </c>
      <c r="M545" s="238">
        <v>3</v>
      </c>
      <c r="N545" s="238">
        <v>8</v>
      </c>
      <c r="O545" s="238">
        <v>2020</v>
      </c>
      <c r="P545" s="238" t="s">
        <v>366</v>
      </c>
      <c r="Q545" s="238">
        <v>3</v>
      </c>
      <c r="R545" s="238" t="s">
        <v>419</v>
      </c>
      <c r="S545" s="238">
        <v>4</v>
      </c>
      <c r="T545" s="238">
        <v>0</v>
      </c>
      <c r="U545" s="238">
        <v>1</v>
      </c>
      <c r="W545" s="238">
        <v>62</v>
      </c>
      <c r="X545" s="238">
        <v>27</v>
      </c>
      <c r="Y545" s="238">
        <v>4</v>
      </c>
      <c r="Z545" s="238">
        <v>1</v>
      </c>
      <c r="AB545" s="238">
        <v>1</v>
      </c>
      <c r="AC545" s="238">
        <v>98</v>
      </c>
      <c r="AD545" s="238" t="s">
        <v>3788</v>
      </c>
      <c r="AF545" s="238" t="s">
        <v>2779</v>
      </c>
      <c r="AG545" s="238">
        <v>3</v>
      </c>
      <c r="AH545" s="238">
        <v>2</v>
      </c>
      <c r="AI545" s="238">
        <v>2</v>
      </c>
      <c r="AJ545" s="238">
        <v>1</v>
      </c>
      <c r="AK545" s="238">
        <v>21</v>
      </c>
      <c r="AL545" s="238">
        <v>24</v>
      </c>
      <c r="AM545" s="238" t="s">
        <v>363</v>
      </c>
      <c r="AN545" s="238">
        <v>10</v>
      </c>
      <c r="AO545" s="238">
        <v>70</v>
      </c>
      <c r="AP545" s="238">
        <v>90</v>
      </c>
      <c r="AS545" s="238">
        <v>15</v>
      </c>
      <c r="AT545" s="238">
        <v>9</v>
      </c>
      <c r="AU545" s="238">
        <v>50</v>
      </c>
      <c r="AV545" s="238">
        <v>11</v>
      </c>
      <c r="AW545" s="238">
        <v>21</v>
      </c>
      <c r="CT545" s="238">
        <v>457447.937402134</v>
      </c>
      <c r="CU545" s="238">
        <v>4979810.8292159196</v>
      </c>
      <c r="CV545" s="238">
        <v>44.970462879999999</v>
      </c>
      <c r="CW545" s="238">
        <v>-93.539618790000006</v>
      </c>
      <c r="CX545" s="238" t="s">
        <v>359</v>
      </c>
      <c r="CY545" s="238" t="s">
        <v>3789</v>
      </c>
    </row>
    <row r="546" spans="1:103" x14ac:dyDescent="0.25">
      <c r="A546" s="238">
        <v>846232</v>
      </c>
      <c r="B546" s="238">
        <v>4</v>
      </c>
      <c r="C546" s="238">
        <v>15</v>
      </c>
      <c r="D546" s="238">
        <v>13.212999999999999</v>
      </c>
      <c r="E546" s="238">
        <v>27</v>
      </c>
      <c r="F546" s="238" t="s">
        <v>3763</v>
      </c>
      <c r="H546" s="238" t="s">
        <v>354</v>
      </c>
      <c r="I546" s="238">
        <v>25</v>
      </c>
      <c r="K546" s="238">
        <v>20006400</v>
      </c>
      <c r="L546" s="238">
        <v>202870115</v>
      </c>
      <c r="M546" s="238">
        <v>10</v>
      </c>
      <c r="N546" s="238">
        <v>13</v>
      </c>
      <c r="O546" s="238">
        <v>2020</v>
      </c>
      <c r="P546" s="238" t="s">
        <v>368</v>
      </c>
      <c r="Q546" s="238">
        <v>5</v>
      </c>
      <c r="R546" s="238" t="s">
        <v>369</v>
      </c>
      <c r="S546" s="238">
        <v>5</v>
      </c>
      <c r="T546" s="238">
        <v>0</v>
      </c>
      <c r="U546" s="238">
        <v>1</v>
      </c>
      <c r="W546" s="238">
        <v>17</v>
      </c>
      <c r="X546" s="238">
        <v>25</v>
      </c>
      <c r="Y546" s="238">
        <v>7</v>
      </c>
      <c r="Z546" s="238">
        <v>1</v>
      </c>
      <c r="AB546" s="238">
        <v>1</v>
      </c>
      <c r="AC546" s="238">
        <v>98</v>
      </c>
      <c r="AD546" s="238" t="s">
        <v>3788</v>
      </c>
      <c r="AF546" s="238" t="s">
        <v>2779</v>
      </c>
      <c r="AG546" s="238">
        <v>4</v>
      </c>
      <c r="AH546" s="238">
        <v>2</v>
      </c>
      <c r="AI546" s="238">
        <v>2</v>
      </c>
      <c r="AJ546" s="238">
        <v>3</v>
      </c>
      <c r="AK546" s="238">
        <v>21</v>
      </c>
      <c r="AL546" s="238">
        <v>49</v>
      </c>
      <c r="AM546" s="238" t="s">
        <v>354</v>
      </c>
      <c r="AN546" s="238">
        <v>5</v>
      </c>
      <c r="AO546" s="238">
        <v>1</v>
      </c>
      <c r="AS546" s="238">
        <v>15</v>
      </c>
      <c r="AT546" s="238">
        <v>9</v>
      </c>
      <c r="AU546" s="238">
        <v>50</v>
      </c>
      <c r="AV546" s="238">
        <v>11</v>
      </c>
      <c r="AW546" s="238">
        <v>23</v>
      </c>
      <c r="CT546" s="238">
        <v>457472.39317115402</v>
      </c>
      <c r="CU546" s="238">
        <v>4979809.0963813402</v>
      </c>
      <c r="CV546" s="238">
        <v>44.970448750000003</v>
      </c>
      <c r="CW546" s="238">
        <v>-93.53930853</v>
      </c>
      <c r="CX546" s="238" t="s">
        <v>359</v>
      </c>
      <c r="CY546" s="238" t="s">
        <v>3790</v>
      </c>
    </row>
    <row r="547" spans="1:103" x14ac:dyDescent="0.25">
      <c r="A547" s="238">
        <v>693600</v>
      </c>
      <c r="B547" s="238">
        <v>4</v>
      </c>
      <c r="C547" s="238">
        <v>15</v>
      </c>
      <c r="D547" s="238">
        <v>13.260999999999999</v>
      </c>
      <c r="E547" s="238">
        <v>27</v>
      </c>
      <c r="F547" s="238" t="s">
        <v>3763</v>
      </c>
      <c r="H547" s="238" t="s">
        <v>354</v>
      </c>
      <c r="I547" s="238">
        <v>25</v>
      </c>
      <c r="K547" s="238">
        <v>19001223</v>
      </c>
      <c r="M547" s="238">
        <v>3</v>
      </c>
      <c r="N547" s="238">
        <v>1</v>
      </c>
      <c r="O547" s="238">
        <v>2019</v>
      </c>
      <c r="P547" s="238" t="s">
        <v>362</v>
      </c>
      <c r="Q547" s="238">
        <v>16</v>
      </c>
      <c r="R547" s="238" t="s">
        <v>356</v>
      </c>
      <c r="S547" s="238">
        <v>5</v>
      </c>
      <c r="T547" s="238">
        <v>0</v>
      </c>
      <c r="U547" s="238">
        <v>2</v>
      </c>
      <c r="V547" s="238">
        <v>12</v>
      </c>
      <c r="W547" s="238">
        <v>10</v>
      </c>
      <c r="X547" s="238">
        <v>27</v>
      </c>
      <c r="Y547" s="238">
        <v>1</v>
      </c>
      <c r="Z547" s="238">
        <v>4</v>
      </c>
      <c r="AB547" s="238">
        <v>3</v>
      </c>
      <c r="AC547" s="238">
        <v>98</v>
      </c>
      <c r="AD547" s="238" t="s">
        <v>3788</v>
      </c>
      <c r="AF547" s="238" t="s">
        <v>2784</v>
      </c>
      <c r="AG547" s="238">
        <v>7</v>
      </c>
      <c r="AH547" s="238">
        <v>2</v>
      </c>
      <c r="AI547" s="238">
        <v>4</v>
      </c>
      <c r="AJ547" s="238">
        <v>4</v>
      </c>
      <c r="AK547" s="238">
        <v>26</v>
      </c>
      <c r="AL547" s="238">
        <v>30</v>
      </c>
      <c r="AM547" s="238" t="s">
        <v>363</v>
      </c>
      <c r="AN547" s="238">
        <v>5</v>
      </c>
      <c r="AO547" s="238">
        <v>99</v>
      </c>
      <c r="AS547" s="238">
        <v>15</v>
      </c>
      <c r="AT547" s="238">
        <v>9</v>
      </c>
      <c r="AU547" s="238">
        <v>50</v>
      </c>
      <c r="AV547" s="238">
        <v>11</v>
      </c>
      <c r="AW547" s="238">
        <v>21</v>
      </c>
      <c r="AX547" s="238">
        <v>2</v>
      </c>
      <c r="AY547" s="238">
        <v>4</v>
      </c>
      <c r="AZ547" s="238">
        <v>4</v>
      </c>
      <c r="BA547" s="238">
        <v>26</v>
      </c>
      <c r="BB547" s="238">
        <v>46</v>
      </c>
      <c r="BC547" s="238" t="s">
        <v>363</v>
      </c>
      <c r="BD547" s="238">
        <v>5</v>
      </c>
      <c r="BE547" s="238">
        <v>4</v>
      </c>
      <c r="BI547" s="238">
        <v>15</v>
      </c>
      <c r="BJ547" s="238">
        <v>9</v>
      </c>
      <c r="BK547" s="238">
        <v>50</v>
      </c>
      <c r="BL547" s="238">
        <v>11</v>
      </c>
      <c r="BM547" s="238">
        <v>21</v>
      </c>
      <c r="CT547" s="238">
        <v>457544.48204794602</v>
      </c>
      <c r="CU547" s="238">
        <v>4979834.8988631601</v>
      </c>
      <c r="CV547" s="238">
        <v>44.970685330000002</v>
      </c>
      <c r="CW547" s="238">
        <v>-93.538396550000002</v>
      </c>
      <c r="CX547" s="238" t="s">
        <v>359</v>
      </c>
      <c r="CY547" s="238" t="s">
        <v>3791</v>
      </c>
    </row>
    <row r="548" spans="1:103" x14ac:dyDescent="0.25">
      <c r="A548" s="238">
        <v>11038039</v>
      </c>
      <c r="B548" s="238">
        <v>4</v>
      </c>
      <c r="C548" s="238">
        <v>15</v>
      </c>
      <c r="D548" s="238">
        <v>13.423</v>
      </c>
      <c r="E548" s="238">
        <v>27</v>
      </c>
      <c r="F548" s="238" t="s">
        <v>3763</v>
      </c>
      <c r="H548" s="238" t="s">
        <v>354</v>
      </c>
      <c r="I548" s="238">
        <v>25</v>
      </c>
      <c r="K548" s="238">
        <v>15001752</v>
      </c>
      <c r="L548" s="238">
        <v>150900089</v>
      </c>
      <c r="M548" s="238">
        <v>3</v>
      </c>
      <c r="N548" s="238">
        <v>31</v>
      </c>
      <c r="O548" s="238">
        <v>2015</v>
      </c>
      <c r="P548" s="238" t="s">
        <v>368</v>
      </c>
      <c r="Q548" s="238">
        <v>12</v>
      </c>
      <c r="S548" s="238">
        <v>5</v>
      </c>
      <c r="T548" s="238">
        <v>0</v>
      </c>
      <c r="U548" s="238">
        <v>2</v>
      </c>
      <c r="V548" s="238">
        <v>1</v>
      </c>
      <c r="W548" s="238">
        <v>10</v>
      </c>
      <c r="X548" s="238">
        <v>15</v>
      </c>
      <c r="Y548" s="238">
        <v>1</v>
      </c>
      <c r="Z548" s="238">
        <v>2</v>
      </c>
      <c r="AB548" s="238">
        <v>1</v>
      </c>
      <c r="AC548" s="238">
        <v>98</v>
      </c>
      <c r="AD548" s="238" t="s">
        <v>3792</v>
      </c>
      <c r="AE548" s="238" t="s">
        <v>3793</v>
      </c>
      <c r="AF548" s="238" t="s">
        <v>2779</v>
      </c>
      <c r="AG548" s="238">
        <v>7</v>
      </c>
      <c r="AH548" s="238">
        <v>2</v>
      </c>
      <c r="AI548" s="238">
        <v>2</v>
      </c>
      <c r="AJ548" s="238">
        <v>3</v>
      </c>
      <c r="AK548" s="238">
        <v>21</v>
      </c>
      <c r="AL548" s="238">
        <v>59</v>
      </c>
      <c r="AM548" s="238" t="s">
        <v>354</v>
      </c>
      <c r="AN548" s="238">
        <v>5</v>
      </c>
      <c r="AO548" s="238">
        <v>15</v>
      </c>
      <c r="AS548" s="238">
        <v>7</v>
      </c>
      <c r="AT548" s="238">
        <v>98</v>
      </c>
      <c r="AU548" s="238">
        <v>30</v>
      </c>
      <c r="AV548" s="238">
        <v>11</v>
      </c>
      <c r="AW548" s="238">
        <v>21</v>
      </c>
      <c r="AX548" s="238">
        <v>2</v>
      </c>
      <c r="AY548" s="238">
        <v>4</v>
      </c>
      <c r="AZ548" s="238">
        <v>3</v>
      </c>
      <c r="BA548" s="238">
        <v>8</v>
      </c>
      <c r="BB548" s="238">
        <v>44</v>
      </c>
      <c r="BC548" s="238" t="s">
        <v>354</v>
      </c>
      <c r="BD548" s="238">
        <v>5</v>
      </c>
      <c r="BE548" s="238">
        <v>1</v>
      </c>
      <c r="BI548" s="238">
        <v>7</v>
      </c>
      <c r="BJ548" s="238">
        <v>98</v>
      </c>
      <c r="BK548" s="238">
        <v>30</v>
      </c>
      <c r="BL548" s="238">
        <v>11</v>
      </c>
      <c r="BM548" s="238">
        <v>21</v>
      </c>
      <c r="CT548" s="238">
        <v>457809</v>
      </c>
      <c r="CU548" s="238">
        <v>4979791</v>
      </c>
      <c r="CV548" s="238">
        <v>44.970309200000003</v>
      </c>
      <c r="CW548" s="238">
        <v>-93.535035800000003</v>
      </c>
      <c r="CX548" s="238" t="s">
        <v>359</v>
      </c>
      <c r="CY548" s="238" t="s">
        <v>3794</v>
      </c>
    </row>
    <row r="549" spans="1:103" x14ac:dyDescent="0.25">
      <c r="A549" s="238">
        <v>628108</v>
      </c>
      <c r="B549" s="238">
        <v>4</v>
      </c>
      <c r="C549" s="238">
        <v>15</v>
      </c>
      <c r="D549" s="238">
        <v>13.436999999999999</v>
      </c>
      <c r="E549" s="238">
        <v>27</v>
      </c>
      <c r="F549" s="238" t="s">
        <v>3763</v>
      </c>
      <c r="H549" s="238" t="s">
        <v>354</v>
      </c>
      <c r="I549" s="238">
        <v>25</v>
      </c>
      <c r="K549" s="238">
        <v>18006131</v>
      </c>
      <c r="M549" s="238">
        <v>8</v>
      </c>
      <c r="N549" s="238">
        <v>15</v>
      </c>
      <c r="O549" s="238">
        <v>2018</v>
      </c>
      <c r="P549" s="238" t="s">
        <v>355</v>
      </c>
      <c r="Q549" s="238">
        <v>17</v>
      </c>
      <c r="R549" s="238" t="s">
        <v>356</v>
      </c>
      <c r="S549" s="238">
        <v>5</v>
      </c>
      <c r="T549" s="238">
        <v>0</v>
      </c>
      <c r="U549" s="238">
        <v>2</v>
      </c>
      <c r="V549" s="238">
        <v>12</v>
      </c>
      <c r="W549" s="238">
        <v>10</v>
      </c>
      <c r="X549" s="238">
        <v>2</v>
      </c>
      <c r="Y549" s="238">
        <v>1</v>
      </c>
      <c r="Z549" s="238">
        <v>1</v>
      </c>
      <c r="AB549" s="238">
        <v>1</v>
      </c>
      <c r="AC549" s="238">
        <v>98</v>
      </c>
      <c r="AD549" s="238" t="s">
        <v>3788</v>
      </c>
      <c r="AF549" s="238" t="s">
        <v>2784</v>
      </c>
      <c r="AG549" s="238">
        <v>7</v>
      </c>
      <c r="AH549" s="238">
        <v>2</v>
      </c>
      <c r="AI549" s="238">
        <v>2</v>
      </c>
      <c r="AJ549" s="238">
        <v>4</v>
      </c>
      <c r="AK549" s="238">
        <v>21</v>
      </c>
      <c r="AL549" s="238">
        <v>36</v>
      </c>
      <c r="AM549" s="238" t="s">
        <v>354</v>
      </c>
      <c r="AN549" s="238">
        <v>5</v>
      </c>
      <c r="AO549" s="238">
        <v>74</v>
      </c>
      <c r="AS549" s="238">
        <v>11</v>
      </c>
      <c r="AT549" s="238">
        <v>9</v>
      </c>
      <c r="AU549" s="238">
        <v>45</v>
      </c>
      <c r="AV549" s="238">
        <v>13</v>
      </c>
      <c r="AW549" s="238">
        <v>24</v>
      </c>
      <c r="AX549" s="238">
        <v>2</v>
      </c>
      <c r="AY549" s="238">
        <v>2</v>
      </c>
      <c r="AZ549" s="238">
        <v>4</v>
      </c>
      <c r="BA549" s="238">
        <v>26</v>
      </c>
      <c r="BB549" s="238">
        <v>40</v>
      </c>
      <c r="BC549" s="238" t="s">
        <v>363</v>
      </c>
      <c r="BD549" s="238">
        <v>5</v>
      </c>
      <c r="BE549" s="238">
        <v>1</v>
      </c>
      <c r="BI549" s="238">
        <v>11</v>
      </c>
      <c r="BJ549" s="238">
        <v>9</v>
      </c>
      <c r="BK549" s="238">
        <v>45</v>
      </c>
      <c r="BL549" s="238">
        <v>13</v>
      </c>
      <c r="BM549" s="238">
        <v>24</v>
      </c>
      <c r="CT549" s="238">
        <v>457826.13525077899</v>
      </c>
      <c r="CU549" s="238">
        <v>4979812.2059680102</v>
      </c>
      <c r="CV549" s="238">
        <v>44.97049784</v>
      </c>
      <c r="CW549" s="238">
        <v>-93.53482305</v>
      </c>
      <c r="CX549" s="238" t="s">
        <v>359</v>
      </c>
      <c r="CY549" s="238" t="s">
        <v>3795</v>
      </c>
    </row>
    <row r="550" spans="1:103" x14ac:dyDescent="0.25">
      <c r="A550" s="238">
        <v>10783855</v>
      </c>
      <c r="B550" s="238">
        <v>4</v>
      </c>
      <c r="C550" s="238">
        <v>15</v>
      </c>
      <c r="D550" s="238">
        <v>13.438000000000001</v>
      </c>
      <c r="E550" s="238">
        <v>27</v>
      </c>
      <c r="F550" s="238" t="s">
        <v>3763</v>
      </c>
      <c r="H550" s="238" t="s">
        <v>354</v>
      </c>
      <c r="I550" s="238">
        <v>25</v>
      </c>
      <c r="K550" s="238">
        <v>12000287</v>
      </c>
      <c r="L550" s="238">
        <v>120200091</v>
      </c>
      <c r="M550" s="238">
        <v>1</v>
      </c>
      <c r="N550" s="238">
        <v>19</v>
      </c>
      <c r="O550" s="238">
        <v>2012</v>
      </c>
      <c r="P550" s="238" t="s">
        <v>384</v>
      </c>
      <c r="Q550" s="238">
        <v>13</v>
      </c>
      <c r="R550" s="238" t="s">
        <v>369</v>
      </c>
      <c r="S550" s="238">
        <v>5</v>
      </c>
      <c r="T550" s="238">
        <v>0</v>
      </c>
      <c r="U550" s="238">
        <v>1</v>
      </c>
      <c r="V550" s="238">
        <v>7</v>
      </c>
      <c r="W550" s="238">
        <v>69</v>
      </c>
      <c r="X550" s="238">
        <v>2</v>
      </c>
      <c r="Y550" s="238">
        <v>1</v>
      </c>
      <c r="Z550" s="238">
        <v>1</v>
      </c>
      <c r="AB550" s="238">
        <v>1</v>
      </c>
      <c r="AC550" s="238">
        <v>98</v>
      </c>
      <c r="AD550" s="238" t="s">
        <v>3796</v>
      </c>
      <c r="AE550" s="238" t="s">
        <v>3797</v>
      </c>
      <c r="AF550" s="238" t="s">
        <v>2779</v>
      </c>
      <c r="AG550" s="238">
        <v>3</v>
      </c>
      <c r="AH550" s="238">
        <v>2</v>
      </c>
      <c r="AI550" s="238">
        <v>2</v>
      </c>
      <c r="AJ550" s="238">
        <v>5</v>
      </c>
      <c r="AK550" s="238">
        <v>99</v>
      </c>
      <c r="AL550" s="238">
        <v>35</v>
      </c>
      <c r="AM550" s="238" t="s">
        <v>363</v>
      </c>
      <c r="AN550" s="238">
        <v>7</v>
      </c>
      <c r="AO550" s="238">
        <v>21</v>
      </c>
      <c r="AQ550" s="238">
        <v>99</v>
      </c>
      <c r="AS550" s="238">
        <v>3</v>
      </c>
      <c r="AT550" s="238">
        <v>98</v>
      </c>
      <c r="AU550" s="238">
        <v>50</v>
      </c>
      <c r="AV550" s="238">
        <v>10</v>
      </c>
      <c r="AW550" s="238">
        <v>20</v>
      </c>
      <c r="CT550" s="238">
        <v>457833</v>
      </c>
      <c r="CU550" s="238">
        <v>4979790</v>
      </c>
      <c r="CV550" s="238">
        <v>44.970294799999998</v>
      </c>
      <c r="CW550" s="238">
        <v>-93.534732500000004</v>
      </c>
      <c r="CX550" s="238" t="s">
        <v>359</v>
      </c>
      <c r="CY550" s="238" t="s">
        <v>3798</v>
      </c>
    </row>
    <row r="551" spans="1:103" x14ac:dyDescent="0.25">
      <c r="A551" s="238">
        <v>456841</v>
      </c>
      <c r="B551" s="238">
        <v>4</v>
      </c>
      <c r="C551" s="238">
        <v>15</v>
      </c>
      <c r="D551" s="238">
        <v>13.477</v>
      </c>
      <c r="E551" s="238">
        <v>27</v>
      </c>
      <c r="F551" s="238" t="s">
        <v>3763</v>
      </c>
      <c r="H551" s="238" t="s">
        <v>354</v>
      </c>
      <c r="I551" s="238">
        <v>25</v>
      </c>
      <c r="K551" s="238">
        <v>17003419</v>
      </c>
      <c r="M551" s="238">
        <v>5</v>
      </c>
      <c r="N551" s="238">
        <v>26</v>
      </c>
      <c r="O551" s="238">
        <v>2017</v>
      </c>
      <c r="P551" s="238" t="s">
        <v>362</v>
      </c>
      <c r="Q551" s="238">
        <v>14</v>
      </c>
      <c r="R551" s="238" t="s">
        <v>369</v>
      </c>
      <c r="S551" s="238">
        <v>3</v>
      </c>
      <c r="T551" s="238">
        <v>0</v>
      </c>
      <c r="U551" s="238">
        <v>2</v>
      </c>
      <c r="V551" s="238">
        <v>12</v>
      </c>
      <c r="W551" s="238">
        <v>10</v>
      </c>
      <c r="X551" s="238">
        <v>90</v>
      </c>
      <c r="Y551" s="238">
        <v>1</v>
      </c>
      <c r="Z551" s="238">
        <v>1</v>
      </c>
      <c r="AB551" s="238">
        <v>1</v>
      </c>
      <c r="AC551" s="238">
        <v>2</v>
      </c>
      <c r="AD551" s="238" t="s">
        <v>3788</v>
      </c>
      <c r="AF551" s="238" t="s">
        <v>2779</v>
      </c>
      <c r="AG551" s="238">
        <v>7</v>
      </c>
      <c r="AH551" s="238">
        <v>2</v>
      </c>
      <c r="AI551" s="238">
        <v>5</v>
      </c>
      <c r="AJ551" s="238">
        <v>3</v>
      </c>
      <c r="AK551" s="238">
        <v>21</v>
      </c>
      <c r="AL551" s="238">
        <v>19</v>
      </c>
      <c r="AM551" s="238" t="s">
        <v>354</v>
      </c>
      <c r="AN551" s="238">
        <v>5</v>
      </c>
      <c r="AO551" s="238">
        <v>74</v>
      </c>
      <c r="AS551" s="238">
        <v>15</v>
      </c>
      <c r="AT551" s="238">
        <v>98</v>
      </c>
      <c r="AU551" s="238">
        <v>45</v>
      </c>
      <c r="AV551" s="238">
        <v>11</v>
      </c>
      <c r="AW551" s="238">
        <v>23</v>
      </c>
      <c r="AX551" s="238">
        <v>2</v>
      </c>
      <c r="AY551" s="238">
        <v>2</v>
      </c>
      <c r="AZ551" s="238">
        <v>3</v>
      </c>
      <c r="BA551" s="238">
        <v>26</v>
      </c>
      <c r="BB551" s="238">
        <v>51</v>
      </c>
      <c r="BC551" s="238" t="s">
        <v>363</v>
      </c>
      <c r="BD551" s="238">
        <v>5</v>
      </c>
      <c r="BE551" s="238">
        <v>1</v>
      </c>
      <c r="BI551" s="238">
        <v>15</v>
      </c>
      <c r="BJ551" s="238">
        <v>9</v>
      </c>
      <c r="BK551" s="238">
        <v>45</v>
      </c>
      <c r="BL551" s="238">
        <v>11</v>
      </c>
      <c r="BM551" s="238">
        <v>23</v>
      </c>
      <c r="CT551" s="238">
        <v>457890.15457099298</v>
      </c>
      <c r="CU551" s="238">
        <v>4979799.0314716799</v>
      </c>
      <c r="CV551" s="238">
        <v>44.970383050000002</v>
      </c>
      <c r="CW551" s="238">
        <v>-93.534010129999999</v>
      </c>
      <c r="CX551" s="238" t="s">
        <v>359</v>
      </c>
      <c r="CY551" s="238" t="s">
        <v>3799</v>
      </c>
    </row>
    <row r="552" spans="1:103" x14ac:dyDescent="0.25">
      <c r="A552" s="238">
        <v>396317</v>
      </c>
      <c r="B552" s="238">
        <v>4</v>
      </c>
      <c r="C552" s="238">
        <v>15</v>
      </c>
      <c r="D552" s="238">
        <v>13.522</v>
      </c>
      <c r="E552" s="238">
        <v>27</v>
      </c>
      <c r="F552" s="238" t="s">
        <v>3763</v>
      </c>
      <c r="H552" s="238" t="s">
        <v>354</v>
      </c>
      <c r="I552" s="238">
        <v>25</v>
      </c>
      <c r="K552" s="238">
        <v>16007956</v>
      </c>
      <c r="M552" s="238">
        <v>11</v>
      </c>
      <c r="N552" s="238">
        <v>18</v>
      </c>
      <c r="O552" s="238">
        <v>2016</v>
      </c>
      <c r="P552" s="238" t="s">
        <v>362</v>
      </c>
      <c r="Q552" s="238">
        <v>22</v>
      </c>
      <c r="R552" s="238" t="s">
        <v>369</v>
      </c>
      <c r="S552" s="238">
        <v>5</v>
      </c>
      <c r="T552" s="238">
        <v>0</v>
      </c>
      <c r="U552" s="238">
        <v>1</v>
      </c>
      <c r="W552" s="238">
        <v>56</v>
      </c>
      <c r="X552" s="238">
        <v>2</v>
      </c>
      <c r="Y552" s="238">
        <v>4</v>
      </c>
      <c r="Z552" s="238">
        <v>4</v>
      </c>
      <c r="AB552" s="238">
        <v>5</v>
      </c>
      <c r="AC552" s="238">
        <v>98</v>
      </c>
      <c r="AD552" s="238" t="s">
        <v>3788</v>
      </c>
      <c r="AF552" s="238" t="s">
        <v>2779</v>
      </c>
      <c r="AG552" s="238">
        <v>3</v>
      </c>
      <c r="AH552" s="238">
        <v>2</v>
      </c>
      <c r="AI552" s="238">
        <v>3</v>
      </c>
      <c r="AJ552" s="238">
        <v>3</v>
      </c>
      <c r="AK552" s="238">
        <v>21</v>
      </c>
      <c r="AL552" s="238">
        <v>21</v>
      </c>
      <c r="AM552" s="238" t="s">
        <v>354</v>
      </c>
      <c r="AN552" s="238">
        <v>5</v>
      </c>
      <c r="AO552" s="238">
        <v>1</v>
      </c>
      <c r="AS552" s="238">
        <v>15</v>
      </c>
      <c r="AT552" s="238">
        <v>9</v>
      </c>
      <c r="AV552" s="238">
        <v>12</v>
      </c>
      <c r="AW552" s="238">
        <v>21</v>
      </c>
      <c r="CT552" s="238">
        <v>457957.88803979399</v>
      </c>
      <c r="CU552" s="238">
        <v>4979821.7010635296</v>
      </c>
      <c r="CV552" s="238">
        <v>44.970591120000002</v>
      </c>
      <c r="CW552" s="238">
        <v>-93.533153100000007</v>
      </c>
      <c r="CX552" s="238" t="s">
        <v>359</v>
      </c>
      <c r="CY552" s="238" t="s">
        <v>3800</v>
      </c>
    </row>
    <row r="553" spans="1:103" x14ac:dyDescent="0.25">
      <c r="A553" s="238">
        <v>11083014</v>
      </c>
      <c r="B553" s="238">
        <v>4</v>
      </c>
      <c r="C553" s="238">
        <v>15</v>
      </c>
      <c r="D553" s="238">
        <v>13.561</v>
      </c>
      <c r="E553" s="238">
        <v>27</v>
      </c>
      <c r="F553" s="238" t="s">
        <v>3763</v>
      </c>
      <c r="H553" s="238" t="s">
        <v>354</v>
      </c>
      <c r="I553" s="238">
        <v>25</v>
      </c>
      <c r="K553" s="238">
        <v>15008064</v>
      </c>
      <c r="L553" s="238">
        <v>153390168</v>
      </c>
      <c r="M553" s="238">
        <v>12</v>
      </c>
      <c r="N553" s="238">
        <v>3</v>
      </c>
      <c r="O553" s="238">
        <v>2015</v>
      </c>
      <c r="P553" s="238" t="s">
        <v>384</v>
      </c>
      <c r="Q553" s="238">
        <v>18</v>
      </c>
      <c r="R553" s="238" t="s">
        <v>356</v>
      </c>
      <c r="S553" s="238">
        <v>5</v>
      </c>
      <c r="T553" s="238">
        <v>0</v>
      </c>
      <c r="U553" s="238">
        <v>1</v>
      </c>
      <c r="V553" s="238">
        <v>8</v>
      </c>
      <c r="W553" s="238">
        <v>16</v>
      </c>
      <c r="X553" s="238">
        <v>2</v>
      </c>
      <c r="Y553" s="238">
        <v>7</v>
      </c>
      <c r="Z553" s="238">
        <v>1</v>
      </c>
      <c r="AB553" s="238">
        <v>1</v>
      </c>
      <c r="AC553" s="238">
        <v>98</v>
      </c>
      <c r="AD553" s="238" t="s">
        <v>2795</v>
      </c>
      <c r="AE553" s="238" t="s">
        <v>3776</v>
      </c>
      <c r="AF553" s="238" t="s">
        <v>2779</v>
      </c>
      <c r="AG553" s="238">
        <v>4</v>
      </c>
      <c r="AH553" s="238">
        <v>2</v>
      </c>
      <c r="AI553" s="238">
        <v>4</v>
      </c>
      <c r="AJ553" s="238">
        <v>4</v>
      </c>
      <c r="AK553" s="238">
        <v>21</v>
      </c>
      <c r="AL553" s="238">
        <v>21</v>
      </c>
      <c r="AM553" s="238" t="s">
        <v>363</v>
      </c>
      <c r="AN553" s="238">
        <v>5</v>
      </c>
      <c r="AO553" s="238">
        <v>1</v>
      </c>
      <c r="AS553" s="238">
        <v>2</v>
      </c>
      <c r="AT553" s="238">
        <v>98</v>
      </c>
      <c r="AU553" s="238">
        <v>50</v>
      </c>
      <c r="AV553" s="238">
        <v>11</v>
      </c>
      <c r="AW553" s="238">
        <v>21</v>
      </c>
      <c r="CT553" s="238">
        <v>458019</v>
      </c>
      <c r="CU553" s="238">
        <v>4979851</v>
      </c>
      <c r="CV553" s="238">
        <v>44.9708611</v>
      </c>
      <c r="CW553" s="238">
        <v>-93.532384800000003</v>
      </c>
      <c r="CX553" s="238" t="s">
        <v>359</v>
      </c>
      <c r="CY553" s="238" t="s">
        <v>3801</v>
      </c>
    </row>
    <row r="554" spans="1:103" x14ac:dyDescent="0.25">
      <c r="A554" s="238">
        <v>512236</v>
      </c>
      <c r="B554" s="238">
        <v>4</v>
      </c>
      <c r="C554" s="238">
        <v>15</v>
      </c>
      <c r="D554" s="238">
        <v>13.595000000000001</v>
      </c>
      <c r="E554" s="238">
        <v>27</v>
      </c>
      <c r="F554" s="238" t="s">
        <v>3763</v>
      </c>
      <c r="H554" s="238" t="s">
        <v>354</v>
      </c>
      <c r="I554" s="238">
        <v>25</v>
      </c>
      <c r="K554" s="238">
        <v>17007357</v>
      </c>
      <c r="M554" s="238">
        <v>10</v>
      </c>
      <c r="N554" s="238">
        <v>27</v>
      </c>
      <c r="O554" s="238">
        <v>2017</v>
      </c>
      <c r="P554" s="238" t="s">
        <v>362</v>
      </c>
      <c r="Q554" s="238">
        <v>23</v>
      </c>
      <c r="R554" s="238" t="s">
        <v>356</v>
      </c>
      <c r="S554" s="238">
        <v>5</v>
      </c>
      <c r="T554" s="238">
        <v>0</v>
      </c>
      <c r="U554" s="238">
        <v>2</v>
      </c>
      <c r="W554" s="238">
        <v>56</v>
      </c>
      <c r="X554" s="238">
        <v>2</v>
      </c>
      <c r="Y554" s="238">
        <v>4</v>
      </c>
      <c r="Z554" s="238">
        <v>1</v>
      </c>
      <c r="AA554" s="238">
        <v>5</v>
      </c>
      <c r="AB554" s="238">
        <v>5</v>
      </c>
      <c r="AC554" s="238">
        <v>98</v>
      </c>
      <c r="AD554" s="238" t="s">
        <v>3788</v>
      </c>
      <c r="AF554" s="238" t="s">
        <v>2784</v>
      </c>
      <c r="AG554" s="238">
        <v>90</v>
      </c>
      <c r="AH554" s="238">
        <v>2</v>
      </c>
      <c r="AI554" s="238">
        <v>10</v>
      </c>
      <c r="AJ554" s="238">
        <v>4</v>
      </c>
      <c r="AK554" s="238">
        <v>21</v>
      </c>
      <c r="AL554" s="238">
        <v>34</v>
      </c>
      <c r="AM554" s="238" t="s">
        <v>354</v>
      </c>
      <c r="AN554" s="238">
        <v>5</v>
      </c>
      <c r="AO554" s="238">
        <v>90</v>
      </c>
      <c r="AS554" s="238">
        <v>15</v>
      </c>
      <c r="AT554" s="238">
        <v>9</v>
      </c>
      <c r="AU554" s="238">
        <v>50</v>
      </c>
      <c r="AV554" s="238">
        <v>13</v>
      </c>
      <c r="AW554" s="238">
        <v>24</v>
      </c>
      <c r="AX554" s="238">
        <v>2</v>
      </c>
      <c r="AY554" s="238">
        <v>3</v>
      </c>
      <c r="AZ554" s="238">
        <v>4</v>
      </c>
      <c r="BA554" s="238">
        <v>21</v>
      </c>
      <c r="BB554" s="238">
        <v>58</v>
      </c>
      <c r="BC554" s="238" t="s">
        <v>363</v>
      </c>
      <c r="BD554" s="238">
        <v>5</v>
      </c>
      <c r="BE554" s="238">
        <v>90</v>
      </c>
      <c r="BI554" s="238">
        <v>15</v>
      </c>
      <c r="BJ554" s="238">
        <v>9</v>
      </c>
      <c r="BK554" s="238">
        <v>50</v>
      </c>
      <c r="BL554" s="238">
        <v>13</v>
      </c>
      <c r="BM554" s="238">
        <v>24</v>
      </c>
      <c r="CT554" s="238">
        <v>458055.88684700802</v>
      </c>
      <c r="CU554" s="238">
        <v>4979905.8663148396</v>
      </c>
      <c r="CV554" s="238">
        <v>44.97135454</v>
      </c>
      <c r="CW554" s="238">
        <v>-93.531917399999998</v>
      </c>
      <c r="CX554" s="238" t="s">
        <v>359</v>
      </c>
      <c r="CY554" s="238" t="s">
        <v>3802</v>
      </c>
    </row>
    <row r="555" spans="1:103" x14ac:dyDescent="0.25">
      <c r="A555" s="238">
        <v>10753498</v>
      </c>
      <c r="B555" s="238">
        <v>4</v>
      </c>
      <c r="C555" s="238">
        <v>15</v>
      </c>
      <c r="D555" s="238">
        <v>13.6</v>
      </c>
      <c r="E555" s="238">
        <v>27</v>
      </c>
      <c r="F555" s="238" t="s">
        <v>3763</v>
      </c>
      <c r="H555" s="238" t="s">
        <v>354</v>
      </c>
      <c r="I555" s="238">
        <v>25</v>
      </c>
      <c r="K555" s="238">
        <v>11006205</v>
      </c>
      <c r="L555" s="238">
        <v>113240190</v>
      </c>
      <c r="M555" s="238">
        <v>11</v>
      </c>
      <c r="N555" s="238">
        <v>19</v>
      </c>
      <c r="O555" s="238">
        <v>2011</v>
      </c>
      <c r="P555" s="238" t="s">
        <v>364</v>
      </c>
      <c r="Q555" s="238">
        <v>12</v>
      </c>
      <c r="S555" s="238">
        <v>5</v>
      </c>
      <c r="T555" s="238">
        <v>0</v>
      </c>
      <c r="U555" s="238">
        <v>1</v>
      </c>
      <c r="V555" s="238">
        <v>90</v>
      </c>
      <c r="W555" s="238">
        <v>53</v>
      </c>
      <c r="X555" s="238">
        <v>2</v>
      </c>
      <c r="Y555" s="238">
        <v>1</v>
      </c>
      <c r="Z555" s="238">
        <v>5</v>
      </c>
      <c r="AB555" s="238">
        <v>5</v>
      </c>
      <c r="AC555" s="238">
        <v>98</v>
      </c>
      <c r="AD555" s="238" t="s">
        <v>3772</v>
      </c>
      <c r="AE555" s="238" t="s">
        <v>3803</v>
      </c>
      <c r="AF555" s="238" t="s">
        <v>2779</v>
      </c>
      <c r="AG555" s="238">
        <v>3</v>
      </c>
      <c r="AH555" s="238">
        <v>2</v>
      </c>
      <c r="AI555" s="238">
        <v>4</v>
      </c>
      <c r="AJ555" s="238">
        <v>3</v>
      </c>
      <c r="AK555" s="238">
        <v>21</v>
      </c>
      <c r="AL555" s="238">
        <v>16</v>
      </c>
      <c r="AM555" s="238" t="s">
        <v>363</v>
      </c>
      <c r="AN555" s="238">
        <v>5</v>
      </c>
      <c r="AO555" s="238">
        <v>3</v>
      </c>
      <c r="AS555" s="238">
        <v>7</v>
      </c>
      <c r="AT555" s="238">
        <v>98</v>
      </c>
      <c r="AU555" s="238">
        <v>50</v>
      </c>
      <c r="AV555" s="238">
        <v>10</v>
      </c>
      <c r="AW555" s="238">
        <v>20</v>
      </c>
      <c r="CT555" s="238">
        <v>458067</v>
      </c>
      <c r="CU555" s="238">
        <v>4979891</v>
      </c>
      <c r="CV555" s="238">
        <v>44.971223500000001</v>
      </c>
      <c r="CW555" s="238">
        <v>-93.531776199999996</v>
      </c>
      <c r="CX555" s="238" t="s">
        <v>359</v>
      </c>
      <c r="CY555" s="238" t="s">
        <v>3804</v>
      </c>
    </row>
    <row r="556" spans="1:103" x14ac:dyDescent="0.25">
      <c r="A556" s="238">
        <v>10753505</v>
      </c>
      <c r="B556" s="238">
        <v>4</v>
      </c>
      <c r="C556" s="238">
        <v>15</v>
      </c>
      <c r="D556" s="238">
        <v>13.6</v>
      </c>
      <c r="E556" s="238">
        <v>27</v>
      </c>
      <c r="F556" s="238" t="s">
        <v>3763</v>
      </c>
      <c r="H556" s="238" t="s">
        <v>354</v>
      </c>
      <c r="I556" s="238">
        <v>25</v>
      </c>
      <c r="K556" s="238">
        <v>11006203</v>
      </c>
      <c r="L556" s="238">
        <v>113240206</v>
      </c>
      <c r="M556" s="238">
        <v>11</v>
      </c>
      <c r="N556" s="238">
        <v>19</v>
      </c>
      <c r="O556" s="238">
        <v>2011</v>
      </c>
      <c r="P556" s="238" t="s">
        <v>364</v>
      </c>
      <c r="Q556" s="238">
        <v>12</v>
      </c>
      <c r="S556" s="238">
        <v>4</v>
      </c>
      <c r="T556" s="238">
        <v>0</v>
      </c>
      <c r="U556" s="238">
        <v>3</v>
      </c>
      <c r="V556" s="238">
        <v>1</v>
      </c>
      <c r="W556" s="238">
        <v>10</v>
      </c>
      <c r="X556" s="238">
        <v>2</v>
      </c>
      <c r="Y556" s="238">
        <v>1</v>
      </c>
      <c r="Z556" s="238">
        <v>5</v>
      </c>
      <c r="AB556" s="238">
        <v>5</v>
      </c>
      <c r="AC556" s="238">
        <v>98</v>
      </c>
      <c r="AD556" s="238" t="s">
        <v>3772</v>
      </c>
      <c r="AE556" s="238" t="s">
        <v>3803</v>
      </c>
      <c r="AF556" s="238" t="s">
        <v>2779</v>
      </c>
      <c r="AG556" s="238">
        <v>7</v>
      </c>
      <c r="AH556" s="238">
        <v>0</v>
      </c>
      <c r="AI556" s="238">
        <v>4</v>
      </c>
      <c r="AJ556" s="238">
        <v>3</v>
      </c>
      <c r="AL556" s="238">
        <v>20</v>
      </c>
      <c r="AM556" s="238" t="s">
        <v>354</v>
      </c>
      <c r="AN556" s="238">
        <v>5</v>
      </c>
      <c r="AO556" s="238">
        <v>3</v>
      </c>
      <c r="AQ556" s="238">
        <v>26</v>
      </c>
      <c r="AS556" s="238">
        <v>7</v>
      </c>
      <c r="AT556" s="238">
        <v>98</v>
      </c>
      <c r="AU556" s="238">
        <v>50</v>
      </c>
      <c r="AV556" s="238">
        <v>10</v>
      </c>
      <c r="AW556" s="238">
        <v>20</v>
      </c>
      <c r="AX556" s="238">
        <v>0</v>
      </c>
      <c r="AY556" s="238">
        <v>2</v>
      </c>
      <c r="AZ556" s="238">
        <v>3</v>
      </c>
      <c r="BB556" s="238">
        <v>45</v>
      </c>
      <c r="BC556" s="238" t="s">
        <v>363</v>
      </c>
      <c r="BD556" s="238">
        <v>5</v>
      </c>
      <c r="BE556" s="238">
        <v>3</v>
      </c>
      <c r="BG556" s="238">
        <v>26</v>
      </c>
      <c r="BI556" s="238">
        <v>7</v>
      </c>
      <c r="BJ556" s="238">
        <v>98</v>
      </c>
      <c r="BK556" s="238">
        <v>50</v>
      </c>
      <c r="BL556" s="238">
        <v>10</v>
      </c>
      <c r="BM556" s="238">
        <v>20</v>
      </c>
      <c r="BN556" s="238">
        <v>0</v>
      </c>
      <c r="BO556" s="238">
        <v>90</v>
      </c>
      <c r="BP556" s="238">
        <v>3</v>
      </c>
      <c r="BQ556" s="238">
        <v>3</v>
      </c>
      <c r="BR556" s="238">
        <v>43</v>
      </c>
      <c r="BS556" s="238" t="s">
        <v>354</v>
      </c>
      <c r="BT556" s="238">
        <v>5</v>
      </c>
      <c r="BU556" s="238">
        <v>1</v>
      </c>
      <c r="BY556" s="238">
        <v>7</v>
      </c>
      <c r="BZ556" s="238">
        <v>98</v>
      </c>
      <c r="CA556" s="238">
        <v>50</v>
      </c>
      <c r="CB556" s="238">
        <v>10</v>
      </c>
      <c r="CC556" s="238">
        <v>20</v>
      </c>
      <c r="CT556" s="238">
        <v>458067</v>
      </c>
      <c r="CU556" s="238">
        <v>4979891</v>
      </c>
      <c r="CV556" s="238">
        <v>44.971223500000001</v>
      </c>
      <c r="CW556" s="238">
        <v>-93.531776199999996</v>
      </c>
      <c r="CX556" s="238" t="s">
        <v>359</v>
      </c>
      <c r="CY556" s="238" t="s">
        <v>3805</v>
      </c>
    </row>
    <row r="557" spans="1:103" x14ac:dyDescent="0.25">
      <c r="A557" s="238">
        <v>392468</v>
      </c>
      <c r="B557" s="238">
        <v>22</v>
      </c>
      <c r="C557" s="238">
        <v>3178</v>
      </c>
      <c r="D557" s="238">
        <v>0.17299999999999999</v>
      </c>
      <c r="E557" s="238">
        <v>27</v>
      </c>
      <c r="F557" s="238" t="s">
        <v>3763</v>
      </c>
      <c r="H557" s="238" t="s">
        <v>354</v>
      </c>
      <c r="I557" s="238">
        <v>25</v>
      </c>
      <c r="K557" s="238">
        <v>16007690</v>
      </c>
      <c r="M557" s="238">
        <v>11</v>
      </c>
      <c r="N557" s="238">
        <v>5</v>
      </c>
      <c r="O557" s="238">
        <v>2016</v>
      </c>
      <c r="P557" s="238" t="s">
        <v>364</v>
      </c>
      <c r="Q557" s="238">
        <v>18</v>
      </c>
      <c r="R557" s="238" t="s">
        <v>356</v>
      </c>
      <c r="S557" s="238">
        <v>5</v>
      </c>
      <c r="T557" s="238">
        <v>0</v>
      </c>
      <c r="U557" s="238">
        <v>1</v>
      </c>
      <c r="W557" s="238">
        <v>16</v>
      </c>
      <c r="X557" s="238">
        <v>26</v>
      </c>
      <c r="Y557" s="238">
        <v>4</v>
      </c>
      <c r="Z557" s="238">
        <v>1</v>
      </c>
      <c r="AB557" s="238">
        <v>1</v>
      </c>
      <c r="AC557" s="238">
        <v>98</v>
      </c>
      <c r="AD557" s="238" t="s">
        <v>3806</v>
      </c>
      <c r="AF557" s="238" t="s">
        <v>3807</v>
      </c>
      <c r="AG557" s="238">
        <v>4</v>
      </c>
      <c r="AH557" s="238">
        <v>2</v>
      </c>
      <c r="AI557" s="238">
        <v>2</v>
      </c>
      <c r="AJ557" s="238">
        <v>4</v>
      </c>
      <c r="AK557" s="238">
        <v>21</v>
      </c>
      <c r="AL557" s="238">
        <v>31</v>
      </c>
      <c r="AM557" s="238" t="s">
        <v>354</v>
      </c>
      <c r="AN557" s="238">
        <v>5</v>
      </c>
      <c r="AO557" s="238">
        <v>1</v>
      </c>
      <c r="AS557" s="238">
        <v>14</v>
      </c>
      <c r="AT557" s="238">
        <v>9</v>
      </c>
      <c r="AU557" s="238">
        <v>50</v>
      </c>
      <c r="AV557" s="238">
        <v>11</v>
      </c>
      <c r="AW557" s="238">
        <v>21</v>
      </c>
      <c r="CT557" s="238">
        <v>458157.91343984398</v>
      </c>
      <c r="CU557" s="238">
        <v>4980196.8809805596</v>
      </c>
      <c r="CV557" s="238">
        <v>44.973980150000003</v>
      </c>
      <c r="CW557" s="238">
        <v>-93.53064775</v>
      </c>
      <c r="CX557" s="238" t="s">
        <v>359</v>
      </c>
      <c r="CY557" s="238" t="s">
        <v>3808</v>
      </c>
    </row>
    <row r="558" spans="1:103" x14ac:dyDescent="0.25">
      <c r="A558" s="238">
        <v>366385</v>
      </c>
      <c r="B558" s="238">
        <v>22</v>
      </c>
      <c r="C558" s="238">
        <v>3178</v>
      </c>
      <c r="D558" s="238">
        <v>0.20599999999999999</v>
      </c>
      <c r="E558" s="238">
        <v>27</v>
      </c>
      <c r="F558" s="238" t="s">
        <v>3763</v>
      </c>
      <c r="H558" s="238" t="s">
        <v>354</v>
      </c>
      <c r="I558" s="238">
        <v>25</v>
      </c>
      <c r="K558" s="238">
        <v>16004990</v>
      </c>
      <c r="M558" s="238">
        <v>7</v>
      </c>
      <c r="N558" s="238">
        <v>25</v>
      </c>
      <c r="O558" s="238">
        <v>2016</v>
      </c>
      <c r="P558" s="238" t="s">
        <v>361</v>
      </c>
      <c r="Q558" s="238">
        <v>13</v>
      </c>
      <c r="R558" s="238" t="s">
        <v>356</v>
      </c>
      <c r="S558" s="238">
        <v>5</v>
      </c>
      <c r="T558" s="238">
        <v>0</v>
      </c>
      <c r="U558" s="238">
        <v>1</v>
      </c>
      <c r="W558" s="238">
        <v>16</v>
      </c>
      <c r="X558" s="238">
        <v>29</v>
      </c>
      <c r="Y558" s="238">
        <v>1</v>
      </c>
      <c r="Z558" s="238">
        <v>1</v>
      </c>
      <c r="AB558" s="238">
        <v>1</v>
      </c>
      <c r="AC558" s="238">
        <v>98</v>
      </c>
      <c r="AD558" s="238" t="s">
        <v>3806</v>
      </c>
      <c r="AF558" s="238" t="s">
        <v>3807</v>
      </c>
      <c r="AG558" s="238">
        <v>4</v>
      </c>
      <c r="AH558" s="238">
        <v>2</v>
      </c>
      <c r="AI558" s="238">
        <v>4</v>
      </c>
      <c r="AJ558" s="238">
        <v>4</v>
      </c>
      <c r="AK558" s="238">
        <v>21</v>
      </c>
      <c r="AL558" s="238">
        <v>27</v>
      </c>
      <c r="AM558" s="238" t="s">
        <v>354</v>
      </c>
      <c r="AN558" s="238">
        <v>5</v>
      </c>
      <c r="AO558" s="238">
        <v>1</v>
      </c>
      <c r="AS558" s="238">
        <v>90</v>
      </c>
      <c r="AT558" s="238">
        <v>9</v>
      </c>
      <c r="AU558" s="238">
        <v>55</v>
      </c>
      <c r="AV558" s="238">
        <v>11</v>
      </c>
      <c r="AW558" s="238">
        <v>21</v>
      </c>
      <c r="CT558" s="238">
        <v>458165.321529612</v>
      </c>
      <c r="CU558" s="238">
        <v>4980249.7980114399</v>
      </c>
      <c r="CV558" s="238">
        <v>44.974456920000002</v>
      </c>
      <c r="CW558" s="238">
        <v>-93.530558200000002</v>
      </c>
      <c r="CX558" s="238" t="s">
        <v>359</v>
      </c>
      <c r="CY558" s="238" t="s">
        <v>3809</v>
      </c>
    </row>
    <row r="559" spans="1:103" x14ac:dyDescent="0.25">
      <c r="A559" s="238">
        <v>766671</v>
      </c>
      <c r="B559" s="238">
        <v>22</v>
      </c>
      <c r="C559" s="238">
        <v>3178</v>
      </c>
      <c r="D559" s="238">
        <v>0.218</v>
      </c>
      <c r="E559" s="238">
        <v>27</v>
      </c>
      <c r="F559" s="238" t="s">
        <v>3763</v>
      </c>
      <c r="H559" s="238" t="s">
        <v>354</v>
      </c>
      <c r="I559" s="238">
        <v>25</v>
      </c>
      <c r="K559" s="238">
        <v>19008749</v>
      </c>
      <c r="M559" s="238">
        <v>11</v>
      </c>
      <c r="N559" s="238">
        <v>23</v>
      </c>
      <c r="O559" s="238">
        <v>2019</v>
      </c>
      <c r="P559" s="238" t="s">
        <v>364</v>
      </c>
      <c r="Q559" s="238">
        <v>0</v>
      </c>
      <c r="R559" s="238" t="s">
        <v>369</v>
      </c>
      <c r="S559" s="238">
        <v>4</v>
      </c>
      <c r="T559" s="238">
        <v>0</v>
      </c>
      <c r="U559" s="238">
        <v>1</v>
      </c>
      <c r="W559" s="238">
        <v>56</v>
      </c>
      <c r="X559" s="238">
        <v>99</v>
      </c>
      <c r="Y559" s="238">
        <v>4</v>
      </c>
      <c r="Z559" s="238">
        <v>1</v>
      </c>
      <c r="AB559" s="238">
        <v>99</v>
      </c>
      <c r="AC559" s="238">
        <v>98</v>
      </c>
      <c r="AD559" s="238" t="s">
        <v>3806</v>
      </c>
      <c r="AF559" s="238" t="s">
        <v>3807</v>
      </c>
      <c r="AG559" s="238">
        <v>3</v>
      </c>
      <c r="AH559" s="238">
        <v>2</v>
      </c>
      <c r="AI559" s="238">
        <v>4</v>
      </c>
      <c r="AJ559" s="238">
        <v>3</v>
      </c>
      <c r="AK559" s="238">
        <v>99</v>
      </c>
      <c r="AL559" s="238">
        <v>32</v>
      </c>
      <c r="AM559" s="238" t="s">
        <v>354</v>
      </c>
      <c r="AN559" s="238">
        <v>7</v>
      </c>
      <c r="AO559" s="238">
        <v>99</v>
      </c>
      <c r="AS559" s="238">
        <v>11</v>
      </c>
      <c r="AT559" s="238">
        <v>9</v>
      </c>
      <c r="AU559" s="238">
        <v>65</v>
      </c>
      <c r="AV559" s="238">
        <v>11</v>
      </c>
      <c r="AW559" s="238">
        <v>21</v>
      </c>
      <c r="CT559" s="238">
        <v>458168.51381339401</v>
      </c>
      <c r="CU559" s="238">
        <v>4980267.79566574</v>
      </c>
      <c r="CV559" s="238">
        <v>44.97461912</v>
      </c>
      <c r="CW559" s="238">
        <v>-93.530519209999994</v>
      </c>
      <c r="CX559" s="238" t="s">
        <v>359</v>
      </c>
      <c r="CY559" s="238" t="s">
        <v>3810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517583</v>
      </c>
      <c r="B2" s="238">
        <v>4</v>
      </c>
      <c r="C2" s="238">
        <v>44</v>
      </c>
      <c r="D2" s="238">
        <v>2.496</v>
      </c>
      <c r="E2" s="238">
        <v>27</v>
      </c>
      <c r="F2" s="238" t="s">
        <v>2776</v>
      </c>
      <c r="H2" s="238" t="s">
        <v>354</v>
      </c>
      <c r="I2" s="238">
        <v>25</v>
      </c>
      <c r="K2" s="238">
        <v>17013289</v>
      </c>
      <c r="M2" s="238">
        <v>11</v>
      </c>
      <c r="N2" s="238">
        <v>16</v>
      </c>
      <c r="O2" s="238">
        <v>2017</v>
      </c>
      <c r="P2" s="238" t="s">
        <v>384</v>
      </c>
      <c r="Q2" s="238">
        <v>7</v>
      </c>
      <c r="R2" s="238">
        <v>98</v>
      </c>
      <c r="S2" s="238">
        <v>5</v>
      </c>
      <c r="T2" s="238">
        <v>0</v>
      </c>
      <c r="U2" s="238">
        <v>2</v>
      </c>
      <c r="V2" s="238">
        <v>5</v>
      </c>
      <c r="W2" s="238">
        <v>10</v>
      </c>
      <c r="X2" s="238">
        <v>3</v>
      </c>
      <c r="Y2" s="238">
        <v>1</v>
      </c>
      <c r="Z2" s="238">
        <v>2</v>
      </c>
      <c r="AB2" s="238">
        <v>1</v>
      </c>
      <c r="AC2" s="238">
        <v>98</v>
      </c>
      <c r="AD2" s="238" t="s">
        <v>3811</v>
      </c>
      <c r="AF2" s="238" t="s">
        <v>3812</v>
      </c>
      <c r="AG2" s="238">
        <v>10</v>
      </c>
      <c r="AH2" s="238">
        <v>2</v>
      </c>
      <c r="AI2" s="238">
        <v>4</v>
      </c>
      <c r="AJ2" s="238">
        <v>1</v>
      </c>
      <c r="AK2" s="238">
        <v>21</v>
      </c>
      <c r="AL2" s="238">
        <v>18</v>
      </c>
      <c r="AM2" s="238" t="s">
        <v>354</v>
      </c>
      <c r="AN2" s="238">
        <v>5</v>
      </c>
      <c r="AO2" s="238">
        <v>75</v>
      </c>
      <c r="AP2" s="238">
        <v>2</v>
      </c>
      <c r="AS2" s="238">
        <v>12</v>
      </c>
      <c r="AT2" s="238">
        <v>23</v>
      </c>
      <c r="AU2" s="238">
        <v>30</v>
      </c>
      <c r="AV2" s="238">
        <v>11</v>
      </c>
      <c r="AW2" s="238">
        <v>21</v>
      </c>
      <c r="AX2" s="238">
        <v>2</v>
      </c>
      <c r="AY2" s="238">
        <v>4</v>
      </c>
      <c r="AZ2" s="238">
        <v>3</v>
      </c>
      <c r="BA2" s="238">
        <v>21</v>
      </c>
      <c r="BB2" s="238">
        <v>59</v>
      </c>
      <c r="BC2" s="238" t="s">
        <v>354</v>
      </c>
      <c r="BD2" s="238">
        <v>5</v>
      </c>
      <c r="BE2" s="238">
        <v>1</v>
      </c>
      <c r="BI2" s="238">
        <v>12</v>
      </c>
      <c r="BJ2" s="238">
        <v>23</v>
      </c>
      <c r="BK2" s="238">
        <v>30</v>
      </c>
      <c r="BL2" s="238">
        <v>11</v>
      </c>
      <c r="BM2" s="238">
        <v>21</v>
      </c>
      <c r="CT2" s="238">
        <v>446212.295888494</v>
      </c>
      <c r="CU2" s="238">
        <v>4974900.6606457997</v>
      </c>
      <c r="CV2" s="238">
        <v>44.925502549999997</v>
      </c>
      <c r="CW2" s="238">
        <v>-93.6815699</v>
      </c>
      <c r="CX2" s="238" t="s">
        <v>359</v>
      </c>
      <c r="CY2" s="238" t="s">
        <v>3813</v>
      </c>
    </row>
    <row r="3" spans="1:103" x14ac:dyDescent="0.25">
      <c r="A3" s="238">
        <v>813006</v>
      </c>
      <c r="B3" s="238">
        <v>4</v>
      </c>
      <c r="C3" s="238">
        <v>44</v>
      </c>
      <c r="D3" s="238">
        <v>2.496</v>
      </c>
      <c r="E3" s="238">
        <v>27</v>
      </c>
      <c r="F3" s="238" t="s">
        <v>2776</v>
      </c>
      <c r="H3" s="238" t="s">
        <v>354</v>
      </c>
      <c r="I3" s="238">
        <v>25</v>
      </c>
      <c r="K3" s="238" t="s">
        <v>3814</v>
      </c>
      <c r="L3" s="238">
        <v>201570094</v>
      </c>
      <c r="M3" s="238">
        <v>6</v>
      </c>
      <c r="N3" s="238">
        <v>5</v>
      </c>
      <c r="O3" s="238">
        <v>2020</v>
      </c>
      <c r="P3" s="238" t="s">
        <v>362</v>
      </c>
      <c r="Q3" s="238">
        <v>18</v>
      </c>
      <c r="S3" s="238">
        <v>3</v>
      </c>
      <c r="T3" s="238">
        <v>0</v>
      </c>
      <c r="U3" s="238">
        <v>2</v>
      </c>
      <c r="V3" s="238">
        <v>5</v>
      </c>
      <c r="W3" s="238">
        <v>10</v>
      </c>
      <c r="X3" s="238">
        <v>3</v>
      </c>
      <c r="Y3" s="238">
        <v>1</v>
      </c>
      <c r="Z3" s="238">
        <v>1</v>
      </c>
      <c r="AB3" s="238">
        <v>1</v>
      </c>
      <c r="AC3" s="238">
        <v>98</v>
      </c>
      <c r="AD3" s="238" t="s">
        <v>3811</v>
      </c>
      <c r="AE3" s="238" t="s">
        <v>3815</v>
      </c>
      <c r="AF3" s="238" t="s">
        <v>3812</v>
      </c>
      <c r="AG3" s="238">
        <v>10</v>
      </c>
      <c r="AH3" s="238">
        <v>2</v>
      </c>
      <c r="AI3" s="238">
        <v>2</v>
      </c>
      <c r="AJ3" s="238">
        <v>4</v>
      </c>
      <c r="AK3" s="238">
        <v>21</v>
      </c>
      <c r="AL3" s="238">
        <v>27</v>
      </c>
      <c r="AM3" s="238" t="s">
        <v>363</v>
      </c>
      <c r="AN3" s="238">
        <v>5</v>
      </c>
      <c r="AO3" s="238">
        <v>1</v>
      </c>
      <c r="AS3" s="238">
        <v>12</v>
      </c>
      <c r="AT3" s="238">
        <v>23</v>
      </c>
      <c r="AU3" s="238">
        <v>30</v>
      </c>
      <c r="AV3" s="238">
        <v>11</v>
      </c>
      <c r="AW3" s="238">
        <v>21</v>
      </c>
      <c r="AX3" s="238">
        <v>2</v>
      </c>
      <c r="AY3" s="238">
        <v>2</v>
      </c>
      <c r="AZ3" s="238">
        <v>1</v>
      </c>
      <c r="BA3" s="238">
        <v>21</v>
      </c>
      <c r="BB3" s="238">
        <v>19</v>
      </c>
      <c r="BC3" s="238" t="s">
        <v>354</v>
      </c>
      <c r="BD3" s="238">
        <v>5</v>
      </c>
      <c r="BE3" s="238">
        <v>2</v>
      </c>
      <c r="BI3" s="238">
        <v>12</v>
      </c>
      <c r="BJ3" s="238">
        <v>23</v>
      </c>
      <c r="BK3" s="238">
        <v>35</v>
      </c>
      <c r="BL3" s="238">
        <v>11</v>
      </c>
      <c r="BM3" s="238">
        <v>21</v>
      </c>
      <c r="CT3" s="238">
        <v>446207.533378969</v>
      </c>
      <c r="CU3" s="238">
        <v>4974900.6606457997</v>
      </c>
      <c r="CV3" s="238">
        <v>44.925502190000003</v>
      </c>
      <c r="CW3" s="238">
        <v>-93.681630240000004</v>
      </c>
      <c r="CX3" s="238" t="s">
        <v>359</v>
      </c>
      <c r="CY3" s="238" t="s">
        <v>3816</v>
      </c>
    </row>
    <row r="4" spans="1:103" x14ac:dyDescent="0.25">
      <c r="A4" s="238">
        <v>366794</v>
      </c>
      <c r="B4" s="238">
        <v>4</v>
      </c>
      <c r="C4" s="238">
        <v>44</v>
      </c>
      <c r="D4" s="238">
        <v>2.4969999999999999</v>
      </c>
      <c r="E4" s="238">
        <v>27</v>
      </c>
      <c r="F4" s="238" t="s">
        <v>2776</v>
      </c>
      <c r="H4" s="238" t="s">
        <v>354</v>
      </c>
      <c r="I4" s="238">
        <v>25</v>
      </c>
      <c r="K4" s="238">
        <v>16008428</v>
      </c>
      <c r="M4" s="238">
        <v>7</v>
      </c>
      <c r="N4" s="238">
        <v>27</v>
      </c>
      <c r="O4" s="238">
        <v>2016</v>
      </c>
      <c r="P4" s="238" t="s">
        <v>355</v>
      </c>
      <c r="Q4" s="238">
        <v>7</v>
      </c>
      <c r="R4" s="238" t="s">
        <v>419</v>
      </c>
      <c r="S4" s="238">
        <v>3</v>
      </c>
      <c r="T4" s="238">
        <v>0</v>
      </c>
      <c r="U4" s="238">
        <v>2</v>
      </c>
      <c r="V4" s="238">
        <v>5</v>
      </c>
      <c r="W4" s="238">
        <v>10</v>
      </c>
      <c r="X4" s="238">
        <v>3</v>
      </c>
      <c r="Y4" s="238">
        <v>1</v>
      </c>
      <c r="Z4" s="238">
        <v>2</v>
      </c>
      <c r="AB4" s="238">
        <v>1</v>
      </c>
      <c r="AC4" s="238">
        <v>98</v>
      </c>
      <c r="AD4" s="238" t="s">
        <v>3811</v>
      </c>
      <c r="AF4" s="238" t="s">
        <v>3812</v>
      </c>
      <c r="AG4" s="238">
        <v>10</v>
      </c>
      <c r="AH4" s="238">
        <v>2</v>
      </c>
      <c r="AI4" s="238">
        <v>4</v>
      </c>
      <c r="AJ4" s="238">
        <v>4</v>
      </c>
      <c r="AK4" s="238">
        <v>21</v>
      </c>
      <c r="AL4" s="238">
        <v>34</v>
      </c>
      <c r="AM4" s="238" t="s">
        <v>363</v>
      </c>
      <c r="AN4" s="238">
        <v>5</v>
      </c>
      <c r="AO4" s="238">
        <v>1</v>
      </c>
      <c r="AS4" s="238">
        <v>12</v>
      </c>
      <c r="AT4" s="238">
        <v>23</v>
      </c>
      <c r="AU4" s="238">
        <v>35</v>
      </c>
      <c r="AV4" s="238">
        <v>11</v>
      </c>
      <c r="AW4" s="238">
        <v>21</v>
      </c>
      <c r="AX4" s="238">
        <v>2</v>
      </c>
      <c r="AY4" s="238">
        <v>2</v>
      </c>
      <c r="AZ4" s="238">
        <v>1</v>
      </c>
      <c r="BA4" s="238">
        <v>21</v>
      </c>
      <c r="BB4" s="238">
        <v>44</v>
      </c>
      <c r="BC4" s="238" t="s">
        <v>363</v>
      </c>
      <c r="BD4" s="238">
        <v>5</v>
      </c>
      <c r="BE4" s="238">
        <v>2</v>
      </c>
      <c r="BI4" s="238">
        <v>12</v>
      </c>
      <c r="BJ4" s="238">
        <v>23</v>
      </c>
      <c r="BK4" s="238">
        <v>35</v>
      </c>
      <c r="BL4" s="238">
        <v>11</v>
      </c>
      <c r="BM4" s="238">
        <v>21</v>
      </c>
      <c r="CT4" s="238">
        <v>446205.94574660202</v>
      </c>
      <c r="CU4" s="238">
        <v>4974903.5817104196</v>
      </c>
      <c r="CV4" s="238">
        <v>44.925528360000001</v>
      </c>
      <c r="CW4" s="238">
        <v>-93.681650669999996</v>
      </c>
      <c r="CX4" s="238" t="s">
        <v>359</v>
      </c>
      <c r="CY4" s="238" t="s">
        <v>3817</v>
      </c>
    </row>
    <row r="5" spans="1:103" x14ac:dyDescent="0.25">
      <c r="A5" s="238">
        <v>429770</v>
      </c>
      <c r="B5" s="238">
        <v>4</v>
      </c>
      <c r="C5" s="238">
        <v>44</v>
      </c>
      <c r="D5" s="238">
        <v>2.4969999999999999</v>
      </c>
      <c r="E5" s="238">
        <v>27</v>
      </c>
      <c r="F5" s="238" t="s">
        <v>2776</v>
      </c>
      <c r="H5" s="238" t="s">
        <v>354</v>
      </c>
      <c r="I5" s="238">
        <v>25</v>
      </c>
      <c r="K5" s="238" t="s">
        <v>3818</v>
      </c>
      <c r="M5" s="238">
        <v>3</v>
      </c>
      <c r="N5" s="238">
        <v>16</v>
      </c>
      <c r="O5" s="238">
        <v>2017</v>
      </c>
      <c r="P5" s="238" t="s">
        <v>384</v>
      </c>
      <c r="Q5" s="238">
        <v>12</v>
      </c>
      <c r="R5" s="238">
        <v>98</v>
      </c>
      <c r="S5" s="238">
        <v>3</v>
      </c>
      <c r="T5" s="238">
        <v>0</v>
      </c>
      <c r="U5" s="238">
        <v>2</v>
      </c>
      <c r="V5" s="238">
        <v>5</v>
      </c>
      <c r="W5" s="238">
        <v>10</v>
      </c>
      <c r="X5" s="238">
        <v>3</v>
      </c>
      <c r="Y5" s="238">
        <v>1</v>
      </c>
      <c r="Z5" s="238">
        <v>1</v>
      </c>
      <c r="AB5" s="238">
        <v>1</v>
      </c>
      <c r="AC5" s="238">
        <v>98</v>
      </c>
      <c r="AD5" s="238" t="s">
        <v>3811</v>
      </c>
      <c r="AF5" s="238" t="s">
        <v>3812</v>
      </c>
      <c r="AG5" s="238">
        <v>10</v>
      </c>
      <c r="AH5" s="238">
        <v>2</v>
      </c>
      <c r="AI5" s="238">
        <v>4</v>
      </c>
      <c r="AJ5" s="238">
        <v>3</v>
      </c>
      <c r="AK5" s="238">
        <v>21</v>
      </c>
      <c r="AL5" s="238">
        <v>59</v>
      </c>
      <c r="AM5" s="238" t="s">
        <v>363</v>
      </c>
      <c r="AN5" s="238">
        <v>5</v>
      </c>
      <c r="AO5" s="238">
        <v>1</v>
      </c>
      <c r="AS5" s="238">
        <v>12</v>
      </c>
      <c r="AT5" s="238">
        <v>9</v>
      </c>
      <c r="AU5" s="238">
        <v>30</v>
      </c>
      <c r="AV5" s="238">
        <v>11</v>
      </c>
      <c r="AW5" s="238">
        <v>21</v>
      </c>
      <c r="AX5" s="238">
        <v>2</v>
      </c>
      <c r="AY5" s="238">
        <v>3</v>
      </c>
      <c r="AZ5" s="238">
        <v>2</v>
      </c>
      <c r="BA5" s="238">
        <v>21</v>
      </c>
      <c r="BB5" s="238">
        <v>70</v>
      </c>
      <c r="BC5" s="238" t="s">
        <v>354</v>
      </c>
      <c r="BD5" s="238">
        <v>5</v>
      </c>
      <c r="BE5" s="238">
        <v>1</v>
      </c>
      <c r="BI5" s="238">
        <v>12</v>
      </c>
      <c r="BJ5" s="238">
        <v>23</v>
      </c>
      <c r="BK5" s="238">
        <v>30</v>
      </c>
      <c r="BL5" s="238">
        <v>11</v>
      </c>
      <c r="BM5" s="238">
        <v>21</v>
      </c>
      <c r="CT5" s="238">
        <v>446212.295888494</v>
      </c>
      <c r="CU5" s="238">
        <v>4974902.9465573505</v>
      </c>
      <c r="CV5" s="238">
        <v>44.925523130000002</v>
      </c>
      <c r="CW5" s="238">
        <v>-93.681570140000005</v>
      </c>
      <c r="CX5" s="238" t="s">
        <v>359</v>
      </c>
      <c r="CY5" s="238" t="s">
        <v>3819</v>
      </c>
    </row>
    <row r="6" spans="1:103" x14ac:dyDescent="0.25">
      <c r="A6" s="238">
        <v>734817</v>
      </c>
      <c r="B6" s="238">
        <v>4</v>
      </c>
      <c r="C6" s="238">
        <v>44</v>
      </c>
      <c r="D6" s="238">
        <v>2.4980000000000002</v>
      </c>
      <c r="E6" s="238">
        <v>27</v>
      </c>
      <c r="F6" s="238" t="s">
        <v>2776</v>
      </c>
      <c r="H6" s="238" t="s">
        <v>354</v>
      </c>
      <c r="I6" s="238">
        <v>25</v>
      </c>
      <c r="K6" s="238">
        <v>19006551</v>
      </c>
      <c r="M6" s="238">
        <v>7</v>
      </c>
      <c r="N6" s="238">
        <v>20</v>
      </c>
      <c r="O6" s="238">
        <v>2019</v>
      </c>
      <c r="P6" s="238" t="s">
        <v>364</v>
      </c>
      <c r="Q6" s="238">
        <v>15</v>
      </c>
      <c r="R6" s="238" t="s">
        <v>369</v>
      </c>
      <c r="S6" s="238">
        <v>3</v>
      </c>
      <c r="T6" s="238">
        <v>0</v>
      </c>
      <c r="U6" s="238">
        <v>2</v>
      </c>
      <c r="V6" s="238">
        <v>5</v>
      </c>
      <c r="W6" s="238">
        <v>10</v>
      </c>
      <c r="X6" s="238">
        <v>3</v>
      </c>
      <c r="Y6" s="238">
        <v>1</v>
      </c>
      <c r="Z6" s="238">
        <v>2</v>
      </c>
      <c r="AB6" s="238">
        <v>1</v>
      </c>
      <c r="AC6" s="238">
        <v>98</v>
      </c>
      <c r="AD6" s="238" t="s">
        <v>3811</v>
      </c>
      <c r="AF6" s="238" t="s">
        <v>3812</v>
      </c>
      <c r="AG6" s="238">
        <v>10</v>
      </c>
      <c r="AH6" s="238">
        <v>2</v>
      </c>
      <c r="AI6" s="238">
        <v>4</v>
      </c>
      <c r="AJ6" s="238">
        <v>2</v>
      </c>
      <c r="AK6" s="238">
        <v>24</v>
      </c>
      <c r="AL6" s="238">
        <v>59</v>
      </c>
      <c r="AM6" s="238" t="s">
        <v>354</v>
      </c>
      <c r="AN6" s="238">
        <v>5</v>
      </c>
      <c r="AO6" s="238">
        <v>2</v>
      </c>
      <c r="AS6" s="238">
        <v>12</v>
      </c>
      <c r="AT6" s="238">
        <v>23</v>
      </c>
      <c r="AU6" s="238">
        <v>30</v>
      </c>
      <c r="AV6" s="238">
        <v>11</v>
      </c>
      <c r="AW6" s="238">
        <v>21</v>
      </c>
      <c r="AX6" s="238">
        <v>2</v>
      </c>
      <c r="AY6" s="238">
        <v>4</v>
      </c>
      <c r="AZ6" s="238">
        <v>2</v>
      </c>
      <c r="BA6" s="238">
        <v>21</v>
      </c>
      <c r="BB6" s="238">
        <v>58</v>
      </c>
      <c r="BC6" s="238" t="s">
        <v>354</v>
      </c>
      <c r="BD6" s="238">
        <v>5</v>
      </c>
      <c r="BE6" s="238">
        <v>1</v>
      </c>
      <c r="BI6" s="238">
        <v>12</v>
      </c>
      <c r="BJ6" s="238">
        <v>23</v>
      </c>
      <c r="BK6" s="238">
        <v>30</v>
      </c>
      <c r="BL6" s="238">
        <v>11</v>
      </c>
      <c r="BM6" s="238">
        <v>21</v>
      </c>
      <c r="CT6" s="238">
        <v>446208.06254669401</v>
      </c>
      <c r="CU6" s="238">
        <v>4974904.8939875998</v>
      </c>
      <c r="CV6" s="238">
        <v>44.925540339999998</v>
      </c>
      <c r="CW6" s="238">
        <v>-93.681623979999998</v>
      </c>
      <c r="CX6" s="238" t="s">
        <v>359</v>
      </c>
      <c r="CY6" s="238" t="s">
        <v>3820</v>
      </c>
    </row>
    <row r="7" spans="1:103" x14ac:dyDescent="0.25">
      <c r="A7" s="238">
        <v>10795700</v>
      </c>
      <c r="B7" s="238">
        <v>4</v>
      </c>
      <c r="C7" s="238">
        <v>44</v>
      </c>
      <c r="D7" s="238">
        <v>2.5009999999999999</v>
      </c>
      <c r="E7" s="238">
        <v>27</v>
      </c>
      <c r="F7" s="238" t="s">
        <v>2776</v>
      </c>
      <c r="H7" s="238" t="s">
        <v>354</v>
      </c>
      <c r="I7" s="238">
        <v>25</v>
      </c>
      <c r="L7" s="238">
        <v>121240034</v>
      </c>
      <c r="M7" s="238">
        <v>4</v>
      </c>
      <c r="N7" s="238">
        <v>1</v>
      </c>
      <c r="O7" s="238">
        <v>2012</v>
      </c>
      <c r="P7" s="238" t="s">
        <v>366</v>
      </c>
      <c r="Q7" s="238">
        <v>14</v>
      </c>
      <c r="S7" s="238">
        <v>5</v>
      </c>
      <c r="T7" s="238">
        <v>0</v>
      </c>
      <c r="U7" s="238">
        <v>2</v>
      </c>
      <c r="V7" s="238">
        <v>1</v>
      </c>
      <c r="W7" s="238">
        <v>10</v>
      </c>
      <c r="Y7" s="238">
        <v>1</v>
      </c>
      <c r="Z7" s="238">
        <v>1</v>
      </c>
      <c r="AB7" s="238">
        <v>1</v>
      </c>
      <c r="AF7" s="238" t="s">
        <v>3812</v>
      </c>
      <c r="AG7" s="238">
        <v>7</v>
      </c>
      <c r="AH7" s="238">
        <v>2</v>
      </c>
      <c r="AI7" s="238">
        <v>4</v>
      </c>
      <c r="AJ7" s="238">
        <v>1</v>
      </c>
      <c r="AK7" s="238">
        <v>5</v>
      </c>
      <c r="AL7" s="238">
        <v>68</v>
      </c>
      <c r="AM7" s="238" t="s">
        <v>354</v>
      </c>
      <c r="AT7" s="238">
        <v>2</v>
      </c>
      <c r="AX7" s="238">
        <v>2</v>
      </c>
      <c r="AY7" s="238">
        <v>2</v>
      </c>
      <c r="AZ7" s="238">
        <v>1</v>
      </c>
      <c r="BA7" s="238">
        <v>4</v>
      </c>
      <c r="BB7" s="238">
        <v>23</v>
      </c>
      <c r="BC7" s="238" t="s">
        <v>354</v>
      </c>
      <c r="BJ7" s="238">
        <v>2</v>
      </c>
      <c r="CT7" s="238">
        <v>446208</v>
      </c>
      <c r="CU7" s="238">
        <v>4974910</v>
      </c>
      <c r="CV7" s="238">
        <v>44.925583699999997</v>
      </c>
      <c r="CW7" s="238">
        <v>-93.681622899999994</v>
      </c>
      <c r="CX7" s="238" t="s">
        <v>359</v>
      </c>
    </row>
    <row r="8" spans="1:103" x14ac:dyDescent="0.25">
      <c r="A8" s="238">
        <v>10796915</v>
      </c>
      <c r="B8" s="238">
        <v>4</v>
      </c>
      <c r="C8" s="238">
        <v>44</v>
      </c>
      <c r="D8" s="238">
        <v>2.5009999999999999</v>
      </c>
      <c r="E8" s="238">
        <v>27</v>
      </c>
      <c r="F8" s="238" t="s">
        <v>2776</v>
      </c>
      <c r="H8" s="238" t="s">
        <v>354</v>
      </c>
      <c r="I8" s="238">
        <v>25</v>
      </c>
      <c r="K8" s="238" t="s">
        <v>3821</v>
      </c>
      <c r="L8" s="238">
        <v>121450091</v>
      </c>
      <c r="M8" s="238">
        <v>5</v>
      </c>
      <c r="N8" s="238">
        <v>24</v>
      </c>
      <c r="O8" s="238">
        <v>2012</v>
      </c>
      <c r="P8" s="238" t="s">
        <v>384</v>
      </c>
      <c r="Q8" s="238">
        <v>11</v>
      </c>
      <c r="R8" s="238" t="s">
        <v>369</v>
      </c>
      <c r="S8" s="238">
        <v>5</v>
      </c>
      <c r="T8" s="238">
        <v>0</v>
      </c>
      <c r="U8" s="238">
        <v>2</v>
      </c>
      <c r="W8" s="238">
        <v>10</v>
      </c>
      <c r="X8" s="238">
        <v>4</v>
      </c>
      <c r="Y8" s="238">
        <v>1</v>
      </c>
      <c r="Z8" s="238">
        <v>3</v>
      </c>
      <c r="AA8" s="238">
        <v>2</v>
      </c>
      <c r="AB8" s="238">
        <v>2</v>
      </c>
      <c r="AC8" s="238">
        <v>98</v>
      </c>
      <c r="AD8" s="238" t="s">
        <v>3822</v>
      </c>
      <c r="AE8" s="238" t="s">
        <v>3823</v>
      </c>
      <c r="AF8" s="238" t="s">
        <v>3812</v>
      </c>
      <c r="AG8" s="238">
        <v>90</v>
      </c>
      <c r="AH8" s="238">
        <v>0</v>
      </c>
      <c r="AI8" s="238">
        <v>2</v>
      </c>
      <c r="AJ8" s="238">
        <v>1</v>
      </c>
      <c r="AL8" s="238">
        <v>40</v>
      </c>
      <c r="AM8" s="238" t="s">
        <v>354</v>
      </c>
      <c r="AN8" s="238">
        <v>5</v>
      </c>
      <c r="AO8" s="238">
        <v>2</v>
      </c>
      <c r="AP8" s="238">
        <v>1</v>
      </c>
      <c r="AQ8" s="238">
        <v>26</v>
      </c>
      <c r="AT8" s="238">
        <v>2</v>
      </c>
      <c r="AU8" s="238">
        <v>30</v>
      </c>
      <c r="AV8" s="238">
        <v>11</v>
      </c>
      <c r="AW8" s="238">
        <v>21</v>
      </c>
      <c r="AX8" s="238">
        <v>2</v>
      </c>
      <c r="AY8" s="238">
        <v>1</v>
      </c>
      <c r="AZ8" s="238">
        <v>5</v>
      </c>
      <c r="BA8" s="238">
        <v>21</v>
      </c>
      <c r="BB8" s="238">
        <v>34</v>
      </c>
      <c r="BC8" s="238" t="s">
        <v>363</v>
      </c>
      <c r="BD8" s="238">
        <v>5</v>
      </c>
      <c r="BE8" s="238">
        <v>1</v>
      </c>
      <c r="BF8" s="238">
        <v>1</v>
      </c>
      <c r="BJ8" s="238">
        <v>2</v>
      </c>
      <c r="BK8" s="238">
        <v>30</v>
      </c>
      <c r="BL8" s="238">
        <v>11</v>
      </c>
      <c r="BM8" s="238">
        <v>21</v>
      </c>
      <c r="CT8" s="238">
        <v>446208</v>
      </c>
      <c r="CU8" s="238">
        <v>4974910</v>
      </c>
      <c r="CV8" s="238">
        <v>44.925583699999997</v>
      </c>
      <c r="CW8" s="238">
        <v>-93.681622899999994</v>
      </c>
      <c r="CX8" s="238" t="s">
        <v>359</v>
      </c>
      <c r="CY8" s="238" t="s">
        <v>3824</v>
      </c>
    </row>
    <row r="9" spans="1:103" x14ac:dyDescent="0.25">
      <c r="A9" s="238">
        <v>10800499</v>
      </c>
      <c r="B9" s="238">
        <v>4</v>
      </c>
      <c r="C9" s="238">
        <v>44</v>
      </c>
      <c r="D9" s="238">
        <v>2.5009999999999999</v>
      </c>
      <c r="E9" s="238">
        <v>27</v>
      </c>
      <c r="F9" s="238" t="s">
        <v>2776</v>
      </c>
      <c r="H9" s="238" t="s">
        <v>354</v>
      </c>
      <c r="I9" s="238">
        <v>25</v>
      </c>
      <c r="K9" s="238">
        <v>19694</v>
      </c>
      <c r="L9" s="238">
        <v>122060046</v>
      </c>
      <c r="M9" s="238">
        <v>7</v>
      </c>
      <c r="N9" s="238">
        <v>23</v>
      </c>
      <c r="O9" s="238">
        <v>2012</v>
      </c>
      <c r="P9" s="238" t="s">
        <v>361</v>
      </c>
      <c r="Q9" s="238">
        <v>15</v>
      </c>
      <c r="S9" s="238">
        <v>5</v>
      </c>
      <c r="T9" s="238">
        <v>0</v>
      </c>
      <c r="U9" s="238">
        <v>2</v>
      </c>
      <c r="V9" s="238">
        <v>90</v>
      </c>
      <c r="W9" s="238">
        <v>10</v>
      </c>
      <c r="X9" s="238">
        <v>10</v>
      </c>
      <c r="Y9" s="238">
        <v>1</v>
      </c>
      <c r="Z9" s="238">
        <v>2</v>
      </c>
      <c r="AB9" s="238">
        <v>1</v>
      </c>
      <c r="AC9" s="238">
        <v>98</v>
      </c>
      <c r="AD9" s="238" t="s">
        <v>3825</v>
      </c>
      <c r="AE9" s="238" t="s">
        <v>3826</v>
      </c>
      <c r="AF9" s="238" t="s">
        <v>3812</v>
      </c>
      <c r="AG9" s="238">
        <v>90</v>
      </c>
      <c r="AH9" s="238">
        <v>2</v>
      </c>
      <c r="AI9" s="238">
        <v>2</v>
      </c>
      <c r="AJ9" s="238">
        <v>1</v>
      </c>
      <c r="AK9" s="238">
        <v>7</v>
      </c>
      <c r="AL9" s="238">
        <v>18</v>
      </c>
      <c r="AM9" s="238" t="s">
        <v>363</v>
      </c>
      <c r="AN9" s="238">
        <v>5</v>
      </c>
      <c r="AO9" s="238">
        <v>2</v>
      </c>
      <c r="AS9" s="238">
        <v>7</v>
      </c>
      <c r="AT9" s="238">
        <v>2</v>
      </c>
      <c r="AU9" s="238">
        <v>30</v>
      </c>
      <c r="AV9" s="238">
        <v>11</v>
      </c>
      <c r="AW9" s="238">
        <v>20</v>
      </c>
      <c r="AX9" s="238">
        <v>2</v>
      </c>
      <c r="AY9" s="238">
        <v>2</v>
      </c>
      <c r="AZ9" s="238">
        <v>3</v>
      </c>
      <c r="BA9" s="238">
        <v>21</v>
      </c>
      <c r="BB9" s="238">
        <v>53</v>
      </c>
      <c r="BC9" s="238" t="s">
        <v>363</v>
      </c>
      <c r="BD9" s="238">
        <v>5</v>
      </c>
      <c r="BE9" s="238">
        <v>1</v>
      </c>
      <c r="BI9" s="238">
        <v>7</v>
      </c>
      <c r="BJ9" s="238">
        <v>2</v>
      </c>
      <c r="BK9" s="238">
        <v>30</v>
      </c>
      <c r="BL9" s="238">
        <v>11</v>
      </c>
      <c r="BM9" s="238">
        <v>20</v>
      </c>
      <c r="CT9" s="238">
        <v>446208</v>
      </c>
      <c r="CU9" s="238">
        <v>4974910</v>
      </c>
      <c r="CV9" s="238">
        <v>44.925583699999997</v>
      </c>
      <c r="CW9" s="238">
        <v>-93.681622899999994</v>
      </c>
      <c r="CX9" s="238" t="s">
        <v>359</v>
      </c>
      <c r="CY9" s="238" t="s">
        <v>3827</v>
      </c>
    </row>
    <row r="10" spans="1:103" x14ac:dyDescent="0.25">
      <c r="A10" s="238">
        <v>10885192</v>
      </c>
      <c r="B10" s="238">
        <v>4</v>
      </c>
      <c r="C10" s="238">
        <v>44</v>
      </c>
      <c r="D10" s="238">
        <v>2.5009999999999999</v>
      </c>
      <c r="E10" s="238">
        <v>27</v>
      </c>
      <c r="F10" s="238" t="s">
        <v>2776</v>
      </c>
      <c r="H10" s="238" t="s">
        <v>354</v>
      </c>
      <c r="I10" s="238">
        <v>25</v>
      </c>
      <c r="K10" s="238">
        <v>13011195</v>
      </c>
      <c r="L10" s="238">
        <v>132230062</v>
      </c>
      <c r="M10" s="238">
        <v>8</v>
      </c>
      <c r="N10" s="238">
        <v>11</v>
      </c>
      <c r="O10" s="238">
        <v>2013</v>
      </c>
      <c r="P10" s="238" t="s">
        <v>366</v>
      </c>
      <c r="Q10" s="238">
        <v>12</v>
      </c>
      <c r="S10" s="238">
        <v>4</v>
      </c>
      <c r="T10" s="238">
        <v>0</v>
      </c>
      <c r="U10" s="238">
        <v>2</v>
      </c>
      <c r="V10" s="238">
        <v>5</v>
      </c>
      <c r="W10" s="238">
        <v>10</v>
      </c>
      <c r="X10" s="238">
        <v>3</v>
      </c>
      <c r="Y10" s="238">
        <v>1</v>
      </c>
      <c r="Z10" s="238">
        <v>1</v>
      </c>
      <c r="AB10" s="238">
        <v>1</v>
      </c>
      <c r="AC10" s="238">
        <v>98</v>
      </c>
      <c r="AD10" s="238" t="s">
        <v>3828</v>
      </c>
      <c r="AE10" s="238" t="s">
        <v>3829</v>
      </c>
      <c r="AF10" s="238" t="s">
        <v>3812</v>
      </c>
      <c r="AG10" s="238">
        <v>10</v>
      </c>
      <c r="AH10" s="238">
        <v>2</v>
      </c>
      <c r="AI10" s="238">
        <v>4</v>
      </c>
      <c r="AJ10" s="238">
        <v>3</v>
      </c>
      <c r="AK10" s="238">
        <v>21</v>
      </c>
      <c r="AL10" s="238">
        <v>37</v>
      </c>
      <c r="AM10" s="238" t="s">
        <v>363</v>
      </c>
      <c r="AN10" s="238">
        <v>5</v>
      </c>
      <c r="AS10" s="238">
        <v>7</v>
      </c>
      <c r="AT10" s="238">
        <v>2</v>
      </c>
      <c r="AU10" s="238">
        <v>30</v>
      </c>
      <c r="AV10" s="238">
        <v>11</v>
      </c>
      <c r="AW10" s="238">
        <v>21</v>
      </c>
      <c r="AX10" s="238">
        <v>2</v>
      </c>
      <c r="AY10" s="238">
        <v>2</v>
      </c>
      <c r="AZ10" s="238">
        <v>1</v>
      </c>
      <c r="BA10" s="238">
        <v>24</v>
      </c>
      <c r="BB10" s="238">
        <v>26</v>
      </c>
      <c r="BC10" s="238" t="s">
        <v>363</v>
      </c>
      <c r="BD10" s="238">
        <v>5</v>
      </c>
      <c r="BE10" s="238">
        <v>2</v>
      </c>
      <c r="BI10" s="238">
        <v>7</v>
      </c>
      <c r="BJ10" s="238">
        <v>2</v>
      </c>
      <c r="BK10" s="238">
        <v>30</v>
      </c>
      <c r="BL10" s="238">
        <v>11</v>
      </c>
      <c r="BM10" s="238">
        <v>21</v>
      </c>
      <c r="CT10" s="238">
        <v>446208</v>
      </c>
      <c r="CU10" s="238">
        <v>4974910</v>
      </c>
      <c r="CV10" s="238">
        <v>44.925583699999997</v>
      </c>
      <c r="CW10" s="238">
        <v>-93.681622899999994</v>
      </c>
      <c r="CX10" s="238" t="s">
        <v>359</v>
      </c>
      <c r="CY10" s="238" t="s">
        <v>3830</v>
      </c>
    </row>
    <row r="11" spans="1:103" x14ac:dyDescent="0.25">
      <c r="A11" s="238">
        <v>11027102</v>
      </c>
      <c r="B11" s="238">
        <v>4</v>
      </c>
      <c r="C11" s="238">
        <v>44</v>
      </c>
      <c r="D11" s="238">
        <v>2.5009999999999999</v>
      </c>
      <c r="E11" s="238">
        <v>27</v>
      </c>
      <c r="F11" s="238" t="s">
        <v>2776</v>
      </c>
      <c r="H11" s="238" t="s">
        <v>354</v>
      </c>
      <c r="I11" s="238">
        <v>25</v>
      </c>
      <c r="K11" s="238" t="s">
        <v>3831</v>
      </c>
      <c r="L11" s="238">
        <v>150430235</v>
      </c>
      <c r="M11" s="238">
        <v>2</v>
      </c>
      <c r="N11" s="238">
        <v>12</v>
      </c>
      <c r="O11" s="238">
        <v>2015</v>
      </c>
      <c r="P11" s="238" t="s">
        <v>384</v>
      </c>
      <c r="Q11" s="238">
        <v>14</v>
      </c>
      <c r="S11" s="238">
        <v>5</v>
      </c>
      <c r="T11" s="238">
        <v>0</v>
      </c>
      <c r="U11" s="238">
        <v>2</v>
      </c>
      <c r="V11" s="238">
        <v>1</v>
      </c>
      <c r="W11" s="238">
        <v>10</v>
      </c>
      <c r="X11" s="238">
        <v>3</v>
      </c>
      <c r="Y11" s="238">
        <v>1</v>
      </c>
      <c r="Z11" s="238">
        <v>1</v>
      </c>
      <c r="AA11" s="238">
        <v>1</v>
      </c>
      <c r="AB11" s="238">
        <v>1</v>
      </c>
      <c r="AC11" s="238">
        <v>98</v>
      </c>
      <c r="AD11" s="238" t="s">
        <v>1374</v>
      </c>
      <c r="AE11" s="238" t="s">
        <v>3832</v>
      </c>
      <c r="AF11" s="238" t="s">
        <v>3812</v>
      </c>
      <c r="AG11" s="238">
        <v>7</v>
      </c>
      <c r="AH11" s="238">
        <v>2</v>
      </c>
      <c r="AI11" s="238">
        <v>2</v>
      </c>
      <c r="AJ11" s="238">
        <v>1</v>
      </c>
      <c r="AK11" s="238">
        <v>8</v>
      </c>
      <c r="AL11" s="238">
        <v>25</v>
      </c>
      <c r="AM11" s="238" t="s">
        <v>354</v>
      </c>
      <c r="AN11" s="238">
        <v>5</v>
      </c>
      <c r="AO11" s="238">
        <v>1</v>
      </c>
      <c r="AP11" s="238">
        <v>1</v>
      </c>
      <c r="AS11" s="238">
        <v>7</v>
      </c>
      <c r="AT11" s="238">
        <v>2</v>
      </c>
      <c r="AU11" s="238">
        <v>35</v>
      </c>
      <c r="AV11" s="238">
        <v>11</v>
      </c>
      <c r="AW11" s="238">
        <v>21</v>
      </c>
      <c r="AX11" s="238">
        <v>2</v>
      </c>
      <c r="AY11" s="238">
        <v>2</v>
      </c>
      <c r="AZ11" s="238">
        <v>1</v>
      </c>
      <c r="BA11" s="238">
        <v>8</v>
      </c>
      <c r="BB11" s="238">
        <v>18</v>
      </c>
      <c r="BC11" s="238" t="s">
        <v>363</v>
      </c>
      <c r="BD11" s="238">
        <v>5</v>
      </c>
      <c r="BE11" s="238">
        <v>9</v>
      </c>
      <c r="BF11" s="238">
        <v>15</v>
      </c>
      <c r="BI11" s="238">
        <v>7</v>
      </c>
      <c r="BJ11" s="238">
        <v>2</v>
      </c>
      <c r="BK11" s="238">
        <v>35</v>
      </c>
      <c r="BL11" s="238">
        <v>11</v>
      </c>
      <c r="BM11" s="238">
        <v>21</v>
      </c>
      <c r="CT11" s="238">
        <v>446208</v>
      </c>
      <c r="CU11" s="238">
        <v>4974910</v>
      </c>
      <c r="CV11" s="238">
        <v>44.925583699999997</v>
      </c>
      <c r="CW11" s="238">
        <v>-93.681622899999994</v>
      </c>
      <c r="CX11" s="238" t="s">
        <v>359</v>
      </c>
      <c r="CY11" s="238" t="s">
        <v>3833</v>
      </c>
    </row>
    <row r="12" spans="1:103" x14ac:dyDescent="0.25">
      <c r="A12" s="238">
        <v>11039767</v>
      </c>
      <c r="B12" s="238">
        <v>4</v>
      </c>
      <c r="C12" s="238">
        <v>44</v>
      </c>
      <c r="D12" s="238">
        <v>2.5009999999999999</v>
      </c>
      <c r="E12" s="238">
        <v>27</v>
      </c>
      <c r="F12" s="238" t="s">
        <v>2776</v>
      </c>
      <c r="H12" s="238" t="s">
        <v>354</v>
      </c>
      <c r="I12" s="238">
        <v>25</v>
      </c>
      <c r="K12" s="238" t="s">
        <v>3834</v>
      </c>
      <c r="L12" s="238">
        <v>151200137</v>
      </c>
      <c r="M12" s="238">
        <v>4</v>
      </c>
      <c r="N12" s="238">
        <v>29</v>
      </c>
      <c r="O12" s="238">
        <v>2015</v>
      </c>
      <c r="P12" s="238" t="s">
        <v>355</v>
      </c>
      <c r="Q12" s="238">
        <v>19</v>
      </c>
      <c r="R12" s="238" t="s">
        <v>196</v>
      </c>
      <c r="S12" s="238">
        <v>5</v>
      </c>
      <c r="T12" s="238">
        <v>0</v>
      </c>
      <c r="U12" s="238">
        <v>2</v>
      </c>
      <c r="V12" s="238">
        <v>98</v>
      </c>
      <c r="W12" s="238">
        <v>10</v>
      </c>
      <c r="X12" s="238">
        <v>4</v>
      </c>
      <c r="Y12" s="238">
        <v>1</v>
      </c>
      <c r="Z12" s="238">
        <v>1</v>
      </c>
      <c r="AB12" s="238">
        <v>1</v>
      </c>
      <c r="AC12" s="238">
        <v>98</v>
      </c>
      <c r="AD12" s="238" t="s">
        <v>3822</v>
      </c>
      <c r="AE12" s="238" t="s">
        <v>3823</v>
      </c>
      <c r="AF12" s="238" t="s">
        <v>3812</v>
      </c>
      <c r="AG12" s="238">
        <v>90</v>
      </c>
      <c r="AH12" s="238">
        <v>2</v>
      </c>
      <c r="AI12" s="238">
        <v>2</v>
      </c>
      <c r="AJ12" s="238">
        <v>3</v>
      </c>
      <c r="AK12" s="238">
        <v>21</v>
      </c>
      <c r="AL12" s="238">
        <v>19</v>
      </c>
      <c r="AM12" s="238" t="s">
        <v>363</v>
      </c>
      <c r="AN12" s="238">
        <v>5</v>
      </c>
      <c r="AO12" s="238">
        <v>1</v>
      </c>
      <c r="AS12" s="238">
        <v>7</v>
      </c>
      <c r="AT12" s="238">
        <v>2</v>
      </c>
      <c r="AU12" s="238">
        <v>30</v>
      </c>
      <c r="AV12" s="238">
        <v>11</v>
      </c>
      <c r="AW12" s="238">
        <v>21</v>
      </c>
      <c r="AX12" s="238">
        <v>0</v>
      </c>
      <c r="AY12" s="238">
        <v>4</v>
      </c>
      <c r="AZ12" s="238">
        <v>2</v>
      </c>
      <c r="BB12" s="238">
        <v>51</v>
      </c>
      <c r="BC12" s="238" t="s">
        <v>354</v>
      </c>
      <c r="BD12" s="238">
        <v>5</v>
      </c>
      <c r="BE12" s="238">
        <v>2</v>
      </c>
      <c r="BG12" s="238">
        <v>7</v>
      </c>
      <c r="BI12" s="238">
        <v>7</v>
      </c>
      <c r="BJ12" s="238">
        <v>2</v>
      </c>
      <c r="BK12" s="238">
        <v>30</v>
      </c>
      <c r="BL12" s="238">
        <v>11</v>
      </c>
      <c r="BM12" s="238">
        <v>21</v>
      </c>
      <c r="CT12" s="238">
        <v>446208</v>
      </c>
      <c r="CU12" s="238">
        <v>4974910</v>
      </c>
      <c r="CV12" s="238">
        <v>44.925583699999997</v>
      </c>
      <c r="CW12" s="238">
        <v>-93.681622899999994</v>
      </c>
      <c r="CX12" s="238" t="s">
        <v>359</v>
      </c>
      <c r="CY12" s="238" t="s">
        <v>3835</v>
      </c>
    </row>
    <row r="13" spans="1:103" x14ac:dyDescent="0.25">
      <c r="A13" s="238">
        <v>596449</v>
      </c>
      <c r="B13" s="238">
        <v>4</v>
      </c>
      <c r="C13" s="238">
        <v>110</v>
      </c>
      <c r="D13" s="238">
        <v>1.7000000000000001E-2</v>
      </c>
      <c r="E13" s="238">
        <v>27</v>
      </c>
      <c r="F13" s="238" t="s">
        <v>1119</v>
      </c>
      <c r="H13" s="238" t="s">
        <v>354</v>
      </c>
      <c r="I13" s="238">
        <v>25</v>
      </c>
      <c r="K13" s="238">
        <v>18002240</v>
      </c>
      <c r="M13" s="238">
        <v>5</v>
      </c>
      <c r="N13" s="238">
        <v>9</v>
      </c>
      <c r="O13" s="238">
        <v>2018</v>
      </c>
      <c r="P13" s="238" t="s">
        <v>355</v>
      </c>
      <c r="Q13" s="238">
        <v>19</v>
      </c>
      <c r="R13" s="238" t="s">
        <v>356</v>
      </c>
      <c r="S13" s="238">
        <v>5</v>
      </c>
      <c r="T13" s="238">
        <v>0</v>
      </c>
      <c r="U13" s="238">
        <v>1</v>
      </c>
      <c r="W13" s="238">
        <v>48</v>
      </c>
      <c r="X13" s="238">
        <v>4</v>
      </c>
      <c r="Y13" s="238">
        <v>1</v>
      </c>
      <c r="Z13" s="238">
        <v>1</v>
      </c>
      <c r="AB13" s="238">
        <v>1</v>
      </c>
      <c r="AC13" s="238">
        <v>98</v>
      </c>
      <c r="AD13" s="238" t="s">
        <v>3836</v>
      </c>
      <c r="AF13" s="238" t="s">
        <v>3837</v>
      </c>
      <c r="AG13" s="238">
        <v>3</v>
      </c>
      <c r="AH13" s="238">
        <v>2</v>
      </c>
      <c r="AI13" s="238">
        <v>2</v>
      </c>
      <c r="AJ13" s="238">
        <v>4</v>
      </c>
      <c r="AK13" s="238">
        <v>21</v>
      </c>
      <c r="AL13" s="238">
        <v>40</v>
      </c>
      <c r="AM13" s="238" t="s">
        <v>354</v>
      </c>
      <c r="AN13" s="238">
        <v>5</v>
      </c>
      <c r="AO13" s="238">
        <v>74</v>
      </c>
      <c r="AP13" s="238">
        <v>64</v>
      </c>
      <c r="AS13" s="238">
        <v>12</v>
      </c>
      <c r="AT13" s="238">
        <v>23</v>
      </c>
      <c r="AU13" s="238">
        <v>45</v>
      </c>
      <c r="AV13" s="238">
        <v>11</v>
      </c>
      <c r="AW13" s="238">
        <v>21</v>
      </c>
      <c r="CT13" s="238">
        <v>441046.77900084102</v>
      </c>
      <c r="CU13" s="238">
        <v>4973971.1693478804</v>
      </c>
      <c r="CV13" s="238">
        <v>44.916726560000001</v>
      </c>
      <c r="CW13" s="238">
        <v>-93.746910909999997</v>
      </c>
      <c r="CX13" s="238" t="s">
        <v>359</v>
      </c>
      <c r="CY13" s="238" t="s">
        <v>3838</v>
      </c>
    </row>
    <row r="14" spans="1:103" x14ac:dyDescent="0.25">
      <c r="A14" s="238">
        <v>10958105</v>
      </c>
      <c r="B14" s="238">
        <v>4</v>
      </c>
      <c r="C14" s="238">
        <v>110</v>
      </c>
      <c r="D14" s="238">
        <v>0.20100000000000001</v>
      </c>
      <c r="E14" s="238">
        <v>27</v>
      </c>
      <c r="F14" s="238" t="s">
        <v>1119</v>
      </c>
      <c r="H14" s="238" t="s">
        <v>354</v>
      </c>
      <c r="I14" s="238">
        <v>25</v>
      </c>
      <c r="K14" s="238">
        <v>14002368</v>
      </c>
      <c r="L14" s="238">
        <v>141400077</v>
      </c>
      <c r="M14" s="238">
        <v>5</v>
      </c>
      <c r="N14" s="238">
        <v>20</v>
      </c>
      <c r="O14" s="238">
        <v>2014</v>
      </c>
      <c r="P14" s="238" t="s">
        <v>368</v>
      </c>
      <c r="Q14" s="238">
        <v>8</v>
      </c>
      <c r="S14" s="238">
        <v>4</v>
      </c>
      <c r="T14" s="238">
        <v>0</v>
      </c>
      <c r="U14" s="238">
        <v>1</v>
      </c>
      <c r="V14" s="238">
        <v>90</v>
      </c>
      <c r="W14" s="238">
        <v>65</v>
      </c>
      <c r="X14" s="238">
        <v>2</v>
      </c>
      <c r="Y14" s="238">
        <v>1</v>
      </c>
      <c r="Z14" s="238">
        <v>2</v>
      </c>
      <c r="AA14" s="238">
        <v>2</v>
      </c>
      <c r="AB14" s="238">
        <v>2</v>
      </c>
      <c r="AC14" s="238">
        <v>98</v>
      </c>
      <c r="AD14" s="238" t="s">
        <v>3839</v>
      </c>
      <c r="AE14" s="238" t="s">
        <v>3840</v>
      </c>
      <c r="AF14" s="238" t="s">
        <v>3837</v>
      </c>
      <c r="AG14" s="238">
        <v>3</v>
      </c>
      <c r="AH14" s="238">
        <v>2</v>
      </c>
      <c r="AI14" s="238">
        <v>3</v>
      </c>
      <c r="AJ14" s="238">
        <v>4</v>
      </c>
      <c r="AK14" s="238">
        <v>21</v>
      </c>
      <c r="AL14" s="238">
        <v>62</v>
      </c>
      <c r="AM14" s="238" t="s">
        <v>354</v>
      </c>
      <c r="AN14" s="238">
        <v>5</v>
      </c>
      <c r="AO14" s="238">
        <v>21</v>
      </c>
      <c r="AP14" s="238">
        <v>21</v>
      </c>
      <c r="AS14" s="238">
        <v>7</v>
      </c>
      <c r="AT14" s="238">
        <v>98</v>
      </c>
      <c r="AU14" s="238">
        <v>45</v>
      </c>
      <c r="AV14" s="238">
        <v>11</v>
      </c>
      <c r="AW14" s="238">
        <v>21</v>
      </c>
      <c r="CT14" s="238">
        <v>441344</v>
      </c>
      <c r="CU14" s="238">
        <v>4973964</v>
      </c>
      <c r="CV14" s="238">
        <v>44.916690000000003</v>
      </c>
      <c r="CW14" s="238">
        <v>-93.743148500000004</v>
      </c>
      <c r="CX14" s="238" t="s">
        <v>359</v>
      </c>
      <c r="CY14" s="238" t="s">
        <v>3841</v>
      </c>
    </row>
    <row r="15" spans="1:103" x14ac:dyDescent="0.25">
      <c r="A15" s="238">
        <v>10783850</v>
      </c>
      <c r="B15" s="238">
        <v>4</v>
      </c>
      <c r="C15" s="238">
        <v>110</v>
      </c>
      <c r="D15" s="238">
        <v>0.223</v>
      </c>
      <c r="E15" s="238">
        <v>27</v>
      </c>
      <c r="F15" s="238" t="s">
        <v>1119</v>
      </c>
      <c r="H15" s="238" t="s">
        <v>354</v>
      </c>
      <c r="I15" s="238">
        <v>25</v>
      </c>
      <c r="K15" s="238">
        <v>12000280</v>
      </c>
      <c r="L15" s="238">
        <v>120200084</v>
      </c>
      <c r="M15" s="238">
        <v>1</v>
      </c>
      <c r="N15" s="238">
        <v>20</v>
      </c>
      <c r="O15" s="238">
        <v>2012</v>
      </c>
      <c r="P15" s="238" t="s">
        <v>362</v>
      </c>
      <c r="Q15" s="238">
        <v>7</v>
      </c>
      <c r="S15" s="238">
        <v>5</v>
      </c>
      <c r="T15" s="238">
        <v>0</v>
      </c>
      <c r="U15" s="238">
        <v>1</v>
      </c>
      <c r="V15" s="238">
        <v>7</v>
      </c>
      <c r="W15" s="238">
        <v>69</v>
      </c>
      <c r="X15" s="238">
        <v>2</v>
      </c>
      <c r="Y15" s="238">
        <v>1</v>
      </c>
      <c r="Z15" s="238">
        <v>4</v>
      </c>
      <c r="AB15" s="238">
        <v>5</v>
      </c>
      <c r="AC15" s="238">
        <v>98</v>
      </c>
      <c r="AD15" s="238" t="s">
        <v>3842</v>
      </c>
      <c r="AE15" s="238" t="s">
        <v>2778</v>
      </c>
      <c r="AF15" s="238" t="s">
        <v>3837</v>
      </c>
      <c r="AG15" s="238">
        <v>3</v>
      </c>
      <c r="AH15" s="238">
        <v>2</v>
      </c>
      <c r="AI15" s="238">
        <v>3</v>
      </c>
      <c r="AJ15" s="238">
        <v>2</v>
      </c>
      <c r="AK15" s="238">
        <v>21</v>
      </c>
      <c r="AL15" s="238">
        <v>17</v>
      </c>
      <c r="AM15" s="238" t="s">
        <v>354</v>
      </c>
      <c r="AN15" s="238">
        <v>5</v>
      </c>
      <c r="AO15" s="238">
        <v>3</v>
      </c>
      <c r="AP15" s="238">
        <v>16</v>
      </c>
      <c r="AS15" s="238">
        <v>7</v>
      </c>
      <c r="AT15" s="238">
        <v>98</v>
      </c>
      <c r="AU15" s="238">
        <v>40</v>
      </c>
      <c r="AV15" s="238">
        <v>10</v>
      </c>
      <c r="AW15" s="238">
        <v>20</v>
      </c>
      <c r="CT15" s="238">
        <v>441379</v>
      </c>
      <c r="CU15" s="238">
        <v>4973965</v>
      </c>
      <c r="CV15" s="238">
        <v>44.916696199999997</v>
      </c>
      <c r="CW15" s="238">
        <v>-93.742697500000006</v>
      </c>
      <c r="CX15" s="238" t="s">
        <v>359</v>
      </c>
      <c r="CY15" s="238" t="s">
        <v>3843</v>
      </c>
    </row>
    <row r="16" spans="1:103" x14ac:dyDescent="0.25">
      <c r="A16" s="238">
        <v>10755533</v>
      </c>
      <c r="B16" s="238">
        <v>4</v>
      </c>
      <c r="C16" s="238">
        <v>110</v>
      </c>
      <c r="D16" s="238">
        <v>0.443</v>
      </c>
      <c r="E16" s="238">
        <v>27</v>
      </c>
      <c r="F16" s="238" t="s">
        <v>1119</v>
      </c>
      <c r="H16" s="238" t="s">
        <v>354</v>
      </c>
      <c r="I16" s="238">
        <v>25</v>
      </c>
      <c r="K16" s="238">
        <v>487540</v>
      </c>
      <c r="L16" s="238">
        <v>113380218</v>
      </c>
      <c r="M16" s="238">
        <v>12</v>
      </c>
      <c r="N16" s="238">
        <v>3</v>
      </c>
      <c r="O16" s="238">
        <v>2011</v>
      </c>
      <c r="P16" s="238" t="s">
        <v>364</v>
      </c>
      <c r="Q16" s="238">
        <v>17</v>
      </c>
      <c r="R16" s="238" t="s">
        <v>356</v>
      </c>
      <c r="S16" s="238">
        <v>3</v>
      </c>
      <c r="T16" s="238">
        <v>0</v>
      </c>
      <c r="U16" s="238">
        <v>2</v>
      </c>
      <c r="V16" s="238">
        <v>90</v>
      </c>
      <c r="W16" s="238">
        <v>10</v>
      </c>
      <c r="X16" s="238">
        <v>2</v>
      </c>
      <c r="Y16" s="238">
        <v>4</v>
      </c>
      <c r="Z16" s="238">
        <v>4</v>
      </c>
      <c r="AA16" s="238">
        <v>5</v>
      </c>
      <c r="AB16" s="238">
        <v>5</v>
      </c>
      <c r="AC16" s="238">
        <v>98</v>
      </c>
      <c r="AD16" s="238" t="s">
        <v>2778</v>
      </c>
      <c r="AE16" s="238" t="s">
        <v>3844</v>
      </c>
      <c r="AF16" s="238" t="s">
        <v>3837</v>
      </c>
      <c r="AG16" s="238">
        <v>90</v>
      </c>
      <c r="AH16" s="238">
        <v>2</v>
      </c>
      <c r="AI16" s="238">
        <v>2</v>
      </c>
      <c r="AJ16" s="238">
        <v>4</v>
      </c>
      <c r="AK16" s="238">
        <v>21</v>
      </c>
      <c r="AL16" s="238">
        <v>43</v>
      </c>
      <c r="AM16" s="238" t="s">
        <v>363</v>
      </c>
      <c r="AN16" s="238">
        <v>5</v>
      </c>
      <c r="AO16" s="238">
        <v>1</v>
      </c>
      <c r="AS16" s="238">
        <v>7</v>
      </c>
      <c r="AT16" s="238">
        <v>98</v>
      </c>
      <c r="AU16" s="238">
        <v>30</v>
      </c>
      <c r="AV16" s="238">
        <v>10</v>
      </c>
      <c r="AW16" s="238">
        <v>20</v>
      </c>
      <c r="AX16" s="238">
        <v>2</v>
      </c>
      <c r="AY16" s="238">
        <v>1</v>
      </c>
      <c r="AZ16" s="238">
        <v>3</v>
      </c>
      <c r="BA16" s="238">
        <v>21</v>
      </c>
      <c r="BB16" s="238">
        <v>42</v>
      </c>
      <c r="BC16" s="238" t="s">
        <v>354</v>
      </c>
      <c r="BD16" s="238">
        <v>5</v>
      </c>
      <c r="BE16" s="238">
        <v>1</v>
      </c>
      <c r="BF16" s="238">
        <v>1</v>
      </c>
      <c r="BI16" s="238">
        <v>7</v>
      </c>
      <c r="BJ16" s="238">
        <v>98</v>
      </c>
      <c r="BK16" s="238">
        <v>30</v>
      </c>
      <c r="BL16" s="238">
        <v>10</v>
      </c>
      <c r="BM16" s="238">
        <v>20</v>
      </c>
      <c r="CT16" s="238">
        <v>441716</v>
      </c>
      <c r="CU16" s="238">
        <v>4974047</v>
      </c>
      <c r="CV16" s="238">
        <v>44.917465700000001</v>
      </c>
      <c r="CW16" s="238">
        <v>-93.738445999999996</v>
      </c>
      <c r="CX16" s="238" t="s">
        <v>359</v>
      </c>
      <c r="CY16" s="238" t="s">
        <v>3845</v>
      </c>
    </row>
    <row r="17" spans="1:103" x14ac:dyDescent="0.25">
      <c r="A17" s="238">
        <v>722818</v>
      </c>
      <c r="B17" s="238">
        <v>4</v>
      </c>
      <c r="C17" s="238">
        <v>110</v>
      </c>
      <c r="D17" s="238">
        <v>0.51900000000000002</v>
      </c>
      <c r="E17" s="238">
        <v>27</v>
      </c>
      <c r="F17" s="238" t="s">
        <v>1119</v>
      </c>
      <c r="H17" s="238" t="s">
        <v>354</v>
      </c>
      <c r="I17" s="238">
        <v>25</v>
      </c>
      <c r="K17" s="238">
        <v>19002407</v>
      </c>
      <c r="M17" s="238">
        <v>5</v>
      </c>
      <c r="N17" s="238">
        <v>28</v>
      </c>
      <c r="O17" s="238">
        <v>2019</v>
      </c>
      <c r="P17" s="238" t="s">
        <v>368</v>
      </c>
      <c r="Q17" s="238">
        <v>16</v>
      </c>
      <c r="R17" s="238" t="s">
        <v>369</v>
      </c>
      <c r="S17" s="238">
        <v>5</v>
      </c>
      <c r="T17" s="238">
        <v>0</v>
      </c>
      <c r="U17" s="238">
        <v>2</v>
      </c>
      <c r="V17" s="238">
        <v>13</v>
      </c>
      <c r="W17" s="238">
        <v>10</v>
      </c>
      <c r="X17" s="238">
        <v>3</v>
      </c>
      <c r="Y17" s="238">
        <v>1</v>
      </c>
      <c r="Z17" s="238">
        <v>1</v>
      </c>
      <c r="AB17" s="238">
        <v>1</v>
      </c>
      <c r="AC17" s="238">
        <v>98</v>
      </c>
      <c r="AD17" s="238" t="s">
        <v>3836</v>
      </c>
      <c r="AF17" s="238" t="s">
        <v>3837</v>
      </c>
      <c r="AG17" s="238">
        <v>7</v>
      </c>
      <c r="AH17" s="238">
        <v>2</v>
      </c>
      <c r="AI17" s="238">
        <v>2</v>
      </c>
      <c r="AJ17" s="238">
        <v>3</v>
      </c>
      <c r="AK17" s="238">
        <v>25</v>
      </c>
      <c r="AL17" s="238">
        <v>20</v>
      </c>
      <c r="AM17" s="238" t="s">
        <v>354</v>
      </c>
      <c r="AN17" s="238">
        <v>5</v>
      </c>
      <c r="AO17" s="238">
        <v>70</v>
      </c>
      <c r="AS17" s="238">
        <v>14</v>
      </c>
      <c r="AT17" s="238">
        <v>23</v>
      </c>
      <c r="AU17" s="238">
        <v>45</v>
      </c>
      <c r="AV17" s="238">
        <v>11</v>
      </c>
      <c r="AW17" s="238">
        <v>22</v>
      </c>
      <c r="AX17" s="238">
        <v>2</v>
      </c>
      <c r="AY17" s="238">
        <v>2</v>
      </c>
      <c r="AZ17" s="238">
        <v>3</v>
      </c>
      <c r="BA17" s="238">
        <v>21</v>
      </c>
      <c r="BB17" s="238">
        <v>21</v>
      </c>
      <c r="BC17" s="238" t="s">
        <v>354</v>
      </c>
      <c r="BD17" s="238">
        <v>5</v>
      </c>
      <c r="BE17" s="238">
        <v>1</v>
      </c>
      <c r="BI17" s="238">
        <v>14</v>
      </c>
      <c r="BJ17" s="238">
        <v>23</v>
      </c>
      <c r="BK17" s="238">
        <v>45</v>
      </c>
      <c r="BL17" s="238">
        <v>11</v>
      </c>
      <c r="BM17" s="238">
        <v>22</v>
      </c>
      <c r="CT17" s="238">
        <v>441826.21738299</v>
      </c>
      <c r="CU17" s="238">
        <v>4974101.8044567304</v>
      </c>
      <c r="CV17" s="238">
        <v>44.917966610000001</v>
      </c>
      <c r="CW17" s="238">
        <v>-93.737051629999996</v>
      </c>
      <c r="CX17" s="238" t="s">
        <v>359</v>
      </c>
      <c r="CY17" s="238" t="s">
        <v>3846</v>
      </c>
    </row>
    <row r="18" spans="1:103" x14ac:dyDescent="0.25">
      <c r="A18" s="238">
        <v>498686</v>
      </c>
      <c r="B18" s="238">
        <v>4</v>
      </c>
      <c r="C18" s="238">
        <v>110</v>
      </c>
      <c r="D18" s="238">
        <v>0.52</v>
      </c>
      <c r="E18" s="238">
        <v>27</v>
      </c>
      <c r="F18" s="238" t="s">
        <v>1119</v>
      </c>
      <c r="H18" s="238" t="s">
        <v>354</v>
      </c>
      <c r="I18" s="238">
        <v>25</v>
      </c>
      <c r="K18" s="238">
        <v>17004472</v>
      </c>
      <c r="M18" s="238">
        <v>9</v>
      </c>
      <c r="N18" s="238">
        <v>3</v>
      </c>
      <c r="O18" s="238">
        <v>2017</v>
      </c>
      <c r="P18" s="238" t="s">
        <v>366</v>
      </c>
      <c r="Q18" s="238">
        <v>12</v>
      </c>
      <c r="S18" s="238">
        <v>4</v>
      </c>
      <c r="T18" s="238">
        <v>0</v>
      </c>
      <c r="U18" s="238">
        <v>2</v>
      </c>
      <c r="V18" s="238">
        <v>5</v>
      </c>
      <c r="W18" s="238">
        <v>10</v>
      </c>
      <c r="X18" s="238">
        <v>3</v>
      </c>
      <c r="Y18" s="238">
        <v>1</v>
      </c>
      <c r="Z18" s="238">
        <v>1</v>
      </c>
      <c r="AB18" s="238">
        <v>1</v>
      </c>
      <c r="AC18" s="238">
        <v>98</v>
      </c>
      <c r="AD18" s="238" t="s">
        <v>3836</v>
      </c>
      <c r="AF18" s="238" t="s">
        <v>3837</v>
      </c>
      <c r="AG18" s="238">
        <v>10</v>
      </c>
      <c r="AH18" s="238">
        <v>2</v>
      </c>
      <c r="AI18" s="238">
        <v>2</v>
      </c>
      <c r="AJ18" s="238">
        <v>2</v>
      </c>
      <c r="AK18" s="238">
        <v>21</v>
      </c>
      <c r="AL18" s="238">
        <v>46</v>
      </c>
      <c r="AM18" s="238" t="s">
        <v>363</v>
      </c>
      <c r="AN18" s="238">
        <v>5</v>
      </c>
      <c r="AO18" s="238">
        <v>2</v>
      </c>
      <c r="AS18" s="238">
        <v>12</v>
      </c>
      <c r="AT18" s="238">
        <v>23</v>
      </c>
      <c r="AU18" s="238">
        <v>40</v>
      </c>
      <c r="AV18" s="238">
        <v>11</v>
      </c>
      <c r="AW18" s="238">
        <v>21</v>
      </c>
      <c r="AX18" s="238">
        <v>2</v>
      </c>
      <c r="AY18" s="238">
        <v>2</v>
      </c>
      <c r="AZ18" s="238">
        <v>3</v>
      </c>
      <c r="BA18" s="238">
        <v>21</v>
      </c>
      <c r="BB18" s="238">
        <v>65</v>
      </c>
      <c r="BC18" s="238" t="s">
        <v>363</v>
      </c>
      <c r="BD18" s="238">
        <v>5</v>
      </c>
      <c r="BE18" s="238">
        <v>1</v>
      </c>
      <c r="BI18" s="238">
        <v>12</v>
      </c>
      <c r="BJ18" s="238">
        <v>9</v>
      </c>
      <c r="BK18" s="238">
        <v>45</v>
      </c>
      <c r="BL18" s="238">
        <v>11</v>
      </c>
      <c r="BM18" s="238">
        <v>22</v>
      </c>
      <c r="CT18" s="238">
        <v>441828.33405389002</v>
      </c>
      <c r="CU18" s="238">
        <v>4974101.7198363999</v>
      </c>
      <c r="CV18" s="238">
        <v>44.917966020000001</v>
      </c>
      <c r="CW18" s="238">
        <v>-93.737024809999994</v>
      </c>
      <c r="CX18" s="238" t="s">
        <v>359</v>
      </c>
      <c r="CY18" s="238" t="s">
        <v>3847</v>
      </c>
    </row>
    <row r="19" spans="1:103" x14ac:dyDescent="0.25">
      <c r="A19" s="238">
        <v>10867330</v>
      </c>
      <c r="B19" s="238">
        <v>4</v>
      </c>
      <c r="C19" s="238">
        <v>110</v>
      </c>
      <c r="D19" s="238">
        <v>0.52300000000000002</v>
      </c>
      <c r="E19" s="238">
        <v>27</v>
      </c>
      <c r="F19" s="238" t="s">
        <v>1119</v>
      </c>
      <c r="H19" s="238" t="s">
        <v>354</v>
      </c>
      <c r="I19" s="238">
        <v>25</v>
      </c>
      <c r="K19" s="238">
        <v>13002450</v>
      </c>
      <c r="L19" s="238">
        <v>130530045</v>
      </c>
      <c r="M19" s="238">
        <v>2</v>
      </c>
      <c r="N19" s="238">
        <v>22</v>
      </c>
      <c r="O19" s="238">
        <v>2013</v>
      </c>
      <c r="P19" s="238" t="s">
        <v>362</v>
      </c>
      <c r="Q19" s="238">
        <v>6</v>
      </c>
      <c r="S19" s="238">
        <v>5</v>
      </c>
      <c r="T19" s="238">
        <v>0</v>
      </c>
      <c r="U19" s="238">
        <v>2</v>
      </c>
      <c r="V19" s="238">
        <v>11</v>
      </c>
      <c r="W19" s="238">
        <v>10</v>
      </c>
      <c r="X19" s="238">
        <v>4</v>
      </c>
      <c r="Y19" s="238">
        <v>1</v>
      </c>
      <c r="Z19" s="238">
        <v>4</v>
      </c>
      <c r="AB19" s="238">
        <v>4</v>
      </c>
      <c r="AC19" s="238">
        <v>98</v>
      </c>
      <c r="AD19" s="238" t="s">
        <v>3848</v>
      </c>
      <c r="AE19" s="238" t="s">
        <v>3849</v>
      </c>
      <c r="AF19" s="238" t="s">
        <v>3837</v>
      </c>
      <c r="AG19" s="238">
        <v>6</v>
      </c>
      <c r="AH19" s="238">
        <v>2</v>
      </c>
      <c r="AI19" s="238">
        <v>2</v>
      </c>
      <c r="AJ19" s="238">
        <v>5</v>
      </c>
      <c r="AK19" s="238">
        <v>21</v>
      </c>
      <c r="AL19" s="238">
        <v>29</v>
      </c>
      <c r="AM19" s="238" t="s">
        <v>354</v>
      </c>
      <c r="AN19" s="238">
        <v>5</v>
      </c>
      <c r="AO19" s="238">
        <v>3</v>
      </c>
      <c r="AS19" s="238">
        <v>7</v>
      </c>
      <c r="AT19" s="238">
        <v>98</v>
      </c>
      <c r="AU19" s="238">
        <v>30</v>
      </c>
      <c r="AV19" s="238">
        <v>10</v>
      </c>
      <c r="AW19" s="238">
        <v>20</v>
      </c>
      <c r="AX19" s="238">
        <v>2</v>
      </c>
      <c r="AY19" s="238">
        <v>2</v>
      </c>
      <c r="AZ19" s="238">
        <v>7</v>
      </c>
      <c r="BA19" s="238">
        <v>21</v>
      </c>
      <c r="BB19" s="238">
        <v>51</v>
      </c>
      <c r="BC19" s="238" t="s">
        <v>363</v>
      </c>
      <c r="BD19" s="238">
        <v>5</v>
      </c>
      <c r="BE19" s="238">
        <v>1</v>
      </c>
      <c r="BI19" s="238">
        <v>7</v>
      </c>
      <c r="BJ19" s="238">
        <v>98</v>
      </c>
      <c r="BK19" s="238">
        <v>30</v>
      </c>
      <c r="BL19" s="238">
        <v>10</v>
      </c>
      <c r="BM19" s="238">
        <v>20</v>
      </c>
      <c r="CT19" s="238">
        <v>441830</v>
      </c>
      <c r="CU19" s="238">
        <v>4974108</v>
      </c>
      <c r="CV19" s="238">
        <v>44.918018199999999</v>
      </c>
      <c r="CW19" s="238">
        <v>-93.737002000000004</v>
      </c>
      <c r="CX19" s="238" t="s">
        <v>359</v>
      </c>
      <c r="CY19" s="238" t="s">
        <v>3850</v>
      </c>
    </row>
    <row r="20" spans="1:103" x14ac:dyDescent="0.25">
      <c r="A20" s="238">
        <v>10871408</v>
      </c>
      <c r="B20" s="238">
        <v>4</v>
      </c>
      <c r="C20" s="238">
        <v>110</v>
      </c>
      <c r="D20" s="238">
        <v>0.52300000000000002</v>
      </c>
      <c r="E20" s="238">
        <v>27</v>
      </c>
      <c r="F20" s="238" t="s">
        <v>1119</v>
      </c>
      <c r="H20" s="238" t="s">
        <v>354</v>
      </c>
      <c r="I20" s="238">
        <v>25</v>
      </c>
      <c r="K20" s="238">
        <v>13001833</v>
      </c>
      <c r="L20" s="238">
        <v>131080294</v>
      </c>
      <c r="M20" s="238">
        <v>4</v>
      </c>
      <c r="N20" s="238">
        <v>18</v>
      </c>
      <c r="O20" s="238">
        <v>2013</v>
      </c>
      <c r="P20" s="238" t="s">
        <v>384</v>
      </c>
      <c r="Q20" s="238">
        <v>16</v>
      </c>
      <c r="S20" s="238">
        <v>5</v>
      </c>
      <c r="T20" s="238">
        <v>0</v>
      </c>
      <c r="U20" s="238">
        <v>1</v>
      </c>
      <c r="V20" s="238">
        <v>7</v>
      </c>
      <c r="W20" s="238">
        <v>32</v>
      </c>
      <c r="X20" s="238">
        <v>4</v>
      </c>
      <c r="Y20" s="238">
        <v>1</v>
      </c>
      <c r="Z20" s="238">
        <v>4</v>
      </c>
      <c r="AA20" s="238">
        <v>2</v>
      </c>
      <c r="AB20" s="238">
        <v>3</v>
      </c>
      <c r="AC20" s="238">
        <v>98</v>
      </c>
      <c r="AD20" s="238" t="s">
        <v>1199</v>
      </c>
      <c r="AE20" s="238" t="s">
        <v>3851</v>
      </c>
      <c r="AF20" s="238" t="s">
        <v>3837</v>
      </c>
      <c r="AG20" s="238">
        <v>3</v>
      </c>
      <c r="AH20" s="238">
        <v>2</v>
      </c>
      <c r="AI20" s="238">
        <v>2</v>
      </c>
      <c r="AJ20" s="238">
        <v>2</v>
      </c>
      <c r="AK20" s="238">
        <v>24</v>
      </c>
      <c r="AL20" s="238">
        <v>37</v>
      </c>
      <c r="AM20" s="238" t="s">
        <v>354</v>
      </c>
      <c r="AN20" s="238">
        <v>5</v>
      </c>
      <c r="AO20" s="238">
        <v>1</v>
      </c>
      <c r="AP20" s="238">
        <v>1</v>
      </c>
      <c r="AS20" s="238">
        <v>7</v>
      </c>
      <c r="AT20" s="238">
        <v>98</v>
      </c>
      <c r="AU20" s="238">
        <v>40</v>
      </c>
      <c r="AV20" s="238">
        <v>11</v>
      </c>
      <c r="AW20" s="238">
        <v>20</v>
      </c>
      <c r="CT20" s="238">
        <v>441830</v>
      </c>
      <c r="CU20" s="238">
        <v>4974108</v>
      </c>
      <c r="CV20" s="238">
        <v>44.918018199999999</v>
      </c>
      <c r="CW20" s="238">
        <v>-93.737002000000004</v>
      </c>
      <c r="CX20" s="238" t="s">
        <v>359</v>
      </c>
      <c r="CY20" s="238" t="s">
        <v>3852</v>
      </c>
    </row>
    <row r="21" spans="1:103" x14ac:dyDescent="0.25">
      <c r="A21" s="238">
        <v>525814</v>
      </c>
      <c r="B21" s="238">
        <v>4</v>
      </c>
      <c r="C21" s="238">
        <v>110</v>
      </c>
      <c r="D21" s="238">
        <v>0.52500000000000002</v>
      </c>
      <c r="E21" s="238">
        <v>27</v>
      </c>
      <c r="F21" s="238" t="s">
        <v>1119</v>
      </c>
      <c r="H21" s="238" t="s">
        <v>354</v>
      </c>
      <c r="I21" s="238">
        <v>25</v>
      </c>
      <c r="K21" s="238">
        <v>17006070</v>
      </c>
      <c r="M21" s="238">
        <v>12</v>
      </c>
      <c r="N21" s="238">
        <v>17</v>
      </c>
      <c r="O21" s="238">
        <v>2017</v>
      </c>
      <c r="P21" s="238" t="s">
        <v>366</v>
      </c>
      <c r="Q21" s="238">
        <v>8</v>
      </c>
      <c r="S21" s="238">
        <v>5</v>
      </c>
      <c r="T21" s="238">
        <v>0</v>
      </c>
      <c r="U21" s="238">
        <v>2</v>
      </c>
      <c r="V21" s="238">
        <v>90</v>
      </c>
      <c r="W21" s="238">
        <v>10</v>
      </c>
      <c r="X21" s="238">
        <v>3</v>
      </c>
      <c r="Y21" s="238">
        <v>1</v>
      </c>
      <c r="Z21" s="238">
        <v>2</v>
      </c>
      <c r="AB21" s="238">
        <v>1</v>
      </c>
      <c r="AC21" s="238">
        <v>98</v>
      </c>
      <c r="AD21" s="238" t="s">
        <v>3836</v>
      </c>
      <c r="AF21" s="238" t="s">
        <v>3837</v>
      </c>
      <c r="AG21" s="238">
        <v>90</v>
      </c>
      <c r="AH21" s="238">
        <v>2</v>
      </c>
      <c r="AI21" s="238">
        <v>2</v>
      </c>
      <c r="AJ21" s="238">
        <v>1</v>
      </c>
      <c r="AK21" s="238">
        <v>21</v>
      </c>
      <c r="AL21" s="238">
        <v>23</v>
      </c>
      <c r="AM21" s="238" t="s">
        <v>354</v>
      </c>
      <c r="AN21" s="238">
        <v>5</v>
      </c>
      <c r="AO21" s="238">
        <v>2</v>
      </c>
      <c r="AS21" s="238">
        <v>12</v>
      </c>
      <c r="AT21" s="238">
        <v>23</v>
      </c>
      <c r="AU21" s="238">
        <v>40</v>
      </c>
      <c r="AV21" s="238">
        <v>11</v>
      </c>
      <c r="AW21" s="238">
        <v>21</v>
      </c>
      <c r="AX21" s="238">
        <v>2</v>
      </c>
      <c r="AY21" s="238">
        <v>5</v>
      </c>
      <c r="AZ21" s="238">
        <v>4</v>
      </c>
      <c r="BA21" s="238">
        <v>21</v>
      </c>
      <c r="BB21" s="238">
        <v>39</v>
      </c>
      <c r="BC21" s="238" t="s">
        <v>363</v>
      </c>
      <c r="BD21" s="238">
        <v>5</v>
      </c>
      <c r="BE21" s="238">
        <v>1</v>
      </c>
      <c r="BI21" s="238">
        <v>12</v>
      </c>
      <c r="BJ21" s="238">
        <v>9</v>
      </c>
      <c r="BK21" s="238">
        <v>45</v>
      </c>
      <c r="BL21" s="238">
        <v>11</v>
      </c>
      <c r="BM21" s="238">
        <v>23</v>
      </c>
      <c r="CT21" s="238">
        <v>441832.56739569001</v>
      </c>
      <c r="CU21" s="238">
        <v>4974108.0698491</v>
      </c>
      <c r="CV21" s="238">
        <v>44.918023519999998</v>
      </c>
      <c r="CW21" s="238">
        <v>-93.736971909999994</v>
      </c>
      <c r="CX21" s="238" t="s">
        <v>359</v>
      </c>
      <c r="CY21" s="238" t="s">
        <v>3853</v>
      </c>
    </row>
    <row r="22" spans="1:103" x14ac:dyDescent="0.25">
      <c r="A22" s="238">
        <v>374909</v>
      </c>
      <c r="B22" s="238">
        <v>4</v>
      </c>
      <c r="C22" s="238">
        <v>110</v>
      </c>
      <c r="D22" s="238">
        <v>0.52700000000000002</v>
      </c>
      <c r="E22" s="238">
        <v>27</v>
      </c>
      <c r="F22" s="238" t="s">
        <v>1119</v>
      </c>
      <c r="H22" s="238" t="s">
        <v>354</v>
      </c>
      <c r="I22" s="238">
        <v>25</v>
      </c>
      <c r="K22" s="238">
        <v>16003765</v>
      </c>
      <c r="M22" s="238">
        <v>8</v>
      </c>
      <c r="N22" s="238">
        <v>28</v>
      </c>
      <c r="O22" s="238">
        <v>2016</v>
      </c>
      <c r="P22" s="238" t="s">
        <v>366</v>
      </c>
      <c r="Q22" s="238">
        <v>17</v>
      </c>
      <c r="R22" s="238" t="s">
        <v>369</v>
      </c>
      <c r="S22" s="238">
        <v>3</v>
      </c>
      <c r="T22" s="238">
        <v>0</v>
      </c>
      <c r="U22" s="238">
        <v>2</v>
      </c>
      <c r="W22" s="238">
        <v>34</v>
      </c>
      <c r="X22" s="238">
        <v>3</v>
      </c>
      <c r="Y22" s="238">
        <v>1</v>
      </c>
      <c r="Z22" s="238">
        <v>1</v>
      </c>
      <c r="AB22" s="238">
        <v>1</v>
      </c>
      <c r="AC22" s="238">
        <v>98</v>
      </c>
      <c r="AD22" s="238" t="s">
        <v>3836</v>
      </c>
      <c r="AF22" s="238" t="s">
        <v>3837</v>
      </c>
      <c r="AG22" s="238">
        <v>90</v>
      </c>
      <c r="AH22" s="238">
        <v>2</v>
      </c>
      <c r="AI22" s="238">
        <v>3</v>
      </c>
      <c r="AJ22" s="238">
        <v>2</v>
      </c>
      <c r="AK22" s="238">
        <v>21</v>
      </c>
      <c r="AL22" s="238">
        <v>16</v>
      </c>
      <c r="AM22" s="238" t="s">
        <v>354</v>
      </c>
      <c r="AN22" s="238">
        <v>5</v>
      </c>
      <c r="AO22" s="238">
        <v>2</v>
      </c>
      <c r="AS22" s="238">
        <v>12</v>
      </c>
      <c r="AT22" s="238">
        <v>23</v>
      </c>
      <c r="AU22" s="238">
        <v>40</v>
      </c>
      <c r="AV22" s="238">
        <v>11</v>
      </c>
      <c r="AW22" s="238">
        <v>22</v>
      </c>
      <c r="AX22" s="238">
        <v>2</v>
      </c>
      <c r="AY22" s="238">
        <v>31</v>
      </c>
      <c r="AZ22" s="238">
        <v>3</v>
      </c>
      <c r="BA22" s="238">
        <v>21</v>
      </c>
      <c r="BB22" s="238">
        <v>54</v>
      </c>
      <c r="BC22" s="238" t="s">
        <v>354</v>
      </c>
      <c r="BD22" s="238">
        <v>5</v>
      </c>
      <c r="BE22" s="238">
        <v>1</v>
      </c>
      <c r="BI22" s="238">
        <v>12</v>
      </c>
      <c r="BJ22" s="238">
        <v>9</v>
      </c>
      <c r="BK22" s="238">
        <v>45</v>
      </c>
      <c r="BL22" s="238">
        <v>11</v>
      </c>
      <c r="BM22" s="238">
        <v>22</v>
      </c>
      <c r="CT22" s="238">
        <v>441836.31208252901</v>
      </c>
      <c r="CU22" s="238">
        <v>4974108.9226049203</v>
      </c>
      <c r="CV22" s="238">
        <v>44.918031499999998</v>
      </c>
      <c r="CW22" s="238">
        <v>-93.736924560000006</v>
      </c>
      <c r="CX22" s="238" t="s">
        <v>359</v>
      </c>
      <c r="CY22" s="238" t="s">
        <v>3854</v>
      </c>
    </row>
    <row r="23" spans="1:103" x14ac:dyDescent="0.25">
      <c r="A23" s="238">
        <v>10955888</v>
      </c>
      <c r="B23" s="238">
        <v>4</v>
      </c>
      <c r="C23" s="238">
        <v>110</v>
      </c>
      <c r="D23" s="238">
        <v>0.56000000000000005</v>
      </c>
      <c r="E23" s="238">
        <v>27</v>
      </c>
      <c r="F23" s="238" t="s">
        <v>1119</v>
      </c>
      <c r="H23" s="238" t="s">
        <v>354</v>
      </c>
      <c r="I23" s="238">
        <v>25</v>
      </c>
      <c r="K23" s="238">
        <v>14004166</v>
      </c>
      <c r="L23" s="238">
        <v>140990023</v>
      </c>
      <c r="M23" s="238">
        <v>4</v>
      </c>
      <c r="N23" s="238">
        <v>8</v>
      </c>
      <c r="O23" s="238">
        <v>2014</v>
      </c>
      <c r="P23" s="238" t="s">
        <v>368</v>
      </c>
      <c r="Q23" s="238">
        <v>12</v>
      </c>
      <c r="S23" s="238">
        <v>2</v>
      </c>
      <c r="T23" s="238">
        <v>0</v>
      </c>
      <c r="U23" s="238">
        <v>2</v>
      </c>
      <c r="V23" s="238">
        <v>8</v>
      </c>
      <c r="W23" s="238">
        <v>10</v>
      </c>
      <c r="X23" s="238">
        <v>2</v>
      </c>
      <c r="Y23" s="238">
        <v>1</v>
      </c>
      <c r="Z23" s="238">
        <v>1</v>
      </c>
      <c r="AB23" s="238">
        <v>1</v>
      </c>
      <c r="AC23" s="238">
        <v>98</v>
      </c>
      <c r="AD23" s="238" t="s">
        <v>3828</v>
      </c>
      <c r="AE23" s="238" t="s">
        <v>3844</v>
      </c>
      <c r="AF23" s="238" t="s">
        <v>3837</v>
      </c>
      <c r="AG23" s="238">
        <v>8</v>
      </c>
      <c r="AH23" s="238">
        <v>2</v>
      </c>
      <c r="AI23" s="238">
        <v>2</v>
      </c>
      <c r="AJ23" s="238">
        <v>4</v>
      </c>
      <c r="AK23" s="238">
        <v>22</v>
      </c>
      <c r="AL23" s="238">
        <v>59</v>
      </c>
      <c r="AM23" s="238" t="s">
        <v>354</v>
      </c>
      <c r="AN23" s="238">
        <v>90</v>
      </c>
      <c r="AO23" s="238">
        <v>21</v>
      </c>
      <c r="AP23" s="238">
        <v>6</v>
      </c>
      <c r="AS23" s="238">
        <v>7</v>
      </c>
      <c r="AT23" s="238">
        <v>98</v>
      </c>
      <c r="AU23" s="238">
        <v>30</v>
      </c>
      <c r="AV23" s="238">
        <v>10</v>
      </c>
      <c r="AW23" s="238">
        <v>20</v>
      </c>
      <c r="AX23" s="238">
        <v>2</v>
      </c>
      <c r="AY23" s="238">
        <v>4</v>
      </c>
      <c r="AZ23" s="238">
        <v>3</v>
      </c>
      <c r="BA23" s="238">
        <v>21</v>
      </c>
      <c r="BB23" s="238">
        <v>41</v>
      </c>
      <c r="BC23" s="238" t="s">
        <v>363</v>
      </c>
      <c r="BD23" s="238">
        <v>5</v>
      </c>
      <c r="BE23" s="238">
        <v>1</v>
      </c>
      <c r="BI23" s="238">
        <v>7</v>
      </c>
      <c r="BJ23" s="238">
        <v>98</v>
      </c>
      <c r="BK23" s="238">
        <v>30</v>
      </c>
      <c r="BL23" s="238">
        <v>10</v>
      </c>
      <c r="BM23" s="238">
        <v>20</v>
      </c>
      <c r="CT23" s="238">
        <v>441883</v>
      </c>
      <c r="CU23" s="238">
        <v>4974133</v>
      </c>
      <c r="CV23" s="238">
        <v>44.918256100000001</v>
      </c>
      <c r="CW23" s="238">
        <v>-93.736334099999993</v>
      </c>
      <c r="CX23" s="238" t="s">
        <v>359</v>
      </c>
      <c r="CY23" s="238" t="s">
        <v>3855</v>
      </c>
    </row>
    <row r="24" spans="1:103" x14ac:dyDescent="0.25">
      <c r="A24" s="238">
        <v>10869530</v>
      </c>
      <c r="B24" s="238">
        <v>4</v>
      </c>
      <c r="C24" s="238">
        <v>110</v>
      </c>
      <c r="D24" s="238">
        <v>0.88400000000000001</v>
      </c>
      <c r="E24" s="238">
        <v>27</v>
      </c>
      <c r="F24" s="238" t="s">
        <v>1119</v>
      </c>
      <c r="H24" s="238" t="s">
        <v>354</v>
      </c>
      <c r="I24" s="238">
        <v>25</v>
      </c>
      <c r="K24" s="238">
        <v>13001223</v>
      </c>
      <c r="L24" s="238">
        <v>130790015</v>
      </c>
      <c r="M24" s="238">
        <v>3</v>
      </c>
      <c r="N24" s="238">
        <v>19</v>
      </c>
      <c r="O24" s="238">
        <v>2013</v>
      </c>
      <c r="P24" s="238" t="s">
        <v>368</v>
      </c>
      <c r="Q24" s="238">
        <v>21</v>
      </c>
      <c r="S24" s="238">
        <v>4</v>
      </c>
      <c r="T24" s="238">
        <v>0</v>
      </c>
      <c r="U24" s="238">
        <v>2</v>
      </c>
      <c r="V24" s="238">
        <v>8</v>
      </c>
      <c r="W24" s="238">
        <v>10</v>
      </c>
      <c r="X24" s="238">
        <v>2</v>
      </c>
      <c r="Y24" s="238">
        <v>6</v>
      </c>
      <c r="Z24" s="238">
        <v>2</v>
      </c>
      <c r="AA24" s="238">
        <v>8</v>
      </c>
      <c r="AB24" s="238">
        <v>3</v>
      </c>
      <c r="AC24" s="238">
        <v>98</v>
      </c>
      <c r="AD24" s="238" t="s">
        <v>3851</v>
      </c>
      <c r="AE24" s="238" t="s">
        <v>3856</v>
      </c>
      <c r="AF24" s="238" t="s">
        <v>3837</v>
      </c>
      <c r="AG24" s="238">
        <v>8</v>
      </c>
      <c r="AH24" s="238">
        <v>2</v>
      </c>
      <c r="AI24" s="238">
        <v>2</v>
      </c>
      <c r="AJ24" s="238">
        <v>4</v>
      </c>
      <c r="AK24" s="238">
        <v>21</v>
      </c>
      <c r="AL24" s="238">
        <v>25</v>
      </c>
      <c r="AM24" s="238" t="s">
        <v>354</v>
      </c>
      <c r="AN24" s="238">
        <v>5</v>
      </c>
      <c r="AO24" s="238">
        <v>1</v>
      </c>
      <c r="AS24" s="238">
        <v>7</v>
      </c>
      <c r="AT24" s="238">
        <v>98</v>
      </c>
      <c r="AU24" s="238">
        <v>45</v>
      </c>
      <c r="AV24" s="238">
        <v>10</v>
      </c>
      <c r="AW24" s="238">
        <v>20</v>
      </c>
      <c r="AX24" s="238">
        <v>2</v>
      </c>
      <c r="AY24" s="238">
        <v>2</v>
      </c>
      <c r="AZ24" s="238">
        <v>3</v>
      </c>
      <c r="BA24" s="238">
        <v>21</v>
      </c>
      <c r="BB24" s="238">
        <v>20</v>
      </c>
      <c r="BC24" s="238" t="s">
        <v>363</v>
      </c>
      <c r="BD24" s="238">
        <v>5</v>
      </c>
      <c r="BE24" s="238">
        <v>1</v>
      </c>
      <c r="BF24" s="238">
        <v>1</v>
      </c>
      <c r="BI24" s="238">
        <v>7</v>
      </c>
      <c r="BJ24" s="238">
        <v>98</v>
      </c>
      <c r="BK24" s="238">
        <v>45</v>
      </c>
      <c r="BL24" s="238">
        <v>10</v>
      </c>
      <c r="BM24" s="238">
        <v>20</v>
      </c>
      <c r="CT24" s="238">
        <v>442368</v>
      </c>
      <c r="CU24" s="238">
        <v>4974326</v>
      </c>
      <c r="CV24" s="238">
        <v>44.920025899999999</v>
      </c>
      <c r="CW24" s="238">
        <v>-93.730216999999996</v>
      </c>
      <c r="CX24" s="238" t="s">
        <v>359</v>
      </c>
      <c r="CY24" s="238" t="s">
        <v>3857</v>
      </c>
    </row>
    <row r="25" spans="1:103" x14ac:dyDescent="0.25">
      <c r="A25" s="238">
        <v>10911811</v>
      </c>
      <c r="B25" s="238">
        <v>4</v>
      </c>
      <c r="C25" s="238">
        <v>110</v>
      </c>
      <c r="D25" s="238">
        <v>1.1080000000000001</v>
      </c>
      <c r="E25" s="238">
        <v>27</v>
      </c>
      <c r="F25" s="238" t="s">
        <v>1119</v>
      </c>
      <c r="H25" s="238" t="s">
        <v>354</v>
      </c>
      <c r="I25" s="238">
        <v>25</v>
      </c>
      <c r="K25" s="238">
        <v>13006716</v>
      </c>
      <c r="L25" s="238">
        <v>133340122</v>
      </c>
      <c r="M25" s="238">
        <v>11</v>
      </c>
      <c r="N25" s="238">
        <v>30</v>
      </c>
      <c r="O25" s="238">
        <v>2013</v>
      </c>
      <c r="P25" s="238" t="s">
        <v>364</v>
      </c>
      <c r="Q25" s="238">
        <v>15</v>
      </c>
      <c r="S25" s="238">
        <v>4</v>
      </c>
      <c r="T25" s="238">
        <v>0</v>
      </c>
      <c r="U25" s="238">
        <v>1</v>
      </c>
      <c r="V25" s="238">
        <v>4</v>
      </c>
      <c r="W25" s="238">
        <v>69</v>
      </c>
      <c r="X25" s="238">
        <v>2</v>
      </c>
      <c r="Y25" s="238">
        <v>1</v>
      </c>
      <c r="Z25" s="238">
        <v>1</v>
      </c>
      <c r="AB25" s="238">
        <v>1</v>
      </c>
      <c r="AC25" s="238">
        <v>98</v>
      </c>
      <c r="AD25" s="238" t="s">
        <v>3858</v>
      </c>
      <c r="AE25" s="238" t="s">
        <v>3859</v>
      </c>
      <c r="AF25" s="238" t="s">
        <v>3837</v>
      </c>
      <c r="AG25" s="238">
        <v>3</v>
      </c>
      <c r="AH25" s="238">
        <v>2</v>
      </c>
      <c r="AI25" s="238">
        <v>2</v>
      </c>
      <c r="AJ25" s="238">
        <v>2</v>
      </c>
      <c r="AK25" s="238">
        <v>21</v>
      </c>
      <c r="AL25" s="238">
        <v>68</v>
      </c>
      <c r="AM25" s="238" t="s">
        <v>363</v>
      </c>
      <c r="AN25" s="238">
        <v>99</v>
      </c>
      <c r="AS25" s="238">
        <v>7</v>
      </c>
      <c r="AT25" s="238">
        <v>98</v>
      </c>
      <c r="AU25" s="238">
        <v>40</v>
      </c>
      <c r="AV25" s="238">
        <v>11</v>
      </c>
      <c r="AW25" s="238">
        <v>21</v>
      </c>
      <c r="CT25" s="238">
        <v>442671</v>
      </c>
      <c r="CU25" s="238">
        <v>4974513</v>
      </c>
      <c r="CV25" s="238">
        <v>44.921738900000001</v>
      </c>
      <c r="CW25" s="238">
        <v>-93.726396699999995</v>
      </c>
      <c r="CX25" s="238" t="s">
        <v>359</v>
      </c>
      <c r="CY25" s="238" t="s">
        <v>3860</v>
      </c>
    </row>
    <row r="26" spans="1:103" x14ac:dyDescent="0.25">
      <c r="A26" s="238">
        <v>809592</v>
      </c>
      <c r="B26" s="238">
        <v>4</v>
      </c>
      <c r="C26" s="238">
        <v>110</v>
      </c>
      <c r="D26" s="238">
        <v>1.123</v>
      </c>
      <c r="E26" s="238">
        <v>27</v>
      </c>
      <c r="F26" s="238" t="s">
        <v>1119</v>
      </c>
      <c r="H26" s="238" t="s">
        <v>354</v>
      </c>
      <c r="I26" s="238">
        <v>25</v>
      </c>
      <c r="K26" s="238">
        <v>20001972</v>
      </c>
      <c r="L26" s="238">
        <v>201290080</v>
      </c>
      <c r="M26" s="238">
        <v>5</v>
      </c>
      <c r="N26" s="238">
        <v>8</v>
      </c>
      <c r="O26" s="238">
        <v>2020</v>
      </c>
      <c r="P26" s="238" t="s">
        <v>362</v>
      </c>
      <c r="Q26" s="238">
        <v>20</v>
      </c>
      <c r="R26" s="238">
        <v>98</v>
      </c>
      <c r="S26" s="238">
        <v>2</v>
      </c>
      <c r="T26" s="238">
        <v>0</v>
      </c>
      <c r="U26" s="238">
        <v>1</v>
      </c>
      <c r="W26" s="238">
        <v>28</v>
      </c>
      <c r="X26" s="238">
        <v>2</v>
      </c>
      <c r="Y26" s="238">
        <v>3</v>
      </c>
      <c r="Z26" s="238">
        <v>1</v>
      </c>
      <c r="AB26" s="238">
        <v>1</v>
      </c>
      <c r="AC26" s="238">
        <v>98</v>
      </c>
      <c r="AD26" s="238" t="s">
        <v>3836</v>
      </c>
      <c r="AF26" s="238" t="s">
        <v>3837</v>
      </c>
      <c r="AG26" s="238">
        <v>3</v>
      </c>
      <c r="AH26" s="238">
        <v>2</v>
      </c>
      <c r="AI26" s="238">
        <v>2</v>
      </c>
      <c r="AJ26" s="238">
        <v>3</v>
      </c>
      <c r="AK26" s="238">
        <v>32</v>
      </c>
      <c r="AL26" s="238">
        <v>30</v>
      </c>
      <c r="AM26" s="238" t="s">
        <v>354</v>
      </c>
      <c r="AN26" s="238">
        <v>5</v>
      </c>
      <c r="AO26" s="238">
        <v>74</v>
      </c>
      <c r="AS26" s="238">
        <v>12</v>
      </c>
      <c r="AT26" s="238">
        <v>98</v>
      </c>
      <c r="AU26" s="238">
        <v>45</v>
      </c>
      <c r="AV26" s="238">
        <v>13</v>
      </c>
      <c r="AW26" s="238">
        <v>24</v>
      </c>
      <c r="CT26" s="238">
        <v>442688.76077474398</v>
      </c>
      <c r="CU26" s="238">
        <v>4974528.2925848896</v>
      </c>
      <c r="CV26" s="238">
        <v>44.921875569999997</v>
      </c>
      <c r="CW26" s="238">
        <v>-93.726172599999998</v>
      </c>
      <c r="CX26" s="238" t="s">
        <v>359</v>
      </c>
      <c r="CY26" s="238" t="s">
        <v>3861</v>
      </c>
    </row>
    <row r="27" spans="1:103" x14ac:dyDescent="0.25">
      <c r="A27" s="238">
        <v>10723769</v>
      </c>
      <c r="B27" s="238">
        <v>4</v>
      </c>
      <c r="C27" s="238">
        <v>110</v>
      </c>
      <c r="D27" s="238">
        <v>1.127</v>
      </c>
      <c r="E27" s="238">
        <v>27</v>
      </c>
      <c r="F27" s="238" t="s">
        <v>1119</v>
      </c>
      <c r="H27" s="238" t="s">
        <v>354</v>
      </c>
      <c r="I27" s="238">
        <v>25</v>
      </c>
      <c r="K27" s="238">
        <v>11003862</v>
      </c>
      <c r="L27" s="238">
        <v>111800088</v>
      </c>
      <c r="M27" s="238">
        <v>6</v>
      </c>
      <c r="N27" s="238">
        <v>29</v>
      </c>
      <c r="O27" s="238">
        <v>2011</v>
      </c>
      <c r="P27" s="238" t="s">
        <v>355</v>
      </c>
      <c r="Q27" s="238">
        <v>9</v>
      </c>
      <c r="S27" s="238">
        <v>3</v>
      </c>
      <c r="T27" s="238">
        <v>0</v>
      </c>
      <c r="U27" s="238">
        <v>1</v>
      </c>
      <c r="V27" s="238">
        <v>7</v>
      </c>
      <c r="W27" s="238">
        <v>45</v>
      </c>
      <c r="X27" s="238">
        <v>2</v>
      </c>
      <c r="Y27" s="238">
        <v>1</v>
      </c>
      <c r="Z27" s="238">
        <v>1</v>
      </c>
      <c r="AB27" s="238">
        <v>1</v>
      </c>
      <c r="AC27" s="238">
        <v>98</v>
      </c>
      <c r="AD27" s="238" t="s">
        <v>3851</v>
      </c>
      <c r="AE27" s="238" t="s">
        <v>3862</v>
      </c>
      <c r="AF27" s="238" t="s">
        <v>3837</v>
      </c>
      <c r="AG27" s="238">
        <v>3</v>
      </c>
      <c r="AH27" s="238">
        <v>2</v>
      </c>
      <c r="AI27" s="238">
        <v>2</v>
      </c>
      <c r="AJ27" s="238">
        <v>3</v>
      </c>
      <c r="AK27" s="238">
        <v>21</v>
      </c>
      <c r="AL27" s="238">
        <v>18</v>
      </c>
      <c r="AM27" s="238" t="s">
        <v>363</v>
      </c>
      <c r="AN27" s="238">
        <v>5</v>
      </c>
      <c r="AO27" s="238">
        <v>72</v>
      </c>
      <c r="AS27" s="238">
        <v>7</v>
      </c>
      <c r="AT27" s="238">
        <v>98</v>
      </c>
      <c r="AU27" s="238">
        <v>45</v>
      </c>
      <c r="AV27" s="238">
        <v>11</v>
      </c>
      <c r="AW27" s="238">
        <v>20</v>
      </c>
      <c r="CT27" s="238">
        <v>442696</v>
      </c>
      <c r="CU27" s="238">
        <v>4974532</v>
      </c>
      <c r="CV27" s="238">
        <v>44.921905299999999</v>
      </c>
      <c r="CW27" s="238">
        <v>-93.726087399999997</v>
      </c>
      <c r="CX27" s="238" t="s">
        <v>359</v>
      </c>
      <c r="CY27" s="238" t="e">
        <v>#NAME?</v>
      </c>
    </row>
    <row r="28" spans="1:103" x14ac:dyDescent="0.25">
      <c r="A28" s="238">
        <v>758259</v>
      </c>
      <c r="B28" s="238">
        <v>4</v>
      </c>
      <c r="C28" s="238">
        <v>110</v>
      </c>
      <c r="D28" s="238">
        <v>1.508</v>
      </c>
      <c r="E28" s="238">
        <v>27</v>
      </c>
      <c r="F28" s="238" t="s">
        <v>1119</v>
      </c>
      <c r="H28" s="238" t="s">
        <v>354</v>
      </c>
      <c r="I28" s="238">
        <v>25</v>
      </c>
      <c r="K28" s="238">
        <v>19005018</v>
      </c>
      <c r="M28" s="238">
        <v>10</v>
      </c>
      <c r="N28" s="238">
        <v>30</v>
      </c>
      <c r="O28" s="238">
        <v>2019</v>
      </c>
      <c r="P28" s="238" t="s">
        <v>355</v>
      </c>
      <c r="Q28" s="238">
        <v>7</v>
      </c>
      <c r="R28" s="238">
        <v>98</v>
      </c>
      <c r="S28" s="238">
        <v>5</v>
      </c>
      <c r="T28" s="238">
        <v>0</v>
      </c>
      <c r="U28" s="238">
        <v>1</v>
      </c>
      <c r="W28" s="238">
        <v>17</v>
      </c>
      <c r="X28" s="238">
        <v>2</v>
      </c>
      <c r="Y28" s="238">
        <v>1</v>
      </c>
      <c r="Z28" s="238">
        <v>2</v>
      </c>
      <c r="AB28" s="238">
        <v>1</v>
      </c>
      <c r="AC28" s="238">
        <v>98</v>
      </c>
      <c r="AD28" s="238" t="s">
        <v>3836</v>
      </c>
      <c r="AF28" s="238" t="s">
        <v>3837</v>
      </c>
      <c r="AG28" s="238">
        <v>4</v>
      </c>
      <c r="AH28" s="238">
        <v>2</v>
      </c>
      <c r="AI28" s="238">
        <v>4</v>
      </c>
      <c r="AJ28" s="238">
        <v>4</v>
      </c>
      <c r="AK28" s="238">
        <v>21</v>
      </c>
      <c r="AL28" s="238">
        <v>39</v>
      </c>
      <c r="AM28" s="238" t="s">
        <v>354</v>
      </c>
      <c r="AN28" s="238">
        <v>5</v>
      </c>
      <c r="AO28" s="238">
        <v>1</v>
      </c>
      <c r="AS28" s="238">
        <v>12</v>
      </c>
      <c r="AT28" s="238">
        <v>9</v>
      </c>
      <c r="AV28" s="238">
        <v>11</v>
      </c>
      <c r="AW28" s="238">
        <v>21</v>
      </c>
      <c r="CT28" s="238">
        <v>443271.89810769598</v>
      </c>
      <c r="CU28" s="238">
        <v>4974728.2444227999</v>
      </c>
      <c r="CV28" s="238">
        <v>44.923722140000002</v>
      </c>
      <c r="CW28" s="238">
        <v>-93.718806880000002</v>
      </c>
      <c r="CX28" s="238" t="s">
        <v>359</v>
      </c>
      <c r="CY28" s="238" t="s">
        <v>3863</v>
      </c>
    </row>
    <row r="29" spans="1:103" x14ac:dyDescent="0.25">
      <c r="A29" s="238">
        <v>11025391</v>
      </c>
      <c r="B29" s="238">
        <v>4</v>
      </c>
      <c r="C29" s="238">
        <v>110</v>
      </c>
      <c r="D29" s="238">
        <v>1.579</v>
      </c>
      <c r="E29" s="238">
        <v>27</v>
      </c>
      <c r="F29" s="238" t="s">
        <v>1119</v>
      </c>
      <c r="H29" s="238" t="s">
        <v>354</v>
      </c>
      <c r="I29" s="238">
        <v>25</v>
      </c>
      <c r="K29" s="238">
        <v>15000367</v>
      </c>
      <c r="L29" s="238">
        <v>150220112</v>
      </c>
      <c r="M29" s="238">
        <v>1</v>
      </c>
      <c r="N29" s="238">
        <v>22</v>
      </c>
      <c r="O29" s="238">
        <v>2015</v>
      </c>
      <c r="P29" s="238" t="s">
        <v>384</v>
      </c>
      <c r="Q29" s="238">
        <v>7</v>
      </c>
      <c r="S29" s="238">
        <v>5</v>
      </c>
      <c r="T29" s="238">
        <v>0</v>
      </c>
      <c r="U29" s="238">
        <v>1</v>
      </c>
      <c r="V29" s="238">
        <v>8</v>
      </c>
      <c r="W29" s="238">
        <v>16</v>
      </c>
      <c r="X29" s="238">
        <v>2</v>
      </c>
      <c r="Y29" s="238">
        <v>6</v>
      </c>
      <c r="Z29" s="238">
        <v>2</v>
      </c>
      <c r="AA29" s="238">
        <v>2</v>
      </c>
      <c r="AB29" s="238">
        <v>1</v>
      </c>
      <c r="AC29" s="238">
        <v>98</v>
      </c>
      <c r="AD29" s="238" t="s">
        <v>3864</v>
      </c>
      <c r="AE29" s="238" t="s">
        <v>3865</v>
      </c>
      <c r="AF29" s="238" t="s">
        <v>3837</v>
      </c>
      <c r="AG29" s="238">
        <v>4</v>
      </c>
      <c r="AH29" s="238">
        <v>2</v>
      </c>
      <c r="AI29" s="238">
        <v>2</v>
      </c>
      <c r="AJ29" s="238">
        <v>4</v>
      </c>
      <c r="AK29" s="238">
        <v>21</v>
      </c>
      <c r="AL29" s="238">
        <v>52</v>
      </c>
      <c r="AM29" s="238" t="s">
        <v>363</v>
      </c>
      <c r="AN29" s="238">
        <v>5</v>
      </c>
      <c r="AO29" s="238">
        <v>1</v>
      </c>
      <c r="AP29" s="238">
        <v>1</v>
      </c>
      <c r="AS29" s="238">
        <v>7</v>
      </c>
      <c r="AT29" s="238">
        <v>98</v>
      </c>
      <c r="AU29" s="238">
        <v>45</v>
      </c>
      <c r="AV29" s="238">
        <v>11</v>
      </c>
      <c r="AW29" s="238">
        <v>21</v>
      </c>
      <c r="CT29" s="238">
        <v>443387</v>
      </c>
      <c r="CU29" s="238">
        <v>4974742</v>
      </c>
      <c r="CV29" s="238">
        <v>44.923857300000002</v>
      </c>
      <c r="CW29" s="238">
        <v>-93.7173552</v>
      </c>
      <c r="CX29" s="238" t="s">
        <v>359</v>
      </c>
      <c r="CY29" s="238" t="s">
        <v>3866</v>
      </c>
    </row>
    <row r="30" spans="1:103" x14ac:dyDescent="0.25">
      <c r="A30" s="238">
        <v>812518</v>
      </c>
      <c r="B30" s="238">
        <v>4</v>
      </c>
      <c r="C30" s="238">
        <v>110</v>
      </c>
      <c r="D30" s="238">
        <v>1.7769999999999999</v>
      </c>
      <c r="E30" s="238">
        <v>27</v>
      </c>
      <c r="F30" s="238" t="s">
        <v>1119</v>
      </c>
      <c r="H30" s="238" t="s">
        <v>354</v>
      </c>
      <c r="I30" s="238">
        <v>25</v>
      </c>
      <c r="K30" s="238">
        <v>20002330</v>
      </c>
      <c r="L30" s="238">
        <v>201540061</v>
      </c>
      <c r="M30" s="238">
        <v>6</v>
      </c>
      <c r="N30" s="238">
        <v>2</v>
      </c>
      <c r="O30" s="238">
        <v>2020</v>
      </c>
      <c r="P30" s="238" t="s">
        <v>368</v>
      </c>
      <c r="Q30" s="238">
        <v>10</v>
      </c>
      <c r="S30" s="238">
        <v>5</v>
      </c>
      <c r="T30" s="238">
        <v>0</v>
      </c>
      <c r="U30" s="238">
        <v>2</v>
      </c>
      <c r="V30" s="238">
        <v>12</v>
      </c>
      <c r="W30" s="238">
        <v>10</v>
      </c>
      <c r="X30" s="238">
        <v>2</v>
      </c>
      <c r="Y30" s="238">
        <v>1</v>
      </c>
      <c r="Z30" s="238">
        <v>1</v>
      </c>
      <c r="AB30" s="238">
        <v>1</v>
      </c>
      <c r="AC30" s="238">
        <v>98</v>
      </c>
      <c r="AD30" s="238" t="s">
        <v>3836</v>
      </c>
      <c r="AF30" s="238" t="s">
        <v>3837</v>
      </c>
      <c r="AG30" s="238">
        <v>7</v>
      </c>
      <c r="AH30" s="238">
        <v>2</v>
      </c>
      <c r="AI30" s="238">
        <v>4</v>
      </c>
      <c r="AJ30" s="238">
        <v>3</v>
      </c>
      <c r="AK30" s="238">
        <v>34</v>
      </c>
      <c r="AL30" s="238">
        <v>61</v>
      </c>
      <c r="AM30" s="238" t="s">
        <v>363</v>
      </c>
      <c r="AN30" s="238">
        <v>5</v>
      </c>
      <c r="AO30" s="238">
        <v>90</v>
      </c>
      <c r="AS30" s="238">
        <v>12</v>
      </c>
      <c r="AT30" s="238">
        <v>9</v>
      </c>
      <c r="AU30" s="238">
        <v>45</v>
      </c>
      <c r="AV30" s="238">
        <v>11</v>
      </c>
      <c r="AW30" s="238">
        <v>21</v>
      </c>
      <c r="AX30" s="238">
        <v>2</v>
      </c>
      <c r="AY30" s="238">
        <v>4</v>
      </c>
      <c r="AZ30" s="238">
        <v>3</v>
      </c>
      <c r="BA30" s="238">
        <v>21</v>
      </c>
      <c r="BB30" s="238">
        <v>19</v>
      </c>
      <c r="BC30" s="238" t="s">
        <v>354</v>
      </c>
      <c r="BD30" s="238">
        <v>5</v>
      </c>
      <c r="BE30" s="238">
        <v>4</v>
      </c>
      <c r="BI30" s="238">
        <v>12</v>
      </c>
      <c r="BJ30" s="238">
        <v>9</v>
      </c>
      <c r="BK30" s="238">
        <v>45</v>
      </c>
      <c r="BL30" s="238">
        <v>11</v>
      </c>
      <c r="BM30" s="238">
        <v>21</v>
      </c>
      <c r="CT30" s="238">
        <v>443698.148210185</v>
      </c>
      <c r="CU30" s="238">
        <v>4974810.4661065899</v>
      </c>
      <c r="CV30" s="238">
        <v>44.924496120000001</v>
      </c>
      <c r="CW30" s="238">
        <v>-93.713415409999996</v>
      </c>
      <c r="CX30" s="238" t="s">
        <v>359</v>
      </c>
      <c r="CY30" s="238" t="s">
        <v>3867</v>
      </c>
    </row>
    <row r="31" spans="1:103" x14ac:dyDescent="0.25">
      <c r="A31" s="238">
        <v>821833</v>
      </c>
      <c r="B31" s="238">
        <v>4</v>
      </c>
      <c r="C31" s="238">
        <v>110</v>
      </c>
      <c r="D31" s="238">
        <v>1.841</v>
      </c>
      <c r="E31" s="238">
        <v>27</v>
      </c>
      <c r="F31" s="238" t="s">
        <v>1119</v>
      </c>
      <c r="H31" s="238" t="s">
        <v>354</v>
      </c>
      <c r="I31" s="238">
        <v>25</v>
      </c>
      <c r="K31" s="238">
        <v>20003248</v>
      </c>
      <c r="L31" s="238">
        <v>202080077</v>
      </c>
      <c r="M31" s="238">
        <v>7</v>
      </c>
      <c r="N31" s="238">
        <v>26</v>
      </c>
      <c r="O31" s="238">
        <v>2020</v>
      </c>
      <c r="P31" s="238" t="s">
        <v>366</v>
      </c>
      <c r="Q31" s="238">
        <v>20</v>
      </c>
      <c r="S31" s="238">
        <v>5</v>
      </c>
      <c r="T31" s="238">
        <v>0</v>
      </c>
      <c r="U31" s="238">
        <v>1</v>
      </c>
      <c r="W31" s="238">
        <v>16</v>
      </c>
      <c r="X31" s="238">
        <v>2</v>
      </c>
      <c r="Y31" s="238">
        <v>1</v>
      </c>
      <c r="Z31" s="238">
        <v>1</v>
      </c>
      <c r="AB31" s="238">
        <v>1</v>
      </c>
      <c r="AC31" s="238">
        <v>98</v>
      </c>
      <c r="AD31" s="238" t="s">
        <v>3836</v>
      </c>
      <c r="AF31" s="238" t="s">
        <v>3837</v>
      </c>
      <c r="AG31" s="238">
        <v>4</v>
      </c>
      <c r="AH31" s="238">
        <v>2</v>
      </c>
      <c r="AI31" s="238">
        <v>2</v>
      </c>
      <c r="AJ31" s="238">
        <v>4</v>
      </c>
      <c r="AK31" s="238">
        <v>21</v>
      </c>
      <c r="AL31" s="238">
        <v>59</v>
      </c>
      <c r="AM31" s="238" t="s">
        <v>363</v>
      </c>
      <c r="AN31" s="238">
        <v>5</v>
      </c>
      <c r="AO31" s="238">
        <v>1</v>
      </c>
      <c r="AS31" s="238">
        <v>12</v>
      </c>
      <c r="AT31" s="238">
        <v>9</v>
      </c>
      <c r="AU31" s="238">
        <v>45</v>
      </c>
      <c r="AV31" s="238">
        <v>11</v>
      </c>
      <c r="AW31" s="238">
        <v>21</v>
      </c>
      <c r="CT31" s="238">
        <v>443800.797840596</v>
      </c>
      <c r="CU31" s="238">
        <v>4974803.0968953902</v>
      </c>
      <c r="CV31" s="238">
        <v>44.924437900000001</v>
      </c>
      <c r="CW31" s="238">
        <v>-93.712113990000006</v>
      </c>
      <c r="CX31" s="238" t="s">
        <v>359</v>
      </c>
      <c r="CY31" s="238" t="s">
        <v>3868</v>
      </c>
    </row>
    <row r="32" spans="1:103" x14ac:dyDescent="0.25">
      <c r="A32" s="238">
        <v>844797</v>
      </c>
      <c r="B32" s="238">
        <v>4</v>
      </c>
      <c r="C32" s="238">
        <v>110</v>
      </c>
      <c r="D32" s="238">
        <v>1.891</v>
      </c>
      <c r="E32" s="238">
        <v>27</v>
      </c>
      <c r="F32" s="238" t="s">
        <v>1119</v>
      </c>
      <c r="H32" s="238" t="s">
        <v>354</v>
      </c>
      <c r="I32" s="238">
        <v>25</v>
      </c>
      <c r="K32" s="238">
        <v>20004510</v>
      </c>
      <c r="L32" s="238">
        <v>202800089</v>
      </c>
      <c r="M32" s="238">
        <v>10</v>
      </c>
      <c r="N32" s="238">
        <v>6</v>
      </c>
      <c r="O32" s="238">
        <v>2020</v>
      </c>
      <c r="P32" s="238" t="s">
        <v>368</v>
      </c>
      <c r="Q32" s="238">
        <v>13</v>
      </c>
      <c r="S32" s="238">
        <v>3</v>
      </c>
      <c r="T32" s="238">
        <v>0</v>
      </c>
      <c r="U32" s="238">
        <v>1</v>
      </c>
      <c r="W32" s="238">
        <v>9</v>
      </c>
      <c r="X32" s="238">
        <v>90</v>
      </c>
      <c r="Y32" s="238">
        <v>1</v>
      </c>
      <c r="Z32" s="238">
        <v>1</v>
      </c>
      <c r="AB32" s="238">
        <v>1</v>
      </c>
      <c r="AC32" s="238">
        <v>98</v>
      </c>
      <c r="AD32" s="238" t="s">
        <v>3836</v>
      </c>
      <c r="AF32" s="238" t="s">
        <v>3837</v>
      </c>
      <c r="AG32" s="238">
        <v>2</v>
      </c>
      <c r="AH32" s="238">
        <v>2</v>
      </c>
      <c r="AI32" s="238">
        <v>2</v>
      </c>
      <c r="AJ32" s="238">
        <v>4</v>
      </c>
      <c r="AK32" s="238">
        <v>21</v>
      </c>
      <c r="AL32" s="238">
        <v>32</v>
      </c>
      <c r="AM32" s="238" t="s">
        <v>363</v>
      </c>
      <c r="AN32" s="238">
        <v>5</v>
      </c>
      <c r="AO32" s="238">
        <v>1</v>
      </c>
      <c r="AS32" s="238">
        <v>12</v>
      </c>
      <c r="AT32" s="238">
        <v>9</v>
      </c>
      <c r="AU32" s="238">
        <v>45</v>
      </c>
      <c r="AV32" s="238">
        <v>11</v>
      </c>
      <c r="AW32" s="238">
        <v>21</v>
      </c>
      <c r="AX32" s="238">
        <v>6</v>
      </c>
      <c r="BB32" s="238">
        <v>68</v>
      </c>
      <c r="BC32" s="238" t="s">
        <v>354</v>
      </c>
      <c r="BD32" s="238">
        <v>5</v>
      </c>
      <c r="BE32" s="238">
        <v>2</v>
      </c>
      <c r="BG32" s="238">
        <v>30</v>
      </c>
      <c r="BH32" s="238">
        <v>90</v>
      </c>
      <c r="CT32" s="238">
        <v>443880.44649144798</v>
      </c>
      <c r="CU32" s="238">
        <v>4974791.4160684897</v>
      </c>
      <c r="CV32" s="238">
        <v>44.92433904</v>
      </c>
      <c r="CW32" s="238">
        <v>-93.711103519999995</v>
      </c>
      <c r="CX32" s="238" t="s">
        <v>359</v>
      </c>
      <c r="CY32" s="238" t="s">
        <v>3869</v>
      </c>
    </row>
    <row r="33" spans="1:103" x14ac:dyDescent="0.25">
      <c r="A33" s="238">
        <v>845012</v>
      </c>
      <c r="B33" s="238">
        <v>4</v>
      </c>
      <c r="C33" s="238">
        <v>110</v>
      </c>
      <c r="D33" s="238">
        <v>1.909</v>
      </c>
      <c r="E33" s="238">
        <v>27</v>
      </c>
      <c r="F33" s="238" t="s">
        <v>1119</v>
      </c>
      <c r="H33" s="238" t="s">
        <v>354</v>
      </c>
      <c r="I33" s="238">
        <v>25</v>
      </c>
      <c r="K33" s="238">
        <v>20004530</v>
      </c>
      <c r="L33" s="238">
        <v>202810116</v>
      </c>
      <c r="M33" s="238">
        <v>10</v>
      </c>
      <c r="N33" s="238">
        <v>7</v>
      </c>
      <c r="O33" s="238">
        <v>2020</v>
      </c>
      <c r="P33" s="238" t="s">
        <v>355</v>
      </c>
      <c r="Q33" s="238">
        <v>11</v>
      </c>
      <c r="S33" s="238">
        <v>5</v>
      </c>
      <c r="T33" s="238">
        <v>0</v>
      </c>
      <c r="U33" s="238">
        <v>2</v>
      </c>
      <c r="V33" s="238">
        <v>10</v>
      </c>
      <c r="W33" s="238">
        <v>10</v>
      </c>
      <c r="X33" s="238">
        <v>16</v>
      </c>
      <c r="Y33" s="238">
        <v>1</v>
      </c>
      <c r="Z33" s="238">
        <v>1</v>
      </c>
      <c r="AB33" s="238">
        <v>1</v>
      </c>
      <c r="AC33" s="238">
        <v>98</v>
      </c>
      <c r="AD33" s="238" t="s">
        <v>3836</v>
      </c>
      <c r="AF33" s="238" t="s">
        <v>3837</v>
      </c>
      <c r="AG33" s="238">
        <v>5</v>
      </c>
      <c r="AH33" s="238">
        <v>2</v>
      </c>
      <c r="AI33" s="238">
        <v>2</v>
      </c>
      <c r="AJ33" s="238">
        <v>4</v>
      </c>
      <c r="AK33" s="238">
        <v>23</v>
      </c>
      <c r="AL33" s="238">
        <v>58</v>
      </c>
      <c r="AM33" s="238" t="s">
        <v>363</v>
      </c>
      <c r="AN33" s="238">
        <v>5</v>
      </c>
      <c r="AO33" s="238">
        <v>1</v>
      </c>
      <c r="AS33" s="238">
        <v>12</v>
      </c>
      <c r="AT33" s="238">
        <v>9</v>
      </c>
      <c r="AU33" s="238">
        <v>45</v>
      </c>
      <c r="AV33" s="238">
        <v>11</v>
      </c>
      <c r="AW33" s="238">
        <v>21</v>
      </c>
      <c r="AX33" s="238">
        <v>2</v>
      </c>
      <c r="AY33" s="238">
        <v>3</v>
      </c>
      <c r="AZ33" s="238">
        <v>4</v>
      </c>
      <c r="BA33" s="238">
        <v>27</v>
      </c>
      <c r="BB33" s="238">
        <v>19</v>
      </c>
      <c r="BC33" s="238" t="s">
        <v>363</v>
      </c>
      <c r="BD33" s="238">
        <v>5</v>
      </c>
      <c r="BE33" s="238">
        <v>71</v>
      </c>
      <c r="BI33" s="238">
        <v>12</v>
      </c>
      <c r="BJ33" s="238">
        <v>9</v>
      </c>
      <c r="BK33" s="238">
        <v>45</v>
      </c>
      <c r="BL33" s="238">
        <v>11</v>
      </c>
      <c r="BM33" s="238">
        <v>21</v>
      </c>
      <c r="CT33" s="238">
        <v>443910.07988404902</v>
      </c>
      <c r="CU33" s="238">
        <v>4974798.8244166402</v>
      </c>
      <c r="CV33" s="238">
        <v>44.924408069999998</v>
      </c>
      <c r="CW33" s="238">
        <v>-93.710728880000005</v>
      </c>
      <c r="CX33" s="238" t="s">
        <v>359</v>
      </c>
      <c r="CY33" s="238" t="s">
        <v>3870</v>
      </c>
    </row>
    <row r="34" spans="1:103" x14ac:dyDescent="0.25">
      <c r="A34" s="238">
        <v>823012</v>
      </c>
      <c r="B34" s="238">
        <v>4</v>
      </c>
      <c r="C34" s="238">
        <v>110</v>
      </c>
      <c r="D34" s="238">
        <v>2.0699999999999998</v>
      </c>
      <c r="E34" s="238">
        <v>27</v>
      </c>
      <c r="F34" s="238" t="s">
        <v>1119</v>
      </c>
      <c r="H34" s="238" t="s">
        <v>354</v>
      </c>
      <c r="I34" s="238">
        <v>25</v>
      </c>
      <c r="K34" s="238">
        <v>20003356</v>
      </c>
      <c r="L34" s="238">
        <v>202140084</v>
      </c>
      <c r="M34" s="238">
        <v>8</v>
      </c>
      <c r="N34" s="238">
        <v>1</v>
      </c>
      <c r="O34" s="238">
        <v>2020</v>
      </c>
      <c r="P34" s="238" t="s">
        <v>364</v>
      </c>
      <c r="Q34" s="238">
        <v>1</v>
      </c>
      <c r="S34" s="238">
        <v>5</v>
      </c>
      <c r="T34" s="238">
        <v>0</v>
      </c>
      <c r="U34" s="238">
        <v>1</v>
      </c>
      <c r="W34" s="238">
        <v>48</v>
      </c>
      <c r="X34" s="238">
        <v>20</v>
      </c>
      <c r="Y34" s="238">
        <v>4</v>
      </c>
      <c r="Z34" s="238">
        <v>1</v>
      </c>
      <c r="AB34" s="238">
        <v>1</v>
      </c>
      <c r="AC34" s="238">
        <v>98</v>
      </c>
      <c r="AD34" s="238" t="s">
        <v>3836</v>
      </c>
      <c r="AF34" s="238" t="s">
        <v>3837</v>
      </c>
      <c r="AG34" s="238">
        <v>3</v>
      </c>
      <c r="AH34" s="238">
        <v>2</v>
      </c>
      <c r="AI34" s="238">
        <v>2</v>
      </c>
      <c r="AJ34" s="238">
        <v>3</v>
      </c>
      <c r="AK34" s="238">
        <v>21</v>
      </c>
      <c r="AL34" s="238">
        <v>17</v>
      </c>
      <c r="AM34" s="238" t="s">
        <v>354</v>
      </c>
      <c r="AN34" s="238">
        <v>10</v>
      </c>
      <c r="AO34" s="238">
        <v>70</v>
      </c>
      <c r="AS34" s="238">
        <v>12</v>
      </c>
      <c r="AT34" s="238">
        <v>9</v>
      </c>
      <c r="AU34" s="238">
        <v>45</v>
      </c>
      <c r="AV34" s="238">
        <v>11</v>
      </c>
      <c r="AW34" s="238">
        <v>21</v>
      </c>
      <c r="CT34" s="238">
        <v>444168.86508068797</v>
      </c>
      <c r="CU34" s="238">
        <v>4974786.5547636896</v>
      </c>
      <c r="CV34" s="238">
        <v>44.924317979999998</v>
      </c>
      <c r="CW34" s="238">
        <v>-93.707448650000003</v>
      </c>
      <c r="CX34" s="238" t="s">
        <v>359</v>
      </c>
      <c r="CY34" s="238" t="s">
        <v>3871</v>
      </c>
    </row>
    <row r="35" spans="1:103" x14ac:dyDescent="0.25">
      <c r="A35" s="238">
        <v>10785633</v>
      </c>
      <c r="B35" s="238">
        <v>4</v>
      </c>
      <c r="C35" s="238">
        <v>110</v>
      </c>
      <c r="D35" s="238">
        <v>2.0920000000000001</v>
      </c>
      <c r="E35" s="238">
        <v>27</v>
      </c>
      <c r="F35" s="238" t="s">
        <v>1119</v>
      </c>
      <c r="H35" s="238" t="s">
        <v>354</v>
      </c>
      <c r="I35" s="238">
        <v>25</v>
      </c>
      <c r="K35" s="238">
        <v>12000878</v>
      </c>
      <c r="L35" s="238">
        <v>120510249</v>
      </c>
      <c r="M35" s="238">
        <v>2</v>
      </c>
      <c r="N35" s="238">
        <v>20</v>
      </c>
      <c r="O35" s="238">
        <v>2012</v>
      </c>
      <c r="P35" s="238" t="s">
        <v>361</v>
      </c>
      <c r="Q35" s="238">
        <v>21</v>
      </c>
      <c r="S35" s="238">
        <v>5</v>
      </c>
      <c r="T35" s="238">
        <v>0</v>
      </c>
      <c r="U35" s="238">
        <v>1</v>
      </c>
      <c r="V35" s="238">
        <v>4</v>
      </c>
      <c r="W35" s="238">
        <v>69</v>
      </c>
      <c r="X35" s="238">
        <v>2</v>
      </c>
      <c r="Y35" s="238">
        <v>6</v>
      </c>
      <c r="Z35" s="238">
        <v>4</v>
      </c>
      <c r="AA35" s="238">
        <v>7</v>
      </c>
      <c r="AB35" s="238">
        <v>3</v>
      </c>
      <c r="AC35" s="238">
        <v>98</v>
      </c>
      <c r="AD35" s="238" t="s">
        <v>3851</v>
      </c>
      <c r="AE35" s="238" t="s">
        <v>3872</v>
      </c>
      <c r="AF35" s="238" t="s">
        <v>3837</v>
      </c>
      <c r="AG35" s="238">
        <v>3</v>
      </c>
      <c r="AH35" s="238">
        <v>2</v>
      </c>
      <c r="AI35" s="238">
        <v>4</v>
      </c>
      <c r="AJ35" s="238">
        <v>4</v>
      </c>
      <c r="AK35" s="238">
        <v>21</v>
      </c>
      <c r="AL35" s="238">
        <v>42</v>
      </c>
      <c r="AM35" s="238" t="s">
        <v>363</v>
      </c>
      <c r="AN35" s="238">
        <v>5</v>
      </c>
      <c r="AO35" s="238">
        <v>1</v>
      </c>
      <c r="AS35" s="238">
        <v>7</v>
      </c>
      <c r="AT35" s="238">
        <v>98</v>
      </c>
      <c r="AU35" s="238">
        <v>45</v>
      </c>
      <c r="AV35" s="238">
        <v>10</v>
      </c>
      <c r="AW35" s="238">
        <v>20</v>
      </c>
      <c r="CT35" s="238">
        <v>444204</v>
      </c>
      <c r="CU35" s="238">
        <v>4974790</v>
      </c>
      <c r="CV35" s="238">
        <v>44.924347900000001</v>
      </c>
      <c r="CW35" s="238">
        <v>-93.707010100000005</v>
      </c>
      <c r="CX35" s="238" t="s">
        <v>359</v>
      </c>
      <c r="CY35" s="238" t="s">
        <v>3873</v>
      </c>
    </row>
    <row r="36" spans="1:103" x14ac:dyDescent="0.25">
      <c r="A36" s="238">
        <v>10743130</v>
      </c>
      <c r="B36" s="238">
        <v>4</v>
      </c>
      <c r="C36" s="238">
        <v>110</v>
      </c>
      <c r="D36" s="238">
        <v>2.3820000000000001</v>
      </c>
      <c r="E36" s="238">
        <v>27</v>
      </c>
      <c r="F36" s="238" t="s">
        <v>1119</v>
      </c>
      <c r="H36" s="238" t="s">
        <v>354</v>
      </c>
      <c r="I36" s="238">
        <v>25</v>
      </c>
      <c r="K36" s="238">
        <v>11005335</v>
      </c>
      <c r="L36" s="238">
        <v>112450241</v>
      </c>
      <c r="M36" s="238">
        <v>9</v>
      </c>
      <c r="N36" s="238">
        <v>2</v>
      </c>
      <c r="O36" s="238">
        <v>2011</v>
      </c>
      <c r="P36" s="238" t="s">
        <v>362</v>
      </c>
      <c r="Q36" s="238">
        <v>12</v>
      </c>
      <c r="R36" s="238" t="s">
        <v>369</v>
      </c>
      <c r="S36" s="238">
        <v>5</v>
      </c>
      <c r="T36" s="238">
        <v>0</v>
      </c>
      <c r="U36" s="238">
        <v>1</v>
      </c>
      <c r="V36" s="238">
        <v>90</v>
      </c>
      <c r="W36" s="238">
        <v>92</v>
      </c>
      <c r="X36" s="238">
        <v>3</v>
      </c>
      <c r="Y36" s="238">
        <v>1</v>
      </c>
      <c r="Z36" s="238">
        <v>1</v>
      </c>
      <c r="AB36" s="238">
        <v>1</v>
      </c>
      <c r="AC36" s="238">
        <v>98</v>
      </c>
      <c r="AD36" s="238" t="s">
        <v>3874</v>
      </c>
      <c r="AE36" s="238" t="s">
        <v>3875</v>
      </c>
      <c r="AF36" s="238" t="s">
        <v>3837</v>
      </c>
      <c r="AG36" s="238">
        <v>4</v>
      </c>
      <c r="AH36" s="238">
        <v>2</v>
      </c>
      <c r="AI36" s="238">
        <v>41</v>
      </c>
      <c r="AJ36" s="238">
        <v>3</v>
      </c>
      <c r="AK36" s="238">
        <v>21</v>
      </c>
      <c r="AL36" s="238">
        <v>51</v>
      </c>
      <c r="AM36" s="238" t="s">
        <v>354</v>
      </c>
      <c r="AN36" s="238">
        <v>5</v>
      </c>
      <c r="AO36" s="238">
        <v>15</v>
      </c>
      <c r="AS36" s="238">
        <v>7</v>
      </c>
      <c r="AT36" s="238">
        <v>98</v>
      </c>
      <c r="AU36" s="238">
        <v>45</v>
      </c>
      <c r="AV36" s="238">
        <v>11</v>
      </c>
      <c r="AW36" s="238">
        <v>21</v>
      </c>
      <c r="CT36" s="238">
        <v>444652</v>
      </c>
      <c r="CU36" s="238">
        <v>4974692</v>
      </c>
      <c r="CV36" s="238">
        <v>44.923503400000001</v>
      </c>
      <c r="CW36" s="238">
        <v>-93.701320199999998</v>
      </c>
      <c r="CX36" s="238" t="s">
        <v>359</v>
      </c>
      <c r="CY36" s="238" t="s">
        <v>3876</v>
      </c>
    </row>
    <row r="37" spans="1:103" x14ac:dyDescent="0.25">
      <c r="A37" s="238">
        <v>10793895</v>
      </c>
      <c r="B37" s="238">
        <v>4</v>
      </c>
      <c r="C37" s="238">
        <v>110</v>
      </c>
      <c r="D37" s="238">
        <v>2.3820000000000001</v>
      </c>
      <c r="E37" s="238">
        <v>27</v>
      </c>
      <c r="F37" s="238" t="s">
        <v>1119</v>
      </c>
      <c r="H37" s="238" t="s">
        <v>354</v>
      </c>
      <c r="I37" s="238">
        <v>25</v>
      </c>
      <c r="L37" s="238">
        <v>120880098</v>
      </c>
      <c r="M37" s="238">
        <v>2</v>
      </c>
      <c r="N37" s="238">
        <v>21</v>
      </c>
      <c r="O37" s="238">
        <v>2012</v>
      </c>
      <c r="P37" s="238" t="s">
        <v>368</v>
      </c>
      <c r="Q37" s="238">
        <v>3</v>
      </c>
      <c r="S37" s="238">
        <v>5</v>
      </c>
      <c r="T37" s="238">
        <v>0</v>
      </c>
      <c r="U37" s="238">
        <v>1</v>
      </c>
      <c r="V37" s="238">
        <v>90</v>
      </c>
      <c r="W37" s="238">
        <v>30</v>
      </c>
      <c r="Y37" s="238">
        <v>7</v>
      </c>
      <c r="Z37" s="238">
        <v>4</v>
      </c>
      <c r="AB37" s="238">
        <v>3</v>
      </c>
      <c r="AC37" s="238">
        <v>98</v>
      </c>
      <c r="AF37" s="238" t="s">
        <v>3837</v>
      </c>
      <c r="AG37" s="238">
        <v>3</v>
      </c>
      <c r="AH37" s="238">
        <v>2</v>
      </c>
      <c r="AI37" s="238">
        <v>1</v>
      </c>
      <c r="AJ37" s="238">
        <v>3</v>
      </c>
      <c r="AK37" s="238">
        <v>21</v>
      </c>
      <c r="AL37" s="238">
        <v>40</v>
      </c>
      <c r="AM37" s="238" t="s">
        <v>354</v>
      </c>
      <c r="AT37" s="238">
        <v>98</v>
      </c>
      <c r="AU37" s="238">
        <v>35</v>
      </c>
      <c r="CT37" s="238">
        <v>444652</v>
      </c>
      <c r="CU37" s="238">
        <v>4974692</v>
      </c>
      <c r="CV37" s="238">
        <v>44.923503400000001</v>
      </c>
      <c r="CW37" s="238">
        <v>-93.701320199999998</v>
      </c>
      <c r="CX37" s="238" t="s">
        <v>359</v>
      </c>
    </row>
    <row r="38" spans="1:103" x14ac:dyDescent="0.25">
      <c r="A38" s="238">
        <v>381542</v>
      </c>
      <c r="B38" s="238">
        <v>4</v>
      </c>
      <c r="C38" s="238">
        <v>110</v>
      </c>
      <c r="D38" s="238">
        <v>2.3849999999999998</v>
      </c>
      <c r="E38" s="238">
        <v>27</v>
      </c>
      <c r="F38" s="238" t="s">
        <v>1119</v>
      </c>
      <c r="H38" s="238" t="s">
        <v>354</v>
      </c>
      <c r="I38" s="238">
        <v>25</v>
      </c>
      <c r="K38" s="238">
        <v>16004148</v>
      </c>
      <c r="M38" s="238">
        <v>9</v>
      </c>
      <c r="N38" s="238">
        <v>24</v>
      </c>
      <c r="O38" s="238">
        <v>2016</v>
      </c>
      <c r="P38" s="238" t="s">
        <v>364</v>
      </c>
      <c r="Q38" s="238">
        <v>15</v>
      </c>
      <c r="S38" s="238">
        <v>5</v>
      </c>
      <c r="T38" s="238">
        <v>0</v>
      </c>
      <c r="U38" s="238">
        <v>2</v>
      </c>
      <c r="V38" s="238">
        <v>90</v>
      </c>
      <c r="W38" s="238">
        <v>10</v>
      </c>
      <c r="X38" s="238">
        <v>10</v>
      </c>
      <c r="Y38" s="238">
        <v>1</v>
      </c>
      <c r="Z38" s="238">
        <v>1</v>
      </c>
      <c r="AB38" s="238">
        <v>1</v>
      </c>
      <c r="AC38" s="238">
        <v>98</v>
      </c>
      <c r="AD38" s="238" t="s">
        <v>3836</v>
      </c>
      <c r="AF38" s="238" t="s">
        <v>3837</v>
      </c>
      <c r="AG38" s="238">
        <v>90</v>
      </c>
      <c r="AH38" s="238">
        <v>2</v>
      </c>
      <c r="AI38" s="238">
        <v>2</v>
      </c>
      <c r="AJ38" s="238">
        <v>4</v>
      </c>
      <c r="AK38" s="238">
        <v>21</v>
      </c>
      <c r="AL38" s="238">
        <v>81</v>
      </c>
      <c r="AM38" s="238" t="s">
        <v>363</v>
      </c>
      <c r="AN38" s="238">
        <v>5</v>
      </c>
      <c r="AO38" s="238">
        <v>1</v>
      </c>
      <c r="AS38" s="238">
        <v>12</v>
      </c>
      <c r="AT38" s="238">
        <v>9</v>
      </c>
      <c r="AV38" s="238">
        <v>11</v>
      </c>
      <c r="AW38" s="238">
        <v>21</v>
      </c>
      <c r="AX38" s="238">
        <v>2</v>
      </c>
      <c r="AY38" s="238">
        <v>2</v>
      </c>
      <c r="AZ38" s="238">
        <v>3</v>
      </c>
      <c r="BA38" s="238">
        <v>24</v>
      </c>
      <c r="BB38" s="238">
        <v>21</v>
      </c>
      <c r="BC38" s="238" t="s">
        <v>363</v>
      </c>
      <c r="BD38" s="238">
        <v>5</v>
      </c>
      <c r="BE38" s="238">
        <v>2</v>
      </c>
      <c r="BI38" s="238">
        <v>12</v>
      </c>
      <c r="BJ38" s="238">
        <v>9</v>
      </c>
      <c r="BK38" s="238">
        <v>45</v>
      </c>
      <c r="BL38" s="238">
        <v>11</v>
      </c>
      <c r="BM38" s="238">
        <v>22</v>
      </c>
      <c r="CT38" s="238">
        <v>444655.50667600898</v>
      </c>
      <c r="CU38" s="238">
        <v>4974689.5833854796</v>
      </c>
      <c r="CV38" s="238">
        <v>44.923483140000002</v>
      </c>
      <c r="CW38" s="238">
        <v>-93.701272149999994</v>
      </c>
      <c r="CX38" s="238" t="s">
        <v>359</v>
      </c>
      <c r="CY38" s="238" t="s">
        <v>3877</v>
      </c>
    </row>
    <row r="39" spans="1:103" x14ac:dyDescent="0.25">
      <c r="A39" s="238">
        <v>835533</v>
      </c>
      <c r="B39" s="238">
        <v>4</v>
      </c>
      <c r="C39" s="238">
        <v>110</v>
      </c>
      <c r="D39" s="238">
        <v>2.5760000000000001</v>
      </c>
      <c r="E39" s="238">
        <v>27</v>
      </c>
      <c r="F39" s="238" t="s">
        <v>1119</v>
      </c>
      <c r="H39" s="238" t="s">
        <v>354</v>
      </c>
      <c r="I39" s="238">
        <v>25</v>
      </c>
      <c r="K39" s="238">
        <v>20003543</v>
      </c>
      <c r="L39" s="238">
        <v>202250195</v>
      </c>
      <c r="M39" s="238">
        <v>8</v>
      </c>
      <c r="N39" s="238">
        <v>12</v>
      </c>
      <c r="O39" s="238">
        <v>2020</v>
      </c>
      <c r="P39" s="238" t="s">
        <v>355</v>
      </c>
      <c r="Q39" s="238">
        <v>18</v>
      </c>
      <c r="R39" s="238">
        <v>98</v>
      </c>
      <c r="S39" s="238">
        <v>3</v>
      </c>
      <c r="T39" s="238">
        <v>0</v>
      </c>
      <c r="U39" s="238">
        <v>1</v>
      </c>
      <c r="W39" s="238">
        <v>28</v>
      </c>
      <c r="X39" s="238">
        <v>2</v>
      </c>
      <c r="Y39" s="238">
        <v>1</v>
      </c>
      <c r="Z39" s="238">
        <v>2</v>
      </c>
      <c r="AB39" s="238">
        <v>2</v>
      </c>
      <c r="AC39" s="238">
        <v>98</v>
      </c>
      <c r="AD39" s="238" t="s">
        <v>3836</v>
      </c>
      <c r="AF39" s="238" t="s">
        <v>3837</v>
      </c>
      <c r="AG39" s="238">
        <v>3</v>
      </c>
      <c r="AH39" s="238">
        <v>2</v>
      </c>
      <c r="AI39" s="238">
        <v>3</v>
      </c>
      <c r="AJ39" s="238">
        <v>4</v>
      </c>
      <c r="AK39" s="238">
        <v>21</v>
      </c>
      <c r="AL39" s="238">
        <v>29</v>
      </c>
      <c r="AM39" s="238" t="s">
        <v>354</v>
      </c>
      <c r="AN39" s="238">
        <v>10</v>
      </c>
      <c r="AO39" s="238">
        <v>75</v>
      </c>
      <c r="AP39" s="238">
        <v>7</v>
      </c>
      <c r="AS39" s="238">
        <v>12</v>
      </c>
      <c r="AT39" s="238">
        <v>9</v>
      </c>
      <c r="AU39" s="238">
        <v>35</v>
      </c>
      <c r="AV39" s="238">
        <v>12</v>
      </c>
      <c r="AW39" s="238">
        <v>21</v>
      </c>
      <c r="CT39" s="238">
        <v>444935.60693510302</v>
      </c>
      <c r="CU39" s="238">
        <v>4974564.9322821898</v>
      </c>
      <c r="CV39" s="238">
        <v>44.922382839999997</v>
      </c>
      <c r="CW39" s="238">
        <v>-93.697709669999995</v>
      </c>
      <c r="CX39" s="238" t="s">
        <v>359</v>
      </c>
      <c r="CY39" s="238" t="s">
        <v>3878</v>
      </c>
    </row>
    <row r="40" spans="1:103" x14ac:dyDescent="0.25">
      <c r="A40" s="238">
        <v>590677</v>
      </c>
      <c r="B40" s="238">
        <v>4</v>
      </c>
      <c r="C40" s="238">
        <v>110</v>
      </c>
      <c r="D40" s="238">
        <v>2.5950000000000002</v>
      </c>
      <c r="E40" s="238">
        <v>27</v>
      </c>
      <c r="F40" s="238" t="s">
        <v>1119</v>
      </c>
      <c r="H40" s="238" t="s">
        <v>354</v>
      </c>
      <c r="I40" s="238">
        <v>25</v>
      </c>
      <c r="K40" s="238">
        <v>18001688</v>
      </c>
      <c r="M40" s="238">
        <v>4</v>
      </c>
      <c r="N40" s="238">
        <v>13</v>
      </c>
      <c r="O40" s="238">
        <v>2018</v>
      </c>
      <c r="P40" s="238" t="s">
        <v>362</v>
      </c>
      <c r="Q40" s="238">
        <v>23</v>
      </c>
      <c r="S40" s="238">
        <v>5</v>
      </c>
      <c r="T40" s="238">
        <v>0</v>
      </c>
      <c r="U40" s="238">
        <v>1</v>
      </c>
      <c r="W40" s="238">
        <v>70</v>
      </c>
      <c r="X40" s="238">
        <v>2</v>
      </c>
      <c r="Y40" s="238">
        <v>6</v>
      </c>
      <c r="Z40" s="238">
        <v>4</v>
      </c>
      <c r="AA40" s="238">
        <v>7</v>
      </c>
      <c r="AB40" s="238">
        <v>5</v>
      </c>
      <c r="AC40" s="238">
        <v>98</v>
      </c>
      <c r="AD40" s="238" t="s">
        <v>3836</v>
      </c>
      <c r="AF40" s="238" t="s">
        <v>3837</v>
      </c>
      <c r="AG40" s="238">
        <v>3</v>
      </c>
      <c r="AH40" s="238">
        <v>2</v>
      </c>
      <c r="AI40" s="238">
        <v>2</v>
      </c>
      <c r="AJ40" s="238">
        <v>4</v>
      </c>
      <c r="AK40" s="238">
        <v>21</v>
      </c>
      <c r="AL40" s="238">
        <v>27</v>
      </c>
      <c r="AM40" s="238" t="s">
        <v>354</v>
      </c>
      <c r="AN40" s="238">
        <v>5</v>
      </c>
      <c r="AO40" s="238">
        <v>1</v>
      </c>
      <c r="AS40" s="238">
        <v>12</v>
      </c>
      <c r="AT40" s="238">
        <v>9</v>
      </c>
      <c r="AU40" s="238">
        <v>35</v>
      </c>
      <c r="AV40" s="238">
        <v>13</v>
      </c>
      <c r="AW40" s="238">
        <v>21</v>
      </c>
      <c r="CT40" s="238">
        <v>444965.11568917503</v>
      </c>
      <c r="CU40" s="238">
        <v>4974562.0767979901</v>
      </c>
      <c r="CV40" s="238">
        <v>44.922359419999999</v>
      </c>
      <c r="CW40" s="238">
        <v>-93.69733549</v>
      </c>
      <c r="CX40" s="238" t="s">
        <v>359</v>
      </c>
      <c r="CY40" s="238" t="s">
        <v>3879</v>
      </c>
    </row>
    <row r="41" spans="1:103" x14ac:dyDescent="0.25">
      <c r="A41" s="238">
        <v>397054</v>
      </c>
      <c r="B41" s="238">
        <v>4</v>
      </c>
      <c r="C41" s="238">
        <v>110</v>
      </c>
      <c r="D41" s="238">
        <v>2.617</v>
      </c>
      <c r="E41" s="238">
        <v>27</v>
      </c>
      <c r="F41" s="238" t="s">
        <v>1119</v>
      </c>
      <c r="H41" s="238" t="s">
        <v>354</v>
      </c>
      <c r="I41" s="238">
        <v>25</v>
      </c>
      <c r="K41" s="238">
        <v>16005141</v>
      </c>
      <c r="M41" s="238">
        <v>11</v>
      </c>
      <c r="N41" s="238">
        <v>22</v>
      </c>
      <c r="O41" s="238">
        <v>2016</v>
      </c>
      <c r="P41" s="238" t="s">
        <v>368</v>
      </c>
      <c r="Q41" s="238">
        <v>18</v>
      </c>
      <c r="S41" s="238">
        <v>4</v>
      </c>
      <c r="T41" s="238">
        <v>0</v>
      </c>
      <c r="U41" s="238">
        <v>2</v>
      </c>
      <c r="V41" s="238">
        <v>11</v>
      </c>
      <c r="W41" s="238">
        <v>10</v>
      </c>
      <c r="X41" s="238">
        <v>2</v>
      </c>
      <c r="Y41" s="238">
        <v>4</v>
      </c>
      <c r="Z41" s="238">
        <v>5</v>
      </c>
      <c r="AA41" s="238">
        <v>4</v>
      </c>
      <c r="AB41" s="238">
        <v>4</v>
      </c>
      <c r="AC41" s="238">
        <v>98</v>
      </c>
      <c r="AD41" s="238" t="s">
        <v>3836</v>
      </c>
      <c r="AF41" s="238" t="s">
        <v>3837</v>
      </c>
      <c r="AG41" s="238">
        <v>6</v>
      </c>
      <c r="AH41" s="238">
        <v>2</v>
      </c>
      <c r="AI41" s="238">
        <v>4</v>
      </c>
      <c r="AJ41" s="238">
        <v>4</v>
      </c>
      <c r="AK41" s="238">
        <v>27</v>
      </c>
      <c r="AL41" s="238">
        <v>19</v>
      </c>
      <c r="AM41" s="238" t="s">
        <v>363</v>
      </c>
      <c r="AN41" s="238">
        <v>5</v>
      </c>
      <c r="AO41" s="238">
        <v>1</v>
      </c>
      <c r="AS41" s="238">
        <v>12</v>
      </c>
      <c r="AT41" s="238">
        <v>9</v>
      </c>
      <c r="AU41" s="238">
        <v>35</v>
      </c>
      <c r="AV41" s="238">
        <v>11</v>
      </c>
      <c r="AW41" s="238">
        <v>21</v>
      </c>
      <c r="AX41" s="238">
        <v>2</v>
      </c>
      <c r="AY41" s="238">
        <v>3</v>
      </c>
      <c r="AZ41" s="238">
        <v>3</v>
      </c>
      <c r="BA41" s="238">
        <v>21</v>
      </c>
      <c r="BB41" s="238">
        <v>57</v>
      </c>
      <c r="BC41" s="238" t="s">
        <v>363</v>
      </c>
      <c r="BD41" s="238">
        <v>5</v>
      </c>
      <c r="BE41" s="238">
        <v>1</v>
      </c>
      <c r="BI41" s="238">
        <v>12</v>
      </c>
      <c r="BJ41" s="238">
        <v>9</v>
      </c>
      <c r="BK41" s="238">
        <v>35</v>
      </c>
      <c r="BL41" s="238">
        <v>11</v>
      </c>
      <c r="BM41" s="238">
        <v>21</v>
      </c>
      <c r="CT41" s="238">
        <v>445001.22373300302</v>
      </c>
      <c r="CU41" s="238">
        <v>4974563.1540925996</v>
      </c>
      <c r="CV41" s="238">
        <v>44.922371910000003</v>
      </c>
      <c r="CW41" s="238">
        <v>-93.696878119999994</v>
      </c>
      <c r="CX41" s="238" t="s">
        <v>359</v>
      </c>
      <c r="CY41" s="238" t="s">
        <v>3880</v>
      </c>
    </row>
    <row r="42" spans="1:103" x14ac:dyDescent="0.25">
      <c r="A42" s="238">
        <v>385639</v>
      </c>
      <c r="B42" s="238">
        <v>4</v>
      </c>
      <c r="C42" s="238">
        <v>110</v>
      </c>
      <c r="D42" s="238">
        <v>2.7309999999999999</v>
      </c>
      <c r="E42" s="238">
        <v>27</v>
      </c>
      <c r="F42" s="238" t="s">
        <v>1119</v>
      </c>
      <c r="H42" s="238" t="s">
        <v>354</v>
      </c>
      <c r="I42" s="238">
        <v>25</v>
      </c>
      <c r="K42" s="238">
        <v>16004449</v>
      </c>
      <c r="M42" s="238">
        <v>10</v>
      </c>
      <c r="N42" s="238">
        <v>10</v>
      </c>
      <c r="O42" s="238">
        <v>2016</v>
      </c>
      <c r="P42" s="238" t="s">
        <v>361</v>
      </c>
      <c r="Q42" s="238">
        <v>19</v>
      </c>
      <c r="S42" s="238">
        <v>4</v>
      </c>
      <c r="T42" s="238">
        <v>0</v>
      </c>
      <c r="U42" s="238">
        <v>1</v>
      </c>
      <c r="W42" s="238">
        <v>16</v>
      </c>
      <c r="X42" s="238">
        <v>2</v>
      </c>
      <c r="Y42" s="238">
        <v>6</v>
      </c>
      <c r="Z42" s="238">
        <v>1</v>
      </c>
      <c r="AB42" s="238">
        <v>1</v>
      </c>
      <c r="AC42" s="238">
        <v>98</v>
      </c>
      <c r="AD42" s="238" t="s">
        <v>3815</v>
      </c>
      <c r="AF42" s="238" t="s">
        <v>3837</v>
      </c>
      <c r="AG42" s="238">
        <v>4</v>
      </c>
      <c r="AH42" s="238">
        <v>2</v>
      </c>
      <c r="AI42" s="238">
        <v>31</v>
      </c>
      <c r="AJ42" s="238">
        <v>4</v>
      </c>
      <c r="AK42" s="238">
        <v>21</v>
      </c>
      <c r="AL42" s="238">
        <v>30</v>
      </c>
      <c r="AM42" s="238" t="s">
        <v>354</v>
      </c>
      <c r="AN42" s="238">
        <v>5</v>
      </c>
      <c r="AO42" s="238">
        <v>1</v>
      </c>
      <c r="AS42" s="238">
        <v>12</v>
      </c>
      <c r="AT42" s="238">
        <v>98</v>
      </c>
      <c r="AU42" s="238">
        <v>35</v>
      </c>
      <c r="AV42" s="238">
        <v>11</v>
      </c>
      <c r="AW42" s="238">
        <v>24</v>
      </c>
      <c r="CT42" s="238">
        <v>445175.58449839102</v>
      </c>
      <c r="CU42" s="238">
        <v>4974609.0117211398</v>
      </c>
      <c r="CV42" s="238">
        <v>44.922798149999998</v>
      </c>
      <c r="CW42" s="238">
        <v>-93.694673969999997</v>
      </c>
      <c r="CX42" s="238" t="s">
        <v>359</v>
      </c>
      <c r="CY42" s="238" t="s">
        <v>3881</v>
      </c>
    </row>
    <row r="43" spans="1:103" x14ac:dyDescent="0.25">
      <c r="A43" s="238">
        <v>359135</v>
      </c>
      <c r="B43" s="238">
        <v>4</v>
      </c>
      <c r="C43" s="238">
        <v>110</v>
      </c>
      <c r="D43" s="238">
        <v>3.0819999999999999</v>
      </c>
      <c r="E43" s="238">
        <v>27</v>
      </c>
      <c r="F43" s="238" t="s">
        <v>2776</v>
      </c>
      <c r="H43" s="238" t="s">
        <v>354</v>
      </c>
      <c r="I43" s="238">
        <v>25</v>
      </c>
      <c r="K43" s="238">
        <v>16002679</v>
      </c>
      <c r="M43" s="238">
        <v>6</v>
      </c>
      <c r="N43" s="238">
        <v>25</v>
      </c>
      <c r="O43" s="238">
        <v>2016</v>
      </c>
      <c r="P43" s="238" t="s">
        <v>364</v>
      </c>
      <c r="Q43" s="238">
        <v>0</v>
      </c>
      <c r="R43" s="238" t="s">
        <v>369</v>
      </c>
      <c r="S43" s="238">
        <v>5</v>
      </c>
      <c r="T43" s="238">
        <v>0</v>
      </c>
      <c r="U43" s="238">
        <v>1</v>
      </c>
      <c r="W43" s="238">
        <v>69</v>
      </c>
      <c r="X43" s="238">
        <v>90</v>
      </c>
      <c r="Y43" s="238">
        <v>4</v>
      </c>
      <c r="Z43" s="238">
        <v>1</v>
      </c>
      <c r="AB43" s="238">
        <v>1</v>
      </c>
      <c r="AC43" s="238">
        <v>98</v>
      </c>
      <c r="AD43" s="238" t="s">
        <v>3815</v>
      </c>
      <c r="AF43" s="238" t="s">
        <v>3837</v>
      </c>
      <c r="AG43" s="238">
        <v>3</v>
      </c>
      <c r="AH43" s="238">
        <v>2</v>
      </c>
      <c r="AI43" s="238">
        <v>3</v>
      </c>
      <c r="AJ43" s="238">
        <v>3</v>
      </c>
      <c r="AK43" s="238">
        <v>21</v>
      </c>
      <c r="AL43" s="238">
        <v>17</v>
      </c>
      <c r="AM43" s="238" t="s">
        <v>363</v>
      </c>
      <c r="AN43" s="238">
        <v>5</v>
      </c>
      <c r="AO43" s="238">
        <v>90</v>
      </c>
      <c r="AS43" s="238">
        <v>12</v>
      </c>
      <c r="AT43" s="238">
        <v>9</v>
      </c>
      <c r="AU43" s="238">
        <v>35</v>
      </c>
      <c r="AV43" s="238">
        <v>11</v>
      </c>
      <c r="AW43" s="238">
        <v>21</v>
      </c>
      <c r="CT43" s="238">
        <v>445698.98922384001</v>
      </c>
      <c r="CU43" s="238">
        <v>4974817.1016321601</v>
      </c>
      <c r="CV43" s="238">
        <v>44.9247114</v>
      </c>
      <c r="CW43" s="238">
        <v>-93.68806481</v>
      </c>
      <c r="CX43" s="238" t="s">
        <v>359</v>
      </c>
      <c r="CY43" s="238" t="s">
        <v>3882</v>
      </c>
    </row>
    <row r="44" spans="1:103" x14ac:dyDescent="0.25">
      <c r="A44" s="238">
        <v>11052399</v>
      </c>
      <c r="B44" s="238">
        <v>4</v>
      </c>
      <c r="C44" s="238">
        <v>110</v>
      </c>
      <c r="D44" s="238">
        <v>3.3109999999999999</v>
      </c>
      <c r="E44" s="238">
        <v>27</v>
      </c>
      <c r="F44" s="238" t="s">
        <v>1119</v>
      </c>
      <c r="H44" s="238" t="s">
        <v>354</v>
      </c>
      <c r="I44" s="238">
        <v>25</v>
      </c>
      <c r="K44" s="238" t="s">
        <v>3883</v>
      </c>
      <c r="L44" s="238">
        <v>152000118</v>
      </c>
      <c r="M44" s="238">
        <v>7</v>
      </c>
      <c r="N44" s="238">
        <v>19</v>
      </c>
      <c r="O44" s="238">
        <v>2015</v>
      </c>
      <c r="P44" s="238" t="s">
        <v>366</v>
      </c>
      <c r="Q44" s="238">
        <v>15</v>
      </c>
      <c r="R44" s="238" t="s">
        <v>356</v>
      </c>
      <c r="S44" s="238">
        <v>5</v>
      </c>
      <c r="T44" s="238">
        <v>0</v>
      </c>
      <c r="U44" s="238">
        <v>2</v>
      </c>
      <c r="V44" s="238">
        <v>98</v>
      </c>
      <c r="W44" s="238">
        <v>10</v>
      </c>
      <c r="X44" s="238">
        <v>2</v>
      </c>
      <c r="Y44" s="238">
        <v>1</v>
      </c>
      <c r="Z44" s="238">
        <v>1</v>
      </c>
      <c r="AB44" s="238">
        <v>1</v>
      </c>
      <c r="AC44" s="238">
        <v>98</v>
      </c>
      <c r="AD44" s="238" t="s">
        <v>3884</v>
      </c>
      <c r="AE44" s="238" t="s">
        <v>3885</v>
      </c>
      <c r="AF44" s="238" t="s">
        <v>3837</v>
      </c>
      <c r="AG44" s="238">
        <v>90</v>
      </c>
      <c r="AH44" s="238">
        <v>2</v>
      </c>
      <c r="AI44" s="238">
        <v>4</v>
      </c>
      <c r="AJ44" s="238">
        <v>4</v>
      </c>
      <c r="AK44" s="238">
        <v>24</v>
      </c>
      <c r="AL44" s="238">
        <v>33</v>
      </c>
      <c r="AM44" s="238" t="s">
        <v>354</v>
      </c>
      <c r="AN44" s="238">
        <v>5</v>
      </c>
      <c r="AO44" s="238">
        <v>1</v>
      </c>
      <c r="AS44" s="238">
        <v>7</v>
      </c>
      <c r="AT44" s="238">
        <v>98</v>
      </c>
      <c r="AU44" s="238">
        <v>35</v>
      </c>
      <c r="AV44" s="238">
        <v>11</v>
      </c>
      <c r="AW44" s="238">
        <v>21</v>
      </c>
      <c r="AX44" s="238">
        <v>2</v>
      </c>
      <c r="AY44" s="238">
        <v>3</v>
      </c>
      <c r="AZ44" s="238">
        <v>4</v>
      </c>
      <c r="BA44" s="238">
        <v>21</v>
      </c>
      <c r="BB44" s="238">
        <v>16</v>
      </c>
      <c r="BC44" s="238" t="s">
        <v>354</v>
      </c>
      <c r="BD44" s="238">
        <v>5</v>
      </c>
      <c r="BE44" s="238">
        <v>15</v>
      </c>
      <c r="BI44" s="238">
        <v>7</v>
      </c>
      <c r="BJ44" s="238">
        <v>98</v>
      </c>
      <c r="BK44" s="238">
        <v>35</v>
      </c>
      <c r="BL44" s="238">
        <v>11</v>
      </c>
      <c r="BM44" s="238">
        <v>21</v>
      </c>
      <c r="CT44" s="238">
        <v>446061</v>
      </c>
      <c r="CU44" s="238">
        <v>4974868</v>
      </c>
      <c r="CV44" s="238">
        <v>44.925198000000002</v>
      </c>
      <c r="CW44" s="238">
        <v>-93.6834834</v>
      </c>
      <c r="CX44" s="238" t="s">
        <v>359</v>
      </c>
      <c r="CY44" s="238" t="s">
        <v>3886</v>
      </c>
    </row>
    <row r="45" spans="1:103" x14ac:dyDescent="0.25">
      <c r="A45" s="238">
        <v>630604</v>
      </c>
      <c r="B45" s="238">
        <v>4</v>
      </c>
      <c r="C45" s="238">
        <v>110</v>
      </c>
      <c r="D45" s="238">
        <v>3.331</v>
      </c>
      <c r="E45" s="238">
        <v>27</v>
      </c>
      <c r="F45" s="238" t="s">
        <v>2776</v>
      </c>
      <c r="H45" s="238" t="s">
        <v>354</v>
      </c>
      <c r="I45" s="238">
        <v>25</v>
      </c>
      <c r="K45" s="238" t="s">
        <v>3887</v>
      </c>
      <c r="M45" s="238">
        <v>8</v>
      </c>
      <c r="N45" s="238">
        <v>24</v>
      </c>
      <c r="O45" s="238">
        <v>2018</v>
      </c>
      <c r="P45" s="238" t="s">
        <v>362</v>
      </c>
      <c r="Q45" s="238">
        <v>16</v>
      </c>
      <c r="S45" s="238">
        <v>5</v>
      </c>
      <c r="T45" s="238">
        <v>0</v>
      </c>
      <c r="U45" s="238">
        <v>2</v>
      </c>
      <c r="V45" s="238">
        <v>14</v>
      </c>
      <c r="W45" s="238">
        <v>10</v>
      </c>
      <c r="X45" s="238">
        <v>2</v>
      </c>
      <c r="Y45" s="238">
        <v>1</v>
      </c>
      <c r="Z45" s="238">
        <v>1</v>
      </c>
      <c r="AB45" s="238">
        <v>1</v>
      </c>
      <c r="AC45" s="238">
        <v>98</v>
      </c>
      <c r="AD45" s="238" t="s">
        <v>3815</v>
      </c>
      <c r="AF45" s="238" t="s">
        <v>3837</v>
      </c>
      <c r="AG45" s="238">
        <v>90</v>
      </c>
      <c r="AH45" s="238">
        <v>2</v>
      </c>
      <c r="AI45" s="238">
        <v>2</v>
      </c>
      <c r="AJ45" s="238">
        <v>1</v>
      </c>
      <c r="AK45" s="238">
        <v>33</v>
      </c>
      <c r="AL45" s="238">
        <v>49</v>
      </c>
      <c r="AM45" s="238" t="s">
        <v>363</v>
      </c>
      <c r="AN45" s="238">
        <v>5</v>
      </c>
      <c r="AO45" s="238">
        <v>11</v>
      </c>
      <c r="AS45" s="238">
        <v>12</v>
      </c>
      <c r="AT45" s="238">
        <v>9</v>
      </c>
      <c r="AU45" s="238">
        <v>30</v>
      </c>
      <c r="AV45" s="238">
        <v>11</v>
      </c>
      <c r="AW45" s="238">
        <v>21</v>
      </c>
      <c r="AX45" s="238">
        <v>2</v>
      </c>
      <c r="AY45" s="238">
        <v>2</v>
      </c>
      <c r="AZ45" s="238">
        <v>2</v>
      </c>
      <c r="BA45" s="238">
        <v>33</v>
      </c>
      <c r="BB45" s="238">
        <v>50</v>
      </c>
      <c r="BC45" s="238" t="s">
        <v>363</v>
      </c>
      <c r="BD45" s="238">
        <v>5</v>
      </c>
      <c r="BE45" s="238">
        <v>11</v>
      </c>
      <c r="BI45" s="238">
        <v>12</v>
      </c>
      <c r="BJ45" s="238">
        <v>9</v>
      </c>
      <c r="BK45" s="238">
        <v>30</v>
      </c>
      <c r="BL45" s="238">
        <v>11</v>
      </c>
      <c r="BM45" s="238">
        <v>21</v>
      </c>
      <c r="CT45" s="238">
        <v>446091.64564719301</v>
      </c>
      <c r="CU45" s="238">
        <v>4974877.5465065502</v>
      </c>
      <c r="CV45" s="238">
        <v>44.925285359999997</v>
      </c>
      <c r="CW45" s="238">
        <v>-93.683096140000004</v>
      </c>
      <c r="CX45" s="238" t="s">
        <v>359</v>
      </c>
      <c r="CY45" s="238" t="s">
        <v>3888</v>
      </c>
    </row>
    <row r="46" spans="1:103" x14ac:dyDescent="0.25">
      <c r="A46" s="238">
        <v>862759</v>
      </c>
      <c r="B46" s="238">
        <v>4</v>
      </c>
      <c r="C46" s="238">
        <v>110</v>
      </c>
      <c r="D46" s="238">
        <v>3.4</v>
      </c>
      <c r="E46" s="238">
        <v>27</v>
      </c>
      <c r="F46" s="238" t="s">
        <v>2776</v>
      </c>
      <c r="H46" s="238" t="s">
        <v>354</v>
      </c>
      <c r="I46" s="238">
        <v>25</v>
      </c>
      <c r="K46" s="238" t="s">
        <v>3889</v>
      </c>
      <c r="L46" s="238">
        <v>203100200</v>
      </c>
      <c r="M46" s="238">
        <v>11</v>
      </c>
      <c r="N46" s="238">
        <v>5</v>
      </c>
      <c r="O46" s="238">
        <v>2020</v>
      </c>
      <c r="P46" s="238" t="s">
        <v>384</v>
      </c>
      <c r="Q46" s="238">
        <v>16</v>
      </c>
      <c r="R46" s="238" t="s">
        <v>356</v>
      </c>
      <c r="S46" s="238">
        <v>5</v>
      </c>
      <c r="T46" s="238">
        <v>0</v>
      </c>
      <c r="U46" s="238">
        <v>1</v>
      </c>
      <c r="W46" s="238">
        <v>16</v>
      </c>
      <c r="X46" s="238">
        <v>2</v>
      </c>
      <c r="Y46" s="238">
        <v>3</v>
      </c>
      <c r="Z46" s="238">
        <v>1</v>
      </c>
      <c r="AB46" s="238">
        <v>1</v>
      </c>
      <c r="AC46" s="238">
        <v>98</v>
      </c>
      <c r="AD46" s="238" t="s">
        <v>3815</v>
      </c>
      <c r="AF46" s="238" t="s">
        <v>3837</v>
      </c>
      <c r="AG46" s="238">
        <v>4</v>
      </c>
      <c r="AH46" s="238">
        <v>2</v>
      </c>
      <c r="AI46" s="238">
        <v>31</v>
      </c>
      <c r="AJ46" s="238">
        <v>4</v>
      </c>
      <c r="AK46" s="238">
        <v>21</v>
      </c>
      <c r="AL46" s="238">
        <v>53</v>
      </c>
      <c r="AM46" s="238" t="s">
        <v>354</v>
      </c>
      <c r="AN46" s="238">
        <v>5</v>
      </c>
      <c r="AO46" s="238">
        <v>1</v>
      </c>
      <c r="AS46" s="238">
        <v>12</v>
      </c>
      <c r="AT46" s="238">
        <v>98</v>
      </c>
      <c r="AV46" s="238">
        <v>11</v>
      </c>
      <c r="AW46" s="238">
        <v>21</v>
      </c>
      <c r="CT46" s="238">
        <v>446199.59586309397</v>
      </c>
      <c r="CU46" s="238">
        <v>4974907.4340669597</v>
      </c>
      <c r="CV46" s="238">
        <v>44.925562560000003</v>
      </c>
      <c r="CW46" s="238">
        <v>-93.681731529999993</v>
      </c>
      <c r="CX46" s="238" t="s">
        <v>359</v>
      </c>
      <c r="CY46" s="238" t="s">
        <v>3890</v>
      </c>
    </row>
    <row r="47" spans="1:103" x14ac:dyDescent="0.25">
      <c r="A47" s="238">
        <v>488100</v>
      </c>
      <c r="B47" s="238">
        <v>4</v>
      </c>
      <c r="C47" s="238">
        <v>110</v>
      </c>
      <c r="D47" s="238">
        <v>3.4020000000000001</v>
      </c>
      <c r="E47" s="238">
        <v>27</v>
      </c>
      <c r="F47" s="238" t="s">
        <v>2776</v>
      </c>
      <c r="H47" s="238" t="s">
        <v>354</v>
      </c>
      <c r="I47" s="238">
        <v>25</v>
      </c>
      <c r="K47" s="238" t="s">
        <v>3891</v>
      </c>
      <c r="M47" s="238">
        <v>7</v>
      </c>
      <c r="N47" s="238">
        <v>19</v>
      </c>
      <c r="O47" s="238">
        <v>2017</v>
      </c>
      <c r="P47" s="238" t="s">
        <v>355</v>
      </c>
      <c r="Q47" s="238">
        <v>21</v>
      </c>
      <c r="R47" s="238">
        <v>98</v>
      </c>
      <c r="S47" s="238">
        <v>3</v>
      </c>
      <c r="T47" s="238">
        <v>0</v>
      </c>
      <c r="U47" s="238">
        <v>2</v>
      </c>
      <c r="V47" s="238">
        <v>5</v>
      </c>
      <c r="W47" s="238">
        <v>10</v>
      </c>
      <c r="X47" s="238">
        <v>3</v>
      </c>
      <c r="Y47" s="238">
        <v>3</v>
      </c>
      <c r="Z47" s="238">
        <v>2</v>
      </c>
      <c r="AB47" s="238">
        <v>1</v>
      </c>
      <c r="AC47" s="238">
        <v>98</v>
      </c>
      <c r="AD47" s="238" t="s">
        <v>3815</v>
      </c>
      <c r="AF47" s="238" t="s">
        <v>3837</v>
      </c>
      <c r="AG47" s="238">
        <v>10</v>
      </c>
      <c r="AH47" s="238">
        <v>2</v>
      </c>
      <c r="AI47" s="238">
        <v>4</v>
      </c>
      <c r="AJ47" s="238">
        <v>2</v>
      </c>
      <c r="AK47" s="238">
        <v>21</v>
      </c>
      <c r="AL47" s="238">
        <v>72</v>
      </c>
      <c r="AM47" s="238" t="s">
        <v>363</v>
      </c>
      <c r="AN47" s="238">
        <v>5</v>
      </c>
      <c r="AO47" s="238">
        <v>99</v>
      </c>
      <c r="AS47" s="238">
        <v>12</v>
      </c>
      <c r="AT47" s="238">
        <v>23</v>
      </c>
      <c r="AU47" s="238">
        <v>30</v>
      </c>
      <c r="AV47" s="238">
        <v>11</v>
      </c>
      <c r="AW47" s="238">
        <v>21</v>
      </c>
      <c r="AX47" s="238">
        <v>2</v>
      </c>
      <c r="AY47" s="238">
        <v>4</v>
      </c>
      <c r="AZ47" s="238">
        <v>4</v>
      </c>
      <c r="BA47" s="238">
        <v>21</v>
      </c>
      <c r="BB47" s="238">
        <v>35</v>
      </c>
      <c r="BC47" s="238" t="s">
        <v>354</v>
      </c>
      <c r="BD47" s="238">
        <v>5</v>
      </c>
      <c r="BE47" s="238">
        <v>99</v>
      </c>
      <c r="BI47" s="238">
        <v>12</v>
      </c>
      <c r="BJ47" s="238">
        <v>9</v>
      </c>
      <c r="BK47" s="238">
        <v>30</v>
      </c>
      <c r="BL47" s="238">
        <v>11</v>
      </c>
      <c r="BM47" s="238">
        <v>21</v>
      </c>
      <c r="CT47" s="238">
        <v>446202.77086944401</v>
      </c>
      <c r="CU47" s="238">
        <v>4974909.1273293998</v>
      </c>
      <c r="CV47" s="238">
        <v>44.925578039999998</v>
      </c>
      <c r="CW47" s="238">
        <v>-93.681691479999998</v>
      </c>
      <c r="CX47" s="238" t="s">
        <v>359</v>
      </c>
      <c r="CY47" s="238" t="s">
        <v>3892</v>
      </c>
    </row>
    <row r="48" spans="1:103" x14ac:dyDescent="0.25">
      <c r="A48" s="238">
        <v>862099</v>
      </c>
      <c r="B48" s="238">
        <v>4</v>
      </c>
      <c r="C48" s="238">
        <v>110</v>
      </c>
      <c r="D48" s="238">
        <v>3.4049999999999998</v>
      </c>
      <c r="E48" s="238">
        <v>27</v>
      </c>
      <c r="F48" s="238" t="s">
        <v>2776</v>
      </c>
      <c r="H48" s="238" t="s">
        <v>354</v>
      </c>
      <c r="I48" s="238">
        <v>25</v>
      </c>
      <c r="K48" s="238">
        <v>20008681</v>
      </c>
      <c r="L48" s="238">
        <v>203140092</v>
      </c>
      <c r="M48" s="238">
        <v>11</v>
      </c>
      <c r="N48" s="238">
        <v>9</v>
      </c>
      <c r="O48" s="238">
        <v>2020</v>
      </c>
      <c r="P48" s="238" t="s">
        <v>361</v>
      </c>
      <c r="Q48" s="238">
        <v>15</v>
      </c>
      <c r="R48" s="238" t="s">
        <v>369</v>
      </c>
      <c r="S48" s="238">
        <v>4</v>
      </c>
      <c r="T48" s="238">
        <v>0</v>
      </c>
      <c r="U48" s="238">
        <v>2</v>
      </c>
      <c r="V48" s="238">
        <v>12</v>
      </c>
      <c r="W48" s="238">
        <v>10</v>
      </c>
      <c r="X48" s="238">
        <v>4</v>
      </c>
      <c r="Y48" s="238">
        <v>1</v>
      </c>
      <c r="Z48" s="238">
        <v>3</v>
      </c>
      <c r="AB48" s="238">
        <v>2</v>
      </c>
      <c r="AC48" s="238">
        <v>98</v>
      </c>
      <c r="AD48" s="238" t="s">
        <v>3815</v>
      </c>
      <c r="AF48" s="238" t="s">
        <v>3837</v>
      </c>
      <c r="AG48" s="238">
        <v>7</v>
      </c>
      <c r="AH48" s="238">
        <v>2</v>
      </c>
      <c r="AI48" s="238">
        <v>2</v>
      </c>
      <c r="AJ48" s="238">
        <v>3</v>
      </c>
      <c r="AK48" s="238">
        <v>34</v>
      </c>
      <c r="AL48" s="238">
        <v>21</v>
      </c>
      <c r="AM48" s="238" t="s">
        <v>354</v>
      </c>
      <c r="AN48" s="238">
        <v>5</v>
      </c>
      <c r="AO48" s="238">
        <v>1</v>
      </c>
      <c r="AS48" s="238">
        <v>12</v>
      </c>
      <c r="AT48" s="238">
        <v>9</v>
      </c>
      <c r="AU48" s="238">
        <v>30</v>
      </c>
      <c r="AV48" s="238">
        <v>11</v>
      </c>
      <c r="AW48" s="238">
        <v>21</v>
      </c>
      <c r="AX48" s="238">
        <v>2</v>
      </c>
      <c r="AY48" s="238">
        <v>4</v>
      </c>
      <c r="AZ48" s="238">
        <v>3</v>
      </c>
      <c r="BA48" s="238">
        <v>21</v>
      </c>
      <c r="BB48" s="238">
        <v>53</v>
      </c>
      <c r="BC48" s="238" t="s">
        <v>363</v>
      </c>
      <c r="BD48" s="238">
        <v>5</v>
      </c>
      <c r="BE48" s="238">
        <v>4</v>
      </c>
      <c r="BI48" s="238">
        <v>12</v>
      </c>
      <c r="BJ48" s="238">
        <v>9</v>
      </c>
      <c r="BK48" s="238">
        <v>30</v>
      </c>
      <c r="BL48" s="238">
        <v>11</v>
      </c>
      <c r="BM48" s="238">
        <v>21</v>
      </c>
      <c r="CT48" s="238">
        <v>446206.53484771302</v>
      </c>
      <c r="CU48" s="238">
        <v>4974909.7026710603</v>
      </c>
      <c r="CV48" s="238">
        <v>44.925583510000003</v>
      </c>
      <c r="CW48" s="238">
        <v>-93.68164385</v>
      </c>
      <c r="CX48" s="238" t="s">
        <v>359</v>
      </c>
      <c r="CY48" s="238" t="s">
        <v>3893</v>
      </c>
    </row>
    <row r="49" spans="1:103" x14ac:dyDescent="0.25">
      <c r="A49" s="238">
        <v>10959044</v>
      </c>
      <c r="B49" s="238">
        <v>4</v>
      </c>
      <c r="C49" s="238">
        <v>110</v>
      </c>
      <c r="D49" s="238">
        <v>3.4049999999999998</v>
      </c>
      <c r="E49" s="238">
        <v>27</v>
      </c>
      <c r="F49" s="238" t="s">
        <v>1119</v>
      </c>
      <c r="H49" s="238" t="s">
        <v>354</v>
      </c>
      <c r="I49" s="238">
        <v>25</v>
      </c>
      <c r="K49" s="238" t="s">
        <v>3894</v>
      </c>
      <c r="L49" s="238">
        <v>141550231</v>
      </c>
      <c r="M49" s="238">
        <v>6</v>
      </c>
      <c r="N49" s="238">
        <v>4</v>
      </c>
      <c r="O49" s="238">
        <v>2014</v>
      </c>
      <c r="P49" s="238" t="s">
        <v>355</v>
      </c>
      <c r="Q49" s="238">
        <v>22</v>
      </c>
      <c r="S49" s="238">
        <v>5</v>
      </c>
      <c r="T49" s="238">
        <v>0</v>
      </c>
      <c r="U49" s="238">
        <v>1</v>
      </c>
      <c r="V49" s="238">
        <v>98</v>
      </c>
      <c r="W49" s="238">
        <v>68</v>
      </c>
      <c r="X49" s="238">
        <v>3</v>
      </c>
      <c r="Y49" s="238">
        <v>6</v>
      </c>
      <c r="Z49" s="238">
        <v>1</v>
      </c>
      <c r="AA49" s="238">
        <v>1</v>
      </c>
      <c r="AB49" s="238">
        <v>1</v>
      </c>
      <c r="AC49" s="238">
        <v>98</v>
      </c>
      <c r="AD49" s="238" t="s">
        <v>3828</v>
      </c>
      <c r="AE49" s="238" t="s">
        <v>3829</v>
      </c>
      <c r="AF49" s="238" t="s">
        <v>3837</v>
      </c>
      <c r="AG49" s="238">
        <v>3</v>
      </c>
      <c r="AH49" s="238">
        <v>2</v>
      </c>
      <c r="AI49" s="238">
        <v>4</v>
      </c>
      <c r="AJ49" s="238">
        <v>3</v>
      </c>
      <c r="AK49" s="238">
        <v>21</v>
      </c>
      <c r="AL49" s="238">
        <v>23</v>
      </c>
      <c r="AM49" s="238" t="s">
        <v>354</v>
      </c>
      <c r="AN49" s="238">
        <v>5</v>
      </c>
      <c r="AS49" s="238">
        <v>7</v>
      </c>
      <c r="AT49" s="238">
        <v>2</v>
      </c>
      <c r="AU49" s="238">
        <v>30</v>
      </c>
      <c r="AV49" s="238">
        <v>11</v>
      </c>
      <c r="AW49" s="238">
        <v>21</v>
      </c>
      <c r="CT49" s="238">
        <v>446207</v>
      </c>
      <c r="CU49" s="238">
        <v>4974909</v>
      </c>
      <c r="CV49" s="238">
        <v>44.925579499999998</v>
      </c>
      <c r="CW49" s="238">
        <v>-93.681643399999999</v>
      </c>
      <c r="CX49" s="238" t="s">
        <v>359</v>
      </c>
      <c r="CY49" s="238" t="s">
        <v>3895</v>
      </c>
    </row>
    <row r="50" spans="1:103" x14ac:dyDescent="0.25">
      <c r="A50" s="238">
        <v>385694</v>
      </c>
      <c r="B50" s="238">
        <v>4</v>
      </c>
      <c r="C50" s="238">
        <v>110</v>
      </c>
      <c r="D50" s="238">
        <v>3.4049999999999998</v>
      </c>
      <c r="E50" s="238">
        <v>27</v>
      </c>
      <c r="F50" s="238" t="s">
        <v>2776</v>
      </c>
      <c r="H50" s="238" t="s">
        <v>354</v>
      </c>
      <c r="I50" s="238">
        <v>25</v>
      </c>
      <c r="K50" s="238" t="s">
        <v>3896</v>
      </c>
      <c r="M50" s="238">
        <v>10</v>
      </c>
      <c r="N50" s="238">
        <v>10</v>
      </c>
      <c r="O50" s="238">
        <v>2016</v>
      </c>
      <c r="P50" s="238" t="s">
        <v>361</v>
      </c>
      <c r="Q50" s="238">
        <v>15</v>
      </c>
      <c r="S50" s="238">
        <v>5</v>
      </c>
      <c r="T50" s="238">
        <v>0</v>
      </c>
      <c r="U50" s="238">
        <v>2</v>
      </c>
      <c r="V50" s="238">
        <v>5</v>
      </c>
      <c r="W50" s="238">
        <v>10</v>
      </c>
      <c r="X50" s="238">
        <v>3</v>
      </c>
      <c r="Y50" s="238">
        <v>1</v>
      </c>
      <c r="Z50" s="238">
        <v>1</v>
      </c>
      <c r="AB50" s="238">
        <v>1</v>
      </c>
      <c r="AC50" s="238">
        <v>98</v>
      </c>
      <c r="AD50" s="238" t="s">
        <v>3815</v>
      </c>
      <c r="AE50" s="238" t="s">
        <v>3811</v>
      </c>
      <c r="AF50" s="238" t="s">
        <v>3837</v>
      </c>
      <c r="AG50" s="238">
        <v>10</v>
      </c>
      <c r="AH50" s="238">
        <v>2</v>
      </c>
      <c r="AI50" s="238">
        <v>2</v>
      </c>
      <c r="AJ50" s="238">
        <v>2</v>
      </c>
      <c r="AK50" s="238">
        <v>31</v>
      </c>
      <c r="AL50" s="238">
        <v>34</v>
      </c>
      <c r="AM50" s="238" t="s">
        <v>354</v>
      </c>
      <c r="AN50" s="238">
        <v>5</v>
      </c>
      <c r="AO50" s="238">
        <v>90</v>
      </c>
      <c r="AS50" s="238">
        <v>12</v>
      </c>
      <c r="AT50" s="238">
        <v>23</v>
      </c>
      <c r="AU50" s="238">
        <v>30</v>
      </c>
      <c r="AV50" s="238">
        <v>11</v>
      </c>
      <c r="AW50" s="238">
        <v>21</v>
      </c>
      <c r="AX50" s="238">
        <v>2</v>
      </c>
      <c r="AY50" s="238">
        <v>2</v>
      </c>
      <c r="AZ50" s="238">
        <v>3</v>
      </c>
      <c r="BA50" s="238">
        <v>21</v>
      </c>
      <c r="BB50" s="238">
        <v>25</v>
      </c>
      <c r="BC50" s="238" t="s">
        <v>363</v>
      </c>
      <c r="BD50" s="238">
        <v>5</v>
      </c>
      <c r="BE50" s="238">
        <v>1</v>
      </c>
      <c r="BI50" s="238">
        <v>12</v>
      </c>
      <c r="BJ50" s="238">
        <v>23</v>
      </c>
      <c r="BK50" s="238">
        <v>35</v>
      </c>
      <c r="BL50" s="238">
        <v>11</v>
      </c>
      <c r="BM50" s="238">
        <v>21</v>
      </c>
      <c r="CT50" s="238">
        <v>446207.71329405799</v>
      </c>
      <c r="CU50" s="238">
        <v>4974909.2013883302</v>
      </c>
      <c r="CV50" s="238">
        <v>44.925579079999999</v>
      </c>
      <c r="CW50" s="238">
        <v>-93.681628869999997</v>
      </c>
      <c r="CX50" s="238" t="s">
        <v>359</v>
      </c>
      <c r="CY50" s="238" t="s">
        <v>3897</v>
      </c>
    </row>
    <row r="51" spans="1:103" x14ac:dyDescent="0.25">
      <c r="A51" s="238">
        <v>487964</v>
      </c>
      <c r="B51" s="238">
        <v>4</v>
      </c>
      <c r="C51" s="238">
        <v>110</v>
      </c>
      <c r="D51" s="238">
        <v>3.4049999999999998</v>
      </c>
      <c r="E51" s="238">
        <v>27</v>
      </c>
      <c r="F51" s="238" t="s">
        <v>2776</v>
      </c>
      <c r="H51" s="238" t="s">
        <v>354</v>
      </c>
      <c r="I51" s="238">
        <v>25</v>
      </c>
      <c r="K51" s="238">
        <v>17008762</v>
      </c>
      <c r="M51" s="238">
        <v>7</v>
      </c>
      <c r="N51" s="238">
        <v>19</v>
      </c>
      <c r="O51" s="238">
        <v>2017</v>
      </c>
      <c r="P51" s="238" t="s">
        <v>355</v>
      </c>
      <c r="Q51" s="238">
        <v>12</v>
      </c>
      <c r="R51" s="238" t="s">
        <v>369</v>
      </c>
      <c r="S51" s="238">
        <v>5</v>
      </c>
      <c r="T51" s="238">
        <v>0</v>
      </c>
      <c r="U51" s="238">
        <v>2</v>
      </c>
      <c r="V51" s="238">
        <v>11</v>
      </c>
      <c r="W51" s="238">
        <v>10</v>
      </c>
      <c r="X51" s="238">
        <v>3</v>
      </c>
      <c r="Y51" s="238">
        <v>1</v>
      </c>
      <c r="Z51" s="238">
        <v>1</v>
      </c>
      <c r="AB51" s="238">
        <v>1</v>
      </c>
      <c r="AC51" s="238">
        <v>98</v>
      </c>
      <c r="AD51" s="238" t="s">
        <v>3815</v>
      </c>
      <c r="AE51" s="238" t="s">
        <v>3811</v>
      </c>
      <c r="AF51" s="238" t="s">
        <v>3837</v>
      </c>
      <c r="AG51" s="238">
        <v>6</v>
      </c>
      <c r="AH51" s="238">
        <v>2</v>
      </c>
      <c r="AI51" s="238">
        <v>2</v>
      </c>
      <c r="AJ51" s="238">
        <v>3</v>
      </c>
      <c r="AK51" s="238">
        <v>31</v>
      </c>
      <c r="AL51" s="238">
        <v>19</v>
      </c>
      <c r="AM51" s="238" t="s">
        <v>354</v>
      </c>
      <c r="AN51" s="238">
        <v>5</v>
      </c>
      <c r="AO51" s="238">
        <v>2</v>
      </c>
      <c r="AS51" s="238">
        <v>12</v>
      </c>
      <c r="AT51" s="238">
        <v>23</v>
      </c>
      <c r="AV51" s="238">
        <v>11</v>
      </c>
      <c r="AW51" s="238">
        <v>21</v>
      </c>
      <c r="AX51" s="238">
        <v>2</v>
      </c>
      <c r="AY51" s="238">
        <v>2</v>
      </c>
      <c r="AZ51" s="238">
        <v>3</v>
      </c>
      <c r="BA51" s="238">
        <v>21</v>
      </c>
      <c r="BB51" s="238">
        <v>17</v>
      </c>
      <c r="BC51" s="238" t="s">
        <v>354</v>
      </c>
      <c r="BD51" s="238">
        <v>5</v>
      </c>
      <c r="BE51" s="238">
        <v>1</v>
      </c>
      <c r="BI51" s="238">
        <v>12</v>
      </c>
      <c r="BJ51" s="238">
        <v>9</v>
      </c>
      <c r="BL51" s="238">
        <v>11</v>
      </c>
      <c r="BM51" s="238">
        <v>21</v>
      </c>
      <c r="CT51" s="238">
        <v>446206.72075755597</v>
      </c>
      <c r="CU51" s="238">
        <v>4974912.2413096698</v>
      </c>
      <c r="CV51" s="238">
        <v>44.925606369999997</v>
      </c>
      <c r="CW51" s="238">
        <v>-93.681641769999999</v>
      </c>
      <c r="CX51" s="238" t="s">
        <v>359</v>
      </c>
      <c r="CY51" s="238" t="s">
        <v>3898</v>
      </c>
    </row>
    <row r="52" spans="1:103" x14ac:dyDescent="0.25">
      <c r="A52" s="238">
        <v>813367</v>
      </c>
      <c r="B52" s="238">
        <v>4</v>
      </c>
      <c r="C52" s="238">
        <v>110</v>
      </c>
      <c r="D52" s="238">
        <v>3.4049999999999998</v>
      </c>
      <c r="E52" s="238">
        <v>27</v>
      </c>
      <c r="F52" s="238" t="s">
        <v>2776</v>
      </c>
      <c r="H52" s="238" t="s">
        <v>354</v>
      </c>
      <c r="I52" s="238">
        <v>25</v>
      </c>
      <c r="K52" s="238" t="s">
        <v>3899</v>
      </c>
      <c r="L52" s="238">
        <v>201590085</v>
      </c>
      <c r="M52" s="238">
        <v>6</v>
      </c>
      <c r="N52" s="238">
        <v>7</v>
      </c>
      <c r="O52" s="238">
        <v>2020</v>
      </c>
      <c r="P52" s="238" t="s">
        <v>366</v>
      </c>
      <c r="Q52" s="238">
        <v>20</v>
      </c>
      <c r="R52" s="238">
        <v>98</v>
      </c>
      <c r="S52" s="238">
        <v>5</v>
      </c>
      <c r="T52" s="238">
        <v>0</v>
      </c>
      <c r="U52" s="238">
        <v>2</v>
      </c>
      <c r="V52" s="238">
        <v>11</v>
      </c>
      <c r="W52" s="238">
        <v>10</v>
      </c>
      <c r="X52" s="238">
        <v>3</v>
      </c>
      <c r="Y52" s="238">
        <v>1</v>
      </c>
      <c r="Z52" s="238">
        <v>1</v>
      </c>
      <c r="AB52" s="238">
        <v>1</v>
      </c>
      <c r="AC52" s="238">
        <v>98</v>
      </c>
      <c r="AD52" s="238" t="s">
        <v>3815</v>
      </c>
      <c r="AF52" s="238" t="s">
        <v>3837</v>
      </c>
      <c r="AG52" s="238">
        <v>6</v>
      </c>
      <c r="AH52" s="238">
        <v>2</v>
      </c>
      <c r="AI52" s="238">
        <v>2</v>
      </c>
      <c r="AJ52" s="238">
        <v>1</v>
      </c>
      <c r="AK52" s="238">
        <v>21</v>
      </c>
      <c r="AL52" s="238">
        <v>16</v>
      </c>
      <c r="AM52" s="238" t="s">
        <v>354</v>
      </c>
      <c r="AN52" s="238">
        <v>5</v>
      </c>
      <c r="AO52" s="238">
        <v>2</v>
      </c>
      <c r="AS52" s="238">
        <v>12</v>
      </c>
      <c r="AT52" s="238">
        <v>23</v>
      </c>
      <c r="AU52" s="238">
        <v>35</v>
      </c>
      <c r="AV52" s="238">
        <v>11</v>
      </c>
      <c r="AW52" s="238">
        <v>21</v>
      </c>
      <c r="AX52" s="238">
        <v>2</v>
      </c>
      <c r="AY52" s="238">
        <v>2</v>
      </c>
      <c r="AZ52" s="238">
        <v>4</v>
      </c>
      <c r="BA52" s="238">
        <v>21</v>
      </c>
      <c r="BB52" s="238">
        <v>21</v>
      </c>
      <c r="BC52" s="238" t="s">
        <v>354</v>
      </c>
      <c r="BD52" s="238">
        <v>5</v>
      </c>
      <c r="BE52" s="238">
        <v>1</v>
      </c>
      <c r="BI52" s="238">
        <v>12</v>
      </c>
      <c r="BJ52" s="238">
        <v>9</v>
      </c>
      <c r="BK52" s="238">
        <v>35</v>
      </c>
      <c r="BL52" s="238">
        <v>11</v>
      </c>
      <c r="BM52" s="238">
        <v>21</v>
      </c>
      <c r="CT52" s="238">
        <v>446207.24992528098</v>
      </c>
      <c r="CU52" s="238">
        <v>4974909.7281263201</v>
      </c>
      <c r="CV52" s="238">
        <v>44.925583789999997</v>
      </c>
      <c r="CW52" s="238">
        <v>-93.681634799999998</v>
      </c>
      <c r="CX52" s="238" t="s">
        <v>359</v>
      </c>
      <c r="CY52" s="238" t="s">
        <v>3900</v>
      </c>
    </row>
    <row r="53" spans="1:103" x14ac:dyDescent="0.25">
      <c r="A53" s="238">
        <v>845468</v>
      </c>
      <c r="B53" s="238">
        <v>4</v>
      </c>
      <c r="C53" s="238">
        <v>110</v>
      </c>
      <c r="D53" s="238">
        <v>3.4049999999999998</v>
      </c>
      <c r="E53" s="238">
        <v>27</v>
      </c>
      <c r="F53" s="238" t="s">
        <v>2776</v>
      </c>
      <c r="H53" s="238" t="s">
        <v>354</v>
      </c>
      <c r="I53" s="238">
        <v>25</v>
      </c>
      <c r="K53" s="238">
        <v>20007888</v>
      </c>
      <c r="L53" s="238">
        <v>202830124</v>
      </c>
      <c r="M53" s="238">
        <v>10</v>
      </c>
      <c r="N53" s="238">
        <v>9</v>
      </c>
      <c r="O53" s="238">
        <v>2020</v>
      </c>
      <c r="P53" s="238" t="s">
        <v>362</v>
      </c>
      <c r="Q53" s="238">
        <v>21</v>
      </c>
      <c r="S53" s="238">
        <v>5</v>
      </c>
      <c r="T53" s="238">
        <v>0</v>
      </c>
      <c r="U53" s="238">
        <v>2</v>
      </c>
      <c r="V53" s="238">
        <v>5</v>
      </c>
      <c r="W53" s="238">
        <v>10</v>
      </c>
      <c r="X53" s="238">
        <v>3</v>
      </c>
      <c r="Y53" s="238">
        <v>4</v>
      </c>
      <c r="Z53" s="238">
        <v>1</v>
      </c>
      <c r="AB53" s="238">
        <v>1</v>
      </c>
      <c r="AC53" s="238">
        <v>98</v>
      </c>
      <c r="AD53" s="238" t="s">
        <v>3815</v>
      </c>
      <c r="AF53" s="238" t="s">
        <v>3837</v>
      </c>
      <c r="AG53" s="238">
        <v>10</v>
      </c>
      <c r="AH53" s="238">
        <v>2</v>
      </c>
      <c r="AI53" s="238">
        <v>2</v>
      </c>
      <c r="AJ53" s="238">
        <v>1</v>
      </c>
      <c r="AK53" s="238">
        <v>21</v>
      </c>
      <c r="AL53" s="238">
        <v>16</v>
      </c>
      <c r="AM53" s="238" t="s">
        <v>363</v>
      </c>
      <c r="AN53" s="238">
        <v>5</v>
      </c>
      <c r="AO53" s="238">
        <v>1</v>
      </c>
      <c r="AS53" s="238">
        <v>12</v>
      </c>
      <c r="AT53" s="238">
        <v>23</v>
      </c>
      <c r="AU53" s="238">
        <v>30</v>
      </c>
      <c r="AV53" s="238">
        <v>11</v>
      </c>
      <c r="AW53" s="238">
        <v>23</v>
      </c>
      <c r="AX53" s="238">
        <v>2</v>
      </c>
      <c r="AY53" s="238">
        <v>2</v>
      </c>
      <c r="AZ53" s="238">
        <v>4</v>
      </c>
      <c r="BA53" s="238">
        <v>21</v>
      </c>
      <c r="BB53" s="238">
        <v>18</v>
      </c>
      <c r="BC53" s="238" t="s">
        <v>363</v>
      </c>
      <c r="BD53" s="238">
        <v>5</v>
      </c>
      <c r="BE53" s="238">
        <v>1</v>
      </c>
      <c r="BI53" s="238">
        <v>12</v>
      </c>
      <c r="BJ53" s="238">
        <v>9</v>
      </c>
      <c r="BK53" s="238">
        <v>35</v>
      </c>
      <c r="BL53" s="238">
        <v>11</v>
      </c>
      <c r="BM53" s="238">
        <v>21</v>
      </c>
      <c r="CT53" s="238">
        <v>446207.55481684202</v>
      </c>
      <c r="CU53" s="238">
        <v>4974909.1886232896</v>
      </c>
      <c r="CV53" s="238">
        <v>44.925578960000003</v>
      </c>
      <c r="CW53" s="238">
        <v>-93.68163088</v>
      </c>
      <c r="CX53" s="238" t="s">
        <v>359</v>
      </c>
      <c r="CY53" s="238" t="s">
        <v>3901</v>
      </c>
    </row>
    <row r="54" spans="1:103" x14ac:dyDescent="0.25">
      <c r="A54" s="238">
        <v>10717842</v>
      </c>
      <c r="B54" s="238">
        <v>4</v>
      </c>
      <c r="C54" s="238">
        <v>110</v>
      </c>
      <c r="D54" s="238">
        <v>3.4060000000000001</v>
      </c>
      <c r="E54" s="238">
        <v>27</v>
      </c>
      <c r="F54" s="238" t="s">
        <v>1119</v>
      </c>
      <c r="H54" s="238" t="s">
        <v>354</v>
      </c>
      <c r="I54" s="238">
        <v>25</v>
      </c>
      <c r="K54" s="238">
        <v>110460</v>
      </c>
      <c r="L54" s="238">
        <v>110740027</v>
      </c>
      <c r="M54" s="238">
        <v>2</v>
      </c>
      <c r="N54" s="238">
        <v>28</v>
      </c>
      <c r="O54" s="238">
        <v>2011</v>
      </c>
      <c r="P54" s="238" t="s">
        <v>361</v>
      </c>
      <c r="Q54" s="238">
        <v>13</v>
      </c>
      <c r="S54" s="238">
        <v>4</v>
      </c>
      <c r="T54" s="238">
        <v>0</v>
      </c>
      <c r="U54" s="238">
        <v>2</v>
      </c>
      <c r="V54" s="238">
        <v>90</v>
      </c>
      <c r="W54" s="238">
        <v>10</v>
      </c>
      <c r="X54" s="238">
        <v>3</v>
      </c>
      <c r="Y54" s="238">
        <v>1</v>
      </c>
      <c r="Z54" s="238">
        <v>1</v>
      </c>
      <c r="AB54" s="238">
        <v>2</v>
      </c>
      <c r="AC54" s="238">
        <v>98</v>
      </c>
      <c r="AF54" s="238" t="s">
        <v>3837</v>
      </c>
      <c r="AG54" s="238">
        <v>90</v>
      </c>
      <c r="AH54" s="238">
        <v>2</v>
      </c>
      <c r="AI54" s="238">
        <v>4</v>
      </c>
      <c r="AJ54" s="238">
        <v>1</v>
      </c>
      <c r="AK54" s="238">
        <v>7</v>
      </c>
      <c r="AL54" s="238">
        <v>75</v>
      </c>
      <c r="AM54" s="238" t="s">
        <v>363</v>
      </c>
      <c r="AN54" s="238">
        <v>5</v>
      </c>
      <c r="AO54" s="238">
        <v>2</v>
      </c>
      <c r="AS54" s="238">
        <v>7</v>
      </c>
      <c r="AT54" s="238">
        <v>2</v>
      </c>
      <c r="AU54" s="238">
        <v>30</v>
      </c>
      <c r="AV54" s="238">
        <v>11</v>
      </c>
      <c r="AW54" s="238">
        <v>21</v>
      </c>
      <c r="AX54" s="238">
        <v>2</v>
      </c>
      <c r="AY54" s="238">
        <v>2</v>
      </c>
      <c r="AZ54" s="238">
        <v>3</v>
      </c>
      <c r="BA54" s="238">
        <v>21</v>
      </c>
      <c r="BB54" s="238">
        <v>66</v>
      </c>
      <c r="BC54" s="238" t="s">
        <v>363</v>
      </c>
      <c r="BD54" s="238">
        <v>5</v>
      </c>
      <c r="BE54" s="238">
        <v>1</v>
      </c>
      <c r="BI54" s="238">
        <v>7</v>
      </c>
      <c r="BJ54" s="238">
        <v>2</v>
      </c>
      <c r="BK54" s="238">
        <v>30</v>
      </c>
      <c r="BL54" s="238">
        <v>11</v>
      </c>
      <c r="BM54" s="238">
        <v>21</v>
      </c>
      <c r="CT54" s="238">
        <v>446208</v>
      </c>
      <c r="CU54" s="238">
        <v>4974910</v>
      </c>
      <c r="CV54" s="238">
        <v>44.925583699999997</v>
      </c>
      <c r="CW54" s="238">
        <v>-93.681622899999994</v>
      </c>
      <c r="CX54" s="238" t="s">
        <v>359</v>
      </c>
    </row>
    <row r="55" spans="1:103" x14ac:dyDescent="0.25">
      <c r="A55" s="238">
        <v>10720901</v>
      </c>
      <c r="B55" s="238">
        <v>4</v>
      </c>
      <c r="C55" s="238">
        <v>110</v>
      </c>
      <c r="D55" s="238">
        <v>3.4060000000000001</v>
      </c>
      <c r="E55" s="238">
        <v>27</v>
      </c>
      <c r="F55" s="238" t="s">
        <v>1119</v>
      </c>
      <c r="H55" s="238" t="s">
        <v>354</v>
      </c>
      <c r="I55" s="238">
        <v>25</v>
      </c>
      <c r="L55" s="238">
        <v>111310052</v>
      </c>
      <c r="M55" s="238">
        <v>4</v>
      </c>
      <c r="N55" s="238">
        <v>6</v>
      </c>
      <c r="O55" s="238">
        <v>2011</v>
      </c>
      <c r="P55" s="238" t="s">
        <v>355</v>
      </c>
      <c r="Q55" s="238">
        <v>9</v>
      </c>
      <c r="S55" s="238">
        <v>4</v>
      </c>
      <c r="T55" s="238">
        <v>0</v>
      </c>
      <c r="U55" s="238">
        <v>2</v>
      </c>
      <c r="W55" s="238">
        <v>10</v>
      </c>
      <c r="Y55" s="238">
        <v>1</v>
      </c>
      <c r="Z55" s="238">
        <v>1</v>
      </c>
      <c r="AB55" s="238">
        <v>1</v>
      </c>
      <c r="AC55" s="238">
        <v>98</v>
      </c>
      <c r="AF55" s="238" t="s">
        <v>3837</v>
      </c>
      <c r="AG55" s="238">
        <v>90</v>
      </c>
      <c r="AH55" s="238">
        <v>2</v>
      </c>
      <c r="AI55" s="238">
        <v>3</v>
      </c>
      <c r="AJ55" s="238">
        <v>4</v>
      </c>
      <c r="AK55" s="238">
        <v>21</v>
      </c>
      <c r="AL55" s="238">
        <v>65</v>
      </c>
      <c r="AM55" s="238" t="s">
        <v>354</v>
      </c>
      <c r="AT55" s="238">
        <v>2</v>
      </c>
      <c r="AU55" s="238">
        <v>35</v>
      </c>
      <c r="AX55" s="238">
        <v>2</v>
      </c>
      <c r="AY55" s="238">
        <v>4</v>
      </c>
      <c r="AZ55" s="238">
        <v>1</v>
      </c>
      <c r="BA55" s="238">
        <v>21</v>
      </c>
      <c r="BB55" s="238">
        <v>50</v>
      </c>
      <c r="BC55" s="238" t="s">
        <v>363</v>
      </c>
      <c r="BJ55" s="238">
        <v>2</v>
      </c>
      <c r="BK55" s="238">
        <v>35</v>
      </c>
      <c r="CT55" s="238">
        <v>446208</v>
      </c>
      <c r="CU55" s="238">
        <v>4974910</v>
      </c>
      <c r="CV55" s="238">
        <v>44.925583699999997</v>
      </c>
      <c r="CW55" s="238">
        <v>-93.681622899999994</v>
      </c>
      <c r="CX55" s="238" t="s">
        <v>359</v>
      </c>
    </row>
    <row r="56" spans="1:103" x14ac:dyDescent="0.25">
      <c r="A56" s="238">
        <v>10743768</v>
      </c>
      <c r="B56" s="238">
        <v>4</v>
      </c>
      <c r="C56" s="238">
        <v>110</v>
      </c>
      <c r="D56" s="238">
        <v>3.4060000000000001</v>
      </c>
      <c r="E56" s="238">
        <v>27</v>
      </c>
      <c r="F56" s="238" t="s">
        <v>1119</v>
      </c>
      <c r="H56" s="238" t="s">
        <v>354</v>
      </c>
      <c r="I56" s="238">
        <v>25</v>
      </c>
      <c r="L56" s="238">
        <v>112510136</v>
      </c>
      <c r="M56" s="238">
        <v>8</v>
      </c>
      <c r="N56" s="238">
        <v>6</v>
      </c>
      <c r="O56" s="238">
        <v>2011</v>
      </c>
      <c r="P56" s="238" t="s">
        <v>364</v>
      </c>
      <c r="Q56" s="238">
        <v>17</v>
      </c>
      <c r="S56" s="238">
        <v>5</v>
      </c>
      <c r="T56" s="238">
        <v>0</v>
      </c>
      <c r="U56" s="238">
        <v>1</v>
      </c>
      <c r="V56" s="238">
        <v>4</v>
      </c>
      <c r="W56" s="238">
        <v>67</v>
      </c>
      <c r="Y56" s="238">
        <v>2</v>
      </c>
      <c r="Z56" s="238">
        <v>1</v>
      </c>
      <c r="AB56" s="238">
        <v>1</v>
      </c>
      <c r="AC56" s="238">
        <v>98</v>
      </c>
      <c r="AF56" s="238" t="s">
        <v>3837</v>
      </c>
      <c r="AG56" s="238">
        <v>3</v>
      </c>
      <c r="AH56" s="238">
        <v>2</v>
      </c>
      <c r="AI56" s="238">
        <v>2</v>
      </c>
      <c r="AJ56" s="238">
        <v>4</v>
      </c>
      <c r="AK56" s="238">
        <v>27</v>
      </c>
      <c r="AL56" s="238">
        <v>35</v>
      </c>
      <c r="AM56" s="238" t="s">
        <v>354</v>
      </c>
      <c r="AT56" s="238">
        <v>98</v>
      </c>
      <c r="AU56" s="238">
        <v>35</v>
      </c>
      <c r="CT56" s="238">
        <v>446208</v>
      </c>
      <c r="CU56" s="238">
        <v>4974910</v>
      </c>
      <c r="CV56" s="238">
        <v>44.925583699999997</v>
      </c>
      <c r="CW56" s="238">
        <v>-93.681622899999994</v>
      </c>
      <c r="CX56" s="238" t="s">
        <v>359</v>
      </c>
    </row>
    <row r="57" spans="1:103" x14ac:dyDescent="0.25">
      <c r="A57" s="238">
        <v>10747655</v>
      </c>
      <c r="B57" s="238">
        <v>4</v>
      </c>
      <c r="C57" s="238">
        <v>110</v>
      </c>
      <c r="D57" s="238">
        <v>3.4060000000000001</v>
      </c>
      <c r="E57" s="238">
        <v>27</v>
      </c>
      <c r="F57" s="238" t="s">
        <v>1119</v>
      </c>
      <c r="H57" s="238" t="s">
        <v>354</v>
      </c>
      <c r="I57" s="238">
        <v>25</v>
      </c>
      <c r="K57" s="238">
        <v>264011</v>
      </c>
      <c r="L57" s="238">
        <v>112720157</v>
      </c>
      <c r="M57" s="238">
        <v>9</v>
      </c>
      <c r="N57" s="238">
        <v>29</v>
      </c>
      <c r="O57" s="238">
        <v>2011</v>
      </c>
      <c r="P57" s="238" t="s">
        <v>384</v>
      </c>
      <c r="Q57" s="238">
        <v>13</v>
      </c>
      <c r="S57" s="238">
        <v>4</v>
      </c>
      <c r="T57" s="238">
        <v>0</v>
      </c>
      <c r="U57" s="238">
        <v>2</v>
      </c>
      <c r="V57" s="238">
        <v>5</v>
      </c>
      <c r="W57" s="238">
        <v>10</v>
      </c>
      <c r="X57" s="238">
        <v>3</v>
      </c>
      <c r="Y57" s="238">
        <v>1</v>
      </c>
      <c r="Z57" s="238">
        <v>1</v>
      </c>
      <c r="AB57" s="238">
        <v>1</v>
      </c>
      <c r="AC57" s="238">
        <v>98</v>
      </c>
      <c r="AD57" s="238" t="s">
        <v>3902</v>
      </c>
      <c r="AE57" s="238" t="s">
        <v>3903</v>
      </c>
      <c r="AF57" s="238" t="s">
        <v>3837</v>
      </c>
      <c r="AG57" s="238">
        <v>10</v>
      </c>
      <c r="AH57" s="238">
        <v>2</v>
      </c>
      <c r="AI57" s="238">
        <v>2</v>
      </c>
      <c r="AJ57" s="238">
        <v>1</v>
      </c>
      <c r="AK57" s="238">
        <v>21</v>
      </c>
      <c r="AL57" s="238">
        <v>56</v>
      </c>
      <c r="AM57" s="238" t="s">
        <v>363</v>
      </c>
      <c r="AN57" s="238">
        <v>5</v>
      </c>
      <c r="AO57" s="238">
        <v>2</v>
      </c>
      <c r="AP57" s="238">
        <v>4</v>
      </c>
      <c r="AS57" s="238">
        <v>7</v>
      </c>
      <c r="AT57" s="238">
        <v>2</v>
      </c>
      <c r="AU57" s="238">
        <v>30</v>
      </c>
      <c r="AV57" s="238">
        <v>11</v>
      </c>
      <c r="AW57" s="238">
        <v>21</v>
      </c>
      <c r="AX57" s="238">
        <v>2</v>
      </c>
      <c r="AY57" s="238">
        <v>4</v>
      </c>
      <c r="AZ57" s="238">
        <v>4</v>
      </c>
      <c r="BA57" s="238">
        <v>21</v>
      </c>
      <c r="BB57" s="238">
        <v>41</v>
      </c>
      <c r="BC57" s="238" t="s">
        <v>363</v>
      </c>
      <c r="BD57" s="238">
        <v>5</v>
      </c>
      <c r="BE57" s="238">
        <v>1</v>
      </c>
      <c r="BI57" s="238">
        <v>7</v>
      </c>
      <c r="BJ57" s="238">
        <v>2</v>
      </c>
      <c r="BK57" s="238">
        <v>30</v>
      </c>
      <c r="BL57" s="238">
        <v>11</v>
      </c>
      <c r="BM57" s="238">
        <v>21</v>
      </c>
      <c r="CT57" s="238">
        <v>446208</v>
      </c>
      <c r="CU57" s="238">
        <v>4974910</v>
      </c>
      <c r="CV57" s="238">
        <v>44.925583699999997</v>
      </c>
      <c r="CW57" s="238">
        <v>-93.681622899999994</v>
      </c>
      <c r="CX57" s="238" t="s">
        <v>359</v>
      </c>
      <c r="CY57" s="238" t="s">
        <v>3904</v>
      </c>
    </row>
    <row r="58" spans="1:103" x14ac:dyDescent="0.25">
      <c r="A58" s="238">
        <v>10751333</v>
      </c>
      <c r="B58" s="238">
        <v>4</v>
      </c>
      <c r="C58" s="238">
        <v>110</v>
      </c>
      <c r="D58" s="238">
        <v>3.4060000000000001</v>
      </c>
      <c r="E58" s="238">
        <v>27</v>
      </c>
      <c r="F58" s="238" t="s">
        <v>1119</v>
      </c>
      <c r="H58" s="238" t="s">
        <v>354</v>
      </c>
      <c r="I58" s="238">
        <v>25</v>
      </c>
      <c r="K58" s="238">
        <v>390751</v>
      </c>
      <c r="L58" s="238">
        <v>113060144</v>
      </c>
      <c r="M58" s="238">
        <v>11</v>
      </c>
      <c r="N58" s="238">
        <v>2</v>
      </c>
      <c r="O58" s="238">
        <v>2011</v>
      </c>
      <c r="P58" s="238" t="s">
        <v>355</v>
      </c>
      <c r="Q58" s="238">
        <v>15</v>
      </c>
      <c r="S58" s="238">
        <v>5</v>
      </c>
      <c r="T58" s="238">
        <v>0</v>
      </c>
      <c r="U58" s="238">
        <v>2</v>
      </c>
      <c r="V58" s="238">
        <v>5</v>
      </c>
      <c r="W58" s="238">
        <v>10</v>
      </c>
      <c r="X58" s="238">
        <v>3</v>
      </c>
      <c r="Y58" s="238">
        <v>1</v>
      </c>
      <c r="Z58" s="238">
        <v>2</v>
      </c>
      <c r="AB58" s="238">
        <v>1</v>
      </c>
      <c r="AC58" s="238">
        <v>98</v>
      </c>
      <c r="AD58" s="238" t="s">
        <v>3902</v>
      </c>
      <c r="AE58" s="238" t="s">
        <v>3903</v>
      </c>
      <c r="AF58" s="238" t="s">
        <v>3837</v>
      </c>
      <c r="AG58" s="238">
        <v>10</v>
      </c>
      <c r="AH58" s="238">
        <v>2</v>
      </c>
      <c r="AI58" s="238">
        <v>4</v>
      </c>
      <c r="AJ58" s="238">
        <v>1</v>
      </c>
      <c r="AK58" s="238">
        <v>21</v>
      </c>
      <c r="AL58" s="238">
        <v>52</v>
      </c>
      <c r="AM58" s="238" t="s">
        <v>363</v>
      </c>
      <c r="AN58" s="238">
        <v>5</v>
      </c>
      <c r="AO58" s="238">
        <v>2</v>
      </c>
      <c r="AS58" s="238">
        <v>7</v>
      </c>
      <c r="AT58" s="238">
        <v>2</v>
      </c>
      <c r="AU58" s="238">
        <v>30</v>
      </c>
      <c r="AV58" s="238">
        <v>11</v>
      </c>
      <c r="AW58" s="238">
        <v>21</v>
      </c>
      <c r="AX58" s="238">
        <v>2</v>
      </c>
      <c r="AY58" s="238">
        <v>2</v>
      </c>
      <c r="AZ58" s="238">
        <v>4</v>
      </c>
      <c r="BA58" s="238">
        <v>21</v>
      </c>
      <c r="BB58" s="238">
        <v>38</v>
      </c>
      <c r="BC58" s="238" t="s">
        <v>354</v>
      </c>
      <c r="BD58" s="238">
        <v>5</v>
      </c>
      <c r="BE58" s="238">
        <v>1</v>
      </c>
      <c r="BI58" s="238">
        <v>7</v>
      </c>
      <c r="BJ58" s="238">
        <v>2</v>
      </c>
      <c r="BK58" s="238">
        <v>30</v>
      </c>
      <c r="BL58" s="238">
        <v>11</v>
      </c>
      <c r="BM58" s="238">
        <v>21</v>
      </c>
      <c r="CT58" s="238">
        <v>446208</v>
      </c>
      <c r="CU58" s="238">
        <v>4974910</v>
      </c>
      <c r="CV58" s="238">
        <v>44.925583699999997</v>
      </c>
      <c r="CW58" s="238">
        <v>-93.681622899999994</v>
      </c>
      <c r="CX58" s="238" t="s">
        <v>359</v>
      </c>
      <c r="CY58" s="238" t="s">
        <v>3905</v>
      </c>
    </row>
    <row r="59" spans="1:103" x14ac:dyDescent="0.25">
      <c r="A59" s="238">
        <v>10802553</v>
      </c>
      <c r="B59" s="238">
        <v>4</v>
      </c>
      <c r="C59" s="238">
        <v>110</v>
      </c>
      <c r="D59" s="238">
        <v>3.4060000000000001</v>
      </c>
      <c r="E59" s="238">
        <v>27</v>
      </c>
      <c r="F59" s="238" t="s">
        <v>1119</v>
      </c>
      <c r="H59" s="238" t="s">
        <v>354</v>
      </c>
      <c r="I59" s="238">
        <v>25</v>
      </c>
      <c r="L59" s="238">
        <v>122410034</v>
      </c>
      <c r="M59" s="238">
        <v>7</v>
      </c>
      <c r="N59" s="238">
        <v>24</v>
      </c>
      <c r="O59" s="238">
        <v>2012</v>
      </c>
      <c r="P59" s="238" t="s">
        <v>368</v>
      </c>
      <c r="Q59" s="238">
        <v>12</v>
      </c>
      <c r="S59" s="238">
        <v>5</v>
      </c>
      <c r="T59" s="238">
        <v>0</v>
      </c>
      <c r="U59" s="238">
        <v>2</v>
      </c>
      <c r="V59" s="238">
        <v>90</v>
      </c>
      <c r="W59" s="238">
        <v>10</v>
      </c>
      <c r="Y59" s="238">
        <v>1</v>
      </c>
      <c r="Z59" s="238">
        <v>1</v>
      </c>
      <c r="AB59" s="238">
        <v>1</v>
      </c>
      <c r="AC59" s="238">
        <v>98</v>
      </c>
      <c r="AF59" s="238" t="s">
        <v>3837</v>
      </c>
      <c r="AG59" s="238">
        <v>90</v>
      </c>
      <c r="AH59" s="238">
        <v>2</v>
      </c>
      <c r="AI59" s="238">
        <v>2</v>
      </c>
      <c r="AJ59" s="238">
        <v>4</v>
      </c>
      <c r="AK59" s="238">
        <v>21</v>
      </c>
      <c r="AL59" s="238">
        <v>64</v>
      </c>
      <c r="AM59" s="238" t="s">
        <v>363</v>
      </c>
      <c r="AT59" s="238">
        <v>2</v>
      </c>
      <c r="AU59" s="238">
        <v>30</v>
      </c>
      <c r="AX59" s="238">
        <v>2</v>
      </c>
      <c r="AY59" s="238">
        <v>1</v>
      </c>
      <c r="AZ59" s="238">
        <v>1</v>
      </c>
      <c r="BA59" s="238">
        <v>6</v>
      </c>
      <c r="BB59" s="238">
        <v>37</v>
      </c>
      <c r="BC59" s="238" t="s">
        <v>363</v>
      </c>
      <c r="BJ59" s="238">
        <v>2</v>
      </c>
      <c r="BK59" s="238">
        <v>30</v>
      </c>
      <c r="CT59" s="238">
        <v>446208</v>
      </c>
      <c r="CU59" s="238">
        <v>4974910</v>
      </c>
      <c r="CV59" s="238">
        <v>44.925583699999997</v>
      </c>
      <c r="CW59" s="238">
        <v>-93.681622899999994</v>
      </c>
      <c r="CX59" s="238" t="s">
        <v>359</v>
      </c>
    </row>
    <row r="60" spans="1:103" x14ac:dyDescent="0.25">
      <c r="A60" s="238">
        <v>10809913</v>
      </c>
      <c r="B60" s="238">
        <v>4</v>
      </c>
      <c r="C60" s="238">
        <v>110</v>
      </c>
      <c r="D60" s="238">
        <v>3.4060000000000001</v>
      </c>
      <c r="E60" s="238">
        <v>27</v>
      </c>
      <c r="F60" s="238" t="s">
        <v>1119</v>
      </c>
      <c r="H60" s="238" t="s">
        <v>354</v>
      </c>
      <c r="I60" s="238">
        <v>25</v>
      </c>
      <c r="K60" s="238">
        <v>12005189</v>
      </c>
      <c r="L60" s="238">
        <v>122630087</v>
      </c>
      <c r="M60" s="238">
        <v>9</v>
      </c>
      <c r="N60" s="238">
        <v>19</v>
      </c>
      <c r="O60" s="238">
        <v>2012</v>
      </c>
      <c r="P60" s="238" t="s">
        <v>355</v>
      </c>
      <c r="Q60" s="238">
        <v>9</v>
      </c>
      <c r="S60" s="238">
        <v>5</v>
      </c>
      <c r="T60" s="238">
        <v>0</v>
      </c>
      <c r="U60" s="238">
        <v>2</v>
      </c>
      <c r="V60" s="238">
        <v>8</v>
      </c>
      <c r="W60" s="238">
        <v>10</v>
      </c>
      <c r="X60" s="238">
        <v>3</v>
      </c>
      <c r="Y60" s="238">
        <v>1</v>
      </c>
      <c r="Z60" s="238">
        <v>1</v>
      </c>
      <c r="AB60" s="238">
        <v>1</v>
      </c>
      <c r="AC60" s="238">
        <v>98</v>
      </c>
      <c r="AD60" s="238" t="s">
        <v>3906</v>
      </c>
      <c r="AE60" s="238" t="s">
        <v>3829</v>
      </c>
      <c r="AF60" s="238" t="s">
        <v>3837</v>
      </c>
      <c r="AG60" s="238">
        <v>8</v>
      </c>
      <c r="AH60" s="238">
        <v>2</v>
      </c>
      <c r="AI60" s="238">
        <v>2</v>
      </c>
      <c r="AJ60" s="238">
        <v>4</v>
      </c>
      <c r="AK60" s="238">
        <v>21</v>
      </c>
      <c r="AL60" s="238">
        <v>23</v>
      </c>
      <c r="AM60" s="238" t="s">
        <v>363</v>
      </c>
      <c r="AN60" s="238">
        <v>5</v>
      </c>
      <c r="AO60" s="238">
        <v>1</v>
      </c>
      <c r="AS60" s="238">
        <v>7</v>
      </c>
      <c r="AT60" s="238">
        <v>2</v>
      </c>
      <c r="AU60" s="238">
        <v>30</v>
      </c>
      <c r="AV60" s="238">
        <v>11</v>
      </c>
      <c r="AW60" s="238">
        <v>21</v>
      </c>
      <c r="AX60" s="238">
        <v>2</v>
      </c>
      <c r="AY60" s="238">
        <v>1</v>
      </c>
      <c r="AZ60" s="238">
        <v>1</v>
      </c>
      <c r="BA60" s="238">
        <v>21</v>
      </c>
      <c r="BB60" s="238">
        <v>42</v>
      </c>
      <c r="BC60" s="238" t="s">
        <v>354</v>
      </c>
      <c r="BD60" s="238">
        <v>5</v>
      </c>
      <c r="BE60" s="238">
        <v>2</v>
      </c>
      <c r="BI60" s="238">
        <v>7</v>
      </c>
      <c r="BJ60" s="238">
        <v>2</v>
      </c>
      <c r="BK60" s="238">
        <v>30</v>
      </c>
      <c r="BL60" s="238">
        <v>11</v>
      </c>
      <c r="BM60" s="238">
        <v>21</v>
      </c>
      <c r="CT60" s="238">
        <v>446208</v>
      </c>
      <c r="CU60" s="238">
        <v>4974910</v>
      </c>
      <c r="CV60" s="238">
        <v>44.925583699999997</v>
      </c>
      <c r="CW60" s="238">
        <v>-93.681622899999994</v>
      </c>
      <c r="CX60" s="238" t="s">
        <v>359</v>
      </c>
      <c r="CY60" s="238" t="s">
        <v>3907</v>
      </c>
    </row>
    <row r="61" spans="1:103" x14ac:dyDescent="0.25">
      <c r="A61" s="238">
        <v>10884134</v>
      </c>
      <c r="B61" s="238">
        <v>4</v>
      </c>
      <c r="C61" s="238">
        <v>110</v>
      </c>
      <c r="D61" s="238">
        <v>3.4060000000000001</v>
      </c>
      <c r="E61" s="238">
        <v>27</v>
      </c>
      <c r="F61" s="238" t="s">
        <v>1119</v>
      </c>
      <c r="H61" s="238" t="s">
        <v>354</v>
      </c>
      <c r="I61" s="238">
        <v>25</v>
      </c>
      <c r="K61" s="238" t="s">
        <v>3908</v>
      </c>
      <c r="L61" s="238">
        <v>132070037</v>
      </c>
      <c r="M61" s="238">
        <v>7</v>
      </c>
      <c r="N61" s="238">
        <v>25</v>
      </c>
      <c r="O61" s="238">
        <v>2013</v>
      </c>
      <c r="P61" s="238" t="s">
        <v>384</v>
      </c>
      <c r="Q61" s="238">
        <v>11</v>
      </c>
      <c r="S61" s="238">
        <v>5</v>
      </c>
      <c r="T61" s="238">
        <v>0</v>
      </c>
      <c r="U61" s="238">
        <v>2</v>
      </c>
      <c r="V61" s="238">
        <v>5</v>
      </c>
      <c r="W61" s="238">
        <v>10</v>
      </c>
      <c r="X61" s="238">
        <v>3</v>
      </c>
      <c r="Y61" s="238">
        <v>1</v>
      </c>
      <c r="Z61" s="238">
        <v>1</v>
      </c>
      <c r="AB61" s="238">
        <v>1</v>
      </c>
      <c r="AC61" s="238">
        <v>98</v>
      </c>
      <c r="AD61" s="238" t="s">
        <v>3902</v>
      </c>
      <c r="AE61" s="238" t="s">
        <v>3903</v>
      </c>
      <c r="AF61" s="238" t="s">
        <v>3837</v>
      </c>
      <c r="AG61" s="238">
        <v>10</v>
      </c>
      <c r="AH61" s="238">
        <v>2</v>
      </c>
      <c r="AI61" s="238">
        <v>4</v>
      </c>
      <c r="AJ61" s="238">
        <v>1</v>
      </c>
      <c r="AK61" s="238">
        <v>21</v>
      </c>
      <c r="AL61" s="238">
        <v>62</v>
      </c>
      <c r="AM61" s="238" t="s">
        <v>354</v>
      </c>
      <c r="AN61" s="238">
        <v>5</v>
      </c>
      <c r="AO61" s="238">
        <v>2</v>
      </c>
      <c r="AS61" s="238">
        <v>7</v>
      </c>
      <c r="AT61" s="238">
        <v>2</v>
      </c>
      <c r="AU61" s="238">
        <v>30</v>
      </c>
      <c r="AV61" s="238">
        <v>11</v>
      </c>
      <c r="AW61" s="238">
        <v>21</v>
      </c>
      <c r="AX61" s="238">
        <v>2</v>
      </c>
      <c r="AY61" s="238">
        <v>2</v>
      </c>
      <c r="AZ61" s="238">
        <v>3</v>
      </c>
      <c r="BA61" s="238">
        <v>21</v>
      </c>
      <c r="BB61" s="238">
        <v>87</v>
      </c>
      <c r="BC61" s="238" t="s">
        <v>363</v>
      </c>
      <c r="BD61" s="238">
        <v>5</v>
      </c>
      <c r="BE61" s="238">
        <v>1</v>
      </c>
      <c r="BI61" s="238">
        <v>7</v>
      </c>
      <c r="BJ61" s="238">
        <v>2</v>
      </c>
      <c r="BK61" s="238">
        <v>30</v>
      </c>
      <c r="BL61" s="238">
        <v>11</v>
      </c>
      <c r="BM61" s="238">
        <v>21</v>
      </c>
      <c r="CT61" s="238">
        <v>446208</v>
      </c>
      <c r="CU61" s="238">
        <v>4974910</v>
      </c>
      <c r="CV61" s="238">
        <v>44.925583699999997</v>
      </c>
      <c r="CW61" s="238">
        <v>-93.681622899999994</v>
      </c>
      <c r="CX61" s="238" t="s">
        <v>359</v>
      </c>
      <c r="CY61" s="238" t="s">
        <v>3909</v>
      </c>
    </row>
    <row r="62" spans="1:103" x14ac:dyDescent="0.25">
      <c r="A62" s="238">
        <v>10885697</v>
      </c>
      <c r="B62" s="238">
        <v>4</v>
      </c>
      <c r="C62" s="238">
        <v>110</v>
      </c>
      <c r="D62" s="238">
        <v>3.4060000000000001</v>
      </c>
      <c r="E62" s="238">
        <v>27</v>
      </c>
      <c r="F62" s="238" t="s">
        <v>1119</v>
      </c>
      <c r="H62" s="238" t="s">
        <v>354</v>
      </c>
      <c r="I62" s="238">
        <v>25</v>
      </c>
      <c r="K62" s="238" t="s">
        <v>3910</v>
      </c>
      <c r="L62" s="238">
        <v>132300025</v>
      </c>
      <c r="M62" s="238">
        <v>8</v>
      </c>
      <c r="N62" s="238">
        <v>17</v>
      </c>
      <c r="O62" s="238">
        <v>2013</v>
      </c>
      <c r="P62" s="238" t="s">
        <v>364</v>
      </c>
      <c r="Q62" s="238">
        <v>12</v>
      </c>
      <c r="R62" s="238" t="s">
        <v>419</v>
      </c>
      <c r="S62" s="238">
        <v>5</v>
      </c>
      <c r="T62" s="238">
        <v>0</v>
      </c>
      <c r="U62" s="238">
        <v>2</v>
      </c>
      <c r="V62" s="238">
        <v>90</v>
      </c>
      <c r="W62" s="238">
        <v>10</v>
      </c>
      <c r="X62" s="238">
        <v>3</v>
      </c>
      <c r="Y62" s="238">
        <v>1</v>
      </c>
      <c r="Z62" s="238">
        <v>1</v>
      </c>
      <c r="AA62" s="238">
        <v>1</v>
      </c>
      <c r="AB62" s="238">
        <v>1</v>
      </c>
      <c r="AC62" s="238">
        <v>98</v>
      </c>
      <c r="AD62" s="238" t="s">
        <v>3911</v>
      </c>
      <c r="AE62" s="238" t="s">
        <v>3912</v>
      </c>
      <c r="AF62" s="238" t="s">
        <v>3837</v>
      </c>
      <c r="AG62" s="238">
        <v>90</v>
      </c>
      <c r="AH62" s="238">
        <v>2</v>
      </c>
      <c r="AI62" s="238">
        <v>4</v>
      </c>
      <c r="AJ62" s="238">
        <v>1</v>
      </c>
      <c r="AK62" s="238">
        <v>24</v>
      </c>
      <c r="AL62" s="238">
        <v>51</v>
      </c>
      <c r="AM62" s="238" t="s">
        <v>354</v>
      </c>
      <c r="AN62" s="238">
        <v>5</v>
      </c>
      <c r="AO62" s="238">
        <v>1</v>
      </c>
      <c r="AP62" s="238">
        <v>1</v>
      </c>
      <c r="AS62" s="238">
        <v>3</v>
      </c>
      <c r="AT62" s="238">
        <v>2</v>
      </c>
      <c r="AU62" s="238">
        <v>35</v>
      </c>
      <c r="AV62" s="238">
        <v>11</v>
      </c>
      <c r="AW62" s="238">
        <v>21</v>
      </c>
      <c r="AX62" s="238">
        <v>2</v>
      </c>
      <c r="AY62" s="238">
        <v>2</v>
      </c>
      <c r="AZ62" s="238">
        <v>3</v>
      </c>
      <c r="BA62" s="238">
        <v>21</v>
      </c>
      <c r="BB62" s="238">
        <v>55</v>
      </c>
      <c r="BC62" s="238" t="s">
        <v>354</v>
      </c>
      <c r="BD62" s="238">
        <v>5</v>
      </c>
      <c r="BE62" s="238">
        <v>1</v>
      </c>
      <c r="BF62" s="238">
        <v>1</v>
      </c>
      <c r="BI62" s="238">
        <v>3</v>
      </c>
      <c r="BJ62" s="238">
        <v>2</v>
      </c>
      <c r="BK62" s="238">
        <v>35</v>
      </c>
      <c r="BL62" s="238">
        <v>11</v>
      </c>
      <c r="BM62" s="238">
        <v>21</v>
      </c>
      <c r="CT62" s="238">
        <v>446208</v>
      </c>
      <c r="CU62" s="238">
        <v>4974910</v>
      </c>
      <c r="CV62" s="238">
        <v>44.925583699999997</v>
      </c>
      <c r="CW62" s="238">
        <v>-93.681622899999994</v>
      </c>
      <c r="CX62" s="238" t="s">
        <v>359</v>
      </c>
      <c r="CY62" s="238" t="s">
        <v>3913</v>
      </c>
    </row>
    <row r="63" spans="1:103" x14ac:dyDescent="0.25">
      <c r="A63" s="238">
        <v>10901277</v>
      </c>
      <c r="B63" s="238">
        <v>4</v>
      </c>
      <c r="C63" s="238">
        <v>110</v>
      </c>
      <c r="D63" s="238">
        <v>3.4060000000000001</v>
      </c>
      <c r="E63" s="238">
        <v>27</v>
      </c>
      <c r="F63" s="238" t="s">
        <v>1119</v>
      </c>
      <c r="H63" s="238" t="s">
        <v>354</v>
      </c>
      <c r="I63" s="238">
        <v>25</v>
      </c>
      <c r="K63" s="238">
        <v>13013763</v>
      </c>
      <c r="L63" s="238">
        <v>132760045</v>
      </c>
      <c r="M63" s="238">
        <v>10</v>
      </c>
      <c r="N63" s="238">
        <v>3</v>
      </c>
      <c r="O63" s="238">
        <v>2013</v>
      </c>
      <c r="P63" s="238" t="s">
        <v>384</v>
      </c>
      <c r="Q63" s="238">
        <v>7</v>
      </c>
      <c r="S63" s="238">
        <v>5</v>
      </c>
      <c r="T63" s="238">
        <v>0</v>
      </c>
      <c r="U63" s="238">
        <v>3</v>
      </c>
      <c r="V63" s="238">
        <v>5</v>
      </c>
      <c r="W63" s="238">
        <v>10</v>
      </c>
      <c r="X63" s="238">
        <v>3</v>
      </c>
      <c r="Y63" s="238">
        <v>1</v>
      </c>
      <c r="Z63" s="238">
        <v>2</v>
      </c>
      <c r="AA63" s="238">
        <v>3</v>
      </c>
      <c r="AB63" s="238">
        <v>2</v>
      </c>
      <c r="AC63" s="238">
        <v>98</v>
      </c>
      <c r="AD63" s="238" t="s">
        <v>3828</v>
      </c>
      <c r="AE63" s="238" t="s">
        <v>3829</v>
      </c>
      <c r="AF63" s="238" t="s">
        <v>3837</v>
      </c>
      <c r="AG63" s="238">
        <v>10</v>
      </c>
      <c r="AH63" s="238">
        <v>2</v>
      </c>
      <c r="AI63" s="238">
        <v>2</v>
      </c>
      <c r="AJ63" s="238">
        <v>2</v>
      </c>
      <c r="AK63" s="238">
        <v>21</v>
      </c>
      <c r="AL63" s="238">
        <v>46</v>
      </c>
      <c r="AM63" s="238" t="s">
        <v>363</v>
      </c>
      <c r="AN63" s="238">
        <v>5</v>
      </c>
      <c r="AO63" s="238">
        <v>2</v>
      </c>
      <c r="AS63" s="238">
        <v>7</v>
      </c>
      <c r="AT63" s="238">
        <v>2</v>
      </c>
      <c r="AU63" s="238">
        <v>30</v>
      </c>
      <c r="AV63" s="238">
        <v>11</v>
      </c>
      <c r="AW63" s="238">
        <v>21</v>
      </c>
      <c r="AX63" s="238">
        <v>2</v>
      </c>
      <c r="AY63" s="238">
        <v>2</v>
      </c>
      <c r="AZ63" s="238">
        <v>3</v>
      </c>
      <c r="BA63" s="238">
        <v>21</v>
      </c>
      <c r="BB63" s="238">
        <v>30</v>
      </c>
      <c r="BC63" s="238" t="s">
        <v>363</v>
      </c>
      <c r="BD63" s="238">
        <v>5</v>
      </c>
      <c r="BE63" s="238">
        <v>1</v>
      </c>
      <c r="BI63" s="238">
        <v>7</v>
      </c>
      <c r="BJ63" s="238">
        <v>2</v>
      </c>
      <c r="BK63" s="238">
        <v>30</v>
      </c>
      <c r="BL63" s="238">
        <v>11</v>
      </c>
      <c r="BM63" s="238">
        <v>21</v>
      </c>
      <c r="BN63" s="238">
        <v>2</v>
      </c>
      <c r="BO63" s="238">
        <v>1</v>
      </c>
      <c r="BP63" s="238">
        <v>1</v>
      </c>
      <c r="BQ63" s="238">
        <v>8</v>
      </c>
      <c r="BR63" s="238">
        <v>40</v>
      </c>
      <c r="BS63" s="238" t="s">
        <v>363</v>
      </c>
      <c r="BT63" s="238">
        <v>5</v>
      </c>
      <c r="BU63" s="238">
        <v>1</v>
      </c>
      <c r="BY63" s="238">
        <v>7</v>
      </c>
      <c r="BZ63" s="238">
        <v>2</v>
      </c>
      <c r="CA63" s="238">
        <v>30</v>
      </c>
      <c r="CB63" s="238">
        <v>11</v>
      </c>
      <c r="CC63" s="238">
        <v>21</v>
      </c>
      <c r="CT63" s="238">
        <v>446208</v>
      </c>
      <c r="CU63" s="238">
        <v>4974910</v>
      </c>
      <c r="CV63" s="238">
        <v>44.925583699999997</v>
      </c>
      <c r="CW63" s="238">
        <v>-93.681622899999994</v>
      </c>
      <c r="CX63" s="238" t="s">
        <v>359</v>
      </c>
      <c r="CY63" s="238" t="s">
        <v>3914</v>
      </c>
    </row>
    <row r="64" spans="1:103" x14ac:dyDescent="0.25">
      <c r="A64" s="238">
        <v>10904550</v>
      </c>
      <c r="B64" s="238">
        <v>4</v>
      </c>
      <c r="C64" s="238">
        <v>110</v>
      </c>
      <c r="D64" s="238">
        <v>3.4060000000000001</v>
      </c>
      <c r="E64" s="238">
        <v>27</v>
      </c>
      <c r="F64" s="238" t="s">
        <v>1119</v>
      </c>
      <c r="H64" s="238" t="s">
        <v>354</v>
      </c>
      <c r="I64" s="238">
        <v>25</v>
      </c>
      <c r="K64" s="238">
        <v>13015037</v>
      </c>
      <c r="L64" s="238">
        <v>133020170</v>
      </c>
      <c r="M64" s="238">
        <v>10</v>
      </c>
      <c r="N64" s="238">
        <v>29</v>
      </c>
      <c r="O64" s="238">
        <v>2013</v>
      </c>
      <c r="P64" s="238" t="s">
        <v>368</v>
      </c>
      <c r="Q64" s="238">
        <v>12</v>
      </c>
      <c r="S64" s="238">
        <v>5</v>
      </c>
      <c r="T64" s="238">
        <v>0</v>
      </c>
      <c r="U64" s="238">
        <v>2</v>
      </c>
      <c r="V64" s="238">
        <v>5</v>
      </c>
      <c r="W64" s="238">
        <v>10</v>
      </c>
      <c r="X64" s="238">
        <v>10</v>
      </c>
      <c r="Y64" s="238">
        <v>1</v>
      </c>
      <c r="Z64" s="238">
        <v>2</v>
      </c>
      <c r="AA64" s="238">
        <v>3</v>
      </c>
      <c r="AB64" s="238">
        <v>2</v>
      </c>
      <c r="AC64" s="238">
        <v>98</v>
      </c>
      <c r="AD64" s="238" t="s">
        <v>3828</v>
      </c>
      <c r="AE64" s="238" t="s">
        <v>3829</v>
      </c>
      <c r="AF64" s="238" t="s">
        <v>3837</v>
      </c>
      <c r="AG64" s="238">
        <v>10</v>
      </c>
      <c r="AH64" s="238">
        <v>2</v>
      </c>
      <c r="AI64" s="238">
        <v>3</v>
      </c>
      <c r="AJ64" s="238">
        <v>1</v>
      </c>
      <c r="AK64" s="238">
        <v>24</v>
      </c>
      <c r="AL64" s="238">
        <v>58</v>
      </c>
      <c r="AM64" s="238" t="s">
        <v>354</v>
      </c>
      <c r="AN64" s="238">
        <v>5</v>
      </c>
      <c r="AO64" s="238">
        <v>2</v>
      </c>
      <c r="AP64" s="238">
        <v>15</v>
      </c>
      <c r="AS64" s="238">
        <v>7</v>
      </c>
      <c r="AT64" s="238">
        <v>2</v>
      </c>
      <c r="AU64" s="238">
        <v>30</v>
      </c>
      <c r="AV64" s="238">
        <v>11</v>
      </c>
      <c r="AW64" s="238">
        <v>21</v>
      </c>
      <c r="AX64" s="238">
        <v>2</v>
      </c>
      <c r="AY64" s="238">
        <v>3</v>
      </c>
      <c r="AZ64" s="238">
        <v>3</v>
      </c>
      <c r="BA64" s="238">
        <v>21</v>
      </c>
      <c r="BB64" s="238">
        <v>42</v>
      </c>
      <c r="BC64" s="238" t="s">
        <v>354</v>
      </c>
      <c r="BD64" s="238">
        <v>5</v>
      </c>
      <c r="BE64" s="238">
        <v>1</v>
      </c>
      <c r="BF64" s="238">
        <v>1</v>
      </c>
      <c r="BI64" s="238">
        <v>7</v>
      </c>
      <c r="BJ64" s="238">
        <v>2</v>
      </c>
      <c r="BK64" s="238">
        <v>30</v>
      </c>
      <c r="BL64" s="238">
        <v>11</v>
      </c>
      <c r="BM64" s="238">
        <v>21</v>
      </c>
      <c r="CT64" s="238">
        <v>446208</v>
      </c>
      <c r="CU64" s="238">
        <v>4974910</v>
      </c>
      <c r="CV64" s="238">
        <v>44.925583699999997</v>
      </c>
      <c r="CW64" s="238">
        <v>-93.681622899999994</v>
      </c>
      <c r="CX64" s="238" t="s">
        <v>359</v>
      </c>
      <c r="CY64" s="238" t="s">
        <v>3915</v>
      </c>
    </row>
    <row r="65" spans="1:103" x14ac:dyDescent="0.25">
      <c r="A65" s="238">
        <v>10956026</v>
      </c>
      <c r="B65" s="238">
        <v>4</v>
      </c>
      <c r="C65" s="238">
        <v>110</v>
      </c>
      <c r="D65" s="238">
        <v>3.4060000000000001</v>
      </c>
      <c r="E65" s="238">
        <v>27</v>
      </c>
      <c r="F65" s="238" t="s">
        <v>1119</v>
      </c>
      <c r="H65" s="238" t="s">
        <v>354</v>
      </c>
      <c r="I65" s="238">
        <v>25</v>
      </c>
      <c r="K65" s="238" t="s">
        <v>3916</v>
      </c>
      <c r="L65" s="238">
        <v>141010098</v>
      </c>
      <c r="M65" s="238">
        <v>4</v>
      </c>
      <c r="N65" s="238">
        <v>11</v>
      </c>
      <c r="O65" s="238">
        <v>2014</v>
      </c>
      <c r="P65" s="238" t="s">
        <v>362</v>
      </c>
      <c r="Q65" s="238">
        <v>17</v>
      </c>
      <c r="S65" s="238">
        <v>5</v>
      </c>
      <c r="T65" s="238">
        <v>0</v>
      </c>
      <c r="U65" s="238">
        <v>2</v>
      </c>
      <c r="V65" s="238">
        <v>5</v>
      </c>
      <c r="W65" s="238">
        <v>10</v>
      </c>
      <c r="X65" s="238">
        <v>10</v>
      </c>
      <c r="Y65" s="238">
        <v>1</v>
      </c>
      <c r="Z65" s="238">
        <v>1</v>
      </c>
      <c r="AA65" s="238">
        <v>2</v>
      </c>
      <c r="AB65" s="238">
        <v>1</v>
      </c>
      <c r="AC65" s="238">
        <v>98</v>
      </c>
      <c r="AD65" s="238" t="s">
        <v>3828</v>
      </c>
      <c r="AE65" s="238" t="s">
        <v>3829</v>
      </c>
      <c r="AF65" s="238" t="s">
        <v>3837</v>
      </c>
      <c r="AG65" s="238">
        <v>10</v>
      </c>
      <c r="AH65" s="238">
        <v>2</v>
      </c>
      <c r="AI65" s="238">
        <v>2</v>
      </c>
      <c r="AJ65" s="238">
        <v>4</v>
      </c>
      <c r="AK65" s="238">
        <v>21</v>
      </c>
      <c r="AL65" s="238">
        <v>32</v>
      </c>
      <c r="AM65" s="238" t="s">
        <v>354</v>
      </c>
      <c r="AN65" s="238">
        <v>5</v>
      </c>
      <c r="AO65" s="238">
        <v>1</v>
      </c>
      <c r="AP65" s="238">
        <v>1</v>
      </c>
      <c r="AS65" s="238">
        <v>7</v>
      </c>
      <c r="AT65" s="238">
        <v>2</v>
      </c>
      <c r="AU65" s="238">
        <v>30</v>
      </c>
      <c r="AV65" s="238">
        <v>10</v>
      </c>
      <c r="AW65" s="238">
        <v>21</v>
      </c>
      <c r="AX65" s="238">
        <v>0</v>
      </c>
      <c r="AY65" s="238">
        <v>2</v>
      </c>
      <c r="AZ65" s="238">
        <v>2</v>
      </c>
      <c r="BB65" s="238">
        <v>16</v>
      </c>
      <c r="BC65" s="238" t="s">
        <v>363</v>
      </c>
      <c r="BD65" s="238">
        <v>5</v>
      </c>
      <c r="BE65" s="238">
        <v>2</v>
      </c>
      <c r="BF65" s="238">
        <v>16</v>
      </c>
      <c r="BG65" s="238">
        <v>7</v>
      </c>
      <c r="BI65" s="238">
        <v>7</v>
      </c>
      <c r="BJ65" s="238">
        <v>2</v>
      </c>
      <c r="BK65" s="238">
        <v>30</v>
      </c>
      <c r="BL65" s="238">
        <v>10</v>
      </c>
      <c r="BM65" s="238">
        <v>21</v>
      </c>
      <c r="CT65" s="238">
        <v>446208</v>
      </c>
      <c r="CU65" s="238">
        <v>4974910</v>
      </c>
      <c r="CV65" s="238">
        <v>44.925583699999997</v>
      </c>
      <c r="CW65" s="238">
        <v>-93.681622899999994</v>
      </c>
      <c r="CX65" s="238" t="s">
        <v>359</v>
      </c>
      <c r="CY65" s="238" t="s">
        <v>3917</v>
      </c>
    </row>
    <row r="66" spans="1:103" x14ac:dyDescent="0.25">
      <c r="A66" s="238">
        <v>10959644</v>
      </c>
      <c r="B66" s="238">
        <v>4</v>
      </c>
      <c r="C66" s="238">
        <v>110</v>
      </c>
      <c r="D66" s="238">
        <v>3.4060000000000001</v>
      </c>
      <c r="E66" s="238">
        <v>27</v>
      </c>
      <c r="F66" s="238" t="s">
        <v>1119</v>
      </c>
      <c r="H66" s="238" t="s">
        <v>354</v>
      </c>
      <c r="I66" s="238">
        <v>25</v>
      </c>
      <c r="K66" s="238" t="s">
        <v>3918</v>
      </c>
      <c r="L66" s="238">
        <v>141640082</v>
      </c>
      <c r="M66" s="238">
        <v>6</v>
      </c>
      <c r="N66" s="238">
        <v>13</v>
      </c>
      <c r="O66" s="238">
        <v>2014</v>
      </c>
      <c r="P66" s="238" t="s">
        <v>362</v>
      </c>
      <c r="Q66" s="238">
        <v>8</v>
      </c>
      <c r="S66" s="238">
        <v>5</v>
      </c>
      <c r="T66" s="238">
        <v>0</v>
      </c>
      <c r="U66" s="238">
        <v>2</v>
      </c>
      <c r="V66" s="238">
        <v>6</v>
      </c>
      <c r="W66" s="238">
        <v>10</v>
      </c>
      <c r="X66" s="238">
        <v>3</v>
      </c>
      <c r="Y66" s="238">
        <v>1</v>
      </c>
      <c r="Z66" s="238">
        <v>1</v>
      </c>
      <c r="AB66" s="238">
        <v>1</v>
      </c>
      <c r="AC66" s="238">
        <v>98</v>
      </c>
      <c r="AD66" s="238" t="s">
        <v>3828</v>
      </c>
      <c r="AE66" s="238" t="s">
        <v>3829</v>
      </c>
      <c r="AF66" s="238" t="s">
        <v>3837</v>
      </c>
      <c r="AG66" s="238">
        <v>90</v>
      </c>
      <c r="AH66" s="238">
        <v>2</v>
      </c>
      <c r="AI66" s="238">
        <v>4</v>
      </c>
      <c r="AJ66" s="238">
        <v>3</v>
      </c>
      <c r="AK66" s="238">
        <v>23</v>
      </c>
      <c r="AL66" s="238">
        <v>43</v>
      </c>
      <c r="AM66" s="238" t="s">
        <v>363</v>
      </c>
      <c r="AN66" s="238">
        <v>5</v>
      </c>
      <c r="AO66" s="238">
        <v>2</v>
      </c>
      <c r="AS66" s="238">
        <v>7</v>
      </c>
      <c r="AT66" s="238">
        <v>2</v>
      </c>
      <c r="AU66" s="238">
        <v>30</v>
      </c>
      <c r="AV66" s="238">
        <v>11</v>
      </c>
      <c r="AW66" s="238">
        <v>21</v>
      </c>
      <c r="AX66" s="238">
        <v>2</v>
      </c>
      <c r="AY66" s="238">
        <v>1</v>
      </c>
      <c r="AZ66" s="238">
        <v>3</v>
      </c>
      <c r="BA66" s="238">
        <v>21</v>
      </c>
      <c r="BB66" s="238">
        <v>70</v>
      </c>
      <c r="BC66" s="238" t="s">
        <v>363</v>
      </c>
      <c r="BD66" s="238">
        <v>5</v>
      </c>
      <c r="BE66" s="238">
        <v>1</v>
      </c>
      <c r="BI66" s="238">
        <v>7</v>
      </c>
      <c r="BJ66" s="238">
        <v>2</v>
      </c>
      <c r="BK66" s="238">
        <v>30</v>
      </c>
      <c r="BL66" s="238">
        <v>11</v>
      </c>
      <c r="BM66" s="238">
        <v>21</v>
      </c>
      <c r="CT66" s="238">
        <v>446208</v>
      </c>
      <c r="CU66" s="238">
        <v>4974910</v>
      </c>
      <c r="CV66" s="238">
        <v>44.925583699999997</v>
      </c>
      <c r="CW66" s="238">
        <v>-93.681622899999994</v>
      </c>
      <c r="CX66" s="238" t="s">
        <v>359</v>
      </c>
      <c r="CY66" s="238" t="s">
        <v>3919</v>
      </c>
    </row>
    <row r="67" spans="1:103" x14ac:dyDescent="0.25">
      <c r="A67" s="238">
        <v>10981289</v>
      </c>
      <c r="B67" s="238">
        <v>4</v>
      </c>
      <c r="C67" s="238">
        <v>110</v>
      </c>
      <c r="D67" s="238">
        <v>3.4060000000000001</v>
      </c>
      <c r="E67" s="238">
        <v>27</v>
      </c>
      <c r="F67" s="238" t="s">
        <v>1119</v>
      </c>
      <c r="H67" s="238" t="s">
        <v>354</v>
      </c>
      <c r="I67" s="238">
        <v>25</v>
      </c>
      <c r="K67" s="238" t="s">
        <v>3920</v>
      </c>
      <c r="L67" s="238">
        <v>142320128</v>
      </c>
      <c r="M67" s="238">
        <v>8</v>
      </c>
      <c r="N67" s="238">
        <v>20</v>
      </c>
      <c r="O67" s="238">
        <v>2014</v>
      </c>
      <c r="P67" s="238" t="s">
        <v>355</v>
      </c>
      <c r="Q67" s="238">
        <v>17</v>
      </c>
      <c r="R67" s="238" t="s">
        <v>369</v>
      </c>
      <c r="S67" s="238">
        <v>4</v>
      </c>
      <c r="T67" s="238">
        <v>0</v>
      </c>
      <c r="U67" s="238">
        <v>2</v>
      </c>
      <c r="V67" s="238">
        <v>98</v>
      </c>
      <c r="W67" s="238">
        <v>10</v>
      </c>
      <c r="X67" s="238">
        <v>4</v>
      </c>
      <c r="Y67" s="238">
        <v>1</v>
      </c>
      <c r="Z67" s="238">
        <v>1</v>
      </c>
      <c r="AA67" s="238">
        <v>1</v>
      </c>
      <c r="AB67" s="238">
        <v>1</v>
      </c>
      <c r="AC67" s="238">
        <v>98</v>
      </c>
      <c r="AD67" s="238" t="s">
        <v>3822</v>
      </c>
      <c r="AE67" s="238" t="s">
        <v>3823</v>
      </c>
      <c r="AF67" s="238" t="s">
        <v>3837</v>
      </c>
      <c r="AG67" s="238">
        <v>90</v>
      </c>
      <c r="AH67" s="238">
        <v>2</v>
      </c>
      <c r="AI67" s="238">
        <v>3</v>
      </c>
      <c r="AJ67" s="238">
        <v>3</v>
      </c>
      <c r="AK67" s="238">
        <v>21</v>
      </c>
      <c r="AL67" s="238">
        <v>54</v>
      </c>
      <c r="AM67" s="238" t="s">
        <v>354</v>
      </c>
      <c r="AN67" s="238">
        <v>5</v>
      </c>
      <c r="AO67" s="238">
        <v>1</v>
      </c>
      <c r="AP67" s="238">
        <v>1</v>
      </c>
      <c r="AS67" s="238">
        <v>7</v>
      </c>
      <c r="AT67" s="238">
        <v>2</v>
      </c>
      <c r="AU67" s="238">
        <v>35</v>
      </c>
      <c r="AV67" s="238">
        <v>11</v>
      </c>
      <c r="AW67" s="238">
        <v>21</v>
      </c>
      <c r="AX67" s="238">
        <v>2</v>
      </c>
      <c r="AY67" s="238">
        <v>3</v>
      </c>
      <c r="AZ67" s="238">
        <v>1</v>
      </c>
      <c r="BA67" s="238">
        <v>24</v>
      </c>
      <c r="BB67" s="238">
        <v>66</v>
      </c>
      <c r="BC67" s="238" t="s">
        <v>354</v>
      </c>
      <c r="BD67" s="238">
        <v>5</v>
      </c>
      <c r="BE67" s="238">
        <v>2</v>
      </c>
      <c r="BI67" s="238">
        <v>7</v>
      </c>
      <c r="BJ67" s="238">
        <v>2</v>
      </c>
      <c r="BK67" s="238">
        <v>35</v>
      </c>
      <c r="BL67" s="238">
        <v>11</v>
      </c>
      <c r="BM67" s="238">
        <v>21</v>
      </c>
      <c r="CT67" s="238">
        <v>446208</v>
      </c>
      <c r="CU67" s="238">
        <v>4974910</v>
      </c>
      <c r="CV67" s="238">
        <v>44.925583699999997</v>
      </c>
      <c r="CW67" s="238">
        <v>-93.681622899999994</v>
      </c>
      <c r="CX67" s="238" t="s">
        <v>359</v>
      </c>
      <c r="CY67" s="238" t="s">
        <v>3921</v>
      </c>
    </row>
    <row r="68" spans="1:103" x14ac:dyDescent="0.25">
      <c r="A68" s="238">
        <v>10988696</v>
      </c>
      <c r="B68" s="238">
        <v>4</v>
      </c>
      <c r="C68" s="238">
        <v>110</v>
      </c>
      <c r="D68" s="238">
        <v>3.4060000000000001</v>
      </c>
      <c r="E68" s="238">
        <v>27</v>
      </c>
      <c r="F68" s="238" t="s">
        <v>1119</v>
      </c>
      <c r="H68" s="238" t="s">
        <v>354</v>
      </c>
      <c r="I68" s="238">
        <v>25</v>
      </c>
      <c r="K68" s="238">
        <v>14014128</v>
      </c>
      <c r="L68" s="238">
        <v>142950025</v>
      </c>
      <c r="M68" s="238">
        <v>10</v>
      </c>
      <c r="N68" s="238">
        <v>21</v>
      </c>
      <c r="O68" s="238">
        <v>2014</v>
      </c>
      <c r="P68" s="238" t="s">
        <v>368</v>
      </c>
      <c r="Q68" s="238">
        <v>10</v>
      </c>
      <c r="S68" s="238">
        <v>4</v>
      </c>
      <c r="T68" s="238">
        <v>0</v>
      </c>
      <c r="U68" s="238">
        <v>2</v>
      </c>
      <c r="V68" s="238">
        <v>90</v>
      </c>
      <c r="W68" s="238">
        <v>10</v>
      </c>
      <c r="X68" s="238">
        <v>3</v>
      </c>
      <c r="Y68" s="238">
        <v>1</v>
      </c>
      <c r="Z68" s="238">
        <v>1</v>
      </c>
      <c r="AA68" s="238">
        <v>1</v>
      </c>
      <c r="AB68" s="238">
        <v>1</v>
      </c>
      <c r="AC68" s="238">
        <v>98</v>
      </c>
      <c r="AD68" s="238" t="s">
        <v>3828</v>
      </c>
      <c r="AE68" s="238" t="s">
        <v>3829</v>
      </c>
      <c r="AF68" s="238" t="s">
        <v>3837</v>
      </c>
      <c r="AG68" s="238">
        <v>90</v>
      </c>
      <c r="AH68" s="238">
        <v>2</v>
      </c>
      <c r="AI68" s="238">
        <v>3</v>
      </c>
      <c r="AJ68" s="238">
        <v>1</v>
      </c>
      <c r="AK68" s="238">
        <v>21</v>
      </c>
      <c r="AL68" s="238">
        <v>20</v>
      </c>
      <c r="AM68" s="238" t="s">
        <v>354</v>
      </c>
      <c r="AN68" s="238">
        <v>5</v>
      </c>
      <c r="AO68" s="238">
        <v>4</v>
      </c>
      <c r="AP68" s="238">
        <v>2</v>
      </c>
      <c r="AS68" s="238">
        <v>7</v>
      </c>
      <c r="AT68" s="238">
        <v>2</v>
      </c>
      <c r="AU68" s="238">
        <v>30</v>
      </c>
      <c r="AV68" s="238">
        <v>11</v>
      </c>
      <c r="AW68" s="238">
        <v>20</v>
      </c>
      <c r="AX68" s="238">
        <v>2</v>
      </c>
      <c r="AY68" s="238">
        <v>2</v>
      </c>
      <c r="AZ68" s="238">
        <v>4</v>
      </c>
      <c r="BA68" s="238">
        <v>21</v>
      </c>
      <c r="BB68" s="238">
        <v>30</v>
      </c>
      <c r="BC68" s="238" t="s">
        <v>363</v>
      </c>
      <c r="BD68" s="238">
        <v>5</v>
      </c>
      <c r="BE68" s="238">
        <v>1</v>
      </c>
      <c r="BF68" s="238">
        <v>1</v>
      </c>
      <c r="BI68" s="238">
        <v>7</v>
      </c>
      <c r="BJ68" s="238">
        <v>2</v>
      </c>
      <c r="BK68" s="238">
        <v>30</v>
      </c>
      <c r="BL68" s="238">
        <v>11</v>
      </c>
      <c r="BM68" s="238">
        <v>20</v>
      </c>
      <c r="CT68" s="238">
        <v>446208</v>
      </c>
      <c r="CU68" s="238">
        <v>4974910</v>
      </c>
      <c r="CV68" s="238">
        <v>44.925583699999997</v>
      </c>
      <c r="CW68" s="238">
        <v>-93.681622899999994</v>
      </c>
      <c r="CX68" s="238" t="s">
        <v>359</v>
      </c>
    </row>
    <row r="69" spans="1:103" x14ac:dyDescent="0.25">
      <c r="A69" s="238">
        <v>11015965</v>
      </c>
      <c r="B69" s="238">
        <v>4</v>
      </c>
      <c r="C69" s="238">
        <v>110</v>
      </c>
      <c r="D69" s="238">
        <v>3.4060000000000001</v>
      </c>
      <c r="E69" s="238">
        <v>27</v>
      </c>
      <c r="F69" s="238" t="s">
        <v>1119</v>
      </c>
      <c r="H69" s="238" t="s">
        <v>354</v>
      </c>
      <c r="I69" s="238">
        <v>25</v>
      </c>
      <c r="K69" s="238" t="s">
        <v>3922</v>
      </c>
      <c r="L69" s="238">
        <v>150100149</v>
      </c>
      <c r="M69" s="238">
        <v>1</v>
      </c>
      <c r="N69" s="238">
        <v>10</v>
      </c>
      <c r="O69" s="238">
        <v>2015</v>
      </c>
      <c r="P69" s="238" t="s">
        <v>364</v>
      </c>
      <c r="Q69" s="238">
        <v>13</v>
      </c>
      <c r="S69" s="238">
        <v>4</v>
      </c>
      <c r="T69" s="238">
        <v>0</v>
      </c>
      <c r="U69" s="238">
        <v>2</v>
      </c>
      <c r="V69" s="238">
        <v>90</v>
      </c>
      <c r="W69" s="238">
        <v>10</v>
      </c>
      <c r="X69" s="238">
        <v>3</v>
      </c>
      <c r="Y69" s="238">
        <v>1</v>
      </c>
      <c r="Z69" s="238">
        <v>1</v>
      </c>
      <c r="AB69" s="238">
        <v>2</v>
      </c>
      <c r="AC69" s="238">
        <v>98</v>
      </c>
      <c r="AD69" s="238" t="s">
        <v>2933</v>
      </c>
      <c r="AE69" s="238" t="s">
        <v>3829</v>
      </c>
      <c r="AF69" s="238" t="s">
        <v>3837</v>
      </c>
      <c r="AG69" s="238">
        <v>90</v>
      </c>
      <c r="AH69" s="238">
        <v>2</v>
      </c>
      <c r="AI69" s="238">
        <v>4</v>
      </c>
      <c r="AJ69" s="238">
        <v>1</v>
      </c>
      <c r="AK69" s="238">
        <v>21</v>
      </c>
      <c r="AL69" s="238">
        <v>39</v>
      </c>
      <c r="AM69" s="238" t="s">
        <v>363</v>
      </c>
      <c r="AN69" s="238">
        <v>5</v>
      </c>
      <c r="AO69" s="238">
        <v>2</v>
      </c>
      <c r="AP69" s="238">
        <v>1</v>
      </c>
      <c r="AS69" s="238">
        <v>7</v>
      </c>
      <c r="AT69" s="238">
        <v>2</v>
      </c>
      <c r="AU69" s="238">
        <v>30</v>
      </c>
      <c r="AV69" s="238">
        <v>11</v>
      </c>
      <c r="AW69" s="238">
        <v>21</v>
      </c>
      <c r="AX69" s="238">
        <v>2</v>
      </c>
      <c r="AY69" s="238">
        <v>2</v>
      </c>
      <c r="AZ69" s="238">
        <v>4</v>
      </c>
      <c r="BA69" s="238">
        <v>21</v>
      </c>
      <c r="BB69" s="238">
        <v>73</v>
      </c>
      <c r="BC69" s="238" t="s">
        <v>354</v>
      </c>
      <c r="BD69" s="238">
        <v>5</v>
      </c>
      <c r="BE69" s="238">
        <v>1</v>
      </c>
      <c r="BI69" s="238">
        <v>7</v>
      </c>
      <c r="BJ69" s="238">
        <v>2</v>
      </c>
      <c r="BK69" s="238">
        <v>30</v>
      </c>
      <c r="BL69" s="238">
        <v>11</v>
      </c>
      <c r="BM69" s="238">
        <v>21</v>
      </c>
      <c r="CT69" s="238">
        <v>446208</v>
      </c>
      <c r="CU69" s="238">
        <v>4974910</v>
      </c>
      <c r="CV69" s="238">
        <v>44.925583699999997</v>
      </c>
      <c r="CW69" s="238">
        <v>-93.681622899999994</v>
      </c>
      <c r="CX69" s="238" t="s">
        <v>359</v>
      </c>
      <c r="CY69" s="238" t="s">
        <v>3923</v>
      </c>
    </row>
    <row r="70" spans="1:103" x14ac:dyDescent="0.25">
      <c r="A70" s="238">
        <v>11042239</v>
      </c>
      <c r="B70" s="238">
        <v>4</v>
      </c>
      <c r="C70" s="238">
        <v>110</v>
      </c>
      <c r="D70" s="238">
        <v>3.4060000000000001</v>
      </c>
      <c r="E70" s="238">
        <v>27</v>
      </c>
      <c r="F70" s="238" t="s">
        <v>1119</v>
      </c>
      <c r="H70" s="238" t="s">
        <v>354</v>
      </c>
      <c r="I70" s="238">
        <v>25</v>
      </c>
      <c r="K70" s="238" t="s">
        <v>3924</v>
      </c>
      <c r="L70" s="238">
        <v>151560003</v>
      </c>
      <c r="M70" s="238">
        <v>6</v>
      </c>
      <c r="N70" s="238">
        <v>4</v>
      </c>
      <c r="O70" s="238">
        <v>2015</v>
      </c>
      <c r="P70" s="238" t="s">
        <v>384</v>
      </c>
      <c r="Q70" s="238">
        <v>20</v>
      </c>
      <c r="S70" s="238">
        <v>4</v>
      </c>
      <c r="T70" s="238">
        <v>0</v>
      </c>
      <c r="U70" s="238">
        <v>2</v>
      </c>
      <c r="V70" s="238">
        <v>90</v>
      </c>
      <c r="W70" s="238">
        <v>10</v>
      </c>
      <c r="X70" s="238">
        <v>3</v>
      </c>
      <c r="Y70" s="238">
        <v>1</v>
      </c>
      <c r="Z70" s="238">
        <v>1</v>
      </c>
      <c r="AA70" s="238">
        <v>1</v>
      </c>
      <c r="AB70" s="238">
        <v>1</v>
      </c>
      <c r="AC70" s="238">
        <v>98</v>
      </c>
      <c r="AD70" s="238" t="s">
        <v>3828</v>
      </c>
      <c r="AE70" s="238" t="s">
        <v>3829</v>
      </c>
      <c r="AF70" s="238" t="s">
        <v>3837</v>
      </c>
      <c r="AG70" s="238">
        <v>90</v>
      </c>
      <c r="AH70" s="238">
        <v>2</v>
      </c>
      <c r="AI70" s="238">
        <v>2</v>
      </c>
      <c r="AJ70" s="238">
        <v>1</v>
      </c>
      <c r="AK70" s="238">
        <v>21</v>
      </c>
      <c r="AL70" s="238">
        <v>21</v>
      </c>
      <c r="AM70" s="238" t="s">
        <v>354</v>
      </c>
      <c r="AN70" s="238">
        <v>5</v>
      </c>
      <c r="AO70" s="238">
        <v>2</v>
      </c>
      <c r="AP70" s="238">
        <v>2</v>
      </c>
      <c r="AS70" s="238">
        <v>7</v>
      </c>
      <c r="AT70" s="238">
        <v>2</v>
      </c>
      <c r="AU70" s="238">
        <v>30</v>
      </c>
      <c r="AV70" s="238">
        <v>11</v>
      </c>
      <c r="AW70" s="238">
        <v>21</v>
      </c>
      <c r="AX70" s="238">
        <v>2</v>
      </c>
      <c r="AY70" s="238">
        <v>4</v>
      </c>
      <c r="AZ70" s="238">
        <v>4</v>
      </c>
      <c r="BA70" s="238">
        <v>21</v>
      </c>
      <c r="BB70" s="238">
        <v>29</v>
      </c>
      <c r="BC70" s="238" t="s">
        <v>363</v>
      </c>
      <c r="BD70" s="238">
        <v>5</v>
      </c>
      <c r="BE70" s="238">
        <v>1</v>
      </c>
      <c r="BF70" s="238">
        <v>1</v>
      </c>
      <c r="BI70" s="238">
        <v>7</v>
      </c>
      <c r="BJ70" s="238">
        <v>2</v>
      </c>
      <c r="BK70" s="238">
        <v>30</v>
      </c>
      <c r="BL70" s="238">
        <v>11</v>
      </c>
      <c r="BM70" s="238">
        <v>21</v>
      </c>
      <c r="CT70" s="238">
        <v>446208</v>
      </c>
      <c r="CU70" s="238">
        <v>4974910</v>
      </c>
      <c r="CV70" s="238">
        <v>44.925583699999997</v>
      </c>
      <c r="CW70" s="238">
        <v>-93.681622899999994</v>
      </c>
      <c r="CX70" s="238" t="s">
        <v>359</v>
      </c>
      <c r="CY70" s="238" t="s">
        <v>3925</v>
      </c>
    </row>
    <row r="71" spans="1:103" x14ac:dyDescent="0.25">
      <c r="A71" s="238">
        <v>11050474</v>
      </c>
      <c r="B71" s="238">
        <v>4</v>
      </c>
      <c r="C71" s="238">
        <v>110</v>
      </c>
      <c r="D71" s="238">
        <v>3.4060000000000001</v>
      </c>
      <c r="E71" s="238">
        <v>27</v>
      </c>
      <c r="F71" s="238" t="s">
        <v>1119</v>
      </c>
      <c r="H71" s="238" t="s">
        <v>354</v>
      </c>
      <c r="I71" s="238">
        <v>25</v>
      </c>
      <c r="K71" s="238" t="s">
        <v>3926</v>
      </c>
      <c r="L71" s="238">
        <v>151710093</v>
      </c>
      <c r="M71" s="238">
        <v>6</v>
      </c>
      <c r="N71" s="238">
        <v>20</v>
      </c>
      <c r="O71" s="238">
        <v>2015</v>
      </c>
      <c r="P71" s="238" t="s">
        <v>364</v>
      </c>
      <c r="Q71" s="238">
        <v>8</v>
      </c>
      <c r="S71" s="238">
        <v>5</v>
      </c>
      <c r="T71" s="238">
        <v>0</v>
      </c>
      <c r="U71" s="238">
        <v>2</v>
      </c>
      <c r="V71" s="238">
        <v>10</v>
      </c>
      <c r="W71" s="238">
        <v>10</v>
      </c>
      <c r="X71" s="238">
        <v>3</v>
      </c>
      <c r="Y71" s="238">
        <v>1</v>
      </c>
      <c r="Z71" s="238">
        <v>2</v>
      </c>
      <c r="AA71" s="238">
        <v>3</v>
      </c>
      <c r="AB71" s="238">
        <v>2</v>
      </c>
      <c r="AC71" s="238">
        <v>98</v>
      </c>
      <c r="AD71" s="238" t="s">
        <v>3828</v>
      </c>
      <c r="AE71" s="238" t="s">
        <v>3829</v>
      </c>
      <c r="AF71" s="238" t="s">
        <v>3837</v>
      </c>
      <c r="AG71" s="238">
        <v>5</v>
      </c>
      <c r="AH71" s="238">
        <v>2</v>
      </c>
      <c r="AI71" s="238">
        <v>2</v>
      </c>
      <c r="AJ71" s="238">
        <v>3</v>
      </c>
      <c r="AK71" s="238">
        <v>23</v>
      </c>
      <c r="AL71" s="238">
        <v>46</v>
      </c>
      <c r="AM71" s="238" t="s">
        <v>354</v>
      </c>
      <c r="AN71" s="238">
        <v>5</v>
      </c>
      <c r="AO71" s="238">
        <v>2</v>
      </c>
      <c r="AP71" s="238">
        <v>1</v>
      </c>
      <c r="AS71" s="238">
        <v>7</v>
      </c>
      <c r="AT71" s="238">
        <v>2</v>
      </c>
      <c r="AU71" s="238">
        <v>30</v>
      </c>
      <c r="AV71" s="238">
        <v>11</v>
      </c>
      <c r="AW71" s="238">
        <v>21</v>
      </c>
      <c r="AX71" s="238">
        <v>2</v>
      </c>
      <c r="AY71" s="238">
        <v>2</v>
      </c>
      <c r="AZ71" s="238">
        <v>3</v>
      </c>
      <c r="BA71" s="238">
        <v>21</v>
      </c>
      <c r="BB71" s="238">
        <v>41</v>
      </c>
      <c r="BC71" s="238" t="s">
        <v>363</v>
      </c>
      <c r="BD71" s="238">
        <v>5</v>
      </c>
      <c r="BE71" s="238">
        <v>1</v>
      </c>
      <c r="BI71" s="238">
        <v>7</v>
      </c>
      <c r="BJ71" s="238">
        <v>2</v>
      </c>
      <c r="BK71" s="238">
        <v>30</v>
      </c>
      <c r="BL71" s="238">
        <v>11</v>
      </c>
      <c r="BM71" s="238">
        <v>21</v>
      </c>
      <c r="CT71" s="238">
        <v>446208</v>
      </c>
      <c r="CU71" s="238">
        <v>4974910</v>
      </c>
      <c r="CV71" s="238">
        <v>44.925583699999997</v>
      </c>
      <c r="CW71" s="238">
        <v>-93.681622899999994</v>
      </c>
      <c r="CX71" s="238" t="s">
        <v>359</v>
      </c>
      <c r="CY71" s="238" t="s">
        <v>3927</v>
      </c>
    </row>
    <row r="72" spans="1:103" x14ac:dyDescent="0.25">
      <c r="A72" s="238">
        <v>11050719</v>
      </c>
      <c r="B72" s="238">
        <v>4</v>
      </c>
      <c r="C72" s="238">
        <v>110</v>
      </c>
      <c r="D72" s="238">
        <v>3.4060000000000001</v>
      </c>
      <c r="E72" s="238">
        <v>27</v>
      </c>
      <c r="F72" s="238" t="s">
        <v>1119</v>
      </c>
      <c r="H72" s="238" t="s">
        <v>354</v>
      </c>
      <c r="I72" s="238">
        <v>25</v>
      </c>
      <c r="K72" s="238" t="s">
        <v>3928</v>
      </c>
      <c r="L72" s="238">
        <v>151750148</v>
      </c>
      <c r="M72" s="238">
        <v>6</v>
      </c>
      <c r="N72" s="238">
        <v>24</v>
      </c>
      <c r="O72" s="238">
        <v>2015</v>
      </c>
      <c r="P72" s="238" t="s">
        <v>355</v>
      </c>
      <c r="Q72" s="238">
        <v>17</v>
      </c>
      <c r="R72" s="238" t="s">
        <v>419</v>
      </c>
      <c r="S72" s="238">
        <v>5</v>
      </c>
      <c r="T72" s="238">
        <v>0</v>
      </c>
      <c r="U72" s="238">
        <v>2</v>
      </c>
      <c r="V72" s="238">
        <v>98</v>
      </c>
      <c r="W72" s="238">
        <v>10</v>
      </c>
      <c r="X72" s="238">
        <v>4</v>
      </c>
      <c r="Y72" s="238">
        <v>1</v>
      </c>
      <c r="Z72" s="238">
        <v>1</v>
      </c>
      <c r="AB72" s="238">
        <v>1</v>
      </c>
      <c r="AC72" s="238">
        <v>98</v>
      </c>
      <c r="AD72" s="238" t="s">
        <v>3929</v>
      </c>
      <c r="AE72" s="238" t="s">
        <v>3822</v>
      </c>
      <c r="AF72" s="238" t="s">
        <v>3837</v>
      </c>
      <c r="AG72" s="238">
        <v>90</v>
      </c>
      <c r="AH72" s="238">
        <v>2</v>
      </c>
      <c r="AI72" s="238">
        <v>4</v>
      </c>
      <c r="AJ72" s="238">
        <v>1</v>
      </c>
      <c r="AK72" s="238">
        <v>8</v>
      </c>
      <c r="AL72" s="238">
        <v>44</v>
      </c>
      <c r="AM72" s="238" t="s">
        <v>363</v>
      </c>
      <c r="AN72" s="238">
        <v>5</v>
      </c>
      <c r="AO72" s="238">
        <v>1</v>
      </c>
      <c r="AT72" s="238">
        <v>2</v>
      </c>
      <c r="AU72" s="238">
        <v>30</v>
      </c>
      <c r="AV72" s="238">
        <v>10</v>
      </c>
      <c r="AW72" s="238">
        <v>21</v>
      </c>
      <c r="AX72" s="238">
        <v>2</v>
      </c>
      <c r="AY72" s="238">
        <v>4</v>
      </c>
      <c r="AZ72" s="238">
        <v>1</v>
      </c>
      <c r="BA72" s="238">
        <v>7</v>
      </c>
      <c r="BB72" s="238">
        <v>17</v>
      </c>
      <c r="BC72" s="238" t="s">
        <v>363</v>
      </c>
      <c r="BD72" s="238">
        <v>5</v>
      </c>
      <c r="BE72" s="238">
        <v>9</v>
      </c>
      <c r="BJ72" s="238">
        <v>2</v>
      </c>
      <c r="BK72" s="238">
        <v>30</v>
      </c>
      <c r="BL72" s="238">
        <v>10</v>
      </c>
      <c r="BM72" s="238">
        <v>21</v>
      </c>
      <c r="CT72" s="238">
        <v>446208</v>
      </c>
      <c r="CU72" s="238">
        <v>4974910</v>
      </c>
      <c r="CV72" s="238">
        <v>44.925583699999997</v>
      </c>
      <c r="CW72" s="238">
        <v>-93.681622899999994</v>
      </c>
      <c r="CX72" s="238" t="s">
        <v>359</v>
      </c>
      <c r="CY72" s="238" t="s">
        <v>3930</v>
      </c>
    </row>
    <row r="73" spans="1:103" x14ac:dyDescent="0.25">
      <c r="A73" s="238">
        <v>11053430</v>
      </c>
      <c r="B73" s="238">
        <v>4</v>
      </c>
      <c r="C73" s="238">
        <v>110</v>
      </c>
      <c r="D73" s="238">
        <v>3.4060000000000001</v>
      </c>
      <c r="E73" s="238">
        <v>27</v>
      </c>
      <c r="F73" s="238" t="s">
        <v>1119</v>
      </c>
      <c r="H73" s="238" t="s">
        <v>354</v>
      </c>
      <c r="I73" s="238">
        <v>25</v>
      </c>
      <c r="K73" s="238">
        <v>15008907</v>
      </c>
      <c r="L73" s="238">
        <v>152130124</v>
      </c>
      <c r="M73" s="238">
        <v>8</v>
      </c>
      <c r="N73" s="238">
        <v>1</v>
      </c>
      <c r="O73" s="238">
        <v>2015</v>
      </c>
      <c r="P73" s="238" t="s">
        <v>364</v>
      </c>
      <c r="Q73" s="238">
        <v>16</v>
      </c>
      <c r="R73" s="238" t="s">
        <v>419</v>
      </c>
      <c r="S73" s="238">
        <v>5</v>
      </c>
      <c r="T73" s="238">
        <v>0</v>
      </c>
      <c r="U73" s="238">
        <v>2</v>
      </c>
      <c r="V73" s="238">
        <v>5</v>
      </c>
      <c r="W73" s="238">
        <v>10</v>
      </c>
      <c r="X73" s="238">
        <v>10</v>
      </c>
      <c r="Y73" s="238">
        <v>1</v>
      </c>
      <c r="Z73" s="238">
        <v>1</v>
      </c>
      <c r="AB73" s="238">
        <v>1</v>
      </c>
      <c r="AC73" s="238">
        <v>98</v>
      </c>
      <c r="AD73" s="238" t="s">
        <v>3829</v>
      </c>
      <c r="AE73" s="238" t="s">
        <v>3828</v>
      </c>
      <c r="AF73" s="238" t="s">
        <v>3837</v>
      </c>
      <c r="AG73" s="238">
        <v>10</v>
      </c>
      <c r="AH73" s="238">
        <v>2</v>
      </c>
      <c r="AI73" s="238">
        <v>2</v>
      </c>
      <c r="AJ73" s="238">
        <v>4</v>
      </c>
      <c r="AK73" s="238">
        <v>21</v>
      </c>
      <c r="AL73" s="238">
        <v>62</v>
      </c>
      <c r="AM73" s="238" t="s">
        <v>363</v>
      </c>
      <c r="AN73" s="238">
        <v>5</v>
      </c>
      <c r="AO73" s="238">
        <v>1</v>
      </c>
      <c r="AS73" s="238">
        <v>7</v>
      </c>
      <c r="AT73" s="238">
        <v>2</v>
      </c>
      <c r="AU73" s="238">
        <v>35</v>
      </c>
      <c r="AV73" s="238">
        <v>11</v>
      </c>
      <c r="AW73" s="238">
        <v>21</v>
      </c>
      <c r="AX73" s="238">
        <v>2</v>
      </c>
      <c r="AY73" s="238">
        <v>1</v>
      </c>
      <c r="AZ73" s="238">
        <v>1</v>
      </c>
      <c r="BA73" s="238">
        <v>21</v>
      </c>
      <c r="BB73" s="238">
        <v>18</v>
      </c>
      <c r="BC73" s="238" t="s">
        <v>363</v>
      </c>
      <c r="BD73" s="238">
        <v>5</v>
      </c>
      <c r="BE73" s="238">
        <v>2</v>
      </c>
      <c r="BF73" s="238">
        <v>4</v>
      </c>
      <c r="BI73" s="238">
        <v>7</v>
      </c>
      <c r="BJ73" s="238">
        <v>2</v>
      </c>
      <c r="BK73" s="238">
        <v>35</v>
      </c>
      <c r="BL73" s="238">
        <v>11</v>
      </c>
      <c r="BM73" s="238">
        <v>21</v>
      </c>
      <c r="CT73" s="238">
        <v>446208</v>
      </c>
      <c r="CU73" s="238">
        <v>4974910</v>
      </c>
      <c r="CV73" s="238">
        <v>44.925583699999997</v>
      </c>
      <c r="CW73" s="238">
        <v>-93.681622899999994</v>
      </c>
      <c r="CX73" s="238" t="s">
        <v>359</v>
      </c>
      <c r="CY73" s="238" t="s">
        <v>3931</v>
      </c>
    </row>
    <row r="74" spans="1:103" x14ac:dyDescent="0.25">
      <c r="A74" s="238">
        <v>11053903</v>
      </c>
      <c r="B74" s="238">
        <v>4</v>
      </c>
      <c r="C74" s="238">
        <v>110</v>
      </c>
      <c r="D74" s="238">
        <v>3.4060000000000001</v>
      </c>
      <c r="E74" s="238">
        <v>27</v>
      </c>
      <c r="F74" s="238" t="s">
        <v>1119</v>
      </c>
      <c r="H74" s="238" t="s">
        <v>354</v>
      </c>
      <c r="I74" s="238">
        <v>25</v>
      </c>
      <c r="K74" s="238" t="s">
        <v>3932</v>
      </c>
      <c r="L74" s="238">
        <v>152190153</v>
      </c>
      <c r="M74" s="238">
        <v>8</v>
      </c>
      <c r="N74" s="238">
        <v>7</v>
      </c>
      <c r="O74" s="238">
        <v>2015</v>
      </c>
      <c r="P74" s="238" t="s">
        <v>362</v>
      </c>
      <c r="Q74" s="238">
        <v>16</v>
      </c>
      <c r="R74" s="238" t="s">
        <v>356</v>
      </c>
      <c r="S74" s="238">
        <v>5</v>
      </c>
      <c r="T74" s="238">
        <v>0</v>
      </c>
      <c r="U74" s="238">
        <v>2</v>
      </c>
      <c r="V74" s="238">
        <v>98</v>
      </c>
      <c r="W74" s="238">
        <v>10</v>
      </c>
      <c r="X74" s="238">
        <v>4</v>
      </c>
      <c r="Y74" s="238">
        <v>1</v>
      </c>
      <c r="Z74" s="238">
        <v>1</v>
      </c>
      <c r="AB74" s="238">
        <v>1</v>
      </c>
      <c r="AC74" s="238">
        <v>98</v>
      </c>
      <c r="AD74" s="238" t="s">
        <v>3822</v>
      </c>
      <c r="AE74" s="238" t="s">
        <v>3823</v>
      </c>
      <c r="AF74" s="238" t="s">
        <v>3837</v>
      </c>
      <c r="AG74" s="238">
        <v>90</v>
      </c>
      <c r="AH74" s="238">
        <v>2</v>
      </c>
      <c r="AI74" s="238">
        <v>2</v>
      </c>
      <c r="AJ74" s="238">
        <v>3</v>
      </c>
      <c r="AK74" s="238">
        <v>24</v>
      </c>
      <c r="AL74" s="238">
        <v>16</v>
      </c>
      <c r="AM74" s="238" t="s">
        <v>354</v>
      </c>
      <c r="AN74" s="238">
        <v>5</v>
      </c>
      <c r="AO74" s="238">
        <v>2</v>
      </c>
      <c r="AS74" s="238">
        <v>7</v>
      </c>
      <c r="AT74" s="238">
        <v>2</v>
      </c>
      <c r="AU74" s="238">
        <v>35</v>
      </c>
      <c r="AV74" s="238">
        <v>11</v>
      </c>
      <c r="AW74" s="238">
        <v>21</v>
      </c>
      <c r="AX74" s="238">
        <v>2</v>
      </c>
      <c r="AY74" s="238">
        <v>2</v>
      </c>
      <c r="AZ74" s="238">
        <v>4</v>
      </c>
      <c r="BA74" s="238">
        <v>21</v>
      </c>
      <c r="BB74" s="238">
        <v>58</v>
      </c>
      <c r="BC74" s="238" t="s">
        <v>363</v>
      </c>
      <c r="BD74" s="238">
        <v>5</v>
      </c>
      <c r="BE74" s="238">
        <v>1</v>
      </c>
      <c r="BI74" s="238">
        <v>7</v>
      </c>
      <c r="BJ74" s="238">
        <v>2</v>
      </c>
      <c r="BK74" s="238">
        <v>35</v>
      </c>
      <c r="BL74" s="238">
        <v>11</v>
      </c>
      <c r="BM74" s="238">
        <v>21</v>
      </c>
      <c r="CT74" s="238">
        <v>446208</v>
      </c>
      <c r="CU74" s="238">
        <v>4974910</v>
      </c>
      <c r="CV74" s="238">
        <v>44.925583699999997</v>
      </c>
      <c r="CW74" s="238">
        <v>-93.681622899999994</v>
      </c>
      <c r="CX74" s="238" t="s">
        <v>359</v>
      </c>
      <c r="CY74" s="238" t="s">
        <v>3933</v>
      </c>
    </row>
    <row r="75" spans="1:103" x14ac:dyDescent="0.25">
      <c r="A75" s="238">
        <v>809853</v>
      </c>
      <c r="B75" s="238">
        <v>4</v>
      </c>
      <c r="C75" s="238">
        <v>110</v>
      </c>
      <c r="D75" s="238">
        <v>3.407</v>
      </c>
      <c r="E75" s="238">
        <v>27</v>
      </c>
      <c r="F75" s="238" t="s">
        <v>2776</v>
      </c>
      <c r="H75" s="238" t="s">
        <v>354</v>
      </c>
      <c r="I75" s="238">
        <v>25</v>
      </c>
      <c r="K75" s="238" t="s">
        <v>3934</v>
      </c>
      <c r="L75" s="238">
        <v>201320025</v>
      </c>
      <c r="M75" s="238">
        <v>5</v>
      </c>
      <c r="N75" s="238">
        <v>11</v>
      </c>
      <c r="O75" s="238">
        <v>2020</v>
      </c>
      <c r="P75" s="238" t="s">
        <v>361</v>
      </c>
      <c r="Q75" s="238">
        <v>15</v>
      </c>
      <c r="R75" s="238" t="s">
        <v>419</v>
      </c>
      <c r="S75" s="238">
        <v>5</v>
      </c>
      <c r="T75" s="238">
        <v>0</v>
      </c>
      <c r="U75" s="238">
        <v>2</v>
      </c>
      <c r="V75" s="238">
        <v>5</v>
      </c>
      <c r="W75" s="238">
        <v>10</v>
      </c>
      <c r="X75" s="238">
        <v>4</v>
      </c>
      <c r="Y75" s="238">
        <v>1</v>
      </c>
      <c r="Z75" s="238">
        <v>1</v>
      </c>
      <c r="AB75" s="238">
        <v>1</v>
      </c>
      <c r="AC75" s="238">
        <v>98</v>
      </c>
      <c r="AD75" s="238" t="s">
        <v>3815</v>
      </c>
      <c r="AF75" s="238" t="s">
        <v>3837</v>
      </c>
      <c r="AG75" s="238">
        <v>10</v>
      </c>
      <c r="AH75" s="238">
        <v>2</v>
      </c>
      <c r="AI75" s="238">
        <v>4</v>
      </c>
      <c r="AJ75" s="238">
        <v>1</v>
      </c>
      <c r="AK75" s="238">
        <v>21</v>
      </c>
      <c r="AL75" s="238">
        <v>79</v>
      </c>
      <c r="AM75" s="238" t="s">
        <v>363</v>
      </c>
      <c r="AN75" s="238">
        <v>5</v>
      </c>
      <c r="AO75" s="238">
        <v>2</v>
      </c>
      <c r="AS75" s="238">
        <v>12</v>
      </c>
      <c r="AT75" s="238">
        <v>23</v>
      </c>
      <c r="AU75" s="238">
        <v>30</v>
      </c>
      <c r="AV75" s="238">
        <v>11</v>
      </c>
      <c r="AW75" s="238">
        <v>21</v>
      </c>
      <c r="AX75" s="238">
        <v>2</v>
      </c>
      <c r="AY75" s="238">
        <v>2</v>
      </c>
      <c r="AZ75" s="238">
        <v>4</v>
      </c>
      <c r="BA75" s="238">
        <v>21</v>
      </c>
      <c r="BB75" s="238">
        <v>61</v>
      </c>
      <c r="BC75" s="238" t="s">
        <v>354</v>
      </c>
      <c r="BD75" s="238">
        <v>5</v>
      </c>
      <c r="BE75" s="238">
        <v>1</v>
      </c>
      <c r="BI75" s="238">
        <v>12</v>
      </c>
      <c r="BJ75" s="238">
        <v>9</v>
      </c>
      <c r="BK75" s="238">
        <v>30</v>
      </c>
      <c r="BL75" s="238">
        <v>11</v>
      </c>
      <c r="BM75" s="238">
        <v>21</v>
      </c>
      <c r="CT75" s="238">
        <v>446209.47502133698</v>
      </c>
      <c r="CU75" s="238">
        <v>4974909.8682417301</v>
      </c>
      <c r="CV75" s="238">
        <v>44.925585220000002</v>
      </c>
      <c r="CW75" s="238">
        <v>-93.681606619999997</v>
      </c>
      <c r="CX75" s="238" t="s">
        <v>359</v>
      </c>
      <c r="CY75" s="238" t="s">
        <v>3935</v>
      </c>
    </row>
    <row r="76" spans="1:103" x14ac:dyDescent="0.25">
      <c r="A76" s="238">
        <v>383331</v>
      </c>
      <c r="B76" s="238">
        <v>4</v>
      </c>
      <c r="C76" s="238">
        <v>110</v>
      </c>
      <c r="D76" s="238">
        <v>3.4089999999999998</v>
      </c>
      <c r="E76" s="238">
        <v>27</v>
      </c>
      <c r="F76" s="238" t="s">
        <v>2776</v>
      </c>
      <c r="H76" s="238" t="s">
        <v>354</v>
      </c>
      <c r="I76" s="238">
        <v>25</v>
      </c>
      <c r="K76" s="238">
        <v>16011473</v>
      </c>
      <c r="M76" s="238">
        <v>10</v>
      </c>
      <c r="N76" s="238">
        <v>1</v>
      </c>
      <c r="O76" s="238">
        <v>2016</v>
      </c>
      <c r="P76" s="238" t="s">
        <v>364</v>
      </c>
      <c r="Q76" s="238">
        <v>18</v>
      </c>
      <c r="R76" s="238" t="s">
        <v>419</v>
      </c>
      <c r="S76" s="238">
        <v>5</v>
      </c>
      <c r="T76" s="238">
        <v>0</v>
      </c>
      <c r="U76" s="238">
        <v>2</v>
      </c>
      <c r="V76" s="238">
        <v>12</v>
      </c>
      <c r="W76" s="238">
        <v>10</v>
      </c>
      <c r="X76" s="238">
        <v>3</v>
      </c>
      <c r="Y76" s="238">
        <v>3</v>
      </c>
      <c r="Z76" s="238">
        <v>1</v>
      </c>
      <c r="AB76" s="238">
        <v>1</v>
      </c>
      <c r="AC76" s="238">
        <v>98</v>
      </c>
      <c r="AD76" s="238" t="s">
        <v>3815</v>
      </c>
      <c r="AF76" s="238" t="s">
        <v>3837</v>
      </c>
      <c r="AG76" s="238">
        <v>7</v>
      </c>
      <c r="AH76" s="238">
        <v>2</v>
      </c>
      <c r="AI76" s="238">
        <v>2</v>
      </c>
      <c r="AJ76" s="238">
        <v>1</v>
      </c>
      <c r="AK76" s="238">
        <v>31</v>
      </c>
      <c r="AL76" s="238">
        <v>16</v>
      </c>
      <c r="AM76" s="238" t="s">
        <v>363</v>
      </c>
      <c r="AN76" s="238">
        <v>5</v>
      </c>
      <c r="AO76" s="238">
        <v>1</v>
      </c>
      <c r="AS76" s="238">
        <v>12</v>
      </c>
      <c r="AT76" s="238">
        <v>23</v>
      </c>
      <c r="AU76" s="238">
        <v>35</v>
      </c>
      <c r="AV76" s="238">
        <v>11</v>
      </c>
      <c r="AW76" s="238">
        <v>21</v>
      </c>
      <c r="AX76" s="238">
        <v>1</v>
      </c>
      <c r="AY76" s="238">
        <v>2</v>
      </c>
      <c r="AZ76" s="238">
        <v>1</v>
      </c>
      <c r="BA76" s="238">
        <v>34</v>
      </c>
      <c r="BI76" s="238">
        <v>12</v>
      </c>
      <c r="BJ76" s="238">
        <v>23</v>
      </c>
      <c r="BK76" s="238">
        <v>35</v>
      </c>
      <c r="BL76" s="238">
        <v>11</v>
      </c>
      <c r="BM76" s="238">
        <v>21</v>
      </c>
      <c r="CT76" s="238">
        <v>446214.41255939403</v>
      </c>
      <c r="CU76" s="238">
        <v>4974907.2645194801</v>
      </c>
      <c r="CV76" s="238">
        <v>44.925562149999998</v>
      </c>
      <c r="CW76" s="238">
        <v>-93.681543779999998</v>
      </c>
      <c r="CX76" s="238" t="s">
        <v>359</v>
      </c>
      <c r="CY76" s="238" t="s">
        <v>3936</v>
      </c>
    </row>
    <row r="77" spans="1:103" x14ac:dyDescent="0.25">
      <c r="A77" s="238">
        <v>10793048</v>
      </c>
      <c r="B77" s="238">
        <v>4</v>
      </c>
      <c r="C77" s="238">
        <v>110</v>
      </c>
      <c r="D77" s="238">
        <v>3.41</v>
      </c>
      <c r="E77" s="238">
        <v>27</v>
      </c>
      <c r="F77" s="238" t="s">
        <v>1119</v>
      </c>
      <c r="H77" s="238" t="s">
        <v>354</v>
      </c>
      <c r="I77" s="238">
        <v>25</v>
      </c>
      <c r="K77" s="238" t="s">
        <v>3937</v>
      </c>
      <c r="L77" s="238">
        <v>120700058</v>
      </c>
      <c r="M77" s="238">
        <v>3</v>
      </c>
      <c r="N77" s="238">
        <v>10</v>
      </c>
      <c r="O77" s="238">
        <v>2012</v>
      </c>
      <c r="P77" s="238" t="s">
        <v>364</v>
      </c>
      <c r="Q77" s="238">
        <v>12</v>
      </c>
      <c r="R77" s="238" t="s">
        <v>356</v>
      </c>
      <c r="S77" s="238">
        <v>5</v>
      </c>
      <c r="T77" s="238">
        <v>0</v>
      </c>
      <c r="U77" s="238">
        <v>2</v>
      </c>
      <c r="V77" s="238">
        <v>98</v>
      </c>
      <c r="W77" s="238">
        <v>10</v>
      </c>
      <c r="X77" s="238">
        <v>10</v>
      </c>
      <c r="Y77" s="238">
        <v>1</v>
      </c>
      <c r="Z77" s="238">
        <v>1</v>
      </c>
      <c r="AA77" s="238">
        <v>1</v>
      </c>
      <c r="AB77" s="238">
        <v>1</v>
      </c>
      <c r="AC77" s="238">
        <v>98</v>
      </c>
      <c r="AD77" s="238" t="s">
        <v>3938</v>
      </c>
      <c r="AE77" s="238" t="s">
        <v>3939</v>
      </c>
      <c r="AF77" s="238" t="s">
        <v>3837</v>
      </c>
      <c r="AG77" s="238">
        <v>90</v>
      </c>
      <c r="AH77" s="238">
        <v>0</v>
      </c>
      <c r="AI77" s="238">
        <v>4</v>
      </c>
      <c r="AJ77" s="238">
        <v>1</v>
      </c>
      <c r="AL77" s="238">
        <v>69</v>
      </c>
      <c r="AM77" s="238" t="s">
        <v>354</v>
      </c>
      <c r="AN77" s="238">
        <v>5</v>
      </c>
      <c r="AO77" s="238">
        <v>2</v>
      </c>
      <c r="AP77" s="238">
        <v>1</v>
      </c>
      <c r="AQ77" s="238">
        <v>26</v>
      </c>
      <c r="AS77" s="238">
        <v>7</v>
      </c>
      <c r="AT77" s="238">
        <v>2</v>
      </c>
      <c r="AU77" s="238">
        <v>30</v>
      </c>
      <c r="AV77" s="238">
        <v>11</v>
      </c>
      <c r="AW77" s="238">
        <v>21</v>
      </c>
      <c r="AX77" s="238">
        <v>2</v>
      </c>
      <c r="AY77" s="238">
        <v>2</v>
      </c>
      <c r="AZ77" s="238">
        <v>4</v>
      </c>
      <c r="BA77" s="238">
        <v>21</v>
      </c>
      <c r="BB77" s="238">
        <v>70</v>
      </c>
      <c r="BC77" s="238" t="s">
        <v>363</v>
      </c>
      <c r="BD77" s="238">
        <v>5</v>
      </c>
      <c r="BE77" s="238">
        <v>1</v>
      </c>
      <c r="BF77" s="238">
        <v>1</v>
      </c>
      <c r="BI77" s="238">
        <v>7</v>
      </c>
      <c r="BJ77" s="238">
        <v>2</v>
      </c>
      <c r="BK77" s="238">
        <v>30</v>
      </c>
      <c r="BL77" s="238">
        <v>11</v>
      </c>
      <c r="BM77" s="238">
        <v>21</v>
      </c>
      <c r="CT77" s="238">
        <v>446214</v>
      </c>
      <c r="CU77" s="238">
        <v>4974910</v>
      </c>
      <c r="CV77" s="238">
        <v>44.925590300000003</v>
      </c>
      <c r="CW77" s="238">
        <v>-93.681548199999995</v>
      </c>
      <c r="CX77" s="238" t="s">
        <v>359</v>
      </c>
      <c r="CY77" s="238" t="s">
        <v>3940</v>
      </c>
    </row>
    <row r="78" spans="1:103" x14ac:dyDescent="0.25">
      <c r="A78" s="238">
        <v>10873709</v>
      </c>
      <c r="B78" s="238">
        <v>4</v>
      </c>
      <c r="C78" s="238">
        <v>110</v>
      </c>
      <c r="D78" s="238">
        <v>3.472</v>
      </c>
      <c r="E78" s="238">
        <v>27</v>
      </c>
      <c r="F78" s="238" t="s">
        <v>1119</v>
      </c>
      <c r="H78" s="238" t="s">
        <v>354</v>
      </c>
      <c r="I78" s="238">
        <v>25</v>
      </c>
      <c r="K78" s="238" t="s">
        <v>3941</v>
      </c>
      <c r="L78" s="238">
        <v>131470079</v>
      </c>
      <c r="M78" s="238">
        <v>5</v>
      </c>
      <c r="N78" s="238">
        <v>27</v>
      </c>
      <c r="O78" s="238">
        <v>2013</v>
      </c>
      <c r="P78" s="238" t="s">
        <v>361</v>
      </c>
      <c r="Q78" s="238">
        <v>16</v>
      </c>
      <c r="R78" s="238" t="s">
        <v>356</v>
      </c>
      <c r="S78" s="238">
        <v>5</v>
      </c>
      <c r="T78" s="238">
        <v>0</v>
      </c>
      <c r="U78" s="238">
        <v>1</v>
      </c>
      <c r="W78" s="238">
        <v>69</v>
      </c>
      <c r="X78" s="238">
        <v>4</v>
      </c>
      <c r="Y78" s="238">
        <v>1</v>
      </c>
      <c r="Z78" s="238">
        <v>2</v>
      </c>
      <c r="AB78" s="238">
        <v>1</v>
      </c>
      <c r="AC78" s="238">
        <v>98</v>
      </c>
      <c r="AD78" s="238" t="s">
        <v>3942</v>
      </c>
      <c r="AE78" s="238" t="s">
        <v>3943</v>
      </c>
      <c r="AF78" s="238" t="s">
        <v>3837</v>
      </c>
      <c r="AG78" s="238">
        <v>3</v>
      </c>
      <c r="AH78" s="238">
        <v>2</v>
      </c>
      <c r="AI78" s="238">
        <v>4</v>
      </c>
      <c r="AJ78" s="238">
        <v>4</v>
      </c>
      <c r="AK78" s="238">
        <v>21</v>
      </c>
      <c r="AL78" s="238">
        <v>44</v>
      </c>
      <c r="AM78" s="238" t="s">
        <v>363</v>
      </c>
      <c r="AN78" s="238">
        <v>9</v>
      </c>
      <c r="AS78" s="238">
        <v>7</v>
      </c>
      <c r="AT78" s="238">
        <v>98</v>
      </c>
      <c r="AU78" s="238">
        <v>30</v>
      </c>
      <c r="AV78" s="238">
        <v>11</v>
      </c>
      <c r="AW78" s="238">
        <v>20</v>
      </c>
      <c r="CT78" s="238">
        <v>446314</v>
      </c>
      <c r="CU78" s="238">
        <v>4974922</v>
      </c>
      <c r="CV78" s="238">
        <v>44.925702299999998</v>
      </c>
      <c r="CW78" s="238">
        <v>-93.680286699999996</v>
      </c>
      <c r="CX78" s="238" t="s">
        <v>359</v>
      </c>
      <c r="CY78" s="238" t="s">
        <v>3944</v>
      </c>
    </row>
    <row r="79" spans="1:103" x14ac:dyDescent="0.25">
      <c r="A79" s="238">
        <v>732636</v>
      </c>
      <c r="B79" s="238">
        <v>4</v>
      </c>
      <c r="C79" s="238">
        <v>110</v>
      </c>
      <c r="D79" s="238">
        <v>3.4750000000000001</v>
      </c>
      <c r="E79" s="238">
        <v>27</v>
      </c>
      <c r="F79" s="238" t="s">
        <v>2776</v>
      </c>
      <c r="H79" s="238" t="s">
        <v>354</v>
      </c>
      <c r="I79" s="238">
        <v>25</v>
      </c>
      <c r="K79" s="238" t="s">
        <v>3945</v>
      </c>
      <c r="M79" s="238">
        <v>7</v>
      </c>
      <c r="N79" s="238">
        <v>10</v>
      </c>
      <c r="O79" s="238">
        <v>2019</v>
      </c>
      <c r="P79" s="238" t="s">
        <v>355</v>
      </c>
      <c r="Q79" s="238">
        <v>15</v>
      </c>
      <c r="S79" s="238">
        <v>5</v>
      </c>
      <c r="T79" s="238">
        <v>0</v>
      </c>
      <c r="U79" s="238">
        <v>2</v>
      </c>
      <c r="V79" s="238">
        <v>10</v>
      </c>
      <c r="W79" s="238">
        <v>10</v>
      </c>
      <c r="X79" s="238">
        <v>4</v>
      </c>
      <c r="Y79" s="238">
        <v>1</v>
      </c>
      <c r="Z79" s="238">
        <v>3</v>
      </c>
      <c r="AB79" s="238">
        <v>2</v>
      </c>
      <c r="AC79" s="238">
        <v>98</v>
      </c>
      <c r="AD79" s="238" t="s">
        <v>3815</v>
      </c>
      <c r="AF79" s="238" t="s">
        <v>3837</v>
      </c>
      <c r="AG79" s="238">
        <v>5</v>
      </c>
      <c r="AH79" s="238">
        <v>2</v>
      </c>
      <c r="AI79" s="238">
        <v>2</v>
      </c>
      <c r="AJ79" s="238">
        <v>4</v>
      </c>
      <c r="AK79" s="238">
        <v>34</v>
      </c>
      <c r="AL79" s="238">
        <v>16</v>
      </c>
      <c r="AM79" s="238" t="s">
        <v>354</v>
      </c>
      <c r="AN79" s="238">
        <v>5</v>
      </c>
      <c r="AO79" s="238">
        <v>1</v>
      </c>
      <c r="AS79" s="238">
        <v>12</v>
      </c>
      <c r="AT79" s="238">
        <v>9</v>
      </c>
      <c r="AU79" s="238">
        <v>30</v>
      </c>
      <c r="AV79" s="238">
        <v>13</v>
      </c>
      <c r="AW79" s="238">
        <v>21</v>
      </c>
      <c r="AX79" s="238">
        <v>2</v>
      </c>
      <c r="AY79" s="238">
        <v>3</v>
      </c>
      <c r="AZ79" s="238">
        <v>4</v>
      </c>
      <c r="BA79" s="238">
        <v>27</v>
      </c>
      <c r="BB79" s="238">
        <v>27</v>
      </c>
      <c r="BC79" s="238" t="s">
        <v>354</v>
      </c>
      <c r="BD79" s="238">
        <v>5</v>
      </c>
      <c r="BE79" s="238">
        <v>4</v>
      </c>
      <c r="BI79" s="238">
        <v>12</v>
      </c>
      <c r="BJ79" s="238">
        <v>9</v>
      </c>
      <c r="BK79" s="238">
        <v>30</v>
      </c>
      <c r="BL79" s="238">
        <v>13</v>
      </c>
      <c r="BM79" s="238">
        <v>21</v>
      </c>
      <c r="CT79" s="238">
        <v>446319.16889911902</v>
      </c>
      <c r="CU79" s="238">
        <v>4974924.5448226202</v>
      </c>
      <c r="CV79" s="238">
        <v>44.925725620000001</v>
      </c>
      <c r="CW79" s="238">
        <v>-93.680218289999999</v>
      </c>
      <c r="CX79" s="238" t="s">
        <v>359</v>
      </c>
      <c r="CY79" s="238" t="s">
        <v>3946</v>
      </c>
    </row>
    <row r="80" spans="1:103" x14ac:dyDescent="0.25">
      <c r="A80" s="238">
        <v>753407</v>
      </c>
      <c r="B80" s="238">
        <v>4</v>
      </c>
      <c r="C80" s="238">
        <v>110</v>
      </c>
      <c r="D80" s="238">
        <v>3.5470000000000002</v>
      </c>
      <c r="E80" s="238">
        <v>27</v>
      </c>
      <c r="F80" s="238" t="s">
        <v>2776</v>
      </c>
      <c r="H80" s="238" t="s">
        <v>354</v>
      </c>
      <c r="I80" s="238">
        <v>25</v>
      </c>
      <c r="K80" s="238">
        <v>19009122</v>
      </c>
      <c r="M80" s="238">
        <v>10</v>
      </c>
      <c r="N80" s="238">
        <v>8</v>
      </c>
      <c r="O80" s="238">
        <v>2019</v>
      </c>
      <c r="P80" s="238" t="s">
        <v>368</v>
      </c>
      <c r="Q80" s="238">
        <v>21</v>
      </c>
      <c r="R80" s="238" t="s">
        <v>356</v>
      </c>
      <c r="S80" s="238">
        <v>5</v>
      </c>
      <c r="T80" s="238">
        <v>0</v>
      </c>
      <c r="U80" s="238">
        <v>1</v>
      </c>
      <c r="W80" s="238">
        <v>67</v>
      </c>
      <c r="X80" s="238">
        <v>2</v>
      </c>
      <c r="Y80" s="238">
        <v>4</v>
      </c>
      <c r="Z80" s="238">
        <v>1</v>
      </c>
      <c r="AB80" s="238">
        <v>1</v>
      </c>
      <c r="AC80" s="238">
        <v>98</v>
      </c>
      <c r="AD80" s="238" t="s">
        <v>3815</v>
      </c>
      <c r="AF80" s="238" t="s">
        <v>3837</v>
      </c>
      <c r="AG80" s="238">
        <v>3</v>
      </c>
      <c r="AH80" s="238">
        <v>2</v>
      </c>
      <c r="AI80" s="238">
        <v>2</v>
      </c>
      <c r="AJ80" s="238">
        <v>4</v>
      </c>
      <c r="AK80" s="238">
        <v>21</v>
      </c>
      <c r="AL80" s="238">
        <v>31</v>
      </c>
      <c r="AM80" s="238" t="s">
        <v>354</v>
      </c>
      <c r="AN80" s="238">
        <v>10</v>
      </c>
      <c r="AO80" s="238">
        <v>70</v>
      </c>
      <c r="AS80" s="238">
        <v>12</v>
      </c>
      <c r="AT80" s="238">
        <v>9</v>
      </c>
      <c r="AU80" s="238">
        <v>30</v>
      </c>
      <c r="AV80" s="238">
        <v>11</v>
      </c>
      <c r="AW80" s="238">
        <v>21</v>
      </c>
      <c r="CT80" s="238">
        <v>446425.07375936501</v>
      </c>
      <c r="CU80" s="238">
        <v>4974964.61864735</v>
      </c>
      <c r="CV80" s="238">
        <v>44.926094319999997</v>
      </c>
      <c r="CW80" s="238">
        <v>-93.678880660000004</v>
      </c>
      <c r="CX80" s="238" t="s">
        <v>359</v>
      </c>
      <c r="CY80" s="238" t="s">
        <v>3947</v>
      </c>
    </row>
    <row r="81" spans="1:103" x14ac:dyDescent="0.25">
      <c r="A81" s="238">
        <v>515543</v>
      </c>
      <c r="B81" s="238">
        <v>4</v>
      </c>
      <c r="C81" s="238">
        <v>110</v>
      </c>
      <c r="D81" s="238">
        <v>3.5830000000000002</v>
      </c>
      <c r="E81" s="238">
        <v>27</v>
      </c>
      <c r="F81" s="238" t="s">
        <v>2776</v>
      </c>
      <c r="H81" s="238" t="s">
        <v>354</v>
      </c>
      <c r="I81" s="238">
        <v>25</v>
      </c>
      <c r="K81" s="238" t="s">
        <v>3948</v>
      </c>
      <c r="M81" s="238">
        <v>11</v>
      </c>
      <c r="N81" s="238">
        <v>8</v>
      </c>
      <c r="O81" s="238">
        <v>2017</v>
      </c>
      <c r="P81" s="238" t="s">
        <v>355</v>
      </c>
      <c r="Q81" s="238">
        <v>18</v>
      </c>
      <c r="R81" s="238">
        <v>98</v>
      </c>
      <c r="S81" s="238">
        <v>5</v>
      </c>
      <c r="T81" s="238">
        <v>0</v>
      </c>
      <c r="U81" s="238">
        <v>2</v>
      </c>
      <c r="V81" s="238">
        <v>14</v>
      </c>
      <c r="W81" s="238">
        <v>10</v>
      </c>
      <c r="X81" s="238">
        <v>2</v>
      </c>
      <c r="Y81" s="238">
        <v>3</v>
      </c>
      <c r="Z81" s="238">
        <v>1</v>
      </c>
      <c r="AB81" s="238">
        <v>1</v>
      </c>
      <c r="AC81" s="238">
        <v>1</v>
      </c>
      <c r="AD81" s="238" t="s">
        <v>3815</v>
      </c>
      <c r="AF81" s="238" t="s">
        <v>3837</v>
      </c>
      <c r="AG81" s="238">
        <v>90</v>
      </c>
      <c r="AH81" s="238">
        <v>2</v>
      </c>
      <c r="AI81" s="238">
        <v>4</v>
      </c>
      <c r="AJ81" s="238">
        <v>2</v>
      </c>
      <c r="AK81" s="238">
        <v>33</v>
      </c>
      <c r="AL81" s="238">
        <v>70</v>
      </c>
      <c r="AM81" s="238" t="s">
        <v>354</v>
      </c>
      <c r="AN81" s="238">
        <v>10</v>
      </c>
      <c r="AO81" s="238">
        <v>99</v>
      </c>
      <c r="AS81" s="238">
        <v>12</v>
      </c>
      <c r="AT81" s="238">
        <v>25</v>
      </c>
      <c r="AU81" s="238">
        <v>30</v>
      </c>
      <c r="AV81" s="238">
        <v>11</v>
      </c>
      <c r="AW81" s="238">
        <v>21</v>
      </c>
      <c r="AX81" s="238">
        <v>2</v>
      </c>
      <c r="AY81" s="238">
        <v>2</v>
      </c>
      <c r="AZ81" s="238">
        <v>10</v>
      </c>
      <c r="BA81" s="238">
        <v>34</v>
      </c>
      <c r="BB81" s="238">
        <v>54</v>
      </c>
      <c r="BC81" s="238" t="s">
        <v>363</v>
      </c>
      <c r="BD81" s="238">
        <v>5</v>
      </c>
      <c r="BE81" s="238">
        <v>1</v>
      </c>
      <c r="BI81" s="238">
        <v>12</v>
      </c>
      <c r="BJ81" s="238">
        <v>25</v>
      </c>
      <c r="BK81" s="238">
        <v>30</v>
      </c>
      <c r="BL81" s="238">
        <v>11</v>
      </c>
      <c r="BM81" s="238">
        <v>21</v>
      </c>
      <c r="CT81" s="238">
        <v>446472.09837164503</v>
      </c>
      <c r="CU81" s="238">
        <v>4974997.0408009496</v>
      </c>
      <c r="CV81" s="238">
        <v>44.926389710000002</v>
      </c>
      <c r="CW81" s="238">
        <v>-93.678288249999994</v>
      </c>
      <c r="CX81" s="238" t="s">
        <v>359</v>
      </c>
      <c r="CY81" s="238" t="s">
        <v>3949</v>
      </c>
    </row>
    <row r="82" spans="1:103" x14ac:dyDescent="0.25">
      <c r="A82" s="238">
        <v>494780</v>
      </c>
      <c r="B82" s="238">
        <v>4</v>
      </c>
      <c r="C82" s="238">
        <v>110</v>
      </c>
      <c r="D82" s="238">
        <v>3.6150000000000002</v>
      </c>
      <c r="E82" s="238">
        <v>27</v>
      </c>
      <c r="F82" s="238" t="s">
        <v>2776</v>
      </c>
      <c r="H82" s="238" t="s">
        <v>354</v>
      </c>
      <c r="I82" s="238">
        <v>25</v>
      </c>
      <c r="K82" s="238" t="s">
        <v>3950</v>
      </c>
      <c r="M82" s="238">
        <v>8</v>
      </c>
      <c r="N82" s="238">
        <v>17</v>
      </c>
      <c r="O82" s="238">
        <v>2017</v>
      </c>
      <c r="P82" s="238" t="s">
        <v>384</v>
      </c>
      <c r="Q82" s="238">
        <v>2</v>
      </c>
      <c r="R82" s="238" t="s">
        <v>419</v>
      </c>
      <c r="S82" s="238">
        <v>4</v>
      </c>
      <c r="T82" s="238">
        <v>0</v>
      </c>
      <c r="U82" s="238">
        <v>1</v>
      </c>
      <c r="W82" s="238">
        <v>75</v>
      </c>
      <c r="X82" s="238">
        <v>2</v>
      </c>
      <c r="Y82" s="238">
        <v>4</v>
      </c>
      <c r="Z82" s="238">
        <v>2</v>
      </c>
      <c r="AB82" s="238">
        <v>2</v>
      </c>
      <c r="AC82" s="238">
        <v>98</v>
      </c>
      <c r="AD82" s="238" t="s">
        <v>3815</v>
      </c>
      <c r="AF82" s="238" t="s">
        <v>3837</v>
      </c>
      <c r="AG82" s="238">
        <v>3</v>
      </c>
      <c r="AH82" s="238">
        <v>2</v>
      </c>
      <c r="AI82" s="238">
        <v>2</v>
      </c>
      <c r="AJ82" s="238">
        <v>1</v>
      </c>
      <c r="AK82" s="238">
        <v>21</v>
      </c>
      <c r="AL82" s="238">
        <v>30</v>
      </c>
      <c r="AM82" s="238" t="s">
        <v>354</v>
      </c>
      <c r="AN82" s="238">
        <v>8</v>
      </c>
      <c r="AO82" s="238">
        <v>90</v>
      </c>
      <c r="AS82" s="238">
        <v>12</v>
      </c>
      <c r="AT82" s="238">
        <v>9</v>
      </c>
      <c r="AU82" s="238">
        <v>30</v>
      </c>
      <c r="AV82" s="238">
        <v>11</v>
      </c>
      <c r="AW82" s="238">
        <v>21</v>
      </c>
      <c r="CT82" s="238">
        <v>446517.449279433</v>
      </c>
      <c r="CU82" s="238">
        <v>4975022.8983921297</v>
      </c>
      <c r="CV82" s="238">
        <v>44.926625870000002</v>
      </c>
      <c r="CW82" s="238">
        <v>-93.677716360000005</v>
      </c>
      <c r="CX82" s="238" t="s">
        <v>359</v>
      </c>
      <c r="CY82" s="238" t="s">
        <v>3951</v>
      </c>
    </row>
    <row r="83" spans="1:103" x14ac:dyDescent="0.25">
      <c r="A83" s="238">
        <v>10906073</v>
      </c>
      <c r="B83" s="238">
        <v>4</v>
      </c>
      <c r="C83" s="238">
        <v>110</v>
      </c>
      <c r="D83" s="238">
        <v>3.629</v>
      </c>
      <c r="E83" s="238">
        <v>27</v>
      </c>
      <c r="F83" s="238" t="s">
        <v>1119</v>
      </c>
      <c r="H83" s="238" t="s">
        <v>354</v>
      </c>
      <c r="I83" s="238">
        <v>25</v>
      </c>
      <c r="K83" s="238">
        <v>13015578</v>
      </c>
      <c r="L83" s="238">
        <v>133140012</v>
      </c>
      <c r="M83" s="238">
        <v>11</v>
      </c>
      <c r="N83" s="238">
        <v>10</v>
      </c>
      <c r="O83" s="238">
        <v>2013</v>
      </c>
      <c r="P83" s="238" t="s">
        <v>366</v>
      </c>
      <c r="Q83" s="238">
        <v>10</v>
      </c>
      <c r="S83" s="238">
        <v>4</v>
      </c>
      <c r="T83" s="238">
        <v>0</v>
      </c>
      <c r="U83" s="238">
        <v>2</v>
      </c>
      <c r="V83" s="238">
        <v>90</v>
      </c>
      <c r="W83" s="238">
        <v>10</v>
      </c>
      <c r="X83" s="238">
        <v>2</v>
      </c>
      <c r="Y83" s="238">
        <v>1</v>
      </c>
      <c r="Z83" s="238">
        <v>2</v>
      </c>
      <c r="AB83" s="238">
        <v>1</v>
      </c>
      <c r="AC83" s="238">
        <v>98</v>
      </c>
      <c r="AD83" s="238" t="s">
        <v>3952</v>
      </c>
      <c r="AE83" s="238" t="s">
        <v>3953</v>
      </c>
      <c r="AF83" s="238" t="s">
        <v>3837</v>
      </c>
      <c r="AG83" s="238">
        <v>90</v>
      </c>
      <c r="AH83" s="238">
        <v>2</v>
      </c>
      <c r="AI83" s="238">
        <v>2</v>
      </c>
      <c r="AJ83" s="238">
        <v>1</v>
      </c>
      <c r="AK83" s="238">
        <v>33</v>
      </c>
      <c r="AL83" s="238">
        <v>21</v>
      </c>
      <c r="AM83" s="238" t="s">
        <v>354</v>
      </c>
      <c r="AN83" s="238">
        <v>5</v>
      </c>
      <c r="AO83" s="238">
        <v>2</v>
      </c>
      <c r="AS83" s="238">
        <v>7</v>
      </c>
      <c r="AT83" s="238">
        <v>98</v>
      </c>
      <c r="AU83" s="238">
        <v>39</v>
      </c>
      <c r="AV83" s="238">
        <v>11</v>
      </c>
      <c r="AW83" s="238">
        <v>21</v>
      </c>
      <c r="AX83" s="238">
        <v>2</v>
      </c>
      <c r="AY83" s="238">
        <v>4</v>
      </c>
      <c r="AZ83" s="238">
        <v>3</v>
      </c>
      <c r="BA83" s="238">
        <v>21</v>
      </c>
      <c r="BB83" s="238">
        <v>68</v>
      </c>
      <c r="BC83" s="238" t="s">
        <v>363</v>
      </c>
      <c r="BD83" s="238">
        <v>5</v>
      </c>
      <c r="BE83" s="238">
        <v>1</v>
      </c>
      <c r="BI83" s="238">
        <v>7</v>
      </c>
      <c r="BJ83" s="238">
        <v>98</v>
      </c>
      <c r="BK83" s="238">
        <v>39</v>
      </c>
      <c r="BL83" s="238">
        <v>11</v>
      </c>
      <c r="BM83" s="238">
        <v>21</v>
      </c>
      <c r="CT83" s="238">
        <v>446537</v>
      </c>
      <c r="CU83" s="238">
        <v>4975035</v>
      </c>
      <c r="CV83" s="238">
        <v>44.926738200000003</v>
      </c>
      <c r="CW83" s="238">
        <v>-93.677475999999999</v>
      </c>
      <c r="CX83" s="238" t="s">
        <v>359</v>
      </c>
      <c r="CY83" s="238" t="s">
        <v>3954</v>
      </c>
    </row>
    <row r="84" spans="1:103" x14ac:dyDescent="0.25">
      <c r="A84" s="238">
        <v>676937</v>
      </c>
      <c r="B84" s="238">
        <v>4</v>
      </c>
      <c r="C84" s="238">
        <v>110</v>
      </c>
      <c r="D84" s="238">
        <v>3.6419999999999999</v>
      </c>
      <c r="E84" s="238">
        <v>27</v>
      </c>
      <c r="F84" s="238" t="s">
        <v>2776</v>
      </c>
      <c r="H84" s="238" t="s">
        <v>354</v>
      </c>
      <c r="I84" s="238">
        <v>25</v>
      </c>
      <c r="K84" s="238">
        <v>19000506</v>
      </c>
      <c r="M84" s="238">
        <v>1</v>
      </c>
      <c r="N84" s="238">
        <v>18</v>
      </c>
      <c r="O84" s="238">
        <v>2019</v>
      </c>
      <c r="P84" s="238" t="s">
        <v>362</v>
      </c>
      <c r="Q84" s="238">
        <v>13</v>
      </c>
      <c r="S84" s="238">
        <v>5</v>
      </c>
      <c r="T84" s="238">
        <v>0</v>
      </c>
      <c r="U84" s="238">
        <v>2</v>
      </c>
      <c r="V84" s="238">
        <v>12</v>
      </c>
      <c r="W84" s="238">
        <v>10</v>
      </c>
      <c r="X84" s="238">
        <v>4</v>
      </c>
      <c r="Y84" s="238">
        <v>1</v>
      </c>
      <c r="Z84" s="238">
        <v>4</v>
      </c>
      <c r="AA84" s="238">
        <v>7</v>
      </c>
      <c r="AB84" s="238">
        <v>5</v>
      </c>
      <c r="AC84" s="238">
        <v>98</v>
      </c>
      <c r="AD84" s="238" t="s">
        <v>3815</v>
      </c>
      <c r="AF84" s="238" t="s">
        <v>3837</v>
      </c>
      <c r="AG84" s="238">
        <v>7</v>
      </c>
      <c r="AH84" s="238">
        <v>2</v>
      </c>
      <c r="AI84" s="238">
        <v>2</v>
      </c>
      <c r="AJ84" s="238">
        <v>4</v>
      </c>
      <c r="AK84" s="238">
        <v>34</v>
      </c>
      <c r="AL84" s="238">
        <v>42</v>
      </c>
      <c r="AM84" s="238" t="s">
        <v>354</v>
      </c>
      <c r="AN84" s="238">
        <v>5</v>
      </c>
      <c r="AO84" s="238">
        <v>1</v>
      </c>
      <c r="AS84" s="238">
        <v>12</v>
      </c>
      <c r="AT84" s="238">
        <v>9</v>
      </c>
      <c r="AU84" s="238">
        <v>30</v>
      </c>
      <c r="AV84" s="238">
        <v>11</v>
      </c>
      <c r="AW84" s="238">
        <v>21</v>
      </c>
      <c r="AX84" s="238">
        <v>2</v>
      </c>
      <c r="AY84" s="238">
        <v>4</v>
      </c>
      <c r="AZ84" s="238">
        <v>4</v>
      </c>
      <c r="BA84" s="238">
        <v>21</v>
      </c>
      <c r="BB84" s="238">
        <v>48</v>
      </c>
      <c r="BC84" s="238" t="s">
        <v>363</v>
      </c>
      <c r="BD84" s="238">
        <v>5</v>
      </c>
      <c r="BE84" s="238">
        <v>4</v>
      </c>
      <c r="BI84" s="238">
        <v>12</v>
      </c>
      <c r="BJ84" s="238">
        <v>9</v>
      </c>
      <c r="BK84" s="238">
        <v>30</v>
      </c>
      <c r="BL84" s="238">
        <v>11</v>
      </c>
      <c r="BM84" s="238">
        <v>21</v>
      </c>
      <c r="CT84" s="238">
        <v>446555.196574295</v>
      </c>
      <c r="CU84" s="238">
        <v>4975044.5942670004</v>
      </c>
      <c r="CV84" s="238">
        <v>44.926824000000003</v>
      </c>
      <c r="CW84" s="238">
        <v>-93.677240359999999</v>
      </c>
      <c r="CX84" s="238" t="s">
        <v>359</v>
      </c>
      <c r="CY84" s="238" t="s">
        <v>3955</v>
      </c>
    </row>
    <row r="85" spans="1:103" x14ac:dyDescent="0.25">
      <c r="A85" s="238">
        <v>10810233</v>
      </c>
      <c r="B85" s="238">
        <v>4</v>
      </c>
      <c r="C85" s="238">
        <v>110</v>
      </c>
      <c r="D85" s="238">
        <v>3.6429999999999998</v>
      </c>
      <c r="E85" s="238">
        <v>27</v>
      </c>
      <c r="F85" s="238" t="s">
        <v>1119</v>
      </c>
      <c r="H85" s="238" t="s">
        <v>354</v>
      </c>
      <c r="I85" s="238">
        <v>25</v>
      </c>
      <c r="K85" s="238">
        <v>257832</v>
      </c>
      <c r="L85" s="238">
        <v>122700043</v>
      </c>
      <c r="M85" s="238">
        <v>9</v>
      </c>
      <c r="N85" s="238">
        <v>26</v>
      </c>
      <c r="O85" s="238">
        <v>2012</v>
      </c>
      <c r="P85" s="238" t="s">
        <v>355</v>
      </c>
      <c r="Q85" s="238">
        <v>8</v>
      </c>
      <c r="R85" s="238" t="s">
        <v>356</v>
      </c>
      <c r="S85" s="238">
        <v>5</v>
      </c>
      <c r="T85" s="238">
        <v>0</v>
      </c>
      <c r="U85" s="238">
        <v>1</v>
      </c>
      <c r="V85" s="238">
        <v>7</v>
      </c>
      <c r="W85" s="238">
        <v>67</v>
      </c>
      <c r="X85" s="238">
        <v>4</v>
      </c>
      <c r="Y85" s="238">
        <v>1</v>
      </c>
      <c r="Z85" s="238">
        <v>1</v>
      </c>
      <c r="AB85" s="238">
        <v>1</v>
      </c>
      <c r="AC85" s="238">
        <v>98</v>
      </c>
      <c r="AD85" s="238" t="s">
        <v>3956</v>
      </c>
      <c r="AE85" s="238" t="s">
        <v>3953</v>
      </c>
      <c r="AF85" s="238" t="s">
        <v>3837</v>
      </c>
      <c r="AG85" s="238">
        <v>3</v>
      </c>
      <c r="AH85" s="238">
        <v>2</v>
      </c>
      <c r="AI85" s="238">
        <v>2</v>
      </c>
      <c r="AJ85" s="238">
        <v>4</v>
      </c>
      <c r="AK85" s="238">
        <v>21</v>
      </c>
      <c r="AL85" s="238">
        <v>44</v>
      </c>
      <c r="AM85" s="238" t="s">
        <v>363</v>
      </c>
      <c r="AN85" s="238">
        <v>5</v>
      </c>
      <c r="AO85" s="238">
        <v>15</v>
      </c>
      <c r="AS85" s="238">
        <v>7</v>
      </c>
      <c r="AT85" s="238">
        <v>98</v>
      </c>
      <c r="AU85" s="238">
        <v>30</v>
      </c>
      <c r="AV85" s="238">
        <v>11</v>
      </c>
      <c r="AW85" s="238">
        <v>21</v>
      </c>
      <c r="CT85" s="238">
        <v>446556</v>
      </c>
      <c r="CU85" s="238">
        <v>4975046</v>
      </c>
      <c r="CV85" s="238">
        <v>44.926836399999999</v>
      </c>
      <c r="CW85" s="238">
        <v>-93.677224699999996</v>
      </c>
      <c r="CX85" s="238" t="s">
        <v>359</v>
      </c>
      <c r="CY85" s="238" t="s">
        <v>3957</v>
      </c>
    </row>
    <row r="86" spans="1:103" x14ac:dyDescent="0.25">
      <c r="A86" s="238">
        <v>488128</v>
      </c>
      <c r="B86" s="238">
        <v>4</v>
      </c>
      <c r="C86" s="238">
        <v>110</v>
      </c>
      <c r="D86" s="238">
        <v>3.6429999999999998</v>
      </c>
      <c r="E86" s="238">
        <v>27</v>
      </c>
      <c r="F86" s="238" t="s">
        <v>2776</v>
      </c>
      <c r="H86" s="238" t="s">
        <v>354</v>
      </c>
      <c r="I86" s="238">
        <v>25</v>
      </c>
      <c r="K86" s="238">
        <v>17008773</v>
      </c>
      <c r="M86" s="238">
        <v>7</v>
      </c>
      <c r="N86" s="238">
        <v>19</v>
      </c>
      <c r="O86" s="238">
        <v>2017</v>
      </c>
      <c r="P86" s="238" t="s">
        <v>355</v>
      </c>
      <c r="Q86" s="238">
        <v>15</v>
      </c>
      <c r="R86" s="238">
        <v>98</v>
      </c>
      <c r="S86" s="238">
        <v>5</v>
      </c>
      <c r="T86" s="238">
        <v>0</v>
      </c>
      <c r="U86" s="238">
        <v>2</v>
      </c>
      <c r="V86" s="238">
        <v>12</v>
      </c>
      <c r="W86" s="238">
        <v>10</v>
      </c>
      <c r="X86" s="238">
        <v>4</v>
      </c>
      <c r="Y86" s="238">
        <v>1</v>
      </c>
      <c r="Z86" s="238">
        <v>2</v>
      </c>
      <c r="AA86" s="238">
        <v>3</v>
      </c>
      <c r="AB86" s="238">
        <v>2</v>
      </c>
      <c r="AC86" s="238">
        <v>98</v>
      </c>
      <c r="AD86" s="238" t="s">
        <v>3815</v>
      </c>
      <c r="AF86" s="238" t="s">
        <v>3837</v>
      </c>
      <c r="AG86" s="238">
        <v>7</v>
      </c>
      <c r="AH86" s="238">
        <v>2</v>
      </c>
      <c r="AI86" s="238">
        <v>4</v>
      </c>
      <c r="AJ86" s="238">
        <v>4</v>
      </c>
      <c r="AK86" s="238">
        <v>34</v>
      </c>
      <c r="AL86" s="238">
        <v>35</v>
      </c>
      <c r="AM86" s="238" t="s">
        <v>354</v>
      </c>
      <c r="AN86" s="238">
        <v>5</v>
      </c>
      <c r="AO86" s="238">
        <v>1</v>
      </c>
      <c r="AS86" s="238">
        <v>12</v>
      </c>
      <c r="AT86" s="238">
        <v>9</v>
      </c>
      <c r="AU86" s="238">
        <v>30</v>
      </c>
      <c r="AV86" s="238">
        <v>11</v>
      </c>
      <c r="AW86" s="238">
        <v>21</v>
      </c>
      <c r="AX86" s="238">
        <v>2</v>
      </c>
      <c r="AY86" s="238">
        <v>4</v>
      </c>
      <c r="AZ86" s="238">
        <v>4</v>
      </c>
      <c r="BA86" s="238">
        <v>21</v>
      </c>
      <c r="BB86" s="238">
        <v>16</v>
      </c>
      <c r="BC86" s="238" t="s">
        <v>363</v>
      </c>
      <c r="BD86" s="238">
        <v>5</v>
      </c>
      <c r="BE86" s="238">
        <v>74</v>
      </c>
      <c r="BI86" s="238">
        <v>12</v>
      </c>
      <c r="BJ86" s="238">
        <v>9</v>
      </c>
      <c r="BK86" s="238">
        <v>30</v>
      </c>
      <c r="BL86" s="238">
        <v>11</v>
      </c>
      <c r="BM86" s="238">
        <v>21</v>
      </c>
      <c r="CT86" s="238">
        <v>446557.31324519502</v>
      </c>
      <c r="CU86" s="238">
        <v>4975044.5942670004</v>
      </c>
      <c r="CV86" s="238">
        <v>44.926824160000002</v>
      </c>
      <c r="CW86" s="238">
        <v>-93.677213539999997</v>
      </c>
      <c r="CX86" s="238" t="s">
        <v>359</v>
      </c>
      <c r="CY86" s="238" t="s">
        <v>3958</v>
      </c>
    </row>
    <row r="87" spans="1:103" x14ac:dyDescent="0.25">
      <c r="A87" s="238">
        <v>10953803</v>
      </c>
      <c r="B87" s="238">
        <v>4</v>
      </c>
      <c r="C87" s="238">
        <v>110</v>
      </c>
      <c r="D87" s="238">
        <v>3.6720000000000002</v>
      </c>
      <c r="E87" s="238">
        <v>27</v>
      </c>
      <c r="F87" s="238" t="s">
        <v>1119</v>
      </c>
      <c r="H87" s="238" t="s">
        <v>354</v>
      </c>
      <c r="I87" s="238">
        <v>25</v>
      </c>
      <c r="K87" s="238" t="s">
        <v>3959</v>
      </c>
      <c r="L87" s="238">
        <v>140670058</v>
      </c>
      <c r="M87" s="238">
        <v>3</v>
      </c>
      <c r="N87" s="238">
        <v>8</v>
      </c>
      <c r="O87" s="238">
        <v>2014</v>
      </c>
      <c r="P87" s="238" t="s">
        <v>364</v>
      </c>
      <c r="Q87" s="238">
        <v>10</v>
      </c>
      <c r="S87" s="238">
        <v>5</v>
      </c>
      <c r="T87" s="238">
        <v>0</v>
      </c>
      <c r="U87" s="238">
        <v>2</v>
      </c>
      <c r="V87" s="238">
        <v>5</v>
      </c>
      <c r="W87" s="238">
        <v>10</v>
      </c>
      <c r="X87" s="238">
        <v>3</v>
      </c>
      <c r="Y87" s="238">
        <v>1</v>
      </c>
      <c r="Z87" s="238">
        <v>1</v>
      </c>
      <c r="AA87" s="238">
        <v>1</v>
      </c>
      <c r="AB87" s="238">
        <v>1</v>
      </c>
      <c r="AC87" s="238">
        <v>98</v>
      </c>
      <c r="AD87" s="238" t="s">
        <v>3815</v>
      </c>
      <c r="AE87" s="238" t="s">
        <v>3960</v>
      </c>
      <c r="AF87" s="238" t="s">
        <v>3837</v>
      </c>
      <c r="AG87" s="238">
        <v>10</v>
      </c>
      <c r="AH87" s="238">
        <v>2</v>
      </c>
      <c r="AI87" s="238">
        <v>2</v>
      </c>
      <c r="AJ87" s="238">
        <v>2</v>
      </c>
      <c r="AK87" s="238">
        <v>24</v>
      </c>
      <c r="AL87" s="238">
        <v>70</v>
      </c>
      <c r="AM87" s="238" t="s">
        <v>363</v>
      </c>
      <c r="AN87" s="238">
        <v>5</v>
      </c>
      <c r="AO87" s="238">
        <v>2</v>
      </c>
      <c r="AS87" s="238">
        <v>7</v>
      </c>
      <c r="AT87" s="238">
        <v>2</v>
      </c>
      <c r="AU87" s="238">
        <v>35</v>
      </c>
      <c r="AV87" s="238">
        <v>11</v>
      </c>
      <c r="AW87" s="238">
        <v>21</v>
      </c>
      <c r="AX87" s="238">
        <v>2</v>
      </c>
      <c r="AY87" s="238">
        <v>4</v>
      </c>
      <c r="AZ87" s="238">
        <v>4</v>
      </c>
      <c r="BA87" s="238">
        <v>21</v>
      </c>
      <c r="BB87" s="238">
        <v>34</v>
      </c>
      <c r="BC87" s="238" t="s">
        <v>363</v>
      </c>
      <c r="BD87" s="238">
        <v>5</v>
      </c>
      <c r="BE87" s="238">
        <v>1</v>
      </c>
      <c r="BF87" s="238">
        <v>1</v>
      </c>
      <c r="BI87" s="238">
        <v>7</v>
      </c>
      <c r="BJ87" s="238">
        <v>2</v>
      </c>
      <c r="BK87" s="238">
        <v>35</v>
      </c>
      <c r="BL87" s="238">
        <v>11</v>
      </c>
      <c r="BM87" s="238">
        <v>21</v>
      </c>
      <c r="CT87" s="238">
        <v>446597</v>
      </c>
      <c r="CU87" s="238">
        <v>4975068</v>
      </c>
      <c r="CV87" s="238">
        <v>44.927033399999999</v>
      </c>
      <c r="CW87" s="238">
        <v>-93.676707300000004</v>
      </c>
      <c r="CX87" s="238" t="s">
        <v>359</v>
      </c>
      <c r="CY87" s="238" t="s">
        <v>3961</v>
      </c>
    </row>
    <row r="88" spans="1:103" x14ac:dyDescent="0.25">
      <c r="A88" s="238">
        <v>474574</v>
      </c>
      <c r="B88" s="238">
        <v>4</v>
      </c>
      <c r="C88" s="238">
        <v>110</v>
      </c>
      <c r="D88" s="238">
        <v>3.8140000000000001</v>
      </c>
      <c r="E88" s="238">
        <v>27</v>
      </c>
      <c r="F88" s="238" t="s">
        <v>2776</v>
      </c>
      <c r="H88" s="238" t="s">
        <v>354</v>
      </c>
      <c r="I88" s="238">
        <v>25</v>
      </c>
      <c r="K88" s="238">
        <v>17007078</v>
      </c>
      <c r="M88" s="238">
        <v>6</v>
      </c>
      <c r="N88" s="238">
        <v>16</v>
      </c>
      <c r="O88" s="238">
        <v>2017</v>
      </c>
      <c r="P88" s="238" t="s">
        <v>362</v>
      </c>
      <c r="Q88" s="238">
        <v>0</v>
      </c>
      <c r="R88" s="238" t="s">
        <v>356</v>
      </c>
      <c r="S88" s="238">
        <v>5</v>
      </c>
      <c r="T88" s="238">
        <v>0</v>
      </c>
      <c r="U88" s="238">
        <v>1</v>
      </c>
      <c r="W88" s="238">
        <v>49</v>
      </c>
      <c r="X88" s="238">
        <v>2</v>
      </c>
      <c r="Y88" s="238">
        <v>4</v>
      </c>
      <c r="Z88" s="238">
        <v>1</v>
      </c>
      <c r="AB88" s="238">
        <v>1</v>
      </c>
      <c r="AC88" s="238">
        <v>98</v>
      </c>
      <c r="AD88" s="238" t="s">
        <v>3815</v>
      </c>
      <c r="AF88" s="238" t="s">
        <v>3837</v>
      </c>
      <c r="AG88" s="238">
        <v>3</v>
      </c>
      <c r="AH88" s="238">
        <v>2</v>
      </c>
      <c r="AI88" s="238">
        <v>4</v>
      </c>
      <c r="AJ88" s="238">
        <v>4</v>
      </c>
      <c r="AK88" s="238">
        <v>32</v>
      </c>
      <c r="AL88" s="238">
        <v>40</v>
      </c>
      <c r="AM88" s="238" t="s">
        <v>354</v>
      </c>
      <c r="AN88" s="238">
        <v>10</v>
      </c>
      <c r="AO88" s="238">
        <v>74</v>
      </c>
      <c r="AP88" s="238">
        <v>75</v>
      </c>
      <c r="AS88" s="238">
        <v>12</v>
      </c>
      <c r="AT88" s="238">
        <v>9</v>
      </c>
      <c r="AV88" s="238">
        <v>13</v>
      </c>
      <c r="AW88" s="238">
        <v>23</v>
      </c>
      <c r="CT88" s="238">
        <v>446819.78043679602</v>
      </c>
      <c r="CU88" s="238">
        <v>4975120.7944194004</v>
      </c>
      <c r="CV88" s="238">
        <v>44.927529749999998</v>
      </c>
      <c r="CW88" s="238">
        <v>-93.673895869999996</v>
      </c>
      <c r="CX88" s="238" t="s">
        <v>359</v>
      </c>
      <c r="CY88" s="238" t="s">
        <v>3962</v>
      </c>
    </row>
    <row r="89" spans="1:103" x14ac:dyDescent="0.25">
      <c r="A89" s="238">
        <v>565746</v>
      </c>
      <c r="B89" s="238">
        <v>4</v>
      </c>
      <c r="C89" s="238">
        <v>110</v>
      </c>
      <c r="D89" s="238">
        <v>3.8839999999999999</v>
      </c>
      <c r="E89" s="238">
        <v>27</v>
      </c>
      <c r="F89" s="238" t="s">
        <v>2776</v>
      </c>
      <c r="H89" s="238" t="s">
        <v>354</v>
      </c>
      <c r="I89" s="238">
        <v>25</v>
      </c>
      <c r="K89" s="238">
        <v>18001454</v>
      </c>
      <c r="M89" s="238">
        <v>2</v>
      </c>
      <c r="N89" s="238">
        <v>13</v>
      </c>
      <c r="O89" s="238">
        <v>2018</v>
      </c>
      <c r="P89" s="238" t="s">
        <v>368</v>
      </c>
      <c r="Q89" s="238">
        <v>17</v>
      </c>
      <c r="R89" s="238" t="s">
        <v>369</v>
      </c>
      <c r="S89" s="238">
        <v>5</v>
      </c>
      <c r="T89" s="238">
        <v>0</v>
      </c>
      <c r="U89" s="238">
        <v>2</v>
      </c>
      <c r="V89" s="238">
        <v>12</v>
      </c>
      <c r="W89" s="238">
        <v>10</v>
      </c>
      <c r="X89" s="238">
        <v>2</v>
      </c>
      <c r="Y89" s="238">
        <v>3</v>
      </c>
      <c r="Z89" s="238">
        <v>1</v>
      </c>
      <c r="AB89" s="238">
        <v>1</v>
      </c>
      <c r="AC89" s="238">
        <v>98</v>
      </c>
      <c r="AD89" s="238" t="s">
        <v>3815</v>
      </c>
      <c r="AF89" s="238" t="s">
        <v>3837</v>
      </c>
      <c r="AG89" s="238">
        <v>7</v>
      </c>
      <c r="AH89" s="238">
        <v>2</v>
      </c>
      <c r="AI89" s="238">
        <v>2</v>
      </c>
      <c r="AJ89" s="238">
        <v>3</v>
      </c>
      <c r="AK89" s="238">
        <v>26</v>
      </c>
      <c r="AL89" s="238">
        <v>32</v>
      </c>
      <c r="AM89" s="238" t="s">
        <v>354</v>
      </c>
      <c r="AN89" s="238">
        <v>5</v>
      </c>
      <c r="AO89" s="238">
        <v>1</v>
      </c>
      <c r="AS89" s="238">
        <v>12</v>
      </c>
      <c r="AT89" s="238">
        <v>9</v>
      </c>
      <c r="AU89" s="238">
        <v>30</v>
      </c>
      <c r="AV89" s="238">
        <v>11</v>
      </c>
      <c r="AW89" s="238">
        <v>24</v>
      </c>
      <c r="AX89" s="238">
        <v>2</v>
      </c>
      <c r="AY89" s="238">
        <v>2</v>
      </c>
      <c r="AZ89" s="238">
        <v>3</v>
      </c>
      <c r="BA89" s="238">
        <v>21</v>
      </c>
      <c r="BB89" s="238">
        <v>25</v>
      </c>
      <c r="BC89" s="238" t="s">
        <v>363</v>
      </c>
      <c r="BD89" s="238">
        <v>5</v>
      </c>
      <c r="BE89" s="238">
        <v>1</v>
      </c>
      <c r="BI89" s="238">
        <v>12</v>
      </c>
      <c r="BJ89" s="238">
        <v>9</v>
      </c>
      <c r="BK89" s="238">
        <v>30</v>
      </c>
      <c r="BL89" s="238">
        <v>11</v>
      </c>
      <c r="BM89" s="238">
        <v>24</v>
      </c>
      <c r="CT89" s="238">
        <v>446928.78898814699</v>
      </c>
      <c r="CU89" s="238">
        <v>4975139.8444574997</v>
      </c>
      <c r="CV89" s="238">
        <v>44.927709370000002</v>
      </c>
      <c r="CW89" s="238">
        <v>-93.672516619999996</v>
      </c>
      <c r="CX89" s="238" t="s">
        <v>359</v>
      </c>
      <c r="CY89" s="238" t="s">
        <v>3963</v>
      </c>
    </row>
    <row r="90" spans="1:103" x14ac:dyDescent="0.25">
      <c r="A90" s="238">
        <v>10875473</v>
      </c>
      <c r="B90" s="238">
        <v>4</v>
      </c>
      <c r="C90" s="238">
        <v>110</v>
      </c>
      <c r="D90" s="238">
        <v>3.92</v>
      </c>
      <c r="E90" s="238">
        <v>27</v>
      </c>
      <c r="F90" s="238" t="s">
        <v>2776</v>
      </c>
      <c r="H90" s="238" t="s">
        <v>354</v>
      </c>
      <c r="I90" s="238">
        <v>25</v>
      </c>
      <c r="K90" s="238">
        <v>13008113</v>
      </c>
      <c r="L90" s="238">
        <v>131730120</v>
      </c>
      <c r="M90" s="238">
        <v>6</v>
      </c>
      <c r="N90" s="238">
        <v>22</v>
      </c>
      <c r="O90" s="238">
        <v>2013</v>
      </c>
      <c r="P90" s="238" t="s">
        <v>364</v>
      </c>
      <c r="Q90" s="238">
        <v>17</v>
      </c>
      <c r="S90" s="238">
        <v>5</v>
      </c>
      <c r="T90" s="238">
        <v>0</v>
      </c>
      <c r="U90" s="238">
        <v>1</v>
      </c>
      <c r="V90" s="238">
        <v>5</v>
      </c>
      <c r="W90" s="238">
        <v>16</v>
      </c>
      <c r="X90" s="238">
        <v>2</v>
      </c>
      <c r="Y90" s="238">
        <v>1</v>
      </c>
      <c r="Z90" s="238">
        <v>1</v>
      </c>
      <c r="AB90" s="238">
        <v>1</v>
      </c>
      <c r="AC90" s="238">
        <v>98</v>
      </c>
      <c r="AD90" s="238" t="s">
        <v>3964</v>
      </c>
      <c r="AE90" s="238" t="s">
        <v>3965</v>
      </c>
      <c r="AF90" s="238" t="s">
        <v>3837</v>
      </c>
      <c r="AG90" s="238">
        <v>4</v>
      </c>
      <c r="AH90" s="238">
        <v>2</v>
      </c>
      <c r="AI90" s="238">
        <v>2</v>
      </c>
      <c r="AJ90" s="238">
        <v>4</v>
      </c>
      <c r="AK90" s="238">
        <v>21</v>
      </c>
      <c r="AL90" s="238">
        <v>57</v>
      </c>
      <c r="AM90" s="238" t="s">
        <v>363</v>
      </c>
      <c r="AN90" s="238">
        <v>5</v>
      </c>
      <c r="AO90" s="238">
        <v>1</v>
      </c>
      <c r="AS90" s="238">
        <v>7</v>
      </c>
      <c r="AT90" s="238">
        <v>98</v>
      </c>
      <c r="AU90" s="238">
        <v>30</v>
      </c>
      <c r="AV90" s="238">
        <v>11</v>
      </c>
      <c r="AW90" s="238">
        <v>21</v>
      </c>
      <c r="CT90" s="238">
        <v>446977</v>
      </c>
      <c r="CU90" s="238">
        <v>4975170</v>
      </c>
      <c r="CV90" s="238">
        <v>44.927986400000002</v>
      </c>
      <c r="CW90" s="238">
        <v>-93.671912699999993</v>
      </c>
      <c r="CX90" s="238" t="s">
        <v>359</v>
      </c>
      <c r="CY90" s="238" t="s">
        <v>3966</v>
      </c>
    </row>
    <row r="91" spans="1:103" x14ac:dyDescent="0.25">
      <c r="A91" s="238">
        <v>541603</v>
      </c>
      <c r="B91" s="238">
        <v>4</v>
      </c>
      <c r="C91" s="238">
        <v>110</v>
      </c>
      <c r="D91" s="238">
        <v>3.9329999999999998</v>
      </c>
      <c r="E91" s="238">
        <v>27</v>
      </c>
      <c r="F91" s="238" t="s">
        <v>2776</v>
      </c>
      <c r="H91" s="238" t="s">
        <v>354</v>
      </c>
      <c r="I91" s="238">
        <v>25</v>
      </c>
      <c r="K91" s="238">
        <v>18001063</v>
      </c>
      <c r="M91" s="238">
        <v>1</v>
      </c>
      <c r="N91" s="238">
        <v>31</v>
      </c>
      <c r="O91" s="238">
        <v>2018</v>
      </c>
      <c r="P91" s="238" t="s">
        <v>355</v>
      </c>
      <c r="Q91" s="238">
        <v>19</v>
      </c>
      <c r="R91" s="238" t="s">
        <v>419</v>
      </c>
      <c r="S91" s="238">
        <v>5</v>
      </c>
      <c r="T91" s="238">
        <v>0</v>
      </c>
      <c r="U91" s="238">
        <v>1</v>
      </c>
      <c r="W91" s="238">
        <v>69</v>
      </c>
      <c r="X91" s="238">
        <v>2</v>
      </c>
      <c r="Y91" s="238">
        <v>6</v>
      </c>
      <c r="Z91" s="238">
        <v>4</v>
      </c>
      <c r="AA91" s="238">
        <v>7</v>
      </c>
      <c r="AB91" s="238">
        <v>3</v>
      </c>
      <c r="AC91" s="238">
        <v>98</v>
      </c>
      <c r="AD91" s="238" t="s">
        <v>3815</v>
      </c>
      <c r="AF91" s="238" t="s">
        <v>3837</v>
      </c>
      <c r="AG91" s="238">
        <v>3</v>
      </c>
      <c r="AH91" s="238">
        <v>2</v>
      </c>
      <c r="AI91" s="238">
        <v>4</v>
      </c>
      <c r="AJ91" s="238">
        <v>1</v>
      </c>
      <c r="AK91" s="238">
        <v>32</v>
      </c>
      <c r="AL91" s="238">
        <v>70</v>
      </c>
      <c r="AM91" s="238" t="s">
        <v>354</v>
      </c>
      <c r="AN91" s="238">
        <v>5</v>
      </c>
      <c r="AO91" s="238">
        <v>1</v>
      </c>
      <c r="AS91" s="238">
        <v>12</v>
      </c>
      <c r="AT91" s="238">
        <v>9</v>
      </c>
      <c r="AV91" s="238">
        <v>12</v>
      </c>
      <c r="AW91" s="238">
        <v>24</v>
      </c>
      <c r="CT91" s="238">
        <v>446996.50152794999</v>
      </c>
      <c r="CU91" s="238">
        <v>4975182.6009125402</v>
      </c>
      <c r="CV91" s="238">
        <v>44.928099279999998</v>
      </c>
      <c r="CW91" s="238">
        <v>-93.671663109999997</v>
      </c>
      <c r="CX91" s="238" t="s">
        <v>359</v>
      </c>
      <c r="CY91" s="238" t="s">
        <v>3967</v>
      </c>
    </row>
    <row r="92" spans="1:103" x14ac:dyDescent="0.25">
      <c r="A92" s="238">
        <v>844280</v>
      </c>
      <c r="B92" s="238">
        <v>4</v>
      </c>
      <c r="C92" s="238">
        <v>110</v>
      </c>
      <c r="D92" s="238">
        <v>4.0720000000000001</v>
      </c>
      <c r="E92" s="238">
        <v>27</v>
      </c>
      <c r="F92" s="238" t="s">
        <v>2776</v>
      </c>
      <c r="H92" s="238" t="s">
        <v>354</v>
      </c>
      <c r="I92" s="238">
        <v>25</v>
      </c>
      <c r="K92" s="238" t="s">
        <v>3968</v>
      </c>
      <c r="L92" s="238">
        <v>202760145</v>
      </c>
      <c r="M92" s="238">
        <v>10</v>
      </c>
      <c r="N92" s="238">
        <v>2</v>
      </c>
      <c r="O92" s="238">
        <v>2020</v>
      </c>
      <c r="P92" s="238" t="s">
        <v>362</v>
      </c>
      <c r="Q92" s="238">
        <v>4</v>
      </c>
      <c r="R92" s="238" t="s">
        <v>196</v>
      </c>
      <c r="S92" s="238">
        <v>2</v>
      </c>
      <c r="T92" s="238">
        <v>0</v>
      </c>
      <c r="U92" s="238">
        <v>1</v>
      </c>
      <c r="W92" s="238">
        <v>83</v>
      </c>
      <c r="X92" s="238">
        <v>2</v>
      </c>
      <c r="Y92" s="238">
        <v>4</v>
      </c>
      <c r="Z92" s="238">
        <v>1</v>
      </c>
      <c r="AB92" s="238">
        <v>1</v>
      </c>
      <c r="AC92" s="238">
        <v>98</v>
      </c>
      <c r="AD92" s="238" t="s">
        <v>3815</v>
      </c>
      <c r="AF92" s="238" t="s">
        <v>3837</v>
      </c>
      <c r="AG92" s="238">
        <v>3</v>
      </c>
      <c r="AH92" s="238">
        <v>2</v>
      </c>
      <c r="AI92" s="238">
        <v>2</v>
      </c>
      <c r="AJ92" s="238">
        <v>2</v>
      </c>
      <c r="AK92" s="238">
        <v>32</v>
      </c>
      <c r="AL92" s="238">
        <v>50</v>
      </c>
      <c r="AM92" s="238" t="s">
        <v>354</v>
      </c>
      <c r="AN92" s="238">
        <v>11</v>
      </c>
      <c r="AO92" s="238">
        <v>90</v>
      </c>
      <c r="AS92" s="238">
        <v>12</v>
      </c>
      <c r="AT92" s="238">
        <v>9</v>
      </c>
      <c r="AU92" s="238">
        <v>30</v>
      </c>
      <c r="AV92" s="238">
        <v>13</v>
      </c>
      <c r="AW92" s="238">
        <v>21</v>
      </c>
      <c r="CT92" s="238">
        <v>447130.40369216201</v>
      </c>
      <c r="CU92" s="238">
        <v>4975359.4710831</v>
      </c>
      <c r="CV92" s="238">
        <v>44.92970133</v>
      </c>
      <c r="CW92" s="238">
        <v>-93.669984920000005</v>
      </c>
      <c r="CX92" s="238" t="s">
        <v>359</v>
      </c>
      <c r="CY92" s="238" t="s">
        <v>3969</v>
      </c>
    </row>
    <row r="93" spans="1:103" x14ac:dyDescent="0.25">
      <c r="A93" s="238">
        <v>444373</v>
      </c>
      <c r="B93" s="238">
        <v>4</v>
      </c>
      <c r="C93" s="238">
        <v>110</v>
      </c>
      <c r="D93" s="238">
        <v>4.0919999999999996</v>
      </c>
      <c r="E93" s="238">
        <v>27</v>
      </c>
      <c r="F93" s="238" t="s">
        <v>2776</v>
      </c>
      <c r="H93" s="238" t="s">
        <v>354</v>
      </c>
      <c r="I93" s="238">
        <v>25</v>
      </c>
      <c r="K93" s="238">
        <v>17003823</v>
      </c>
      <c r="M93" s="238">
        <v>4</v>
      </c>
      <c r="N93" s="238">
        <v>9</v>
      </c>
      <c r="O93" s="238">
        <v>2017</v>
      </c>
      <c r="P93" s="238" t="s">
        <v>366</v>
      </c>
      <c r="Q93" s="238">
        <v>16</v>
      </c>
      <c r="R93" s="238" t="s">
        <v>356</v>
      </c>
      <c r="S93" s="238">
        <v>2</v>
      </c>
      <c r="T93" s="238">
        <v>0</v>
      </c>
      <c r="U93" s="238">
        <v>2</v>
      </c>
      <c r="V93" s="238">
        <v>13</v>
      </c>
      <c r="W93" s="238">
        <v>10</v>
      </c>
      <c r="X93" s="238">
        <v>2</v>
      </c>
      <c r="Y93" s="238">
        <v>1</v>
      </c>
      <c r="Z93" s="238">
        <v>2</v>
      </c>
      <c r="AB93" s="238">
        <v>1</v>
      </c>
      <c r="AC93" s="238">
        <v>98</v>
      </c>
      <c r="AD93" s="238" t="s">
        <v>3815</v>
      </c>
      <c r="AF93" s="238" t="s">
        <v>3837</v>
      </c>
      <c r="AG93" s="238">
        <v>8</v>
      </c>
      <c r="AH93" s="238">
        <v>2</v>
      </c>
      <c r="AI93" s="238">
        <v>2</v>
      </c>
      <c r="AJ93" s="238">
        <v>4</v>
      </c>
      <c r="AK93" s="238">
        <v>21</v>
      </c>
      <c r="AL93" s="238">
        <v>19</v>
      </c>
      <c r="AM93" s="238" t="s">
        <v>363</v>
      </c>
      <c r="AN93" s="238">
        <v>99</v>
      </c>
      <c r="AO93" s="238">
        <v>70</v>
      </c>
      <c r="AS93" s="238">
        <v>12</v>
      </c>
      <c r="AT93" s="238">
        <v>9</v>
      </c>
      <c r="AU93" s="238">
        <v>30</v>
      </c>
      <c r="AV93" s="238">
        <v>13</v>
      </c>
      <c r="AW93" s="238">
        <v>21</v>
      </c>
      <c r="AX93" s="238">
        <v>2</v>
      </c>
      <c r="AY93" s="238">
        <v>4</v>
      </c>
      <c r="AZ93" s="238">
        <v>3</v>
      </c>
      <c r="BA93" s="238">
        <v>21</v>
      </c>
      <c r="BB93" s="238">
        <v>51</v>
      </c>
      <c r="BC93" s="238" t="s">
        <v>363</v>
      </c>
      <c r="BD93" s="238">
        <v>5</v>
      </c>
      <c r="BE93" s="238">
        <v>1</v>
      </c>
      <c r="BI93" s="238">
        <v>12</v>
      </c>
      <c r="BJ93" s="238">
        <v>9</v>
      </c>
      <c r="BK93" s="238">
        <v>30</v>
      </c>
      <c r="BL93" s="238">
        <v>13</v>
      </c>
      <c r="BM93" s="238">
        <v>21</v>
      </c>
      <c r="CT93" s="238">
        <v>447151.67427888798</v>
      </c>
      <c r="CU93" s="238">
        <v>4975383.7697205404</v>
      </c>
      <c r="CV93" s="238">
        <v>44.929921640000003</v>
      </c>
      <c r="CW93" s="238">
        <v>-93.669717930000004</v>
      </c>
      <c r="CX93" s="238" t="s">
        <v>359</v>
      </c>
      <c r="CY93" s="238" t="s">
        <v>3970</v>
      </c>
    </row>
    <row r="94" spans="1:103" x14ac:dyDescent="0.25">
      <c r="A94" s="238">
        <v>357881</v>
      </c>
      <c r="B94" s="238">
        <v>4</v>
      </c>
      <c r="C94" s="238">
        <v>110</v>
      </c>
      <c r="D94" s="238">
        <v>4.1180000000000003</v>
      </c>
      <c r="E94" s="238">
        <v>27</v>
      </c>
      <c r="F94" s="238" t="s">
        <v>2776</v>
      </c>
      <c r="H94" s="238" t="s">
        <v>354</v>
      </c>
      <c r="I94" s="238">
        <v>25</v>
      </c>
      <c r="K94" s="238" t="s">
        <v>3971</v>
      </c>
      <c r="M94" s="238">
        <v>6</v>
      </c>
      <c r="N94" s="238">
        <v>10</v>
      </c>
      <c r="O94" s="238">
        <v>2016</v>
      </c>
      <c r="P94" s="238" t="s">
        <v>362</v>
      </c>
      <c r="Q94" s="238">
        <v>12</v>
      </c>
      <c r="R94" s="238" t="s">
        <v>196</v>
      </c>
      <c r="S94" s="238">
        <v>5</v>
      </c>
      <c r="T94" s="238">
        <v>0</v>
      </c>
      <c r="U94" s="238">
        <v>2</v>
      </c>
      <c r="V94" s="238">
        <v>12</v>
      </c>
      <c r="W94" s="238">
        <v>10</v>
      </c>
      <c r="X94" s="238">
        <v>2</v>
      </c>
      <c r="Y94" s="238">
        <v>1</v>
      </c>
      <c r="Z94" s="238">
        <v>1</v>
      </c>
      <c r="AB94" s="238">
        <v>1</v>
      </c>
      <c r="AC94" s="238">
        <v>98</v>
      </c>
      <c r="AD94" s="238" t="s">
        <v>3815</v>
      </c>
      <c r="AF94" s="238" t="s">
        <v>3837</v>
      </c>
      <c r="AG94" s="238">
        <v>7</v>
      </c>
      <c r="AH94" s="238">
        <v>2</v>
      </c>
      <c r="AI94" s="238">
        <v>2</v>
      </c>
      <c r="AJ94" s="238">
        <v>2</v>
      </c>
      <c r="AK94" s="238">
        <v>21</v>
      </c>
      <c r="AL94" s="238">
        <v>17</v>
      </c>
      <c r="AM94" s="238" t="s">
        <v>354</v>
      </c>
      <c r="AN94" s="238">
        <v>5</v>
      </c>
      <c r="AO94" s="238">
        <v>99</v>
      </c>
      <c r="AS94" s="238">
        <v>12</v>
      </c>
      <c r="AT94" s="238">
        <v>9</v>
      </c>
      <c r="AU94" s="238">
        <v>30</v>
      </c>
      <c r="AV94" s="238">
        <v>13</v>
      </c>
      <c r="AW94" s="238">
        <v>21</v>
      </c>
      <c r="AX94" s="238">
        <v>2</v>
      </c>
      <c r="AY94" s="238">
        <v>2</v>
      </c>
      <c r="AZ94" s="238">
        <v>2</v>
      </c>
      <c r="BA94" s="238">
        <v>21</v>
      </c>
      <c r="BB94" s="238">
        <v>23</v>
      </c>
      <c r="BC94" s="238" t="s">
        <v>363</v>
      </c>
      <c r="BD94" s="238">
        <v>5</v>
      </c>
      <c r="BE94" s="238">
        <v>1</v>
      </c>
      <c r="BI94" s="238">
        <v>12</v>
      </c>
      <c r="BJ94" s="238">
        <v>9</v>
      </c>
      <c r="BK94" s="238">
        <v>30</v>
      </c>
      <c r="BL94" s="238">
        <v>13</v>
      </c>
      <c r="BM94" s="238">
        <v>21</v>
      </c>
      <c r="CT94" s="238">
        <v>447164.79779349797</v>
      </c>
      <c r="CU94" s="238">
        <v>4975422.4200226497</v>
      </c>
      <c r="CV94" s="238">
        <v>44.930270520000001</v>
      </c>
      <c r="CW94" s="238">
        <v>-93.669555680000002</v>
      </c>
      <c r="CX94" s="238" t="s">
        <v>359</v>
      </c>
      <c r="CY94" s="238" t="s">
        <v>3972</v>
      </c>
    </row>
    <row r="95" spans="1:103" x14ac:dyDescent="0.25">
      <c r="A95" s="238">
        <v>10845261</v>
      </c>
      <c r="B95" s="238">
        <v>4</v>
      </c>
      <c r="C95" s="238">
        <v>110</v>
      </c>
      <c r="D95" s="238">
        <v>4.1470000000000002</v>
      </c>
      <c r="E95" s="238">
        <v>27</v>
      </c>
      <c r="F95" s="238" t="s">
        <v>2776</v>
      </c>
      <c r="H95" s="238" t="s">
        <v>354</v>
      </c>
      <c r="I95" s="238">
        <v>25</v>
      </c>
      <c r="K95" s="238">
        <v>541261</v>
      </c>
      <c r="L95" s="238">
        <v>123630185</v>
      </c>
      <c r="M95" s="238">
        <v>12</v>
      </c>
      <c r="N95" s="238">
        <v>28</v>
      </c>
      <c r="O95" s="238">
        <v>2012</v>
      </c>
      <c r="P95" s="238" t="s">
        <v>362</v>
      </c>
      <c r="Q95" s="238">
        <v>12</v>
      </c>
      <c r="S95" s="238">
        <v>4</v>
      </c>
      <c r="T95" s="238">
        <v>0</v>
      </c>
      <c r="U95" s="238">
        <v>2</v>
      </c>
      <c r="V95" s="238">
        <v>8</v>
      </c>
      <c r="W95" s="238">
        <v>10</v>
      </c>
      <c r="X95" s="238">
        <v>4</v>
      </c>
      <c r="Y95" s="238">
        <v>1</v>
      </c>
      <c r="Z95" s="238">
        <v>4</v>
      </c>
      <c r="AA95" s="238">
        <v>2</v>
      </c>
      <c r="AB95" s="238">
        <v>3</v>
      </c>
      <c r="AC95" s="238">
        <v>98</v>
      </c>
      <c r="AD95" s="238" t="s">
        <v>3973</v>
      </c>
      <c r="AE95" s="238" t="s">
        <v>3815</v>
      </c>
      <c r="AF95" s="238" t="s">
        <v>3837</v>
      </c>
      <c r="AG95" s="238">
        <v>8</v>
      </c>
      <c r="AH95" s="238">
        <v>2</v>
      </c>
      <c r="AI95" s="238">
        <v>2</v>
      </c>
      <c r="AJ95" s="238">
        <v>4</v>
      </c>
      <c r="AK95" s="238">
        <v>24</v>
      </c>
      <c r="AL95" s="238">
        <v>18</v>
      </c>
      <c r="AM95" s="238" t="s">
        <v>363</v>
      </c>
      <c r="AN95" s="238">
        <v>5</v>
      </c>
      <c r="AO95" s="238">
        <v>2</v>
      </c>
      <c r="AP95" s="238">
        <v>10</v>
      </c>
      <c r="AS95" s="238">
        <v>7</v>
      </c>
      <c r="AT95" s="238">
        <v>2</v>
      </c>
      <c r="AU95" s="238">
        <v>30</v>
      </c>
      <c r="AV95" s="238">
        <v>10</v>
      </c>
      <c r="AW95" s="238">
        <v>21</v>
      </c>
      <c r="AX95" s="238">
        <v>2</v>
      </c>
      <c r="AY95" s="238">
        <v>4</v>
      </c>
      <c r="AZ95" s="238">
        <v>1</v>
      </c>
      <c r="BA95" s="238">
        <v>21</v>
      </c>
      <c r="BB95" s="238">
        <v>47</v>
      </c>
      <c r="BC95" s="238" t="s">
        <v>363</v>
      </c>
      <c r="BD95" s="238">
        <v>5</v>
      </c>
      <c r="BE95" s="238">
        <v>1</v>
      </c>
      <c r="BF95" s="238">
        <v>1</v>
      </c>
      <c r="BI95" s="238">
        <v>7</v>
      </c>
      <c r="BJ95" s="238">
        <v>2</v>
      </c>
      <c r="BK95" s="238">
        <v>30</v>
      </c>
      <c r="BL95" s="238">
        <v>10</v>
      </c>
      <c r="BM95" s="238">
        <v>21</v>
      </c>
      <c r="CT95" s="238">
        <v>447178</v>
      </c>
      <c r="CU95" s="238">
        <v>4975467</v>
      </c>
      <c r="CV95" s="238">
        <v>44.930675899999997</v>
      </c>
      <c r="CW95" s="238">
        <v>-93.669393200000002</v>
      </c>
      <c r="CX95" s="238" t="s">
        <v>359</v>
      </c>
      <c r="CY95" s="238" t="s">
        <v>3974</v>
      </c>
    </row>
    <row r="96" spans="1:103" x14ac:dyDescent="0.25">
      <c r="A96" s="238">
        <v>342669</v>
      </c>
      <c r="B96" s="238">
        <v>4</v>
      </c>
      <c r="C96" s="238">
        <v>110</v>
      </c>
      <c r="D96" s="238">
        <v>4.1479999999999997</v>
      </c>
      <c r="E96" s="238">
        <v>27</v>
      </c>
      <c r="F96" s="238" t="s">
        <v>2776</v>
      </c>
      <c r="H96" s="238" t="s">
        <v>354</v>
      </c>
      <c r="I96" s="238">
        <v>25</v>
      </c>
      <c r="K96" s="238">
        <v>16003745</v>
      </c>
      <c r="M96" s="238">
        <v>4</v>
      </c>
      <c r="N96" s="238">
        <v>16</v>
      </c>
      <c r="O96" s="238">
        <v>2016</v>
      </c>
      <c r="P96" s="238" t="s">
        <v>364</v>
      </c>
      <c r="Q96" s="238">
        <v>15</v>
      </c>
      <c r="S96" s="238">
        <v>3</v>
      </c>
      <c r="T96" s="238">
        <v>0</v>
      </c>
      <c r="U96" s="238">
        <v>1</v>
      </c>
      <c r="V96" s="238">
        <v>10</v>
      </c>
      <c r="W96" s="238">
        <v>10</v>
      </c>
      <c r="X96" s="238">
        <v>4</v>
      </c>
      <c r="Y96" s="238">
        <v>1</v>
      </c>
      <c r="Z96" s="238">
        <v>1</v>
      </c>
      <c r="AB96" s="238">
        <v>1</v>
      </c>
      <c r="AC96" s="238">
        <v>98</v>
      </c>
      <c r="AD96" s="238" t="s">
        <v>3975</v>
      </c>
      <c r="AF96" s="238" t="s">
        <v>3837</v>
      </c>
      <c r="AG96" s="238">
        <v>2</v>
      </c>
      <c r="AH96" s="238">
        <v>2</v>
      </c>
      <c r="AI96" s="238">
        <v>2</v>
      </c>
      <c r="AJ96" s="238">
        <v>2</v>
      </c>
      <c r="AK96" s="238">
        <v>24</v>
      </c>
      <c r="AL96" s="238">
        <v>44</v>
      </c>
      <c r="AM96" s="238" t="s">
        <v>354</v>
      </c>
      <c r="AN96" s="238">
        <v>5</v>
      </c>
      <c r="AO96" s="238">
        <v>1</v>
      </c>
      <c r="AS96" s="238">
        <v>12</v>
      </c>
      <c r="AT96" s="238">
        <v>23</v>
      </c>
      <c r="AU96" s="238">
        <v>30</v>
      </c>
      <c r="AV96" s="238">
        <v>11</v>
      </c>
      <c r="AW96" s="238">
        <v>21</v>
      </c>
      <c r="AX96" s="238">
        <v>6</v>
      </c>
      <c r="BB96" s="238">
        <v>9</v>
      </c>
      <c r="BC96" s="238" t="s">
        <v>354</v>
      </c>
      <c r="BD96" s="238">
        <v>5</v>
      </c>
      <c r="BE96" s="238">
        <v>23</v>
      </c>
      <c r="BF96" s="238">
        <v>2</v>
      </c>
      <c r="BG96" s="238">
        <v>30</v>
      </c>
      <c r="BH96" s="238">
        <v>3</v>
      </c>
      <c r="CT96" s="238">
        <v>447179.57245416602</v>
      </c>
      <c r="CU96" s="238">
        <v>4975469.47370461</v>
      </c>
      <c r="CV96" s="238">
        <v>44.93069517</v>
      </c>
      <c r="CW96" s="238">
        <v>-93.669373379999996</v>
      </c>
      <c r="CX96" s="238" t="s">
        <v>359</v>
      </c>
      <c r="CY96" s="238" t="s">
        <v>3976</v>
      </c>
    </row>
    <row r="97" spans="1:103" x14ac:dyDescent="0.25">
      <c r="A97" s="238">
        <v>752565</v>
      </c>
      <c r="B97" s="238">
        <v>4</v>
      </c>
      <c r="C97" s="238">
        <v>110</v>
      </c>
      <c r="D97" s="238">
        <v>4.1479999999999997</v>
      </c>
      <c r="E97" s="238">
        <v>27</v>
      </c>
      <c r="F97" s="238" t="s">
        <v>2776</v>
      </c>
      <c r="H97" s="238" t="s">
        <v>354</v>
      </c>
      <c r="I97" s="238">
        <v>25</v>
      </c>
      <c r="K97" s="238">
        <v>19009049</v>
      </c>
      <c r="M97" s="238">
        <v>10</v>
      </c>
      <c r="N97" s="238">
        <v>6</v>
      </c>
      <c r="O97" s="238">
        <v>2019</v>
      </c>
      <c r="P97" s="238" t="s">
        <v>366</v>
      </c>
      <c r="Q97" s="238">
        <v>13</v>
      </c>
      <c r="R97" s="238" t="s">
        <v>196</v>
      </c>
      <c r="S97" s="238">
        <v>5</v>
      </c>
      <c r="T97" s="238">
        <v>0</v>
      </c>
      <c r="U97" s="238">
        <v>2</v>
      </c>
      <c r="V97" s="238">
        <v>90</v>
      </c>
      <c r="W97" s="238">
        <v>10</v>
      </c>
      <c r="X97" s="238">
        <v>4</v>
      </c>
      <c r="Y97" s="238">
        <v>1</v>
      </c>
      <c r="Z97" s="238">
        <v>1</v>
      </c>
      <c r="AB97" s="238">
        <v>1</v>
      </c>
      <c r="AC97" s="238">
        <v>98</v>
      </c>
      <c r="AD97" s="238" t="s">
        <v>3975</v>
      </c>
      <c r="AF97" s="238" t="s">
        <v>3837</v>
      </c>
      <c r="AG97" s="238">
        <v>90</v>
      </c>
      <c r="AH97" s="238">
        <v>2</v>
      </c>
      <c r="AI97" s="238">
        <v>3</v>
      </c>
      <c r="AJ97" s="238">
        <v>2</v>
      </c>
      <c r="AK97" s="238">
        <v>21</v>
      </c>
      <c r="AL97" s="238">
        <v>37</v>
      </c>
      <c r="AM97" s="238" t="s">
        <v>354</v>
      </c>
      <c r="AN97" s="238">
        <v>5</v>
      </c>
      <c r="AO97" s="238">
        <v>1</v>
      </c>
      <c r="AS97" s="238">
        <v>12</v>
      </c>
      <c r="AT97" s="238">
        <v>9</v>
      </c>
      <c r="AU97" s="238">
        <v>30</v>
      </c>
      <c r="AV97" s="238">
        <v>11</v>
      </c>
      <c r="AW97" s="238">
        <v>21</v>
      </c>
      <c r="AX97" s="238">
        <v>2</v>
      </c>
      <c r="AY97" s="238">
        <v>3</v>
      </c>
      <c r="AZ97" s="238">
        <v>10</v>
      </c>
      <c r="BA97" s="238">
        <v>31</v>
      </c>
      <c r="BB97" s="238">
        <v>38</v>
      </c>
      <c r="BC97" s="238" t="s">
        <v>354</v>
      </c>
      <c r="BD97" s="238">
        <v>5</v>
      </c>
      <c r="BE97" s="238">
        <v>10</v>
      </c>
      <c r="BI97" s="238">
        <v>12</v>
      </c>
      <c r="BJ97" s="238">
        <v>9</v>
      </c>
      <c r="BK97" s="238">
        <v>30</v>
      </c>
      <c r="BL97" s="238">
        <v>11</v>
      </c>
      <c r="BM97" s="238">
        <v>21</v>
      </c>
      <c r="CT97" s="238">
        <v>447177.90349108499</v>
      </c>
      <c r="CU97" s="238">
        <v>4975469.4700876698</v>
      </c>
      <c r="CV97" s="238">
        <v>44.930695010000001</v>
      </c>
      <c r="CW97" s="238">
        <v>-93.669394530000005</v>
      </c>
      <c r="CX97" s="238" t="s">
        <v>359</v>
      </c>
      <c r="CY97" s="238" t="s">
        <v>3977</v>
      </c>
    </row>
    <row r="98" spans="1:103" x14ac:dyDescent="0.25">
      <c r="A98" s="238">
        <v>689318</v>
      </c>
      <c r="B98" s="238">
        <v>4</v>
      </c>
      <c r="C98" s="238">
        <v>110</v>
      </c>
      <c r="D98" s="238">
        <v>4.1559999999999997</v>
      </c>
      <c r="E98" s="238">
        <v>27</v>
      </c>
      <c r="F98" s="238" t="s">
        <v>2776</v>
      </c>
      <c r="H98" s="238" t="s">
        <v>354</v>
      </c>
      <c r="I98" s="238">
        <v>25</v>
      </c>
      <c r="K98" s="238">
        <v>19001326</v>
      </c>
      <c r="M98" s="238">
        <v>2</v>
      </c>
      <c r="N98" s="238">
        <v>18</v>
      </c>
      <c r="O98" s="238">
        <v>2019</v>
      </c>
      <c r="P98" s="238" t="s">
        <v>361</v>
      </c>
      <c r="Q98" s="238">
        <v>9</v>
      </c>
      <c r="R98" s="238">
        <v>98</v>
      </c>
      <c r="S98" s="238">
        <v>5</v>
      </c>
      <c r="T98" s="238">
        <v>0</v>
      </c>
      <c r="U98" s="238">
        <v>1</v>
      </c>
      <c r="W98" s="238">
        <v>28</v>
      </c>
      <c r="X98" s="238">
        <v>2</v>
      </c>
      <c r="Y98" s="238">
        <v>1</v>
      </c>
      <c r="Z98" s="238">
        <v>1</v>
      </c>
      <c r="AA98" s="238">
        <v>90</v>
      </c>
      <c r="AB98" s="238">
        <v>1</v>
      </c>
      <c r="AC98" s="238">
        <v>98</v>
      </c>
      <c r="AD98" s="238" t="s">
        <v>3975</v>
      </c>
      <c r="AF98" s="238" t="s">
        <v>3837</v>
      </c>
      <c r="AG98" s="238">
        <v>3</v>
      </c>
      <c r="AH98" s="238">
        <v>2</v>
      </c>
      <c r="AI98" s="238">
        <v>49</v>
      </c>
      <c r="AJ98" s="238">
        <v>4</v>
      </c>
      <c r="AK98" s="238">
        <v>21</v>
      </c>
      <c r="AL98" s="238">
        <v>36</v>
      </c>
      <c r="AM98" s="238" t="s">
        <v>354</v>
      </c>
      <c r="AN98" s="238">
        <v>5</v>
      </c>
      <c r="AO98" s="238">
        <v>1</v>
      </c>
      <c r="AS98" s="238">
        <v>90</v>
      </c>
      <c r="AT98" s="238">
        <v>98</v>
      </c>
      <c r="AU98" s="238">
        <v>30</v>
      </c>
      <c r="AV98" s="238">
        <v>11</v>
      </c>
      <c r="AW98" s="238">
        <v>21</v>
      </c>
      <c r="CT98" s="238">
        <v>447179.44383874699</v>
      </c>
      <c r="CU98" s="238">
        <v>4975481.1502317004</v>
      </c>
      <c r="CV98" s="238">
        <v>44.930800259999998</v>
      </c>
      <c r="CW98" s="238">
        <v>-93.669376229999997</v>
      </c>
      <c r="CX98" s="238" t="s">
        <v>391</v>
      </c>
      <c r="CY98" s="238" t="s">
        <v>3978</v>
      </c>
    </row>
    <row r="99" spans="1:103" x14ac:dyDescent="0.25">
      <c r="A99" s="238">
        <v>379005</v>
      </c>
      <c r="B99" s="238">
        <v>4</v>
      </c>
      <c r="C99" s="238">
        <v>110</v>
      </c>
      <c r="D99" s="238">
        <v>4.1630000000000003</v>
      </c>
      <c r="E99" s="238">
        <v>27</v>
      </c>
      <c r="F99" s="238" t="s">
        <v>2776</v>
      </c>
      <c r="H99" s="238" t="s">
        <v>354</v>
      </c>
      <c r="I99" s="238">
        <v>25</v>
      </c>
      <c r="K99" s="238" t="s">
        <v>3979</v>
      </c>
      <c r="M99" s="238">
        <v>9</v>
      </c>
      <c r="N99" s="238">
        <v>14</v>
      </c>
      <c r="O99" s="238">
        <v>2016</v>
      </c>
      <c r="P99" s="238" t="s">
        <v>355</v>
      </c>
      <c r="Q99" s="238">
        <v>9</v>
      </c>
      <c r="R99" s="238">
        <v>98</v>
      </c>
      <c r="S99" s="238">
        <v>5</v>
      </c>
      <c r="T99" s="238">
        <v>0</v>
      </c>
      <c r="U99" s="238">
        <v>2</v>
      </c>
      <c r="V99" s="238">
        <v>12</v>
      </c>
      <c r="W99" s="238">
        <v>10</v>
      </c>
      <c r="X99" s="238">
        <v>2</v>
      </c>
      <c r="Y99" s="238">
        <v>1</v>
      </c>
      <c r="Z99" s="238">
        <v>1</v>
      </c>
      <c r="AB99" s="238">
        <v>1</v>
      </c>
      <c r="AC99" s="238">
        <v>98</v>
      </c>
      <c r="AD99" s="238" t="s">
        <v>3975</v>
      </c>
      <c r="AF99" s="238" t="s">
        <v>3837</v>
      </c>
      <c r="AG99" s="238">
        <v>7</v>
      </c>
      <c r="AH99" s="238">
        <v>2</v>
      </c>
      <c r="AI99" s="238">
        <v>4</v>
      </c>
      <c r="AJ99" s="238">
        <v>1</v>
      </c>
      <c r="AK99" s="238">
        <v>24</v>
      </c>
      <c r="AL99" s="238">
        <v>25</v>
      </c>
      <c r="AM99" s="238" t="s">
        <v>363</v>
      </c>
      <c r="AN99" s="238">
        <v>5</v>
      </c>
      <c r="AO99" s="238">
        <v>1</v>
      </c>
      <c r="AS99" s="238">
        <v>12</v>
      </c>
      <c r="AT99" s="238">
        <v>9</v>
      </c>
      <c r="AU99" s="238">
        <v>35</v>
      </c>
      <c r="AV99" s="238">
        <v>11</v>
      </c>
      <c r="AW99" s="238">
        <v>21</v>
      </c>
      <c r="AX99" s="238">
        <v>2</v>
      </c>
      <c r="AY99" s="238">
        <v>48</v>
      </c>
      <c r="AZ99" s="238">
        <v>1</v>
      </c>
      <c r="BA99" s="238">
        <v>21</v>
      </c>
      <c r="BB99" s="238">
        <v>22</v>
      </c>
      <c r="BC99" s="238" t="s">
        <v>354</v>
      </c>
      <c r="BD99" s="238">
        <v>5</v>
      </c>
      <c r="BE99" s="238">
        <v>75</v>
      </c>
      <c r="BI99" s="238">
        <v>12</v>
      </c>
      <c r="BJ99" s="238">
        <v>9</v>
      </c>
      <c r="BK99" s="238">
        <v>35</v>
      </c>
      <c r="BL99" s="238">
        <v>11</v>
      </c>
      <c r="BM99" s="238">
        <v>21</v>
      </c>
      <c r="CT99" s="238">
        <v>447182.78949614801</v>
      </c>
      <c r="CU99" s="238">
        <v>4975493.4554282902</v>
      </c>
      <c r="CV99" s="238">
        <v>44.930911279999997</v>
      </c>
      <c r="CW99" s="238">
        <v>-93.66933512</v>
      </c>
      <c r="CX99" s="238" t="s">
        <v>359</v>
      </c>
      <c r="CY99" s="238" t="s">
        <v>3980</v>
      </c>
    </row>
    <row r="100" spans="1:103" x14ac:dyDescent="0.25">
      <c r="A100" s="238">
        <v>698490</v>
      </c>
      <c r="B100" s="238">
        <v>4</v>
      </c>
      <c r="C100" s="238">
        <v>110</v>
      </c>
      <c r="D100" s="238">
        <v>4.1970000000000001</v>
      </c>
      <c r="E100" s="238">
        <v>27</v>
      </c>
      <c r="F100" s="238" t="s">
        <v>2776</v>
      </c>
      <c r="H100" s="238" t="s">
        <v>354</v>
      </c>
      <c r="I100" s="238">
        <v>25</v>
      </c>
      <c r="K100" s="238">
        <v>19001682</v>
      </c>
      <c r="M100" s="238">
        <v>3</v>
      </c>
      <c r="N100" s="238">
        <v>2</v>
      </c>
      <c r="O100" s="238">
        <v>2019</v>
      </c>
      <c r="P100" s="238" t="s">
        <v>364</v>
      </c>
      <c r="Q100" s="238">
        <v>21</v>
      </c>
      <c r="R100" s="238">
        <v>98</v>
      </c>
      <c r="S100" s="238">
        <v>5</v>
      </c>
      <c r="T100" s="238">
        <v>0</v>
      </c>
      <c r="U100" s="238">
        <v>2</v>
      </c>
      <c r="W100" s="238">
        <v>11</v>
      </c>
      <c r="X100" s="238">
        <v>2</v>
      </c>
      <c r="Y100" s="238">
        <v>4</v>
      </c>
      <c r="Z100" s="238">
        <v>1</v>
      </c>
      <c r="AB100" s="238">
        <v>1</v>
      </c>
      <c r="AC100" s="238">
        <v>98</v>
      </c>
      <c r="AD100" s="238" t="s">
        <v>3975</v>
      </c>
      <c r="AF100" s="238" t="s">
        <v>3837</v>
      </c>
      <c r="AG100" s="238">
        <v>90</v>
      </c>
      <c r="AH100" s="238">
        <v>2</v>
      </c>
      <c r="AI100" s="238">
        <v>6</v>
      </c>
      <c r="AJ100" s="238">
        <v>99</v>
      </c>
      <c r="AK100" s="238">
        <v>33</v>
      </c>
      <c r="AL100" s="238">
        <v>40</v>
      </c>
      <c r="AM100" s="238" t="s">
        <v>354</v>
      </c>
      <c r="AN100" s="238">
        <v>10</v>
      </c>
      <c r="AO100" s="238">
        <v>70</v>
      </c>
      <c r="AS100" s="238">
        <v>90</v>
      </c>
      <c r="AT100" s="238">
        <v>98</v>
      </c>
      <c r="AU100" s="238">
        <v>15</v>
      </c>
      <c r="AV100" s="238">
        <v>11</v>
      </c>
      <c r="AW100" s="238">
        <v>21</v>
      </c>
      <c r="AX100" s="238">
        <v>3</v>
      </c>
      <c r="AY100" s="238">
        <v>3</v>
      </c>
      <c r="AZ100" s="238">
        <v>99</v>
      </c>
      <c r="BA100" s="238">
        <v>20</v>
      </c>
      <c r="BI100" s="238">
        <v>90</v>
      </c>
      <c r="BJ100" s="238">
        <v>98</v>
      </c>
      <c r="BK100" s="238">
        <v>15</v>
      </c>
      <c r="BL100" s="238">
        <v>11</v>
      </c>
      <c r="BM100" s="238">
        <v>21</v>
      </c>
      <c r="CT100" s="238">
        <v>447186.49367022299</v>
      </c>
      <c r="CU100" s="238">
        <v>4975548.1502934899</v>
      </c>
      <c r="CV100" s="238">
        <v>44.931403879999998</v>
      </c>
      <c r="CW100" s="238">
        <v>-93.6692939</v>
      </c>
      <c r="CX100" s="238" t="s">
        <v>391</v>
      </c>
      <c r="CY100" s="238" t="s">
        <v>3981</v>
      </c>
    </row>
    <row r="101" spans="1:103" x14ac:dyDescent="0.25">
      <c r="A101" s="238">
        <v>603556</v>
      </c>
      <c r="B101" s="238">
        <v>4</v>
      </c>
      <c r="C101" s="238">
        <v>110</v>
      </c>
      <c r="D101" s="238">
        <v>4.2279999999999998</v>
      </c>
      <c r="E101" s="238">
        <v>27</v>
      </c>
      <c r="F101" s="238" t="s">
        <v>2776</v>
      </c>
      <c r="H101" s="238" t="s">
        <v>354</v>
      </c>
      <c r="I101" s="238">
        <v>25</v>
      </c>
      <c r="K101" s="238" t="s">
        <v>3982</v>
      </c>
      <c r="M101" s="238">
        <v>6</v>
      </c>
      <c r="N101" s="238">
        <v>8</v>
      </c>
      <c r="O101" s="238">
        <v>2018</v>
      </c>
      <c r="P101" s="238" t="s">
        <v>362</v>
      </c>
      <c r="Q101" s="238">
        <v>13</v>
      </c>
      <c r="R101" s="238" t="s">
        <v>196</v>
      </c>
      <c r="S101" s="238">
        <v>1</v>
      </c>
      <c r="T101" s="238">
        <v>1</v>
      </c>
      <c r="U101" s="238">
        <v>1</v>
      </c>
      <c r="W101" s="238">
        <v>75</v>
      </c>
      <c r="X101" s="238">
        <v>2</v>
      </c>
      <c r="Y101" s="238">
        <v>1</v>
      </c>
      <c r="Z101" s="238">
        <v>1</v>
      </c>
      <c r="AB101" s="238">
        <v>1</v>
      </c>
      <c r="AC101" s="238">
        <v>98</v>
      </c>
      <c r="AD101" s="238" t="s">
        <v>3975</v>
      </c>
      <c r="AF101" s="238" t="s">
        <v>3837</v>
      </c>
      <c r="AG101" s="238">
        <v>3</v>
      </c>
      <c r="AH101" s="238">
        <v>2</v>
      </c>
      <c r="AI101" s="238">
        <v>31</v>
      </c>
      <c r="AJ101" s="238">
        <v>2</v>
      </c>
      <c r="AK101" s="238">
        <v>21</v>
      </c>
      <c r="AL101" s="238">
        <v>42</v>
      </c>
      <c r="AM101" s="238" t="s">
        <v>354</v>
      </c>
      <c r="AN101" s="238">
        <v>90</v>
      </c>
      <c r="AO101" s="238">
        <v>75</v>
      </c>
      <c r="AP101" s="238">
        <v>68</v>
      </c>
      <c r="AS101" s="238">
        <v>12</v>
      </c>
      <c r="AT101" s="238">
        <v>9</v>
      </c>
      <c r="AU101" s="238">
        <v>30</v>
      </c>
      <c r="AV101" s="238">
        <v>12</v>
      </c>
      <c r="AW101" s="238">
        <v>21</v>
      </c>
      <c r="CT101" s="238">
        <v>447184.37989795097</v>
      </c>
      <c r="CU101" s="238">
        <v>4975598.0072532203</v>
      </c>
      <c r="CV101" s="238">
        <v>44.931852509999999</v>
      </c>
      <c r="CW101" s="238">
        <v>-93.669325900000004</v>
      </c>
      <c r="CX101" s="238" t="s">
        <v>359</v>
      </c>
      <c r="CY101" s="238" t="s">
        <v>3983</v>
      </c>
    </row>
    <row r="102" spans="1:103" x14ac:dyDescent="0.25">
      <c r="A102" s="238">
        <v>819774</v>
      </c>
      <c r="B102" s="238">
        <v>4</v>
      </c>
      <c r="C102" s="238">
        <v>110</v>
      </c>
      <c r="D102" s="238">
        <v>4.2300000000000004</v>
      </c>
      <c r="E102" s="238">
        <v>27</v>
      </c>
      <c r="F102" s="238" t="s">
        <v>2776</v>
      </c>
      <c r="H102" s="238" t="s">
        <v>354</v>
      </c>
      <c r="I102" s="238">
        <v>25</v>
      </c>
      <c r="K102" s="238" t="s">
        <v>3984</v>
      </c>
      <c r="L102" s="238">
        <v>201970052</v>
      </c>
      <c r="M102" s="238">
        <v>7</v>
      </c>
      <c r="N102" s="238">
        <v>15</v>
      </c>
      <c r="O102" s="238">
        <v>2020</v>
      </c>
      <c r="P102" s="238" t="s">
        <v>355</v>
      </c>
      <c r="Q102" s="238">
        <v>12</v>
      </c>
      <c r="S102" s="238">
        <v>5</v>
      </c>
      <c r="T102" s="238">
        <v>0</v>
      </c>
      <c r="U102" s="238">
        <v>2</v>
      </c>
      <c r="W102" s="238">
        <v>11</v>
      </c>
      <c r="X102" s="238">
        <v>2</v>
      </c>
      <c r="Y102" s="238">
        <v>1</v>
      </c>
      <c r="Z102" s="238">
        <v>1</v>
      </c>
      <c r="AB102" s="238">
        <v>1</v>
      </c>
      <c r="AC102" s="238">
        <v>98</v>
      </c>
      <c r="AD102" s="238" t="s">
        <v>3975</v>
      </c>
      <c r="AF102" s="238" t="s">
        <v>3837</v>
      </c>
      <c r="AG102" s="238">
        <v>90</v>
      </c>
      <c r="AH102" s="238">
        <v>3</v>
      </c>
      <c r="AI102" s="238">
        <v>2</v>
      </c>
      <c r="AJ102" s="238">
        <v>2</v>
      </c>
      <c r="AK102" s="238">
        <v>20</v>
      </c>
      <c r="AS102" s="238">
        <v>12</v>
      </c>
      <c r="AT102" s="238">
        <v>9</v>
      </c>
      <c r="AU102" s="238">
        <v>35</v>
      </c>
      <c r="AV102" s="238">
        <v>11</v>
      </c>
      <c r="AW102" s="238">
        <v>21</v>
      </c>
      <c r="AX102" s="238">
        <v>2</v>
      </c>
      <c r="AY102" s="238">
        <v>2</v>
      </c>
      <c r="AZ102" s="238">
        <v>4</v>
      </c>
      <c r="BA102" s="238">
        <v>21</v>
      </c>
      <c r="BB102" s="238">
        <v>42</v>
      </c>
      <c r="BC102" s="238" t="s">
        <v>354</v>
      </c>
      <c r="BD102" s="238">
        <v>7</v>
      </c>
      <c r="BE102" s="238">
        <v>90</v>
      </c>
      <c r="BI102" s="238">
        <v>12</v>
      </c>
      <c r="BJ102" s="238">
        <v>9</v>
      </c>
      <c r="BK102" s="238">
        <v>35</v>
      </c>
      <c r="BL102" s="238">
        <v>11</v>
      </c>
      <c r="BM102" s="238">
        <v>21</v>
      </c>
      <c r="CT102" s="238">
        <v>447188.72376322898</v>
      </c>
      <c r="CU102" s="238">
        <v>4975600.0274235904</v>
      </c>
      <c r="CV102" s="238">
        <v>44.931871020000003</v>
      </c>
      <c r="CW102" s="238">
        <v>-93.66927106</v>
      </c>
      <c r="CX102" s="238" t="s">
        <v>359</v>
      </c>
      <c r="CY102" s="238" t="s">
        <v>3985</v>
      </c>
    </row>
    <row r="103" spans="1:103" x14ac:dyDescent="0.25">
      <c r="A103" s="238">
        <v>866325</v>
      </c>
      <c r="B103" s="238">
        <v>4</v>
      </c>
      <c r="C103" s="238">
        <v>110</v>
      </c>
      <c r="D103" s="238">
        <v>4.2519999999999998</v>
      </c>
      <c r="E103" s="238">
        <v>27</v>
      </c>
      <c r="F103" s="238" t="s">
        <v>2776</v>
      </c>
      <c r="H103" s="238" t="s">
        <v>354</v>
      </c>
      <c r="I103" s="238">
        <v>25</v>
      </c>
      <c r="K103" s="238">
        <v>20009338</v>
      </c>
      <c r="L103" s="238">
        <v>203370117</v>
      </c>
      <c r="M103" s="238">
        <v>12</v>
      </c>
      <c r="N103" s="238">
        <v>2</v>
      </c>
      <c r="O103" s="238">
        <v>2020</v>
      </c>
      <c r="P103" s="238" t="s">
        <v>355</v>
      </c>
      <c r="Q103" s="238">
        <v>7</v>
      </c>
      <c r="R103" s="238" t="s">
        <v>419</v>
      </c>
      <c r="S103" s="238">
        <v>5</v>
      </c>
      <c r="T103" s="238">
        <v>0</v>
      </c>
      <c r="U103" s="238">
        <v>2</v>
      </c>
      <c r="V103" s="238">
        <v>13</v>
      </c>
      <c r="W103" s="238">
        <v>10</v>
      </c>
      <c r="X103" s="238">
        <v>2</v>
      </c>
      <c r="Y103" s="238">
        <v>2</v>
      </c>
      <c r="Z103" s="238">
        <v>1</v>
      </c>
      <c r="AB103" s="238">
        <v>1</v>
      </c>
      <c r="AC103" s="238">
        <v>98</v>
      </c>
      <c r="AD103" s="238" t="s">
        <v>3975</v>
      </c>
      <c r="AF103" s="238" t="s">
        <v>3837</v>
      </c>
      <c r="AG103" s="238">
        <v>8</v>
      </c>
      <c r="AH103" s="238">
        <v>2</v>
      </c>
      <c r="AI103" s="238">
        <v>4</v>
      </c>
      <c r="AJ103" s="238">
        <v>1</v>
      </c>
      <c r="AK103" s="238">
        <v>21</v>
      </c>
      <c r="AL103" s="238">
        <v>41</v>
      </c>
      <c r="AM103" s="238" t="s">
        <v>363</v>
      </c>
      <c r="AN103" s="238">
        <v>5</v>
      </c>
      <c r="AO103" s="238">
        <v>1</v>
      </c>
      <c r="AS103" s="238">
        <v>12</v>
      </c>
      <c r="AT103" s="238">
        <v>9</v>
      </c>
      <c r="AU103" s="238">
        <v>30</v>
      </c>
      <c r="AV103" s="238">
        <v>11</v>
      </c>
      <c r="AW103" s="238">
        <v>21</v>
      </c>
      <c r="AX103" s="238">
        <v>1</v>
      </c>
      <c r="AY103" s="238">
        <v>2</v>
      </c>
      <c r="AZ103" s="238">
        <v>2</v>
      </c>
      <c r="BA103" s="238">
        <v>21</v>
      </c>
      <c r="BI103" s="238">
        <v>12</v>
      </c>
      <c r="BJ103" s="238">
        <v>9</v>
      </c>
      <c r="BK103" s="238">
        <v>30</v>
      </c>
      <c r="BL103" s="238">
        <v>11</v>
      </c>
      <c r="BM103" s="238">
        <v>21</v>
      </c>
      <c r="CT103" s="238">
        <v>447194.50050099898</v>
      </c>
      <c r="CU103" s="238">
        <v>4975634.8937643403</v>
      </c>
      <c r="CV103" s="238">
        <v>44.93218529</v>
      </c>
      <c r="CW103" s="238">
        <v>-93.669201509999994</v>
      </c>
      <c r="CX103" s="238" t="s">
        <v>359</v>
      </c>
      <c r="CY103" s="238" t="s">
        <v>3986</v>
      </c>
    </row>
    <row r="104" spans="1:103" x14ac:dyDescent="0.25">
      <c r="A104" s="238">
        <v>403836</v>
      </c>
      <c r="B104" s="238">
        <v>4</v>
      </c>
      <c r="C104" s="238">
        <v>110</v>
      </c>
      <c r="D104" s="238">
        <v>4.3070000000000004</v>
      </c>
      <c r="E104" s="238">
        <v>27</v>
      </c>
      <c r="F104" s="238" t="s">
        <v>2776</v>
      </c>
      <c r="H104" s="238" t="s">
        <v>354</v>
      </c>
      <c r="I104" s="238">
        <v>25</v>
      </c>
      <c r="K104" s="238">
        <v>16014428</v>
      </c>
      <c r="M104" s="238">
        <v>12</v>
      </c>
      <c r="N104" s="238">
        <v>14</v>
      </c>
      <c r="O104" s="238">
        <v>2016</v>
      </c>
      <c r="P104" s="238" t="s">
        <v>355</v>
      </c>
      <c r="Q104" s="238">
        <v>14</v>
      </c>
      <c r="R104" s="238" t="s">
        <v>419</v>
      </c>
      <c r="S104" s="238">
        <v>5</v>
      </c>
      <c r="T104" s="238">
        <v>0</v>
      </c>
      <c r="U104" s="238">
        <v>2</v>
      </c>
      <c r="V104" s="238">
        <v>11</v>
      </c>
      <c r="W104" s="238">
        <v>10</v>
      </c>
      <c r="X104" s="238">
        <v>2</v>
      </c>
      <c r="Y104" s="238">
        <v>1</v>
      </c>
      <c r="Z104" s="238">
        <v>1</v>
      </c>
      <c r="AB104" s="238">
        <v>1</v>
      </c>
      <c r="AC104" s="238">
        <v>98</v>
      </c>
      <c r="AD104" s="238" t="s">
        <v>3975</v>
      </c>
      <c r="AF104" s="238" t="s">
        <v>3837</v>
      </c>
      <c r="AG104" s="238">
        <v>6</v>
      </c>
      <c r="AH104" s="238">
        <v>2</v>
      </c>
      <c r="AI104" s="238">
        <v>2</v>
      </c>
      <c r="AJ104" s="238">
        <v>1</v>
      </c>
      <c r="AK104" s="238">
        <v>21</v>
      </c>
      <c r="AL104" s="238">
        <v>19</v>
      </c>
      <c r="AM104" s="238" t="s">
        <v>363</v>
      </c>
      <c r="AN104" s="238">
        <v>5</v>
      </c>
      <c r="AO104" s="238">
        <v>99</v>
      </c>
      <c r="AS104" s="238">
        <v>14</v>
      </c>
      <c r="AT104" s="238">
        <v>9</v>
      </c>
      <c r="AU104" s="238">
        <v>30</v>
      </c>
      <c r="AV104" s="238">
        <v>13</v>
      </c>
      <c r="AW104" s="238">
        <v>21</v>
      </c>
      <c r="AX104" s="238">
        <v>2</v>
      </c>
      <c r="AY104" s="238">
        <v>2</v>
      </c>
      <c r="AZ104" s="238">
        <v>1</v>
      </c>
      <c r="BA104" s="238">
        <v>21</v>
      </c>
      <c r="BB104" s="238">
        <v>73</v>
      </c>
      <c r="BC104" s="238" t="s">
        <v>354</v>
      </c>
      <c r="BD104" s="238">
        <v>5</v>
      </c>
      <c r="BE104" s="238">
        <v>1</v>
      </c>
      <c r="BI104" s="238">
        <v>14</v>
      </c>
      <c r="BJ104" s="238">
        <v>9</v>
      </c>
      <c r="BK104" s="238">
        <v>30</v>
      </c>
      <c r="BL104" s="238">
        <v>13</v>
      </c>
      <c r="BM104" s="238">
        <v>21</v>
      </c>
      <c r="CT104" s="238">
        <v>447208.18954694801</v>
      </c>
      <c r="CU104" s="238">
        <v>4975722.9872904504</v>
      </c>
      <c r="CV104" s="238">
        <v>44.932979269999997</v>
      </c>
      <c r="CW104" s="238">
        <v>-93.669037239999994</v>
      </c>
      <c r="CX104" s="238" t="s">
        <v>359</v>
      </c>
      <c r="CY104" s="238" t="s">
        <v>3987</v>
      </c>
    </row>
    <row r="105" spans="1:103" x14ac:dyDescent="0.25">
      <c r="A105" s="238">
        <v>533954</v>
      </c>
      <c r="B105" s="238">
        <v>4</v>
      </c>
      <c r="C105" s="238">
        <v>110</v>
      </c>
      <c r="D105" s="238">
        <v>4.3390000000000004</v>
      </c>
      <c r="E105" s="238">
        <v>27</v>
      </c>
      <c r="F105" s="238" t="s">
        <v>2776</v>
      </c>
      <c r="H105" s="238" t="s">
        <v>354</v>
      </c>
      <c r="I105" s="238">
        <v>25</v>
      </c>
      <c r="K105" s="238" t="s">
        <v>3988</v>
      </c>
      <c r="M105" s="238">
        <v>1</v>
      </c>
      <c r="N105" s="238">
        <v>7</v>
      </c>
      <c r="O105" s="238">
        <v>2018</v>
      </c>
      <c r="P105" s="238" t="s">
        <v>366</v>
      </c>
      <c r="Q105" s="238">
        <v>23</v>
      </c>
      <c r="S105" s="238">
        <v>5</v>
      </c>
      <c r="T105" s="238">
        <v>0</v>
      </c>
      <c r="U105" s="238">
        <v>2</v>
      </c>
      <c r="W105" s="238">
        <v>11</v>
      </c>
      <c r="X105" s="238">
        <v>2</v>
      </c>
      <c r="Y105" s="238">
        <v>4</v>
      </c>
      <c r="Z105" s="238">
        <v>1</v>
      </c>
      <c r="AB105" s="238">
        <v>1</v>
      </c>
      <c r="AC105" s="238">
        <v>98</v>
      </c>
      <c r="AD105" s="238" t="s">
        <v>3975</v>
      </c>
      <c r="AF105" s="238" t="s">
        <v>3837</v>
      </c>
      <c r="AG105" s="238">
        <v>90</v>
      </c>
      <c r="AH105" s="238">
        <v>2</v>
      </c>
      <c r="AI105" s="238">
        <v>4</v>
      </c>
      <c r="AJ105" s="238">
        <v>1</v>
      </c>
      <c r="AK105" s="238">
        <v>22</v>
      </c>
      <c r="AL105" s="238">
        <v>37</v>
      </c>
      <c r="AM105" s="238" t="s">
        <v>354</v>
      </c>
      <c r="AN105" s="238">
        <v>5</v>
      </c>
      <c r="AO105" s="238">
        <v>1</v>
      </c>
      <c r="AS105" s="238">
        <v>12</v>
      </c>
      <c r="AT105" s="238">
        <v>9</v>
      </c>
      <c r="AU105" s="238">
        <v>30</v>
      </c>
      <c r="AV105" s="238">
        <v>13</v>
      </c>
      <c r="AW105" s="238">
        <v>21</v>
      </c>
      <c r="AX105" s="238">
        <v>3</v>
      </c>
      <c r="AY105" s="238">
        <v>2</v>
      </c>
      <c r="AZ105" s="238">
        <v>10</v>
      </c>
      <c r="BA105" s="238">
        <v>20</v>
      </c>
      <c r="BI105" s="238">
        <v>12</v>
      </c>
      <c r="BJ105" s="238">
        <v>9</v>
      </c>
      <c r="BL105" s="238">
        <v>13</v>
      </c>
      <c r="BM105" s="238">
        <v>21</v>
      </c>
      <c r="CT105" s="238">
        <v>447234.64793319802</v>
      </c>
      <c r="CU105" s="238">
        <v>4975768.4957148004</v>
      </c>
      <c r="CV105" s="238">
        <v>44.933390879999997</v>
      </c>
      <c r="CW105" s="238">
        <v>-93.668706709999995</v>
      </c>
      <c r="CX105" s="238" t="s">
        <v>391</v>
      </c>
      <c r="CY105" s="238" t="s">
        <v>3989</v>
      </c>
    </row>
    <row r="106" spans="1:103" x14ac:dyDescent="0.25">
      <c r="A106" s="238">
        <v>10901305</v>
      </c>
      <c r="B106" s="238">
        <v>4</v>
      </c>
      <c r="C106" s="238">
        <v>110</v>
      </c>
      <c r="D106" s="238">
        <v>4.3959999999999999</v>
      </c>
      <c r="E106" s="238">
        <v>27</v>
      </c>
      <c r="F106" s="238" t="s">
        <v>2776</v>
      </c>
      <c r="H106" s="238" t="s">
        <v>354</v>
      </c>
      <c r="I106" s="238">
        <v>25</v>
      </c>
      <c r="K106" s="238">
        <v>13013776</v>
      </c>
      <c r="L106" s="238">
        <v>132760094</v>
      </c>
      <c r="M106" s="238">
        <v>10</v>
      </c>
      <c r="N106" s="238">
        <v>3</v>
      </c>
      <c r="O106" s="238">
        <v>2013</v>
      </c>
      <c r="P106" s="238" t="s">
        <v>384</v>
      </c>
      <c r="Q106" s="238">
        <v>11</v>
      </c>
      <c r="S106" s="238">
        <v>5</v>
      </c>
      <c r="T106" s="238">
        <v>0</v>
      </c>
      <c r="U106" s="238">
        <v>2</v>
      </c>
      <c r="V106" s="238">
        <v>1</v>
      </c>
      <c r="W106" s="238">
        <v>11</v>
      </c>
      <c r="X106" s="238">
        <v>2</v>
      </c>
      <c r="Y106" s="238">
        <v>1</v>
      </c>
      <c r="Z106" s="238">
        <v>2</v>
      </c>
      <c r="AA106" s="238">
        <v>3</v>
      </c>
      <c r="AB106" s="238">
        <v>2</v>
      </c>
      <c r="AC106" s="238">
        <v>98</v>
      </c>
      <c r="AD106" s="238" t="s">
        <v>3906</v>
      </c>
      <c r="AE106" s="238" t="s">
        <v>3828</v>
      </c>
      <c r="AF106" s="238" t="s">
        <v>3837</v>
      </c>
      <c r="AG106" s="238">
        <v>7</v>
      </c>
      <c r="AH106" s="238">
        <v>2</v>
      </c>
      <c r="AI106" s="238">
        <v>4</v>
      </c>
      <c r="AJ106" s="238">
        <v>2</v>
      </c>
      <c r="AK106" s="238">
        <v>21</v>
      </c>
      <c r="AL106" s="238">
        <v>39</v>
      </c>
      <c r="AM106" s="238" t="s">
        <v>363</v>
      </c>
      <c r="AN106" s="238">
        <v>5</v>
      </c>
      <c r="AO106" s="238">
        <v>15</v>
      </c>
      <c r="AS106" s="238">
        <v>7</v>
      </c>
      <c r="AT106" s="238">
        <v>98</v>
      </c>
      <c r="AU106" s="238">
        <v>30</v>
      </c>
      <c r="AV106" s="238">
        <v>11</v>
      </c>
      <c r="AW106" s="238">
        <v>21</v>
      </c>
      <c r="AX106" s="238">
        <v>3</v>
      </c>
      <c r="AY106" s="238">
        <v>4</v>
      </c>
      <c r="AZ106" s="238">
        <v>98</v>
      </c>
      <c r="BA106" s="238">
        <v>1</v>
      </c>
      <c r="BE106" s="238">
        <v>1</v>
      </c>
      <c r="BI106" s="238">
        <v>7</v>
      </c>
      <c r="BJ106" s="238">
        <v>98</v>
      </c>
      <c r="BK106" s="238">
        <v>30</v>
      </c>
      <c r="BL106" s="238">
        <v>11</v>
      </c>
      <c r="BM106" s="238">
        <v>21</v>
      </c>
      <c r="CT106" s="238">
        <v>447299</v>
      </c>
      <c r="CU106" s="238">
        <v>4975833</v>
      </c>
      <c r="CV106" s="238">
        <v>44.933978099999997</v>
      </c>
      <c r="CW106" s="238">
        <v>-93.667898100000002</v>
      </c>
      <c r="CX106" s="238" t="s">
        <v>359</v>
      </c>
      <c r="CY106" s="238" t="s">
        <v>3990</v>
      </c>
    </row>
    <row r="107" spans="1:103" x14ac:dyDescent="0.25">
      <c r="A107" s="238">
        <v>733901</v>
      </c>
      <c r="B107" s="238">
        <v>4</v>
      </c>
      <c r="C107" s="238">
        <v>110</v>
      </c>
      <c r="D107" s="238">
        <v>4.4619999999999997</v>
      </c>
      <c r="E107" s="238">
        <v>27</v>
      </c>
      <c r="F107" s="238" t="s">
        <v>2776</v>
      </c>
      <c r="H107" s="238" t="s">
        <v>354</v>
      </c>
      <c r="I107" s="238">
        <v>25</v>
      </c>
      <c r="K107" s="238" t="s">
        <v>3991</v>
      </c>
      <c r="M107" s="238">
        <v>7</v>
      </c>
      <c r="N107" s="238">
        <v>16</v>
      </c>
      <c r="O107" s="238">
        <v>2019</v>
      </c>
      <c r="P107" s="238" t="s">
        <v>368</v>
      </c>
      <c r="Q107" s="238">
        <v>16</v>
      </c>
      <c r="R107" s="238" t="s">
        <v>196</v>
      </c>
      <c r="S107" s="238">
        <v>5</v>
      </c>
      <c r="T107" s="238">
        <v>0</v>
      </c>
      <c r="U107" s="238">
        <v>2</v>
      </c>
      <c r="V107" s="238">
        <v>13</v>
      </c>
      <c r="W107" s="238">
        <v>10</v>
      </c>
      <c r="X107" s="238">
        <v>2</v>
      </c>
      <c r="Y107" s="238">
        <v>1</v>
      </c>
      <c r="Z107" s="238">
        <v>1</v>
      </c>
      <c r="AB107" s="238">
        <v>1</v>
      </c>
      <c r="AC107" s="238">
        <v>98</v>
      </c>
      <c r="AD107" s="238" t="s">
        <v>3975</v>
      </c>
      <c r="AF107" s="238" t="s">
        <v>3837</v>
      </c>
      <c r="AG107" s="238">
        <v>7</v>
      </c>
      <c r="AH107" s="238">
        <v>2</v>
      </c>
      <c r="AI107" s="238">
        <v>4</v>
      </c>
      <c r="AJ107" s="238">
        <v>2</v>
      </c>
      <c r="AK107" s="238">
        <v>24</v>
      </c>
      <c r="AL107" s="238">
        <v>39</v>
      </c>
      <c r="AM107" s="238" t="s">
        <v>363</v>
      </c>
      <c r="AN107" s="238">
        <v>5</v>
      </c>
      <c r="AO107" s="238">
        <v>2</v>
      </c>
      <c r="AS107" s="238">
        <v>12</v>
      </c>
      <c r="AT107" s="238">
        <v>9</v>
      </c>
      <c r="AU107" s="238">
        <v>30</v>
      </c>
      <c r="AV107" s="238">
        <v>13</v>
      </c>
      <c r="AW107" s="238">
        <v>21</v>
      </c>
      <c r="AX107" s="238">
        <v>2</v>
      </c>
      <c r="AY107" s="238">
        <v>4</v>
      </c>
      <c r="AZ107" s="238">
        <v>2</v>
      </c>
      <c r="BA107" s="238">
        <v>21</v>
      </c>
      <c r="BB107" s="238">
        <v>18</v>
      </c>
      <c r="BC107" s="238" t="s">
        <v>363</v>
      </c>
      <c r="BD107" s="238">
        <v>5</v>
      </c>
      <c r="BE107" s="238">
        <v>1</v>
      </c>
      <c r="BI107" s="238">
        <v>12</v>
      </c>
      <c r="BJ107" s="238">
        <v>9</v>
      </c>
      <c r="BK107" s="238">
        <v>30</v>
      </c>
      <c r="BL107" s="238">
        <v>13</v>
      </c>
      <c r="BM107" s="238">
        <v>21</v>
      </c>
      <c r="CT107" s="238">
        <v>447376.81764865498</v>
      </c>
      <c r="CU107" s="238">
        <v>4975905.07981015</v>
      </c>
      <c r="CV107" s="238">
        <v>44.934630859999999</v>
      </c>
      <c r="CW107" s="238">
        <v>-93.666919320000005</v>
      </c>
      <c r="CX107" s="238" t="s">
        <v>359</v>
      </c>
      <c r="CY107" s="238" t="s">
        <v>3992</v>
      </c>
    </row>
    <row r="108" spans="1:103" x14ac:dyDescent="0.25">
      <c r="A108" s="238">
        <v>10754263</v>
      </c>
      <c r="B108" s="238">
        <v>4</v>
      </c>
      <c r="C108" s="238">
        <v>110</v>
      </c>
      <c r="D108" s="238">
        <v>4.4630000000000001</v>
      </c>
      <c r="E108" s="238">
        <v>27</v>
      </c>
      <c r="F108" s="238" t="s">
        <v>2776</v>
      </c>
      <c r="H108" s="238" t="s">
        <v>354</v>
      </c>
      <c r="I108" s="238">
        <v>25</v>
      </c>
      <c r="K108" s="238">
        <v>455398</v>
      </c>
      <c r="L108" s="238">
        <v>113280077</v>
      </c>
      <c r="M108" s="238">
        <v>11</v>
      </c>
      <c r="N108" s="238">
        <v>23</v>
      </c>
      <c r="O108" s="238">
        <v>2011</v>
      </c>
      <c r="P108" s="238" t="s">
        <v>355</v>
      </c>
      <c r="Q108" s="238">
        <v>22</v>
      </c>
      <c r="S108" s="238">
        <v>4</v>
      </c>
      <c r="T108" s="238">
        <v>0</v>
      </c>
      <c r="U108" s="238">
        <v>1</v>
      </c>
      <c r="V108" s="238">
        <v>4</v>
      </c>
      <c r="W108" s="238">
        <v>75</v>
      </c>
      <c r="X108" s="238">
        <v>2</v>
      </c>
      <c r="Y108" s="238">
        <v>4</v>
      </c>
      <c r="Z108" s="238">
        <v>1</v>
      </c>
      <c r="AA108" s="238">
        <v>1</v>
      </c>
      <c r="AB108" s="238">
        <v>2</v>
      </c>
      <c r="AC108" s="238">
        <v>98</v>
      </c>
      <c r="AD108" s="238" t="s">
        <v>2778</v>
      </c>
      <c r="AE108" s="238" t="s">
        <v>3993</v>
      </c>
      <c r="AF108" s="238" t="s">
        <v>3837</v>
      </c>
      <c r="AG108" s="238">
        <v>3</v>
      </c>
      <c r="AH108" s="238">
        <v>2</v>
      </c>
      <c r="AI108" s="238">
        <v>4</v>
      </c>
      <c r="AJ108" s="238">
        <v>2</v>
      </c>
      <c r="AK108" s="238">
        <v>21</v>
      </c>
      <c r="AL108" s="238">
        <v>16</v>
      </c>
      <c r="AM108" s="238" t="s">
        <v>354</v>
      </c>
      <c r="AN108" s="238">
        <v>10</v>
      </c>
      <c r="AO108" s="238">
        <v>3</v>
      </c>
      <c r="AP108" s="238">
        <v>18</v>
      </c>
      <c r="AS108" s="238">
        <v>7</v>
      </c>
      <c r="AT108" s="238">
        <v>98</v>
      </c>
      <c r="AU108" s="238">
        <v>30</v>
      </c>
      <c r="AV108" s="238">
        <v>10</v>
      </c>
      <c r="AW108" s="238">
        <v>20</v>
      </c>
      <c r="CT108" s="238">
        <v>447379</v>
      </c>
      <c r="CU108" s="238">
        <v>4975906</v>
      </c>
      <c r="CV108" s="238">
        <v>44.934636699999999</v>
      </c>
      <c r="CW108" s="238">
        <v>-93.666893299999998</v>
      </c>
      <c r="CX108" s="238" t="s">
        <v>359</v>
      </c>
      <c r="CY108" s="238" t="s">
        <v>3994</v>
      </c>
    </row>
    <row r="109" spans="1:103" x14ac:dyDescent="0.25">
      <c r="A109" s="238">
        <v>418563</v>
      </c>
      <c r="B109" s="238">
        <v>4</v>
      </c>
      <c r="C109" s="238">
        <v>110</v>
      </c>
      <c r="D109" s="238">
        <v>4.4720000000000004</v>
      </c>
      <c r="E109" s="238">
        <v>27</v>
      </c>
      <c r="F109" s="238" t="s">
        <v>2776</v>
      </c>
      <c r="H109" s="238" t="s">
        <v>354</v>
      </c>
      <c r="I109" s="238">
        <v>25</v>
      </c>
      <c r="K109" s="238" t="s">
        <v>3995</v>
      </c>
      <c r="M109" s="238">
        <v>1</v>
      </c>
      <c r="N109" s="238">
        <v>25</v>
      </c>
      <c r="O109" s="238">
        <v>2017</v>
      </c>
      <c r="P109" s="238" t="s">
        <v>355</v>
      </c>
      <c r="Q109" s="238">
        <v>8</v>
      </c>
      <c r="R109" s="238" t="s">
        <v>196</v>
      </c>
      <c r="S109" s="238">
        <v>5</v>
      </c>
      <c r="T109" s="238">
        <v>0</v>
      </c>
      <c r="U109" s="238">
        <v>2</v>
      </c>
      <c r="V109" s="238">
        <v>11</v>
      </c>
      <c r="W109" s="238">
        <v>10</v>
      </c>
      <c r="X109" s="238">
        <v>2</v>
      </c>
      <c r="Y109" s="238">
        <v>1</v>
      </c>
      <c r="Z109" s="238">
        <v>4</v>
      </c>
      <c r="AB109" s="238">
        <v>4</v>
      </c>
      <c r="AC109" s="238">
        <v>98</v>
      </c>
      <c r="AD109" s="238" t="s">
        <v>3975</v>
      </c>
      <c r="AF109" s="238" t="s">
        <v>3837</v>
      </c>
      <c r="AG109" s="238">
        <v>6</v>
      </c>
      <c r="AH109" s="238">
        <v>2</v>
      </c>
      <c r="AI109" s="238">
        <v>2</v>
      </c>
      <c r="AJ109" s="238">
        <v>2</v>
      </c>
      <c r="AK109" s="238">
        <v>21</v>
      </c>
      <c r="AL109" s="238">
        <v>30</v>
      </c>
      <c r="AM109" s="238" t="s">
        <v>363</v>
      </c>
      <c r="AN109" s="238">
        <v>5</v>
      </c>
      <c r="AO109" s="238">
        <v>99</v>
      </c>
      <c r="AS109" s="238">
        <v>12</v>
      </c>
      <c r="AT109" s="238">
        <v>98</v>
      </c>
      <c r="AU109" s="238">
        <v>30</v>
      </c>
      <c r="AV109" s="238">
        <v>13</v>
      </c>
      <c r="AW109" s="238">
        <v>21</v>
      </c>
      <c r="AX109" s="238">
        <v>2</v>
      </c>
      <c r="AY109" s="238">
        <v>2</v>
      </c>
      <c r="AZ109" s="238">
        <v>1</v>
      </c>
      <c r="BA109" s="238">
        <v>21</v>
      </c>
      <c r="BB109" s="238">
        <v>54</v>
      </c>
      <c r="BC109" s="238" t="s">
        <v>354</v>
      </c>
      <c r="BD109" s="238">
        <v>5</v>
      </c>
      <c r="BE109" s="238">
        <v>1</v>
      </c>
      <c r="BI109" s="238">
        <v>12</v>
      </c>
      <c r="BJ109" s="238">
        <v>98</v>
      </c>
      <c r="BK109" s="238">
        <v>30</v>
      </c>
      <c r="BL109" s="238">
        <v>12</v>
      </c>
      <c r="BM109" s="238">
        <v>21</v>
      </c>
      <c r="CT109" s="238">
        <v>447388.13137818599</v>
      </c>
      <c r="CU109" s="238">
        <v>4975916.0756323598</v>
      </c>
      <c r="CV109" s="238">
        <v>44.934730680000001</v>
      </c>
      <c r="CW109" s="238">
        <v>-93.666777089999997</v>
      </c>
      <c r="CX109" s="238" t="s">
        <v>359</v>
      </c>
      <c r="CY109" s="238" t="s">
        <v>3996</v>
      </c>
    </row>
    <row r="110" spans="1:103" x14ac:dyDescent="0.25">
      <c r="A110" s="238">
        <v>10839391</v>
      </c>
      <c r="B110" s="238">
        <v>4</v>
      </c>
      <c r="C110" s="238">
        <v>110</v>
      </c>
      <c r="D110" s="238">
        <v>4.4790000000000001</v>
      </c>
      <c r="E110" s="238">
        <v>27</v>
      </c>
      <c r="F110" s="238" t="s">
        <v>2776</v>
      </c>
      <c r="H110" s="238" t="s">
        <v>354</v>
      </c>
      <c r="I110" s="238">
        <v>25</v>
      </c>
      <c r="K110" s="238">
        <v>483187</v>
      </c>
      <c r="L110" s="238">
        <v>123440127</v>
      </c>
      <c r="M110" s="238">
        <v>12</v>
      </c>
      <c r="N110" s="238">
        <v>9</v>
      </c>
      <c r="O110" s="238">
        <v>2012</v>
      </c>
      <c r="P110" s="238" t="s">
        <v>366</v>
      </c>
      <c r="Q110" s="238">
        <v>8</v>
      </c>
      <c r="S110" s="238">
        <v>5</v>
      </c>
      <c r="T110" s="238">
        <v>0</v>
      </c>
      <c r="U110" s="238">
        <v>2</v>
      </c>
      <c r="V110" s="238">
        <v>90</v>
      </c>
      <c r="W110" s="238">
        <v>11</v>
      </c>
      <c r="X110" s="238">
        <v>2</v>
      </c>
      <c r="Y110" s="238">
        <v>1</v>
      </c>
      <c r="Z110" s="238">
        <v>4</v>
      </c>
      <c r="AA110" s="238">
        <v>4</v>
      </c>
      <c r="AB110" s="238">
        <v>3</v>
      </c>
      <c r="AC110" s="238">
        <v>98</v>
      </c>
      <c r="AD110" s="238" t="s">
        <v>3906</v>
      </c>
      <c r="AE110" s="238" t="s">
        <v>3997</v>
      </c>
      <c r="AF110" s="238" t="s">
        <v>3837</v>
      </c>
      <c r="AG110" s="238">
        <v>90</v>
      </c>
      <c r="AH110" s="238">
        <v>2</v>
      </c>
      <c r="AI110" s="238">
        <v>4</v>
      </c>
      <c r="AJ110" s="238">
        <v>5</v>
      </c>
      <c r="AK110" s="238">
        <v>26</v>
      </c>
      <c r="AL110" s="238">
        <v>43</v>
      </c>
      <c r="AM110" s="238" t="s">
        <v>363</v>
      </c>
      <c r="AN110" s="238">
        <v>5</v>
      </c>
      <c r="AS110" s="238">
        <v>7</v>
      </c>
      <c r="AT110" s="238">
        <v>98</v>
      </c>
      <c r="AU110" s="238">
        <v>30</v>
      </c>
      <c r="AV110" s="238">
        <v>10</v>
      </c>
      <c r="AW110" s="238">
        <v>21</v>
      </c>
      <c r="AX110" s="238">
        <v>0</v>
      </c>
      <c r="AY110" s="238">
        <v>3</v>
      </c>
      <c r="AZ110" s="238">
        <v>1</v>
      </c>
      <c r="BI110" s="238">
        <v>7</v>
      </c>
      <c r="BJ110" s="238">
        <v>98</v>
      </c>
      <c r="BK110" s="238">
        <v>30</v>
      </c>
      <c r="BL110" s="238">
        <v>10</v>
      </c>
      <c r="BM110" s="238">
        <v>21</v>
      </c>
      <c r="CT110" s="238">
        <v>447394</v>
      </c>
      <c r="CU110" s="238">
        <v>4975926</v>
      </c>
      <c r="CV110" s="238">
        <v>44.934824399999997</v>
      </c>
      <c r="CW110" s="238">
        <v>-93.666707099999996</v>
      </c>
      <c r="CX110" s="238" t="s">
        <v>359</v>
      </c>
      <c r="CY110" s="238" t="s">
        <v>3998</v>
      </c>
    </row>
    <row r="111" spans="1:103" x14ac:dyDescent="0.25">
      <c r="A111" s="238">
        <v>475515</v>
      </c>
      <c r="B111" s="238">
        <v>4</v>
      </c>
      <c r="C111" s="238">
        <v>110</v>
      </c>
      <c r="D111" s="238">
        <v>4.4850000000000003</v>
      </c>
      <c r="E111" s="238">
        <v>27</v>
      </c>
      <c r="F111" s="238" t="s">
        <v>2776</v>
      </c>
      <c r="H111" s="238" t="s">
        <v>354</v>
      </c>
      <c r="I111" s="238">
        <v>25</v>
      </c>
      <c r="K111" s="238">
        <v>17008244</v>
      </c>
      <c r="M111" s="238">
        <v>7</v>
      </c>
      <c r="N111" s="238">
        <v>8</v>
      </c>
      <c r="O111" s="238">
        <v>2017</v>
      </c>
      <c r="P111" s="238" t="s">
        <v>364</v>
      </c>
      <c r="Q111" s="238">
        <v>17</v>
      </c>
      <c r="R111" s="238" t="s">
        <v>419</v>
      </c>
      <c r="S111" s="238">
        <v>5</v>
      </c>
      <c r="T111" s="238">
        <v>0</v>
      </c>
      <c r="U111" s="238">
        <v>2</v>
      </c>
      <c r="V111" s="238">
        <v>10</v>
      </c>
      <c r="W111" s="238">
        <v>10</v>
      </c>
      <c r="X111" s="238">
        <v>2</v>
      </c>
      <c r="Y111" s="238">
        <v>1</v>
      </c>
      <c r="Z111" s="238">
        <v>1</v>
      </c>
      <c r="AB111" s="238">
        <v>1</v>
      </c>
      <c r="AC111" s="238">
        <v>98</v>
      </c>
      <c r="AD111" s="238" t="s">
        <v>3975</v>
      </c>
      <c r="AF111" s="238" t="s">
        <v>3837</v>
      </c>
      <c r="AG111" s="238">
        <v>5</v>
      </c>
      <c r="AH111" s="238">
        <v>2</v>
      </c>
      <c r="AI111" s="238">
        <v>2</v>
      </c>
      <c r="AJ111" s="238">
        <v>1</v>
      </c>
      <c r="AK111" s="238">
        <v>20</v>
      </c>
      <c r="AL111" s="238">
        <v>59</v>
      </c>
      <c r="AM111" s="238" t="s">
        <v>354</v>
      </c>
      <c r="AN111" s="238">
        <v>5</v>
      </c>
      <c r="AO111" s="238">
        <v>10</v>
      </c>
      <c r="AS111" s="238">
        <v>14</v>
      </c>
      <c r="AT111" s="238">
        <v>9</v>
      </c>
      <c r="AU111" s="238">
        <v>30</v>
      </c>
      <c r="AV111" s="238">
        <v>12</v>
      </c>
      <c r="AW111" s="238">
        <v>21</v>
      </c>
      <c r="AX111" s="238">
        <v>2</v>
      </c>
      <c r="AY111" s="238">
        <v>3</v>
      </c>
      <c r="AZ111" s="238">
        <v>1</v>
      </c>
      <c r="BA111" s="238">
        <v>21</v>
      </c>
      <c r="BB111" s="238">
        <v>20</v>
      </c>
      <c r="BC111" s="238" t="s">
        <v>354</v>
      </c>
      <c r="BD111" s="238">
        <v>5</v>
      </c>
      <c r="BE111" s="238">
        <v>1</v>
      </c>
      <c r="BI111" s="238">
        <v>14</v>
      </c>
      <c r="BJ111" s="238">
        <v>9</v>
      </c>
      <c r="BK111" s="238">
        <v>30</v>
      </c>
      <c r="BL111" s="238">
        <v>12</v>
      </c>
      <c r="BM111" s="238">
        <v>21</v>
      </c>
      <c r="CT111" s="238">
        <v>447403.98160519899</v>
      </c>
      <c r="CU111" s="238">
        <v>4975931.4793741005</v>
      </c>
      <c r="CV111" s="238">
        <v>44.934870510000003</v>
      </c>
      <c r="CW111" s="238">
        <v>-93.666577829999994</v>
      </c>
      <c r="CX111" s="238" t="s">
        <v>359</v>
      </c>
      <c r="CY111" s="238" t="s">
        <v>3999</v>
      </c>
    </row>
    <row r="112" spans="1:103" x14ac:dyDescent="0.25">
      <c r="A112" s="238">
        <v>10874960</v>
      </c>
      <c r="B112" s="238">
        <v>4</v>
      </c>
      <c r="C112" s="238">
        <v>110</v>
      </c>
      <c r="D112" s="238">
        <v>4.5490000000000004</v>
      </c>
      <c r="E112" s="238">
        <v>27</v>
      </c>
      <c r="F112" s="238" t="s">
        <v>2776</v>
      </c>
      <c r="H112" s="238" t="s">
        <v>354</v>
      </c>
      <c r="I112" s="238">
        <v>25</v>
      </c>
      <c r="K112" s="238" t="s">
        <v>4000</v>
      </c>
      <c r="L112" s="238">
        <v>131660055</v>
      </c>
      <c r="M112" s="238">
        <v>6</v>
      </c>
      <c r="N112" s="238">
        <v>15</v>
      </c>
      <c r="O112" s="238">
        <v>2013</v>
      </c>
      <c r="P112" s="238" t="s">
        <v>364</v>
      </c>
      <c r="Q112" s="238">
        <v>8</v>
      </c>
      <c r="S112" s="238">
        <v>5</v>
      </c>
      <c r="T112" s="238">
        <v>0</v>
      </c>
      <c r="U112" s="238">
        <v>2</v>
      </c>
      <c r="V112" s="238">
        <v>10</v>
      </c>
      <c r="W112" s="238">
        <v>11</v>
      </c>
      <c r="X112" s="238">
        <v>2</v>
      </c>
      <c r="Y112" s="238">
        <v>1</v>
      </c>
      <c r="Z112" s="238">
        <v>2</v>
      </c>
      <c r="AB112" s="238">
        <v>1</v>
      </c>
      <c r="AC112" s="238">
        <v>98</v>
      </c>
      <c r="AD112" s="238" t="s">
        <v>3975</v>
      </c>
      <c r="AE112" s="238" t="s">
        <v>4001</v>
      </c>
      <c r="AF112" s="238" t="s">
        <v>3837</v>
      </c>
      <c r="AG112" s="238">
        <v>5</v>
      </c>
      <c r="AH112" s="238">
        <v>2</v>
      </c>
      <c r="AI112" s="238">
        <v>3</v>
      </c>
      <c r="AJ112" s="238">
        <v>1</v>
      </c>
      <c r="AK112" s="238">
        <v>21</v>
      </c>
      <c r="AL112" s="238">
        <v>58</v>
      </c>
      <c r="AM112" s="238" t="s">
        <v>354</v>
      </c>
      <c r="AN112" s="238">
        <v>1</v>
      </c>
      <c r="AO112" s="238">
        <v>15</v>
      </c>
      <c r="AP112" s="238">
        <v>18</v>
      </c>
      <c r="AS112" s="238">
        <v>7</v>
      </c>
      <c r="AT112" s="238">
        <v>98</v>
      </c>
      <c r="AU112" s="238">
        <v>30</v>
      </c>
      <c r="AV112" s="238">
        <v>10</v>
      </c>
      <c r="AW112" s="238">
        <v>21</v>
      </c>
      <c r="AX112" s="238">
        <v>3</v>
      </c>
      <c r="AY112" s="238">
        <v>3</v>
      </c>
      <c r="AZ112" s="238">
        <v>1</v>
      </c>
      <c r="BA112" s="238">
        <v>1</v>
      </c>
      <c r="BB112" s="238">
        <v>40</v>
      </c>
      <c r="BC112" s="238" t="s">
        <v>354</v>
      </c>
      <c r="BD112" s="238">
        <v>5</v>
      </c>
      <c r="BE112" s="238">
        <v>1</v>
      </c>
      <c r="BI112" s="238">
        <v>7</v>
      </c>
      <c r="BJ112" s="238">
        <v>98</v>
      </c>
      <c r="BK112" s="238">
        <v>30</v>
      </c>
      <c r="BL112" s="238">
        <v>10</v>
      </c>
      <c r="BM112" s="238">
        <v>21</v>
      </c>
      <c r="CT112" s="238">
        <v>447412</v>
      </c>
      <c r="CU112" s="238">
        <v>4976036</v>
      </c>
      <c r="CV112" s="238">
        <v>44.935813699999997</v>
      </c>
      <c r="CW112" s="238">
        <v>-93.666490300000007</v>
      </c>
      <c r="CX112" s="238" t="s">
        <v>359</v>
      </c>
      <c r="CY112" s="238" t="s">
        <v>4002</v>
      </c>
    </row>
    <row r="113" spans="1:103" x14ac:dyDescent="0.25">
      <c r="A113" s="238">
        <v>341175</v>
      </c>
      <c r="B113" s="238">
        <v>4</v>
      </c>
      <c r="C113" s="238">
        <v>110</v>
      </c>
      <c r="D113" s="238">
        <v>4.5529999999999999</v>
      </c>
      <c r="E113" s="238">
        <v>27</v>
      </c>
      <c r="F113" s="238" t="s">
        <v>2776</v>
      </c>
      <c r="H113" s="238" t="s">
        <v>354</v>
      </c>
      <c r="I113" s="238">
        <v>25</v>
      </c>
      <c r="K113" s="238">
        <v>16003373</v>
      </c>
      <c r="M113" s="238">
        <v>4</v>
      </c>
      <c r="N113" s="238">
        <v>8</v>
      </c>
      <c r="O113" s="238">
        <v>2016</v>
      </c>
      <c r="P113" s="238" t="s">
        <v>362</v>
      </c>
      <c r="Q113" s="238">
        <v>5</v>
      </c>
      <c r="R113" s="238" t="s">
        <v>419</v>
      </c>
      <c r="S113" s="238">
        <v>5</v>
      </c>
      <c r="T113" s="238">
        <v>0</v>
      </c>
      <c r="U113" s="238">
        <v>2</v>
      </c>
      <c r="W113" s="238">
        <v>11</v>
      </c>
      <c r="X113" s="238">
        <v>4</v>
      </c>
      <c r="Y113" s="238">
        <v>4</v>
      </c>
      <c r="Z113" s="238">
        <v>1</v>
      </c>
      <c r="AB113" s="238">
        <v>1</v>
      </c>
      <c r="AC113" s="238">
        <v>98</v>
      </c>
      <c r="AD113" s="238" t="s">
        <v>3975</v>
      </c>
      <c r="AF113" s="238" t="s">
        <v>3837</v>
      </c>
      <c r="AG113" s="238">
        <v>90</v>
      </c>
      <c r="AH113" s="238">
        <v>2</v>
      </c>
      <c r="AI113" s="238">
        <v>3</v>
      </c>
      <c r="AJ113" s="238">
        <v>1</v>
      </c>
      <c r="AK113" s="238">
        <v>27</v>
      </c>
      <c r="AL113" s="238">
        <v>35</v>
      </c>
      <c r="AM113" s="238" t="s">
        <v>354</v>
      </c>
      <c r="AN113" s="238">
        <v>5</v>
      </c>
      <c r="AO113" s="238">
        <v>71</v>
      </c>
      <c r="AS113" s="238">
        <v>12</v>
      </c>
      <c r="AT113" s="238">
        <v>9</v>
      </c>
      <c r="AU113" s="238">
        <v>30</v>
      </c>
      <c r="AV113" s="238">
        <v>11</v>
      </c>
      <c r="AW113" s="238">
        <v>21</v>
      </c>
      <c r="AX113" s="238">
        <v>3</v>
      </c>
      <c r="AY113" s="238">
        <v>4</v>
      </c>
      <c r="AZ113" s="238">
        <v>1</v>
      </c>
      <c r="BA113" s="238">
        <v>20</v>
      </c>
      <c r="BI113" s="238">
        <v>12</v>
      </c>
      <c r="BJ113" s="238">
        <v>9</v>
      </c>
      <c r="BK113" s="238">
        <v>30</v>
      </c>
      <c r="BL113" s="238">
        <v>11</v>
      </c>
      <c r="BM113" s="238">
        <v>21</v>
      </c>
      <c r="CT113" s="238">
        <v>447414.546089874</v>
      </c>
      <c r="CU113" s="238">
        <v>4976042.3636067295</v>
      </c>
      <c r="CV113" s="238">
        <v>44.935869400000001</v>
      </c>
      <c r="CW113" s="238">
        <v>-93.666455490000004</v>
      </c>
      <c r="CX113" s="238" t="s">
        <v>359</v>
      </c>
      <c r="CY113" s="238" t="s">
        <v>4003</v>
      </c>
    </row>
    <row r="114" spans="1:103" x14ac:dyDescent="0.25">
      <c r="A114" s="238">
        <v>10796681</v>
      </c>
      <c r="B114" s="238">
        <v>4</v>
      </c>
      <c r="C114" s="238">
        <v>110</v>
      </c>
      <c r="D114" s="238">
        <v>4.5570000000000004</v>
      </c>
      <c r="E114" s="238">
        <v>27</v>
      </c>
      <c r="F114" s="238" t="s">
        <v>2776</v>
      </c>
      <c r="H114" s="238" t="s">
        <v>354</v>
      </c>
      <c r="I114" s="238">
        <v>25</v>
      </c>
      <c r="K114" s="238" t="s">
        <v>4004</v>
      </c>
      <c r="L114" s="238">
        <v>121410007</v>
      </c>
      <c r="M114" s="238">
        <v>5</v>
      </c>
      <c r="N114" s="238">
        <v>19</v>
      </c>
      <c r="O114" s="238">
        <v>2012</v>
      </c>
      <c r="P114" s="238" t="s">
        <v>364</v>
      </c>
      <c r="Q114" s="238">
        <v>23</v>
      </c>
      <c r="S114" s="238">
        <v>5</v>
      </c>
      <c r="T114" s="238">
        <v>0</v>
      </c>
      <c r="U114" s="238">
        <v>2</v>
      </c>
      <c r="V114" s="238">
        <v>3</v>
      </c>
      <c r="W114" s="238">
        <v>10</v>
      </c>
      <c r="X114" s="238">
        <v>2</v>
      </c>
      <c r="Y114" s="238">
        <v>4</v>
      </c>
      <c r="Z114" s="238">
        <v>2</v>
      </c>
      <c r="AA114" s="238">
        <v>3</v>
      </c>
      <c r="AB114" s="238">
        <v>2</v>
      </c>
      <c r="AC114" s="238">
        <v>98</v>
      </c>
      <c r="AD114" s="238" t="s">
        <v>4005</v>
      </c>
      <c r="AE114" s="238" t="s">
        <v>4006</v>
      </c>
      <c r="AF114" s="238" t="s">
        <v>3837</v>
      </c>
      <c r="AG114" s="238">
        <v>9</v>
      </c>
      <c r="AH114" s="238">
        <v>2</v>
      </c>
      <c r="AI114" s="238">
        <v>4</v>
      </c>
      <c r="AJ114" s="238">
        <v>2</v>
      </c>
      <c r="AK114" s="238">
        <v>6</v>
      </c>
      <c r="AL114" s="238">
        <v>43</v>
      </c>
      <c r="AM114" s="238" t="s">
        <v>354</v>
      </c>
      <c r="AN114" s="238">
        <v>5</v>
      </c>
      <c r="AO114" s="238">
        <v>15</v>
      </c>
      <c r="AS114" s="238">
        <v>7</v>
      </c>
      <c r="AT114" s="238">
        <v>98</v>
      </c>
      <c r="AU114" s="238">
        <v>30</v>
      </c>
      <c r="AV114" s="238">
        <v>11</v>
      </c>
      <c r="AW114" s="238">
        <v>21</v>
      </c>
      <c r="AX114" s="238">
        <v>2</v>
      </c>
      <c r="AY114" s="238">
        <v>4</v>
      </c>
      <c r="AZ114" s="238">
        <v>2</v>
      </c>
      <c r="BA114" s="238">
        <v>21</v>
      </c>
      <c r="BB114" s="238">
        <v>44</v>
      </c>
      <c r="BC114" s="238" t="s">
        <v>363</v>
      </c>
      <c r="BD114" s="238">
        <v>5</v>
      </c>
      <c r="BE114" s="238">
        <v>1</v>
      </c>
      <c r="BI114" s="238">
        <v>7</v>
      </c>
      <c r="BJ114" s="238">
        <v>98</v>
      </c>
      <c r="BK114" s="238">
        <v>30</v>
      </c>
      <c r="BL114" s="238">
        <v>11</v>
      </c>
      <c r="BM114" s="238">
        <v>21</v>
      </c>
      <c r="CT114" s="238">
        <v>447413</v>
      </c>
      <c r="CU114" s="238">
        <v>4976049</v>
      </c>
      <c r="CV114" s="238">
        <v>44.935926199999997</v>
      </c>
      <c r="CW114" s="238">
        <v>-93.666477599999993</v>
      </c>
      <c r="CX114" s="238" t="s">
        <v>359</v>
      </c>
      <c r="CY114" s="238" t="s">
        <v>4007</v>
      </c>
    </row>
    <row r="115" spans="1:103" x14ac:dyDescent="0.25">
      <c r="A115" s="238">
        <v>10705829</v>
      </c>
      <c r="B115" s="238">
        <v>4</v>
      </c>
      <c r="C115" s="238">
        <v>110</v>
      </c>
      <c r="D115" s="238">
        <v>4.5599999999999996</v>
      </c>
      <c r="E115" s="238">
        <v>27</v>
      </c>
      <c r="F115" s="238" t="s">
        <v>2776</v>
      </c>
      <c r="H115" s="238" t="s">
        <v>354</v>
      </c>
      <c r="I115" s="238">
        <v>25</v>
      </c>
      <c r="K115" s="238" t="s">
        <v>4008</v>
      </c>
      <c r="L115" s="238">
        <v>110040283</v>
      </c>
      <c r="M115" s="238">
        <v>1</v>
      </c>
      <c r="N115" s="238">
        <v>4</v>
      </c>
      <c r="O115" s="238">
        <v>2011</v>
      </c>
      <c r="P115" s="238" t="s">
        <v>368</v>
      </c>
      <c r="Q115" s="238">
        <v>15</v>
      </c>
      <c r="S115" s="238">
        <v>5</v>
      </c>
      <c r="T115" s="238">
        <v>0</v>
      </c>
      <c r="U115" s="238">
        <v>2</v>
      </c>
      <c r="V115" s="238">
        <v>6</v>
      </c>
      <c r="W115" s="238">
        <v>10</v>
      </c>
      <c r="X115" s="238">
        <v>4</v>
      </c>
      <c r="Y115" s="238">
        <v>1</v>
      </c>
      <c r="Z115" s="238">
        <v>1</v>
      </c>
      <c r="AB115" s="238">
        <v>2</v>
      </c>
      <c r="AC115" s="238">
        <v>98</v>
      </c>
      <c r="AD115" s="238" t="s">
        <v>4009</v>
      </c>
      <c r="AE115" s="238" t="s">
        <v>4006</v>
      </c>
      <c r="AF115" s="238" t="s">
        <v>3837</v>
      </c>
      <c r="AG115" s="238">
        <v>90</v>
      </c>
      <c r="AH115" s="238">
        <v>2</v>
      </c>
      <c r="AI115" s="238">
        <v>2</v>
      </c>
      <c r="AJ115" s="238">
        <v>1</v>
      </c>
      <c r="AK115" s="238">
        <v>21</v>
      </c>
      <c r="AL115" s="238">
        <v>20</v>
      </c>
      <c r="AM115" s="238" t="s">
        <v>354</v>
      </c>
      <c r="AN115" s="238">
        <v>5</v>
      </c>
      <c r="AO115" s="238">
        <v>2</v>
      </c>
      <c r="AP115" s="238">
        <v>7</v>
      </c>
      <c r="AS115" s="238">
        <v>7</v>
      </c>
      <c r="AT115" s="238">
        <v>98</v>
      </c>
      <c r="AU115" s="238">
        <v>30</v>
      </c>
      <c r="AV115" s="238">
        <v>11</v>
      </c>
      <c r="AW115" s="238">
        <v>21</v>
      </c>
      <c r="AX115" s="238">
        <v>2</v>
      </c>
      <c r="AY115" s="238">
        <v>1</v>
      </c>
      <c r="AZ115" s="238">
        <v>3</v>
      </c>
      <c r="BA115" s="238">
        <v>23</v>
      </c>
      <c r="BB115" s="238">
        <v>54</v>
      </c>
      <c r="BC115" s="238" t="s">
        <v>354</v>
      </c>
      <c r="BD115" s="238">
        <v>5</v>
      </c>
      <c r="BE115" s="238">
        <v>1</v>
      </c>
      <c r="BI115" s="238">
        <v>7</v>
      </c>
      <c r="BJ115" s="238">
        <v>98</v>
      </c>
      <c r="BK115" s="238">
        <v>30</v>
      </c>
      <c r="BL115" s="238">
        <v>11</v>
      </c>
      <c r="BM115" s="238">
        <v>21</v>
      </c>
      <c r="CT115" s="238">
        <v>447413</v>
      </c>
      <c r="CU115" s="238">
        <v>4976054</v>
      </c>
      <c r="CV115" s="238">
        <v>44.935972399999997</v>
      </c>
      <c r="CW115" s="238">
        <v>-93.666472200000001</v>
      </c>
      <c r="CX115" s="238" t="s">
        <v>359</v>
      </c>
      <c r="CY115" s="238" t="s">
        <v>4010</v>
      </c>
    </row>
    <row r="116" spans="1:103" x14ac:dyDescent="0.25">
      <c r="A116" s="238">
        <v>10716660</v>
      </c>
      <c r="B116" s="238">
        <v>4</v>
      </c>
      <c r="C116" s="238">
        <v>110</v>
      </c>
      <c r="D116" s="238">
        <v>4.5599999999999996</v>
      </c>
      <c r="E116" s="238">
        <v>27</v>
      </c>
      <c r="F116" s="238" t="s">
        <v>2776</v>
      </c>
      <c r="H116" s="238" t="s">
        <v>354</v>
      </c>
      <c r="I116" s="238">
        <v>25</v>
      </c>
      <c r="K116" s="238">
        <v>11445</v>
      </c>
      <c r="L116" s="238">
        <v>110580180</v>
      </c>
      <c r="M116" s="238">
        <v>2</v>
      </c>
      <c r="N116" s="238">
        <v>26</v>
      </c>
      <c r="O116" s="238">
        <v>2011</v>
      </c>
      <c r="P116" s="238" t="s">
        <v>364</v>
      </c>
      <c r="Q116" s="238">
        <v>18</v>
      </c>
      <c r="R116" s="238" t="s">
        <v>419</v>
      </c>
      <c r="S116" s="238">
        <v>5</v>
      </c>
      <c r="T116" s="238">
        <v>0</v>
      </c>
      <c r="U116" s="238">
        <v>1</v>
      </c>
      <c r="V116" s="238">
        <v>1</v>
      </c>
      <c r="W116" s="238">
        <v>11</v>
      </c>
      <c r="X116" s="238">
        <v>2</v>
      </c>
      <c r="Y116" s="238">
        <v>4</v>
      </c>
      <c r="Z116" s="238">
        <v>1</v>
      </c>
      <c r="AB116" s="238">
        <v>3</v>
      </c>
      <c r="AC116" s="238">
        <v>98</v>
      </c>
      <c r="AD116" s="238" t="s">
        <v>4011</v>
      </c>
      <c r="AE116" s="238" t="s">
        <v>3997</v>
      </c>
      <c r="AF116" s="238" t="s">
        <v>3837</v>
      </c>
      <c r="AG116" s="238">
        <v>4</v>
      </c>
      <c r="AH116" s="238">
        <v>2</v>
      </c>
      <c r="AI116" s="238">
        <v>1</v>
      </c>
      <c r="AJ116" s="238">
        <v>1</v>
      </c>
      <c r="AK116" s="238">
        <v>21</v>
      </c>
      <c r="AL116" s="238">
        <v>45</v>
      </c>
      <c r="AM116" s="238" t="s">
        <v>363</v>
      </c>
      <c r="AN116" s="238">
        <v>1</v>
      </c>
      <c r="AO116" s="238">
        <v>18</v>
      </c>
      <c r="AS116" s="238">
        <v>7</v>
      </c>
      <c r="AT116" s="238">
        <v>98</v>
      </c>
      <c r="AU116" s="238">
        <v>30</v>
      </c>
      <c r="AV116" s="238">
        <v>10</v>
      </c>
      <c r="AW116" s="238">
        <v>21</v>
      </c>
      <c r="AX116" s="238">
        <v>3</v>
      </c>
      <c r="AY116" s="238">
        <v>2</v>
      </c>
      <c r="AZ116" s="238">
        <v>1</v>
      </c>
      <c r="BA116" s="238">
        <v>1</v>
      </c>
      <c r="BE116" s="238">
        <v>1</v>
      </c>
      <c r="BI116" s="238">
        <v>7</v>
      </c>
      <c r="BJ116" s="238">
        <v>98</v>
      </c>
      <c r="BK116" s="238">
        <v>30</v>
      </c>
      <c r="BL116" s="238">
        <v>10</v>
      </c>
      <c r="BM116" s="238">
        <v>21</v>
      </c>
      <c r="CT116" s="238">
        <v>447413</v>
      </c>
      <c r="CU116" s="238">
        <v>4976054</v>
      </c>
      <c r="CV116" s="238">
        <v>44.935972399999997</v>
      </c>
      <c r="CW116" s="238">
        <v>-93.666472200000001</v>
      </c>
      <c r="CX116" s="238" t="s">
        <v>359</v>
      </c>
      <c r="CY116" s="238" t="s">
        <v>4012</v>
      </c>
    </row>
    <row r="117" spans="1:103" x14ac:dyDescent="0.25">
      <c r="A117" s="238">
        <v>11052402</v>
      </c>
      <c r="B117" s="238">
        <v>4</v>
      </c>
      <c r="C117" s="238">
        <v>110</v>
      </c>
      <c r="D117" s="238">
        <v>4.5599999999999996</v>
      </c>
      <c r="E117" s="238">
        <v>27</v>
      </c>
      <c r="F117" s="238" t="s">
        <v>2776</v>
      </c>
      <c r="H117" s="238" t="s">
        <v>354</v>
      </c>
      <c r="I117" s="238">
        <v>25</v>
      </c>
      <c r="K117" s="238">
        <v>15008314</v>
      </c>
      <c r="L117" s="238">
        <v>152000135</v>
      </c>
      <c r="M117" s="238">
        <v>7</v>
      </c>
      <c r="N117" s="238">
        <v>19</v>
      </c>
      <c r="O117" s="238">
        <v>2015</v>
      </c>
      <c r="P117" s="238" t="s">
        <v>366</v>
      </c>
      <c r="Q117" s="238">
        <v>16</v>
      </c>
      <c r="S117" s="238">
        <v>5</v>
      </c>
      <c r="T117" s="238">
        <v>0</v>
      </c>
      <c r="U117" s="238">
        <v>2</v>
      </c>
      <c r="V117" s="238">
        <v>5</v>
      </c>
      <c r="W117" s="238">
        <v>10</v>
      </c>
      <c r="X117" s="238">
        <v>4</v>
      </c>
      <c r="Y117" s="238">
        <v>1</v>
      </c>
      <c r="Z117" s="238">
        <v>1</v>
      </c>
      <c r="AA117" s="238">
        <v>1</v>
      </c>
      <c r="AB117" s="238">
        <v>1</v>
      </c>
      <c r="AC117" s="238">
        <v>98</v>
      </c>
      <c r="AD117" s="238" t="s">
        <v>3975</v>
      </c>
      <c r="AE117" s="238" t="s">
        <v>4001</v>
      </c>
      <c r="AF117" s="238" t="s">
        <v>3837</v>
      </c>
      <c r="AG117" s="238">
        <v>10</v>
      </c>
      <c r="AH117" s="238">
        <v>2</v>
      </c>
      <c r="AI117" s="238">
        <v>2</v>
      </c>
      <c r="AJ117" s="238">
        <v>4</v>
      </c>
      <c r="AK117" s="238">
        <v>24</v>
      </c>
      <c r="AL117" s="238">
        <v>22</v>
      </c>
      <c r="AM117" s="238" t="s">
        <v>363</v>
      </c>
      <c r="AN117" s="238">
        <v>5</v>
      </c>
      <c r="AO117" s="238">
        <v>15</v>
      </c>
      <c r="AP117" s="238">
        <v>1</v>
      </c>
      <c r="AS117" s="238">
        <v>7</v>
      </c>
      <c r="AT117" s="238">
        <v>2</v>
      </c>
      <c r="AU117" s="238">
        <v>35</v>
      </c>
      <c r="AV117" s="238">
        <v>11</v>
      </c>
      <c r="AW117" s="238">
        <v>21</v>
      </c>
      <c r="AX117" s="238">
        <v>2</v>
      </c>
      <c r="AY117" s="238">
        <v>2</v>
      </c>
      <c r="AZ117" s="238">
        <v>1</v>
      </c>
      <c r="BA117" s="238">
        <v>21</v>
      </c>
      <c r="BB117" s="238">
        <v>27</v>
      </c>
      <c r="BC117" s="238" t="s">
        <v>363</v>
      </c>
      <c r="BD117" s="238">
        <v>5</v>
      </c>
      <c r="BE117" s="238">
        <v>1</v>
      </c>
      <c r="BF117" s="238">
        <v>1</v>
      </c>
      <c r="BI117" s="238">
        <v>7</v>
      </c>
      <c r="BJ117" s="238">
        <v>2</v>
      </c>
      <c r="BK117" s="238">
        <v>35</v>
      </c>
      <c r="BL117" s="238">
        <v>11</v>
      </c>
      <c r="BM117" s="238">
        <v>21</v>
      </c>
      <c r="CT117" s="238">
        <v>447413</v>
      </c>
      <c r="CU117" s="238">
        <v>4976054</v>
      </c>
      <c r="CV117" s="238">
        <v>44.935972399999997</v>
      </c>
      <c r="CW117" s="238">
        <v>-93.666472200000001</v>
      </c>
      <c r="CX117" s="238" t="s">
        <v>359</v>
      </c>
      <c r="CY117" s="238" t="s">
        <v>4013</v>
      </c>
    </row>
    <row r="118" spans="1:103" x14ac:dyDescent="0.25">
      <c r="A118" s="238">
        <v>844433</v>
      </c>
      <c r="B118" s="238">
        <v>4</v>
      </c>
      <c r="C118" s="238">
        <v>110</v>
      </c>
      <c r="D118" s="238">
        <v>4.5609999999999999</v>
      </c>
      <c r="E118" s="238">
        <v>27</v>
      </c>
      <c r="F118" s="238" t="s">
        <v>2776</v>
      </c>
      <c r="H118" s="238" t="s">
        <v>354</v>
      </c>
      <c r="I118" s="238">
        <v>25</v>
      </c>
      <c r="K118" s="238">
        <v>20007725</v>
      </c>
      <c r="L118" s="238">
        <v>202780064</v>
      </c>
      <c r="M118" s="238">
        <v>10</v>
      </c>
      <c r="N118" s="238">
        <v>4</v>
      </c>
      <c r="O118" s="238">
        <v>2020</v>
      </c>
      <c r="P118" s="238" t="s">
        <v>366</v>
      </c>
      <c r="Q118" s="238">
        <v>18</v>
      </c>
      <c r="S118" s="238">
        <v>4</v>
      </c>
      <c r="T118" s="238">
        <v>0</v>
      </c>
      <c r="U118" s="238">
        <v>2</v>
      </c>
      <c r="V118" s="238">
        <v>5</v>
      </c>
      <c r="W118" s="238">
        <v>10</v>
      </c>
      <c r="X118" s="238">
        <v>10</v>
      </c>
      <c r="Y118" s="238">
        <v>1</v>
      </c>
      <c r="Z118" s="238">
        <v>1</v>
      </c>
      <c r="AB118" s="238">
        <v>1</v>
      </c>
      <c r="AC118" s="238">
        <v>98</v>
      </c>
      <c r="AD118" s="238" t="s">
        <v>3975</v>
      </c>
      <c r="AF118" s="238" t="s">
        <v>3837</v>
      </c>
      <c r="AG118" s="238">
        <v>10</v>
      </c>
      <c r="AH118" s="238">
        <v>2</v>
      </c>
      <c r="AI118" s="238">
        <v>4</v>
      </c>
      <c r="AJ118" s="238">
        <v>1</v>
      </c>
      <c r="AK118" s="238">
        <v>21</v>
      </c>
      <c r="AL118" s="238">
        <v>24</v>
      </c>
      <c r="AM118" s="238" t="s">
        <v>363</v>
      </c>
      <c r="AN118" s="238">
        <v>5</v>
      </c>
      <c r="AO118" s="238">
        <v>1</v>
      </c>
      <c r="AS118" s="238">
        <v>12</v>
      </c>
      <c r="AT118" s="238">
        <v>9</v>
      </c>
      <c r="AU118" s="238">
        <v>30</v>
      </c>
      <c r="AV118" s="238">
        <v>11</v>
      </c>
      <c r="AW118" s="238">
        <v>21</v>
      </c>
      <c r="AX118" s="238">
        <v>2</v>
      </c>
      <c r="AY118" s="238">
        <v>4</v>
      </c>
      <c r="AZ118" s="238">
        <v>3</v>
      </c>
      <c r="BA118" s="238">
        <v>90</v>
      </c>
      <c r="BB118" s="238">
        <v>16</v>
      </c>
      <c r="BC118" s="238" t="s">
        <v>363</v>
      </c>
      <c r="BD118" s="238">
        <v>5</v>
      </c>
      <c r="BE118" s="238">
        <v>2</v>
      </c>
      <c r="BI118" s="238">
        <v>12</v>
      </c>
      <c r="BJ118" s="238">
        <v>99</v>
      </c>
      <c r="BK118" s="238">
        <v>30</v>
      </c>
      <c r="BL118" s="238">
        <v>11</v>
      </c>
      <c r="BM118" s="238">
        <v>21</v>
      </c>
      <c r="CT118" s="238">
        <v>447412.97745652398</v>
      </c>
      <c r="CU118" s="238">
        <v>4976055.9396294802</v>
      </c>
      <c r="CV118" s="238">
        <v>44.935991489999999</v>
      </c>
      <c r="CW118" s="238">
        <v>-93.666476779999996</v>
      </c>
      <c r="CX118" s="238" t="s">
        <v>359</v>
      </c>
      <c r="CY118" s="238" t="s">
        <v>4014</v>
      </c>
    </row>
    <row r="119" spans="1:103" x14ac:dyDescent="0.25">
      <c r="A119" s="238">
        <v>10748687</v>
      </c>
      <c r="B119" s="238">
        <v>4</v>
      </c>
      <c r="C119" s="238">
        <v>110</v>
      </c>
      <c r="D119" s="238">
        <v>4.5679999999999996</v>
      </c>
      <c r="E119" s="238">
        <v>27</v>
      </c>
      <c r="F119" s="238" t="s">
        <v>2776</v>
      </c>
      <c r="H119" s="238" t="s">
        <v>354</v>
      </c>
      <c r="I119" s="238">
        <v>25</v>
      </c>
      <c r="K119" s="238">
        <v>112726</v>
      </c>
      <c r="L119" s="238">
        <v>112810183</v>
      </c>
      <c r="M119" s="238">
        <v>10</v>
      </c>
      <c r="N119" s="238">
        <v>7</v>
      </c>
      <c r="O119" s="238">
        <v>2011</v>
      </c>
      <c r="P119" s="238" t="s">
        <v>362</v>
      </c>
      <c r="Q119" s="238">
        <v>17</v>
      </c>
      <c r="R119" s="238" t="s">
        <v>196</v>
      </c>
      <c r="S119" s="238">
        <v>3</v>
      </c>
      <c r="T119" s="238">
        <v>0</v>
      </c>
      <c r="U119" s="238">
        <v>1</v>
      </c>
      <c r="V119" s="238">
        <v>5</v>
      </c>
      <c r="W119" s="238">
        <v>9</v>
      </c>
      <c r="X119" s="238">
        <v>2</v>
      </c>
      <c r="Y119" s="238">
        <v>1</v>
      </c>
      <c r="Z119" s="238">
        <v>1</v>
      </c>
      <c r="AA119" s="238">
        <v>8</v>
      </c>
      <c r="AB119" s="238">
        <v>1</v>
      </c>
      <c r="AC119" s="238">
        <v>98</v>
      </c>
      <c r="AD119" s="238" t="s">
        <v>4011</v>
      </c>
      <c r="AE119" s="238" t="s">
        <v>4006</v>
      </c>
      <c r="AF119" s="238" t="s">
        <v>3837</v>
      </c>
      <c r="AG119" s="238">
        <v>2</v>
      </c>
      <c r="AH119" s="238">
        <v>2</v>
      </c>
      <c r="AI119" s="238">
        <v>2</v>
      </c>
      <c r="AJ119" s="238">
        <v>2</v>
      </c>
      <c r="AK119" s="238">
        <v>21</v>
      </c>
      <c r="AL119" s="238">
        <v>19</v>
      </c>
      <c r="AM119" s="238" t="s">
        <v>354</v>
      </c>
      <c r="AN119" s="238">
        <v>5</v>
      </c>
      <c r="AO119" s="238">
        <v>2</v>
      </c>
      <c r="AP119" s="238">
        <v>15</v>
      </c>
      <c r="AS119" s="238">
        <v>4</v>
      </c>
      <c r="AT119" s="238">
        <v>98</v>
      </c>
      <c r="AU119" s="238">
        <v>30</v>
      </c>
      <c r="AV119" s="238">
        <v>11</v>
      </c>
      <c r="AW119" s="238">
        <v>21</v>
      </c>
      <c r="AX119" s="238">
        <v>6</v>
      </c>
      <c r="AY119" s="238">
        <v>62</v>
      </c>
      <c r="AZ119" s="238">
        <v>3</v>
      </c>
      <c r="BB119" s="238">
        <v>22</v>
      </c>
      <c r="BC119" s="238" t="s">
        <v>363</v>
      </c>
      <c r="BD119" s="238">
        <v>5</v>
      </c>
      <c r="BE119" s="238">
        <v>1</v>
      </c>
      <c r="BG119" s="238">
        <v>5</v>
      </c>
      <c r="BI119" s="238">
        <v>4</v>
      </c>
      <c r="BJ119" s="238">
        <v>98</v>
      </c>
      <c r="BK119" s="238">
        <v>30</v>
      </c>
      <c r="BL119" s="238">
        <v>11</v>
      </c>
      <c r="BM119" s="238">
        <v>21</v>
      </c>
      <c r="CT119" s="238">
        <v>447414</v>
      </c>
      <c r="CU119" s="238">
        <v>4976066</v>
      </c>
      <c r="CV119" s="238">
        <v>44.936083799999999</v>
      </c>
      <c r="CW119" s="238">
        <v>-93.666461299999995</v>
      </c>
      <c r="CX119" s="238" t="s">
        <v>359</v>
      </c>
      <c r="CY119" s="238" t="s">
        <v>4015</v>
      </c>
    </row>
    <row r="120" spans="1:103" x14ac:dyDescent="0.25">
      <c r="A120" s="238">
        <v>351859</v>
      </c>
      <c r="B120" s="238">
        <v>4</v>
      </c>
      <c r="C120" s="238">
        <v>110</v>
      </c>
      <c r="D120" s="238">
        <v>4.58</v>
      </c>
      <c r="E120" s="238">
        <v>27</v>
      </c>
      <c r="F120" s="238" t="s">
        <v>2776</v>
      </c>
      <c r="H120" s="238" t="s">
        <v>354</v>
      </c>
      <c r="I120" s="238">
        <v>25</v>
      </c>
      <c r="K120" s="238" t="s">
        <v>4016</v>
      </c>
      <c r="M120" s="238">
        <v>5</v>
      </c>
      <c r="N120" s="238">
        <v>26</v>
      </c>
      <c r="O120" s="238">
        <v>2016</v>
      </c>
      <c r="P120" s="238" t="s">
        <v>384</v>
      </c>
      <c r="Q120" s="238">
        <v>12</v>
      </c>
      <c r="R120" s="238" t="s">
        <v>369</v>
      </c>
      <c r="S120" s="238">
        <v>5</v>
      </c>
      <c r="T120" s="238">
        <v>0</v>
      </c>
      <c r="U120" s="238">
        <v>2</v>
      </c>
      <c r="W120" s="238">
        <v>11</v>
      </c>
      <c r="X120" s="238">
        <v>2</v>
      </c>
      <c r="Y120" s="238">
        <v>1</v>
      </c>
      <c r="Z120" s="238">
        <v>1</v>
      </c>
      <c r="AB120" s="238">
        <v>1</v>
      </c>
      <c r="AC120" s="238">
        <v>98</v>
      </c>
      <c r="AD120" s="238" t="s">
        <v>3975</v>
      </c>
      <c r="AF120" s="238" t="s">
        <v>3837</v>
      </c>
      <c r="AG120" s="238">
        <v>90</v>
      </c>
      <c r="AH120" s="238">
        <v>2</v>
      </c>
      <c r="AI120" s="238">
        <v>2</v>
      </c>
      <c r="AJ120" s="238">
        <v>2</v>
      </c>
      <c r="AK120" s="238">
        <v>33</v>
      </c>
      <c r="AL120" s="238">
        <v>54</v>
      </c>
      <c r="AM120" s="238" t="s">
        <v>363</v>
      </c>
      <c r="AN120" s="238">
        <v>5</v>
      </c>
      <c r="AO120" s="238">
        <v>11</v>
      </c>
      <c r="AS120" s="238">
        <v>90</v>
      </c>
      <c r="AT120" s="238">
        <v>9</v>
      </c>
      <c r="AU120" s="238">
        <v>15</v>
      </c>
      <c r="AV120" s="238">
        <v>11</v>
      </c>
      <c r="AW120" s="238">
        <v>21</v>
      </c>
      <c r="AX120" s="238">
        <v>3</v>
      </c>
      <c r="AY120" s="238">
        <v>2</v>
      </c>
      <c r="AZ120" s="238">
        <v>2</v>
      </c>
      <c r="BA120" s="238">
        <v>20</v>
      </c>
      <c r="BI120" s="238">
        <v>90</v>
      </c>
      <c r="BJ120" s="238">
        <v>9</v>
      </c>
      <c r="BK120" s="238">
        <v>15</v>
      </c>
      <c r="BL120" s="238">
        <v>11</v>
      </c>
      <c r="BM120" s="238">
        <v>21</v>
      </c>
      <c r="CT120" s="238">
        <v>447415.49591248803</v>
      </c>
      <c r="CU120" s="238">
        <v>4976085.8694193102</v>
      </c>
      <c r="CV120" s="238">
        <v>44.936261090000002</v>
      </c>
      <c r="CW120" s="238">
        <v>-93.666447980000001</v>
      </c>
      <c r="CX120" s="238" t="s">
        <v>359</v>
      </c>
      <c r="CY120" s="238" t="s">
        <v>4017</v>
      </c>
    </row>
    <row r="121" spans="1:103" x14ac:dyDescent="0.25">
      <c r="A121" s="238">
        <v>10906672</v>
      </c>
      <c r="B121" s="238">
        <v>4</v>
      </c>
      <c r="C121" s="238">
        <v>110</v>
      </c>
      <c r="D121" s="238">
        <v>4.6120000000000001</v>
      </c>
      <c r="E121" s="238">
        <v>27</v>
      </c>
      <c r="F121" s="238" t="s">
        <v>2776</v>
      </c>
      <c r="H121" s="238" t="s">
        <v>354</v>
      </c>
      <c r="I121" s="238">
        <v>25</v>
      </c>
      <c r="K121" s="238">
        <v>13015756</v>
      </c>
      <c r="L121" s="238">
        <v>133180164</v>
      </c>
      <c r="M121" s="238">
        <v>11</v>
      </c>
      <c r="N121" s="238">
        <v>14</v>
      </c>
      <c r="O121" s="238">
        <v>2013</v>
      </c>
      <c r="P121" s="238" t="s">
        <v>384</v>
      </c>
      <c r="Q121" s="238">
        <v>18</v>
      </c>
      <c r="R121" s="238" t="s">
        <v>419</v>
      </c>
      <c r="S121" s="238">
        <v>5</v>
      </c>
      <c r="T121" s="238">
        <v>0</v>
      </c>
      <c r="U121" s="238">
        <v>2</v>
      </c>
      <c r="V121" s="238">
        <v>10</v>
      </c>
      <c r="W121" s="238">
        <v>10</v>
      </c>
      <c r="X121" s="238">
        <v>2</v>
      </c>
      <c r="Y121" s="238">
        <v>4</v>
      </c>
      <c r="Z121" s="238">
        <v>1</v>
      </c>
      <c r="AB121" s="238">
        <v>1</v>
      </c>
      <c r="AC121" s="238">
        <v>98</v>
      </c>
      <c r="AD121" s="238" t="s">
        <v>4011</v>
      </c>
      <c r="AE121" s="238" t="s">
        <v>2921</v>
      </c>
      <c r="AF121" s="238" t="s">
        <v>3837</v>
      </c>
      <c r="AG121" s="238">
        <v>5</v>
      </c>
      <c r="AH121" s="238">
        <v>2</v>
      </c>
      <c r="AI121" s="238">
        <v>2</v>
      </c>
      <c r="AJ121" s="238">
        <v>1</v>
      </c>
      <c r="AK121" s="238">
        <v>28</v>
      </c>
      <c r="AL121" s="238">
        <v>20</v>
      </c>
      <c r="AM121" s="238" t="s">
        <v>354</v>
      </c>
      <c r="AN121" s="238">
        <v>5</v>
      </c>
      <c r="AO121" s="238">
        <v>8</v>
      </c>
      <c r="AS121" s="238">
        <v>4</v>
      </c>
      <c r="AT121" s="238">
        <v>98</v>
      </c>
      <c r="AU121" s="238">
        <v>30</v>
      </c>
      <c r="AV121" s="238">
        <v>11</v>
      </c>
      <c r="AW121" s="238">
        <v>21</v>
      </c>
      <c r="AX121" s="238">
        <v>2</v>
      </c>
      <c r="AY121" s="238">
        <v>4</v>
      </c>
      <c r="AZ121" s="238">
        <v>1</v>
      </c>
      <c r="BA121" s="238">
        <v>21</v>
      </c>
      <c r="BB121" s="238">
        <v>42</v>
      </c>
      <c r="BC121" s="238" t="s">
        <v>354</v>
      </c>
      <c r="BD121" s="238">
        <v>5</v>
      </c>
      <c r="BE121" s="238">
        <v>1</v>
      </c>
      <c r="BI121" s="238">
        <v>4</v>
      </c>
      <c r="BJ121" s="238">
        <v>98</v>
      </c>
      <c r="BK121" s="238">
        <v>30</v>
      </c>
      <c r="BL121" s="238">
        <v>11</v>
      </c>
      <c r="BM121" s="238">
        <v>21</v>
      </c>
      <c r="CT121" s="238">
        <v>447420</v>
      </c>
      <c r="CU121" s="238">
        <v>4976136</v>
      </c>
      <c r="CV121" s="238">
        <v>44.936715499999998</v>
      </c>
      <c r="CW121" s="238">
        <v>-93.666399499999997</v>
      </c>
      <c r="CX121" s="238" t="s">
        <v>359</v>
      </c>
      <c r="CY121" s="238" t="s">
        <v>4018</v>
      </c>
    </row>
    <row r="122" spans="1:103" x14ac:dyDescent="0.25">
      <c r="A122" s="238">
        <v>10995190</v>
      </c>
      <c r="B122" s="238">
        <v>4</v>
      </c>
      <c r="C122" s="238">
        <v>110</v>
      </c>
      <c r="D122" s="238">
        <v>4.6120000000000001</v>
      </c>
      <c r="E122" s="238">
        <v>27</v>
      </c>
      <c r="F122" s="238" t="s">
        <v>2776</v>
      </c>
      <c r="H122" s="238" t="s">
        <v>354</v>
      </c>
      <c r="I122" s="238">
        <v>25</v>
      </c>
      <c r="K122" s="238" t="s">
        <v>4019</v>
      </c>
      <c r="L122" s="238">
        <v>143160182</v>
      </c>
      <c r="M122" s="238">
        <v>11</v>
      </c>
      <c r="N122" s="238">
        <v>12</v>
      </c>
      <c r="O122" s="238">
        <v>2014</v>
      </c>
      <c r="P122" s="238" t="s">
        <v>355</v>
      </c>
      <c r="Q122" s="238">
        <v>17</v>
      </c>
      <c r="S122" s="238">
        <v>5</v>
      </c>
      <c r="T122" s="238">
        <v>0</v>
      </c>
      <c r="U122" s="238">
        <v>1</v>
      </c>
      <c r="V122" s="238">
        <v>8</v>
      </c>
      <c r="W122" s="238">
        <v>16</v>
      </c>
      <c r="X122" s="238">
        <v>2</v>
      </c>
      <c r="Y122" s="238">
        <v>4</v>
      </c>
      <c r="Z122" s="238">
        <v>2</v>
      </c>
      <c r="AA122" s="238">
        <v>4</v>
      </c>
      <c r="AB122" s="238">
        <v>5</v>
      </c>
      <c r="AC122" s="238">
        <v>98</v>
      </c>
      <c r="AD122" s="238" t="s">
        <v>4020</v>
      </c>
      <c r="AE122" s="238" t="s">
        <v>4001</v>
      </c>
      <c r="AF122" s="238" t="s">
        <v>3837</v>
      </c>
      <c r="AG122" s="238">
        <v>4</v>
      </c>
      <c r="AH122" s="238">
        <v>2</v>
      </c>
      <c r="AI122" s="238">
        <v>2</v>
      </c>
      <c r="AJ122" s="238">
        <v>2</v>
      </c>
      <c r="AK122" s="238">
        <v>21</v>
      </c>
      <c r="AL122" s="238">
        <v>57</v>
      </c>
      <c r="AM122" s="238" t="s">
        <v>363</v>
      </c>
      <c r="AN122" s="238">
        <v>5</v>
      </c>
      <c r="AO122" s="238">
        <v>1</v>
      </c>
      <c r="AP122" s="238">
        <v>1</v>
      </c>
      <c r="AS122" s="238">
        <v>7</v>
      </c>
      <c r="AT122" s="238">
        <v>98</v>
      </c>
      <c r="AU122" s="238">
        <v>35</v>
      </c>
      <c r="AV122" s="238">
        <v>11</v>
      </c>
      <c r="AW122" s="238">
        <v>21</v>
      </c>
      <c r="CT122" s="238">
        <v>447420</v>
      </c>
      <c r="CU122" s="238">
        <v>4976136</v>
      </c>
      <c r="CV122" s="238">
        <v>44.936715499999998</v>
      </c>
      <c r="CW122" s="238">
        <v>-93.666399499999997</v>
      </c>
      <c r="CX122" s="238" t="s">
        <v>359</v>
      </c>
      <c r="CY122" s="238" t="s">
        <v>4021</v>
      </c>
    </row>
    <row r="123" spans="1:103" x14ac:dyDescent="0.25">
      <c r="A123" s="238">
        <v>11052924</v>
      </c>
      <c r="B123" s="238">
        <v>4</v>
      </c>
      <c r="C123" s="238">
        <v>110</v>
      </c>
      <c r="D123" s="238">
        <v>4.6239999999999997</v>
      </c>
      <c r="E123" s="238">
        <v>27</v>
      </c>
      <c r="F123" s="238" t="s">
        <v>2776</v>
      </c>
      <c r="H123" s="238" t="s">
        <v>354</v>
      </c>
      <c r="I123" s="238">
        <v>25</v>
      </c>
      <c r="K123" s="238">
        <v>15008622</v>
      </c>
      <c r="L123" s="238">
        <v>152070057</v>
      </c>
      <c r="M123" s="238">
        <v>7</v>
      </c>
      <c r="N123" s="238">
        <v>26</v>
      </c>
      <c r="O123" s="238">
        <v>2015</v>
      </c>
      <c r="P123" s="238" t="s">
        <v>366</v>
      </c>
      <c r="Q123" s="238">
        <v>11</v>
      </c>
      <c r="S123" s="238">
        <v>4</v>
      </c>
      <c r="T123" s="238">
        <v>0</v>
      </c>
      <c r="U123" s="238">
        <v>2</v>
      </c>
      <c r="V123" s="238">
        <v>3</v>
      </c>
      <c r="W123" s="238">
        <v>10</v>
      </c>
      <c r="X123" s="238">
        <v>10</v>
      </c>
      <c r="Y123" s="238">
        <v>1</v>
      </c>
      <c r="Z123" s="238">
        <v>1</v>
      </c>
      <c r="AA123" s="238">
        <v>1</v>
      </c>
      <c r="AB123" s="238">
        <v>1</v>
      </c>
      <c r="AC123" s="238">
        <v>98</v>
      </c>
      <c r="AD123" s="238" t="s">
        <v>4005</v>
      </c>
      <c r="AE123" s="238" t="s">
        <v>2921</v>
      </c>
      <c r="AF123" s="238" t="s">
        <v>3837</v>
      </c>
      <c r="AG123" s="238">
        <v>9</v>
      </c>
      <c r="AH123" s="238">
        <v>2</v>
      </c>
      <c r="AI123" s="238">
        <v>2</v>
      </c>
      <c r="AJ123" s="238">
        <v>1</v>
      </c>
      <c r="AK123" s="238">
        <v>21</v>
      </c>
      <c r="AL123" s="238">
        <v>39</v>
      </c>
      <c r="AM123" s="238" t="s">
        <v>363</v>
      </c>
      <c r="AN123" s="238">
        <v>5</v>
      </c>
      <c r="AO123" s="238">
        <v>1</v>
      </c>
      <c r="AP123" s="238">
        <v>1</v>
      </c>
      <c r="AS123" s="238">
        <v>4</v>
      </c>
      <c r="AT123" s="238">
        <v>20</v>
      </c>
      <c r="AU123" s="238">
        <v>30</v>
      </c>
      <c r="AV123" s="238">
        <v>11</v>
      </c>
      <c r="AW123" s="238">
        <v>21</v>
      </c>
      <c r="AX123" s="238">
        <v>2</v>
      </c>
      <c r="AY123" s="238">
        <v>2</v>
      </c>
      <c r="AZ123" s="238">
        <v>6</v>
      </c>
      <c r="BA123" s="238">
        <v>24</v>
      </c>
      <c r="BB123" s="238">
        <v>22</v>
      </c>
      <c r="BC123" s="238" t="s">
        <v>363</v>
      </c>
      <c r="BD123" s="238">
        <v>5</v>
      </c>
      <c r="BE123" s="238">
        <v>2</v>
      </c>
      <c r="BI123" s="238">
        <v>4</v>
      </c>
      <c r="BJ123" s="238">
        <v>20</v>
      </c>
      <c r="BK123" s="238">
        <v>30</v>
      </c>
      <c r="BL123" s="238">
        <v>11</v>
      </c>
      <c r="BM123" s="238">
        <v>21</v>
      </c>
      <c r="CT123" s="238">
        <v>447421</v>
      </c>
      <c r="CU123" s="238">
        <v>4976157</v>
      </c>
      <c r="CV123" s="238">
        <v>44.936897600000002</v>
      </c>
      <c r="CW123" s="238">
        <v>-93.666381700000002</v>
      </c>
      <c r="CX123" s="238" t="s">
        <v>359</v>
      </c>
      <c r="CY123" s="238" t="s">
        <v>4022</v>
      </c>
    </row>
    <row r="124" spans="1:103" x14ac:dyDescent="0.25">
      <c r="A124" s="238">
        <v>10796464</v>
      </c>
      <c r="B124" s="238">
        <v>4</v>
      </c>
      <c r="C124" s="238">
        <v>110</v>
      </c>
      <c r="D124" s="238">
        <v>4.625</v>
      </c>
      <c r="E124" s="238">
        <v>27</v>
      </c>
      <c r="F124" s="238" t="s">
        <v>2776</v>
      </c>
      <c r="H124" s="238" t="s">
        <v>354</v>
      </c>
      <c r="I124" s="238">
        <v>25</v>
      </c>
      <c r="K124" s="238">
        <v>12001188</v>
      </c>
      <c r="L124" s="238">
        <v>121370210</v>
      </c>
      <c r="M124" s="238">
        <v>5</v>
      </c>
      <c r="N124" s="238">
        <v>16</v>
      </c>
      <c r="O124" s="238">
        <v>2012</v>
      </c>
      <c r="P124" s="238" t="s">
        <v>355</v>
      </c>
      <c r="Q124" s="238">
        <v>19</v>
      </c>
      <c r="R124" s="238" t="s">
        <v>419</v>
      </c>
      <c r="S124" s="238">
        <v>5</v>
      </c>
      <c r="T124" s="238">
        <v>0</v>
      </c>
      <c r="U124" s="238">
        <v>1</v>
      </c>
      <c r="V124" s="238">
        <v>7</v>
      </c>
      <c r="W124" s="238">
        <v>26</v>
      </c>
      <c r="X124" s="238">
        <v>10</v>
      </c>
      <c r="Y124" s="238">
        <v>1</v>
      </c>
      <c r="Z124" s="238">
        <v>1</v>
      </c>
      <c r="AB124" s="238">
        <v>1</v>
      </c>
      <c r="AC124" s="238">
        <v>98</v>
      </c>
      <c r="AD124" s="238" t="s">
        <v>3906</v>
      </c>
      <c r="AE124" s="238" t="s">
        <v>2795</v>
      </c>
      <c r="AF124" s="238" t="s">
        <v>3837</v>
      </c>
      <c r="AG124" s="238">
        <v>3</v>
      </c>
      <c r="AH124" s="238">
        <v>2</v>
      </c>
      <c r="AI124" s="238">
        <v>4</v>
      </c>
      <c r="AJ124" s="238">
        <v>1</v>
      </c>
      <c r="AK124" s="238">
        <v>4</v>
      </c>
      <c r="AL124" s="238">
        <v>72</v>
      </c>
      <c r="AM124" s="238" t="s">
        <v>363</v>
      </c>
      <c r="AN124" s="238">
        <v>5</v>
      </c>
      <c r="AO124" s="238">
        <v>8</v>
      </c>
      <c r="AS124" s="238">
        <v>3</v>
      </c>
      <c r="AT124" s="238">
        <v>20</v>
      </c>
      <c r="AU124" s="238">
        <v>30</v>
      </c>
      <c r="AV124" s="238">
        <v>11</v>
      </c>
      <c r="AW124" s="238">
        <v>21</v>
      </c>
      <c r="CT124" s="238">
        <v>447421</v>
      </c>
      <c r="CU124" s="238">
        <v>4976158</v>
      </c>
      <c r="CV124" s="238">
        <v>44.936914299999998</v>
      </c>
      <c r="CW124" s="238">
        <v>-93.666379699999993</v>
      </c>
      <c r="CX124" s="238" t="s">
        <v>359</v>
      </c>
      <c r="CY124" s="238" t="s">
        <v>4023</v>
      </c>
    </row>
    <row r="125" spans="1:103" x14ac:dyDescent="0.25">
      <c r="A125" s="238">
        <v>10868879</v>
      </c>
      <c r="B125" s="238">
        <v>4</v>
      </c>
      <c r="C125" s="238">
        <v>110</v>
      </c>
      <c r="D125" s="238">
        <v>4.6340000000000003</v>
      </c>
      <c r="E125" s="238">
        <v>27</v>
      </c>
      <c r="F125" s="238" t="s">
        <v>2776</v>
      </c>
      <c r="H125" s="238" t="s">
        <v>354</v>
      </c>
      <c r="I125" s="238">
        <v>25</v>
      </c>
      <c r="K125" s="238">
        <v>13003310</v>
      </c>
      <c r="L125" s="238">
        <v>130730039</v>
      </c>
      <c r="M125" s="238">
        <v>3</v>
      </c>
      <c r="N125" s="238">
        <v>14</v>
      </c>
      <c r="O125" s="238">
        <v>2013</v>
      </c>
      <c r="P125" s="238" t="s">
        <v>384</v>
      </c>
      <c r="Q125" s="238">
        <v>7</v>
      </c>
      <c r="R125" s="238" t="s">
        <v>419</v>
      </c>
      <c r="S125" s="238">
        <v>5</v>
      </c>
      <c r="T125" s="238">
        <v>0</v>
      </c>
      <c r="U125" s="238">
        <v>2</v>
      </c>
      <c r="V125" s="238">
        <v>98</v>
      </c>
      <c r="W125" s="238">
        <v>32</v>
      </c>
      <c r="X125" s="238">
        <v>4</v>
      </c>
      <c r="Y125" s="238">
        <v>1</v>
      </c>
      <c r="Z125" s="238">
        <v>2</v>
      </c>
      <c r="AA125" s="238">
        <v>4</v>
      </c>
      <c r="AB125" s="238">
        <v>3</v>
      </c>
      <c r="AC125" s="238">
        <v>98</v>
      </c>
      <c r="AD125" s="238" t="s">
        <v>4024</v>
      </c>
      <c r="AE125" s="238" t="s">
        <v>2800</v>
      </c>
      <c r="AF125" s="238" t="s">
        <v>3837</v>
      </c>
      <c r="AG125" s="238">
        <v>90</v>
      </c>
      <c r="AH125" s="238">
        <v>2</v>
      </c>
      <c r="AI125" s="238">
        <v>4</v>
      </c>
      <c r="AJ125" s="238">
        <v>1</v>
      </c>
      <c r="AK125" s="238">
        <v>21</v>
      </c>
      <c r="AL125" s="238">
        <v>16</v>
      </c>
      <c r="AM125" s="238" t="s">
        <v>363</v>
      </c>
      <c r="AN125" s="238">
        <v>5</v>
      </c>
      <c r="AO125" s="238">
        <v>72</v>
      </c>
      <c r="AP125" s="238">
        <v>1</v>
      </c>
      <c r="AS125" s="238">
        <v>4</v>
      </c>
      <c r="AT125" s="238">
        <v>20</v>
      </c>
      <c r="AU125" s="238">
        <v>30</v>
      </c>
      <c r="AV125" s="238">
        <v>11</v>
      </c>
      <c r="AW125" s="238">
        <v>21</v>
      </c>
      <c r="AX125" s="238">
        <v>2</v>
      </c>
      <c r="AY125" s="238">
        <v>2</v>
      </c>
      <c r="AZ125" s="238">
        <v>2</v>
      </c>
      <c r="BA125" s="238">
        <v>21</v>
      </c>
      <c r="BB125" s="238">
        <v>68</v>
      </c>
      <c r="BC125" s="238" t="s">
        <v>354</v>
      </c>
      <c r="BD125" s="238">
        <v>5</v>
      </c>
      <c r="BE125" s="238">
        <v>1</v>
      </c>
      <c r="BF125" s="238">
        <v>1</v>
      </c>
      <c r="BI125" s="238">
        <v>4</v>
      </c>
      <c r="BJ125" s="238">
        <v>20</v>
      </c>
      <c r="BK125" s="238">
        <v>30</v>
      </c>
      <c r="BL125" s="238">
        <v>11</v>
      </c>
      <c r="BM125" s="238">
        <v>21</v>
      </c>
      <c r="CT125" s="238">
        <v>447423</v>
      </c>
      <c r="CU125" s="238">
        <v>4976172</v>
      </c>
      <c r="CV125" s="238">
        <v>44.937040099999997</v>
      </c>
      <c r="CW125" s="238">
        <v>-93.6663645</v>
      </c>
      <c r="CX125" s="238" t="s">
        <v>359</v>
      </c>
      <c r="CY125" s="238" t="s">
        <v>4025</v>
      </c>
    </row>
    <row r="126" spans="1:103" x14ac:dyDescent="0.25">
      <c r="A126" s="238">
        <v>10875025</v>
      </c>
      <c r="B126" s="238">
        <v>4</v>
      </c>
      <c r="C126" s="238">
        <v>125</v>
      </c>
      <c r="D126" s="238">
        <v>0</v>
      </c>
      <c r="E126" s="238">
        <v>27</v>
      </c>
      <c r="F126" s="238" t="s">
        <v>2776</v>
      </c>
      <c r="H126" s="238" t="s">
        <v>354</v>
      </c>
      <c r="I126" s="238">
        <v>25</v>
      </c>
      <c r="K126" s="238" t="s">
        <v>4026</v>
      </c>
      <c r="L126" s="238">
        <v>131670092</v>
      </c>
      <c r="M126" s="238">
        <v>6</v>
      </c>
      <c r="N126" s="238">
        <v>16</v>
      </c>
      <c r="O126" s="238">
        <v>2013</v>
      </c>
      <c r="P126" s="238" t="s">
        <v>366</v>
      </c>
      <c r="Q126" s="238">
        <v>14</v>
      </c>
      <c r="R126" s="238" t="s">
        <v>419</v>
      </c>
      <c r="S126" s="238">
        <v>5</v>
      </c>
      <c r="T126" s="238">
        <v>0</v>
      </c>
      <c r="U126" s="238">
        <v>2</v>
      </c>
      <c r="V126" s="238">
        <v>3</v>
      </c>
      <c r="W126" s="238">
        <v>10</v>
      </c>
      <c r="X126" s="238">
        <v>4</v>
      </c>
      <c r="Y126" s="238">
        <v>1</v>
      </c>
      <c r="Z126" s="238">
        <v>1</v>
      </c>
      <c r="AA126" s="238">
        <v>1</v>
      </c>
      <c r="AB126" s="238">
        <v>1</v>
      </c>
      <c r="AC126" s="238">
        <v>98</v>
      </c>
      <c r="AD126" s="238" t="s">
        <v>4005</v>
      </c>
      <c r="AE126" s="238" t="s">
        <v>2933</v>
      </c>
      <c r="AF126" s="238" t="s">
        <v>4027</v>
      </c>
      <c r="AG126" s="238">
        <v>9</v>
      </c>
      <c r="AH126" s="238">
        <v>2</v>
      </c>
      <c r="AI126" s="238">
        <v>2</v>
      </c>
      <c r="AJ126" s="238">
        <v>1</v>
      </c>
      <c r="AK126" s="238">
        <v>21</v>
      </c>
      <c r="AL126" s="238">
        <v>30</v>
      </c>
      <c r="AM126" s="238" t="s">
        <v>363</v>
      </c>
      <c r="AN126" s="238">
        <v>5</v>
      </c>
      <c r="AO126" s="238">
        <v>1</v>
      </c>
      <c r="AP126" s="238">
        <v>1</v>
      </c>
      <c r="AS126" s="238">
        <v>7</v>
      </c>
      <c r="AT126" s="238">
        <v>98</v>
      </c>
      <c r="AU126" s="238">
        <v>35</v>
      </c>
      <c r="AV126" s="238">
        <v>11</v>
      </c>
      <c r="AW126" s="238">
        <v>21</v>
      </c>
      <c r="AX126" s="238">
        <v>2</v>
      </c>
      <c r="AY126" s="238">
        <v>2</v>
      </c>
      <c r="AZ126" s="238">
        <v>4</v>
      </c>
      <c r="BA126" s="238">
        <v>24</v>
      </c>
      <c r="BB126" s="238">
        <v>27</v>
      </c>
      <c r="BC126" s="238" t="s">
        <v>354</v>
      </c>
      <c r="BD126" s="238">
        <v>5</v>
      </c>
      <c r="BE126" s="238">
        <v>1</v>
      </c>
      <c r="BF126" s="238">
        <v>1</v>
      </c>
      <c r="BI126" s="238">
        <v>7</v>
      </c>
      <c r="BJ126" s="238">
        <v>98</v>
      </c>
      <c r="BK126" s="238">
        <v>35</v>
      </c>
      <c r="BL126" s="238">
        <v>11</v>
      </c>
      <c r="BM126" s="238">
        <v>21</v>
      </c>
      <c r="CT126" s="238">
        <v>447178</v>
      </c>
      <c r="CU126" s="238">
        <v>4975467</v>
      </c>
      <c r="CV126" s="238">
        <v>44.930675899999997</v>
      </c>
      <c r="CW126" s="238">
        <v>-93.669393200000002</v>
      </c>
      <c r="CX126" s="238" t="s">
        <v>359</v>
      </c>
      <c r="CY126" s="238" t="s">
        <v>4028</v>
      </c>
    </row>
    <row r="127" spans="1:103" x14ac:dyDescent="0.25">
      <c r="A127" s="238">
        <v>10958054</v>
      </c>
      <c r="B127" s="238">
        <v>4</v>
      </c>
      <c r="C127" s="238">
        <v>125</v>
      </c>
      <c r="D127" s="238">
        <v>0</v>
      </c>
      <c r="E127" s="238">
        <v>27</v>
      </c>
      <c r="F127" s="238" t="s">
        <v>2776</v>
      </c>
      <c r="H127" s="238" t="s">
        <v>354</v>
      </c>
      <c r="I127" s="238">
        <v>25</v>
      </c>
      <c r="K127" s="238">
        <v>14006045</v>
      </c>
      <c r="L127" s="238">
        <v>141390097</v>
      </c>
      <c r="M127" s="238">
        <v>5</v>
      </c>
      <c r="N127" s="238">
        <v>17</v>
      </c>
      <c r="O127" s="238">
        <v>2014</v>
      </c>
      <c r="P127" s="238" t="s">
        <v>364</v>
      </c>
      <c r="Q127" s="238">
        <v>14</v>
      </c>
      <c r="R127" s="238" t="s">
        <v>369</v>
      </c>
      <c r="S127" s="238">
        <v>3</v>
      </c>
      <c r="T127" s="238">
        <v>0</v>
      </c>
      <c r="U127" s="238">
        <v>1</v>
      </c>
      <c r="W127" s="238">
        <v>9</v>
      </c>
      <c r="X127" s="238">
        <v>2</v>
      </c>
      <c r="Y127" s="238">
        <v>1</v>
      </c>
      <c r="Z127" s="238">
        <v>1</v>
      </c>
      <c r="AA127" s="238">
        <v>1</v>
      </c>
      <c r="AB127" s="238">
        <v>1</v>
      </c>
      <c r="AC127" s="238">
        <v>98</v>
      </c>
      <c r="AD127" s="238" t="s">
        <v>3815</v>
      </c>
      <c r="AE127" s="238" t="s">
        <v>3975</v>
      </c>
      <c r="AF127" s="238" t="s">
        <v>4027</v>
      </c>
      <c r="AG127" s="238">
        <v>2</v>
      </c>
      <c r="AH127" s="238">
        <v>2</v>
      </c>
      <c r="AI127" s="238">
        <v>2</v>
      </c>
      <c r="AJ127" s="238">
        <v>3</v>
      </c>
      <c r="AK127" s="238">
        <v>23</v>
      </c>
      <c r="AL127" s="238">
        <v>37</v>
      </c>
      <c r="AM127" s="238" t="s">
        <v>363</v>
      </c>
      <c r="AN127" s="238">
        <v>5</v>
      </c>
      <c r="AO127" s="238">
        <v>1</v>
      </c>
      <c r="AS127" s="238">
        <v>7</v>
      </c>
      <c r="AT127" s="238">
        <v>98</v>
      </c>
      <c r="AU127" s="238">
        <v>35</v>
      </c>
      <c r="AV127" s="238">
        <v>10</v>
      </c>
      <c r="AW127" s="238">
        <v>20</v>
      </c>
      <c r="AX127" s="238">
        <v>6</v>
      </c>
      <c r="AY127" s="238">
        <v>62</v>
      </c>
      <c r="BA127" s="238">
        <v>21</v>
      </c>
      <c r="BB127" s="238">
        <v>45</v>
      </c>
      <c r="BC127" s="238" t="s">
        <v>354</v>
      </c>
      <c r="BD127" s="238">
        <v>5</v>
      </c>
      <c r="BE127" s="238">
        <v>1</v>
      </c>
      <c r="BI127" s="238">
        <v>7</v>
      </c>
      <c r="BJ127" s="238">
        <v>98</v>
      </c>
      <c r="BK127" s="238">
        <v>35</v>
      </c>
      <c r="BL127" s="238">
        <v>10</v>
      </c>
      <c r="BM127" s="238">
        <v>20</v>
      </c>
      <c r="CT127" s="238">
        <v>447178</v>
      </c>
      <c r="CU127" s="238">
        <v>4975467</v>
      </c>
      <c r="CV127" s="238">
        <v>44.930675899999997</v>
      </c>
      <c r="CW127" s="238">
        <v>-93.669393200000002</v>
      </c>
      <c r="CX127" s="238" t="s">
        <v>359</v>
      </c>
      <c r="CY127" s="238" t="s">
        <v>4029</v>
      </c>
    </row>
    <row r="128" spans="1:103" x14ac:dyDescent="0.25">
      <c r="A128" s="238">
        <v>10968769</v>
      </c>
      <c r="B128" s="238">
        <v>4</v>
      </c>
      <c r="C128" s="238">
        <v>125</v>
      </c>
      <c r="D128" s="238">
        <v>0</v>
      </c>
      <c r="E128" s="238">
        <v>27</v>
      </c>
      <c r="F128" s="238" t="s">
        <v>2776</v>
      </c>
      <c r="H128" s="238" t="s">
        <v>354</v>
      </c>
      <c r="I128" s="238">
        <v>25</v>
      </c>
      <c r="K128" s="238" t="s">
        <v>4030</v>
      </c>
      <c r="L128" s="238">
        <v>141920152</v>
      </c>
      <c r="M128" s="238">
        <v>7</v>
      </c>
      <c r="N128" s="238">
        <v>10</v>
      </c>
      <c r="O128" s="238">
        <v>2014</v>
      </c>
      <c r="P128" s="238" t="s">
        <v>384</v>
      </c>
      <c r="Q128" s="238">
        <v>17</v>
      </c>
      <c r="S128" s="238">
        <v>5</v>
      </c>
      <c r="T128" s="238">
        <v>0</v>
      </c>
      <c r="U128" s="238">
        <v>2</v>
      </c>
      <c r="V128" s="238">
        <v>90</v>
      </c>
      <c r="W128" s="238">
        <v>10</v>
      </c>
      <c r="X128" s="238">
        <v>4</v>
      </c>
      <c r="Y128" s="238">
        <v>1</v>
      </c>
      <c r="Z128" s="238">
        <v>1</v>
      </c>
      <c r="AA128" s="238">
        <v>1</v>
      </c>
      <c r="AB128" s="238">
        <v>1</v>
      </c>
      <c r="AC128" s="238">
        <v>98</v>
      </c>
      <c r="AD128" s="238" t="s">
        <v>3828</v>
      </c>
      <c r="AE128" s="238" t="s">
        <v>3906</v>
      </c>
      <c r="AF128" s="238" t="s">
        <v>4027</v>
      </c>
      <c r="AG128" s="238">
        <v>90</v>
      </c>
      <c r="AH128" s="238">
        <v>2</v>
      </c>
      <c r="AI128" s="238">
        <v>4</v>
      </c>
      <c r="AJ128" s="238">
        <v>4</v>
      </c>
      <c r="AK128" s="238">
        <v>8</v>
      </c>
      <c r="AL128" s="238">
        <v>32</v>
      </c>
      <c r="AM128" s="238" t="s">
        <v>363</v>
      </c>
      <c r="AN128" s="238">
        <v>5</v>
      </c>
      <c r="AO128" s="238">
        <v>1</v>
      </c>
      <c r="AP128" s="238">
        <v>1</v>
      </c>
      <c r="AS128" s="238">
        <v>5</v>
      </c>
      <c r="AT128" s="238">
        <v>2</v>
      </c>
      <c r="AU128" s="238">
        <v>30</v>
      </c>
      <c r="AV128" s="238">
        <v>11</v>
      </c>
      <c r="AW128" s="238">
        <v>21</v>
      </c>
      <c r="AX128" s="238">
        <v>2</v>
      </c>
      <c r="AY128" s="238">
        <v>3</v>
      </c>
      <c r="AZ128" s="238">
        <v>2</v>
      </c>
      <c r="BA128" s="238">
        <v>33</v>
      </c>
      <c r="BB128" s="238">
        <v>81</v>
      </c>
      <c r="BC128" s="238" t="s">
        <v>354</v>
      </c>
      <c r="BD128" s="238">
        <v>5</v>
      </c>
      <c r="BE128" s="238">
        <v>1</v>
      </c>
      <c r="BF128" s="238">
        <v>1</v>
      </c>
      <c r="BI128" s="238">
        <v>5</v>
      </c>
      <c r="BJ128" s="238">
        <v>2</v>
      </c>
      <c r="BK128" s="238">
        <v>30</v>
      </c>
      <c r="BL128" s="238">
        <v>11</v>
      </c>
      <c r="BM128" s="238">
        <v>21</v>
      </c>
      <c r="CT128" s="238">
        <v>447178</v>
      </c>
      <c r="CU128" s="238">
        <v>4975467</v>
      </c>
      <c r="CV128" s="238">
        <v>44.930675899999997</v>
      </c>
      <c r="CW128" s="238">
        <v>-93.669393200000002</v>
      </c>
      <c r="CX128" s="238" t="s">
        <v>359</v>
      </c>
      <c r="CY128" s="238" t="s">
        <v>4031</v>
      </c>
    </row>
    <row r="129" spans="1:103" x14ac:dyDescent="0.25">
      <c r="A129" s="238">
        <v>11008629</v>
      </c>
      <c r="B129" s="238">
        <v>4</v>
      </c>
      <c r="C129" s="238">
        <v>125</v>
      </c>
      <c r="D129" s="238">
        <v>0</v>
      </c>
      <c r="E129" s="238">
        <v>27</v>
      </c>
      <c r="F129" s="238" t="s">
        <v>2776</v>
      </c>
      <c r="H129" s="238" t="s">
        <v>354</v>
      </c>
      <c r="I129" s="238">
        <v>25</v>
      </c>
      <c r="K129" s="238" t="s">
        <v>4032</v>
      </c>
      <c r="L129" s="238">
        <v>143610237</v>
      </c>
      <c r="M129" s="238">
        <v>12</v>
      </c>
      <c r="N129" s="238">
        <v>26</v>
      </c>
      <c r="O129" s="238">
        <v>2014</v>
      </c>
      <c r="P129" s="238" t="s">
        <v>362</v>
      </c>
      <c r="Q129" s="238">
        <v>20</v>
      </c>
      <c r="R129" s="238" t="s">
        <v>196</v>
      </c>
      <c r="S129" s="238">
        <v>5</v>
      </c>
      <c r="T129" s="238">
        <v>0</v>
      </c>
      <c r="U129" s="238">
        <v>2</v>
      </c>
      <c r="V129" s="238">
        <v>98</v>
      </c>
      <c r="W129" s="238">
        <v>10</v>
      </c>
      <c r="X129" s="238">
        <v>4</v>
      </c>
      <c r="Y129" s="238">
        <v>4</v>
      </c>
      <c r="Z129" s="238">
        <v>4</v>
      </c>
      <c r="AA129" s="238">
        <v>4</v>
      </c>
      <c r="AB129" s="238">
        <v>3</v>
      </c>
      <c r="AC129" s="238">
        <v>98</v>
      </c>
      <c r="AD129" s="238" t="s">
        <v>3822</v>
      </c>
      <c r="AE129" s="238" t="s">
        <v>4033</v>
      </c>
      <c r="AF129" s="238" t="s">
        <v>4027</v>
      </c>
      <c r="AG129" s="238">
        <v>90</v>
      </c>
      <c r="AH129" s="238">
        <v>0</v>
      </c>
      <c r="AI129" s="238">
        <v>4</v>
      </c>
      <c r="AJ129" s="238">
        <v>4</v>
      </c>
      <c r="AL129" s="238">
        <v>16</v>
      </c>
      <c r="AM129" s="238" t="s">
        <v>354</v>
      </c>
      <c r="AN129" s="238">
        <v>5</v>
      </c>
      <c r="AQ129" s="238">
        <v>26</v>
      </c>
      <c r="AT129" s="238">
        <v>2</v>
      </c>
      <c r="AU129" s="238">
        <v>30</v>
      </c>
      <c r="AV129" s="238">
        <v>11</v>
      </c>
      <c r="AW129" s="238">
        <v>21</v>
      </c>
      <c r="AX129" s="238">
        <v>2</v>
      </c>
      <c r="AY129" s="238">
        <v>1</v>
      </c>
      <c r="AZ129" s="238">
        <v>2</v>
      </c>
      <c r="BA129" s="238">
        <v>24</v>
      </c>
      <c r="BB129" s="238">
        <v>65</v>
      </c>
      <c r="BC129" s="238" t="s">
        <v>354</v>
      </c>
      <c r="BD129" s="238">
        <v>5</v>
      </c>
      <c r="BE129" s="238">
        <v>1</v>
      </c>
      <c r="BJ129" s="238">
        <v>2</v>
      </c>
      <c r="BK129" s="238">
        <v>30</v>
      </c>
      <c r="BL129" s="238">
        <v>11</v>
      </c>
      <c r="BM129" s="238">
        <v>21</v>
      </c>
      <c r="CT129" s="238">
        <v>447178</v>
      </c>
      <c r="CU129" s="238">
        <v>4975467</v>
      </c>
      <c r="CV129" s="238">
        <v>44.930675899999997</v>
      </c>
      <c r="CW129" s="238">
        <v>-93.669393200000002</v>
      </c>
      <c r="CX129" s="238" t="s">
        <v>359</v>
      </c>
      <c r="CY129" s="238" t="s">
        <v>4034</v>
      </c>
    </row>
    <row r="130" spans="1:103" x14ac:dyDescent="0.25">
      <c r="A130" s="238">
        <v>816935</v>
      </c>
      <c r="B130" s="238">
        <v>4</v>
      </c>
      <c r="C130" s="238">
        <v>125</v>
      </c>
      <c r="D130" s="238">
        <v>2E-3</v>
      </c>
      <c r="E130" s="238">
        <v>27</v>
      </c>
      <c r="F130" s="238" t="s">
        <v>2776</v>
      </c>
      <c r="H130" s="238" t="s">
        <v>354</v>
      </c>
      <c r="I130" s="238">
        <v>25</v>
      </c>
      <c r="K130" s="238">
        <v>20004647</v>
      </c>
      <c r="L130" s="238">
        <v>201760192</v>
      </c>
      <c r="M130" s="238">
        <v>6</v>
      </c>
      <c r="N130" s="238">
        <v>24</v>
      </c>
      <c r="O130" s="238">
        <v>2020</v>
      </c>
      <c r="P130" s="238" t="s">
        <v>355</v>
      </c>
      <c r="Q130" s="238">
        <v>13</v>
      </c>
      <c r="R130" s="238" t="s">
        <v>196</v>
      </c>
      <c r="S130" s="238">
        <v>5</v>
      </c>
      <c r="T130" s="238">
        <v>0</v>
      </c>
      <c r="U130" s="238">
        <v>2</v>
      </c>
      <c r="V130" s="238">
        <v>12</v>
      </c>
      <c r="W130" s="238">
        <v>10</v>
      </c>
      <c r="X130" s="238">
        <v>4</v>
      </c>
      <c r="Y130" s="238">
        <v>1</v>
      </c>
      <c r="Z130" s="238">
        <v>1</v>
      </c>
      <c r="AB130" s="238">
        <v>1</v>
      </c>
      <c r="AC130" s="238">
        <v>98</v>
      </c>
      <c r="AD130" s="238" t="s">
        <v>3815</v>
      </c>
      <c r="AF130" s="238" t="s">
        <v>4027</v>
      </c>
      <c r="AG130" s="238">
        <v>7</v>
      </c>
      <c r="AH130" s="238">
        <v>2</v>
      </c>
      <c r="AI130" s="238">
        <v>2</v>
      </c>
      <c r="AJ130" s="238">
        <v>2</v>
      </c>
      <c r="AK130" s="238">
        <v>24</v>
      </c>
      <c r="AL130" s="238">
        <v>55</v>
      </c>
      <c r="AM130" s="238" t="s">
        <v>363</v>
      </c>
      <c r="AN130" s="238">
        <v>5</v>
      </c>
      <c r="AO130" s="238">
        <v>1</v>
      </c>
      <c r="AS130" s="238">
        <v>12</v>
      </c>
      <c r="AT130" s="238">
        <v>9</v>
      </c>
      <c r="AU130" s="238">
        <v>30</v>
      </c>
      <c r="AV130" s="238">
        <v>11</v>
      </c>
      <c r="AW130" s="238">
        <v>21</v>
      </c>
      <c r="AX130" s="238">
        <v>2</v>
      </c>
      <c r="AY130" s="238">
        <v>2</v>
      </c>
      <c r="AZ130" s="238">
        <v>2</v>
      </c>
      <c r="BA130" s="238">
        <v>21</v>
      </c>
      <c r="BB130" s="238">
        <v>22</v>
      </c>
      <c r="BC130" s="238" t="s">
        <v>354</v>
      </c>
      <c r="BD130" s="238">
        <v>5</v>
      </c>
      <c r="BE130" s="238">
        <v>4</v>
      </c>
      <c r="BI130" s="238">
        <v>12</v>
      </c>
      <c r="BJ130" s="238">
        <v>9</v>
      </c>
      <c r="BK130" s="238">
        <v>30</v>
      </c>
      <c r="BL130" s="238">
        <v>11</v>
      </c>
      <c r="BM130" s="238">
        <v>21</v>
      </c>
      <c r="CT130" s="238">
        <v>447180.40824138501</v>
      </c>
      <c r="CU130" s="238">
        <v>4975467.9284469998</v>
      </c>
      <c r="CV130" s="238">
        <v>44.930681319999998</v>
      </c>
      <c r="CW130" s="238">
        <v>-93.669362629999995</v>
      </c>
      <c r="CX130" s="238" t="s">
        <v>359</v>
      </c>
      <c r="CY130" s="238" t="s">
        <v>4035</v>
      </c>
    </row>
    <row r="131" spans="1:103" x14ac:dyDescent="0.25">
      <c r="A131" s="238">
        <v>724159</v>
      </c>
      <c r="B131" s="238">
        <v>4</v>
      </c>
      <c r="C131" s="238">
        <v>125</v>
      </c>
      <c r="D131" s="238">
        <v>2E-3</v>
      </c>
      <c r="E131" s="238">
        <v>27</v>
      </c>
      <c r="F131" s="238" t="s">
        <v>2776</v>
      </c>
      <c r="H131" s="238" t="s">
        <v>354</v>
      </c>
      <c r="I131" s="238">
        <v>25</v>
      </c>
      <c r="K131" s="238">
        <v>19004502</v>
      </c>
      <c r="M131" s="238">
        <v>6</v>
      </c>
      <c r="N131" s="238">
        <v>1</v>
      </c>
      <c r="O131" s="238">
        <v>2019</v>
      </c>
      <c r="P131" s="238" t="s">
        <v>364</v>
      </c>
      <c r="Q131" s="238">
        <v>17</v>
      </c>
      <c r="R131" s="238" t="s">
        <v>356</v>
      </c>
      <c r="S131" s="238">
        <v>5</v>
      </c>
      <c r="T131" s="238">
        <v>0</v>
      </c>
      <c r="U131" s="238">
        <v>2</v>
      </c>
      <c r="V131" s="238">
        <v>5</v>
      </c>
      <c r="W131" s="238">
        <v>10</v>
      </c>
      <c r="X131" s="238">
        <v>4</v>
      </c>
      <c r="Y131" s="238">
        <v>1</v>
      </c>
      <c r="Z131" s="238">
        <v>1</v>
      </c>
      <c r="AB131" s="238">
        <v>1</v>
      </c>
      <c r="AC131" s="238">
        <v>98</v>
      </c>
      <c r="AD131" s="238" t="s">
        <v>3815</v>
      </c>
      <c r="AF131" s="238" t="s">
        <v>4027</v>
      </c>
      <c r="AG131" s="238">
        <v>10</v>
      </c>
      <c r="AH131" s="238">
        <v>2</v>
      </c>
      <c r="AI131" s="238">
        <v>90</v>
      </c>
      <c r="AJ131" s="238">
        <v>4</v>
      </c>
      <c r="AK131" s="238">
        <v>21</v>
      </c>
      <c r="AL131" s="238">
        <v>59</v>
      </c>
      <c r="AM131" s="238" t="s">
        <v>354</v>
      </c>
      <c r="AN131" s="238">
        <v>5</v>
      </c>
      <c r="AO131" s="238">
        <v>99</v>
      </c>
      <c r="AS131" s="238">
        <v>12</v>
      </c>
      <c r="AT131" s="238">
        <v>23</v>
      </c>
      <c r="AU131" s="238">
        <v>30</v>
      </c>
      <c r="AV131" s="238">
        <v>11</v>
      </c>
      <c r="AW131" s="238">
        <v>21</v>
      </c>
      <c r="AX131" s="238">
        <v>2</v>
      </c>
      <c r="AY131" s="238">
        <v>2</v>
      </c>
      <c r="AZ131" s="238">
        <v>4</v>
      </c>
      <c r="BA131" s="238">
        <v>21</v>
      </c>
      <c r="BB131" s="238">
        <v>85</v>
      </c>
      <c r="BC131" s="238" t="s">
        <v>354</v>
      </c>
      <c r="BD131" s="238">
        <v>5</v>
      </c>
      <c r="BE131" s="238">
        <v>1</v>
      </c>
      <c r="BI131" s="238">
        <v>12</v>
      </c>
      <c r="BJ131" s="238">
        <v>23</v>
      </c>
      <c r="BK131" s="238">
        <v>30</v>
      </c>
      <c r="BL131" s="238">
        <v>11</v>
      </c>
      <c r="BM131" s="238">
        <v>21</v>
      </c>
      <c r="CT131" s="238">
        <v>447181.45713547099</v>
      </c>
      <c r="CU131" s="238">
        <v>4975468.3592088697</v>
      </c>
      <c r="CV131" s="238">
        <v>44.930685269999998</v>
      </c>
      <c r="CW131" s="238">
        <v>-93.66934938</v>
      </c>
      <c r="CX131" s="238" t="s">
        <v>359</v>
      </c>
      <c r="CY131" s="238" t="s">
        <v>4036</v>
      </c>
    </row>
    <row r="132" spans="1:103" x14ac:dyDescent="0.25">
      <c r="A132" s="238">
        <v>10794221</v>
      </c>
      <c r="B132" s="238">
        <v>4</v>
      </c>
      <c r="C132" s="238">
        <v>125</v>
      </c>
      <c r="D132" s="238">
        <v>4.0000000000000001E-3</v>
      </c>
      <c r="E132" s="238">
        <v>27</v>
      </c>
      <c r="F132" s="238" t="s">
        <v>2776</v>
      </c>
      <c r="H132" s="238" t="s">
        <v>354</v>
      </c>
      <c r="I132" s="238">
        <v>25</v>
      </c>
      <c r="K132" s="238" t="s">
        <v>4037</v>
      </c>
      <c r="L132" s="238">
        <v>120940163</v>
      </c>
      <c r="M132" s="238">
        <v>4</v>
      </c>
      <c r="N132" s="238">
        <v>2</v>
      </c>
      <c r="O132" s="238">
        <v>2012</v>
      </c>
      <c r="P132" s="238" t="s">
        <v>361</v>
      </c>
      <c r="Q132" s="238">
        <v>17</v>
      </c>
      <c r="R132" s="238" t="s">
        <v>356</v>
      </c>
      <c r="S132" s="238">
        <v>5</v>
      </c>
      <c r="T132" s="238">
        <v>0</v>
      </c>
      <c r="U132" s="238">
        <v>3</v>
      </c>
      <c r="V132" s="238">
        <v>1</v>
      </c>
      <c r="W132" s="238">
        <v>10</v>
      </c>
      <c r="X132" s="238">
        <v>4</v>
      </c>
      <c r="Y132" s="238">
        <v>1</v>
      </c>
      <c r="Z132" s="238">
        <v>2</v>
      </c>
      <c r="AB132" s="238">
        <v>1</v>
      </c>
      <c r="AC132" s="238">
        <v>98</v>
      </c>
      <c r="AD132" s="238" t="s">
        <v>4038</v>
      </c>
      <c r="AE132" s="238" t="s">
        <v>3906</v>
      </c>
      <c r="AF132" s="238" t="s">
        <v>4027</v>
      </c>
      <c r="AG132" s="238">
        <v>7</v>
      </c>
      <c r="AH132" s="238">
        <v>2</v>
      </c>
      <c r="AI132" s="238">
        <v>2</v>
      </c>
      <c r="AJ132" s="238">
        <v>4</v>
      </c>
      <c r="AK132" s="238">
        <v>8</v>
      </c>
      <c r="AL132" s="238">
        <v>19</v>
      </c>
      <c r="AM132" s="238" t="s">
        <v>354</v>
      </c>
      <c r="AN132" s="238">
        <v>5</v>
      </c>
      <c r="AO132" s="238">
        <v>1</v>
      </c>
      <c r="AS132" s="238">
        <v>7</v>
      </c>
      <c r="AT132" s="238">
        <v>2</v>
      </c>
      <c r="AU132" s="238">
        <v>30</v>
      </c>
      <c r="AV132" s="238">
        <v>11</v>
      </c>
      <c r="AW132" s="238">
        <v>21</v>
      </c>
      <c r="AX132" s="238">
        <v>2</v>
      </c>
      <c r="AY132" s="238">
        <v>2</v>
      </c>
      <c r="AZ132" s="238">
        <v>4</v>
      </c>
      <c r="BA132" s="238">
        <v>21</v>
      </c>
      <c r="BB132" s="238">
        <v>32</v>
      </c>
      <c r="BC132" s="238" t="s">
        <v>354</v>
      </c>
      <c r="BD132" s="238">
        <v>1</v>
      </c>
      <c r="BE132" s="238">
        <v>18</v>
      </c>
      <c r="BI132" s="238">
        <v>7</v>
      </c>
      <c r="BJ132" s="238">
        <v>2</v>
      </c>
      <c r="BK132" s="238">
        <v>30</v>
      </c>
      <c r="BL132" s="238">
        <v>11</v>
      </c>
      <c r="BM132" s="238">
        <v>21</v>
      </c>
      <c r="BN132" s="238">
        <v>2</v>
      </c>
      <c r="BO132" s="238">
        <v>2</v>
      </c>
      <c r="BP132" s="238">
        <v>4</v>
      </c>
      <c r="BQ132" s="238">
        <v>8</v>
      </c>
      <c r="BR132" s="238">
        <v>51</v>
      </c>
      <c r="BS132" s="238" t="s">
        <v>354</v>
      </c>
      <c r="BT132" s="238">
        <v>5</v>
      </c>
      <c r="BU132" s="238">
        <v>1</v>
      </c>
      <c r="BY132" s="238">
        <v>7</v>
      </c>
      <c r="BZ132" s="238">
        <v>2</v>
      </c>
      <c r="CA132" s="238">
        <v>30</v>
      </c>
      <c r="CB132" s="238">
        <v>11</v>
      </c>
      <c r="CC132" s="238">
        <v>21</v>
      </c>
      <c r="CT132" s="238">
        <v>447184</v>
      </c>
      <c r="CU132" s="238">
        <v>4975467</v>
      </c>
      <c r="CV132" s="238">
        <v>44.930677500000002</v>
      </c>
      <c r="CW132" s="238">
        <v>-93.669312000000005</v>
      </c>
      <c r="CX132" s="238" t="s">
        <v>359</v>
      </c>
      <c r="CY132" s="238" t="s">
        <v>4039</v>
      </c>
    </row>
    <row r="133" spans="1:103" x14ac:dyDescent="0.25">
      <c r="A133" s="238">
        <v>602594</v>
      </c>
      <c r="B133" s="238">
        <v>4</v>
      </c>
      <c r="C133" s="238">
        <v>125</v>
      </c>
      <c r="D133" s="238">
        <v>5.0000000000000001E-3</v>
      </c>
      <c r="E133" s="238">
        <v>27</v>
      </c>
      <c r="F133" s="238" t="s">
        <v>2776</v>
      </c>
      <c r="H133" s="238" t="s">
        <v>354</v>
      </c>
      <c r="I133" s="238">
        <v>25</v>
      </c>
      <c r="K133" s="238" t="s">
        <v>4040</v>
      </c>
      <c r="M133" s="238">
        <v>6</v>
      </c>
      <c r="N133" s="238">
        <v>6</v>
      </c>
      <c r="O133" s="238">
        <v>2018</v>
      </c>
      <c r="P133" s="238" t="s">
        <v>355</v>
      </c>
      <c r="Q133" s="238">
        <v>9</v>
      </c>
      <c r="S133" s="238">
        <v>5</v>
      </c>
      <c r="T133" s="238">
        <v>0</v>
      </c>
      <c r="U133" s="238">
        <v>2</v>
      </c>
      <c r="V133" s="238">
        <v>5</v>
      </c>
      <c r="W133" s="238">
        <v>10</v>
      </c>
      <c r="X133" s="238">
        <v>4</v>
      </c>
      <c r="Y133" s="238">
        <v>1</v>
      </c>
      <c r="Z133" s="238">
        <v>2</v>
      </c>
      <c r="AB133" s="238">
        <v>2</v>
      </c>
      <c r="AC133" s="238">
        <v>98</v>
      </c>
      <c r="AD133" s="238" t="s">
        <v>3815</v>
      </c>
      <c r="AE133" s="238" t="s">
        <v>3975</v>
      </c>
      <c r="AF133" s="238" t="s">
        <v>4027</v>
      </c>
      <c r="AG133" s="238">
        <v>10</v>
      </c>
      <c r="AH133" s="238">
        <v>2</v>
      </c>
      <c r="AI133" s="238">
        <v>3</v>
      </c>
      <c r="AJ133" s="238">
        <v>1</v>
      </c>
      <c r="AK133" s="238">
        <v>21</v>
      </c>
      <c r="AL133" s="238">
        <v>33</v>
      </c>
      <c r="AM133" s="238" t="s">
        <v>363</v>
      </c>
      <c r="AN133" s="238">
        <v>5</v>
      </c>
      <c r="AO133" s="238">
        <v>1</v>
      </c>
      <c r="AS133" s="238">
        <v>12</v>
      </c>
      <c r="AT133" s="238">
        <v>23</v>
      </c>
      <c r="AU133" s="238">
        <v>30</v>
      </c>
      <c r="AV133" s="238">
        <v>11</v>
      </c>
      <c r="AW133" s="238">
        <v>21</v>
      </c>
      <c r="AX133" s="238">
        <v>2</v>
      </c>
      <c r="AY133" s="238">
        <v>2</v>
      </c>
      <c r="AZ133" s="238">
        <v>4</v>
      </c>
      <c r="BA133" s="238">
        <v>24</v>
      </c>
      <c r="BB133" s="238">
        <v>75</v>
      </c>
      <c r="BC133" s="238" t="s">
        <v>363</v>
      </c>
      <c r="BD133" s="238">
        <v>5</v>
      </c>
      <c r="BE133" s="238">
        <v>2</v>
      </c>
      <c r="BI133" s="238">
        <v>12</v>
      </c>
      <c r="BJ133" s="238">
        <v>23</v>
      </c>
      <c r="BK133" s="238">
        <v>30</v>
      </c>
      <c r="BL133" s="238">
        <v>11</v>
      </c>
      <c r="BM133" s="238">
        <v>21</v>
      </c>
      <c r="CT133" s="238">
        <v>447185.96450249798</v>
      </c>
      <c r="CU133" s="238">
        <v>4975470.0874280604</v>
      </c>
      <c r="CV133" s="238">
        <v>44.930701169999999</v>
      </c>
      <c r="CW133" s="238">
        <v>-93.669292440000007</v>
      </c>
      <c r="CX133" s="238" t="s">
        <v>359</v>
      </c>
      <c r="CY133" s="238" t="s">
        <v>4041</v>
      </c>
    </row>
    <row r="134" spans="1:103" x14ac:dyDescent="0.25">
      <c r="A134" s="238">
        <v>381214</v>
      </c>
      <c r="B134" s="238">
        <v>5</v>
      </c>
      <c r="C134" s="238">
        <v>108</v>
      </c>
      <c r="D134" s="238">
        <v>0.20100000000000001</v>
      </c>
      <c r="E134" s="238">
        <v>27</v>
      </c>
      <c r="F134" s="238" t="s">
        <v>2776</v>
      </c>
      <c r="H134" s="238" t="s">
        <v>354</v>
      </c>
      <c r="I134" s="238">
        <v>25</v>
      </c>
      <c r="K134" s="238">
        <v>16011109</v>
      </c>
      <c r="M134" s="238">
        <v>9</v>
      </c>
      <c r="N134" s="238">
        <v>23</v>
      </c>
      <c r="O134" s="238">
        <v>2016</v>
      </c>
      <c r="P134" s="238" t="s">
        <v>362</v>
      </c>
      <c r="Q134" s="238">
        <v>7</v>
      </c>
      <c r="R134" s="238">
        <v>98</v>
      </c>
      <c r="S134" s="238">
        <v>3</v>
      </c>
      <c r="T134" s="238">
        <v>0</v>
      </c>
      <c r="U134" s="238">
        <v>2</v>
      </c>
      <c r="V134" s="238">
        <v>5</v>
      </c>
      <c r="W134" s="238">
        <v>10</v>
      </c>
      <c r="X134" s="238">
        <v>4</v>
      </c>
      <c r="Y134" s="238">
        <v>1</v>
      </c>
      <c r="Z134" s="238">
        <v>2</v>
      </c>
      <c r="AB134" s="238">
        <v>1</v>
      </c>
      <c r="AC134" s="238">
        <v>98</v>
      </c>
      <c r="AD134" s="238" t="s">
        <v>4001</v>
      </c>
      <c r="AE134" s="238" t="s">
        <v>3975</v>
      </c>
      <c r="AF134" s="238" t="s">
        <v>4042</v>
      </c>
      <c r="AG134" s="238">
        <v>10</v>
      </c>
      <c r="AH134" s="238">
        <v>2</v>
      </c>
      <c r="AI134" s="238">
        <v>3</v>
      </c>
      <c r="AJ134" s="238">
        <v>1</v>
      </c>
      <c r="AK134" s="238">
        <v>21</v>
      </c>
      <c r="AL134" s="238">
        <v>44</v>
      </c>
      <c r="AM134" s="238" t="s">
        <v>363</v>
      </c>
      <c r="AN134" s="238">
        <v>5</v>
      </c>
      <c r="AO134" s="238">
        <v>1</v>
      </c>
      <c r="AS134" s="238">
        <v>12</v>
      </c>
      <c r="AT134" s="238">
        <v>23</v>
      </c>
      <c r="AU134" s="238">
        <v>30</v>
      </c>
      <c r="AV134" s="238">
        <v>11</v>
      </c>
      <c r="AW134" s="238">
        <v>21</v>
      </c>
      <c r="AX134" s="238">
        <v>2</v>
      </c>
      <c r="AY134" s="238">
        <v>2</v>
      </c>
      <c r="AZ134" s="238">
        <v>4</v>
      </c>
      <c r="BA134" s="238">
        <v>24</v>
      </c>
      <c r="BB134" s="238">
        <v>19</v>
      </c>
      <c r="BC134" s="238" t="s">
        <v>354</v>
      </c>
      <c r="BD134" s="238">
        <v>5</v>
      </c>
      <c r="BE134" s="238">
        <v>2</v>
      </c>
      <c r="BF134" s="238">
        <v>1</v>
      </c>
      <c r="BI134" s="238">
        <v>15</v>
      </c>
      <c r="BJ134" s="238">
        <v>23</v>
      </c>
      <c r="BK134" s="238">
        <v>30</v>
      </c>
      <c r="BL134" s="238">
        <v>11</v>
      </c>
      <c r="BM134" s="238">
        <v>21</v>
      </c>
      <c r="CT134" s="238">
        <v>447419.22127394303</v>
      </c>
      <c r="CU134" s="238">
        <v>4976051.6216996498</v>
      </c>
      <c r="CV134" s="238">
        <v>44.935953089999998</v>
      </c>
      <c r="CW134" s="238">
        <v>-93.66639721</v>
      </c>
      <c r="CX134" s="238" t="s">
        <v>359</v>
      </c>
      <c r="CY134" s="238" t="s">
        <v>4043</v>
      </c>
    </row>
    <row r="135" spans="1:103" x14ac:dyDescent="0.25">
      <c r="A135" s="238">
        <v>691310</v>
      </c>
      <c r="B135" s="238">
        <v>5</v>
      </c>
      <c r="C135" s="238">
        <v>105</v>
      </c>
      <c r="D135" s="238">
        <v>1.294</v>
      </c>
      <c r="E135" s="238">
        <v>27</v>
      </c>
      <c r="F135" s="238" t="s">
        <v>1119</v>
      </c>
      <c r="H135" s="238" t="s">
        <v>354</v>
      </c>
      <c r="I135" s="238">
        <v>25</v>
      </c>
      <c r="K135" s="238">
        <v>19000820</v>
      </c>
      <c r="M135" s="238">
        <v>2</v>
      </c>
      <c r="N135" s="238">
        <v>24</v>
      </c>
      <c r="O135" s="238">
        <v>2019</v>
      </c>
      <c r="P135" s="238" t="s">
        <v>366</v>
      </c>
      <c r="Q135" s="238">
        <v>12</v>
      </c>
      <c r="S135" s="238">
        <v>4</v>
      </c>
      <c r="T135" s="238">
        <v>0</v>
      </c>
      <c r="U135" s="238">
        <v>2</v>
      </c>
      <c r="V135" s="238">
        <v>12</v>
      </c>
      <c r="W135" s="238">
        <v>10</v>
      </c>
      <c r="X135" s="238">
        <v>3</v>
      </c>
      <c r="Y135" s="238">
        <v>1</v>
      </c>
      <c r="Z135" s="238">
        <v>7</v>
      </c>
      <c r="AB135" s="238">
        <v>3</v>
      </c>
      <c r="AC135" s="238">
        <v>98</v>
      </c>
      <c r="AD135" s="238" t="s">
        <v>1197</v>
      </c>
      <c r="AF135" s="238" t="s">
        <v>4044</v>
      </c>
      <c r="AG135" s="238">
        <v>7</v>
      </c>
      <c r="AH135" s="238">
        <v>2</v>
      </c>
      <c r="AI135" s="238">
        <v>4</v>
      </c>
      <c r="AJ135" s="238">
        <v>4</v>
      </c>
      <c r="AK135" s="238">
        <v>21</v>
      </c>
      <c r="AL135" s="238">
        <v>33</v>
      </c>
      <c r="AM135" s="238" t="s">
        <v>354</v>
      </c>
      <c r="AN135" s="238">
        <v>5</v>
      </c>
      <c r="AO135" s="238">
        <v>1</v>
      </c>
      <c r="AS135" s="238">
        <v>12</v>
      </c>
      <c r="AT135" s="238">
        <v>9</v>
      </c>
      <c r="AU135" s="238">
        <v>45</v>
      </c>
      <c r="AV135" s="238">
        <v>11</v>
      </c>
      <c r="AW135" s="238">
        <v>22</v>
      </c>
      <c r="AX135" s="238">
        <v>2</v>
      </c>
      <c r="AY135" s="238">
        <v>4</v>
      </c>
      <c r="AZ135" s="238">
        <v>4</v>
      </c>
      <c r="BA135" s="238">
        <v>24</v>
      </c>
      <c r="BB135" s="238">
        <v>18</v>
      </c>
      <c r="BC135" s="238" t="s">
        <v>363</v>
      </c>
      <c r="BD135" s="238">
        <v>5</v>
      </c>
      <c r="BE135" s="238">
        <v>1</v>
      </c>
      <c r="BI135" s="238">
        <v>12</v>
      </c>
      <c r="BJ135" s="238">
        <v>9</v>
      </c>
      <c r="BK135" s="238">
        <v>45</v>
      </c>
      <c r="BL135" s="238">
        <v>11</v>
      </c>
      <c r="BM135" s="238">
        <v>22</v>
      </c>
      <c r="CT135" s="238">
        <v>441830.45072478999</v>
      </c>
      <c r="CU135" s="238">
        <v>4974105.9531781999</v>
      </c>
      <c r="CV135" s="238">
        <v>44.9180043</v>
      </c>
      <c r="CW135" s="238">
        <v>-93.736998479999997</v>
      </c>
      <c r="CX135" s="238" t="s">
        <v>359</v>
      </c>
      <c r="CY135" s="238" t="s">
        <v>4045</v>
      </c>
    </row>
    <row r="136" spans="1:103" x14ac:dyDescent="0.25">
      <c r="A136" s="238">
        <v>10763017</v>
      </c>
      <c r="B136" s="238">
        <v>5</v>
      </c>
      <c r="C136" s="238">
        <v>111</v>
      </c>
      <c r="D136" s="238">
        <v>0</v>
      </c>
      <c r="E136" s="238">
        <v>27</v>
      </c>
      <c r="F136" s="238" t="s">
        <v>1119</v>
      </c>
      <c r="H136" s="238" t="s">
        <v>354</v>
      </c>
      <c r="I136" s="238">
        <v>25</v>
      </c>
      <c r="L136" s="238">
        <v>113500119</v>
      </c>
      <c r="M136" s="238">
        <v>11</v>
      </c>
      <c r="N136" s="238">
        <v>18</v>
      </c>
      <c r="O136" s="238">
        <v>2011</v>
      </c>
      <c r="P136" s="238" t="s">
        <v>362</v>
      </c>
      <c r="Q136" s="238">
        <v>19</v>
      </c>
      <c r="S136" s="238">
        <v>5</v>
      </c>
      <c r="T136" s="238">
        <v>0</v>
      </c>
      <c r="U136" s="238">
        <v>1</v>
      </c>
      <c r="V136" s="238">
        <v>8</v>
      </c>
      <c r="W136" s="238">
        <v>4</v>
      </c>
      <c r="Y136" s="238">
        <v>6</v>
      </c>
      <c r="Z136" s="238">
        <v>1</v>
      </c>
      <c r="AB136" s="238">
        <v>1</v>
      </c>
      <c r="AC136" s="238">
        <v>98</v>
      </c>
      <c r="AF136" s="238" t="s">
        <v>4046</v>
      </c>
      <c r="AG136" s="238">
        <v>4</v>
      </c>
      <c r="AH136" s="238">
        <v>2</v>
      </c>
      <c r="AI136" s="238">
        <v>3</v>
      </c>
      <c r="AJ136" s="238">
        <v>2</v>
      </c>
      <c r="AK136" s="238">
        <v>21</v>
      </c>
      <c r="AL136" s="238">
        <v>23</v>
      </c>
      <c r="AM136" s="238" t="s">
        <v>354</v>
      </c>
      <c r="AT136" s="238">
        <v>98</v>
      </c>
      <c r="AU136" s="238">
        <v>45</v>
      </c>
      <c r="CT136" s="238">
        <v>441830</v>
      </c>
      <c r="CU136" s="238">
        <v>4974108</v>
      </c>
      <c r="CV136" s="238">
        <v>44.918018199999999</v>
      </c>
      <c r="CW136" s="238">
        <v>-93.737002000000004</v>
      </c>
      <c r="CX136" s="238" t="s">
        <v>359</v>
      </c>
    </row>
    <row r="137" spans="1:103" x14ac:dyDescent="0.25">
      <c r="A137" s="238">
        <v>10751811</v>
      </c>
      <c r="B137" s="238">
        <v>10</v>
      </c>
      <c r="C137" s="238">
        <v>22</v>
      </c>
      <c r="D137" s="238">
        <v>0</v>
      </c>
      <c r="E137" s="238">
        <v>27</v>
      </c>
      <c r="F137" s="238" t="s">
        <v>2776</v>
      </c>
      <c r="H137" s="238" t="s">
        <v>354</v>
      </c>
      <c r="I137" s="238">
        <v>25</v>
      </c>
      <c r="L137" s="238">
        <v>113110144</v>
      </c>
      <c r="M137" s="238">
        <v>10</v>
      </c>
      <c r="N137" s="238">
        <v>2</v>
      </c>
      <c r="O137" s="238">
        <v>2011</v>
      </c>
      <c r="P137" s="238" t="s">
        <v>366</v>
      </c>
      <c r="Q137" s="238">
        <v>13</v>
      </c>
      <c r="S137" s="238">
        <v>5</v>
      </c>
      <c r="T137" s="238">
        <v>0</v>
      </c>
      <c r="U137" s="238">
        <v>2</v>
      </c>
      <c r="W137" s="238">
        <v>10</v>
      </c>
      <c r="AB137" s="238">
        <v>1</v>
      </c>
      <c r="AC137" s="238">
        <v>98</v>
      </c>
      <c r="AF137" s="238" t="s">
        <v>4047</v>
      </c>
      <c r="AG137" s="238">
        <v>90</v>
      </c>
      <c r="AH137" s="238">
        <v>2</v>
      </c>
      <c r="AI137" s="238">
        <v>4</v>
      </c>
      <c r="AK137" s="238">
        <v>26</v>
      </c>
      <c r="AL137" s="238">
        <v>51</v>
      </c>
      <c r="AM137" s="238" t="s">
        <v>354</v>
      </c>
      <c r="AT137" s="238">
        <v>98</v>
      </c>
      <c r="AX137" s="238">
        <v>2</v>
      </c>
      <c r="AY137" s="238">
        <v>2</v>
      </c>
      <c r="BA137" s="238">
        <v>26</v>
      </c>
      <c r="BB137" s="238">
        <v>25</v>
      </c>
      <c r="BC137" s="238" t="s">
        <v>354</v>
      </c>
      <c r="BJ137" s="238">
        <v>98</v>
      </c>
      <c r="CT137" s="238">
        <v>446208</v>
      </c>
      <c r="CU137" s="238">
        <v>4974910</v>
      </c>
      <c r="CV137" s="238">
        <v>44.925583699999997</v>
      </c>
      <c r="CW137" s="238">
        <v>-93.681622899999994</v>
      </c>
      <c r="CX137" s="238" t="s">
        <v>359</v>
      </c>
    </row>
    <row r="138" spans="1:103" x14ac:dyDescent="0.25">
      <c r="A138" s="238">
        <v>10899468</v>
      </c>
      <c r="B138" s="238">
        <v>10</v>
      </c>
      <c r="C138" s="238">
        <v>22</v>
      </c>
      <c r="D138" s="238">
        <v>0</v>
      </c>
      <c r="E138" s="238">
        <v>27</v>
      </c>
      <c r="F138" s="238" t="s">
        <v>2776</v>
      </c>
      <c r="H138" s="238" t="s">
        <v>354</v>
      </c>
      <c r="I138" s="238">
        <v>25</v>
      </c>
      <c r="K138" s="238">
        <v>13013075</v>
      </c>
      <c r="L138" s="238">
        <v>132610147</v>
      </c>
      <c r="M138" s="238">
        <v>9</v>
      </c>
      <c r="N138" s="238">
        <v>18</v>
      </c>
      <c r="O138" s="238">
        <v>2013</v>
      </c>
      <c r="P138" s="238" t="s">
        <v>355</v>
      </c>
      <c r="Q138" s="238">
        <v>14</v>
      </c>
      <c r="S138" s="238">
        <v>4</v>
      </c>
      <c r="T138" s="238">
        <v>0</v>
      </c>
      <c r="U138" s="238">
        <v>2</v>
      </c>
      <c r="V138" s="238">
        <v>5</v>
      </c>
      <c r="W138" s="238">
        <v>10</v>
      </c>
      <c r="X138" s="238">
        <v>3</v>
      </c>
      <c r="Y138" s="238">
        <v>1</v>
      </c>
      <c r="Z138" s="238">
        <v>2</v>
      </c>
      <c r="AB138" s="238">
        <v>1</v>
      </c>
      <c r="AC138" s="238">
        <v>98</v>
      </c>
      <c r="AD138" s="238" t="s">
        <v>3829</v>
      </c>
      <c r="AE138" s="238" t="s">
        <v>3828</v>
      </c>
      <c r="AF138" s="238" t="s">
        <v>4047</v>
      </c>
      <c r="AG138" s="238">
        <v>10</v>
      </c>
      <c r="AH138" s="238">
        <v>2</v>
      </c>
      <c r="AI138" s="238">
        <v>2</v>
      </c>
      <c r="AJ138" s="238">
        <v>1</v>
      </c>
      <c r="AK138" s="238">
        <v>24</v>
      </c>
      <c r="AL138" s="238">
        <v>74</v>
      </c>
      <c r="AM138" s="238" t="s">
        <v>363</v>
      </c>
      <c r="AN138" s="238">
        <v>5</v>
      </c>
      <c r="AO138" s="238">
        <v>2</v>
      </c>
      <c r="AS138" s="238">
        <v>7</v>
      </c>
      <c r="AT138" s="238">
        <v>13</v>
      </c>
      <c r="AU138" s="238">
        <v>30</v>
      </c>
      <c r="AV138" s="238">
        <v>11</v>
      </c>
      <c r="AW138" s="238">
        <v>21</v>
      </c>
      <c r="AX138" s="238">
        <v>2</v>
      </c>
      <c r="AY138" s="238">
        <v>2</v>
      </c>
      <c r="AZ138" s="238">
        <v>2</v>
      </c>
      <c r="BA138" s="238">
        <v>21</v>
      </c>
      <c r="BB138" s="238">
        <v>27</v>
      </c>
      <c r="BC138" s="238" t="s">
        <v>363</v>
      </c>
      <c r="BD138" s="238">
        <v>5</v>
      </c>
      <c r="BE138" s="238">
        <v>1</v>
      </c>
      <c r="BI138" s="238">
        <v>7</v>
      </c>
      <c r="BJ138" s="238">
        <v>13</v>
      </c>
      <c r="BK138" s="238">
        <v>30</v>
      </c>
      <c r="BL138" s="238">
        <v>11</v>
      </c>
      <c r="BM138" s="238">
        <v>21</v>
      </c>
      <c r="CT138" s="238">
        <v>446208</v>
      </c>
      <c r="CU138" s="238">
        <v>4974910</v>
      </c>
      <c r="CV138" s="238">
        <v>44.925583699999997</v>
      </c>
      <c r="CW138" s="238">
        <v>-93.681622899999994</v>
      </c>
      <c r="CX138" s="238" t="s">
        <v>359</v>
      </c>
      <c r="CY138" s="238" t="s">
        <v>4048</v>
      </c>
    </row>
    <row r="139" spans="1:103" x14ac:dyDescent="0.25">
      <c r="A139" s="238">
        <v>10904197</v>
      </c>
      <c r="B139" s="238">
        <v>10</v>
      </c>
      <c r="C139" s="238">
        <v>22</v>
      </c>
      <c r="D139" s="238">
        <v>0</v>
      </c>
      <c r="E139" s="238">
        <v>27</v>
      </c>
      <c r="F139" s="238" t="s">
        <v>2776</v>
      </c>
      <c r="H139" s="238" t="s">
        <v>354</v>
      </c>
      <c r="I139" s="238">
        <v>25</v>
      </c>
      <c r="K139" s="238" t="s">
        <v>4049</v>
      </c>
      <c r="L139" s="238">
        <v>133000002</v>
      </c>
      <c r="M139" s="238">
        <v>10</v>
      </c>
      <c r="N139" s="238">
        <v>26</v>
      </c>
      <c r="O139" s="238">
        <v>2013</v>
      </c>
      <c r="P139" s="238" t="s">
        <v>364</v>
      </c>
      <c r="Q139" s="238">
        <v>21</v>
      </c>
      <c r="R139" s="238" t="s">
        <v>419</v>
      </c>
      <c r="S139" s="238">
        <v>5</v>
      </c>
      <c r="T139" s="238">
        <v>0</v>
      </c>
      <c r="U139" s="238">
        <v>2</v>
      </c>
      <c r="V139" s="238">
        <v>10</v>
      </c>
      <c r="W139" s="238">
        <v>10</v>
      </c>
      <c r="X139" s="238">
        <v>3</v>
      </c>
      <c r="Y139" s="238">
        <v>4</v>
      </c>
      <c r="Z139" s="238">
        <v>2</v>
      </c>
      <c r="AB139" s="238">
        <v>1</v>
      </c>
      <c r="AC139" s="238">
        <v>98</v>
      </c>
      <c r="AD139" s="238" t="s">
        <v>3815</v>
      </c>
      <c r="AE139" s="238" t="s">
        <v>3811</v>
      </c>
      <c r="AF139" s="238" t="s">
        <v>4047</v>
      </c>
      <c r="AG139" s="238">
        <v>5</v>
      </c>
      <c r="AH139" s="238">
        <v>2</v>
      </c>
      <c r="AI139" s="238">
        <v>4</v>
      </c>
      <c r="AJ139" s="238">
        <v>1</v>
      </c>
      <c r="AK139" s="238">
        <v>24</v>
      </c>
      <c r="AL139" s="238">
        <v>58</v>
      </c>
      <c r="AM139" s="238" t="s">
        <v>363</v>
      </c>
      <c r="AN139" s="238">
        <v>5</v>
      </c>
      <c r="AO139" s="238">
        <v>1</v>
      </c>
      <c r="AS139" s="238">
        <v>7</v>
      </c>
      <c r="AT139" s="238">
        <v>2</v>
      </c>
      <c r="AU139" s="238">
        <v>30</v>
      </c>
      <c r="AV139" s="238">
        <v>11</v>
      </c>
      <c r="AW139" s="238">
        <v>20</v>
      </c>
      <c r="AX139" s="238">
        <v>2</v>
      </c>
      <c r="AY139" s="238">
        <v>4</v>
      </c>
      <c r="AZ139" s="238">
        <v>1</v>
      </c>
      <c r="BA139" s="238">
        <v>24</v>
      </c>
      <c r="BB139" s="238">
        <v>45</v>
      </c>
      <c r="BC139" s="238" t="s">
        <v>354</v>
      </c>
      <c r="BD139" s="238">
        <v>5</v>
      </c>
      <c r="BE139" s="238">
        <v>1</v>
      </c>
      <c r="BI139" s="238">
        <v>7</v>
      </c>
      <c r="BJ139" s="238">
        <v>2</v>
      </c>
      <c r="BK139" s="238">
        <v>30</v>
      </c>
      <c r="BL139" s="238">
        <v>11</v>
      </c>
      <c r="BM139" s="238">
        <v>20</v>
      </c>
      <c r="CT139" s="238">
        <v>446208</v>
      </c>
      <c r="CU139" s="238">
        <v>4974910</v>
      </c>
      <c r="CV139" s="238">
        <v>44.925583699999997</v>
      </c>
      <c r="CW139" s="238">
        <v>-93.681622899999994</v>
      </c>
      <c r="CX139" s="238" t="s">
        <v>359</v>
      </c>
      <c r="CY139" s="238" t="s">
        <v>4050</v>
      </c>
    </row>
    <row r="140" spans="1:103" x14ac:dyDescent="0.25">
      <c r="A140" s="238">
        <v>11039325</v>
      </c>
      <c r="B140" s="238">
        <v>10</v>
      </c>
      <c r="C140" s="238">
        <v>22</v>
      </c>
      <c r="D140" s="238">
        <v>0</v>
      </c>
      <c r="E140" s="238">
        <v>27</v>
      </c>
      <c r="F140" s="238" t="s">
        <v>2776</v>
      </c>
      <c r="H140" s="238" t="s">
        <v>354</v>
      </c>
      <c r="I140" s="238">
        <v>25</v>
      </c>
      <c r="K140" s="238" t="s">
        <v>4051</v>
      </c>
      <c r="L140" s="238">
        <v>151130052</v>
      </c>
      <c r="M140" s="238">
        <v>4</v>
      </c>
      <c r="N140" s="238">
        <v>23</v>
      </c>
      <c r="O140" s="238">
        <v>2015</v>
      </c>
      <c r="P140" s="238" t="s">
        <v>384</v>
      </c>
      <c r="Q140" s="238">
        <v>9</v>
      </c>
      <c r="S140" s="238">
        <v>5</v>
      </c>
      <c r="T140" s="238">
        <v>0</v>
      </c>
      <c r="U140" s="238">
        <v>2</v>
      </c>
      <c r="V140" s="238">
        <v>5</v>
      </c>
      <c r="W140" s="238">
        <v>10</v>
      </c>
      <c r="X140" s="238">
        <v>3</v>
      </c>
      <c r="Y140" s="238">
        <v>1</v>
      </c>
      <c r="Z140" s="238">
        <v>1</v>
      </c>
      <c r="AA140" s="238">
        <v>1</v>
      </c>
      <c r="AB140" s="238">
        <v>1</v>
      </c>
      <c r="AC140" s="238">
        <v>98</v>
      </c>
      <c r="AD140" s="238" t="s">
        <v>3815</v>
      </c>
      <c r="AE140" s="238" t="s">
        <v>3811</v>
      </c>
      <c r="AF140" s="238" t="s">
        <v>4047</v>
      </c>
      <c r="AG140" s="238">
        <v>10</v>
      </c>
      <c r="AH140" s="238">
        <v>2</v>
      </c>
      <c r="AI140" s="238">
        <v>3</v>
      </c>
      <c r="AJ140" s="238">
        <v>3</v>
      </c>
      <c r="AK140" s="238">
        <v>21</v>
      </c>
      <c r="AL140" s="238">
        <v>68</v>
      </c>
      <c r="AM140" s="238" t="s">
        <v>354</v>
      </c>
      <c r="AN140" s="238">
        <v>5</v>
      </c>
      <c r="AO140" s="238">
        <v>1</v>
      </c>
      <c r="AP140" s="238">
        <v>1</v>
      </c>
      <c r="AS140" s="238">
        <v>7</v>
      </c>
      <c r="AT140" s="238">
        <v>2</v>
      </c>
      <c r="AU140" s="238">
        <v>35</v>
      </c>
      <c r="AV140" s="238">
        <v>11</v>
      </c>
      <c r="AW140" s="238">
        <v>21</v>
      </c>
      <c r="AX140" s="238">
        <v>2</v>
      </c>
      <c r="AY140" s="238">
        <v>4</v>
      </c>
      <c r="AZ140" s="238">
        <v>1</v>
      </c>
      <c r="BA140" s="238">
        <v>23</v>
      </c>
      <c r="BB140" s="238">
        <v>54</v>
      </c>
      <c r="BC140" s="238" t="s">
        <v>354</v>
      </c>
      <c r="BD140" s="238">
        <v>5</v>
      </c>
      <c r="BE140" s="238">
        <v>2</v>
      </c>
      <c r="BF140" s="238">
        <v>2</v>
      </c>
      <c r="BI140" s="238">
        <v>7</v>
      </c>
      <c r="BJ140" s="238">
        <v>2</v>
      </c>
      <c r="BK140" s="238">
        <v>35</v>
      </c>
      <c r="BL140" s="238">
        <v>11</v>
      </c>
      <c r="BM140" s="238">
        <v>21</v>
      </c>
      <c r="CT140" s="238">
        <v>446208</v>
      </c>
      <c r="CU140" s="238">
        <v>4974910</v>
      </c>
      <c r="CV140" s="238">
        <v>44.925583699999997</v>
      </c>
      <c r="CW140" s="238">
        <v>-93.681622899999994</v>
      </c>
      <c r="CX140" s="238" t="s">
        <v>359</v>
      </c>
      <c r="CY140" s="238" t="s">
        <v>4052</v>
      </c>
    </row>
    <row r="141" spans="1:103" x14ac:dyDescent="0.25">
      <c r="A141" s="238">
        <v>764865</v>
      </c>
      <c r="B141" s="238">
        <v>10</v>
      </c>
      <c r="C141" s="238">
        <v>22</v>
      </c>
      <c r="D141" s="238">
        <v>1E-3</v>
      </c>
      <c r="E141" s="238">
        <v>27</v>
      </c>
      <c r="F141" s="238" t="s">
        <v>2776</v>
      </c>
      <c r="H141" s="238" t="s">
        <v>354</v>
      </c>
      <c r="I141" s="238">
        <v>25</v>
      </c>
      <c r="K141" s="238">
        <v>19010298</v>
      </c>
      <c r="M141" s="238">
        <v>11</v>
      </c>
      <c r="N141" s="238">
        <v>24</v>
      </c>
      <c r="O141" s="238">
        <v>2019</v>
      </c>
      <c r="P141" s="238" t="s">
        <v>366</v>
      </c>
      <c r="Q141" s="238">
        <v>12</v>
      </c>
      <c r="S141" s="238">
        <v>5</v>
      </c>
      <c r="T141" s="238">
        <v>0</v>
      </c>
      <c r="U141" s="238">
        <v>2</v>
      </c>
      <c r="V141" s="238">
        <v>11</v>
      </c>
      <c r="W141" s="238">
        <v>10</v>
      </c>
      <c r="X141" s="238">
        <v>2</v>
      </c>
      <c r="Y141" s="238">
        <v>1</v>
      </c>
      <c r="Z141" s="238">
        <v>1</v>
      </c>
      <c r="AB141" s="238">
        <v>1</v>
      </c>
      <c r="AC141" s="238">
        <v>98</v>
      </c>
      <c r="AD141" s="238" t="s">
        <v>3811</v>
      </c>
      <c r="AF141" s="238" t="s">
        <v>4047</v>
      </c>
      <c r="AG141" s="238">
        <v>6</v>
      </c>
      <c r="AH141" s="238">
        <v>2</v>
      </c>
      <c r="AI141" s="238">
        <v>4</v>
      </c>
      <c r="AJ141" s="238">
        <v>3</v>
      </c>
      <c r="AK141" s="238">
        <v>23</v>
      </c>
      <c r="AL141" s="238">
        <v>16</v>
      </c>
      <c r="AM141" s="238" t="s">
        <v>354</v>
      </c>
      <c r="AN141" s="238">
        <v>5</v>
      </c>
      <c r="AO141" s="238">
        <v>1</v>
      </c>
      <c r="AS141" s="238">
        <v>12</v>
      </c>
      <c r="AT141" s="238">
        <v>23</v>
      </c>
      <c r="AU141" s="238">
        <v>35</v>
      </c>
      <c r="AV141" s="238">
        <v>12</v>
      </c>
      <c r="AW141" s="238">
        <v>22</v>
      </c>
      <c r="AX141" s="238">
        <v>2</v>
      </c>
      <c r="AY141" s="238">
        <v>2</v>
      </c>
      <c r="AZ141" s="238">
        <v>3</v>
      </c>
      <c r="BA141" s="238">
        <v>21</v>
      </c>
      <c r="BB141" s="238">
        <v>27</v>
      </c>
      <c r="BC141" s="238" t="s">
        <v>363</v>
      </c>
      <c r="BD141" s="238">
        <v>5</v>
      </c>
      <c r="BE141" s="238">
        <v>1</v>
      </c>
      <c r="BI141" s="238">
        <v>12</v>
      </c>
      <c r="BJ141" s="238">
        <v>23</v>
      </c>
      <c r="BK141" s="238">
        <v>35</v>
      </c>
      <c r="BL141" s="238">
        <v>12</v>
      </c>
      <c r="BM141" s="238">
        <v>22</v>
      </c>
      <c r="CT141" s="238">
        <v>446209.12188214401</v>
      </c>
      <c r="CU141" s="238">
        <v>4974911.2315002996</v>
      </c>
      <c r="CV141" s="238">
        <v>44.925597459999999</v>
      </c>
      <c r="CW141" s="238">
        <v>-93.681611239999995</v>
      </c>
      <c r="CX141" s="238" t="s">
        <v>359</v>
      </c>
      <c r="CY141" s="238" t="s">
        <v>4053</v>
      </c>
    </row>
    <row r="142" spans="1:103" x14ac:dyDescent="0.25">
      <c r="A142" s="238">
        <v>384643</v>
      </c>
      <c r="B142" s="238">
        <v>10</v>
      </c>
      <c r="C142" s="238">
        <v>22</v>
      </c>
      <c r="D142" s="238">
        <v>1E-3</v>
      </c>
      <c r="E142" s="238">
        <v>27</v>
      </c>
      <c r="F142" s="238" t="s">
        <v>2776</v>
      </c>
      <c r="H142" s="238" t="s">
        <v>354</v>
      </c>
      <c r="I142" s="238">
        <v>25</v>
      </c>
      <c r="K142" s="238" t="s">
        <v>4054</v>
      </c>
      <c r="M142" s="238">
        <v>10</v>
      </c>
      <c r="N142" s="238">
        <v>6</v>
      </c>
      <c r="O142" s="238">
        <v>2016</v>
      </c>
      <c r="P142" s="238" t="s">
        <v>384</v>
      </c>
      <c r="Q142" s="238">
        <v>15</v>
      </c>
      <c r="S142" s="238">
        <v>5</v>
      </c>
      <c r="T142" s="238">
        <v>0</v>
      </c>
      <c r="U142" s="238">
        <v>2</v>
      </c>
      <c r="V142" s="238">
        <v>5</v>
      </c>
      <c r="W142" s="238">
        <v>10</v>
      </c>
      <c r="X142" s="238">
        <v>3</v>
      </c>
      <c r="Y142" s="238">
        <v>1</v>
      </c>
      <c r="Z142" s="238">
        <v>2</v>
      </c>
      <c r="AB142" s="238">
        <v>1</v>
      </c>
      <c r="AC142" s="238">
        <v>98</v>
      </c>
      <c r="AD142" s="238" t="s">
        <v>3811</v>
      </c>
      <c r="AE142" s="238" t="s">
        <v>3815</v>
      </c>
      <c r="AF142" s="238" t="s">
        <v>4047</v>
      </c>
      <c r="AG142" s="238">
        <v>10</v>
      </c>
      <c r="AH142" s="238">
        <v>2</v>
      </c>
      <c r="AI142" s="238">
        <v>2</v>
      </c>
      <c r="AJ142" s="238">
        <v>4</v>
      </c>
      <c r="AK142" s="238">
        <v>23</v>
      </c>
      <c r="AL142" s="238">
        <v>65</v>
      </c>
      <c r="AM142" s="238" t="s">
        <v>363</v>
      </c>
      <c r="AN142" s="238">
        <v>5</v>
      </c>
      <c r="AO142" s="238">
        <v>90</v>
      </c>
      <c r="AS142" s="238">
        <v>12</v>
      </c>
      <c r="AT142" s="238">
        <v>23</v>
      </c>
      <c r="AU142" s="238">
        <v>35</v>
      </c>
      <c r="AV142" s="238">
        <v>11</v>
      </c>
      <c r="AW142" s="238">
        <v>21</v>
      </c>
      <c r="AX142" s="238">
        <v>2</v>
      </c>
      <c r="AY142" s="238">
        <v>4</v>
      </c>
      <c r="AZ142" s="238">
        <v>4</v>
      </c>
      <c r="BA142" s="238">
        <v>29</v>
      </c>
      <c r="BB142" s="238">
        <v>24</v>
      </c>
      <c r="BC142" s="238" t="s">
        <v>363</v>
      </c>
      <c r="BD142" s="238">
        <v>5</v>
      </c>
      <c r="BE142" s="238">
        <v>7</v>
      </c>
      <c r="BI142" s="238">
        <v>12</v>
      </c>
      <c r="BJ142" s="238">
        <v>23</v>
      </c>
      <c r="BK142" s="238">
        <v>35</v>
      </c>
      <c r="BL142" s="238">
        <v>11</v>
      </c>
      <c r="BM142" s="238">
        <v>21</v>
      </c>
      <c r="CT142" s="238">
        <v>446205.92700596899</v>
      </c>
      <c r="CU142" s="238">
        <v>4974912.1093810899</v>
      </c>
      <c r="CV142" s="238">
        <v>44.92560512</v>
      </c>
      <c r="CW142" s="238">
        <v>-93.681651810000005</v>
      </c>
      <c r="CX142" s="238" t="s">
        <v>359</v>
      </c>
      <c r="CY142" s="238" t="s">
        <v>4055</v>
      </c>
    </row>
    <row r="143" spans="1:103" x14ac:dyDescent="0.25">
      <c r="A143" s="238">
        <v>10812793</v>
      </c>
      <c r="B143" s="238">
        <v>10</v>
      </c>
      <c r="C143" s="238">
        <v>22</v>
      </c>
      <c r="D143" s="238">
        <v>2E-3</v>
      </c>
      <c r="E143" s="238">
        <v>27</v>
      </c>
      <c r="F143" s="238" t="s">
        <v>2776</v>
      </c>
      <c r="H143" s="238" t="s">
        <v>354</v>
      </c>
      <c r="I143" s="238">
        <v>25</v>
      </c>
      <c r="K143" s="238">
        <v>386398</v>
      </c>
      <c r="L143" s="238">
        <v>123120033</v>
      </c>
      <c r="M143" s="238">
        <v>11</v>
      </c>
      <c r="N143" s="238">
        <v>7</v>
      </c>
      <c r="O143" s="238">
        <v>2012</v>
      </c>
      <c r="P143" s="238" t="s">
        <v>355</v>
      </c>
      <c r="Q143" s="238">
        <v>7</v>
      </c>
      <c r="R143" s="238" t="s">
        <v>196</v>
      </c>
      <c r="S143" s="238">
        <v>5</v>
      </c>
      <c r="T143" s="238">
        <v>0</v>
      </c>
      <c r="U143" s="238">
        <v>2</v>
      </c>
      <c r="V143" s="238">
        <v>98</v>
      </c>
      <c r="W143" s="238">
        <v>10</v>
      </c>
      <c r="X143" s="238">
        <v>4</v>
      </c>
      <c r="Y143" s="238">
        <v>1</v>
      </c>
      <c r="Z143" s="238">
        <v>2</v>
      </c>
      <c r="AA143" s="238">
        <v>2</v>
      </c>
      <c r="AB143" s="238">
        <v>1</v>
      </c>
      <c r="AC143" s="238">
        <v>98</v>
      </c>
      <c r="AD143" s="238" t="s">
        <v>4056</v>
      </c>
      <c r="AE143" s="238" t="s">
        <v>4057</v>
      </c>
      <c r="AF143" s="238" t="s">
        <v>4047</v>
      </c>
      <c r="AG143" s="238">
        <v>90</v>
      </c>
      <c r="AH143" s="238">
        <v>2</v>
      </c>
      <c r="AI143" s="238">
        <v>4</v>
      </c>
      <c r="AJ143" s="238">
        <v>2</v>
      </c>
      <c r="AK143" s="238">
        <v>33</v>
      </c>
      <c r="AL143" s="238">
        <v>19</v>
      </c>
      <c r="AM143" s="238" t="s">
        <v>363</v>
      </c>
      <c r="AN143" s="238">
        <v>5</v>
      </c>
      <c r="AO143" s="238">
        <v>11</v>
      </c>
      <c r="AP143" s="238">
        <v>1</v>
      </c>
      <c r="AT143" s="238">
        <v>2</v>
      </c>
      <c r="AU143" s="238">
        <v>35</v>
      </c>
      <c r="AV143" s="238">
        <v>11</v>
      </c>
      <c r="AW143" s="238">
        <v>21</v>
      </c>
      <c r="AX143" s="238">
        <v>2</v>
      </c>
      <c r="AY143" s="238">
        <v>2</v>
      </c>
      <c r="AZ143" s="238">
        <v>2</v>
      </c>
      <c r="BA143" s="238">
        <v>21</v>
      </c>
      <c r="BB143" s="238">
        <v>17</v>
      </c>
      <c r="BC143" s="238" t="s">
        <v>363</v>
      </c>
      <c r="BD143" s="238">
        <v>5</v>
      </c>
      <c r="BE143" s="238">
        <v>1</v>
      </c>
      <c r="BF143" s="238">
        <v>1</v>
      </c>
      <c r="BJ143" s="238">
        <v>2</v>
      </c>
      <c r="BK143" s="238">
        <v>35</v>
      </c>
      <c r="BL143" s="238">
        <v>11</v>
      </c>
      <c r="BM143" s="238">
        <v>21</v>
      </c>
      <c r="CT143" s="238">
        <v>446208</v>
      </c>
      <c r="CU143" s="238">
        <v>4974913</v>
      </c>
      <c r="CV143" s="238">
        <v>44.925613300000002</v>
      </c>
      <c r="CW143" s="238">
        <v>-93.681621800000002</v>
      </c>
      <c r="CX143" s="238" t="s">
        <v>359</v>
      </c>
      <c r="CY143" s="238" t="s">
        <v>4058</v>
      </c>
    </row>
    <row r="144" spans="1:103" x14ac:dyDescent="0.25">
      <c r="A144" s="238">
        <v>10989903</v>
      </c>
      <c r="B144" s="238">
        <v>10</v>
      </c>
      <c r="C144" s="238">
        <v>28</v>
      </c>
      <c r="D144" s="238">
        <v>0.2</v>
      </c>
      <c r="E144" s="238">
        <v>27</v>
      </c>
      <c r="F144" s="238" t="s">
        <v>2776</v>
      </c>
      <c r="H144" s="238" t="s">
        <v>354</v>
      </c>
      <c r="I144" s="238">
        <v>25</v>
      </c>
      <c r="K144" s="238">
        <v>14014541</v>
      </c>
      <c r="L144" s="238">
        <v>143040165</v>
      </c>
      <c r="M144" s="238">
        <v>10</v>
      </c>
      <c r="N144" s="238">
        <v>31</v>
      </c>
      <c r="O144" s="238">
        <v>2014</v>
      </c>
      <c r="P144" s="238" t="s">
        <v>362</v>
      </c>
      <c r="Q144" s="238">
        <v>17</v>
      </c>
      <c r="R144" s="238" t="s">
        <v>196</v>
      </c>
      <c r="S144" s="238">
        <v>5</v>
      </c>
      <c r="T144" s="238">
        <v>0</v>
      </c>
      <c r="U144" s="238">
        <v>2</v>
      </c>
      <c r="V144" s="238">
        <v>1</v>
      </c>
      <c r="W144" s="238">
        <v>10</v>
      </c>
      <c r="X144" s="238">
        <v>2</v>
      </c>
      <c r="Y144" s="238">
        <v>1</v>
      </c>
      <c r="Z144" s="238">
        <v>1</v>
      </c>
      <c r="AB144" s="238">
        <v>1</v>
      </c>
      <c r="AC144" s="238">
        <v>98</v>
      </c>
      <c r="AD144" s="238" t="s">
        <v>4059</v>
      </c>
      <c r="AE144" s="238" t="s">
        <v>4060</v>
      </c>
      <c r="AF144" s="238" t="s">
        <v>4061</v>
      </c>
      <c r="AG144" s="238">
        <v>7</v>
      </c>
      <c r="AH144" s="238">
        <v>2</v>
      </c>
      <c r="AI144" s="238">
        <v>3</v>
      </c>
      <c r="AJ144" s="238">
        <v>2</v>
      </c>
      <c r="AK144" s="238">
        <v>21</v>
      </c>
      <c r="AL144" s="238">
        <v>55</v>
      </c>
      <c r="AM144" s="238" t="s">
        <v>363</v>
      </c>
      <c r="AN144" s="238">
        <v>5</v>
      </c>
      <c r="AO144" s="238">
        <v>1</v>
      </c>
      <c r="AP144" s="238">
        <v>1</v>
      </c>
      <c r="AS144" s="238">
        <v>7</v>
      </c>
      <c r="AT144" s="238">
        <v>98</v>
      </c>
      <c r="AU144" s="238">
        <v>35</v>
      </c>
      <c r="AV144" s="238">
        <v>11</v>
      </c>
      <c r="AW144" s="238">
        <v>21</v>
      </c>
      <c r="AX144" s="238">
        <v>2</v>
      </c>
      <c r="AY144" s="238">
        <v>2</v>
      </c>
      <c r="AZ144" s="238">
        <v>2</v>
      </c>
      <c r="BA144" s="238">
        <v>21</v>
      </c>
      <c r="BB144" s="238">
        <v>19</v>
      </c>
      <c r="BC144" s="238" t="s">
        <v>354</v>
      </c>
      <c r="BD144" s="238">
        <v>5</v>
      </c>
      <c r="BE144" s="238">
        <v>19</v>
      </c>
      <c r="BI144" s="238">
        <v>7</v>
      </c>
      <c r="BJ144" s="238">
        <v>98</v>
      </c>
      <c r="BK144" s="238">
        <v>35</v>
      </c>
      <c r="BL144" s="238">
        <v>11</v>
      </c>
      <c r="BM144" s="238">
        <v>21</v>
      </c>
      <c r="CT144" s="238">
        <v>446314</v>
      </c>
      <c r="CU144" s="238">
        <v>4974922</v>
      </c>
      <c r="CV144" s="238">
        <v>44.925702299999998</v>
      </c>
      <c r="CW144" s="238">
        <v>-93.680286699999996</v>
      </c>
      <c r="CX144" s="238" t="s">
        <v>359</v>
      </c>
      <c r="CY144" s="238" t="s">
        <v>4062</v>
      </c>
    </row>
    <row r="145" spans="1:103" x14ac:dyDescent="0.25">
      <c r="A145" s="238">
        <v>840954</v>
      </c>
      <c r="B145" s="238">
        <v>10</v>
      </c>
      <c r="C145" s="238">
        <v>34</v>
      </c>
      <c r="D145" s="238">
        <v>0.19400000000000001</v>
      </c>
      <c r="E145" s="238">
        <v>27</v>
      </c>
      <c r="F145" s="238" t="s">
        <v>2776</v>
      </c>
      <c r="H145" s="238" t="s">
        <v>354</v>
      </c>
      <c r="I145" s="238">
        <v>25</v>
      </c>
      <c r="K145" s="238">
        <v>20007201</v>
      </c>
      <c r="L145" s="238">
        <v>202590100</v>
      </c>
      <c r="M145" s="238">
        <v>9</v>
      </c>
      <c r="N145" s="238">
        <v>15</v>
      </c>
      <c r="O145" s="238">
        <v>2020</v>
      </c>
      <c r="P145" s="238" t="s">
        <v>368</v>
      </c>
      <c r="Q145" s="238">
        <v>19</v>
      </c>
      <c r="R145" s="238" t="s">
        <v>356</v>
      </c>
      <c r="S145" s="238">
        <v>2</v>
      </c>
      <c r="T145" s="238">
        <v>0</v>
      </c>
      <c r="U145" s="238">
        <v>2</v>
      </c>
      <c r="V145" s="238">
        <v>5</v>
      </c>
      <c r="W145" s="238">
        <v>10</v>
      </c>
      <c r="X145" s="238">
        <v>2</v>
      </c>
      <c r="Y145" s="238">
        <v>4</v>
      </c>
      <c r="Z145" s="238">
        <v>1</v>
      </c>
      <c r="AB145" s="238">
        <v>1</v>
      </c>
      <c r="AC145" s="238">
        <v>98</v>
      </c>
      <c r="AD145" s="238" t="s">
        <v>4063</v>
      </c>
      <c r="AF145" s="238" t="s">
        <v>4064</v>
      </c>
      <c r="AG145" s="238">
        <v>9</v>
      </c>
      <c r="AH145" s="238">
        <v>2</v>
      </c>
      <c r="AI145" s="238">
        <v>2</v>
      </c>
      <c r="AJ145" s="238">
        <v>4</v>
      </c>
      <c r="AK145" s="238">
        <v>24</v>
      </c>
      <c r="AL145" s="238">
        <v>18</v>
      </c>
      <c r="AM145" s="238" t="s">
        <v>354</v>
      </c>
      <c r="AN145" s="238">
        <v>5</v>
      </c>
      <c r="AO145" s="238">
        <v>10</v>
      </c>
      <c r="AS145" s="238">
        <v>12</v>
      </c>
      <c r="AT145" s="238">
        <v>9</v>
      </c>
      <c r="AU145" s="238">
        <v>30</v>
      </c>
      <c r="AV145" s="238">
        <v>12</v>
      </c>
      <c r="AW145" s="238">
        <v>21</v>
      </c>
      <c r="AX145" s="238">
        <v>2</v>
      </c>
      <c r="AY145" s="238">
        <v>31</v>
      </c>
      <c r="AZ145" s="238">
        <v>3</v>
      </c>
      <c r="BA145" s="238">
        <v>21</v>
      </c>
      <c r="BB145" s="238">
        <v>65</v>
      </c>
      <c r="BC145" s="238" t="s">
        <v>354</v>
      </c>
      <c r="BD145" s="238">
        <v>5</v>
      </c>
      <c r="BE145" s="238">
        <v>1</v>
      </c>
      <c r="BI145" s="238">
        <v>12</v>
      </c>
      <c r="BJ145" s="238">
        <v>9</v>
      </c>
      <c r="BK145" s="238">
        <v>30</v>
      </c>
      <c r="BL145" s="238">
        <v>13</v>
      </c>
      <c r="BM145" s="238">
        <v>21</v>
      </c>
      <c r="CT145" s="238">
        <v>446538.23122295499</v>
      </c>
      <c r="CU145" s="238">
        <v>4975035.3225484099</v>
      </c>
      <c r="CV145" s="238">
        <v>44.926739269999999</v>
      </c>
      <c r="CW145" s="238">
        <v>-93.677454350000005</v>
      </c>
      <c r="CX145" s="238" t="s">
        <v>359</v>
      </c>
      <c r="CY145" s="238" t="s">
        <v>4065</v>
      </c>
    </row>
    <row r="146" spans="1:103" x14ac:dyDescent="0.25">
      <c r="A146" s="238">
        <v>722084</v>
      </c>
      <c r="B146" s="238">
        <v>10</v>
      </c>
      <c r="C146" s="238">
        <v>253</v>
      </c>
      <c r="D146" s="238">
        <v>0</v>
      </c>
      <c r="E146" s="238">
        <v>27</v>
      </c>
      <c r="F146" s="238" t="s">
        <v>2776</v>
      </c>
      <c r="H146" s="238" t="s">
        <v>354</v>
      </c>
      <c r="I146" s="238">
        <v>25</v>
      </c>
      <c r="K146" s="238">
        <v>19004182</v>
      </c>
      <c r="M146" s="238">
        <v>5</v>
      </c>
      <c r="N146" s="238">
        <v>24</v>
      </c>
      <c r="O146" s="238">
        <v>2019</v>
      </c>
      <c r="P146" s="238" t="s">
        <v>362</v>
      </c>
      <c r="Q146" s="238">
        <v>14</v>
      </c>
      <c r="R146" s="238" t="s">
        <v>356</v>
      </c>
      <c r="S146" s="238">
        <v>5</v>
      </c>
      <c r="T146" s="238">
        <v>0</v>
      </c>
      <c r="U146" s="238">
        <v>2</v>
      </c>
      <c r="V146" s="238">
        <v>90</v>
      </c>
      <c r="W146" s="238">
        <v>10</v>
      </c>
      <c r="X146" s="238">
        <v>4</v>
      </c>
      <c r="Y146" s="238">
        <v>1</v>
      </c>
      <c r="Z146" s="238">
        <v>2</v>
      </c>
      <c r="AB146" s="238">
        <v>1</v>
      </c>
      <c r="AC146" s="238">
        <v>98</v>
      </c>
      <c r="AD146" s="238" t="s">
        <v>4066</v>
      </c>
      <c r="AF146" s="238" t="s">
        <v>4067</v>
      </c>
      <c r="AG146" s="238">
        <v>90</v>
      </c>
      <c r="AH146" s="238">
        <v>2</v>
      </c>
      <c r="AI146" s="238">
        <v>2</v>
      </c>
      <c r="AJ146" s="238">
        <v>2</v>
      </c>
      <c r="AK146" s="238">
        <v>24</v>
      </c>
      <c r="AL146" s="238">
        <v>82</v>
      </c>
      <c r="AM146" s="238" t="s">
        <v>363</v>
      </c>
      <c r="AN146" s="238">
        <v>5</v>
      </c>
      <c r="AO146" s="238">
        <v>2</v>
      </c>
      <c r="AS146" s="238">
        <v>12</v>
      </c>
      <c r="AT146" s="238">
        <v>23</v>
      </c>
      <c r="AU146" s="238">
        <v>30</v>
      </c>
      <c r="AV146" s="238">
        <v>11</v>
      </c>
      <c r="AW146" s="238">
        <v>21</v>
      </c>
      <c r="AX146" s="238">
        <v>2</v>
      </c>
      <c r="AY146" s="238">
        <v>4</v>
      </c>
      <c r="AZ146" s="238">
        <v>4</v>
      </c>
      <c r="BA146" s="238">
        <v>21</v>
      </c>
      <c r="BB146" s="238">
        <v>16</v>
      </c>
      <c r="BC146" s="238" t="s">
        <v>363</v>
      </c>
      <c r="BD146" s="238">
        <v>5</v>
      </c>
      <c r="BE146" s="238">
        <v>1</v>
      </c>
      <c r="BI146" s="238">
        <v>12</v>
      </c>
      <c r="BJ146" s="238">
        <v>9</v>
      </c>
      <c r="BK146" s="238">
        <v>30</v>
      </c>
      <c r="BL146" s="238">
        <v>11</v>
      </c>
      <c r="BM146" s="238">
        <v>21</v>
      </c>
      <c r="CT146" s="238">
        <v>446053.262117306</v>
      </c>
      <c r="CU146" s="238">
        <v>4974866.0720918002</v>
      </c>
      <c r="CV146" s="238">
        <v>44.925179159999999</v>
      </c>
      <c r="CW146" s="238">
        <v>-93.683581250000003</v>
      </c>
      <c r="CX146" s="238" t="s">
        <v>359</v>
      </c>
      <c r="CY146" s="238" t="s">
        <v>4068</v>
      </c>
    </row>
  </sheetData>
  <autoFilter ref="A1:CY146" xr:uid="{7B1544FE-2948-401B-8DD7-092C544D9CB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11041396</v>
      </c>
      <c r="B2" s="238">
        <v>4</v>
      </c>
      <c r="C2" s="238">
        <v>92</v>
      </c>
      <c r="D2" s="238">
        <v>0.79500000000000004</v>
      </c>
      <c r="E2" s="238">
        <v>27</v>
      </c>
      <c r="F2" s="238" t="s">
        <v>1128</v>
      </c>
      <c r="H2" s="238" t="s">
        <v>354</v>
      </c>
      <c r="I2" s="238">
        <v>25</v>
      </c>
      <c r="K2" s="238">
        <v>15002613</v>
      </c>
      <c r="L2" s="238">
        <v>151440011</v>
      </c>
      <c r="M2" s="238">
        <v>5</v>
      </c>
      <c r="N2" s="238">
        <v>23</v>
      </c>
      <c r="O2" s="238">
        <v>2015</v>
      </c>
      <c r="P2" s="238" t="s">
        <v>364</v>
      </c>
      <c r="Q2" s="238">
        <v>23</v>
      </c>
      <c r="S2" s="238">
        <v>5</v>
      </c>
      <c r="T2" s="238">
        <v>0</v>
      </c>
      <c r="U2" s="238">
        <v>2</v>
      </c>
      <c r="V2" s="238">
        <v>1</v>
      </c>
      <c r="W2" s="238">
        <v>10</v>
      </c>
      <c r="X2" s="238">
        <v>2</v>
      </c>
      <c r="Y2" s="238">
        <v>4</v>
      </c>
      <c r="Z2" s="238">
        <v>1</v>
      </c>
      <c r="AB2" s="238">
        <v>1</v>
      </c>
      <c r="AC2" s="238">
        <v>98</v>
      </c>
      <c r="AD2" s="238" t="s">
        <v>1138</v>
      </c>
      <c r="AE2" s="238" t="s">
        <v>424</v>
      </c>
      <c r="AF2" s="238" t="s">
        <v>4069</v>
      </c>
      <c r="AG2" s="238">
        <v>7</v>
      </c>
      <c r="AH2" s="238">
        <v>2</v>
      </c>
      <c r="AI2" s="238">
        <v>4</v>
      </c>
      <c r="AJ2" s="238">
        <v>2</v>
      </c>
      <c r="AK2" s="238">
        <v>21</v>
      </c>
      <c r="AL2" s="238">
        <v>19</v>
      </c>
      <c r="AM2" s="238" t="s">
        <v>354</v>
      </c>
      <c r="AN2" s="238">
        <v>5</v>
      </c>
      <c r="AO2" s="238">
        <v>15</v>
      </c>
      <c r="AS2" s="238">
        <v>7</v>
      </c>
      <c r="AT2" s="238">
        <v>98</v>
      </c>
      <c r="AU2" s="238">
        <v>30</v>
      </c>
      <c r="AV2" s="238">
        <v>11</v>
      </c>
      <c r="AW2" s="238">
        <v>20</v>
      </c>
      <c r="AX2" s="238">
        <v>2</v>
      </c>
      <c r="AY2" s="238">
        <v>4</v>
      </c>
      <c r="AZ2" s="238">
        <v>2</v>
      </c>
      <c r="BA2" s="238">
        <v>24</v>
      </c>
      <c r="BB2" s="238">
        <v>24</v>
      </c>
      <c r="BC2" s="238" t="s">
        <v>363</v>
      </c>
      <c r="BD2" s="238">
        <v>5</v>
      </c>
      <c r="BE2" s="238">
        <v>1</v>
      </c>
      <c r="BI2" s="238">
        <v>7</v>
      </c>
      <c r="BJ2" s="238">
        <v>98</v>
      </c>
      <c r="BK2" s="238">
        <v>30</v>
      </c>
      <c r="BL2" s="238">
        <v>11</v>
      </c>
      <c r="BM2" s="238">
        <v>20</v>
      </c>
      <c r="CT2" s="238">
        <v>441004</v>
      </c>
      <c r="CU2" s="238">
        <v>4972351</v>
      </c>
      <c r="CV2" s="238">
        <v>44.902142900000001</v>
      </c>
      <c r="CW2" s="238">
        <v>-93.747263899999993</v>
      </c>
      <c r="CX2" s="238" t="s">
        <v>359</v>
      </c>
      <c r="CY2" s="238" t="s">
        <v>4070</v>
      </c>
    </row>
    <row r="3" spans="1:103" x14ac:dyDescent="0.25">
      <c r="A3" s="238">
        <v>530749</v>
      </c>
      <c r="B3" s="238">
        <v>4</v>
      </c>
      <c r="C3" s="238">
        <v>92</v>
      </c>
      <c r="D3" s="238">
        <v>0.79600000000000004</v>
      </c>
      <c r="E3" s="238">
        <v>27</v>
      </c>
      <c r="F3" s="238" t="s">
        <v>1128</v>
      </c>
      <c r="H3" s="238" t="s">
        <v>354</v>
      </c>
      <c r="I3" s="238">
        <v>25</v>
      </c>
      <c r="K3" s="238">
        <v>17006251</v>
      </c>
      <c r="M3" s="238">
        <v>12</v>
      </c>
      <c r="N3" s="238">
        <v>31</v>
      </c>
      <c r="O3" s="238">
        <v>2017</v>
      </c>
      <c r="P3" s="238" t="s">
        <v>366</v>
      </c>
      <c r="Q3" s="238">
        <v>11</v>
      </c>
      <c r="R3" s="238">
        <v>98</v>
      </c>
      <c r="S3" s="238">
        <v>5</v>
      </c>
      <c r="T3" s="238">
        <v>0</v>
      </c>
      <c r="U3" s="238">
        <v>2</v>
      </c>
      <c r="V3" s="238">
        <v>12</v>
      </c>
      <c r="W3" s="238">
        <v>10</v>
      </c>
      <c r="X3" s="238">
        <v>2</v>
      </c>
      <c r="Y3" s="238">
        <v>1</v>
      </c>
      <c r="Z3" s="238">
        <v>1</v>
      </c>
      <c r="AB3" s="238">
        <v>3</v>
      </c>
      <c r="AC3" s="238">
        <v>98</v>
      </c>
      <c r="AD3" s="238" t="s">
        <v>699</v>
      </c>
      <c r="AF3" s="238" t="s">
        <v>4069</v>
      </c>
      <c r="AG3" s="238">
        <v>7</v>
      </c>
      <c r="AH3" s="238">
        <v>2</v>
      </c>
      <c r="AI3" s="238">
        <v>4</v>
      </c>
      <c r="AJ3" s="238">
        <v>1</v>
      </c>
      <c r="AK3" s="238">
        <v>21</v>
      </c>
      <c r="AL3" s="238">
        <v>69</v>
      </c>
      <c r="AM3" s="238" t="s">
        <v>363</v>
      </c>
      <c r="AN3" s="238">
        <v>5</v>
      </c>
      <c r="AO3" s="238">
        <v>99</v>
      </c>
      <c r="AS3" s="238">
        <v>12</v>
      </c>
      <c r="AT3" s="238">
        <v>9</v>
      </c>
      <c r="AU3" s="238">
        <v>30</v>
      </c>
      <c r="AV3" s="238">
        <v>11</v>
      </c>
      <c r="AW3" s="238">
        <v>23</v>
      </c>
      <c r="AX3" s="238">
        <v>2</v>
      </c>
      <c r="AY3" s="238">
        <v>2</v>
      </c>
      <c r="AZ3" s="238">
        <v>1</v>
      </c>
      <c r="BA3" s="238">
        <v>26</v>
      </c>
      <c r="BB3" s="238">
        <v>18</v>
      </c>
      <c r="BC3" s="238" t="s">
        <v>354</v>
      </c>
      <c r="BD3" s="238">
        <v>5</v>
      </c>
      <c r="BE3" s="238">
        <v>1</v>
      </c>
      <c r="BI3" s="238">
        <v>12</v>
      </c>
      <c r="BJ3" s="238">
        <v>9</v>
      </c>
      <c r="BK3" s="238">
        <v>30</v>
      </c>
      <c r="BL3" s="238">
        <v>11</v>
      </c>
      <c r="BM3" s="238">
        <v>23</v>
      </c>
      <c r="CT3" s="238">
        <v>441000.71573198697</v>
      </c>
      <c r="CU3" s="238">
        <v>4972353.3496729899</v>
      </c>
      <c r="CV3" s="238">
        <v>44.902160260000002</v>
      </c>
      <c r="CW3" s="238">
        <v>-93.747305729999994</v>
      </c>
      <c r="CX3" s="238" t="s">
        <v>359</v>
      </c>
      <c r="CY3" s="238" t="s">
        <v>4071</v>
      </c>
    </row>
    <row r="4" spans="1:103" x14ac:dyDescent="0.25">
      <c r="A4" s="238">
        <v>720564</v>
      </c>
      <c r="B4" s="238">
        <v>4</v>
      </c>
      <c r="C4" s="238">
        <v>92</v>
      </c>
      <c r="D4" s="238">
        <v>0.79600000000000004</v>
      </c>
      <c r="E4" s="238">
        <v>27</v>
      </c>
      <c r="F4" s="238" t="s">
        <v>1128</v>
      </c>
      <c r="H4" s="238" t="s">
        <v>354</v>
      </c>
      <c r="I4" s="238">
        <v>25</v>
      </c>
      <c r="K4" s="238">
        <v>19002216</v>
      </c>
      <c r="M4" s="238">
        <v>5</v>
      </c>
      <c r="N4" s="238">
        <v>17</v>
      </c>
      <c r="O4" s="238">
        <v>2019</v>
      </c>
      <c r="P4" s="238" t="s">
        <v>362</v>
      </c>
      <c r="Q4" s="238">
        <v>16</v>
      </c>
      <c r="R4" s="238" t="s">
        <v>196</v>
      </c>
      <c r="S4" s="238">
        <v>5</v>
      </c>
      <c r="T4" s="238">
        <v>0</v>
      </c>
      <c r="U4" s="238">
        <v>2</v>
      </c>
      <c r="W4" s="238">
        <v>11</v>
      </c>
      <c r="X4" s="238">
        <v>3</v>
      </c>
      <c r="Y4" s="238">
        <v>1</v>
      </c>
      <c r="Z4" s="238">
        <v>1</v>
      </c>
      <c r="AB4" s="238">
        <v>1</v>
      </c>
      <c r="AC4" s="238">
        <v>98</v>
      </c>
      <c r="AD4" s="238" t="s">
        <v>699</v>
      </c>
      <c r="AF4" s="238" t="s">
        <v>4069</v>
      </c>
      <c r="AG4" s="238">
        <v>90</v>
      </c>
      <c r="AH4" s="238">
        <v>2</v>
      </c>
      <c r="AI4" s="238">
        <v>4</v>
      </c>
      <c r="AJ4" s="238">
        <v>2</v>
      </c>
      <c r="AK4" s="238">
        <v>34</v>
      </c>
      <c r="AL4" s="238">
        <v>46</v>
      </c>
      <c r="AM4" s="238" t="s">
        <v>363</v>
      </c>
      <c r="AN4" s="238">
        <v>5</v>
      </c>
      <c r="AO4" s="238">
        <v>1</v>
      </c>
      <c r="AS4" s="238">
        <v>14</v>
      </c>
      <c r="AT4" s="238">
        <v>20</v>
      </c>
      <c r="AU4" s="238">
        <v>30</v>
      </c>
      <c r="AV4" s="238">
        <v>11</v>
      </c>
      <c r="AW4" s="238">
        <v>24</v>
      </c>
      <c r="AX4" s="238">
        <v>2</v>
      </c>
      <c r="AY4" s="238">
        <v>3</v>
      </c>
      <c r="AZ4" s="238">
        <v>2</v>
      </c>
      <c r="BA4" s="238">
        <v>21</v>
      </c>
      <c r="BB4" s="238">
        <v>30</v>
      </c>
      <c r="BC4" s="238" t="s">
        <v>354</v>
      </c>
      <c r="BD4" s="238">
        <v>5</v>
      </c>
      <c r="BE4" s="238">
        <v>70</v>
      </c>
      <c r="BI4" s="238">
        <v>14</v>
      </c>
      <c r="BJ4" s="238">
        <v>20</v>
      </c>
      <c r="BK4" s="238">
        <v>30</v>
      </c>
      <c r="BL4" s="238">
        <v>11</v>
      </c>
      <c r="BM4" s="238">
        <v>24</v>
      </c>
      <c r="CT4" s="238">
        <v>440996.40770899999</v>
      </c>
      <c r="CU4" s="238">
        <v>4972353.5936192302</v>
      </c>
      <c r="CV4" s="238">
        <v>44.902162099999998</v>
      </c>
      <c r="CW4" s="238">
        <v>-93.747360319999999</v>
      </c>
      <c r="CX4" s="238" t="s">
        <v>359</v>
      </c>
      <c r="CY4" s="238" t="s">
        <v>4072</v>
      </c>
    </row>
    <row r="5" spans="1:103" x14ac:dyDescent="0.25">
      <c r="A5" s="238">
        <v>761591</v>
      </c>
      <c r="B5" s="238">
        <v>4</v>
      </c>
      <c r="C5" s="238">
        <v>92</v>
      </c>
      <c r="D5" s="238">
        <v>0.80900000000000005</v>
      </c>
      <c r="E5" s="238">
        <v>27</v>
      </c>
      <c r="F5" s="238" t="s">
        <v>1128</v>
      </c>
      <c r="H5" s="238" t="s">
        <v>354</v>
      </c>
      <c r="I5" s="238">
        <v>25</v>
      </c>
      <c r="K5" s="238">
        <v>19005230</v>
      </c>
      <c r="M5" s="238">
        <v>11</v>
      </c>
      <c r="N5" s="238">
        <v>9</v>
      </c>
      <c r="O5" s="238">
        <v>2019</v>
      </c>
      <c r="P5" s="238" t="s">
        <v>364</v>
      </c>
      <c r="Q5" s="238">
        <v>9</v>
      </c>
      <c r="R5" s="238" t="s">
        <v>196</v>
      </c>
      <c r="S5" s="238">
        <v>5</v>
      </c>
      <c r="T5" s="238">
        <v>0</v>
      </c>
      <c r="U5" s="238">
        <v>2</v>
      </c>
      <c r="V5" s="238">
        <v>11</v>
      </c>
      <c r="W5" s="238">
        <v>10</v>
      </c>
      <c r="X5" s="238">
        <v>3</v>
      </c>
      <c r="Y5" s="238">
        <v>1</v>
      </c>
      <c r="Z5" s="238">
        <v>1</v>
      </c>
      <c r="AB5" s="238">
        <v>1</v>
      </c>
      <c r="AC5" s="238">
        <v>98</v>
      </c>
      <c r="AD5" s="238" t="s">
        <v>699</v>
      </c>
      <c r="AF5" s="238" t="s">
        <v>4069</v>
      </c>
      <c r="AG5" s="238">
        <v>6</v>
      </c>
      <c r="AH5" s="238">
        <v>2</v>
      </c>
      <c r="AI5" s="238">
        <v>4</v>
      </c>
      <c r="AJ5" s="238">
        <v>2</v>
      </c>
      <c r="AK5" s="238">
        <v>21</v>
      </c>
      <c r="AL5" s="238">
        <v>72</v>
      </c>
      <c r="AM5" s="238" t="s">
        <v>354</v>
      </c>
      <c r="AN5" s="238">
        <v>99</v>
      </c>
      <c r="AO5" s="238">
        <v>1</v>
      </c>
      <c r="AS5" s="238">
        <v>14</v>
      </c>
      <c r="AT5" s="238">
        <v>23</v>
      </c>
      <c r="AU5" s="238">
        <v>30</v>
      </c>
      <c r="AV5" s="238">
        <v>11</v>
      </c>
      <c r="AW5" s="238">
        <v>24</v>
      </c>
      <c r="AX5" s="238">
        <v>2</v>
      </c>
      <c r="AY5" s="238">
        <v>2</v>
      </c>
      <c r="AZ5" s="238">
        <v>3</v>
      </c>
      <c r="BA5" s="238">
        <v>24</v>
      </c>
      <c r="BB5" s="238">
        <v>20</v>
      </c>
      <c r="BC5" s="238" t="s">
        <v>363</v>
      </c>
      <c r="BD5" s="238">
        <v>99</v>
      </c>
      <c r="BE5" s="238">
        <v>99</v>
      </c>
      <c r="BI5" s="238">
        <v>12</v>
      </c>
      <c r="BJ5" s="238">
        <v>20</v>
      </c>
      <c r="BK5" s="238">
        <v>30</v>
      </c>
      <c r="BL5" s="238">
        <v>11</v>
      </c>
      <c r="BM5" s="238">
        <v>24</v>
      </c>
      <c r="CT5" s="238">
        <v>440996.41670900001</v>
      </c>
      <c r="CU5" s="238">
        <v>4972374.7593282303</v>
      </c>
      <c r="CV5" s="238">
        <v>44.902352620000002</v>
      </c>
      <c r="CW5" s="238">
        <v>-93.747362670000001</v>
      </c>
      <c r="CX5" s="238" t="s">
        <v>359</v>
      </c>
      <c r="CY5" s="238" t="s">
        <v>4073</v>
      </c>
    </row>
    <row r="6" spans="1:103" x14ac:dyDescent="0.25">
      <c r="A6" s="238">
        <v>505296</v>
      </c>
      <c r="B6" s="238">
        <v>4</v>
      </c>
      <c r="C6" s="238">
        <v>92</v>
      </c>
      <c r="D6" s="238">
        <v>0.88</v>
      </c>
      <c r="E6" s="238">
        <v>27</v>
      </c>
      <c r="F6" s="238" t="s">
        <v>1128</v>
      </c>
      <c r="H6" s="238" t="s">
        <v>354</v>
      </c>
      <c r="I6" s="238">
        <v>25</v>
      </c>
      <c r="K6" s="238">
        <v>17004897</v>
      </c>
      <c r="M6" s="238">
        <v>9</v>
      </c>
      <c r="N6" s="238">
        <v>30</v>
      </c>
      <c r="O6" s="238">
        <v>2017</v>
      </c>
      <c r="P6" s="238" t="s">
        <v>364</v>
      </c>
      <c r="Q6" s="238">
        <v>12</v>
      </c>
      <c r="S6" s="238">
        <v>3</v>
      </c>
      <c r="T6" s="238">
        <v>0</v>
      </c>
      <c r="U6" s="238">
        <v>2</v>
      </c>
      <c r="V6" s="238">
        <v>5</v>
      </c>
      <c r="W6" s="238">
        <v>10</v>
      </c>
      <c r="X6" s="238">
        <v>2</v>
      </c>
      <c r="Y6" s="238">
        <v>1</v>
      </c>
      <c r="Z6" s="238">
        <v>1</v>
      </c>
      <c r="AB6" s="238">
        <v>1</v>
      </c>
      <c r="AC6" s="238">
        <v>98</v>
      </c>
      <c r="AD6" s="238" t="s">
        <v>699</v>
      </c>
      <c r="AF6" s="238" t="s">
        <v>4069</v>
      </c>
      <c r="AG6" s="238">
        <v>10</v>
      </c>
      <c r="AH6" s="238">
        <v>2</v>
      </c>
      <c r="AI6" s="238">
        <v>2</v>
      </c>
      <c r="AJ6" s="238">
        <v>3</v>
      </c>
      <c r="AK6" s="238">
        <v>25</v>
      </c>
      <c r="AL6" s="238">
        <v>35</v>
      </c>
      <c r="AM6" s="238" t="s">
        <v>363</v>
      </c>
      <c r="AN6" s="238">
        <v>5</v>
      </c>
      <c r="AO6" s="238">
        <v>70</v>
      </c>
      <c r="AS6" s="238">
        <v>12</v>
      </c>
      <c r="AT6" s="238">
        <v>9</v>
      </c>
      <c r="AU6" s="238">
        <v>30</v>
      </c>
      <c r="AV6" s="238">
        <v>11</v>
      </c>
      <c r="AW6" s="238">
        <v>24</v>
      </c>
      <c r="AX6" s="238">
        <v>2</v>
      </c>
      <c r="AY6" s="238">
        <v>4</v>
      </c>
      <c r="AZ6" s="238">
        <v>2</v>
      </c>
      <c r="BA6" s="238">
        <v>21</v>
      </c>
      <c r="BB6" s="238">
        <v>22</v>
      </c>
      <c r="BC6" s="238" t="s">
        <v>354</v>
      </c>
      <c r="BD6" s="238">
        <v>5</v>
      </c>
      <c r="BE6" s="238">
        <v>1</v>
      </c>
      <c r="BI6" s="238">
        <v>12</v>
      </c>
      <c r="BJ6" s="238">
        <v>9</v>
      </c>
      <c r="BK6" s="238">
        <v>30</v>
      </c>
      <c r="BL6" s="238">
        <v>11</v>
      </c>
      <c r="BM6" s="238">
        <v>24</v>
      </c>
      <c r="CT6" s="238">
        <v>441000.11188307498</v>
      </c>
      <c r="CU6" s="238">
        <v>4972489.58972455</v>
      </c>
      <c r="CV6" s="238">
        <v>44.90338655</v>
      </c>
      <c r="CW6" s="238">
        <v>-93.747329260000001</v>
      </c>
      <c r="CX6" s="238" t="s">
        <v>359</v>
      </c>
      <c r="CY6" s="238" t="s">
        <v>4074</v>
      </c>
    </row>
    <row r="7" spans="1:103" x14ac:dyDescent="0.25">
      <c r="A7" s="238">
        <v>540578</v>
      </c>
      <c r="B7" s="238">
        <v>4</v>
      </c>
      <c r="C7" s="238">
        <v>92</v>
      </c>
      <c r="D7" s="238">
        <v>0.91100000000000003</v>
      </c>
      <c r="E7" s="238">
        <v>27</v>
      </c>
      <c r="F7" s="238" t="s">
        <v>1128</v>
      </c>
      <c r="H7" s="238" t="s">
        <v>354</v>
      </c>
      <c r="I7" s="238">
        <v>25</v>
      </c>
      <c r="K7" s="238">
        <v>18000407</v>
      </c>
      <c r="M7" s="238">
        <v>1</v>
      </c>
      <c r="N7" s="238">
        <v>27</v>
      </c>
      <c r="O7" s="238">
        <v>2018</v>
      </c>
      <c r="P7" s="238" t="s">
        <v>364</v>
      </c>
      <c r="Q7" s="238">
        <v>18</v>
      </c>
      <c r="R7" s="238" t="s">
        <v>419</v>
      </c>
      <c r="S7" s="238">
        <v>5</v>
      </c>
      <c r="T7" s="238">
        <v>0</v>
      </c>
      <c r="U7" s="238">
        <v>2</v>
      </c>
      <c r="W7" s="238">
        <v>11</v>
      </c>
      <c r="X7" s="238">
        <v>2</v>
      </c>
      <c r="Y7" s="238">
        <v>4</v>
      </c>
      <c r="Z7" s="238">
        <v>1</v>
      </c>
      <c r="AB7" s="238">
        <v>2</v>
      </c>
      <c r="AC7" s="238">
        <v>98</v>
      </c>
      <c r="AD7" s="238" t="s">
        <v>699</v>
      </c>
      <c r="AF7" s="238" t="s">
        <v>4069</v>
      </c>
      <c r="AG7" s="238">
        <v>90</v>
      </c>
      <c r="AH7" s="238">
        <v>3</v>
      </c>
      <c r="AI7" s="238">
        <v>2</v>
      </c>
      <c r="AJ7" s="238">
        <v>1</v>
      </c>
      <c r="AK7" s="238">
        <v>20</v>
      </c>
      <c r="AS7" s="238">
        <v>12</v>
      </c>
      <c r="AT7" s="238">
        <v>9</v>
      </c>
      <c r="AU7" s="238">
        <v>30</v>
      </c>
      <c r="AV7" s="238">
        <v>11</v>
      </c>
      <c r="AW7" s="238">
        <v>21</v>
      </c>
      <c r="AX7" s="238">
        <v>1</v>
      </c>
      <c r="AY7" s="238">
        <v>3</v>
      </c>
      <c r="AZ7" s="238">
        <v>1</v>
      </c>
      <c r="BA7" s="238">
        <v>20</v>
      </c>
      <c r="BI7" s="238">
        <v>12</v>
      </c>
      <c r="BJ7" s="238">
        <v>9</v>
      </c>
      <c r="BK7" s="238">
        <v>30</v>
      </c>
      <c r="BL7" s="238">
        <v>11</v>
      </c>
      <c r="BM7" s="238">
        <v>21</v>
      </c>
      <c r="CT7" s="238">
        <v>441007.06574468699</v>
      </c>
      <c r="CU7" s="238">
        <v>4972539.6167122005</v>
      </c>
      <c r="CV7" s="238">
        <v>44.903837430000003</v>
      </c>
      <c r="CW7" s="238">
        <v>-93.747247020000003</v>
      </c>
      <c r="CX7" s="238" t="s">
        <v>359</v>
      </c>
      <c r="CY7" s="238" t="s">
        <v>4075</v>
      </c>
    </row>
    <row r="8" spans="1:103" x14ac:dyDescent="0.25">
      <c r="A8" s="238">
        <v>586176</v>
      </c>
      <c r="B8" s="238">
        <v>4</v>
      </c>
      <c r="C8" s="238">
        <v>92</v>
      </c>
      <c r="D8" s="238">
        <v>0.91800000000000004</v>
      </c>
      <c r="E8" s="238">
        <v>27</v>
      </c>
      <c r="F8" s="238" t="s">
        <v>1128</v>
      </c>
      <c r="H8" s="238" t="s">
        <v>354</v>
      </c>
      <c r="I8" s="238">
        <v>25</v>
      </c>
      <c r="K8" s="238">
        <v>18001401</v>
      </c>
      <c r="M8" s="238">
        <v>3</v>
      </c>
      <c r="N8" s="238">
        <v>29</v>
      </c>
      <c r="O8" s="238">
        <v>2018</v>
      </c>
      <c r="P8" s="238" t="s">
        <v>384</v>
      </c>
      <c r="Q8" s="238">
        <v>1</v>
      </c>
      <c r="S8" s="238">
        <v>4</v>
      </c>
      <c r="T8" s="238">
        <v>0</v>
      </c>
      <c r="U8" s="238">
        <v>2</v>
      </c>
      <c r="W8" s="238">
        <v>11</v>
      </c>
      <c r="X8" s="238">
        <v>2</v>
      </c>
      <c r="Y8" s="238">
        <v>4</v>
      </c>
      <c r="Z8" s="238">
        <v>1</v>
      </c>
      <c r="AB8" s="238">
        <v>1</v>
      </c>
      <c r="AC8" s="238">
        <v>98</v>
      </c>
      <c r="AD8" s="238" t="s">
        <v>699</v>
      </c>
      <c r="AF8" s="238" t="s">
        <v>4069</v>
      </c>
      <c r="AG8" s="238">
        <v>90</v>
      </c>
      <c r="AH8" s="238">
        <v>2</v>
      </c>
      <c r="AI8" s="238">
        <v>4</v>
      </c>
      <c r="AJ8" s="238">
        <v>1</v>
      </c>
      <c r="AK8" s="238">
        <v>21</v>
      </c>
      <c r="AL8" s="238">
        <v>80</v>
      </c>
      <c r="AM8" s="238" t="s">
        <v>363</v>
      </c>
      <c r="AN8" s="238">
        <v>7</v>
      </c>
      <c r="AO8" s="238">
        <v>68</v>
      </c>
      <c r="AS8" s="238">
        <v>12</v>
      </c>
      <c r="AT8" s="238">
        <v>9</v>
      </c>
      <c r="AU8" s="238">
        <v>30</v>
      </c>
      <c r="AV8" s="238">
        <v>11</v>
      </c>
      <c r="AW8" s="238">
        <v>23</v>
      </c>
      <c r="AX8" s="238">
        <v>3</v>
      </c>
      <c r="AY8" s="238">
        <v>4</v>
      </c>
      <c r="AZ8" s="238">
        <v>1</v>
      </c>
      <c r="BA8" s="238">
        <v>20</v>
      </c>
      <c r="BI8" s="238">
        <v>12</v>
      </c>
      <c r="BJ8" s="238">
        <v>9</v>
      </c>
      <c r="BK8" s="238">
        <v>30</v>
      </c>
      <c r="BL8" s="238">
        <v>11</v>
      </c>
      <c r="BM8" s="238">
        <v>23</v>
      </c>
      <c r="CT8" s="238">
        <v>441006.9910635</v>
      </c>
      <c r="CU8" s="238">
        <v>4972550.4440129297</v>
      </c>
      <c r="CV8" s="238">
        <v>44.903934890000002</v>
      </c>
      <c r="CW8" s="238">
        <v>-93.747249229999994</v>
      </c>
      <c r="CX8" s="238" t="s">
        <v>359</v>
      </c>
      <c r="CY8" s="238" t="s">
        <v>4076</v>
      </c>
    </row>
    <row r="9" spans="1:103" x14ac:dyDescent="0.25">
      <c r="A9" s="238">
        <v>735269</v>
      </c>
      <c r="B9" s="238">
        <v>4</v>
      </c>
      <c r="C9" s="238">
        <v>92</v>
      </c>
      <c r="D9" s="238">
        <v>0.93899999999999995</v>
      </c>
      <c r="E9" s="238">
        <v>27</v>
      </c>
      <c r="F9" s="238" t="s">
        <v>1128</v>
      </c>
      <c r="H9" s="238" t="s">
        <v>354</v>
      </c>
      <c r="I9" s="238">
        <v>25</v>
      </c>
      <c r="K9" s="238">
        <v>19003417</v>
      </c>
      <c r="M9" s="238">
        <v>7</v>
      </c>
      <c r="N9" s="238">
        <v>22</v>
      </c>
      <c r="O9" s="238">
        <v>2019</v>
      </c>
      <c r="P9" s="238" t="s">
        <v>361</v>
      </c>
      <c r="Q9" s="238">
        <v>17</v>
      </c>
      <c r="S9" s="238">
        <v>5</v>
      </c>
      <c r="T9" s="238">
        <v>0</v>
      </c>
      <c r="U9" s="238">
        <v>2</v>
      </c>
      <c r="V9" s="238">
        <v>10</v>
      </c>
      <c r="W9" s="238">
        <v>10</v>
      </c>
      <c r="X9" s="238">
        <v>3</v>
      </c>
      <c r="Y9" s="238">
        <v>1</v>
      </c>
      <c r="Z9" s="238">
        <v>1</v>
      </c>
      <c r="AB9" s="238">
        <v>1</v>
      </c>
      <c r="AC9" s="238">
        <v>98</v>
      </c>
      <c r="AD9" s="238" t="s">
        <v>699</v>
      </c>
      <c r="AF9" s="238" t="s">
        <v>4069</v>
      </c>
      <c r="AG9" s="238">
        <v>5</v>
      </c>
      <c r="AH9" s="238">
        <v>2</v>
      </c>
      <c r="AI9" s="238">
        <v>4</v>
      </c>
      <c r="AJ9" s="238">
        <v>1</v>
      </c>
      <c r="AK9" s="238">
        <v>26</v>
      </c>
      <c r="AL9" s="238">
        <v>33</v>
      </c>
      <c r="AM9" s="238" t="s">
        <v>363</v>
      </c>
      <c r="AN9" s="238">
        <v>5</v>
      </c>
      <c r="AO9" s="238">
        <v>1</v>
      </c>
      <c r="AS9" s="238">
        <v>12</v>
      </c>
      <c r="AT9" s="238">
        <v>9</v>
      </c>
      <c r="AU9" s="238">
        <v>30</v>
      </c>
      <c r="AV9" s="238">
        <v>11</v>
      </c>
      <c r="AW9" s="238">
        <v>21</v>
      </c>
      <c r="AX9" s="238">
        <v>2</v>
      </c>
      <c r="AY9" s="238">
        <v>3</v>
      </c>
      <c r="AZ9" s="238">
        <v>1</v>
      </c>
      <c r="BA9" s="238">
        <v>21</v>
      </c>
      <c r="BB9" s="238">
        <v>33</v>
      </c>
      <c r="BC9" s="238" t="s">
        <v>354</v>
      </c>
      <c r="BD9" s="238">
        <v>5</v>
      </c>
      <c r="BE9" s="238">
        <v>74</v>
      </c>
      <c r="BI9" s="238">
        <v>12</v>
      </c>
      <c r="BJ9" s="238">
        <v>9</v>
      </c>
      <c r="BK9" s="238">
        <v>30</v>
      </c>
      <c r="BL9" s="238">
        <v>11</v>
      </c>
      <c r="BM9" s="238">
        <v>21</v>
      </c>
      <c r="CT9" s="238">
        <v>440999.65739653702</v>
      </c>
      <c r="CU9" s="238">
        <v>4972583.7283197902</v>
      </c>
      <c r="CV9" s="238">
        <v>44.90423388</v>
      </c>
      <c r="CW9" s="238">
        <v>-93.747345999999993</v>
      </c>
      <c r="CX9" s="238" t="s">
        <v>359</v>
      </c>
      <c r="CY9" s="238" t="s">
        <v>4077</v>
      </c>
    </row>
    <row r="10" spans="1:103" x14ac:dyDescent="0.25">
      <c r="A10" s="238">
        <v>10837070</v>
      </c>
      <c r="B10" s="238">
        <v>4</v>
      </c>
      <c r="C10" s="238">
        <v>92</v>
      </c>
      <c r="D10" s="238">
        <v>0.95299999999999996</v>
      </c>
      <c r="E10" s="238">
        <v>27</v>
      </c>
      <c r="F10" s="238" t="s">
        <v>1128</v>
      </c>
      <c r="H10" s="238" t="s">
        <v>354</v>
      </c>
      <c r="I10" s="238">
        <v>25</v>
      </c>
      <c r="K10" s="238">
        <v>12006502</v>
      </c>
      <c r="L10" s="238">
        <v>123310015</v>
      </c>
      <c r="M10" s="238">
        <v>11</v>
      </c>
      <c r="N10" s="238">
        <v>25</v>
      </c>
      <c r="O10" s="238">
        <v>2012</v>
      </c>
      <c r="P10" s="238" t="s">
        <v>366</v>
      </c>
      <c r="Q10" s="238">
        <v>1</v>
      </c>
      <c r="S10" s="238">
        <v>5</v>
      </c>
      <c r="T10" s="238">
        <v>0</v>
      </c>
      <c r="U10" s="238">
        <v>2</v>
      </c>
      <c r="V10" s="238">
        <v>1</v>
      </c>
      <c r="W10" s="238">
        <v>11</v>
      </c>
      <c r="X10" s="238">
        <v>3</v>
      </c>
      <c r="Y10" s="238">
        <v>4</v>
      </c>
      <c r="Z10" s="238">
        <v>1</v>
      </c>
      <c r="AA10" s="238">
        <v>1</v>
      </c>
      <c r="AB10" s="238">
        <v>1</v>
      </c>
      <c r="AC10" s="238">
        <v>98</v>
      </c>
      <c r="AD10" s="238" t="s">
        <v>4078</v>
      </c>
      <c r="AE10" s="238" t="s">
        <v>4079</v>
      </c>
      <c r="AF10" s="238" t="s">
        <v>4069</v>
      </c>
      <c r="AG10" s="238">
        <v>7</v>
      </c>
      <c r="AH10" s="238">
        <v>2</v>
      </c>
      <c r="AI10" s="238">
        <v>3</v>
      </c>
      <c r="AJ10" s="238">
        <v>4</v>
      </c>
      <c r="AK10" s="238">
        <v>24</v>
      </c>
      <c r="AL10" s="238">
        <v>24</v>
      </c>
      <c r="AM10" s="238" t="s">
        <v>354</v>
      </c>
      <c r="AN10" s="238">
        <v>10</v>
      </c>
      <c r="AO10" s="238">
        <v>3</v>
      </c>
      <c r="AP10" s="238">
        <v>1</v>
      </c>
      <c r="AS10" s="238">
        <v>7</v>
      </c>
      <c r="AT10" s="238">
        <v>2</v>
      </c>
      <c r="AU10" s="238">
        <v>30</v>
      </c>
      <c r="AV10" s="238">
        <v>11</v>
      </c>
      <c r="AW10" s="238">
        <v>21</v>
      </c>
      <c r="AX10" s="238">
        <v>3</v>
      </c>
      <c r="AY10" s="238">
        <v>4</v>
      </c>
      <c r="AZ10" s="238">
        <v>4</v>
      </c>
      <c r="BA10" s="238">
        <v>1</v>
      </c>
      <c r="BD10" s="238">
        <v>98</v>
      </c>
      <c r="BE10" s="238">
        <v>1</v>
      </c>
      <c r="BF10" s="238">
        <v>1</v>
      </c>
      <c r="BI10" s="238">
        <v>7</v>
      </c>
      <c r="BJ10" s="238">
        <v>2</v>
      </c>
      <c r="BK10" s="238">
        <v>30</v>
      </c>
      <c r="BL10" s="238">
        <v>11</v>
      </c>
      <c r="BM10" s="238">
        <v>21</v>
      </c>
      <c r="CT10" s="238">
        <v>440998</v>
      </c>
      <c r="CU10" s="238">
        <v>4972606</v>
      </c>
      <c r="CV10" s="238">
        <v>44.904436699999998</v>
      </c>
      <c r="CW10" s="238">
        <v>-93.747370200000006</v>
      </c>
      <c r="CX10" s="238" t="s">
        <v>359</v>
      </c>
      <c r="CY10" s="238" t="s">
        <v>4080</v>
      </c>
    </row>
    <row r="11" spans="1:103" x14ac:dyDescent="0.25">
      <c r="A11" s="238">
        <v>798439</v>
      </c>
      <c r="B11" s="238">
        <v>4</v>
      </c>
      <c r="C11" s="238">
        <v>92</v>
      </c>
      <c r="D11" s="238">
        <v>0.95499999999999996</v>
      </c>
      <c r="E11" s="238">
        <v>27</v>
      </c>
      <c r="F11" s="238" t="s">
        <v>1128</v>
      </c>
      <c r="H11" s="238" t="s">
        <v>354</v>
      </c>
      <c r="I11" s="238">
        <v>25</v>
      </c>
      <c r="K11" s="238">
        <v>20000796</v>
      </c>
      <c r="L11" s="238">
        <v>200480174</v>
      </c>
      <c r="M11" s="238">
        <v>2</v>
      </c>
      <c r="N11" s="238">
        <v>17</v>
      </c>
      <c r="O11" s="238">
        <v>2020</v>
      </c>
      <c r="P11" s="238" t="s">
        <v>361</v>
      </c>
      <c r="Q11" s="238">
        <v>17</v>
      </c>
      <c r="R11" s="238" t="s">
        <v>196</v>
      </c>
      <c r="S11" s="238">
        <v>5</v>
      </c>
      <c r="T11" s="238">
        <v>0</v>
      </c>
      <c r="U11" s="238">
        <v>2</v>
      </c>
      <c r="W11" s="238">
        <v>11</v>
      </c>
      <c r="X11" s="238">
        <v>2</v>
      </c>
      <c r="Y11" s="238">
        <v>3</v>
      </c>
      <c r="Z11" s="238">
        <v>4</v>
      </c>
      <c r="AB11" s="238">
        <v>3</v>
      </c>
      <c r="AC11" s="238">
        <v>98</v>
      </c>
      <c r="AD11" s="238" t="s">
        <v>699</v>
      </c>
      <c r="AF11" s="238" t="s">
        <v>4069</v>
      </c>
      <c r="AG11" s="238">
        <v>90</v>
      </c>
      <c r="AH11" s="238">
        <v>2</v>
      </c>
      <c r="AI11" s="238">
        <v>3</v>
      </c>
      <c r="AJ11" s="238">
        <v>2</v>
      </c>
      <c r="AK11" s="238">
        <v>24</v>
      </c>
      <c r="AL11" s="238">
        <v>30</v>
      </c>
      <c r="AM11" s="238" t="s">
        <v>354</v>
      </c>
      <c r="AN11" s="238">
        <v>5</v>
      </c>
      <c r="AO11" s="238">
        <v>90</v>
      </c>
      <c r="AS11" s="238">
        <v>12</v>
      </c>
      <c r="AT11" s="238">
        <v>9</v>
      </c>
      <c r="AU11" s="238">
        <v>30</v>
      </c>
      <c r="AV11" s="238">
        <v>11</v>
      </c>
      <c r="AW11" s="238">
        <v>21</v>
      </c>
      <c r="AX11" s="238">
        <v>3</v>
      </c>
      <c r="AY11" s="238">
        <v>3</v>
      </c>
      <c r="AZ11" s="238">
        <v>2</v>
      </c>
      <c r="BA11" s="238">
        <v>20</v>
      </c>
      <c r="BI11" s="238">
        <v>12</v>
      </c>
      <c r="BJ11" s="238">
        <v>9</v>
      </c>
      <c r="BK11" s="238">
        <v>30</v>
      </c>
      <c r="BL11" s="238">
        <v>11</v>
      </c>
      <c r="BM11" s="238">
        <v>21</v>
      </c>
      <c r="CT11" s="238">
        <v>440997.10598818801</v>
      </c>
      <c r="CU11" s="238">
        <v>4972609.1393848304</v>
      </c>
      <c r="CV11" s="238">
        <v>44.9044624</v>
      </c>
      <c r="CW11" s="238">
        <v>-93.747381279999999</v>
      </c>
      <c r="CX11" s="238" t="s">
        <v>359</v>
      </c>
      <c r="CY11" s="238" t="s">
        <v>4081</v>
      </c>
    </row>
    <row r="12" spans="1:103" x14ac:dyDescent="0.25">
      <c r="A12" s="238">
        <v>10984961</v>
      </c>
      <c r="B12" s="238">
        <v>4</v>
      </c>
      <c r="C12" s="238">
        <v>92</v>
      </c>
      <c r="D12" s="238">
        <v>0.95699999999999996</v>
      </c>
      <c r="E12" s="238">
        <v>27</v>
      </c>
      <c r="F12" s="238" t="s">
        <v>1128</v>
      </c>
      <c r="H12" s="238" t="s">
        <v>354</v>
      </c>
      <c r="I12" s="238">
        <v>25</v>
      </c>
      <c r="K12" s="238">
        <v>14004715</v>
      </c>
      <c r="L12" s="238">
        <v>142650009</v>
      </c>
      <c r="M12" s="238">
        <v>9</v>
      </c>
      <c r="N12" s="238">
        <v>21</v>
      </c>
      <c r="O12" s="238">
        <v>2014</v>
      </c>
      <c r="P12" s="238" t="s">
        <v>366</v>
      </c>
      <c r="Q12" s="238">
        <v>0</v>
      </c>
      <c r="S12" s="238">
        <v>4</v>
      </c>
      <c r="T12" s="238">
        <v>0</v>
      </c>
      <c r="U12" s="238">
        <v>1</v>
      </c>
      <c r="V12" s="238">
        <v>98</v>
      </c>
      <c r="W12" s="238">
        <v>8</v>
      </c>
      <c r="X12" s="238">
        <v>3</v>
      </c>
      <c r="Y12" s="238">
        <v>4</v>
      </c>
      <c r="Z12" s="238">
        <v>1</v>
      </c>
      <c r="AB12" s="238">
        <v>1</v>
      </c>
      <c r="AC12" s="238">
        <v>98</v>
      </c>
      <c r="AD12" s="238" t="s">
        <v>1138</v>
      </c>
      <c r="AE12" s="238" t="s">
        <v>4082</v>
      </c>
      <c r="AF12" s="238" t="s">
        <v>4069</v>
      </c>
      <c r="AG12" s="238">
        <v>1</v>
      </c>
      <c r="AH12" s="238">
        <v>2</v>
      </c>
      <c r="AI12" s="238">
        <v>2</v>
      </c>
      <c r="AJ12" s="238">
        <v>2</v>
      </c>
      <c r="AK12" s="238">
        <v>21</v>
      </c>
      <c r="AL12" s="238">
        <v>21</v>
      </c>
      <c r="AM12" s="238" t="s">
        <v>354</v>
      </c>
      <c r="AN12" s="238">
        <v>5</v>
      </c>
      <c r="AO12" s="238">
        <v>2</v>
      </c>
      <c r="AS12" s="238">
        <v>7</v>
      </c>
      <c r="AT12" s="238">
        <v>90</v>
      </c>
      <c r="AU12" s="238">
        <v>30</v>
      </c>
      <c r="AV12" s="238">
        <v>11</v>
      </c>
      <c r="AW12" s="238">
        <v>22</v>
      </c>
      <c r="AX12" s="238">
        <v>5</v>
      </c>
      <c r="AY12" s="238">
        <v>60</v>
      </c>
      <c r="BB12" s="238">
        <v>31</v>
      </c>
      <c r="BC12" s="238" t="s">
        <v>354</v>
      </c>
      <c r="BD12" s="238">
        <v>10</v>
      </c>
      <c r="BE12" s="238">
        <v>1</v>
      </c>
      <c r="BG12" s="238">
        <v>5</v>
      </c>
      <c r="BI12" s="238">
        <v>7</v>
      </c>
      <c r="BJ12" s="238">
        <v>90</v>
      </c>
      <c r="BK12" s="238">
        <v>30</v>
      </c>
      <c r="BL12" s="238">
        <v>11</v>
      </c>
      <c r="BM12" s="238">
        <v>22</v>
      </c>
      <c r="CT12" s="238">
        <v>440998</v>
      </c>
      <c r="CU12" s="238">
        <v>4972613</v>
      </c>
      <c r="CV12" s="238">
        <v>44.904493600000002</v>
      </c>
      <c r="CW12" s="238">
        <v>-93.747372900000002</v>
      </c>
      <c r="CX12" s="238" t="s">
        <v>359</v>
      </c>
      <c r="CY12" s="238" t="s">
        <v>4083</v>
      </c>
    </row>
    <row r="13" spans="1:103" x14ac:dyDescent="0.25">
      <c r="A13" s="238">
        <v>11052251</v>
      </c>
      <c r="B13" s="238">
        <v>4</v>
      </c>
      <c r="C13" s="238">
        <v>92</v>
      </c>
      <c r="D13" s="238">
        <v>0.95699999999999996</v>
      </c>
      <c r="E13" s="238">
        <v>27</v>
      </c>
      <c r="F13" s="238" t="s">
        <v>1128</v>
      </c>
      <c r="H13" s="238" t="s">
        <v>354</v>
      </c>
      <c r="I13" s="238">
        <v>25</v>
      </c>
      <c r="K13" s="238">
        <v>15003419</v>
      </c>
      <c r="L13" s="238">
        <v>151980116</v>
      </c>
      <c r="M13" s="238">
        <v>7</v>
      </c>
      <c r="N13" s="238">
        <v>17</v>
      </c>
      <c r="O13" s="238">
        <v>2015</v>
      </c>
      <c r="P13" s="238" t="s">
        <v>362</v>
      </c>
      <c r="Q13" s="238">
        <v>16</v>
      </c>
      <c r="S13" s="238">
        <v>5</v>
      </c>
      <c r="T13" s="238">
        <v>0</v>
      </c>
      <c r="U13" s="238">
        <v>2</v>
      </c>
      <c r="V13" s="238">
        <v>1</v>
      </c>
      <c r="W13" s="238">
        <v>10</v>
      </c>
      <c r="X13" s="238">
        <v>2</v>
      </c>
      <c r="Y13" s="238">
        <v>1</v>
      </c>
      <c r="Z13" s="238">
        <v>1</v>
      </c>
      <c r="AA13" s="238">
        <v>1</v>
      </c>
      <c r="AB13" s="238">
        <v>1</v>
      </c>
      <c r="AC13" s="238">
        <v>98</v>
      </c>
      <c r="AD13" s="238" t="s">
        <v>1158</v>
      </c>
      <c r="AE13" s="238" t="s">
        <v>4078</v>
      </c>
      <c r="AF13" s="238" t="s">
        <v>4069</v>
      </c>
      <c r="AG13" s="238">
        <v>7</v>
      </c>
      <c r="AH13" s="238">
        <v>2</v>
      </c>
      <c r="AI13" s="238">
        <v>2</v>
      </c>
      <c r="AJ13" s="238">
        <v>2</v>
      </c>
      <c r="AK13" s="238">
        <v>24</v>
      </c>
      <c r="AL13" s="238">
        <v>54</v>
      </c>
      <c r="AM13" s="238" t="s">
        <v>363</v>
      </c>
      <c r="AN13" s="238">
        <v>5</v>
      </c>
      <c r="AO13" s="238">
        <v>1</v>
      </c>
      <c r="AS13" s="238">
        <v>7</v>
      </c>
      <c r="AT13" s="238">
        <v>98</v>
      </c>
      <c r="AU13" s="238">
        <v>30</v>
      </c>
      <c r="AV13" s="238">
        <v>11</v>
      </c>
      <c r="AW13" s="238">
        <v>22</v>
      </c>
      <c r="AX13" s="238">
        <v>2</v>
      </c>
      <c r="AY13" s="238">
        <v>2</v>
      </c>
      <c r="AZ13" s="238">
        <v>2</v>
      </c>
      <c r="BA13" s="238">
        <v>21</v>
      </c>
      <c r="BB13" s="238">
        <v>22</v>
      </c>
      <c r="BC13" s="238" t="s">
        <v>354</v>
      </c>
      <c r="BD13" s="238">
        <v>5</v>
      </c>
      <c r="BE13" s="238">
        <v>15</v>
      </c>
      <c r="BI13" s="238">
        <v>7</v>
      </c>
      <c r="BJ13" s="238">
        <v>98</v>
      </c>
      <c r="BK13" s="238">
        <v>30</v>
      </c>
      <c r="BL13" s="238">
        <v>11</v>
      </c>
      <c r="BM13" s="238">
        <v>22</v>
      </c>
      <c r="CT13" s="238">
        <v>440998</v>
      </c>
      <c r="CU13" s="238">
        <v>4972613</v>
      </c>
      <c r="CV13" s="238">
        <v>44.904493600000002</v>
      </c>
      <c r="CW13" s="238">
        <v>-93.747372900000002</v>
      </c>
      <c r="CX13" s="238" t="s">
        <v>359</v>
      </c>
      <c r="CY13" s="238" t="s">
        <v>4084</v>
      </c>
    </row>
    <row r="14" spans="1:103" x14ac:dyDescent="0.25">
      <c r="A14" s="238">
        <v>11053657</v>
      </c>
      <c r="B14" s="238">
        <v>4</v>
      </c>
      <c r="C14" s="238">
        <v>92</v>
      </c>
      <c r="D14" s="238">
        <v>0.95699999999999996</v>
      </c>
      <c r="E14" s="238">
        <v>27</v>
      </c>
      <c r="F14" s="238" t="s">
        <v>1128</v>
      </c>
      <c r="H14" s="238" t="s">
        <v>354</v>
      </c>
      <c r="I14" s="238">
        <v>25</v>
      </c>
      <c r="K14" s="238">
        <v>15004053</v>
      </c>
      <c r="L14" s="238">
        <v>152160154</v>
      </c>
      <c r="M14" s="238">
        <v>8</v>
      </c>
      <c r="N14" s="238">
        <v>4</v>
      </c>
      <c r="O14" s="238">
        <v>2015</v>
      </c>
      <c r="P14" s="238" t="s">
        <v>368</v>
      </c>
      <c r="Q14" s="238">
        <v>17</v>
      </c>
      <c r="S14" s="238">
        <v>5</v>
      </c>
      <c r="T14" s="238">
        <v>0</v>
      </c>
      <c r="U14" s="238">
        <v>2</v>
      </c>
      <c r="V14" s="238">
        <v>1</v>
      </c>
      <c r="W14" s="238">
        <v>10</v>
      </c>
      <c r="X14" s="238">
        <v>10</v>
      </c>
      <c r="Y14" s="238">
        <v>1</v>
      </c>
      <c r="Z14" s="238">
        <v>1</v>
      </c>
      <c r="AA14" s="238">
        <v>1</v>
      </c>
      <c r="AB14" s="238">
        <v>1</v>
      </c>
      <c r="AC14" s="238">
        <v>98</v>
      </c>
      <c r="AD14" s="238" t="s">
        <v>4085</v>
      </c>
      <c r="AE14" s="238" t="s">
        <v>4086</v>
      </c>
      <c r="AF14" s="238" t="s">
        <v>4069</v>
      </c>
      <c r="AG14" s="238">
        <v>7</v>
      </c>
      <c r="AH14" s="238">
        <v>2</v>
      </c>
      <c r="AI14" s="238">
        <v>2</v>
      </c>
      <c r="AJ14" s="238">
        <v>1</v>
      </c>
      <c r="AK14" s="238">
        <v>21</v>
      </c>
      <c r="AL14" s="238">
        <v>44</v>
      </c>
      <c r="AM14" s="238" t="s">
        <v>354</v>
      </c>
      <c r="AN14" s="238">
        <v>5</v>
      </c>
      <c r="AO14" s="238">
        <v>5</v>
      </c>
      <c r="AS14" s="238">
        <v>7</v>
      </c>
      <c r="AT14" s="238">
        <v>98</v>
      </c>
      <c r="AU14" s="238">
        <v>30</v>
      </c>
      <c r="AV14" s="238">
        <v>11</v>
      </c>
      <c r="AW14" s="238">
        <v>21</v>
      </c>
      <c r="AX14" s="238">
        <v>2</v>
      </c>
      <c r="AY14" s="238">
        <v>4</v>
      </c>
      <c r="AZ14" s="238">
        <v>1</v>
      </c>
      <c r="BA14" s="238">
        <v>21</v>
      </c>
      <c r="BB14" s="238">
        <v>30</v>
      </c>
      <c r="BC14" s="238" t="s">
        <v>363</v>
      </c>
      <c r="BD14" s="238">
        <v>5</v>
      </c>
      <c r="BE14" s="238">
        <v>1</v>
      </c>
      <c r="BF14" s="238">
        <v>1</v>
      </c>
      <c r="BI14" s="238">
        <v>7</v>
      </c>
      <c r="BJ14" s="238">
        <v>98</v>
      </c>
      <c r="BK14" s="238">
        <v>30</v>
      </c>
      <c r="BL14" s="238">
        <v>11</v>
      </c>
      <c r="BM14" s="238">
        <v>21</v>
      </c>
      <c r="CT14" s="238">
        <v>440998</v>
      </c>
      <c r="CU14" s="238">
        <v>4972613</v>
      </c>
      <c r="CV14" s="238">
        <v>44.904493600000002</v>
      </c>
      <c r="CW14" s="238">
        <v>-93.747372900000002</v>
      </c>
      <c r="CX14" s="238" t="s">
        <v>359</v>
      </c>
      <c r="CY14" s="238" t="s">
        <v>4087</v>
      </c>
    </row>
    <row r="15" spans="1:103" x14ac:dyDescent="0.25">
      <c r="A15" s="238">
        <v>10799659</v>
      </c>
      <c r="B15" s="238">
        <v>4</v>
      </c>
      <c r="C15" s="238">
        <v>92</v>
      </c>
      <c r="D15" s="238">
        <v>1.0329999999999999</v>
      </c>
      <c r="E15" s="238">
        <v>27</v>
      </c>
      <c r="F15" s="238" t="s">
        <v>1128</v>
      </c>
      <c r="H15" s="238" t="s">
        <v>354</v>
      </c>
      <c r="I15" s="238">
        <v>25</v>
      </c>
      <c r="K15" s="238">
        <v>12003852</v>
      </c>
      <c r="L15" s="238">
        <v>121920172</v>
      </c>
      <c r="M15" s="238">
        <v>7</v>
      </c>
      <c r="N15" s="238">
        <v>10</v>
      </c>
      <c r="O15" s="238">
        <v>2012</v>
      </c>
      <c r="P15" s="238" t="s">
        <v>368</v>
      </c>
      <c r="Q15" s="238">
        <v>16</v>
      </c>
      <c r="S15" s="238">
        <v>5</v>
      </c>
      <c r="T15" s="238">
        <v>0</v>
      </c>
      <c r="U15" s="238">
        <v>2</v>
      </c>
      <c r="V15" s="238">
        <v>1</v>
      </c>
      <c r="W15" s="238">
        <v>10</v>
      </c>
      <c r="X15" s="238">
        <v>3</v>
      </c>
      <c r="Y15" s="238">
        <v>1</v>
      </c>
      <c r="Z15" s="238">
        <v>1</v>
      </c>
      <c r="AA15" s="238">
        <v>1</v>
      </c>
      <c r="AB15" s="238">
        <v>1</v>
      </c>
      <c r="AC15" s="238">
        <v>98</v>
      </c>
      <c r="AD15" s="238" t="s">
        <v>1138</v>
      </c>
      <c r="AE15" s="238" t="s">
        <v>4088</v>
      </c>
      <c r="AF15" s="238" t="s">
        <v>4069</v>
      </c>
      <c r="AG15" s="238">
        <v>7</v>
      </c>
      <c r="AH15" s="238">
        <v>2</v>
      </c>
      <c r="AI15" s="238">
        <v>2</v>
      </c>
      <c r="AJ15" s="238">
        <v>1</v>
      </c>
      <c r="AK15" s="238">
        <v>24</v>
      </c>
      <c r="AL15" s="238">
        <v>18</v>
      </c>
      <c r="AM15" s="238" t="s">
        <v>354</v>
      </c>
      <c r="AN15" s="238">
        <v>5</v>
      </c>
      <c r="AO15" s="238">
        <v>1</v>
      </c>
      <c r="AS15" s="238">
        <v>7</v>
      </c>
      <c r="AT15" s="238">
        <v>98</v>
      </c>
      <c r="AU15" s="238">
        <v>30</v>
      </c>
      <c r="AV15" s="238">
        <v>11</v>
      </c>
      <c r="AW15" s="238">
        <v>21</v>
      </c>
      <c r="AX15" s="238">
        <v>2</v>
      </c>
      <c r="AY15" s="238">
        <v>2</v>
      </c>
      <c r="AZ15" s="238">
        <v>1</v>
      </c>
      <c r="BA15" s="238">
        <v>21</v>
      </c>
      <c r="BB15" s="238">
        <v>38</v>
      </c>
      <c r="BC15" s="238" t="s">
        <v>363</v>
      </c>
      <c r="BD15" s="238">
        <v>5</v>
      </c>
      <c r="BE15" s="238">
        <v>15</v>
      </c>
      <c r="BI15" s="238">
        <v>7</v>
      </c>
      <c r="BJ15" s="238">
        <v>98</v>
      </c>
      <c r="BK15" s="238">
        <v>30</v>
      </c>
      <c r="BL15" s="238">
        <v>11</v>
      </c>
      <c r="BM15" s="238">
        <v>21</v>
      </c>
      <c r="CT15" s="238">
        <v>441001</v>
      </c>
      <c r="CU15" s="238">
        <v>4972736</v>
      </c>
      <c r="CV15" s="238">
        <v>44.905600200000002</v>
      </c>
      <c r="CW15" s="238">
        <v>-93.747351899999998</v>
      </c>
      <c r="CX15" s="238" t="s">
        <v>359</v>
      </c>
      <c r="CY15" s="238" t="s">
        <v>4089</v>
      </c>
    </row>
    <row r="16" spans="1:103" x14ac:dyDescent="0.25">
      <c r="A16" s="238">
        <v>734261</v>
      </c>
      <c r="B16" s="238">
        <v>4</v>
      </c>
      <c r="C16" s="238">
        <v>92</v>
      </c>
      <c r="D16" s="238">
        <v>1.0529999999999999</v>
      </c>
      <c r="E16" s="238">
        <v>27</v>
      </c>
      <c r="F16" s="238" t="s">
        <v>1128</v>
      </c>
      <c r="H16" s="238" t="s">
        <v>354</v>
      </c>
      <c r="I16" s="238">
        <v>25</v>
      </c>
      <c r="K16" s="238">
        <v>19003338</v>
      </c>
      <c r="M16" s="238">
        <v>7</v>
      </c>
      <c r="N16" s="238">
        <v>17</v>
      </c>
      <c r="O16" s="238">
        <v>2019</v>
      </c>
      <c r="P16" s="238" t="s">
        <v>355</v>
      </c>
      <c r="Q16" s="238">
        <v>17</v>
      </c>
      <c r="R16" s="238" t="s">
        <v>196</v>
      </c>
      <c r="S16" s="238">
        <v>5</v>
      </c>
      <c r="T16" s="238">
        <v>0</v>
      </c>
      <c r="U16" s="238">
        <v>2</v>
      </c>
      <c r="V16" s="238">
        <v>12</v>
      </c>
      <c r="W16" s="238">
        <v>10</v>
      </c>
      <c r="X16" s="238">
        <v>2</v>
      </c>
      <c r="Y16" s="238">
        <v>1</v>
      </c>
      <c r="Z16" s="238">
        <v>1</v>
      </c>
      <c r="AB16" s="238">
        <v>1</v>
      </c>
      <c r="AC16" s="238">
        <v>98</v>
      </c>
      <c r="AD16" s="238" t="s">
        <v>699</v>
      </c>
      <c r="AF16" s="238" t="s">
        <v>4069</v>
      </c>
      <c r="AG16" s="238">
        <v>7</v>
      </c>
      <c r="AH16" s="238">
        <v>2</v>
      </c>
      <c r="AI16" s="238">
        <v>4</v>
      </c>
      <c r="AJ16" s="238">
        <v>2</v>
      </c>
      <c r="AK16" s="238">
        <v>21</v>
      </c>
      <c r="AL16" s="238">
        <v>33</v>
      </c>
      <c r="AM16" s="238" t="s">
        <v>363</v>
      </c>
      <c r="AN16" s="238">
        <v>5</v>
      </c>
      <c r="AO16" s="238">
        <v>1</v>
      </c>
      <c r="AS16" s="238">
        <v>12</v>
      </c>
      <c r="AT16" s="238">
        <v>9</v>
      </c>
      <c r="AV16" s="238">
        <v>11</v>
      </c>
      <c r="AW16" s="238">
        <v>21</v>
      </c>
      <c r="AX16" s="238">
        <v>2</v>
      </c>
      <c r="AY16" s="238">
        <v>2</v>
      </c>
      <c r="AZ16" s="238">
        <v>2</v>
      </c>
      <c r="BA16" s="238">
        <v>21</v>
      </c>
      <c r="BB16" s="238">
        <v>17</v>
      </c>
      <c r="BC16" s="238" t="s">
        <v>354</v>
      </c>
      <c r="BD16" s="238">
        <v>5</v>
      </c>
      <c r="BE16" s="238">
        <v>4</v>
      </c>
      <c r="BF16" s="238">
        <v>74</v>
      </c>
      <c r="BI16" s="238">
        <v>12</v>
      </c>
      <c r="BJ16" s="238">
        <v>9</v>
      </c>
      <c r="BK16" s="238">
        <v>30</v>
      </c>
      <c r="BL16" s="238">
        <v>11</v>
      </c>
      <c r="BM16" s="238">
        <v>21</v>
      </c>
      <c r="CT16" s="238">
        <v>440997.67742944497</v>
      </c>
      <c r="CU16" s="238">
        <v>4972766.5982040502</v>
      </c>
      <c r="CV16" s="238">
        <v>44.90587979</v>
      </c>
      <c r="CW16" s="238">
        <v>-93.747392410000003</v>
      </c>
      <c r="CX16" s="238" t="s">
        <v>359</v>
      </c>
      <c r="CY16" s="238" t="s">
        <v>4090</v>
      </c>
    </row>
    <row r="17" spans="1:103" x14ac:dyDescent="0.25">
      <c r="A17" s="238">
        <v>10868139</v>
      </c>
      <c r="B17" s="238">
        <v>4</v>
      </c>
      <c r="C17" s="238">
        <v>92</v>
      </c>
      <c r="D17" s="238">
        <v>1.1140000000000001</v>
      </c>
      <c r="E17" s="238">
        <v>27</v>
      </c>
      <c r="F17" s="238" t="s">
        <v>1128</v>
      </c>
      <c r="H17" s="238" t="s">
        <v>354</v>
      </c>
      <c r="I17" s="238">
        <v>25</v>
      </c>
      <c r="K17" s="238">
        <v>13001010</v>
      </c>
      <c r="L17" s="238">
        <v>130640054</v>
      </c>
      <c r="M17" s="238">
        <v>3</v>
      </c>
      <c r="N17" s="238">
        <v>5</v>
      </c>
      <c r="O17" s="238">
        <v>2013</v>
      </c>
      <c r="P17" s="238" t="s">
        <v>368</v>
      </c>
      <c r="Q17" s="238">
        <v>7</v>
      </c>
      <c r="S17" s="238">
        <v>5</v>
      </c>
      <c r="T17" s="238">
        <v>0</v>
      </c>
      <c r="U17" s="238">
        <v>2</v>
      </c>
      <c r="V17" s="238">
        <v>5</v>
      </c>
      <c r="W17" s="238">
        <v>10</v>
      </c>
      <c r="X17" s="238">
        <v>2</v>
      </c>
      <c r="Y17" s="238">
        <v>1</v>
      </c>
      <c r="Z17" s="238">
        <v>4</v>
      </c>
      <c r="AA17" s="238">
        <v>2</v>
      </c>
      <c r="AB17" s="238">
        <v>3</v>
      </c>
      <c r="AC17" s="238">
        <v>98</v>
      </c>
      <c r="AD17" s="238" t="s">
        <v>4091</v>
      </c>
      <c r="AE17" s="238" t="s">
        <v>4092</v>
      </c>
      <c r="AF17" s="238" t="s">
        <v>4069</v>
      </c>
      <c r="AG17" s="238">
        <v>10</v>
      </c>
      <c r="AH17" s="238">
        <v>2</v>
      </c>
      <c r="AI17" s="238">
        <v>2</v>
      </c>
      <c r="AJ17" s="238">
        <v>2</v>
      </c>
      <c r="AK17" s="238">
        <v>21</v>
      </c>
      <c r="AL17" s="238">
        <v>35</v>
      </c>
      <c r="AM17" s="238" t="s">
        <v>363</v>
      </c>
      <c r="AN17" s="238">
        <v>5</v>
      </c>
      <c r="AO17" s="238">
        <v>1</v>
      </c>
      <c r="AP17" s="238">
        <v>1</v>
      </c>
      <c r="AS17" s="238">
        <v>7</v>
      </c>
      <c r="AT17" s="238">
        <v>98</v>
      </c>
      <c r="AU17" s="238">
        <v>45</v>
      </c>
      <c r="AV17" s="238">
        <v>11</v>
      </c>
      <c r="AW17" s="238">
        <v>22</v>
      </c>
      <c r="AX17" s="238">
        <v>2</v>
      </c>
      <c r="AY17" s="238">
        <v>2</v>
      </c>
      <c r="AZ17" s="238">
        <v>3</v>
      </c>
      <c r="BA17" s="238">
        <v>33</v>
      </c>
      <c r="BB17" s="238">
        <v>56</v>
      </c>
      <c r="BC17" s="238" t="s">
        <v>354</v>
      </c>
      <c r="BD17" s="238">
        <v>5</v>
      </c>
      <c r="BI17" s="238">
        <v>7</v>
      </c>
      <c r="BJ17" s="238">
        <v>98</v>
      </c>
      <c r="BK17" s="238">
        <v>45</v>
      </c>
      <c r="BL17" s="238">
        <v>11</v>
      </c>
      <c r="BM17" s="238">
        <v>22</v>
      </c>
      <c r="CT17" s="238">
        <v>441004</v>
      </c>
      <c r="CU17" s="238">
        <v>4972865</v>
      </c>
      <c r="CV17" s="238">
        <v>44.906769699999998</v>
      </c>
      <c r="CW17" s="238">
        <v>-93.747326700000002</v>
      </c>
      <c r="CX17" s="238" t="s">
        <v>359</v>
      </c>
      <c r="CY17" s="238" t="s">
        <v>4093</v>
      </c>
    </row>
    <row r="18" spans="1:103" x14ac:dyDescent="0.25">
      <c r="A18" s="238">
        <v>512074</v>
      </c>
      <c r="B18" s="238">
        <v>4</v>
      </c>
      <c r="C18" s="238">
        <v>92</v>
      </c>
      <c r="D18" s="238">
        <v>1.1220000000000001</v>
      </c>
      <c r="E18" s="238">
        <v>27</v>
      </c>
      <c r="F18" s="238" t="s">
        <v>1128</v>
      </c>
      <c r="H18" s="238" t="s">
        <v>354</v>
      </c>
      <c r="I18" s="238">
        <v>25</v>
      </c>
      <c r="K18" s="238">
        <v>17005308</v>
      </c>
      <c r="M18" s="238">
        <v>10</v>
      </c>
      <c r="N18" s="238">
        <v>27</v>
      </c>
      <c r="O18" s="238">
        <v>2017</v>
      </c>
      <c r="P18" s="238" t="s">
        <v>362</v>
      </c>
      <c r="Q18" s="238">
        <v>17</v>
      </c>
      <c r="R18" s="238" t="s">
        <v>419</v>
      </c>
      <c r="S18" s="238">
        <v>5</v>
      </c>
      <c r="T18" s="238">
        <v>0</v>
      </c>
      <c r="U18" s="238">
        <v>2</v>
      </c>
      <c r="V18" s="238">
        <v>12</v>
      </c>
      <c r="W18" s="238">
        <v>10</v>
      </c>
      <c r="X18" s="238">
        <v>3</v>
      </c>
      <c r="Y18" s="238">
        <v>3</v>
      </c>
      <c r="Z18" s="238">
        <v>4</v>
      </c>
      <c r="AA18" s="238">
        <v>3</v>
      </c>
      <c r="AB18" s="238">
        <v>2</v>
      </c>
      <c r="AC18" s="238">
        <v>98</v>
      </c>
      <c r="AD18" s="238" t="s">
        <v>699</v>
      </c>
      <c r="AF18" s="238" t="s">
        <v>4069</v>
      </c>
      <c r="AG18" s="238">
        <v>7</v>
      </c>
      <c r="AH18" s="238">
        <v>2</v>
      </c>
      <c r="AI18" s="238">
        <v>2</v>
      </c>
      <c r="AJ18" s="238">
        <v>1</v>
      </c>
      <c r="AK18" s="238">
        <v>21</v>
      </c>
      <c r="AL18" s="238">
        <v>30</v>
      </c>
      <c r="AM18" s="238" t="s">
        <v>354</v>
      </c>
      <c r="AN18" s="238">
        <v>5</v>
      </c>
      <c r="AO18" s="238">
        <v>74</v>
      </c>
      <c r="AS18" s="238">
        <v>14</v>
      </c>
      <c r="AT18" s="238">
        <v>90</v>
      </c>
      <c r="AU18" s="238">
        <v>30</v>
      </c>
      <c r="AV18" s="238">
        <v>11</v>
      </c>
      <c r="AW18" s="238">
        <v>23</v>
      </c>
      <c r="AX18" s="238">
        <v>2</v>
      </c>
      <c r="AY18" s="238">
        <v>4</v>
      </c>
      <c r="AZ18" s="238">
        <v>1</v>
      </c>
      <c r="BA18" s="238">
        <v>34</v>
      </c>
      <c r="BB18" s="238">
        <v>62</v>
      </c>
      <c r="BC18" s="238" t="s">
        <v>354</v>
      </c>
      <c r="BD18" s="238">
        <v>5</v>
      </c>
      <c r="BE18" s="238">
        <v>1</v>
      </c>
      <c r="BI18" s="238">
        <v>14</v>
      </c>
      <c r="BJ18" s="238">
        <v>90</v>
      </c>
      <c r="BK18" s="238">
        <v>30</v>
      </c>
      <c r="BL18" s="238">
        <v>11</v>
      </c>
      <c r="BM18" s="238">
        <v>23</v>
      </c>
      <c r="CT18" s="238">
        <v>441009.10773440002</v>
      </c>
      <c r="CU18" s="238">
        <v>4972878.5280024298</v>
      </c>
      <c r="CV18" s="238">
        <v>44.906888250000002</v>
      </c>
      <c r="CW18" s="238">
        <v>-93.747260679999997</v>
      </c>
      <c r="CX18" s="238" t="s">
        <v>359</v>
      </c>
      <c r="CY18" s="238" t="s">
        <v>4094</v>
      </c>
    </row>
    <row r="19" spans="1:103" x14ac:dyDescent="0.25">
      <c r="A19" s="238">
        <v>10811176</v>
      </c>
      <c r="B19" s="238">
        <v>4</v>
      </c>
      <c r="C19" s="238">
        <v>92</v>
      </c>
      <c r="D19" s="238">
        <v>1.127</v>
      </c>
      <c r="E19" s="238">
        <v>27</v>
      </c>
      <c r="F19" s="238" t="s">
        <v>1128</v>
      </c>
      <c r="H19" s="238" t="s">
        <v>354</v>
      </c>
      <c r="I19" s="238">
        <v>25</v>
      </c>
      <c r="K19" s="238">
        <v>12005614</v>
      </c>
      <c r="L19" s="238">
        <v>122850176</v>
      </c>
      <c r="M19" s="238">
        <v>10</v>
      </c>
      <c r="N19" s="238">
        <v>11</v>
      </c>
      <c r="O19" s="238">
        <v>2012</v>
      </c>
      <c r="P19" s="238" t="s">
        <v>384</v>
      </c>
      <c r="Q19" s="238">
        <v>18</v>
      </c>
      <c r="R19" s="238" t="s">
        <v>419</v>
      </c>
      <c r="S19" s="238">
        <v>5</v>
      </c>
      <c r="T19" s="238">
        <v>0</v>
      </c>
      <c r="U19" s="238">
        <v>1</v>
      </c>
      <c r="V19" s="238">
        <v>7</v>
      </c>
      <c r="W19" s="238">
        <v>69</v>
      </c>
      <c r="X19" s="238">
        <v>2</v>
      </c>
      <c r="Y19" s="238">
        <v>3</v>
      </c>
      <c r="Z19" s="238">
        <v>1</v>
      </c>
      <c r="AB19" s="238">
        <v>1</v>
      </c>
      <c r="AC19" s="238">
        <v>98</v>
      </c>
      <c r="AD19" s="238" t="s">
        <v>4095</v>
      </c>
      <c r="AE19" s="238" t="s">
        <v>4096</v>
      </c>
      <c r="AF19" s="238" t="s">
        <v>4069</v>
      </c>
      <c r="AG19" s="238">
        <v>3</v>
      </c>
      <c r="AH19" s="238">
        <v>2</v>
      </c>
      <c r="AI19" s="238">
        <v>2</v>
      </c>
      <c r="AJ19" s="238">
        <v>1</v>
      </c>
      <c r="AK19" s="238">
        <v>21</v>
      </c>
      <c r="AL19" s="238">
        <v>26</v>
      </c>
      <c r="AM19" s="238" t="s">
        <v>363</v>
      </c>
      <c r="AN19" s="238">
        <v>5</v>
      </c>
      <c r="AO19" s="238">
        <v>21</v>
      </c>
      <c r="AS19" s="238">
        <v>7</v>
      </c>
      <c r="AT19" s="238">
        <v>98</v>
      </c>
      <c r="AU19" s="238">
        <v>50</v>
      </c>
      <c r="AV19" s="238">
        <v>10</v>
      </c>
      <c r="AW19" s="238">
        <v>21</v>
      </c>
      <c r="CT19" s="238">
        <v>441004</v>
      </c>
      <c r="CU19" s="238">
        <v>4972886</v>
      </c>
      <c r="CV19" s="238">
        <v>44.9069571</v>
      </c>
      <c r="CW19" s="238">
        <v>-93.747322699999998</v>
      </c>
      <c r="CX19" s="238" t="s">
        <v>359</v>
      </c>
      <c r="CY19" s="238" t="s">
        <v>4097</v>
      </c>
    </row>
    <row r="20" spans="1:103" x14ac:dyDescent="0.25">
      <c r="A20" s="238">
        <v>671812</v>
      </c>
      <c r="B20" s="238">
        <v>4</v>
      </c>
      <c r="C20" s="238">
        <v>92</v>
      </c>
      <c r="D20" s="238">
        <v>1.1639999999999999</v>
      </c>
      <c r="E20" s="238">
        <v>27</v>
      </c>
      <c r="F20" s="238" t="s">
        <v>1128</v>
      </c>
      <c r="H20" s="238" t="s">
        <v>354</v>
      </c>
      <c r="I20" s="238">
        <v>25</v>
      </c>
      <c r="K20" s="238">
        <v>18006331</v>
      </c>
      <c r="M20" s="238">
        <v>12</v>
      </c>
      <c r="N20" s="238">
        <v>28</v>
      </c>
      <c r="O20" s="238">
        <v>2018</v>
      </c>
      <c r="P20" s="238" t="s">
        <v>362</v>
      </c>
      <c r="Q20" s="238">
        <v>6</v>
      </c>
      <c r="S20" s="238">
        <v>5</v>
      </c>
      <c r="T20" s="238">
        <v>0</v>
      </c>
      <c r="U20" s="238">
        <v>2</v>
      </c>
      <c r="V20" s="238">
        <v>5</v>
      </c>
      <c r="W20" s="238">
        <v>10</v>
      </c>
      <c r="X20" s="238">
        <v>2</v>
      </c>
      <c r="Y20" s="238">
        <v>4</v>
      </c>
      <c r="Z20" s="238">
        <v>7</v>
      </c>
      <c r="AB20" s="238">
        <v>5</v>
      </c>
      <c r="AC20" s="238">
        <v>98</v>
      </c>
      <c r="AD20" s="238" t="s">
        <v>699</v>
      </c>
      <c r="AF20" s="238" t="s">
        <v>4069</v>
      </c>
      <c r="AG20" s="238">
        <v>10</v>
      </c>
      <c r="AH20" s="238">
        <v>2</v>
      </c>
      <c r="AI20" s="238">
        <v>4</v>
      </c>
      <c r="AJ20" s="238">
        <v>2</v>
      </c>
      <c r="AK20" s="238">
        <v>21</v>
      </c>
      <c r="AL20" s="238">
        <v>30</v>
      </c>
      <c r="AM20" s="238" t="s">
        <v>363</v>
      </c>
      <c r="AN20" s="238">
        <v>5</v>
      </c>
      <c r="AO20" s="238">
        <v>1</v>
      </c>
      <c r="AS20" s="238">
        <v>12</v>
      </c>
      <c r="AT20" s="238">
        <v>9</v>
      </c>
      <c r="AU20" s="238">
        <v>30</v>
      </c>
      <c r="AV20" s="238">
        <v>11</v>
      </c>
      <c r="AW20" s="238">
        <v>21</v>
      </c>
      <c r="AX20" s="238">
        <v>2</v>
      </c>
      <c r="AY20" s="238">
        <v>3</v>
      </c>
      <c r="AZ20" s="238">
        <v>3</v>
      </c>
      <c r="BA20" s="238">
        <v>34</v>
      </c>
      <c r="BB20" s="238">
        <v>54</v>
      </c>
      <c r="BC20" s="238" t="s">
        <v>354</v>
      </c>
      <c r="BD20" s="238">
        <v>5</v>
      </c>
      <c r="BE20" s="238">
        <v>99</v>
      </c>
      <c r="BI20" s="238">
        <v>12</v>
      </c>
      <c r="BJ20" s="238">
        <v>9</v>
      </c>
      <c r="BK20" s="238">
        <v>30</v>
      </c>
      <c r="BL20" s="238">
        <v>11</v>
      </c>
      <c r="BM20" s="238">
        <v>21</v>
      </c>
      <c r="CT20" s="238">
        <v>441004.87439259997</v>
      </c>
      <c r="CU20" s="238">
        <v>4972946.2614712296</v>
      </c>
      <c r="CV20" s="238">
        <v>44.907497589999998</v>
      </c>
      <c r="CW20" s="238">
        <v>-93.747322199999999</v>
      </c>
      <c r="CX20" s="238" t="s">
        <v>359</v>
      </c>
      <c r="CY20" s="238" t="s">
        <v>4098</v>
      </c>
    </row>
    <row r="21" spans="1:103" x14ac:dyDescent="0.25">
      <c r="A21" s="238">
        <v>10967229</v>
      </c>
      <c r="B21" s="238">
        <v>4</v>
      </c>
      <c r="C21" s="238">
        <v>92</v>
      </c>
      <c r="D21" s="238">
        <v>1.1679999999999999</v>
      </c>
      <c r="E21" s="238">
        <v>27</v>
      </c>
      <c r="F21" s="238" t="s">
        <v>1128</v>
      </c>
      <c r="H21" s="238" t="s">
        <v>354</v>
      </c>
      <c r="I21" s="238">
        <v>25</v>
      </c>
      <c r="K21" s="238">
        <v>14002981</v>
      </c>
      <c r="L21" s="238">
        <v>141700132</v>
      </c>
      <c r="M21" s="238">
        <v>6</v>
      </c>
      <c r="N21" s="238">
        <v>19</v>
      </c>
      <c r="O21" s="238">
        <v>2014</v>
      </c>
      <c r="P21" s="238" t="s">
        <v>384</v>
      </c>
      <c r="Q21" s="238">
        <v>15</v>
      </c>
      <c r="S21" s="238">
        <v>4</v>
      </c>
      <c r="T21" s="238">
        <v>0</v>
      </c>
      <c r="U21" s="238">
        <v>2</v>
      </c>
      <c r="V21" s="238">
        <v>8</v>
      </c>
      <c r="W21" s="238">
        <v>10</v>
      </c>
      <c r="X21" s="238">
        <v>4</v>
      </c>
      <c r="Y21" s="238">
        <v>1</v>
      </c>
      <c r="Z21" s="238">
        <v>1</v>
      </c>
      <c r="AB21" s="238">
        <v>1</v>
      </c>
      <c r="AC21" s="238">
        <v>98</v>
      </c>
      <c r="AD21" s="238" t="s">
        <v>1138</v>
      </c>
      <c r="AE21" s="238" t="s">
        <v>4099</v>
      </c>
      <c r="AF21" s="238" t="s">
        <v>4069</v>
      </c>
      <c r="AG21" s="238">
        <v>8</v>
      </c>
      <c r="AH21" s="238">
        <v>2</v>
      </c>
      <c r="AI21" s="238">
        <v>2</v>
      </c>
      <c r="AJ21" s="238">
        <v>2</v>
      </c>
      <c r="AK21" s="238">
        <v>21</v>
      </c>
      <c r="AL21" s="238">
        <v>87</v>
      </c>
      <c r="AM21" s="238" t="s">
        <v>363</v>
      </c>
      <c r="AN21" s="238">
        <v>5</v>
      </c>
      <c r="AO21" s="238">
        <v>1</v>
      </c>
      <c r="AS21" s="238">
        <v>7</v>
      </c>
      <c r="AT21" s="238">
        <v>98</v>
      </c>
      <c r="AU21" s="238">
        <v>30</v>
      </c>
      <c r="AV21" s="238">
        <v>11</v>
      </c>
      <c r="AW21" s="238">
        <v>21</v>
      </c>
      <c r="AX21" s="238">
        <v>2</v>
      </c>
      <c r="AY21" s="238">
        <v>4</v>
      </c>
      <c r="AZ21" s="238">
        <v>1</v>
      </c>
      <c r="BA21" s="238">
        <v>22</v>
      </c>
      <c r="BB21" s="238">
        <v>71</v>
      </c>
      <c r="BC21" s="238" t="s">
        <v>363</v>
      </c>
      <c r="BD21" s="238">
        <v>7</v>
      </c>
      <c r="BE21" s="238">
        <v>6</v>
      </c>
      <c r="BI21" s="238">
        <v>7</v>
      </c>
      <c r="BJ21" s="238">
        <v>98</v>
      </c>
      <c r="BK21" s="238">
        <v>30</v>
      </c>
      <c r="BL21" s="238">
        <v>11</v>
      </c>
      <c r="BM21" s="238">
        <v>21</v>
      </c>
      <c r="CT21" s="238">
        <v>441006</v>
      </c>
      <c r="CU21" s="238">
        <v>4972952</v>
      </c>
      <c r="CV21" s="238">
        <v>44.9075481</v>
      </c>
      <c r="CW21" s="238">
        <v>-93.747308500000003</v>
      </c>
      <c r="CX21" s="238" t="s">
        <v>359</v>
      </c>
      <c r="CY21" s="238" t="s">
        <v>4100</v>
      </c>
    </row>
    <row r="22" spans="1:103" x14ac:dyDescent="0.25">
      <c r="A22" s="238">
        <v>844026</v>
      </c>
      <c r="B22" s="238">
        <v>4</v>
      </c>
      <c r="C22" s="238">
        <v>92</v>
      </c>
      <c r="D22" s="238">
        <v>1.1719999999999999</v>
      </c>
      <c r="E22" s="238">
        <v>27</v>
      </c>
      <c r="F22" s="238" t="s">
        <v>1128</v>
      </c>
      <c r="H22" s="238" t="s">
        <v>354</v>
      </c>
      <c r="I22" s="238">
        <v>25</v>
      </c>
      <c r="K22" s="238">
        <v>20004434</v>
      </c>
      <c r="L22" s="238">
        <v>202750161</v>
      </c>
      <c r="M22" s="238">
        <v>10</v>
      </c>
      <c r="N22" s="238">
        <v>1</v>
      </c>
      <c r="O22" s="238">
        <v>2020</v>
      </c>
      <c r="P22" s="238" t="s">
        <v>384</v>
      </c>
      <c r="Q22" s="238">
        <v>21</v>
      </c>
      <c r="S22" s="238">
        <v>4</v>
      </c>
      <c r="T22" s="238">
        <v>0</v>
      </c>
      <c r="U22" s="238">
        <v>2</v>
      </c>
      <c r="V22" s="238">
        <v>12</v>
      </c>
      <c r="W22" s="238">
        <v>10</v>
      </c>
      <c r="X22" s="238">
        <v>2</v>
      </c>
      <c r="Y22" s="238">
        <v>4</v>
      </c>
      <c r="Z22" s="238">
        <v>1</v>
      </c>
      <c r="AB22" s="238">
        <v>1</v>
      </c>
      <c r="AC22" s="238">
        <v>98</v>
      </c>
      <c r="AD22" s="238" t="s">
        <v>699</v>
      </c>
      <c r="AF22" s="238" t="s">
        <v>4069</v>
      </c>
      <c r="AG22" s="238">
        <v>7</v>
      </c>
      <c r="AH22" s="238">
        <v>2</v>
      </c>
      <c r="AI22" s="238">
        <v>4</v>
      </c>
      <c r="AJ22" s="238">
        <v>2</v>
      </c>
      <c r="AK22" s="238">
        <v>21</v>
      </c>
      <c r="AL22" s="238">
        <v>19</v>
      </c>
      <c r="AM22" s="238" t="s">
        <v>363</v>
      </c>
      <c r="AN22" s="238">
        <v>5</v>
      </c>
      <c r="AO22" s="238">
        <v>1</v>
      </c>
      <c r="AS22" s="238">
        <v>12</v>
      </c>
      <c r="AT22" s="238">
        <v>9</v>
      </c>
      <c r="AU22" s="238">
        <v>30</v>
      </c>
      <c r="AV22" s="238">
        <v>11</v>
      </c>
      <c r="AW22" s="238">
        <v>24</v>
      </c>
      <c r="AX22" s="238">
        <v>2</v>
      </c>
      <c r="AY22" s="238">
        <v>4</v>
      </c>
      <c r="AZ22" s="238">
        <v>2</v>
      </c>
      <c r="BA22" s="238">
        <v>21</v>
      </c>
      <c r="BB22" s="238">
        <v>42</v>
      </c>
      <c r="BC22" s="238" t="s">
        <v>354</v>
      </c>
      <c r="BD22" s="238">
        <v>5</v>
      </c>
      <c r="BE22" s="238">
        <v>4</v>
      </c>
      <c r="BI22" s="238">
        <v>12</v>
      </c>
      <c r="BJ22" s="238">
        <v>9</v>
      </c>
      <c r="BK22" s="238">
        <v>30</v>
      </c>
      <c r="BL22" s="238">
        <v>11</v>
      </c>
      <c r="BM22" s="238">
        <v>24</v>
      </c>
      <c r="CT22" s="238">
        <v>441005.51315177901</v>
      </c>
      <c r="CU22" s="238">
        <v>4972959.0344996601</v>
      </c>
      <c r="CV22" s="238">
        <v>44.907612610000001</v>
      </c>
      <c r="CW22" s="238">
        <v>-93.747315599999993</v>
      </c>
      <c r="CX22" s="238" t="s">
        <v>359</v>
      </c>
      <c r="CY22" s="238" t="s">
        <v>4101</v>
      </c>
    </row>
    <row r="23" spans="1:103" x14ac:dyDescent="0.25">
      <c r="A23" s="238">
        <v>635001</v>
      </c>
      <c r="B23" s="238">
        <v>4</v>
      </c>
      <c r="C23" s="238">
        <v>92</v>
      </c>
      <c r="D23" s="238">
        <v>1.262</v>
      </c>
      <c r="E23" s="238">
        <v>27</v>
      </c>
      <c r="F23" s="238" t="s">
        <v>1128</v>
      </c>
      <c r="H23" s="238" t="s">
        <v>354</v>
      </c>
      <c r="I23" s="238">
        <v>25</v>
      </c>
      <c r="K23" s="238">
        <v>18004654</v>
      </c>
      <c r="M23" s="238">
        <v>9</v>
      </c>
      <c r="N23" s="238">
        <v>15</v>
      </c>
      <c r="O23" s="238">
        <v>2018</v>
      </c>
      <c r="P23" s="238" t="s">
        <v>364</v>
      </c>
      <c r="Q23" s="238">
        <v>10</v>
      </c>
      <c r="S23" s="238">
        <v>5</v>
      </c>
      <c r="T23" s="238">
        <v>0</v>
      </c>
      <c r="U23" s="238">
        <v>2</v>
      </c>
      <c r="V23" s="238">
        <v>5</v>
      </c>
      <c r="W23" s="238">
        <v>10</v>
      </c>
      <c r="X23" s="238">
        <v>4</v>
      </c>
      <c r="Y23" s="238">
        <v>1</v>
      </c>
      <c r="Z23" s="238">
        <v>1</v>
      </c>
      <c r="AB23" s="238">
        <v>1</v>
      </c>
      <c r="AC23" s="238">
        <v>98</v>
      </c>
      <c r="AD23" s="238" t="s">
        <v>699</v>
      </c>
      <c r="AF23" s="238" t="s">
        <v>4069</v>
      </c>
      <c r="AG23" s="238">
        <v>10</v>
      </c>
      <c r="AH23" s="238">
        <v>2</v>
      </c>
      <c r="AI23" s="238">
        <v>4</v>
      </c>
      <c r="AJ23" s="238">
        <v>4</v>
      </c>
      <c r="AK23" s="238">
        <v>24</v>
      </c>
      <c r="AL23" s="238">
        <v>30</v>
      </c>
      <c r="AM23" s="238" t="s">
        <v>363</v>
      </c>
      <c r="AN23" s="238">
        <v>5</v>
      </c>
      <c r="AO23" s="238">
        <v>2</v>
      </c>
      <c r="AS23" s="238">
        <v>12</v>
      </c>
      <c r="AT23" s="238">
        <v>23</v>
      </c>
      <c r="AU23" s="238">
        <v>30</v>
      </c>
      <c r="AV23" s="238">
        <v>11</v>
      </c>
      <c r="AW23" s="238">
        <v>21</v>
      </c>
      <c r="AX23" s="238">
        <v>2</v>
      </c>
      <c r="AY23" s="238">
        <v>5</v>
      </c>
      <c r="AZ23" s="238">
        <v>1</v>
      </c>
      <c r="BA23" s="238">
        <v>21</v>
      </c>
      <c r="BB23" s="238">
        <v>49</v>
      </c>
      <c r="BC23" s="238" t="s">
        <v>354</v>
      </c>
      <c r="BD23" s="238">
        <v>5</v>
      </c>
      <c r="BE23" s="238">
        <v>1</v>
      </c>
      <c r="BI23" s="238">
        <v>12</v>
      </c>
      <c r="BJ23" s="238">
        <v>9</v>
      </c>
      <c r="BK23" s="238">
        <v>30</v>
      </c>
      <c r="BL23" s="238">
        <v>11</v>
      </c>
      <c r="BM23" s="238">
        <v>21</v>
      </c>
      <c r="CT23" s="238">
        <v>441011.75357302499</v>
      </c>
      <c r="CU23" s="238">
        <v>4973103.5618662601</v>
      </c>
      <c r="CV23" s="238">
        <v>44.908914070000002</v>
      </c>
      <c r="CW23" s="238">
        <v>-93.747253420000007</v>
      </c>
      <c r="CX23" s="238" t="s">
        <v>359</v>
      </c>
      <c r="CY23" s="238" t="s">
        <v>4102</v>
      </c>
    </row>
    <row r="24" spans="1:103" x14ac:dyDescent="0.25">
      <c r="A24" s="238">
        <v>10720815</v>
      </c>
      <c r="B24" s="238">
        <v>4</v>
      </c>
      <c r="C24" s="238">
        <v>92</v>
      </c>
      <c r="D24" s="238">
        <v>1.3049999999999999</v>
      </c>
      <c r="E24" s="238">
        <v>27</v>
      </c>
      <c r="F24" s="238" t="s">
        <v>1128</v>
      </c>
      <c r="H24" s="238" t="s">
        <v>354</v>
      </c>
      <c r="I24" s="238">
        <v>25</v>
      </c>
      <c r="K24" s="238">
        <v>11002613</v>
      </c>
      <c r="L24" s="238">
        <v>111290144</v>
      </c>
      <c r="M24" s="238">
        <v>5</v>
      </c>
      <c r="N24" s="238">
        <v>8</v>
      </c>
      <c r="O24" s="238">
        <v>2011</v>
      </c>
      <c r="P24" s="238" t="s">
        <v>366</v>
      </c>
      <c r="Q24" s="238">
        <v>23</v>
      </c>
      <c r="S24" s="238">
        <v>5</v>
      </c>
      <c r="T24" s="238">
        <v>0</v>
      </c>
      <c r="U24" s="238">
        <v>2</v>
      </c>
      <c r="V24" s="238">
        <v>1</v>
      </c>
      <c r="W24" s="238">
        <v>11</v>
      </c>
      <c r="X24" s="238">
        <v>2</v>
      </c>
      <c r="Y24" s="238">
        <v>4</v>
      </c>
      <c r="Z24" s="238">
        <v>2</v>
      </c>
      <c r="AB24" s="238">
        <v>1</v>
      </c>
      <c r="AC24" s="238">
        <v>98</v>
      </c>
      <c r="AD24" s="238" t="s">
        <v>1138</v>
      </c>
      <c r="AE24" s="238" t="s">
        <v>4103</v>
      </c>
      <c r="AF24" s="238" t="s">
        <v>4069</v>
      </c>
      <c r="AG24" s="238">
        <v>7</v>
      </c>
      <c r="AH24" s="238">
        <v>2</v>
      </c>
      <c r="AI24" s="238">
        <v>4</v>
      </c>
      <c r="AJ24" s="238">
        <v>2</v>
      </c>
      <c r="AK24" s="238">
        <v>21</v>
      </c>
      <c r="AL24" s="238">
        <v>27</v>
      </c>
      <c r="AM24" s="238" t="s">
        <v>354</v>
      </c>
      <c r="AN24" s="238">
        <v>1</v>
      </c>
      <c r="AO24" s="238">
        <v>15</v>
      </c>
      <c r="AS24" s="238">
        <v>7</v>
      </c>
      <c r="AT24" s="238">
        <v>98</v>
      </c>
      <c r="AU24" s="238">
        <v>30</v>
      </c>
      <c r="AV24" s="238">
        <v>11</v>
      </c>
      <c r="AW24" s="238">
        <v>21</v>
      </c>
      <c r="AX24" s="238">
        <v>0</v>
      </c>
      <c r="AY24" s="238">
        <v>47</v>
      </c>
      <c r="AZ24" s="238">
        <v>98</v>
      </c>
      <c r="BI24" s="238">
        <v>7</v>
      </c>
      <c r="BJ24" s="238">
        <v>98</v>
      </c>
      <c r="BK24" s="238">
        <v>30</v>
      </c>
      <c r="BL24" s="238">
        <v>11</v>
      </c>
      <c r="BM24" s="238">
        <v>21</v>
      </c>
      <c r="CT24" s="238">
        <v>441012</v>
      </c>
      <c r="CU24" s="238">
        <v>4973173</v>
      </c>
      <c r="CV24" s="238">
        <v>44.9095364</v>
      </c>
      <c r="CW24" s="238">
        <v>-93.747252399999994</v>
      </c>
      <c r="CX24" s="238" t="s">
        <v>359</v>
      </c>
      <c r="CY24" s="238" t="e">
        <v>#NAME?</v>
      </c>
    </row>
    <row r="25" spans="1:103" x14ac:dyDescent="0.25">
      <c r="A25" s="238">
        <v>10801847</v>
      </c>
      <c r="B25" s="238">
        <v>4</v>
      </c>
      <c r="C25" s="238">
        <v>92</v>
      </c>
      <c r="D25" s="238">
        <v>1.411</v>
      </c>
      <c r="E25" s="238">
        <v>27</v>
      </c>
      <c r="F25" s="238" t="s">
        <v>1128</v>
      </c>
      <c r="H25" s="238" t="s">
        <v>354</v>
      </c>
      <c r="I25" s="238">
        <v>25</v>
      </c>
      <c r="K25" s="238">
        <v>12004547</v>
      </c>
      <c r="L25" s="238">
        <v>122290149</v>
      </c>
      <c r="M25" s="238">
        <v>8</v>
      </c>
      <c r="N25" s="238">
        <v>16</v>
      </c>
      <c r="O25" s="238">
        <v>2012</v>
      </c>
      <c r="P25" s="238" t="s">
        <v>384</v>
      </c>
      <c r="Q25" s="238">
        <v>18</v>
      </c>
      <c r="R25" s="238" t="s">
        <v>419</v>
      </c>
      <c r="S25" s="238">
        <v>5</v>
      </c>
      <c r="T25" s="238">
        <v>0</v>
      </c>
      <c r="U25" s="238">
        <v>2</v>
      </c>
      <c r="V25" s="238">
        <v>90</v>
      </c>
      <c r="W25" s="238">
        <v>10</v>
      </c>
      <c r="X25" s="238">
        <v>10</v>
      </c>
      <c r="Y25" s="238">
        <v>1</v>
      </c>
      <c r="Z25" s="238">
        <v>1</v>
      </c>
      <c r="AB25" s="238">
        <v>1</v>
      </c>
      <c r="AC25" s="238">
        <v>98</v>
      </c>
      <c r="AD25" s="238" t="s">
        <v>4095</v>
      </c>
      <c r="AE25" s="238" t="s">
        <v>4104</v>
      </c>
      <c r="AF25" s="238" t="s">
        <v>4069</v>
      </c>
      <c r="AG25" s="238">
        <v>90</v>
      </c>
      <c r="AH25" s="238">
        <v>2</v>
      </c>
      <c r="AI25" s="238">
        <v>2</v>
      </c>
      <c r="AJ25" s="238">
        <v>3</v>
      </c>
      <c r="AK25" s="238">
        <v>21</v>
      </c>
      <c r="AL25" s="238">
        <v>19</v>
      </c>
      <c r="AM25" s="238" t="s">
        <v>354</v>
      </c>
      <c r="AN25" s="238">
        <v>5</v>
      </c>
      <c r="AO25" s="238">
        <v>2</v>
      </c>
      <c r="AT25" s="238">
        <v>2</v>
      </c>
      <c r="AU25" s="238">
        <v>45</v>
      </c>
      <c r="AV25" s="238">
        <v>11</v>
      </c>
      <c r="AW25" s="238">
        <v>21</v>
      </c>
      <c r="AX25" s="238">
        <v>2</v>
      </c>
      <c r="AY25" s="238">
        <v>4</v>
      </c>
      <c r="AZ25" s="238">
        <v>1</v>
      </c>
      <c r="BA25" s="238">
        <v>21</v>
      </c>
      <c r="BB25" s="238">
        <v>48</v>
      </c>
      <c r="BC25" s="238" t="s">
        <v>363</v>
      </c>
      <c r="BD25" s="238">
        <v>5</v>
      </c>
      <c r="BE25" s="238">
        <v>1</v>
      </c>
      <c r="BJ25" s="238">
        <v>2</v>
      </c>
      <c r="BK25" s="238">
        <v>45</v>
      </c>
      <c r="BL25" s="238">
        <v>11</v>
      </c>
      <c r="BM25" s="238">
        <v>21</v>
      </c>
      <c r="CT25" s="238">
        <v>441013</v>
      </c>
      <c r="CU25" s="238">
        <v>4973342</v>
      </c>
      <c r="CV25" s="238">
        <v>44.911064099999997</v>
      </c>
      <c r="CW25" s="238">
        <v>-93.747267899999997</v>
      </c>
      <c r="CX25" s="238" t="s">
        <v>359</v>
      </c>
      <c r="CY25" s="238" t="s">
        <v>4105</v>
      </c>
    </row>
    <row r="26" spans="1:103" x14ac:dyDescent="0.25">
      <c r="A26" s="238">
        <v>11079592</v>
      </c>
      <c r="B26" s="238">
        <v>4</v>
      </c>
      <c r="C26" s="238">
        <v>92</v>
      </c>
      <c r="D26" s="238">
        <v>1.4990000000000001</v>
      </c>
      <c r="E26" s="238">
        <v>27</v>
      </c>
      <c r="F26" s="238" t="s">
        <v>1128</v>
      </c>
      <c r="H26" s="238" t="s">
        <v>354</v>
      </c>
      <c r="I26" s="238">
        <v>25</v>
      </c>
      <c r="K26" s="238">
        <v>15005744</v>
      </c>
      <c r="L26" s="238">
        <v>153170068</v>
      </c>
      <c r="M26" s="238">
        <v>11</v>
      </c>
      <c r="N26" s="238">
        <v>13</v>
      </c>
      <c r="O26" s="238">
        <v>2015</v>
      </c>
      <c r="P26" s="238" t="s">
        <v>362</v>
      </c>
      <c r="Q26" s="238">
        <v>7</v>
      </c>
      <c r="S26" s="238">
        <v>5</v>
      </c>
      <c r="T26" s="238">
        <v>0</v>
      </c>
      <c r="U26" s="238">
        <v>2</v>
      </c>
      <c r="V26" s="238">
        <v>5</v>
      </c>
      <c r="W26" s="238">
        <v>10</v>
      </c>
      <c r="X26" s="238">
        <v>3</v>
      </c>
      <c r="Y26" s="238">
        <v>2</v>
      </c>
      <c r="Z26" s="238">
        <v>1</v>
      </c>
      <c r="AA26" s="238">
        <v>1</v>
      </c>
      <c r="AB26" s="238">
        <v>1</v>
      </c>
      <c r="AC26" s="238">
        <v>98</v>
      </c>
      <c r="AD26" s="238" t="s">
        <v>1138</v>
      </c>
      <c r="AE26" s="238" t="s">
        <v>4106</v>
      </c>
      <c r="AF26" s="238" t="s">
        <v>4069</v>
      </c>
      <c r="AG26" s="238">
        <v>10</v>
      </c>
      <c r="AH26" s="238">
        <v>2</v>
      </c>
      <c r="AI26" s="238">
        <v>2</v>
      </c>
      <c r="AJ26" s="238">
        <v>1</v>
      </c>
      <c r="AK26" s="238">
        <v>21</v>
      </c>
      <c r="AL26" s="238">
        <v>16</v>
      </c>
      <c r="AM26" s="238" t="s">
        <v>363</v>
      </c>
      <c r="AN26" s="238">
        <v>5</v>
      </c>
      <c r="AO26" s="238">
        <v>1</v>
      </c>
      <c r="AP26" s="238">
        <v>1</v>
      </c>
      <c r="AS26" s="238">
        <v>7</v>
      </c>
      <c r="AT26" s="238">
        <v>2</v>
      </c>
      <c r="AU26" s="238">
        <v>45</v>
      </c>
      <c r="AV26" s="238">
        <v>11</v>
      </c>
      <c r="AW26" s="238">
        <v>21</v>
      </c>
      <c r="AX26" s="238">
        <v>2</v>
      </c>
      <c r="AY26" s="238">
        <v>2</v>
      </c>
      <c r="AZ26" s="238">
        <v>4</v>
      </c>
      <c r="BA26" s="238">
        <v>21</v>
      </c>
      <c r="BB26" s="238">
        <v>16</v>
      </c>
      <c r="BC26" s="238" t="s">
        <v>354</v>
      </c>
      <c r="BD26" s="238">
        <v>5</v>
      </c>
      <c r="BE26" s="238">
        <v>2</v>
      </c>
      <c r="BF26" s="238">
        <v>16</v>
      </c>
      <c r="BI26" s="238">
        <v>7</v>
      </c>
      <c r="BJ26" s="238">
        <v>2</v>
      </c>
      <c r="BK26" s="238">
        <v>45</v>
      </c>
      <c r="BL26" s="238">
        <v>11</v>
      </c>
      <c r="BM26" s="238">
        <v>21</v>
      </c>
      <c r="CT26" s="238">
        <v>441013</v>
      </c>
      <c r="CU26" s="238">
        <v>4973484</v>
      </c>
      <c r="CV26" s="238">
        <v>44.912339099999997</v>
      </c>
      <c r="CW26" s="238">
        <v>-93.747285700000006</v>
      </c>
      <c r="CX26" s="238" t="s">
        <v>359</v>
      </c>
      <c r="CY26" s="238" t="s">
        <v>4107</v>
      </c>
    </row>
    <row r="27" spans="1:103" x14ac:dyDescent="0.25">
      <c r="A27" s="238">
        <v>865465</v>
      </c>
      <c r="B27" s="238">
        <v>4</v>
      </c>
      <c r="C27" s="238">
        <v>92</v>
      </c>
      <c r="D27" s="238">
        <v>1.5009999999999999</v>
      </c>
      <c r="E27" s="238">
        <v>27</v>
      </c>
      <c r="F27" s="238" t="s">
        <v>1128</v>
      </c>
      <c r="H27" s="238" t="s">
        <v>354</v>
      </c>
      <c r="I27" s="238">
        <v>25</v>
      </c>
      <c r="K27" s="238">
        <v>20005219</v>
      </c>
      <c r="L27" s="238">
        <v>203310049</v>
      </c>
      <c r="M27" s="238">
        <v>11</v>
      </c>
      <c r="N27" s="238">
        <v>26</v>
      </c>
      <c r="O27" s="238">
        <v>2020</v>
      </c>
      <c r="P27" s="238" t="s">
        <v>384</v>
      </c>
      <c r="Q27" s="238">
        <v>19</v>
      </c>
      <c r="R27" s="238" t="s">
        <v>419</v>
      </c>
      <c r="S27" s="238">
        <v>5</v>
      </c>
      <c r="T27" s="238">
        <v>0</v>
      </c>
      <c r="U27" s="238">
        <v>2</v>
      </c>
      <c r="V27" s="238">
        <v>12</v>
      </c>
      <c r="W27" s="238">
        <v>10</v>
      </c>
      <c r="X27" s="238">
        <v>3</v>
      </c>
      <c r="Y27" s="238">
        <v>4</v>
      </c>
      <c r="Z27" s="238">
        <v>1</v>
      </c>
      <c r="AB27" s="238">
        <v>1</v>
      </c>
      <c r="AC27" s="238">
        <v>98</v>
      </c>
      <c r="AD27" s="238" t="s">
        <v>4095</v>
      </c>
      <c r="AF27" s="238" t="s">
        <v>4069</v>
      </c>
      <c r="AG27" s="238">
        <v>7</v>
      </c>
      <c r="AH27" s="238">
        <v>2</v>
      </c>
      <c r="AI27" s="238">
        <v>4</v>
      </c>
      <c r="AJ27" s="238">
        <v>1</v>
      </c>
      <c r="AK27" s="238">
        <v>21</v>
      </c>
      <c r="AL27" s="238">
        <v>17</v>
      </c>
      <c r="AM27" s="238" t="s">
        <v>354</v>
      </c>
      <c r="AN27" s="238">
        <v>5</v>
      </c>
      <c r="AO27" s="238">
        <v>4</v>
      </c>
      <c r="AS27" s="238">
        <v>12</v>
      </c>
      <c r="AT27" s="238">
        <v>9</v>
      </c>
      <c r="AU27" s="238">
        <v>45</v>
      </c>
      <c r="AV27" s="238">
        <v>11</v>
      </c>
      <c r="AW27" s="238">
        <v>23</v>
      </c>
      <c r="AX27" s="238">
        <v>2</v>
      </c>
      <c r="AY27" s="238">
        <v>3</v>
      </c>
      <c r="AZ27" s="238">
        <v>1</v>
      </c>
      <c r="BA27" s="238">
        <v>24</v>
      </c>
      <c r="BB27" s="238">
        <v>62</v>
      </c>
      <c r="BC27" s="238" t="s">
        <v>354</v>
      </c>
      <c r="BD27" s="238">
        <v>5</v>
      </c>
      <c r="BE27" s="238">
        <v>1</v>
      </c>
      <c r="BI27" s="238">
        <v>12</v>
      </c>
      <c r="BJ27" s="238">
        <v>9</v>
      </c>
      <c r="BK27" s="238">
        <v>45</v>
      </c>
      <c r="BL27" s="238">
        <v>11</v>
      </c>
      <c r="BM27" s="238">
        <v>23</v>
      </c>
      <c r="CT27" s="238">
        <v>441021.80775979999</v>
      </c>
      <c r="CU27" s="238">
        <v>4973488.0446012998</v>
      </c>
      <c r="CV27" s="238">
        <v>44.912375740000002</v>
      </c>
      <c r="CW27" s="238">
        <v>-93.7471709</v>
      </c>
      <c r="CX27" s="238" t="s">
        <v>359</v>
      </c>
      <c r="CY27" s="238" t="s">
        <v>4108</v>
      </c>
    </row>
    <row r="28" spans="1:103" x14ac:dyDescent="0.25">
      <c r="A28" s="238">
        <v>682787</v>
      </c>
      <c r="B28" s="238">
        <v>4</v>
      </c>
      <c r="C28" s="238">
        <v>92</v>
      </c>
      <c r="D28" s="238">
        <v>1.6279999999999999</v>
      </c>
      <c r="E28" s="238">
        <v>27</v>
      </c>
      <c r="F28" s="238" t="s">
        <v>1119</v>
      </c>
      <c r="H28" s="238" t="s">
        <v>354</v>
      </c>
      <c r="I28" s="238">
        <v>25</v>
      </c>
      <c r="K28" s="238">
        <v>19000523</v>
      </c>
      <c r="M28" s="238">
        <v>2</v>
      </c>
      <c r="N28" s="238">
        <v>3</v>
      </c>
      <c r="O28" s="238">
        <v>2019</v>
      </c>
      <c r="P28" s="238" t="s">
        <v>366</v>
      </c>
      <c r="Q28" s="238">
        <v>23</v>
      </c>
      <c r="R28" s="238" t="s">
        <v>419</v>
      </c>
      <c r="S28" s="238">
        <v>5</v>
      </c>
      <c r="T28" s="238">
        <v>0</v>
      </c>
      <c r="U28" s="238">
        <v>1</v>
      </c>
      <c r="W28" s="238">
        <v>67</v>
      </c>
      <c r="X28" s="238">
        <v>2</v>
      </c>
      <c r="Y28" s="238">
        <v>4</v>
      </c>
      <c r="Z28" s="238">
        <v>5</v>
      </c>
      <c r="AB28" s="238">
        <v>5</v>
      </c>
      <c r="AC28" s="238">
        <v>98</v>
      </c>
      <c r="AD28" s="238" t="s">
        <v>4095</v>
      </c>
      <c r="AF28" s="238" t="s">
        <v>4069</v>
      </c>
      <c r="AG28" s="238">
        <v>3</v>
      </c>
      <c r="AH28" s="238">
        <v>2</v>
      </c>
      <c r="AI28" s="238">
        <v>2</v>
      </c>
      <c r="AJ28" s="238">
        <v>1</v>
      </c>
      <c r="AK28" s="238">
        <v>21</v>
      </c>
      <c r="AL28" s="238">
        <v>35</v>
      </c>
      <c r="AM28" s="238" t="s">
        <v>363</v>
      </c>
      <c r="AN28" s="238">
        <v>5</v>
      </c>
      <c r="AO28" s="238">
        <v>1</v>
      </c>
      <c r="AS28" s="238">
        <v>12</v>
      </c>
      <c r="AT28" s="238">
        <v>9</v>
      </c>
      <c r="AU28" s="238">
        <v>45</v>
      </c>
      <c r="AV28" s="238">
        <v>11</v>
      </c>
      <c r="AW28" s="238">
        <v>21</v>
      </c>
      <c r="CT28" s="238">
        <v>441006.53657696198</v>
      </c>
      <c r="CU28" s="238">
        <v>4973691.6148495302</v>
      </c>
      <c r="CV28" s="238">
        <v>44.914206880000002</v>
      </c>
      <c r="CW28" s="238">
        <v>-93.747388099999995</v>
      </c>
      <c r="CX28" s="238" t="s">
        <v>359</v>
      </c>
      <c r="CY28" s="238" t="s">
        <v>4109</v>
      </c>
    </row>
    <row r="29" spans="1:103" x14ac:dyDescent="0.25">
      <c r="A29" s="238">
        <v>664714</v>
      </c>
      <c r="B29" s="238">
        <v>4</v>
      </c>
      <c r="C29" s="238">
        <v>92</v>
      </c>
      <c r="D29" s="238">
        <v>1.7909999999999999</v>
      </c>
      <c r="E29" s="238">
        <v>27</v>
      </c>
      <c r="F29" s="238" t="s">
        <v>1119</v>
      </c>
      <c r="H29" s="238" t="s">
        <v>354</v>
      </c>
      <c r="I29" s="238">
        <v>25</v>
      </c>
      <c r="K29" s="238">
        <v>18005915</v>
      </c>
      <c r="M29" s="238">
        <v>12</v>
      </c>
      <c r="N29" s="238">
        <v>1</v>
      </c>
      <c r="O29" s="238">
        <v>2018</v>
      </c>
      <c r="P29" s="238" t="s">
        <v>364</v>
      </c>
      <c r="Q29" s="238">
        <v>15</v>
      </c>
      <c r="R29" s="238" t="s">
        <v>196</v>
      </c>
      <c r="S29" s="238">
        <v>5</v>
      </c>
      <c r="T29" s="238">
        <v>0</v>
      </c>
      <c r="U29" s="238">
        <v>1</v>
      </c>
      <c r="W29" s="238">
        <v>69</v>
      </c>
      <c r="X29" s="238">
        <v>90</v>
      </c>
      <c r="Y29" s="238">
        <v>1</v>
      </c>
      <c r="Z29" s="238">
        <v>4</v>
      </c>
      <c r="AB29" s="238">
        <v>3</v>
      </c>
      <c r="AC29" s="238">
        <v>98</v>
      </c>
      <c r="AD29" s="238" t="s">
        <v>4095</v>
      </c>
      <c r="AF29" s="238" t="s">
        <v>4069</v>
      </c>
      <c r="AG29" s="238">
        <v>3</v>
      </c>
      <c r="AH29" s="238">
        <v>2</v>
      </c>
      <c r="AI29" s="238">
        <v>4</v>
      </c>
      <c r="AJ29" s="238">
        <v>4</v>
      </c>
      <c r="AK29" s="238">
        <v>24</v>
      </c>
      <c r="AL29" s="238">
        <v>75</v>
      </c>
      <c r="AM29" s="238" t="s">
        <v>354</v>
      </c>
      <c r="AN29" s="238">
        <v>5</v>
      </c>
      <c r="AO29" s="238">
        <v>62</v>
      </c>
      <c r="AS29" s="238">
        <v>12</v>
      </c>
      <c r="AT29" s="238">
        <v>23</v>
      </c>
      <c r="AU29" s="238">
        <v>45</v>
      </c>
      <c r="AV29" s="238">
        <v>11</v>
      </c>
      <c r="AW29" s="238">
        <v>21</v>
      </c>
      <c r="CT29" s="238">
        <v>441016.59076373698</v>
      </c>
      <c r="CU29" s="238">
        <v>4973954.1666614497</v>
      </c>
      <c r="CV29" s="238">
        <v>44.916571009999998</v>
      </c>
      <c r="CW29" s="238">
        <v>-93.747291369999999</v>
      </c>
      <c r="CX29" s="238" t="s">
        <v>359</v>
      </c>
      <c r="CY29" s="238" t="s">
        <v>4110</v>
      </c>
    </row>
    <row r="30" spans="1:103" x14ac:dyDescent="0.25">
      <c r="A30" s="238">
        <v>10784896</v>
      </c>
      <c r="B30" s="238">
        <v>4</v>
      </c>
      <c r="C30" s="238">
        <v>92</v>
      </c>
      <c r="D30" s="238">
        <v>1.7949999999999999</v>
      </c>
      <c r="E30" s="238">
        <v>27</v>
      </c>
      <c r="F30" s="238" t="s">
        <v>1119</v>
      </c>
      <c r="H30" s="238" t="s">
        <v>354</v>
      </c>
      <c r="I30" s="238">
        <v>25</v>
      </c>
      <c r="K30" s="238">
        <v>12000567</v>
      </c>
      <c r="L30" s="238">
        <v>120350041</v>
      </c>
      <c r="M30" s="238">
        <v>2</v>
      </c>
      <c r="N30" s="238">
        <v>4</v>
      </c>
      <c r="O30" s="238">
        <v>2012</v>
      </c>
      <c r="P30" s="238" t="s">
        <v>364</v>
      </c>
      <c r="Q30" s="238">
        <v>8</v>
      </c>
      <c r="S30" s="238">
        <v>5</v>
      </c>
      <c r="T30" s="238">
        <v>0</v>
      </c>
      <c r="U30" s="238">
        <v>1</v>
      </c>
      <c r="W30" s="238">
        <v>93</v>
      </c>
      <c r="X30" s="238">
        <v>2</v>
      </c>
      <c r="Y30" s="238">
        <v>1</v>
      </c>
      <c r="Z30" s="238">
        <v>6</v>
      </c>
      <c r="AA30" s="238">
        <v>6</v>
      </c>
      <c r="AB30" s="238">
        <v>2</v>
      </c>
      <c r="AC30" s="238">
        <v>98</v>
      </c>
      <c r="AD30" s="238" t="s">
        <v>4111</v>
      </c>
      <c r="AE30" s="238" t="s">
        <v>1151</v>
      </c>
      <c r="AF30" s="238" t="s">
        <v>4069</v>
      </c>
      <c r="AG30" s="238">
        <v>4</v>
      </c>
      <c r="AH30" s="238">
        <v>2</v>
      </c>
      <c r="AI30" s="238">
        <v>2</v>
      </c>
      <c r="AJ30" s="238">
        <v>2</v>
      </c>
      <c r="AK30" s="238">
        <v>24</v>
      </c>
      <c r="AL30" s="238">
        <v>62</v>
      </c>
      <c r="AM30" s="238" t="s">
        <v>354</v>
      </c>
      <c r="AN30" s="238">
        <v>5</v>
      </c>
      <c r="AO30" s="238">
        <v>1</v>
      </c>
      <c r="AP30" s="238">
        <v>10</v>
      </c>
      <c r="AS30" s="238">
        <v>7</v>
      </c>
      <c r="AT30" s="238">
        <v>98</v>
      </c>
      <c r="AU30" s="238">
        <v>55</v>
      </c>
      <c r="AV30" s="238">
        <v>11</v>
      </c>
      <c r="AW30" s="238">
        <v>21</v>
      </c>
      <c r="CT30" s="238">
        <v>441020</v>
      </c>
      <c r="CU30" s="238">
        <v>4973961</v>
      </c>
      <c r="CV30" s="238">
        <v>44.916632800000002</v>
      </c>
      <c r="CW30" s="238">
        <v>-93.747250199999996</v>
      </c>
      <c r="CX30" s="238" t="s">
        <v>359</v>
      </c>
      <c r="CY30" s="238" t="s">
        <v>4112</v>
      </c>
    </row>
    <row r="31" spans="1:103" x14ac:dyDescent="0.25">
      <c r="A31" s="238">
        <v>453684</v>
      </c>
      <c r="B31" s="238">
        <v>4</v>
      </c>
      <c r="C31" s="238">
        <v>92</v>
      </c>
      <c r="D31" s="238">
        <v>1.7949999999999999</v>
      </c>
      <c r="E31" s="238">
        <v>27</v>
      </c>
      <c r="F31" s="238" t="s">
        <v>1119</v>
      </c>
      <c r="H31" s="238" t="s">
        <v>354</v>
      </c>
      <c r="I31" s="238">
        <v>25</v>
      </c>
      <c r="K31" s="238">
        <v>17002444</v>
      </c>
      <c r="M31" s="238">
        <v>5</v>
      </c>
      <c r="N31" s="238">
        <v>20</v>
      </c>
      <c r="O31" s="238">
        <v>2017</v>
      </c>
      <c r="P31" s="238" t="s">
        <v>364</v>
      </c>
      <c r="Q31" s="238">
        <v>17</v>
      </c>
      <c r="R31" s="238">
        <v>98</v>
      </c>
      <c r="S31" s="238">
        <v>3</v>
      </c>
      <c r="T31" s="238">
        <v>0</v>
      </c>
      <c r="U31" s="238">
        <v>2</v>
      </c>
      <c r="V31" s="238">
        <v>13</v>
      </c>
      <c r="W31" s="238">
        <v>10</v>
      </c>
      <c r="X31" s="238">
        <v>4</v>
      </c>
      <c r="Y31" s="238">
        <v>1</v>
      </c>
      <c r="Z31" s="238">
        <v>3</v>
      </c>
      <c r="AB31" s="238">
        <v>2</v>
      </c>
      <c r="AC31" s="238">
        <v>98</v>
      </c>
      <c r="AD31" s="238" t="s">
        <v>4095</v>
      </c>
      <c r="AF31" s="238" t="s">
        <v>4069</v>
      </c>
      <c r="AG31" s="238">
        <v>10</v>
      </c>
      <c r="AH31" s="238">
        <v>2</v>
      </c>
      <c r="AI31" s="238">
        <v>4</v>
      </c>
      <c r="AJ31" s="238">
        <v>4</v>
      </c>
      <c r="AK31" s="238">
        <v>23</v>
      </c>
      <c r="AL31" s="238">
        <v>19</v>
      </c>
      <c r="AM31" s="238" t="s">
        <v>354</v>
      </c>
      <c r="AN31" s="238">
        <v>5</v>
      </c>
      <c r="AO31" s="238">
        <v>70</v>
      </c>
      <c r="AS31" s="238">
        <v>12</v>
      </c>
      <c r="AT31" s="238">
        <v>23</v>
      </c>
      <c r="AU31" s="238">
        <v>45</v>
      </c>
      <c r="AV31" s="238">
        <v>11</v>
      </c>
      <c r="AW31" s="238">
        <v>21</v>
      </c>
      <c r="AX31" s="238">
        <v>2</v>
      </c>
      <c r="AY31" s="238">
        <v>4</v>
      </c>
      <c r="AZ31" s="238">
        <v>1</v>
      </c>
      <c r="BA31" s="238">
        <v>21</v>
      </c>
      <c r="BB31" s="238">
        <v>18</v>
      </c>
      <c r="BC31" s="238" t="s">
        <v>363</v>
      </c>
      <c r="BD31" s="238">
        <v>5</v>
      </c>
      <c r="BE31" s="238">
        <v>1</v>
      </c>
      <c r="BI31" s="238">
        <v>12</v>
      </c>
      <c r="BJ31" s="238">
        <v>9</v>
      </c>
      <c r="BK31" s="238">
        <v>45</v>
      </c>
      <c r="BL31" s="238">
        <v>11</v>
      </c>
      <c r="BM31" s="238">
        <v>24</v>
      </c>
      <c r="CT31" s="238">
        <v>441020.55952167499</v>
      </c>
      <c r="CU31" s="238">
        <v>4973961.7549731396</v>
      </c>
      <c r="CV31" s="238">
        <v>44.91663965</v>
      </c>
      <c r="CW31" s="238">
        <v>-93.747241970000005</v>
      </c>
      <c r="CX31" s="238" t="s">
        <v>359</v>
      </c>
      <c r="CY31" s="238" t="s">
        <v>4113</v>
      </c>
    </row>
    <row r="32" spans="1:103" x14ac:dyDescent="0.25">
      <c r="A32" s="238">
        <v>733022</v>
      </c>
      <c r="B32" s="238">
        <v>4</v>
      </c>
      <c r="C32" s="238">
        <v>92</v>
      </c>
      <c r="D32" s="238">
        <v>1.8029999999999999</v>
      </c>
      <c r="E32" s="238">
        <v>27</v>
      </c>
      <c r="F32" s="238" t="s">
        <v>1119</v>
      </c>
      <c r="H32" s="238" t="s">
        <v>354</v>
      </c>
      <c r="I32" s="238">
        <v>25</v>
      </c>
      <c r="K32" s="238">
        <v>19003226</v>
      </c>
      <c r="M32" s="238">
        <v>7</v>
      </c>
      <c r="N32" s="238">
        <v>11</v>
      </c>
      <c r="O32" s="238">
        <v>2019</v>
      </c>
      <c r="P32" s="238" t="s">
        <v>384</v>
      </c>
      <c r="Q32" s="238">
        <v>18</v>
      </c>
      <c r="R32" s="238" t="s">
        <v>356</v>
      </c>
      <c r="S32" s="238">
        <v>5</v>
      </c>
      <c r="T32" s="238">
        <v>0</v>
      </c>
      <c r="U32" s="238">
        <v>2</v>
      </c>
      <c r="V32" s="238">
        <v>11</v>
      </c>
      <c r="W32" s="238">
        <v>10</v>
      </c>
      <c r="X32" s="238">
        <v>4</v>
      </c>
      <c r="Y32" s="238">
        <v>1</v>
      </c>
      <c r="Z32" s="238">
        <v>1</v>
      </c>
      <c r="AB32" s="238">
        <v>1</v>
      </c>
      <c r="AC32" s="238">
        <v>98</v>
      </c>
      <c r="AD32" s="238" t="s">
        <v>4095</v>
      </c>
      <c r="AF32" s="238" t="s">
        <v>4069</v>
      </c>
      <c r="AG32" s="238">
        <v>6</v>
      </c>
      <c r="AH32" s="238">
        <v>2</v>
      </c>
      <c r="AI32" s="238">
        <v>2</v>
      </c>
      <c r="AJ32" s="238">
        <v>1</v>
      </c>
      <c r="AK32" s="238">
        <v>21</v>
      </c>
      <c r="AL32" s="238">
        <v>27</v>
      </c>
      <c r="AM32" s="238" t="s">
        <v>354</v>
      </c>
      <c r="AN32" s="238">
        <v>5</v>
      </c>
      <c r="AO32" s="238">
        <v>1</v>
      </c>
      <c r="AS32" s="238">
        <v>12</v>
      </c>
      <c r="AT32" s="238">
        <v>9</v>
      </c>
      <c r="AU32" s="238">
        <v>55</v>
      </c>
      <c r="AV32" s="238">
        <v>11</v>
      </c>
      <c r="AW32" s="238">
        <v>21</v>
      </c>
      <c r="AX32" s="238">
        <v>2</v>
      </c>
      <c r="AY32" s="238">
        <v>2</v>
      </c>
      <c r="AZ32" s="238">
        <v>4</v>
      </c>
      <c r="BA32" s="238">
        <v>24</v>
      </c>
      <c r="BB32" s="238">
        <v>61</v>
      </c>
      <c r="BC32" s="238" t="s">
        <v>363</v>
      </c>
      <c r="BD32" s="238">
        <v>5</v>
      </c>
      <c r="BE32" s="238">
        <v>2</v>
      </c>
      <c r="BI32" s="238">
        <v>12</v>
      </c>
      <c r="BJ32" s="238">
        <v>23</v>
      </c>
      <c r="BK32" s="238">
        <v>45</v>
      </c>
      <c r="BL32" s="238">
        <v>11</v>
      </c>
      <c r="BM32" s="238">
        <v>21</v>
      </c>
      <c r="CT32" s="238">
        <v>441018.68427392101</v>
      </c>
      <c r="CU32" s="238">
        <v>4973974.2196361404</v>
      </c>
      <c r="CV32" s="238">
        <v>44.916751689999998</v>
      </c>
      <c r="CW32" s="238">
        <v>-93.747267179999994</v>
      </c>
      <c r="CX32" s="238" t="s">
        <v>359</v>
      </c>
      <c r="CY32" s="238" t="s">
        <v>4114</v>
      </c>
    </row>
    <row r="33" spans="1:103" x14ac:dyDescent="0.25">
      <c r="A33" s="238">
        <v>10738242</v>
      </c>
      <c r="B33" s="238">
        <v>4</v>
      </c>
      <c r="C33" s="238">
        <v>110</v>
      </c>
      <c r="D33" s="238">
        <v>0</v>
      </c>
      <c r="E33" s="238">
        <v>27</v>
      </c>
      <c r="F33" s="238" t="s">
        <v>1119</v>
      </c>
      <c r="H33" s="238" t="s">
        <v>354</v>
      </c>
      <c r="I33" s="238">
        <v>25</v>
      </c>
      <c r="K33" s="238">
        <v>11004384</v>
      </c>
      <c r="L33" s="238">
        <v>112030621</v>
      </c>
      <c r="M33" s="238">
        <v>7</v>
      </c>
      <c r="N33" s="238">
        <v>22</v>
      </c>
      <c r="O33" s="238">
        <v>2011</v>
      </c>
      <c r="P33" s="238" t="s">
        <v>362</v>
      </c>
      <c r="Q33" s="238">
        <v>19</v>
      </c>
      <c r="S33" s="238">
        <v>4</v>
      </c>
      <c r="T33" s="238">
        <v>0</v>
      </c>
      <c r="U33" s="238">
        <v>2</v>
      </c>
      <c r="V33" s="238">
        <v>3</v>
      </c>
      <c r="W33" s="238">
        <v>10</v>
      </c>
      <c r="X33" s="238">
        <v>4</v>
      </c>
      <c r="Y33" s="238">
        <v>3</v>
      </c>
      <c r="Z33" s="238">
        <v>1</v>
      </c>
      <c r="AB33" s="238">
        <v>1</v>
      </c>
      <c r="AC33" s="238">
        <v>98</v>
      </c>
      <c r="AD33" s="238" t="s">
        <v>3874</v>
      </c>
      <c r="AE33" s="238" t="s">
        <v>1151</v>
      </c>
      <c r="AF33" s="238" t="s">
        <v>3837</v>
      </c>
      <c r="AG33" s="238">
        <v>9</v>
      </c>
      <c r="AH33" s="238">
        <v>2</v>
      </c>
      <c r="AI33" s="238">
        <v>1</v>
      </c>
      <c r="AJ33" s="238">
        <v>1</v>
      </c>
      <c r="AK33" s="238">
        <v>21</v>
      </c>
      <c r="AL33" s="238">
        <v>44</v>
      </c>
      <c r="AM33" s="238" t="s">
        <v>363</v>
      </c>
      <c r="AN33" s="238">
        <v>5</v>
      </c>
      <c r="AO33" s="238">
        <v>1</v>
      </c>
      <c r="AS33" s="238">
        <v>7</v>
      </c>
      <c r="AT33" s="238">
        <v>2</v>
      </c>
      <c r="AU33" s="238">
        <v>55</v>
      </c>
      <c r="AV33" s="238">
        <v>11</v>
      </c>
      <c r="AW33" s="238">
        <v>21</v>
      </c>
      <c r="AX33" s="238">
        <v>2</v>
      </c>
      <c r="AY33" s="238">
        <v>2</v>
      </c>
      <c r="AZ33" s="238">
        <v>4</v>
      </c>
      <c r="BA33" s="238">
        <v>21</v>
      </c>
      <c r="BB33" s="238">
        <v>41</v>
      </c>
      <c r="BC33" s="238" t="s">
        <v>363</v>
      </c>
      <c r="BD33" s="238">
        <v>5</v>
      </c>
      <c r="BI33" s="238">
        <v>7</v>
      </c>
      <c r="BJ33" s="238">
        <v>2</v>
      </c>
      <c r="BK33" s="238">
        <v>55</v>
      </c>
      <c r="BL33" s="238">
        <v>11</v>
      </c>
      <c r="BM33" s="238">
        <v>21</v>
      </c>
      <c r="CT33" s="238">
        <v>441020</v>
      </c>
      <c r="CU33" s="238">
        <v>4973961</v>
      </c>
      <c r="CV33" s="238">
        <v>44.916632800000002</v>
      </c>
      <c r="CW33" s="238">
        <v>-93.747250199999996</v>
      </c>
      <c r="CX33" s="238" t="s">
        <v>359</v>
      </c>
      <c r="CY33" s="238" t="s">
        <v>4115</v>
      </c>
    </row>
    <row r="34" spans="1:103" x14ac:dyDescent="0.25">
      <c r="A34" s="238">
        <v>10786122</v>
      </c>
      <c r="B34" s="238">
        <v>4</v>
      </c>
      <c r="C34" s="238">
        <v>110</v>
      </c>
      <c r="D34" s="238">
        <v>0</v>
      </c>
      <c r="E34" s="238">
        <v>27</v>
      </c>
      <c r="F34" s="238" t="s">
        <v>1119</v>
      </c>
      <c r="H34" s="238" t="s">
        <v>354</v>
      </c>
      <c r="I34" s="238">
        <v>25</v>
      </c>
      <c r="K34" s="238">
        <v>12001042</v>
      </c>
      <c r="L34" s="238">
        <v>120600009</v>
      </c>
      <c r="M34" s="238">
        <v>2</v>
      </c>
      <c r="N34" s="238">
        <v>28</v>
      </c>
      <c r="O34" s="238">
        <v>2012</v>
      </c>
      <c r="P34" s="238" t="s">
        <v>368</v>
      </c>
      <c r="Q34" s="238">
        <v>21</v>
      </c>
      <c r="S34" s="238">
        <v>3</v>
      </c>
      <c r="T34" s="238">
        <v>0</v>
      </c>
      <c r="U34" s="238">
        <v>1</v>
      </c>
      <c r="V34" s="238">
        <v>4</v>
      </c>
      <c r="W34" s="238">
        <v>69</v>
      </c>
      <c r="X34" s="238">
        <v>2</v>
      </c>
      <c r="Y34" s="238">
        <v>6</v>
      </c>
      <c r="Z34" s="238">
        <v>5</v>
      </c>
      <c r="AB34" s="238">
        <v>4</v>
      </c>
      <c r="AC34" s="238">
        <v>98</v>
      </c>
      <c r="AD34" s="238" t="s">
        <v>4116</v>
      </c>
      <c r="AE34" s="238" t="s">
        <v>4117</v>
      </c>
      <c r="AF34" s="238" t="s">
        <v>3837</v>
      </c>
      <c r="AG34" s="238">
        <v>3</v>
      </c>
      <c r="AH34" s="238">
        <v>2</v>
      </c>
      <c r="AI34" s="238">
        <v>1</v>
      </c>
      <c r="AJ34" s="238">
        <v>1</v>
      </c>
      <c r="AK34" s="238">
        <v>21</v>
      </c>
      <c r="AL34" s="238">
        <v>78</v>
      </c>
      <c r="AM34" s="238" t="s">
        <v>354</v>
      </c>
      <c r="AN34" s="238">
        <v>5</v>
      </c>
      <c r="AS34" s="238">
        <v>7</v>
      </c>
      <c r="AT34" s="238">
        <v>98</v>
      </c>
      <c r="AU34" s="238">
        <v>40</v>
      </c>
      <c r="AV34" s="238">
        <v>10</v>
      </c>
      <c r="AW34" s="238">
        <v>21</v>
      </c>
      <c r="CT34" s="238">
        <v>441020</v>
      </c>
      <c r="CU34" s="238">
        <v>4973961</v>
      </c>
      <c r="CV34" s="238">
        <v>44.916632800000002</v>
      </c>
      <c r="CW34" s="238">
        <v>-93.747250199999996</v>
      </c>
      <c r="CX34" s="238" t="s">
        <v>359</v>
      </c>
      <c r="CY34" s="238" t="s">
        <v>4118</v>
      </c>
    </row>
    <row r="35" spans="1:103" x14ac:dyDescent="0.25">
      <c r="A35" s="238">
        <v>10900134</v>
      </c>
      <c r="B35" s="238">
        <v>4</v>
      </c>
      <c r="C35" s="238">
        <v>110</v>
      </c>
      <c r="D35" s="238">
        <v>0</v>
      </c>
      <c r="E35" s="238">
        <v>27</v>
      </c>
      <c r="F35" s="238" t="s">
        <v>1119</v>
      </c>
      <c r="H35" s="238" t="s">
        <v>354</v>
      </c>
      <c r="I35" s="238">
        <v>25</v>
      </c>
      <c r="K35" s="238">
        <v>13005472</v>
      </c>
      <c r="L35" s="238">
        <v>132670042</v>
      </c>
      <c r="M35" s="238">
        <v>9</v>
      </c>
      <c r="N35" s="238">
        <v>24</v>
      </c>
      <c r="O35" s="238">
        <v>2013</v>
      </c>
      <c r="P35" s="238" t="s">
        <v>368</v>
      </c>
      <c r="Q35" s="238">
        <v>7</v>
      </c>
      <c r="S35" s="238">
        <v>5</v>
      </c>
      <c r="T35" s="238">
        <v>0</v>
      </c>
      <c r="U35" s="238">
        <v>2</v>
      </c>
      <c r="V35" s="238">
        <v>5</v>
      </c>
      <c r="W35" s="238">
        <v>10</v>
      </c>
      <c r="X35" s="238">
        <v>4</v>
      </c>
      <c r="Y35" s="238">
        <v>1</v>
      </c>
      <c r="Z35" s="238">
        <v>1</v>
      </c>
      <c r="AB35" s="238">
        <v>1</v>
      </c>
      <c r="AC35" s="238">
        <v>98</v>
      </c>
      <c r="AD35" s="238" t="s">
        <v>1151</v>
      </c>
      <c r="AE35" s="238" t="s">
        <v>3874</v>
      </c>
      <c r="AF35" s="238" t="s">
        <v>3837</v>
      </c>
      <c r="AG35" s="238">
        <v>10</v>
      </c>
      <c r="AH35" s="238">
        <v>2</v>
      </c>
      <c r="AI35" s="238">
        <v>4</v>
      </c>
      <c r="AJ35" s="238">
        <v>4</v>
      </c>
      <c r="AK35" s="238">
        <v>24</v>
      </c>
      <c r="AL35" s="238">
        <v>17</v>
      </c>
      <c r="AM35" s="238" t="s">
        <v>363</v>
      </c>
      <c r="AN35" s="238">
        <v>5</v>
      </c>
      <c r="AO35" s="238">
        <v>2</v>
      </c>
      <c r="AS35" s="238">
        <v>7</v>
      </c>
      <c r="AT35" s="238">
        <v>2</v>
      </c>
      <c r="AU35" s="238">
        <v>45</v>
      </c>
      <c r="AV35" s="238">
        <v>11</v>
      </c>
      <c r="AW35" s="238">
        <v>20</v>
      </c>
      <c r="AX35" s="238">
        <v>2</v>
      </c>
      <c r="AY35" s="238">
        <v>2</v>
      </c>
      <c r="AZ35" s="238">
        <v>1</v>
      </c>
      <c r="BA35" s="238">
        <v>21</v>
      </c>
      <c r="BB35" s="238">
        <v>46</v>
      </c>
      <c r="BC35" s="238" t="s">
        <v>363</v>
      </c>
      <c r="BD35" s="238">
        <v>5</v>
      </c>
      <c r="BE35" s="238">
        <v>1</v>
      </c>
      <c r="BI35" s="238">
        <v>7</v>
      </c>
      <c r="BJ35" s="238">
        <v>2</v>
      </c>
      <c r="BK35" s="238">
        <v>45</v>
      </c>
      <c r="BL35" s="238">
        <v>11</v>
      </c>
      <c r="BM35" s="238">
        <v>20</v>
      </c>
      <c r="CT35" s="238">
        <v>441020</v>
      </c>
      <c r="CU35" s="238">
        <v>4973961</v>
      </c>
      <c r="CV35" s="238">
        <v>44.916632800000002</v>
      </c>
      <c r="CW35" s="238">
        <v>-93.747250199999996</v>
      </c>
      <c r="CX35" s="238" t="s">
        <v>359</v>
      </c>
      <c r="CY35" s="238" t="s">
        <v>4119</v>
      </c>
    </row>
    <row r="36" spans="1:103" x14ac:dyDescent="0.25">
      <c r="A36" s="238">
        <v>10951673</v>
      </c>
      <c r="B36" s="238">
        <v>4</v>
      </c>
      <c r="C36" s="238">
        <v>110</v>
      </c>
      <c r="D36" s="238">
        <v>0</v>
      </c>
      <c r="E36" s="238">
        <v>27</v>
      </c>
      <c r="F36" s="238" t="s">
        <v>1119</v>
      </c>
      <c r="H36" s="238" t="s">
        <v>354</v>
      </c>
      <c r="I36" s="238">
        <v>25</v>
      </c>
      <c r="K36" s="238">
        <v>14000848</v>
      </c>
      <c r="L36" s="238">
        <v>140510285</v>
      </c>
      <c r="M36" s="238">
        <v>2</v>
      </c>
      <c r="N36" s="238">
        <v>20</v>
      </c>
      <c r="O36" s="238">
        <v>2014</v>
      </c>
      <c r="P36" s="238" t="s">
        <v>384</v>
      </c>
      <c r="Q36" s="238">
        <v>16</v>
      </c>
      <c r="S36" s="238">
        <v>5</v>
      </c>
      <c r="T36" s="238">
        <v>0</v>
      </c>
      <c r="U36" s="238">
        <v>2</v>
      </c>
      <c r="V36" s="238">
        <v>8</v>
      </c>
      <c r="W36" s="238">
        <v>10</v>
      </c>
      <c r="X36" s="238">
        <v>4</v>
      </c>
      <c r="Y36" s="238">
        <v>1</v>
      </c>
      <c r="Z36" s="238">
        <v>4</v>
      </c>
      <c r="AB36" s="238">
        <v>3</v>
      </c>
      <c r="AC36" s="238">
        <v>98</v>
      </c>
      <c r="AD36" s="238" t="s">
        <v>4120</v>
      </c>
      <c r="AE36" s="238" t="s">
        <v>4121</v>
      </c>
      <c r="AF36" s="238" t="s">
        <v>3837</v>
      </c>
      <c r="AG36" s="238">
        <v>8</v>
      </c>
      <c r="AH36" s="238">
        <v>2</v>
      </c>
      <c r="AI36" s="238">
        <v>3</v>
      </c>
      <c r="AJ36" s="238">
        <v>4</v>
      </c>
      <c r="AK36" s="238">
        <v>21</v>
      </c>
      <c r="AL36" s="238">
        <v>53</v>
      </c>
      <c r="AM36" s="238" t="s">
        <v>354</v>
      </c>
      <c r="AN36" s="238">
        <v>5</v>
      </c>
      <c r="AO36" s="238">
        <v>1</v>
      </c>
      <c r="AS36" s="238">
        <v>7</v>
      </c>
      <c r="AT36" s="238">
        <v>2</v>
      </c>
      <c r="AU36" s="238">
        <v>55</v>
      </c>
      <c r="AV36" s="238">
        <v>11</v>
      </c>
      <c r="AW36" s="238">
        <v>20</v>
      </c>
      <c r="AX36" s="238">
        <v>2</v>
      </c>
      <c r="AY36" s="238">
        <v>3</v>
      </c>
      <c r="AZ36" s="238">
        <v>2</v>
      </c>
      <c r="BA36" s="238">
        <v>23</v>
      </c>
      <c r="BB36" s="238">
        <v>24</v>
      </c>
      <c r="BC36" s="238" t="s">
        <v>354</v>
      </c>
      <c r="BD36" s="238">
        <v>5</v>
      </c>
      <c r="BE36" s="238">
        <v>3</v>
      </c>
      <c r="BI36" s="238">
        <v>7</v>
      </c>
      <c r="BJ36" s="238">
        <v>2</v>
      </c>
      <c r="BK36" s="238">
        <v>55</v>
      </c>
      <c r="BL36" s="238">
        <v>11</v>
      </c>
      <c r="BM36" s="238">
        <v>20</v>
      </c>
      <c r="CT36" s="238">
        <v>441020</v>
      </c>
      <c r="CU36" s="238">
        <v>4973961</v>
      </c>
      <c r="CV36" s="238">
        <v>44.916632800000002</v>
      </c>
      <c r="CW36" s="238">
        <v>-93.747250199999996</v>
      </c>
      <c r="CX36" s="238" t="s">
        <v>359</v>
      </c>
      <c r="CY36" s="238" t="s">
        <v>4122</v>
      </c>
    </row>
    <row r="37" spans="1:103" x14ac:dyDescent="0.25">
      <c r="A37" s="238">
        <v>11015266</v>
      </c>
      <c r="B37" s="238">
        <v>4</v>
      </c>
      <c r="C37" s="238">
        <v>110</v>
      </c>
      <c r="D37" s="238">
        <v>0</v>
      </c>
      <c r="E37" s="238">
        <v>27</v>
      </c>
      <c r="F37" s="238" t="s">
        <v>1119</v>
      </c>
      <c r="H37" s="238" t="s">
        <v>354</v>
      </c>
      <c r="I37" s="238">
        <v>25</v>
      </c>
      <c r="K37" s="238">
        <v>15000107</v>
      </c>
      <c r="L37" s="238">
        <v>150070030</v>
      </c>
      <c r="M37" s="238">
        <v>1</v>
      </c>
      <c r="N37" s="238">
        <v>6</v>
      </c>
      <c r="O37" s="238">
        <v>2015</v>
      </c>
      <c r="P37" s="238" t="s">
        <v>368</v>
      </c>
      <c r="Q37" s="238">
        <v>7</v>
      </c>
      <c r="S37" s="238">
        <v>5</v>
      </c>
      <c r="T37" s="238">
        <v>0</v>
      </c>
      <c r="U37" s="238">
        <v>2</v>
      </c>
      <c r="V37" s="238">
        <v>8</v>
      </c>
      <c r="W37" s="238">
        <v>10</v>
      </c>
      <c r="X37" s="238">
        <v>4</v>
      </c>
      <c r="Y37" s="238">
        <v>2</v>
      </c>
      <c r="Z37" s="238">
        <v>7</v>
      </c>
      <c r="AB37" s="238">
        <v>5</v>
      </c>
      <c r="AC37" s="238">
        <v>98</v>
      </c>
      <c r="AD37" s="238" t="s">
        <v>4120</v>
      </c>
      <c r="AE37" s="238" t="s">
        <v>4121</v>
      </c>
      <c r="AF37" s="238" t="s">
        <v>3837</v>
      </c>
      <c r="AG37" s="238">
        <v>8</v>
      </c>
      <c r="AH37" s="238">
        <v>2</v>
      </c>
      <c r="AI37" s="238">
        <v>2</v>
      </c>
      <c r="AJ37" s="238">
        <v>4</v>
      </c>
      <c r="AK37" s="238">
        <v>21</v>
      </c>
      <c r="AL37" s="238">
        <v>36</v>
      </c>
      <c r="AM37" s="238" t="s">
        <v>354</v>
      </c>
      <c r="AN37" s="238">
        <v>5</v>
      </c>
      <c r="AO37" s="238">
        <v>1</v>
      </c>
      <c r="AS37" s="238">
        <v>7</v>
      </c>
      <c r="AT37" s="238">
        <v>2</v>
      </c>
      <c r="AU37" s="238">
        <v>45</v>
      </c>
      <c r="AV37" s="238">
        <v>10</v>
      </c>
      <c r="AW37" s="238">
        <v>20</v>
      </c>
      <c r="AX37" s="238">
        <v>2</v>
      </c>
      <c r="AY37" s="238">
        <v>3</v>
      </c>
      <c r="AZ37" s="238">
        <v>1</v>
      </c>
      <c r="BA37" s="238">
        <v>23</v>
      </c>
      <c r="BB37" s="238">
        <v>57</v>
      </c>
      <c r="BC37" s="238" t="s">
        <v>354</v>
      </c>
      <c r="BD37" s="238">
        <v>5</v>
      </c>
      <c r="BI37" s="238">
        <v>7</v>
      </c>
      <c r="BJ37" s="238">
        <v>2</v>
      </c>
      <c r="BK37" s="238">
        <v>45</v>
      </c>
      <c r="BL37" s="238">
        <v>10</v>
      </c>
      <c r="BM37" s="238">
        <v>20</v>
      </c>
      <c r="CT37" s="238">
        <v>441020</v>
      </c>
      <c r="CU37" s="238">
        <v>4973961</v>
      </c>
      <c r="CV37" s="238">
        <v>44.916632800000002</v>
      </c>
      <c r="CW37" s="238">
        <v>-93.747250199999996</v>
      </c>
      <c r="CX37" s="238" t="s">
        <v>359</v>
      </c>
      <c r="CY37" s="238" t="s">
        <v>4123</v>
      </c>
    </row>
    <row r="38" spans="1:103" x14ac:dyDescent="0.25">
      <c r="A38" s="238">
        <v>11082071</v>
      </c>
      <c r="B38" s="238">
        <v>4</v>
      </c>
      <c r="C38" s="238">
        <v>110</v>
      </c>
      <c r="D38" s="238">
        <v>0</v>
      </c>
      <c r="E38" s="238">
        <v>27</v>
      </c>
      <c r="F38" s="238" t="s">
        <v>1119</v>
      </c>
      <c r="H38" s="238" t="s">
        <v>354</v>
      </c>
      <c r="I38" s="238">
        <v>25</v>
      </c>
      <c r="K38" s="238">
        <v>15006067</v>
      </c>
      <c r="L38" s="238">
        <v>153340289</v>
      </c>
      <c r="M38" s="238">
        <v>11</v>
      </c>
      <c r="N38" s="238">
        <v>30</v>
      </c>
      <c r="O38" s="238">
        <v>2015</v>
      </c>
      <c r="P38" s="238" t="s">
        <v>361</v>
      </c>
      <c r="Q38" s="238">
        <v>17</v>
      </c>
      <c r="R38" s="238" t="s">
        <v>356</v>
      </c>
      <c r="S38" s="238">
        <v>5</v>
      </c>
      <c r="T38" s="238">
        <v>0</v>
      </c>
      <c r="U38" s="238">
        <v>2</v>
      </c>
      <c r="V38" s="238">
        <v>6</v>
      </c>
      <c r="W38" s="238">
        <v>10</v>
      </c>
      <c r="X38" s="238">
        <v>4</v>
      </c>
      <c r="Y38" s="238">
        <v>6</v>
      </c>
      <c r="Z38" s="238">
        <v>4</v>
      </c>
      <c r="AB38" s="238">
        <v>3</v>
      </c>
      <c r="AC38" s="238">
        <v>98</v>
      </c>
      <c r="AD38" s="238" t="s">
        <v>4124</v>
      </c>
      <c r="AE38" s="238" t="s">
        <v>4125</v>
      </c>
      <c r="AF38" s="238" t="s">
        <v>3837</v>
      </c>
      <c r="AG38" s="238">
        <v>90</v>
      </c>
      <c r="AH38" s="238">
        <v>2</v>
      </c>
      <c r="AI38" s="238">
        <v>2</v>
      </c>
      <c r="AJ38" s="238">
        <v>4</v>
      </c>
      <c r="AK38" s="238">
        <v>8</v>
      </c>
      <c r="AL38" s="238">
        <v>57</v>
      </c>
      <c r="AM38" s="238" t="s">
        <v>363</v>
      </c>
      <c r="AN38" s="238">
        <v>5</v>
      </c>
      <c r="AO38" s="238">
        <v>1</v>
      </c>
      <c r="AS38" s="238">
        <v>7</v>
      </c>
      <c r="AT38" s="238">
        <v>2</v>
      </c>
      <c r="AU38" s="238">
        <v>45</v>
      </c>
      <c r="AV38" s="238">
        <v>11</v>
      </c>
      <c r="AW38" s="238">
        <v>21</v>
      </c>
      <c r="AX38" s="238">
        <v>2</v>
      </c>
      <c r="AY38" s="238">
        <v>1</v>
      </c>
      <c r="AZ38" s="238">
        <v>1</v>
      </c>
      <c r="BA38" s="238">
        <v>23</v>
      </c>
      <c r="BB38" s="238">
        <v>58</v>
      </c>
      <c r="BC38" s="238" t="s">
        <v>354</v>
      </c>
      <c r="BD38" s="238">
        <v>5</v>
      </c>
      <c r="BI38" s="238">
        <v>7</v>
      </c>
      <c r="BJ38" s="238">
        <v>2</v>
      </c>
      <c r="BK38" s="238">
        <v>45</v>
      </c>
      <c r="BL38" s="238">
        <v>11</v>
      </c>
      <c r="BM38" s="238">
        <v>21</v>
      </c>
      <c r="CT38" s="238">
        <v>441020</v>
      </c>
      <c r="CU38" s="238">
        <v>4973961</v>
      </c>
      <c r="CV38" s="238">
        <v>44.916632800000002</v>
      </c>
      <c r="CW38" s="238">
        <v>-93.747250199999996</v>
      </c>
      <c r="CX38" s="238" t="s">
        <v>359</v>
      </c>
      <c r="CY38" s="238" t="s">
        <v>4126</v>
      </c>
    </row>
    <row r="39" spans="1:103" x14ac:dyDescent="0.25">
      <c r="A39" s="238">
        <v>10967409</v>
      </c>
      <c r="B39" s="238">
        <v>10</v>
      </c>
      <c r="C39" s="238">
        <v>1</v>
      </c>
      <c r="D39" s="238">
        <v>0.46700000000000003</v>
      </c>
      <c r="E39" s="238">
        <v>27</v>
      </c>
      <c r="F39" s="238" t="s">
        <v>1128</v>
      </c>
      <c r="H39" s="238" t="s">
        <v>354</v>
      </c>
      <c r="I39" s="238">
        <v>25</v>
      </c>
      <c r="K39" s="238">
        <v>14003042</v>
      </c>
      <c r="L39" s="238">
        <v>141730104</v>
      </c>
      <c r="M39" s="238">
        <v>6</v>
      </c>
      <c r="N39" s="238">
        <v>22</v>
      </c>
      <c r="O39" s="238">
        <v>2014</v>
      </c>
      <c r="P39" s="238" t="s">
        <v>366</v>
      </c>
      <c r="Q39" s="238">
        <v>17</v>
      </c>
      <c r="S39" s="238">
        <v>4</v>
      </c>
      <c r="T39" s="238">
        <v>0</v>
      </c>
      <c r="U39" s="238">
        <v>2</v>
      </c>
      <c r="V39" s="238">
        <v>1</v>
      </c>
      <c r="W39" s="238">
        <v>11</v>
      </c>
      <c r="X39" s="238">
        <v>2</v>
      </c>
      <c r="Y39" s="238">
        <v>1</v>
      </c>
      <c r="Z39" s="238">
        <v>2</v>
      </c>
      <c r="AA39" s="238">
        <v>3</v>
      </c>
      <c r="AB39" s="238">
        <v>1</v>
      </c>
      <c r="AC39" s="238">
        <v>98</v>
      </c>
      <c r="AD39" s="238" t="s">
        <v>1138</v>
      </c>
      <c r="AE39" s="238" t="s">
        <v>4088</v>
      </c>
      <c r="AF39" s="238" t="s">
        <v>4127</v>
      </c>
      <c r="AG39" s="238">
        <v>7</v>
      </c>
      <c r="AH39" s="238">
        <v>2</v>
      </c>
      <c r="AI39" s="238">
        <v>2</v>
      </c>
      <c r="AJ39" s="238">
        <v>2</v>
      </c>
      <c r="AK39" s="238">
        <v>21</v>
      </c>
      <c r="AL39" s="238">
        <v>17</v>
      </c>
      <c r="AM39" s="238" t="s">
        <v>363</v>
      </c>
      <c r="AN39" s="238">
        <v>5</v>
      </c>
      <c r="AO39" s="238">
        <v>8</v>
      </c>
      <c r="AP39" s="238">
        <v>8</v>
      </c>
      <c r="AS39" s="238">
        <v>7</v>
      </c>
      <c r="AT39" s="238">
        <v>98</v>
      </c>
      <c r="AU39" s="238">
        <v>30</v>
      </c>
      <c r="AV39" s="238">
        <v>11</v>
      </c>
      <c r="AW39" s="238">
        <v>21</v>
      </c>
      <c r="AX39" s="238">
        <v>3</v>
      </c>
      <c r="AY39" s="238">
        <v>3</v>
      </c>
      <c r="AZ39" s="238">
        <v>2</v>
      </c>
      <c r="BA39" s="238">
        <v>1</v>
      </c>
      <c r="BE39" s="238">
        <v>1</v>
      </c>
      <c r="BF39" s="238">
        <v>1</v>
      </c>
      <c r="BI39" s="238">
        <v>7</v>
      </c>
      <c r="BJ39" s="238">
        <v>98</v>
      </c>
      <c r="BK39" s="238">
        <v>30</v>
      </c>
      <c r="BL39" s="238">
        <v>11</v>
      </c>
      <c r="BM39" s="238">
        <v>21</v>
      </c>
      <c r="CT39" s="238">
        <v>441001</v>
      </c>
      <c r="CU39" s="238">
        <v>4972736</v>
      </c>
      <c r="CV39" s="238">
        <v>44.905600200000002</v>
      </c>
      <c r="CW39" s="238">
        <v>-93.747351899999998</v>
      </c>
      <c r="CX39" s="238" t="s">
        <v>359</v>
      </c>
      <c r="CY39" s="238" t="s">
        <v>4128</v>
      </c>
    </row>
  </sheetData>
  <autoFilter ref="A1:CY39" xr:uid="{6B0CF786-5803-4909-9233-E49439F87BC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754858</v>
      </c>
      <c r="B2" s="238">
        <v>4</v>
      </c>
      <c r="C2" s="238">
        <v>33</v>
      </c>
      <c r="D2" s="238">
        <v>1.494</v>
      </c>
      <c r="E2" s="238">
        <v>72</v>
      </c>
      <c r="G2" s="238" t="s">
        <v>4129</v>
      </c>
      <c r="H2" s="238" t="s">
        <v>354</v>
      </c>
      <c r="I2" s="238">
        <v>22</v>
      </c>
      <c r="K2" s="238">
        <v>19031032</v>
      </c>
      <c r="M2" s="238">
        <v>10</v>
      </c>
      <c r="N2" s="238">
        <v>15</v>
      </c>
      <c r="O2" s="238">
        <v>2019</v>
      </c>
      <c r="P2" s="238" t="s">
        <v>368</v>
      </c>
      <c r="Q2" s="238">
        <v>23</v>
      </c>
      <c r="S2" s="238">
        <v>5</v>
      </c>
      <c r="T2" s="238">
        <v>0</v>
      </c>
      <c r="U2" s="238">
        <v>1</v>
      </c>
      <c r="W2" s="238">
        <v>25</v>
      </c>
      <c r="X2" s="238">
        <v>2</v>
      </c>
      <c r="Y2" s="238">
        <v>4</v>
      </c>
      <c r="Z2" s="238">
        <v>2</v>
      </c>
      <c r="AB2" s="238">
        <v>1</v>
      </c>
      <c r="AC2" s="238">
        <v>98</v>
      </c>
      <c r="AD2" s="238" t="s">
        <v>873</v>
      </c>
      <c r="AF2" s="238" t="s">
        <v>4130</v>
      </c>
      <c r="AG2" s="238">
        <v>1</v>
      </c>
      <c r="AH2" s="238">
        <v>2</v>
      </c>
      <c r="AI2" s="238">
        <v>2</v>
      </c>
      <c r="AJ2" s="238">
        <v>2</v>
      </c>
      <c r="AK2" s="238">
        <v>29</v>
      </c>
      <c r="AL2" s="238">
        <v>65</v>
      </c>
      <c r="AM2" s="238" t="s">
        <v>363</v>
      </c>
      <c r="AN2" s="238">
        <v>5</v>
      </c>
      <c r="AO2" s="238">
        <v>99</v>
      </c>
      <c r="AS2" s="238">
        <v>12</v>
      </c>
      <c r="AT2" s="238">
        <v>9</v>
      </c>
      <c r="AU2" s="238">
        <v>55</v>
      </c>
      <c r="AV2" s="238">
        <v>11</v>
      </c>
      <c r="AW2" s="238">
        <v>21</v>
      </c>
      <c r="AX2" s="238">
        <v>8</v>
      </c>
      <c r="BB2" s="238">
        <v>37</v>
      </c>
      <c r="BC2" s="238" t="s">
        <v>354</v>
      </c>
      <c r="BD2" s="238">
        <v>5</v>
      </c>
      <c r="BE2" s="238">
        <v>22</v>
      </c>
      <c r="BG2" s="238">
        <v>35</v>
      </c>
      <c r="BH2" s="238">
        <v>5</v>
      </c>
      <c r="CT2" s="238">
        <v>429614.91181737301</v>
      </c>
      <c r="CU2" s="238">
        <v>4951874.6554011796</v>
      </c>
      <c r="CV2" s="238">
        <v>44.716793950000003</v>
      </c>
      <c r="CW2" s="238">
        <v>-93.888671119999998</v>
      </c>
      <c r="CX2" s="238" t="s">
        <v>359</v>
      </c>
      <c r="CY2" s="238" t="s">
        <v>4131</v>
      </c>
    </row>
    <row r="3" spans="1:103" x14ac:dyDescent="0.25">
      <c r="A3" s="238">
        <v>10702330</v>
      </c>
      <c r="B3" s="238">
        <v>4</v>
      </c>
      <c r="C3" s="238">
        <v>33</v>
      </c>
      <c r="D3" s="238">
        <v>1.5109999999999999</v>
      </c>
      <c r="E3" s="238">
        <v>10</v>
      </c>
      <c r="G3" s="238" t="s">
        <v>353</v>
      </c>
      <c r="H3" s="238" t="s">
        <v>354</v>
      </c>
      <c r="I3" s="238">
        <v>22</v>
      </c>
      <c r="K3" s="238">
        <v>11023327</v>
      </c>
      <c r="L3" s="238">
        <v>112050269</v>
      </c>
      <c r="M3" s="238">
        <v>7</v>
      </c>
      <c r="N3" s="238">
        <v>24</v>
      </c>
      <c r="O3" s="238">
        <v>2011</v>
      </c>
      <c r="P3" s="238" t="s">
        <v>366</v>
      </c>
      <c r="Q3" s="238">
        <v>11</v>
      </c>
      <c r="S3" s="238">
        <v>3</v>
      </c>
      <c r="T3" s="238">
        <v>0</v>
      </c>
      <c r="U3" s="238">
        <v>1</v>
      </c>
      <c r="V3" s="238">
        <v>7</v>
      </c>
      <c r="W3" s="238">
        <v>45</v>
      </c>
      <c r="X3" s="238">
        <v>4</v>
      </c>
      <c r="Y3" s="238">
        <v>1</v>
      </c>
      <c r="Z3" s="238">
        <v>1</v>
      </c>
      <c r="AA3" s="238">
        <v>90</v>
      </c>
      <c r="AB3" s="238">
        <v>1</v>
      </c>
      <c r="AC3" s="238">
        <v>98</v>
      </c>
      <c r="AD3" s="238">
        <v>33</v>
      </c>
      <c r="AE3" s="238" t="s">
        <v>4132</v>
      </c>
      <c r="AF3" s="238" t="s">
        <v>4130</v>
      </c>
      <c r="AG3" s="238">
        <v>3</v>
      </c>
      <c r="AH3" s="238">
        <v>2</v>
      </c>
      <c r="AI3" s="238">
        <v>2</v>
      </c>
      <c r="AJ3" s="238">
        <v>1</v>
      </c>
      <c r="AK3" s="238">
        <v>21</v>
      </c>
      <c r="AL3" s="238">
        <v>19</v>
      </c>
      <c r="AM3" s="238" t="s">
        <v>363</v>
      </c>
      <c r="AN3" s="238">
        <v>5</v>
      </c>
      <c r="AO3" s="238">
        <v>15</v>
      </c>
      <c r="AS3" s="238">
        <v>7</v>
      </c>
      <c r="AU3" s="238">
        <v>55</v>
      </c>
      <c r="AV3" s="238">
        <v>11</v>
      </c>
      <c r="AW3" s="238">
        <v>21</v>
      </c>
      <c r="CT3" s="238">
        <v>429614</v>
      </c>
      <c r="CU3" s="238">
        <v>4951902</v>
      </c>
      <c r="CV3" s="238">
        <v>44.717039999999997</v>
      </c>
      <c r="CW3" s="238">
        <v>-93.888685199999998</v>
      </c>
      <c r="CX3" s="238" t="s">
        <v>359</v>
      </c>
      <c r="CY3" s="238" t="s">
        <v>4133</v>
      </c>
    </row>
    <row r="4" spans="1:103" x14ac:dyDescent="0.25">
      <c r="A4" s="238">
        <v>10777977</v>
      </c>
      <c r="B4" s="238">
        <v>4</v>
      </c>
      <c r="C4" s="238">
        <v>40</v>
      </c>
      <c r="D4" s="238">
        <v>7.4569999999999999</v>
      </c>
      <c r="E4" s="238">
        <v>10</v>
      </c>
      <c r="G4" s="238" t="s">
        <v>4134</v>
      </c>
      <c r="H4" s="238" t="s">
        <v>354</v>
      </c>
      <c r="I4" s="238">
        <v>25</v>
      </c>
      <c r="K4" s="238">
        <v>12505271</v>
      </c>
      <c r="L4" s="238">
        <v>121550141</v>
      </c>
      <c r="M4" s="238">
        <v>6</v>
      </c>
      <c r="N4" s="238">
        <v>3</v>
      </c>
      <c r="O4" s="238">
        <v>2012</v>
      </c>
      <c r="P4" s="238" t="s">
        <v>366</v>
      </c>
      <c r="Q4" s="238">
        <v>11</v>
      </c>
      <c r="R4" s="238" t="s">
        <v>196</v>
      </c>
      <c r="S4" s="238">
        <v>3</v>
      </c>
      <c r="T4" s="238">
        <v>0</v>
      </c>
      <c r="U4" s="238">
        <v>1</v>
      </c>
      <c r="V4" s="238">
        <v>7</v>
      </c>
      <c r="W4" s="238">
        <v>45</v>
      </c>
      <c r="X4" s="238">
        <v>2</v>
      </c>
      <c r="Y4" s="238">
        <v>1</v>
      </c>
      <c r="Z4" s="238">
        <v>2</v>
      </c>
      <c r="AB4" s="238">
        <v>1</v>
      </c>
      <c r="AC4" s="238">
        <v>98</v>
      </c>
      <c r="AD4" s="238" t="s">
        <v>4135</v>
      </c>
      <c r="AE4" s="238" t="s">
        <v>4136</v>
      </c>
      <c r="AF4" s="238" t="s">
        <v>4137</v>
      </c>
      <c r="AG4" s="238">
        <v>3</v>
      </c>
      <c r="AH4" s="238">
        <v>2</v>
      </c>
      <c r="AI4" s="238">
        <v>31</v>
      </c>
      <c r="AJ4" s="238">
        <v>2</v>
      </c>
      <c r="AK4" s="238">
        <v>21</v>
      </c>
      <c r="AL4" s="238">
        <v>21</v>
      </c>
      <c r="AM4" s="238" t="s">
        <v>354</v>
      </c>
      <c r="AN4" s="238">
        <v>99</v>
      </c>
      <c r="AO4" s="238">
        <v>3</v>
      </c>
      <c r="AP4" s="238">
        <v>8</v>
      </c>
      <c r="AS4" s="238">
        <v>7</v>
      </c>
      <c r="AT4" s="238">
        <v>98</v>
      </c>
      <c r="AU4" s="238">
        <v>35</v>
      </c>
      <c r="AV4" s="238">
        <v>10</v>
      </c>
      <c r="AW4" s="238">
        <v>20</v>
      </c>
      <c r="CT4" s="238">
        <v>446013</v>
      </c>
      <c r="CU4" s="238">
        <v>4951828</v>
      </c>
      <c r="CV4" s="238">
        <v>44.717796399999997</v>
      </c>
      <c r="CW4" s="238">
        <v>-93.681648499999994</v>
      </c>
      <c r="CX4" s="238" t="s">
        <v>359</v>
      </c>
      <c r="CY4" s="238" t="s">
        <v>4138</v>
      </c>
    </row>
    <row r="5" spans="1:103" x14ac:dyDescent="0.25">
      <c r="A5" s="238">
        <v>10779312</v>
      </c>
      <c r="B5" s="238">
        <v>4</v>
      </c>
      <c r="C5" s="238">
        <v>40</v>
      </c>
      <c r="D5" s="238">
        <v>7.4589999999999996</v>
      </c>
      <c r="E5" s="238">
        <v>10</v>
      </c>
      <c r="G5" s="238" t="s">
        <v>410</v>
      </c>
      <c r="H5" s="238" t="s">
        <v>354</v>
      </c>
      <c r="I5" s="238">
        <v>25</v>
      </c>
      <c r="K5" s="238">
        <v>12023313</v>
      </c>
      <c r="L5" s="238">
        <v>122200074</v>
      </c>
      <c r="M5" s="238">
        <v>8</v>
      </c>
      <c r="N5" s="238">
        <v>7</v>
      </c>
      <c r="O5" s="238">
        <v>2012</v>
      </c>
      <c r="P5" s="238" t="s">
        <v>368</v>
      </c>
      <c r="Q5" s="238">
        <v>9</v>
      </c>
      <c r="S5" s="238">
        <v>4</v>
      </c>
      <c r="T5" s="238">
        <v>0</v>
      </c>
      <c r="U5" s="238">
        <v>2</v>
      </c>
      <c r="V5" s="238">
        <v>11</v>
      </c>
      <c r="W5" s="238">
        <v>10</v>
      </c>
      <c r="X5" s="238">
        <v>10</v>
      </c>
      <c r="Y5" s="238">
        <v>1</v>
      </c>
      <c r="Z5" s="238">
        <v>1</v>
      </c>
      <c r="AB5" s="238">
        <v>1</v>
      </c>
      <c r="AC5" s="238">
        <v>98</v>
      </c>
      <c r="AD5" s="238" t="s">
        <v>4139</v>
      </c>
      <c r="AE5" s="238" t="s">
        <v>2766</v>
      </c>
      <c r="AF5" s="238" t="s">
        <v>4137</v>
      </c>
      <c r="AG5" s="238">
        <v>6</v>
      </c>
      <c r="AH5" s="238">
        <v>2</v>
      </c>
      <c r="AI5" s="238">
        <v>4</v>
      </c>
      <c r="AJ5" s="238">
        <v>4</v>
      </c>
      <c r="AK5" s="238">
        <v>7</v>
      </c>
      <c r="AL5" s="238">
        <v>38</v>
      </c>
      <c r="AM5" s="238" t="s">
        <v>354</v>
      </c>
      <c r="AN5" s="238">
        <v>5</v>
      </c>
      <c r="AO5" s="238">
        <v>2</v>
      </c>
      <c r="AP5" s="238">
        <v>9</v>
      </c>
      <c r="AS5" s="238">
        <v>7</v>
      </c>
      <c r="AT5" s="238">
        <v>2</v>
      </c>
      <c r="AU5" s="238">
        <v>30</v>
      </c>
      <c r="AV5" s="238">
        <v>11</v>
      </c>
      <c r="AW5" s="238">
        <v>21</v>
      </c>
      <c r="AX5" s="238">
        <v>2</v>
      </c>
      <c r="AY5" s="238">
        <v>4</v>
      </c>
      <c r="AZ5" s="238">
        <v>2</v>
      </c>
      <c r="BA5" s="238">
        <v>21</v>
      </c>
      <c r="BB5" s="238">
        <v>63</v>
      </c>
      <c r="BC5" s="238" t="s">
        <v>363</v>
      </c>
      <c r="BD5" s="238">
        <v>5</v>
      </c>
      <c r="BE5" s="238">
        <v>1</v>
      </c>
      <c r="BI5" s="238">
        <v>7</v>
      </c>
      <c r="BJ5" s="238">
        <v>2</v>
      </c>
      <c r="BK5" s="238">
        <v>30</v>
      </c>
      <c r="BL5" s="238">
        <v>11</v>
      </c>
      <c r="BM5" s="238">
        <v>21</v>
      </c>
      <c r="CT5" s="238">
        <v>446012</v>
      </c>
      <c r="CU5" s="238">
        <v>4951831</v>
      </c>
      <c r="CV5" s="238">
        <v>44.717828799999999</v>
      </c>
      <c r="CW5" s="238">
        <v>-93.681650000000005</v>
      </c>
      <c r="CX5" s="238" t="s">
        <v>359</v>
      </c>
      <c r="CY5" s="238" t="s">
        <v>4140</v>
      </c>
    </row>
    <row r="6" spans="1:103" x14ac:dyDescent="0.25">
      <c r="A6" s="238">
        <v>10934872</v>
      </c>
      <c r="B6" s="238">
        <v>4</v>
      </c>
      <c r="C6" s="238">
        <v>40</v>
      </c>
      <c r="D6" s="238">
        <v>7.4589999999999996</v>
      </c>
      <c r="E6" s="238">
        <v>10</v>
      </c>
      <c r="G6" s="238" t="s">
        <v>410</v>
      </c>
      <c r="H6" s="238" t="s">
        <v>354</v>
      </c>
      <c r="I6" s="238">
        <v>25</v>
      </c>
      <c r="K6" s="238">
        <v>14011765</v>
      </c>
      <c r="L6" s="238">
        <v>141130023</v>
      </c>
      <c r="M6" s="238">
        <v>4</v>
      </c>
      <c r="N6" s="238">
        <v>19</v>
      </c>
      <c r="O6" s="238">
        <v>2014</v>
      </c>
      <c r="P6" s="238" t="s">
        <v>364</v>
      </c>
      <c r="Q6" s="238">
        <v>10</v>
      </c>
      <c r="S6" s="238">
        <v>4</v>
      </c>
      <c r="T6" s="238">
        <v>0</v>
      </c>
      <c r="U6" s="238">
        <v>3</v>
      </c>
      <c r="V6" s="238">
        <v>5</v>
      </c>
      <c r="W6" s="238">
        <v>10</v>
      </c>
      <c r="X6" s="238">
        <v>3</v>
      </c>
      <c r="Y6" s="238">
        <v>1</v>
      </c>
      <c r="Z6" s="238">
        <v>1</v>
      </c>
      <c r="AB6" s="238">
        <v>1</v>
      </c>
      <c r="AC6" s="238">
        <v>98</v>
      </c>
      <c r="AD6" s="238" t="s">
        <v>4139</v>
      </c>
      <c r="AE6" s="238" t="s">
        <v>2766</v>
      </c>
      <c r="AF6" s="238" t="s">
        <v>4137</v>
      </c>
      <c r="AG6" s="238">
        <v>10</v>
      </c>
      <c r="AH6" s="238">
        <v>0</v>
      </c>
      <c r="AI6" s="238">
        <v>2</v>
      </c>
      <c r="AJ6" s="238">
        <v>4</v>
      </c>
      <c r="AL6" s="238">
        <v>30</v>
      </c>
      <c r="AM6" s="238" t="s">
        <v>363</v>
      </c>
      <c r="AN6" s="238">
        <v>5</v>
      </c>
      <c r="AO6" s="238">
        <v>2</v>
      </c>
      <c r="AQ6" s="238">
        <v>7</v>
      </c>
      <c r="AS6" s="238">
        <v>7</v>
      </c>
      <c r="AT6" s="238">
        <v>2</v>
      </c>
      <c r="AU6" s="238">
        <v>35</v>
      </c>
      <c r="AV6" s="238">
        <v>11</v>
      </c>
      <c r="AW6" s="238">
        <v>21</v>
      </c>
      <c r="AX6" s="238">
        <v>2</v>
      </c>
      <c r="AY6" s="238">
        <v>4</v>
      </c>
      <c r="AZ6" s="238">
        <v>2</v>
      </c>
      <c r="BA6" s="238">
        <v>21</v>
      </c>
      <c r="BB6" s="238">
        <v>34</v>
      </c>
      <c r="BC6" s="238" t="s">
        <v>363</v>
      </c>
      <c r="BD6" s="238">
        <v>5</v>
      </c>
      <c r="BE6" s="238">
        <v>1</v>
      </c>
      <c r="BI6" s="238">
        <v>7</v>
      </c>
      <c r="BJ6" s="238">
        <v>2</v>
      </c>
      <c r="BK6" s="238">
        <v>35</v>
      </c>
      <c r="BL6" s="238">
        <v>11</v>
      </c>
      <c r="BM6" s="238">
        <v>21</v>
      </c>
      <c r="BN6" s="238">
        <v>0</v>
      </c>
      <c r="BO6" s="238">
        <v>4</v>
      </c>
      <c r="BP6" s="238">
        <v>3</v>
      </c>
      <c r="BR6" s="238">
        <v>54</v>
      </c>
      <c r="BS6" s="238" t="s">
        <v>354</v>
      </c>
      <c r="BT6" s="238">
        <v>5</v>
      </c>
      <c r="BU6" s="238">
        <v>1</v>
      </c>
      <c r="BW6" s="238">
        <v>26</v>
      </c>
      <c r="BY6" s="238">
        <v>7</v>
      </c>
      <c r="BZ6" s="238">
        <v>2</v>
      </c>
      <c r="CA6" s="238">
        <v>35</v>
      </c>
      <c r="CB6" s="238">
        <v>11</v>
      </c>
      <c r="CC6" s="238">
        <v>21</v>
      </c>
      <c r="CT6" s="238">
        <v>446012</v>
      </c>
      <c r="CU6" s="238">
        <v>4951831</v>
      </c>
      <c r="CV6" s="238">
        <v>44.717828799999999</v>
      </c>
      <c r="CW6" s="238">
        <v>-93.681650000000005</v>
      </c>
      <c r="CX6" s="238" t="s">
        <v>359</v>
      </c>
      <c r="CY6" s="238" t="s">
        <v>4141</v>
      </c>
    </row>
    <row r="7" spans="1:103" x14ac:dyDescent="0.25">
      <c r="A7" s="238">
        <v>733716</v>
      </c>
      <c r="B7" s="238">
        <v>4</v>
      </c>
      <c r="C7" s="238">
        <v>40</v>
      </c>
      <c r="D7" s="238">
        <v>7.4710000000000001</v>
      </c>
      <c r="E7" s="238">
        <v>10</v>
      </c>
      <c r="G7" s="238" t="s">
        <v>410</v>
      </c>
      <c r="H7" s="238" t="s">
        <v>354</v>
      </c>
      <c r="I7" s="238">
        <v>25</v>
      </c>
      <c r="K7" s="238">
        <v>19020498</v>
      </c>
      <c r="M7" s="238">
        <v>7</v>
      </c>
      <c r="N7" s="238">
        <v>15</v>
      </c>
      <c r="O7" s="238">
        <v>2019</v>
      </c>
      <c r="P7" s="238" t="s">
        <v>361</v>
      </c>
      <c r="Q7" s="238">
        <v>18</v>
      </c>
      <c r="R7" s="238">
        <v>98</v>
      </c>
      <c r="S7" s="238">
        <v>4</v>
      </c>
      <c r="T7" s="238">
        <v>0</v>
      </c>
      <c r="U7" s="238">
        <v>2</v>
      </c>
      <c r="V7" s="238">
        <v>5</v>
      </c>
      <c r="W7" s="238">
        <v>10</v>
      </c>
      <c r="X7" s="238">
        <v>3</v>
      </c>
      <c r="Y7" s="238">
        <v>1</v>
      </c>
      <c r="Z7" s="238">
        <v>3</v>
      </c>
      <c r="AB7" s="238">
        <v>2</v>
      </c>
      <c r="AC7" s="238">
        <v>98</v>
      </c>
      <c r="AD7" s="238" t="s">
        <v>4142</v>
      </c>
      <c r="AF7" s="238" t="s">
        <v>4137</v>
      </c>
      <c r="AG7" s="238">
        <v>10</v>
      </c>
      <c r="AH7" s="238">
        <v>2</v>
      </c>
      <c r="AI7" s="238">
        <v>2</v>
      </c>
      <c r="AJ7" s="238">
        <v>4</v>
      </c>
      <c r="AK7" s="238">
        <v>21</v>
      </c>
      <c r="AL7" s="238">
        <v>21</v>
      </c>
      <c r="AM7" s="238" t="s">
        <v>354</v>
      </c>
      <c r="AN7" s="238">
        <v>5</v>
      </c>
      <c r="AO7" s="238">
        <v>65</v>
      </c>
      <c r="AS7" s="238">
        <v>12</v>
      </c>
      <c r="AT7" s="238">
        <v>20</v>
      </c>
      <c r="AV7" s="238">
        <v>11</v>
      </c>
      <c r="AW7" s="238">
        <v>21</v>
      </c>
      <c r="AX7" s="238">
        <v>2</v>
      </c>
      <c r="AY7" s="238">
        <v>2</v>
      </c>
      <c r="AZ7" s="238">
        <v>4</v>
      </c>
      <c r="BA7" s="238">
        <v>21</v>
      </c>
      <c r="BB7" s="238">
        <v>30</v>
      </c>
      <c r="BC7" s="238" t="s">
        <v>363</v>
      </c>
      <c r="BD7" s="238">
        <v>5</v>
      </c>
      <c r="BE7" s="238">
        <v>1</v>
      </c>
      <c r="BI7" s="238">
        <v>12</v>
      </c>
      <c r="BJ7" s="238">
        <v>20</v>
      </c>
      <c r="BL7" s="238">
        <v>11</v>
      </c>
      <c r="BM7" s="238">
        <v>21</v>
      </c>
      <c r="CT7" s="238">
        <v>446015.13903450198</v>
      </c>
      <c r="CU7" s="238">
        <v>4951850.6626012595</v>
      </c>
      <c r="CV7" s="238">
        <v>44.718001469999997</v>
      </c>
      <c r="CW7" s="238">
        <v>-93.681618720000003</v>
      </c>
      <c r="CX7" s="238" t="s">
        <v>359</v>
      </c>
      <c r="CY7" s="238" t="s">
        <v>4143</v>
      </c>
    </row>
    <row r="8" spans="1:103" x14ac:dyDescent="0.25">
      <c r="A8" s="238">
        <v>515827</v>
      </c>
      <c r="B8" s="238">
        <v>4</v>
      </c>
      <c r="C8" s="238">
        <v>41</v>
      </c>
      <c r="D8" s="238">
        <v>2.024</v>
      </c>
      <c r="E8" s="238">
        <v>10</v>
      </c>
      <c r="G8" s="238" t="s">
        <v>410</v>
      </c>
      <c r="H8" s="238" t="s">
        <v>354</v>
      </c>
      <c r="I8" s="238">
        <v>25</v>
      </c>
      <c r="K8" s="238">
        <v>17036609</v>
      </c>
      <c r="M8" s="238">
        <v>11</v>
      </c>
      <c r="N8" s="238">
        <v>10</v>
      </c>
      <c r="O8" s="238">
        <v>2017</v>
      </c>
      <c r="P8" s="238" t="s">
        <v>362</v>
      </c>
      <c r="Q8" s="238">
        <v>7</v>
      </c>
      <c r="R8" s="238" t="s">
        <v>196</v>
      </c>
      <c r="S8" s="238">
        <v>5</v>
      </c>
      <c r="T8" s="238">
        <v>0</v>
      </c>
      <c r="U8" s="238">
        <v>2</v>
      </c>
      <c r="V8" s="238">
        <v>5</v>
      </c>
      <c r="W8" s="238">
        <v>10</v>
      </c>
      <c r="X8" s="238">
        <v>3</v>
      </c>
      <c r="Y8" s="238">
        <v>1</v>
      </c>
      <c r="Z8" s="238">
        <v>2</v>
      </c>
      <c r="AB8" s="238">
        <v>1</v>
      </c>
      <c r="AC8" s="238">
        <v>98</v>
      </c>
      <c r="AD8" s="238" t="s">
        <v>4144</v>
      </c>
      <c r="AF8" s="238" t="s">
        <v>4145</v>
      </c>
      <c r="AG8" s="238">
        <v>10</v>
      </c>
      <c r="AH8" s="238">
        <v>2</v>
      </c>
      <c r="AI8" s="238">
        <v>3</v>
      </c>
      <c r="AJ8" s="238">
        <v>3</v>
      </c>
      <c r="AK8" s="238">
        <v>21</v>
      </c>
      <c r="AL8" s="238">
        <v>26</v>
      </c>
      <c r="AM8" s="238" t="s">
        <v>354</v>
      </c>
      <c r="AN8" s="238">
        <v>5</v>
      </c>
      <c r="AO8" s="238">
        <v>1</v>
      </c>
      <c r="AS8" s="238">
        <v>12</v>
      </c>
      <c r="AT8" s="238">
        <v>9</v>
      </c>
      <c r="AU8" s="238">
        <v>55</v>
      </c>
      <c r="AV8" s="238">
        <v>11</v>
      </c>
      <c r="AW8" s="238">
        <v>21</v>
      </c>
      <c r="AX8" s="238">
        <v>2</v>
      </c>
      <c r="AY8" s="238">
        <v>3</v>
      </c>
      <c r="AZ8" s="238">
        <v>2</v>
      </c>
      <c r="BA8" s="238">
        <v>21</v>
      </c>
      <c r="BB8" s="238">
        <v>24</v>
      </c>
      <c r="BC8" s="238" t="s">
        <v>354</v>
      </c>
      <c r="BD8" s="238">
        <v>5</v>
      </c>
      <c r="BE8" s="238">
        <v>2</v>
      </c>
      <c r="BI8" s="238">
        <v>12</v>
      </c>
      <c r="BJ8" s="238">
        <v>23</v>
      </c>
      <c r="BK8" s="238">
        <v>55</v>
      </c>
      <c r="BL8" s="238">
        <v>11</v>
      </c>
      <c r="BM8" s="238">
        <v>21</v>
      </c>
      <c r="CT8" s="238">
        <v>441771.07190652803</v>
      </c>
      <c r="CU8" s="238">
        <v>4951832.6196504002</v>
      </c>
      <c r="CV8" s="238">
        <v>44.71750668</v>
      </c>
      <c r="CW8" s="238">
        <v>-93.73519847</v>
      </c>
      <c r="CX8" s="238" t="s">
        <v>359</v>
      </c>
      <c r="CY8" s="238" t="s">
        <v>4146</v>
      </c>
    </row>
    <row r="9" spans="1:103" x14ac:dyDescent="0.25">
      <c r="A9" s="238">
        <v>10934864</v>
      </c>
      <c r="B9" s="238">
        <v>4</v>
      </c>
      <c r="C9" s="238">
        <v>50</v>
      </c>
      <c r="D9" s="238">
        <v>12.487</v>
      </c>
      <c r="E9" s="238">
        <v>10</v>
      </c>
      <c r="G9" s="238" t="s">
        <v>4147</v>
      </c>
      <c r="H9" s="238" t="s">
        <v>354</v>
      </c>
      <c r="I9" s="238">
        <v>25</v>
      </c>
      <c r="K9" s="238">
        <v>14011995</v>
      </c>
      <c r="L9" s="238">
        <v>141120116</v>
      </c>
      <c r="M9" s="238">
        <v>4</v>
      </c>
      <c r="N9" s="238">
        <v>21</v>
      </c>
      <c r="O9" s="238">
        <v>2014</v>
      </c>
      <c r="P9" s="238" t="s">
        <v>361</v>
      </c>
      <c r="Q9" s="238">
        <v>12</v>
      </c>
      <c r="S9" s="238">
        <v>5</v>
      </c>
      <c r="T9" s="238">
        <v>0</v>
      </c>
      <c r="U9" s="238">
        <v>2</v>
      </c>
      <c r="V9" s="238">
        <v>10</v>
      </c>
      <c r="W9" s="238">
        <v>10</v>
      </c>
      <c r="X9" s="238">
        <v>2</v>
      </c>
      <c r="Y9" s="238">
        <v>1</v>
      </c>
      <c r="Z9" s="238">
        <v>1</v>
      </c>
      <c r="AB9" s="238">
        <v>1</v>
      </c>
      <c r="AC9" s="238">
        <v>98</v>
      </c>
      <c r="AD9" s="238" t="s">
        <v>2766</v>
      </c>
      <c r="AE9" s="238" t="s">
        <v>4148</v>
      </c>
      <c r="AF9" s="238" t="s">
        <v>2749</v>
      </c>
      <c r="AG9" s="238">
        <v>5</v>
      </c>
      <c r="AH9" s="238">
        <v>2</v>
      </c>
      <c r="AI9" s="238">
        <v>3</v>
      </c>
      <c r="AJ9" s="238">
        <v>4</v>
      </c>
      <c r="AK9" s="238">
        <v>29</v>
      </c>
      <c r="AL9" s="238">
        <v>51</v>
      </c>
      <c r="AM9" s="238" t="s">
        <v>363</v>
      </c>
      <c r="AN9" s="238">
        <v>5</v>
      </c>
      <c r="AO9" s="238">
        <v>7</v>
      </c>
      <c r="AS9" s="238">
        <v>7</v>
      </c>
      <c r="AT9" s="238">
        <v>98</v>
      </c>
      <c r="AU9" s="238">
        <v>55</v>
      </c>
      <c r="AV9" s="238">
        <v>11</v>
      </c>
      <c r="AW9" s="238">
        <v>21</v>
      </c>
      <c r="AX9" s="238">
        <v>0</v>
      </c>
      <c r="AY9" s="238">
        <v>90</v>
      </c>
      <c r="AZ9" s="238">
        <v>4</v>
      </c>
      <c r="BA9" s="238">
        <v>24</v>
      </c>
      <c r="BB9" s="238">
        <v>60</v>
      </c>
      <c r="BC9" s="238" t="s">
        <v>354</v>
      </c>
      <c r="BD9" s="238">
        <v>5</v>
      </c>
      <c r="BE9" s="238">
        <v>15</v>
      </c>
      <c r="BI9" s="238">
        <v>7</v>
      </c>
      <c r="BJ9" s="238">
        <v>98</v>
      </c>
      <c r="BK9" s="238">
        <v>55</v>
      </c>
      <c r="BL9" s="238">
        <v>11</v>
      </c>
      <c r="BM9" s="238">
        <v>21</v>
      </c>
      <c r="CT9" s="238">
        <v>437405</v>
      </c>
      <c r="CU9" s="238">
        <v>4951798</v>
      </c>
      <c r="CV9" s="238">
        <v>44.716828999999997</v>
      </c>
      <c r="CW9" s="238">
        <v>-93.790317999999999</v>
      </c>
      <c r="CX9" s="238" t="s">
        <v>359</v>
      </c>
      <c r="CY9" s="238" t="s">
        <v>4149</v>
      </c>
    </row>
    <row r="10" spans="1:103" x14ac:dyDescent="0.25">
      <c r="A10" s="238">
        <v>10931042</v>
      </c>
      <c r="B10" s="238">
        <v>4</v>
      </c>
      <c r="C10" s="238">
        <v>50</v>
      </c>
      <c r="D10" s="238">
        <v>12.568</v>
      </c>
      <c r="E10" s="238">
        <v>10</v>
      </c>
      <c r="G10" s="238" t="s">
        <v>4147</v>
      </c>
      <c r="H10" s="238" t="s">
        <v>354</v>
      </c>
      <c r="I10" s="238">
        <v>25</v>
      </c>
      <c r="K10" s="238">
        <v>14001109</v>
      </c>
      <c r="L10" s="238">
        <v>140180005</v>
      </c>
      <c r="M10" s="238">
        <v>1</v>
      </c>
      <c r="N10" s="238">
        <v>12</v>
      </c>
      <c r="O10" s="238">
        <v>2014</v>
      </c>
      <c r="P10" s="238" t="s">
        <v>366</v>
      </c>
      <c r="Q10" s="238">
        <v>18</v>
      </c>
      <c r="S10" s="238">
        <v>5</v>
      </c>
      <c r="T10" s="238">
        <v>0</v>
      </c>
      <c r="U10" s="238">
        <v>2</v>
      </c>
      <c r="V10" s="238">
        <v>8</v>
      </c>
      <c r="W10" s="238">
        <v>11</v>
      </c>
      <c r="X10" s="238">
        <v>2</v>
      </c>
      <c r="Y10" s="238">
        <v>6</v>
      </c>
      <c r="Z10" s="238">
        <v>1</v>
      </c>
      <c r="AA10" s="238">
        <v>1</v>
      </c>
      <c r="AB10" s="238">
        <v>1</v>
      </c>
      <c r="AC10" s="238">
        <v>98</v>
      </c>
      <c r="AD10" s="238" t="s">
        <v>2766</v>
      </c>
      <c r="AE10" s="238" t="s">
        <v>2773</v>
      </c>
      <c r="AF10" s="238" t="s">
        <v>2749</v>
      </c>
      <c r="AG10" s="238">
        <v>8</v>
      </c>
      <c r="AH10" s="238">
        <v>2</v>
      </c>
      <c r="AI10" s="238">
        <v>2</v>
      </c>
      <c r="AJ10" s="238">
        <v>3</v>
      </c>
      <c r="AK10" s="238">
        <v>21</v>
      </c>
      <c r="AL10" s="238">
        <v>18</v>
      </c>
      <c r="AM10" s="238" t="s">
        <v>354</v>
      </c>
      <c r="AN10" s="238">
        <v>5</v>
      </c>
      <c r="AO10" s="238">
        <v>1</v>
      </c>
      <c r="AP10" s="238">
        <v>1</v>
      </c>
      <c r="AS10" s="238">
        <v>7</v>
      </c>
      <c r="AT10" s="238">
        <v>98</v>
      </c>
      <c r="AU10" s="238">
        <v>45</v>
      </c>
      <c r="AV10" s="238">
        <v>11</v>
      </c>
      <c r="AW10" s="238">
        <v>21</v>
      </c>
      <c r="AX10" s="238">
        <v>2</v>
      </c>
      <c r="AY10" s="238">
        <v>2</v>
      </c>
      <c r="AZ10" s="238">
        <v>3</v>
      </c>
      <c r="BA10" s="238">
        <v>25</v>
      </c>
      <c r="BE10" s="238">
        <v>14</v>
      </c>
      <c r="BF10" s="238">
        <v>14</v>
      </c>
      <c r="BI10" s="238">
        <v>7</v>
      </c>
      <c r="BJ10" s="238">
        <v>98</v>
      </c>
      <c r="BK10" s="238">
        <v>45</v>
      </c>
      <c r="BL10" s="238">
        <v>11</v>
      </c>
      <c r="BM10" s="238">
        <v>21</v>
      </c>
      <c r="CT10" s="238">
        <v>437535</v>
      </c>
      <c r="CU10" s="238">
        <v>4951797</v>
      </c>
      <c r="CV10" s="238">
        <v>44.716831300000003</v>
      </c>
      <c r="CW10" s="238">
        <v>-93.788674499999999</v>
      </c>
      <c r="CX10" s="238" t="s">
        <v>359</v>
      </c>
      <c r="CY10" s="238" t="s">
        <v>4150</v>
      </c>
    </row>
    <row r="11" spans="1:103" x14ac:dyDescent="0.25">
      <c r="A11" s="238">
        <v>10854749</v>
      </c>
      <c r="B11" s="238">
        <v>4</v>
      </c>
      <c r="C11" s="238">
        <v>50</v>
      </c>
      <c r="D11" s="238">
        <v>12.587</v>
      </c>
      <c r="E11" s="238">
        <v>10</v>
      </c>
      <c r="G11" s="238" t="s">
        <v>4147</v>
      </c>
      <c r="H11" s="238" t="s">
        <v>354</v>
      </c>
      <c r="I11" s="238">
        <v>25</v>
      </c>
      <c r="K11" s="238">
        <v>13031474</v>
      </c>
      <c r="L11" s="238">
        <v>132910151</v>
      </c>
      <c r="M11" s="238">
        <v>10</v>
      </c>
      <c r="N11" s="238">
        <v>17</v>
      </c>
      <c r="O11" s="238">
        <v>2013</v>
      </c>
      <c r="P11" s="238" t="s">
        <v>384</v>
      </c>
      <c r="Q11" s="238">
        <v>12</v>
      </c>
      <c r="S11" s="238">
        <v>4</v>
      </c>
      <c r="T11" s="238">
        <v>0</v>
      </c>
      <c r="U11" s="238">
        <v>2</v>
      </c>
      <c r="V11" s="238">
        <v>5</v>
      </c>
      <c r="W11" s="238">
        <v>10</v>
      </c>
      <c r="X11" s="238">
        <v>3</v>
      </c>
      <c r="Y11" s="238">
        <v>1</v>
      </c>
      <c r="Z11" s="238">
        <v>2</v>
      </c>
      <c r="AA11" s="238">
        <v>2</v>
      </c>
      <c r="AB11" s="238">
        <v>1</v>
      </c>
      <c r="AC11" s="238">
        <v>98</v>
      </c>
      <c r="AD11" s="238" t="s">
        <v>4151</v>
      </c>
      <c r="AE11" s="238" t="s">
        <v>4152</v>
      </c>
      <c r="AF11" s="238" t="s">
        <v>2749</v>
      </c>
      <c r="AG11" s="238">
        <v>10</v>
      </c>
      <c r="AH11" s="238">
        <v>2</v>
      </c>
      <c r="AI11" s="238">
        <v>4</v>
      </c>
      <c r="AJ11" s="238">
        <v>4</v>
      </c>
      <c r="AK11" s="238">
        <v>7</v>
      </c>
      <c r="AL11" s="238">
        <v>40</v>
      </c>
      <c r="AM11" s="238" t="s">
        <v>363</v>
      </c>
      <c r="AN11" s="238">
        <v>5</v>
      </c>
      <c r="AO11" s="238">
        <v>2</v>
      </c>
      <c r="AP11" s="238">
        <v>1</v>
      </c>
      <c r="AS11" s="238">
        <v>7</v>
      </c>
      <c r="AT11" s="238">
        <v>2</v>
      </c>
      <c r="AU11" s="238">
        <v>40</v>
      </c>
      <c r="AV11" s="238">
        <v>11</v>
      </c>
      <c r="AW11" s="238">
        <v>21</v>
      </c>
      <c r="AX11" s="238">
        <v>2</v>
      </c>
      <c r="AY11" s="238">
        <v>3</v>
      </c>
      <c r="AZ11" s="238">
        <v>1</v>
      </c>
      <c r="BA11" s="238">
        <v>21</v>
      </c>
      <c r="BB11" s="238">
        <v>54</v>
      </c>
      <c r="BC11" s="238" t="s">
        <v>354</v>
      </c>
      <c r="BD11" s="238">
        <v>5</v>
      </c>
      <c r="BE11" s="238">
        <v>1</v>
      </c>
      <c r="BF11" s="238">
        <v>1</v>
      </c>
      <c r="BI11" s="238">
        <v>7</v>
      </c>
      <c r="BJ11" s="238">
        <v>2</v>
      </c>
      <c r="BK11" s="238">
        <v>40</v>
      </c>
      <c r="BL11" s="238">
        <v>11</v>
      </c>
      <c r="BM11" s="238">
        <v>21</v>
      </c>
      <c r="CT11" s="238">
        <v>437565</v>
      </c>
      <c r="CU11" s="238">
        <v>4951797</v>
      </c>
      <c r="CV11" s="238">
        <v>44.716831900000003</v>
      </c>
      <c r="CW11" s="238">
        <v>-93.788294699999994</v>
      </c>
      <c r="CX11" s="238" t="s">
        <v>359</v>
      </c>
      <c r="CY11" s="238" t="s">
        <v>4153</v>
      </c>
    </row>
    <row r="12" spans="1:103" x14ac:dyDescent="0.25">
      <c r="A12" s="238">
        <v>11021968</v>
      </c>
      <c r="B12" s="238">
        <v>4</v>
      </c>
      <c r="C12" s="238">
        <v>50</v>
      </c>
      <c r="D12" s="238">
        <v>12.587</v>
      </c>
      <c r="E12" s="238">
        <v>10</v>
      </c>
      <c r="G12" s="238" t="s">
        <v>4147</v>
      </c>
      <c r="H12" s="238" t="s">
        <v>354</v>
      </c>
      <c r="I12" s="238">
        <v>25</v>
      </c>
      <c r="K12" s="238">
        <v>15030812</v>
      </c>
      <c r="L12" s="238">
        <v>152650023</v>
      </c>
      <c r="M12" s="238">
        <v>9</v>
      </c>
      <c r="N12" s="238">
        <v>20</v>
      </c>
      <c r="O12" s="238">
        <v>2015</v>
      </c>
      <c r="P12" s="238" t="s">
        <v>366</v>
      </c>
      <c r="Q12" s="238">
        <v>19</v>
      </c>
      <c r="S12" s="238">
        <v>5</v>
      </c>
      <c r="T12" s="238">
        <v>0</v>
      </c>
      <c r="U12" s="238">
        <v>2</v>
      </c>
      <c r="V12" s="238">
        <v>5</v>
      </c>
      <c r="W12" s="238">
        <v>10</v>
      </c>
      <c r="X12" s="238">
        <v>3</v>
      </c>
      <c r="Y12" s="238">
        <v>1</v>
      </c>
      <c r="Z12" s="238">
        <v>1</v>
      </c>
      <c r="AA12" s="238">
        <v>1</v>
      </c>
      <c r="AB12" s="238">
        <v>1</v>
      </c>
      <c r="AC12" s="238">
        <v>98</v>
      </c>
      <c r="AD12" s="238">
        <v>53</v>
      </c>
      <c r="AE12" s="238">
        <v>50</v>
      </c>
      <c r="AF12" s="238" t="s">
        <v>2749</v>
      </c>
      <c r="AG12" s="238">
        <v>10</v>
      </c>
      <c r="AH12" s="238">
        <v>2</v>
      </c>
      <c r="AI12" s="238">
        <v>2</v>
      </c>
      <c r="AJ12" s="238">
        <v>4</v>
      </c>
      <c r="AK12" s="238">
        <v>21</v>
      </c>
      <c r="AL12" s="238">
        <v>22</v>
      </c>
      <c r="AM12" s="238" t="s">
        <v>354</v>
      </c>
      <c r="AN12" s="238">
        <v>98</v>
      </c>
      <c r="AO12" s="238">
        <v>2</v>
      </c>
      <c r="AS12" s="238">
        <v>7</v>
      </c>
      <c r="AT12" s="238">
        <v>20</v>
      </c>
      <c r="AU12" s="238">
        <v>55</v>
      </c>
      <c r="AV12" s="238">
        <v>11</v>
      </c>
      <c r="AW12" s="238">
        <v>21</v>
      </c>
      <c r="AX12" s="238">
        <v>2</v>
      </c>
      <c r="AY12" s="238">
        <v>2</v>
      </c>
      <c r="AZ12" s="238">
        <v>1</v>
      </c>
      <c r="BA12" s="238">
        <v>21</v>
      </c>
      <c r="BB12" s="238">
        <v>75</v>
      </c>
      <c r="BC12" s="238" t="s">
        <v>363</v>
      </c>
      <c r="BD12" s="238">
        <v>98</v>
      </c>
      <c r="BE12" s="238">
        <v>1</v>
      </c>
      <c r="BF12" s="238">
        <v>1</v>
      </c>
      <c r="BI12" s="238">
        <v>7</v>
      </c>
      <c r="BJ12" s="238">
        <v>20</v>
      </c>
      <c r="BK12" s="238">
        <v>55</v>
      </c>
      <c r="BL12" s="238">
        <v>11</v>
      </c>
      <c r="BM12" s="238">
        <v>21</v>
      </c>
      <c r="CT12" s="238">
        <v>437565</v>
      </c>
      <c r="CU12" s="238">
        <v>4951797</v>
      </c>
      <c r="CV12" s="238">
        <v>44.716831900000003</v>
      </c>
      <c r="CW12" s="238">
        <v>-93.788294699999994</v>
      </c>
      <c r="CX12" s="238" t="s">
        <v>359</v>
      </c>
      <c r="CY12" s="238" t="s">
        <v>4154</v>
      </c>
    </row>
    <row r="13" spans="1:103" x14ac:dyDescent="0.25">
      <c r="A13" s="238">
        <v>10780218</v>
      </c>
      <c r="B13" s="238">
        <v>4</v>
      </c>
      <c r="C13" s="238">
        <v>50</v>
      </c>
      <c r="D13" s="238">
        <v>13.679</v>
      </c>
      <c r="E13" s="238">
        <v>10</v>
      </c>
      <c r="G13" s="238" t="s">
        <v>4134</v>
      </c>
      <c r="H13" s="238" t="s">
        <v>354</v>
      </c>
      <c r="I13" s="238">
        <v>25</v>
      </c>
      <c r="K13" s="238">
        <v>12028219</v>
      </c>
      <c r="L13" s="238">
        <v>122630094</v>
      </c>
      <c r="M13" s="238">
        <v>9</v>
      </c>
      <c r="N13" s="238">
        <v>18</v>
      </c>
      <c r="O13" s="238">
        <v>2012</v>
      </c>
      <c r="P13" s="238" t="s">
        <v>368</v>
      </c>
      <c r="Q13" s="238">
        <v>14</v>
      </c>
      <c r="S13" s="238">
        <v>3</v>
      </c>
      <c r="T13" s="238">
        <v>0</v>
      </c>
      <c r="U13" s="238">
        <v>1</v>
      </c>
      <c r="V13" s="238">
        <v>7</v>
      </c>
      <c r="W13" s="238">
        <v>83</v>
      </c>
      <c r="X13" s="238">
        <v>2</v>
      </c>
      <c r="Y13" s="238">
        <v>1</v>
      </c>
      <c r="Z13" s="238">
        <v>99</v>
      </c>
      <c r="AB13" s="238">
        <v>99</v>
      </c>
      <c r="AC13" s="238">
        <v>98</v>
      </c>
      <c r="AD13" s="238" t="s">
        <v>4155</v>
      </c>
      <c r="AE13" s="238" t="s">
        <v>4156</v>
      </c>
      <c r="AF13" s="238" t="s">
        <v>2749</v>
      </c>
      <c r="AG13" s="238">
        <v>3</v>
      </c>
      <c r="AH13" s="238">
        <v>2</v>
      </c>
      <c r="AI13" s="238">
        <v>3</v>
      </c>
      <c r="AJ13" s="238">
        <v>3</v>
      </c>
      <c r="AK13" s="238">
        <v>21</v>
      </c>
      <c r="AL13" s="238">
        <v>74</v>
      </c>
      <c r="AM13" s="238" t="s">
        <v>363</v>
      </c>
      <c r="AN13" s="238">
        <v>99</v>
      </c>
      <c r="AO13" s="238">
        <v>72</v>
      </c>
      <c r="AS13" s="238">
        <v>7</v>
      </c>
      <c r="AT13" s="238">
        <v>98</v>
      </c>
      <c r="AU13" s="238">
        <v>55</v>
      </c>
      <c r="AV13" s="238">
        <v>11</v>
      </c>
      <c r="AW13" s="238">
        <v>21</v>
      </c>
      <c r="CT13" s="238">
        <v>439323</v>
      </c>
      <c r="CU13" s="238">
        <v>4951800</v>
      </c>
      <c r="CV13" s="238">
        <v>44.717006499999997</v>
      </c>
      <c r="CW13" s="238">
        <v>-93.766103299999997</v>
      </c>
      <c r="CX13" s="238" t="s">
        <v>359</v>
      </c>
      <c r="CY13" s="238" t="s">
        <v>4157</v>
      </c>
    </row>
    <row r="14" spans="1:103" x14ac:dyDescent="0.25">
      <c r="A14" s="238">
        <v>10852453</v>
      </c>
      <c r="B14" s="238">
        <v>4</v>
      </c>
      <c r="C14" s="238">
        <v>50</v>
      </c>
      <c r="D14" s="238">
        <v>13.977</v>
      </c>
      <c r="E14" s="238">
        <v>10</v>
      </c>
      <c r="G14" s="238" t="s">
        <v>4134</v>
      </c>
      <c r="H14" s="238" t="s">
        <v>354</v>
      </c>
      <c r="I14" s="238">
        <v>25</v>
      </c>
      <c r="K14" s="238">
        <v>13018135</v>
      </c>
      <c r="L14" s="238">
        <v>131710023</v>
      </c>
      <c r="M14" s="238">
        <v>6</v>
      </c>
      <c r="N14" s="238">
        <v>19</v>
      </c>
      <c r="O14" s="238">
        <v>2013</v>
      </c>
      <c r="P14" s="238" t="s">
        <v>355</v>
      </c>
      <c r="Q14" s="238">
        <v>6</v>
      </c>
      <c r="S14" s="238">
        <v>2</v>
      </c>
      <c r="T14" s="238">
        <v>0</v>
      </c>
      <c r="U14" s="238">
        <v>1</v>
      </c>
      <c r="V14" s="238">
        <v>8</v>
      </c>
      <c r="W14" s="238">
        <v>16</v>
      </c>
      <c r="X14" s="238">
        <v>2</v>
      </c>
      <c r="Y14" s="238">
        <v>2</v>
      </c>
      <c r="Z14" s="238">
        <v>2</v>
      </c>
      <c r="AA14" s="238">
        <v>2</v>
      </c>
      <c r="AB14" s="238">
        <v>1</v>
      </c>
      <c r="AC14" s="238">
        <v>98</v>
      </c>
      <c r="AD14" s="238" t="s">
        <v>2759</v>
      </c>
      <c r="AE14" s="238" t="s">
        <v>4158</v>
      </c>
      <c r="AF14" s="238" t="s">
        <v>2749</v>
      </c>
      <c r="AG14" s="238">
        <v>4</v>
      </c>
      <c r="AH14" s="238">
        <v>2</v>
      </c>
      <c r="AI14" s="238">
        <v>31</v>
      </c>
      <c r="AJ14" s="238">
        <v>4</v>
      </c>
      <c r="AK14" s="238">
        <v>21</v>
      </c>
      <c r="AL14" s="238">
        <v>45</v>
      </c>
      <c r="AM14" s="238" t="s">
        <v>354</v>
      </c>
      <c r="AN14" s="238">
        <v>5</v>
      </c>
      <c r="AO14" s="238">
        <v>1</v>
      </c>
      <c r="AP14" s="238">
        <v>1</v>
      </c>
      <c r="AS14" s="238">
        <v>7</v>
      </c>
      <c r="AT14" s="238">
        <v>98</v>
      </c>
      <c r="AU14" s="238">
        <v>55</v>
      </c>
      <c r="AV14" s="238">
        <v>11</v>
      </c>
      <c r="AW14" s="238">
        <v>20</v>
      </c>
      <c r="CT14" s="238">
        <v>439803</v>
      </c>
      <c r="CU14" s="238">
        <v>4951808</v>
      </c>
      <c r="CV14" s="238">
        <v>44.717125699999997</v>
      </c>
      <c r="CW14" s="238">
        <v>-93.760046799999998</v>
      </c>
      <c r="CX14" s="238" t="s">
        <v>359</v>
      </c>
      <c r="CY14" s="238" t="s">
        <v>4159</v>
      </c>
    </row>
    <row r="15" spans="1:103" x14ac:dyDescent="0.25">
      <c r="A15" s="238">
        <v>757477</v>
      </c>
      <c r="B15" s="238">
        <v>4</v>
      </c>
      <c r="C15" s="238">
        <v>50</v>
      </c>
      <c r="D15" s="238">
        <v>14.897</v>
      </c>
      <c r="E15" s="238">
        <v>10</v>
      </c>
      <c r="G15" s="238" t="s">
        <v>410</v>
      </c>
      <c r="H15" s="238" t="s">
        <v>354</v>
      </c>
      <c r="I15" s="238">
        <v>25</v>
      </c>
      <c r="K15" s="238">
        <v>19032193</v>
      </c>
      <c r="M15" s="238">
        <v>10</v>
      </c>
      <c r="N15" s="238">
        <v>26</v>
      </c>
      <c r="O15" s="238">
        <v>2019</v>
      </c>
      <c r="P15" s="238" t="s">
        <v>364</v>
      </c>
      <c r="Q15" s="238">
        <v>22</v>
      </c>
      <c r="R15" s="238">
        <v>98</v>
      </c>
      <c r="S15" s="238">
        <v>5</v>
      </c>
      <c r="T15" s="238">
        <v>0</v>
      </c>
      <c r="U15" s="238">
        <v>1</v>
      </c>
      <c r="W15" s="238">
        <v>16</v>
      </c>
      <c r="X15" s="238">
        <v>2</v>
      </c>
      <c r="Y15" s="238">
        <v>4</v>
      </c>
      <c r="Z15" s="238">
        <v>1</v>
      </c>
      <c r="AB15" s="238">
        <v>1</v>
      </c>
      <c r="AC15" s="238">
        <v>98</v>
      </c>
      <c r="AD15" s="238" t="s">
        <v>2748</v>
      </c>
      <c r="AF15" s="238" t="s">
        <v>2749</v>
      </c>
      <c r="AG15" s="238">
        <v>4</v>
      </c>
      <c r="AH15" s="238">
        <v>2</v>
      </c>
      <c r="AI15" s="238">
        <v>2</v>
      </c>
      <c r="AJ15" s="238">
        <v>4</v>
      </c>
      <c r="AK15" s="238">
        <v>21</v>
      </c>
      <c r="AL15" s="238">
        <v>42</v>
      </c>
      <c r="AM15" s="238" t="s">
        <v>354</v>
      </c>
      <c r="AN15" s="238">
        <v>5</v>
      </c>
      <c r="AO15" s="238">
        <v>1</v>
      </c>
      <c r="AS15" s="238">
        <v>12</v>
      </c>
      <c r="AT15" s="238">
        <v>9</v>
      </c>
      <c r="AU15" s="238">
        <v>55</v>
      </c>
      <c r="AV15" s="238">
        <v>11</v>
      </c>
      <c r="AW15" s="238">
        <v>21</v>
      </c>
      <c r="CT15" s="238">
        <v>441283.85390525701</v>
      </c>
      <c r="CU15" s="238">
        <v>4951818.5583335599</v>
      </c>
      <c r="CV15" s="238">
        <v>44.71734034</v>
      </c>
      <c r="CW15" s="238">
        <v>-93.741347959999999</v>
      </c>
      <c r="CX15" s="238" t="s">
        <v>359</v>
      </c>
      <c r="CY15" s="238" t="s">
        <v>4160</v>
      </c>
    </row>
    <row r="16" spans="1:103" x14ac:dyDescent="0.25">
      <c r="A16" s="238">
        <v>468777</v>
      </c>
      <c r="B16" s="238">
        <v>4</v>
      </c>
      <c r="C16" s="238">
        <v>50</v>
      </c>
      <c r="D16" s="238">
        <v>15.442</v>
      </c>
      <c r="E16" s="238">
        <v>10</v>
      </c>
      <c r="G16" s="238" t="s">
        <v>410</v>
      </c>
      <c r="H16" s="238" t="s">
        <v>354</v>
      </c>
      <c r="I16" s="238">
        <v>25</v>
      </c>
      <c r="K16" s="238">
        <v>17019327</v>
      </c>
      <c r="M16" s="238">
        <v>6</v>
      </c>
      <c r="N16" s="238">
        <v>10</v>
      </c>
      <c r="O16" s="238">
        <v>2017</v>
      </c>
      <c r="P16" s="238" t="s">
        <v>364</v>
      </c>
      <c r="Q16" s="238">
        <v>10</v>
      </c>
      <c r="S16" s="238">
        <v>5</v>
      </c>
      <c r="T16" s="238">
        <v>0</v>
      </c>
      <c r="U16" s="238">
        <v>1</v>
      </c>
      <c r="W16" s="238">
        <v>89</v>
      </c>
      <c r="X16" s="238">
        <v>2</v>
      </c>
      <c r="Y16" s="238">
        <v>1</v>
      </c>
      <c r="Z16" s="238">
        <v>8</v>
      </c>
      <c r="AB16" s="238">
        <v>1</v>
      </c>
      <c r="AC16" s="238">
        <v>98</v>
      </c>
      <c r="AD16" s="238" t="s">
        <v>2748</v>
      </c>
      <c r="AF16" s="238" t="s">
        <v>2749</v>
      </c>
      <c r="AG16" s="238">
        <v>4</v>
      </c>
      <c r="AH16" s="238">
        <v>2</v>
      </c>
      <c r="AI16" s="238">
        <v>4</v>
      </c>
      <c r="AJ16" s="238">
        <v>4</v>
      </c>
      <c r="AK16" s="238">
        <v>21</v>
      </c>
      <c r="AL16" s="238">
        <v>51</v>
      </c>
      <c r="AM16" s="238" t="s">
        <v>354</v>
      </c>
      <c r="AN16" s="238">
        <v>5</v>
      </c>
      <c r="AO16" s="238">
        <v>70</v>
      </c>
      <c r="AP16" s="238">
        <v>90</v>
      </c>
      <c r="AS16" s="238">
        <v>12</v>
      </c>
      <c r="AT16" s="238">
        <v>9</v>
      </c>
      <c r="AU16" s="238">
        <v>55</v>
      </c>
      <c r="AV16" s="238">
        <v>11</v>
      </c>
      <c r="AW16" s="238">
        <v>21</v>
      </c>
      <c r="CT16" s="238">
        <v>442160.80393599201</v>
      </c>
      <c r="CU16" s="238">
        <v>4951823.27459489</v>
      </c>
      <c r="CV16" s="238">
        <v>44.71745413</v>
      </c>
      <c r="CW16" s="238">
        <v>-93.730277060000006</v>
      </c>
      <c r="CX16" s="238" t="s">
        <v>359</v>
      </c>
      <c r="CY16" s="238" t="s">
        <v>4161</v>
      </c>
    </row>
    <row r="17" spans="1:103" x14ac:dyDescent="0.25">
      <c r="A17" s="238">
        <v>10937146</v>
      </c>
      <c r="B17" s="238">
        <v>4</v>
      </c>
      <c r="C17" s="238">
        <v>50</v>
      </c>
      <c r="D17" s="238">
        <v>15.71</v>
      </c>
      <c r="E17" s="238">
        <v>10</v>
      </c>
      <c r="G17" s="238" t="s">
        <v>4134</v>
      </c>
      <c r="H17" s="238" t="s">
        <v>354</v>
      </c>
      <c r="I17" s="238">
        <v>25</v>
      </c>
      <c r="K17" s="238">
        <v>14028800</v>
      </c>
      <c r="L17" s="238">
        <v>142470127</v>
      </c>
      <c r="M17" s="238">
        <v>9</v>
      </c>
      <c r="N17" s="238">
        <v>4</v>
      </c>
      <c r="O17" s="238">
        <v>2014</v>
      </c>
      <c r="P17" s="238" t="s">
        <v>384</v>
      </c>
      <c r="Q17" s="238">
        <v>9</v>
      </c>
      <c r="S17" s="238">
        <v>4</v>
      </c>
      <c r="T17" s="238">
        <v>0</v>
      </c>
      <c r="U17" s="238">
        <v>1</v>
      </c>
      <c r="V17" s="238">
        <v>7</v>
      </c>
      <c r="W17" s="238">
        <v>83</v>
      </c>
      <c r="X17" s="238">
        <v>2</v>
      </c>
      <c r="Y17" s="238">
        <v>1</v>
      </c>
      <c r="Z17" s="238">
        <v>1</v>
      </c>
      <c r="AB17" s="238">
        <v>1</v>
      </c>
      <c r="AC17" s="238">
        <v>98</v>
      </c>
      <c r="AD17" s="238" t="s">
        <v>2766</v>
      </c>
      <c r="AE17" s="238" t="s">
        <v>2136</v>
      </c>
      <c r="AF17" s="238" t="s">
        <v>2749</v>
      </c>
      <c r="AG17" s="238">
        <v>3</v>
      </c>
      <c r="AH17" s="238">
        <v>2</v>
      </c>
      <c r="AI17" s="238">
        <v>4</v>
      </c>
      <c r="AJ17" s="238">
        <v>4</v>
      </c>
      <c r="AK17" s="238">
        <v>21</v>
      </c>
      <c r="AL17" s="238">
        <v>20</v>
      </c>
      <c r="AM17" s="238" t="s">
        <v>354</v>
      </c>
      <c r="AN17" s="238">
        <v>5</v>
      </c>
      <c r="AO17" s="238">
        <v>72</v>
      </c>
      <c r="AS17" s="238">
        <v>7</v>
      </c>
      <c r="AT17" s="238">
        <v>98</v>
      </c>
      <c r="AU17" s="238">
        <v>55</v>
      </c>
      <c r="AV17" s="238">
        <v>11</v>
      </c>
      <c r="AW17" s="238">
        <v>21</v>
      </c>
      <c r="CT17" s="238">
        <v>442591</v>
      </c>
      <c r="CU17" s="238">
        <v>4951818</v>
      </c>
      <c r="CV17" s="238">
        <v>44.717441299999997</v>
      </c>
      <c r="CW17" s="238">
        <v>-93.724839700000004</v>
      </c>
      <c r="CX17" s="238" t="s">
        <v>359</v>
      </c>
      <c r="CY17" s="238" t="s">
        <v>4162</v>
      </c>
    </row>
    <row r="18" spans="1:103" x14ac:dyDescent="0.25">
      <c r="A18" s="238">
        <v>10939054</v>
      </c>
      <c r="B18" s="238">
        <v>4</v>
      </c>
      <c r="C18" s="238">
        <v>50</v>
      </c>
      <c r="D18" s="238">
        <v>15.971</v>
      </c>
      <c r="E18" s="238">
        <v>10</v>
      </c>
      <c r="G18" s="238" t="s">
        <v>4134</v>
      </c>
      <c r="H18" s="238" t="s">
        <v>354</v>
      </c>
      <c r="I18" s="238">
        <v>25</v>
      </c>
      <c r="K18" s="238">
        <v>14037853</v>
      </c>
      <c r="L18" s="238">
        <v>143280372</v>
      </c>
      <c r="M18" s="238">
        <v>11</v>
      </c>
      <c r="N18" s="238">
        <v>24</v>
      </c>
      <c r="O18" s="238">
        <v>2014</v>
      </c>
      <c r="P18" s="238" t="s">
        <v>361</v>
      </c>
      <c r="Q18" s="238">
        <v>6</v>
      </c>
      <c r="S18" s="238">
        <v>4</v>
      </c>
      <c r="T18" s="238">
        <v>0</v>
      </c>
      <c r="U18" s="238">
        <v>1</v>
      </c>
      <c r="V18" s="238">
        <v>4</v>
      </c>
      <c r="W18" s="238">
        <v>69</v>
      </c>
      <c r="X18" s="238">
        <v>2</v>
      </c>
      <c r="Y18" s="238">
        <v>6</v>
      </c>
      <c r="Z18" s="238">
        <v>5</v>
      </c>
      <c r="AA18" s="238">
        <v>7</v>
      </c>
      <c r="AB18" s="238">
        <v>5</v>
      </c>
      <c r="AC18" s="238">
        <v>98</v>
      </c>
      <c r="AD18" s="238" t="s">
        <v>4163</v>
      </c>
      <c r="AE18" s="238" t="s">
        <v>4163</v>
      </c>
      <c r="AF18" s="238" t="s">
        <v>2749</v>
      </c>
      <c r="AG18" s="238">
        <v>3</v>
      </c>
      <c r="AH18" s="238">
        <v>2</v>
      </c>
      <c r="AI18" s="238">
        <v>2</v>
      </c>
      <c r="AJ18" s="238">
        <v>3</v>
      </c>
      <c r="AK18" s="238">
        <v>21</v>
      </c>
      <c r="AL18" s="238">
        <v>34</v>
      </c>
      <c r="AM18" s="238" t="s">
        <v>354</v>
      </c>
      <c r="AN18" s="238">
        <v>5</v>
      </c>
      <c r="AS18" s="238">
        <v>7</v>
      </c>
      <c r="AT18" s="238">
        <v>98</v>
      </c>
      <c r="AU18" s="238">
        <v>55</v>
      </c>
      <c r="AV18" s="238">
        <v>11</v>
      </c>
      <c r="AW18" s="238">
        <v>22</v>
      </c>
      <c r="CT18" s="238">
        <v>443011</v>
      </c>
      <c r="CU18" s="238">
        <v>4951819</v>
      </c>
      <c r="CV18" s="238">
        <v>44.717486700000002</v>
      </c>
      <c r="CW18" s="238">
        <v>-93.719544999999997</v>
      </c>
      <c r="CX18" s="238" t="s">
        <v>359</v>
      </c>
      <c r="CY18" s="238" t="s">
        <v>4164</v>
      </c>
    </row>
    <row r="19" spans="1:103" x14ac:dyDescent="0.25">
      <c r="A19" s="238">
        <v>10703957</v>
      </c>
      <c r="B19" s="238">
        <v>4</v>
      </c>
      <c r="C19" s="238">
        <v>50</v>
      </c>
      <c r="D19" s="238">
        <v>16.164000000000001</v>
      </c>
      <c r="E19" s="238">
        <v>10</v>
      </c>
      <c r="G19" s="238" t="s">
        <v>4134</v>
      </c>
      <c r="H19" s="238" t="s">
        <v>354</v>
      </c>
      <c r="I19" s="238">
        <v>25</v>
      </c>
      <c r="K19" s="238">
        <v>11033150</v>
      </c>
      <c r="L19" s="238">
        <v>112880129</v>
      </c>
      <c r="M19" s="238">
        <v>10</v>
      </c>
      <c r="N19" s="238">
        <v>15</v>
      </c>
      <c r="O19" s="238">
        <v>2011</v>
      </c>
      <c r="P19" s="238" t="s">
        <v>364</v>
      </c>
      <c r="Q19" s="238">
        <v>11</v>
      </c>
      <c r="S19" s="238">
        <v>5</v>
      </c>
      <c r="T19" s="238">
        <v>0</v>
      </c>
      <c r="U19" s="238">
        <v>1</v>
      </c>
      <c r="V19" s="238">
        <v>7</v>
      </c>
      <c r="W19" s="238">
        <v>45</v>
      </c>
      <c r="X19" s="238">
        <v>2</v>
      </c>
      <c r="Y19" s="238">
        <v>1</v>
      </c>
      <c r="Z19" s="238">
        <v>1</v>
      </c>
      <c r="AB19" s="238">
        <v>1</v>
      </c>
      <c r="AC19" s="238">
        <v>98</v>
      </c>
      <c r="AD19" s="238">
        <v>50</v>
      </c>
      <c r="AE19" s="238" t="s">
        <v>4165</v>
      </c>
      <c r="AF19" s="238" t="s">
        <v>2749</v>
      </c>
      <c r="AG19" s="238">
        <v>3</v>
      </c>
      <c r="AH19" s="238">
        <v>2</v>
      </c>
      <c r="AI19" s="238">
        <v>41</v>
      </c>
      <c r="AJ19" s="238">
        <v>4</v>
      </c>
      <c r="AK19" s="238">
        <v>21</v>
      </c>
      <c r="AL19" s="238">
        <v>53</v>
      </c>
      <c r="AM19" s="238" t="s">
        <v>354</v>
      </c>
      <c r="AN19" s="238">
        <v>5</v>
      </c>
      <c r="AS19" s="238">
        <v>7</v>
      </c>
      <c r="AT19" s="238">
        <v>98</v>
      </c>
      <c r="AU19" s="238">
        <v>50</v>
      </c>
      <c r="AV19" s="238">
        <v>11</v>
      </c>
      <c r="AW19" s="238">
        <v>21</v>
      </c>
      <c r="CT19" s="238">
        <v>443322</v>
      </c>
      <c r="CU19" s="238">
        <v>4951820</v>
      </c>
      <c r="CV19" s="238">
        <v>44.717520299999997</v>
      </c>
      <c r="CW19" s="238">
        <v>-93.715611699999997</v>
      </c>
      <c r="CX19" s="238" t="s">
        <v>359</v>
      </c>
      <c r="CY19" s="238" t="s">
        <v>4166</v>
      </c>
    </row>
    <row r="20" spans="1:103" x14ac:dyDescent="0.25">
      <c r="A20" s="238">
        <v>10778430</v>
      </c>
      <c r="B20" s="238">
        <v>4</v>
      </c>
      <c r="C20" s="238">
        <v>50</v>
      </c>
      <c r="D20" s="238">
        <v>16.201000000000001</v>
      </c>
      <c r="E20" s="238">
        <v>10</v>
      </c>
      <c r="G20" s="238" t="s">
        <v>4134</v>
      </c>
      <c r="H20" s="238" t="s">
        <v>354</v>
      </c>
      <c r="I20" s="238">
        <v>25</v>
      </c>
      <c r="K20" s="238">
        <v>12018393</v>
      </c>
      <c r="L20" s="238">
        <v>121760105</v>
      </c>
      <c r="M20" s="238">
        <v>6</v>
      </c>
      <c r="N20" s="238">
        <v>24</v>
      </c>
      <c r="O20" s="238">
        <v>2012</v>
      </c>
      <c r="P20" s="238" t="s">
        <v>366</v>
      </c>
      <c r="Q20" s="238">
        <v>16</v>
      </c>
      <c r="S20" s="238">
        <v>4</v>
      </c>
      <c r="T20" s="238">
        <v>0</v>
      </c>
      <c r="U20" s="238">
        <v>1</v>
      </c>
      <c r="V20" s="238">
        <v>8</v>
      </c>
      <c r="W20" s="238">
        <v>69</v>
      </c>
      <c r="X20" s="238">
        <v>3</v>
      </c>
      <c r="Y20" s="238">
        <v>1</v>
      </c>
      <c r="Z20" s="238">
        <v>2</v>
      </c>
      <c r="AB20" s="238">
        <v>1</v>
      </c>
      <c r="AC20" s="238">
        <v>98</v>
      </c>
      <c r="AD20" s="238">
        <v>50</v>
      </c>
      <c r="AE20" s="238" t="s">
        <v>4165</v>
      </c>
      <c r="AF20" s="238" t="s">
        <v>2749</v>
      </c>
      <c r="AG20" s="238">
        <v>3</v>
      </c>
      <c r="AH20" s="238">
        <v>2</v>
      </c>
      <c r="AI20" s="238">
        <v>2</v>
      </c>
      <c r="AJ20" s="238">
        <v>4</v>
      </c>
      <c r="AK20" s="238">
        <v>21</v>
      </c>
      <c r="AL20" s="238">
        <v>18</v>
      </c>
      <c r="AM20" s="238" t="s">
        <v>354</v>
      </c>
      <c r="AN20" s="238">
        <v>5</v>
      </c>
      <c r="AO20" s="238">
        <v>15</v>
      </c>
      <c r="AP20" s="238">
        <v>21</v>
      </c>
      <c r="AS20" s="238">
        <v>7</v>
      </c>
      <c r="AT20" s="238">
        <v>98</v>
      </c>
      <c r="AU20" s="238">
        <v>55</v>
      </c>
      <c r="AV20" s="238">
        <v>10</v>
      </c>
      <c r="AW20" s="238">
        <v>22</v>
      </c>
      <c r="CT20" s="238">
        <v>443382</v>
      </c>
      <c r="CU20" s="238">
        <v>4951820</v>
      </c>
      <c r="CV20" s="238">
        <v>44.717526700000001</v>
      </c>
      <c r="CW20" s="238">
        <v>-93.714853599999998</v>
      </c>
      <c r="CX20" s="238" t="s">
        <v>359</v>
      </c>
      <c r="CY20" s="238" t="s">
        <v>4167</v>
      </c>
    </row>
    <row r="21" spans="1:103" x14ac:dyDescent="0.25">
      <c r="A21" s="238">
        <v>404328</v>
      </c>
      <c r="B21" s="238">
        <v>4</v>
      </c>
      <c r="C21" s="238">
        <v>50</v>
      </c>
      <c r="D21" s="238">
        <v>16.265999999999998</v>
      </c>
      <c r="E21" s="238">
        <v>10</v>
      </c>
      <c r="G21" s="238" t="s">
        <v>4168</v>
      </c>
      <c r="H21" s="238" t="s">
        <v>354</v>
      </c>
      <c r="I21" s="238">
        <v>25</v>
      </c>
      <c r="K21" s="238">
        <v>16042233</v>
      </c>
      <c r="M21" s="238">
        <v>12</v>
      </c>
      <c r="N21" s="238">
        <v>15</v>
      </c>
      <c r="O21" s="238">
        <v>2016</v>
      </c>
      <c r="P21" s="238" t="s">
        <v>384</v>
      </c>
      <c r="Q21" s="238">
        <v>18</v>
      </c>
      <c r="S21" s="238">
        <v>5</v>
      </c>
      <c r="T21" s="238">
        <v>0</v>
      </c>
      <c r="U21" s="238">
        <v>1</v>
      </c>
      <c r="W21" s="238">
        <v>16</v>
      </c>
      <c r="X21" s="238">
        <v>2</v>
      </c>
      <c r="Y21" s="238">
        <v>6</v>
      </c>
      <c r="Z21" s="238">
        <v>2</v>
      </c>
      <c r="AB21" s="238">
        <v>5</v>
      </c>
      <c r="AC21" s="238">
        <v>98</v>
      </c>
      <c r="AD21" s="238" t="s">
        <v>2748</v>
      </c>
      <c r="AF21" s="238" t="s">
        <v>2749</v>
      </c>
      <c r="AG21" s="238">
        <v>4</v>
      </c>
      <c r="AH21" s="238">
        <v>2</v>
      </c>
      <c r="AI21" s="238">
        <v>2</v>
      </c>
      <c r="AJ21" s="238">
        <v>3</v>
      </c>
      <c r="AK21" s="238">
        <v>21</v>
      </c>
      <c r="AL21" s="238">
        <v>70</v>
      </c>
      <c r="AM21" s="238" t="s">
        <v>354</v>
      </c>
      <c r="AN21" s="238">
        <v>5</v>
      </c>
      <c r="AO21" s="238">
        <v>1</v>
      </c>
      <c r="AS21" s="238">
        <v>12</v>
      </c>
      <c r="AT21" s="238">
        <v>9</v>
      </c>
      <c r="AU21" s="238">
        <v>55</v>
      </c>
      <c r="AV21" s="238">
        <v>11</v>
      </c>
      <c r="AW21" s="238">
        <v>21</v>
      </c>
      <c r="CT21" s="238">
        <v>443486.16259124101</v>
      </c>
      <c r="CU21" s="238">
        <v>4951818.1611191798</v>
      </c>
      <c r="CV21" s="238">
        <v>44.717513869999998</v>
      </c>
      <c r="CW21" s="238">
        <v>-93.71354384</v>
      </c>
      <c r="CX21" s="238" t="s">
        <v>359</v>
      </c>
      <c r="CY21" s="238" t="s">
        <v>4169</v>
      </c>
    </row>
    <row r="22" spans="1:103" x14ac:dyDescent="0.25">
      <c r="A22" s="238">
        <v>675551</v>
      </c>
      <c r="B22" s="238">
        <v>4</v>
      </c>
      <c r="C22" s="238">
        <v>50</v>
      </c>
      <c r="D22" s="238">
        <v>16.324000000000002</v>
      </c>
      <c r="E22" s="238">
        <v>10</v>
      </c>
      <c r="G22" s="238" t="s">
        <v>410</v>
      </c>
      <c r="H22" s="238" t="s">
        <v>354</v>
      </c>
      <c r="I22" s="238">
        <v>25</v>
      </c>
      <c r="K22" s="238">
        <v>19001098</v>
      </c>
      <c r="M22" s="238">
        <v>1</v>
      </c>
      <c r="N22" s="238">
        <v>11</v>
      </c>
      <c r="O22" s="238">
        <v>2019</v>
      </c>
      <c r="P22" s="238" t="s">
        <v>362</v>
      </c>
      <c r="Q22" s="238">
        <v>23</v>
      </c>
      <c r="S22" s="238">
        <v>5</v>
      </c>
      <c r="T22" s="238">
        <v>0</v>
      </c>
      <c r="U22" s="238">
        <v>1</v>
      </c>
      <c r="W22" s="238">
        <v>48</v>
      </c>
      <c r="X22" s="238">
        <v>2</v>
      </c>
      <c r="Y22" s="238">
        <v>6</v>
      </c>
      <c r="Z22" s="238">
        <v>1</v>
      </c>
      <c r="AB22" s="238">
        <v>1</v>
      </c>
      <c r="AC22" s="238">
        <v>98</v>
      </c>
      <c r="AD22" s="238" t="s">
        <v>2748</v>
      </c>
      <c r="AF22" s="238" t="s">
        <v>2749</v>
      </c>
      <c r="AG22" s="238">
        <v>3</v>
      </c>
      <c r="AH22" s="238">
        <v>2</v>
      </c>
      <c r="AI22" s="238">
        <v>4</v>
      </c>
      <c r="AJ22" s="238">
        <v>3</v>
      </c>
      <c r="AK22" s="238">
        <v>21</v>
      </c>
      <c r="AL22" s="238">
        <v>36</v>
      </c>
      <c r="AM22" s="238" t="s">
        <v>363</v>
      </c>
      <c r="AN22" s="238">
        <v>5</v>
      </c>
      <c r="AO22" s="238">
        <v>1</v>
      </c>
      <c r="AS22" s="238">
        <v>12</v>
      </c>
      <c r="AT22" s="238">
        <v>98</v>
      </c>
      <c r="AU22" s="238">
        <v>55</v>
      </c>
      <c r="AV22" s="238">
        <v>12</v>
      </c>
      <c r="AW22" s="238">
        <v>24</v>
      </c>
      <c r="CT22" s="238">
        <v>443577.75388904399</v>
      </c>
      <c r="CU22" s="238">
        <v>4951845.2365534501</v>
      </c>
      <c r="CV22" s="238">
        <v>44.717764809999998</v>
      </c>
      <c r="CW22" s="238">
        <v>-93.712390490000004</v>
      </c>
      <c r="CX22" s="238" t="s">
        <v>359</v>
      </c>
      <c r="CY22" s="238" t="s">
        <v>4170</v>
      </c>
    </row>
    <row r="23" spans="1:103" x14ac:dyDescent="0.25">
      <c r="A23" s="238">
        <v>10697009</v>
      </c>
      <c r="B23" s="238">
        <v>4</v>
      </c>
      <c r="C23" s="238">
        <v>50</v>
      </c>
      <c r="D23" s="238">
        <v>17.041</v>
      </c>
      <c r="E23" s="238">
        <v>10</v>
      </c>
      <c r="G23" s="238" t="s">
        <v>4134</v>
      </c>
      <c r="H23" s="238" t="s">
        <v>354</v>
      </c>
      <c r="I23" s="238">
        <v>25</v>
      </c>
      <c r="K23" s="238">
        <v>11002090</v>
      </c>
      <c r="L23" s="238">
        <v>110220099</v>
      </c>
      <c r="M23" s="238">
        <v>1</v>
      </c>
      <c r="N23" s="238">
        <v>22</v>
      </c>
      <c r="O23" s="238">
        <v>2011</v>
      </c>
      <c r="P23" s="238" t="s">
        <v>364</v>
      </c>
      <c r="Q23" s="238">
        <v>6</v>
      </c>
      <c r="S23" s="238">
        <v>4</v>
      </c>
      <c r="T23" s="238">
        <v>0</v>
      </c>
      <c r="U23" s="238">
        <v>1</v>
      </c>
      <c r="V23" s="238">
        <v>7</v>
      </c>
      <c r="W23" s="238">
        <v>83</v>
      </c>
      <c r="X23" s="238">
        <v>2</v>
      </c>
      <c r="Y23" s="238">
        <v>2</v>
      </c>
      <c r="Z23" s="238">
        <v>2</v>
      </c>
      <c r="AA23" s="238">
        <v>4</v>
      </c>
      <c r="AB23" s="238">
        <v>5</v>
      </c>
      <c r="AC23" s="238">
        <v>98</v>
      </c>
      <c r="AD23" s="238" t="s">
        <v>2766</v>
      </c>
      <c r="AE23" s="238" t="s">
        <v>4171</v>
      </c>
      <c r="AF23" s="238" t="s">
        <v>2749</v>
      </c>
      <c r="AG23" s="238">
        <v>3</v>
      </c>
      <c r="AH23" s="238">
        <v>2</v>
      </c>
      <c r="AI23" s="238">
        <v>2</v>
      </c>
      <c r="AJ23" s="238">
        <v>4</v>
      </c>
      <c r="AK23" s="238">
        <v>21</v>
      </c>
      <c r="AL23" s="238">
        <v>20</v>
      </c>
      <c r="AM23" s="238" t="s">
        <v>354</v>
      </c>
      <c r="AN23" s="238">
        <v>5</v>
      </c>
      <c r="AO23" s="238">
        <v>3</v>
      </c>
      <c r="AS23" s="238">
        <v>7</v>
      </c>
      <c r="AT23" s="238">
        <v>98</v>
      </c>
      <c r="AU23" s="238">
        <v>55</v>
      </c>
      <c r="AV23" s="238">
        <v>10</v>
      </c>
      <c r="AW23" s="238">
        <v>25</v>
      </c>
      <c r="CT23" s="238">
        <v>444683</v>
      </c>
      <c r="CU23" s="238">
        <v>4951844</v>
      </c>
      <c r="CV23" s="238">
        <v>44.717839099999999</v>
      </c>
      <c r="CW23" s="238">
        <v>-93.698439699999994</v>
      </c>
      <c r="CX23" s="238" t="s">
        <v>359</v>
      </c>
      <c r="CY23" s="238" t="s">
        <v>4172</v>
      </c>
    </row>
    <row r="24" spans="1:103" x14ac:dyDescent="0.25">
      <c r="A24" s="238">
        <v>10778056</v>
      </c>
      <c r="B24" s="238">
        <v>4</v>
      </c>
      <c r="C24" s="238">
        <v>50</v>
      </c>
      <c r="D24" s="238">
        <v>17.041</v>
      </c>
      <c r="E24" s="238">
        <v>10</v>
      </c>
      <c r="G24" s="238" t="s">
        <v>4134</v>
      </c>
      <c r="H24" s="238" t="s">
        <v>354</v>
      </c>
      <c r="I24" s="238">
        <v>25</v>
      </c>
      <c r="K24" s="238">
        <v>12016344</v>
      </c>
      <c r="L24" s="238">
        <v>121590082</v>
      </c>
      <c r="M24" s="238">
        <v>6</v>
      </c>
      <c r="N24" s="238">
        <v>7</v>
      </c>
      <c r="O24" s="238">
        <v>2012</v>
      </c>
      <c r="P24" s="238" t="s">
        <v>384</v>
      </c>
      <c r="Q24" s="238">
        <v>6</v>
      </c>
      <c r="S24" s="238">
        <v>3</v>
      </c>
      <c r="T24" s="238">
        <v>0</v>
      </c>
      <c r="U24" s="238">
        <v>1</v>
      </c>
      <c r="V24" s="238">
        <v>7</v>
      </c>
      <c r="W24" s="238">
        <v>45</v>
      </c>
      <c r="X24" s="238">
        <v>4</v>
      </c>
      <c r="Y24" s="238">
        <v>2</v>
      </c>
      <c r="Z24" s="238">
        <v>2</v>
      </c>
      <c r="AB24" s="238">
        <v>1</v>
      </c>
      <c r="AC24" s="238">
        <v>98</v>
      </c>
      <c r="AD24" s="238">
        <v>50</v>
      </c>
      <c r="AE24" s="238" t="s">
        <v>4173</v>
      </c>
      <c r="AF24" s="238" t="s">
        <v>2749</v>
      </c>
      <c r="AG24" s="238">
        <v>3</v>
      </c>
      <c r="AH24" s="238">
        <v>2</v>
      </c>
      <c r="AI24" s="238">
        <v>2</v>
      </c>
      <c r="AJ24" s="238">
        <v>4</v>
      </c>
      <c r="AK24" s="238">
        <v>21</v>
      </c>
      <c r="AL24" s="238">
        <v>20</v>
      </c>
      <c r="AM24" s="238" t="s">
        <v>354</v>
      </c>
      <c r="AN24" s="238">
        <v>5</v>
      </c>
      <c r="AO24" s="238">
        <v>15</v>
      </c>
      <c r="AP24" s="238">
        <v>21</v>
      </c>
      <c r="AS24" s="238">
        <v>7</v>
      </c>
      <c r="AT24" s="238">
        <v>98</v>
      </c>
      <c r="AU24" s="238">
        <v>55</v>
      </c>
      <c r="AV24" s="238">
        <v>10</v>
      </c>
      <c r="AW24" s="238">
        <v>20</v>
      </c>
      <c r="CT24" s="238">
        <v>444683</v>
      </c>
      <c r="CU24" s="238">
        <v>4951844</v>
      </c>
      <c r="CV24" s="238">
        <v>44.717839099999999</v>
      </c>
      <c r="CW24" s="238">
        <v>-93.698439699999994</v>
      </c>
      <c r="CX24" s="238" t="s">
        <v>359</v>
      </c>
      <c r="CY24" s="238" t="s">
        <v>4174</v>
      </c>
    </row>
    <row r="25" spans="1:103" x14ac:dyDescent="0.25">
      <c r="A25" s="238">
        <v>452254</v>
      </c>
      <c r="B25" s="238">
        <v>4</v>
      </c>
      <c r="C25" s="238">
        <v>50</v>
      </c>
      <c r="D25" s="238">
        <v>17.867999999999999</v>
      </c>
      <c r="E25" s="238">
        <v>10</v>
      </c>
      <c r="G25" s="238" t="s">
        <v>4168</v>
      </c>
      <c r="H25" s="238" t="s">
        <v>354</v>
      </c>
      <c r="I25" s="238">
        <v>25</v>
      </c>
      <c r="K25" s="238">
        <v>17015972</v>
      </c>
      <c r="M25" s="238">
        <v>5</v>
      </c>
      <c r="N25" s="238">
        <v>15</v>
      </c>
      <c r="O25" s="238">
        <v>2017</v>
      </c>
      <c r="P25" s="238" t="s">
        <v>361</v>
      </c>
      <c r="Q25" s="238">
        <v>5</v>
      </c>
      <c r="R25" s="238" t="s">
        <v>369</v>
      </c>
      <c r="S25" s="238">
        <v>3</v>
      </c>
      <c r="T25" s="238">
        <v>0</v>
      </c>
      <c r="U25" s="238">
        <v>2</v>
      </c>
      <c r="V25" s="238">
        <v>5</v>
      </c>
      <c r="W25" s="238">
        <v>10</v>
      </c>
      <c r="X25" s="238">
        <v>3</v>
      </c>
      <c r="Y25" s="238">
        <v>2</v>
      </c>
      <c r="Z25" s="238">
        <v>2</v>
      </c>
      <c r="AB25" s="238">
        <v>1</v>
      </c>
      <c r="AC25" s="238">
        <v>98</v>
      </c>
      <c r="AD25" s="238" t="s">
        <v>2748</v>
      </c>
      <c r="AE25" s="238" t="s">
        <v>4142</v>
      </c>
      <c r="AF25" s="238" t="s">
        <v>2749</v>
      </c>
      <c r="AG25" s="238">
        <v>10</v>
      </c>
      <c r="AH25" s="238">
        <v>2</v>
      </c>
      <c r="AI25" s="238">
        <v>3</v>
      </c>
      <c r="AJ25" s="238">
        <v>3</v>
      </c>
      <c r="AK25" s="238">
        <v>34</v>
      </c>
      <c r="AL25" s="238">
        <v>36</v>
      </c>
      <c r="AM25" s="238" t="s">
        <v>354</v>
      </c>
      <c r="AN25" s="238">
        <v>5</v>
      </c>
      <c r="AO25" s="238">
        <v>2</v>
      </c>
      <c r="AS25" s="238">
        <v>12</v>
      </c>
      <c r="AT25" s="238">
        <v>23</v>
      </c>
      <c r="AU25" s="238">
        <v>35</v>
      </c>
      <c r="AV25" s="238">
        <v>11</v>
      </c>
      <c r="AW25" s="238">
        <v>21</v>
      </c>
      <c r="AX25" s="238">
        <v>2</v>
      </c>
      <c r="AY25" s="238">
        <v>2</v>
      </c>
      <c r="AZ25" s="238">
        <v>1</v>
      </c>
      <c r="BA25" s="238">
        <v>21</v>
      </c>
      <c r="BB25" s="238">
        <v>49</v>
      </c>
      <c r="BC25" s="238" t="s">
        <v>363</v>
      </c>
      <c r="BD25" s="238">
        <v>5</v>
      </c>
      <c r="BE25" s="238">
        <v>1</v>
      </c>
      <c r="BI25" s="238">
        <v>12</v>
      </c>
      <c r="BJ25" s="238">
        <v>9</v>
      </c>
      <c r="BK25" s="238">
        <v>35</v>
      </c>
      <c r="BL25" s="238">
        <v>11</v>
      </c>
      <c r="BM25" s="238">
        <v>23</v>
      </c>
      <c r="CT25" s="238">
        <v>446012.93847812602</v>
      </c>
      <c r="CU25" s="238">
        <v>4951831.3910390101</v>
      </c>
      <c r="CV25" s="238">
        <v>44.717827829999997</v>
      </c>
      <c r="CW25" s="238">
        <v>-93.681644460000001</v>
      </c>
      <c r="CX25" s="238" t="s">
        <v>359</v>
      </c>
      <c r="CY25" s="238" t="s">
        <v>4175</v>
      </c>
    </row>
    <row r="26" spans="1:103" x14ac:dyDescent="0.25">
      <c r="A26" s="238">
        <v>10776040</v>
      </c>
      <c r="B26" s="238">
        <v>4</v>
      </c>
      <c r="C26" s="238">
        <v>50</v>
      </c>
      <c r="D26" s="238">
        <v>17.867999999999999</v>
      </c>
      <c r="E26" s="238">
        <v>10</v>
      </c>
      <c r="G26" s="238" t="s">
        <v>4134</v>
      </c>
      <c r="H26" s="238" t="s">
        <v>354</v>
      </c>
      <c r="I26" s="238">
        <v>25</v>
      </c>
      <c r="L26" s="238">
        <v>120650100</v>
      </c>
      <c r="M26" s="238">
        <v>1</v>
      </c>
      <c r="N26" s="238">
        <v>26</v>
      </c>
      <c r="O26" s="238">
        <v>2012</v>
      </c>
      <c r="P26" s="238" t="s">
        <v>384</v>
      </c>
      <c r="Q26" s="238">
        <v>6</v>
      </c>
      <c r="S26" s="238">
        <v>5</v>
      </c>
      <c r="T26" s="238">
        <v>0</v>
      </c>
      <c r="U26" s="238">
        <v>1</v>
      </c>
      <c r="W26" s="238">
        <v>16</v>
      </c>
      <c r="AB26" s="238">
        <v>2</v>
      </c>
      <c r="AC26" s="238">
        <v>98</v>
      </c>
      <c r="AF26" s="238" t="s">
        <v>2749</v>
      </c>
      <c r="AG26" s="238">
        <v>4</v>
      </c>
      <c r="AH26" s="238">
        <v>2</v>
      </c>
      <c r="AI26" s="238">
        <v>11</v>
      </c>
      <c r="AK26" s="238">
        <v>21</v>
      </c>
      <c r="AL26" s="238">
        <v>64</v>
      </c>
      <c r="AM26" s="238" t="s">
        <v>354</v>
      </c>
      <c r="CT26" s="238">
        <v>446012</v>
      </c>
      <c r="CU26" s="238">
        <v>4951831</v>
      </c>
      <c r="CV26" s="238">
        <v>44.717828799999999</v>
      </c>
      <c r="CW26" s="238">
        <v>-93.681650000000005</v>
      </c>
      <c r="CX26" s="238" t="s">
        <v>359</v>
      </c>
    </row>
    <row r="27" spans="1:103" x14ac:dyDescent="0.25">
      <c r="A27" s="238">
        <v>10852198</v>
      </c>
      <c r="B27" s="238">
        <v>4</v>
      </c>
      <c r="C27" s="238">
        <v>50</v>
      </c>
      <c r="D27" s="238">
        <v>17.867999999999999</v>
      </c>
      <c r="E27" s="238">
        <v>10</v>
      </c>
      <c r="G27" s="238" t="s">
        <v>4134</v>
      </c>
      <c r="H27" s="238" t="s">
        <v>354</v>
      </c>
      <c r="I27" s="238">
        <v>25</v>
      </c>
      <c r="K27" s="238">
        <v>13016467</v>
      </c>
      <c r="L27" s="238">
        <v>131570082</v>
      </c>
      <c r="M27" s="238">
        <v>6</v>
      </c>
      <c r="N27" s="238">
        <v>5</v>
      </c>
      <c r="O27" s="238">
        <v>2013</v>
      </c>
      <c r="P27" s="238" t="s">
        <v>355</v>
      </c>
      <c r="Q27" s="238">
        <v>16</v>
      </c>
      <c r="S27" s="238">
        <v>5</v>
      </c>
      <c r="T27" s="238">
        <v>0</v>
      </c>
      <c r="U27" s="238">
        <v>2</v>
      </c>
      <c r="V27" s="238">
        <v>5</v>
      </c>
      <c r="W27" s="238">
        <v>10</v>
      </c>
      <c r="X27" s="238">
        <v>3</v>
      </c>
      <c r="Y27" s="238">
        <v>1</v>
      </c>
      <c r="Z27" s="238">
        <v>1</v>
      </c>
      <c r="AA27" s="238">
        <v>1</v>
      </c>
      <c r="AB27" s="238">
        <v>1</v>
      </c>
      <c r="AC27" s="238">
        <v>98</v>
      </c>
      <c r="AD27" s="238" t="s">
        <v>4176</v>
      </c>
      <c r="AE27" s="238" t="s">
        <v>4177</v>
      </c>
      <c r="AF27" s="238" t="s">
        <v>2749</v>
      </c>
      <c r="AG27" s="238">
        <v>10</v>
      </c>
      <c r="AH27" s="238">
        <v>2</v>
      </c>
      <c r="AI27" s="238">
        <v>2</v>
      </c>
      <c r="AJ27" s="238">
        <v>4</v>
      </c>
      <c r="AK27" s="238">
        <v>21</v>
      </c>
      <c r="AL27" s="238">
        <v>17</v>
      </c>
      <c r="AM27" s="238" t="s">
        <v>354</v>
      </c>
      <c r="AN27" s="238">
        <v>5</v>
      </c>
      <c r="AO27" s="238">
        <v>2</v>
      </c>
      <c r="AP27" s="238">
        <v>1</v>
      </c>
      <c r="AS27" s="238">
        <v>7</v>
      </c>
      <c r="AT27" s="238">
        <v>2</v>
      </c>
      <c r="AU27" s="238">
        <v>35</v>
      </c>
      <c r="AV27" s="238">
        <v>11</v>
      </c>
      <c r="AW27" s="238">
        <v>21</v>
      </c>
      <c r="AX27" s="238">
        <v>2</v>
      </c>
      <c r="AY27" s="238">
        <v>2</v>
      </c>
      <c r="AZ27" s="238">
        <v>2</v>
      </c>
      <c r="BA27" s="238">
        <v>21</v>
      </c>
      <c r="BB27" s="238">
        <v>56</v>
      </c>
      <c r="BC27" s="238" t="s">
        <v>363</v>
      </c>
      <c r="BD27" s="238">
        <v>5</v>
      </c>
      <c r="BE27" s="238">
        <v>1</v>
      </c>
      <c r="BF27" s="238">
        <v>1</v>
      </c>
      <c r="BI27" s="238">
        <v>7</v>
      </c>
      <c r="BJ27" s="238">
        <v>2</v>
      </c>
      <c r="BK27" s="238">
        <v>35</v>
      </c>
      <c r="BL27" s="238">
        <v>11</v>
      </c>
      <c r="BM27" s="238">
        <v>21</v>
      </c>
      <c r="CT27" s="238">
        <v>446012</v>
      </c>
      <c r="CU27" s="238">
        <v>4951831</v>
      </c>
      <c r="CV27" s="238">
        <v>44.717828799999999</v>
      </c>
      <c r="CW27" s="238">
        <v>-93.681650000000005</v>
      </c>
      <c r="CX27" s="238" t="s">
        <v>359</v>
      </c>
      <c r="CY27" s="238" t="s">
        <v>4178</v>
      </c>
    </row>
    <row r="28" spans="1:103" x14ac:dyDescent="0.25">
      <c r="A28" s="238">
        <v>384606</v>
      </c>
      <c r="B28" s="238">
        <v>4</v>
      </c>
      <c r="C28" s="238">
        <v>50</v>
      </c>
      <c r="D28" s="238">
        <v>17.879000000000001</v>
      </c>
      <c r="E28" s="238">
        <v>10</v>
      </c>
      <c r="G28" s="238" t="s">
        <v>410</v>
      </c>
      <c r="H28" s="238" t="s">
        <v>354</v>
      </c>
      <c r="I28" s="238">
        <v>25</v>
      </c>
      <c r="K28" s="238">
        <v>16033813</v>
      </c>
      <c r="M28" s="238">
        <v>10</v>
      </c>
      <c r="N28" s="238">
        <v>5</v>
      </c>
      <c r="O28" s="238">
        <v>2016</v>
      </c>
      <c r="P28" s="238" t="s">
        <v>355</v>
      </c>
      <c r="Q28" s="238">
        <v>0</v>
      </c>
      <c r="R28" s="238" t="s">
        <v>369</v>
      </c>
      <c r="S28" s="238">
        <v>5</v>
      </c>
      <c r="T28" s="238">
        <v>0</v>
      </c>
      <c r="U28" s="238">
        <v>1</v>
      </c>
      <c r="W28" s="238">
        <v>69</v>
      </c>
      <c r="X28" s="238">
        <v>3</v>
      </c>
      <c r="Y28" s="238">
        <v>7</v>
      </c>
      <c r="Z28" s="238">
        <v>99</v>
      </c>
      <c r="AB28" s="238">
        <v>99</v>
      </c>
      <c r="AC28" s="238">
        <v>98</v>
      </c>
      <c r="AD28" s="238" t="s">
        <v>2748</v>
      </c>
      <c r="AF28" s="238" t="s">
        <v>2749</v>
      </c>
      <c r="AG28" s="238">
        <v>3</v>
      </c>
      <c r="AH28" s="238">
        <v>2</v>
      </c>
      <c r="AI28" s="238">
        <v>3</v>
      </c>
      <c r="AJ28" s="238">
        <v>3</v>
      </c>
      <c r="AK28" s="238">
        <v>21</v>
      </c>
      <c r="AL28" s="238">
        <v>27</v>
      </c>
      <c r="AM28" s="238" t="s">
        <v>354</v>
      </c>
      <c r="AN28" s="238">
        <v>99</v>
      </c>
      <c r="AO28" s="238">
        <v>70</v>
      </c>
      <c r="AS28" s="238">
        <v>12</v>
      </c>
      <c r="AT28" s="238">
        <v>23</v>
      </c>
      <c r="AU28" s="238">
        <v>35</v>
      </c>
      <c r="AV28" s="238">
        <v>11</v>
      </c>
      <c r="AW28" s="238">
        <v>21</v>
      </c>
      <c r="CT28" s="238">
        <v>446030.65616848698</v>
      </c>
      <c r="CU28" s="238">
        <v>4951845.3600438004</v>
      </c>
      <c r="CV28" s="238">
        <v>44.717954910000003</v>
      </c>
      <c r="CW28" s="238">
        <v>-93.681422249999997</v>
      </c>
      <c r="CX28" s="238" t="s">
        <v>359</v>
      </c>
      <c r="CY28" s="238" t="s">
        <v>4179</v>
      </c>
    </row>
    <row r="29" spans="1:103" x14ac:dyDescent="0.25">
      <c r="A29" s="238">
        <v>839053</v>
      </c>
      <c r="B29" s="238">
        <v>4</v>
      </c>
      <c r="C29" s="238">
        <v>51</v>
      </c>
      <c r="D29" s="238">
        <v>1.974</v>
      </c>
      <c r="E29" s="238">
        <v>10</v>
      </c>
      <c r="G29" s="238" t="s">
        <v>4147</v>
      </c>
      <c r="H29" s="238" t="s">
        <v>354</v>
      </c>
      <c r="I29" s="238">
        <v>25</v>
      </c>
      <c r="K29" s="238">
        <v>20026211</v>
      </c>
      <c r="L29" s="238">
        <v>202470192</v>
      </c>
      <c r="M29" s="238">
        <v>9</v>
      </c>
      <c r="N29" s="238">
        <v>3</v>
      </c>
      <c r="O29" s="238">
        <v>2020</v>
      </c>
      <c r="P29" s="238" t="s">
        <v>384</v>
      </c>
      <c r="Q29" s="238">
        <v>20</v>
      </c>
      <c r="R29" s="238" t="s">
        <v>419</v>
      </c>
      <c r="S29" s="238">
        <v>5</v>
      </c>
      <c r="T29" s="238">
        <v>0</v>
      </c>
      <c r="U29" s="238">
        <v>1</v>
      </c>
      <c r="W29" s="238">
        <v>17</v>
      </c>
      <c r="X29" s="238">
        <v>90</v>
      </c>
      <c r="Y29" s="238">
        <v>6</v>
      </c>
      <c r="Z29" s="238">
        <v>1</v>
      </c>
      <c r="AB29" s="238">
        <v>1</v>
      </c>
      <c r="AC29" s="238">
        <v>98</v>
      </c>
      <c r="AD29" s="238" t="s">
        <v>375</v>
      </c>
      <c r="AF29" s="238" t="s">
        <v>414</v>
      </c>
      <c r="AG29" s="238">
        <v>4</v>
      </c>
      <c r="AH29" s="238">
        <v>2</v>
      </c>
      <c r="AI29" s="238">
        <v>2</v>
      </c>
      <c r="AJ29" s="238">
        <v>1</v>
      </c>
      <c r="AK29" s="238">
        <v>21</v>
      </c>
      <c r="AL29" s="238">
        <v>24</v>
      </c>
      <c r="AM29" s="238" t="s">
        <v>354</v>
      </c>
      <c r="AN29" s="238">
        <v>5</v>
      </c>
      <c r="AO29" s="238">
        <v>1</v>
      </c>
      <c r="AS29" s="238">
        <v>12</v>
      </c>
      <c r="AT29" s="238">
        <v>9</v>
      </c>
      <c r="AU29" s="238">
        <v>55</v>
      </c>
      <c r="AV29" s="238">
        <v>11</v>
      </c>
      <c r="AW29" s="238">
        <v>21</v>
      </c>
      <c r="CT29" s="238">
        <v>432731.35774829797</v>
      </c>
      <c r="CU29" s="238">
        <v>4951833.5923302304</v>
      </c>
      <c r="CV29" s="238">
        <v>44.716723709999997</v>
      </c>
      <c r="CW29" s="238">
        <v>-93.849322360000002</v>
      </c>
      <c r="CX29" s="238" t="s">
        <v>359</v>
      </c>
      <c r="CY29" s="238" t="s">
        <v>4180</v>
      </c>
    </row>
    <row r="30" spans="1:103" x14ac:dyDescent="0.25">
      <c r="A30" s="238">
        <v>10849609</v>
      </c>
      <c r="B30" s="238">
        <v>4</v>
      </c>
      <c r="C30" s="238">
        <v>53</v>
      </c>
      <c r="D30" s="238">
        <v>2.9889999999999999</v>
      </c>
      <c r="E30" s="238">
        <v>10</v>
      </c>
      <c r="G30" s="238" t="s">
        <v>353</v>
      </c>
      <c r="H30" s="238" t="s">
        <v>354</v>
      </c>
      <c r="I30" s="238">
        <v>25</v>
      </c>
      <c r="K30" s="238">
        <v>13005340</v>
      </c>
      <c r="L30" s="238">
        <v>130530198</v>
      </c>
      <c r="M30" s="238">
        <v>2</v>
      </c>
      <c r="N30" s="238">
        <v>22</v>
      </c>
      <c r="O30" s="238">
        <v>2013</v>
      </c>
      <c r="P30" s="238" t="s">
        <v>362</v>
      </c>
      <c r="Q30" s="238">
        <v>6</v>
      </c>
      <c r="S30" s="238">
        <v>5</v>
      </c>
      <c r="T30" s="238">
        <v>0</v>
      </c>
      <c r="U30" s="238">
        <v>2</v>
      </c>
      <c r="V30" s="238">
        <v>5</v>
      </c>
      <c r="W30" s="238">
        <v>10</v>
      </c>
      <c r="X30" s="238">
        <v>3</v>
      </c>
      <c r="Y30" s="238">
        <v>1</v>
      </c>
      <c r="Z30" s="238">
        <v>4</v>
      </c>
      <c r="AA30" s="238">
        <v>2</v>
      </c>
      <c r="AB30" s="238">
        <v>5</v>
      </c>
      <c r="AC30" s="238">
        <v>98</v>
      </c>
      <c r="AD30" s="238" t="s">
        <v>4181</v>
      </c>
      <c r="AE30" s="238" t="s">
        <v>4177</v>
      </c>
      <c r="AF30" s="238" t="s">
        <v>4182</v>
      </c>
      <c r="AG30" s="238">
        <v>10</v>
      </c>
      <c r="AH30" s="238">
        <v>2</v>
      </c>
      <c r="AI30" s="238">
        <v>4</v>
      </c>
      <c r="AJ30" s="238">
        <v>1</v>
      </c>
      <c r="AK30" s="238">
        <v>21</v>
      </c>
      <c r="AL30" s="238">
        <v>33</v>
      </c>
      <c r="AM30" s="238" t="s">
        <v>363</v>
      </c>
      <c r="AN30" s="238">
        <v>5</v>
      </c>
      <c r="AO30" s="238">
        <v>1</v>
      </c>
      <c r="AP30" s="238">
        <v>1</v>
      </c>
      <c r="AS30" s="238">
        <v>7</v>
      </c>
      <c r="AT30" s="238">
        <v>2</v>
      </c>
      <c r="AU30" s="238">
        <v>40</v>
      </c>
      <c r="AV30" s="238">
        <v>11</v>
      </c>
      <c r="AW30" s="238">
        <v>20</v>
      </c>
      <c r="AX30" s="238">
        <v>2</v>
      </c>
      <c r="AY30" s="238">
        <v>4</v>
      </c>
      <c r="AZ30" s="238">
        <v>7</v>
      </c>
      <c r="BA30" s="238">
        <v>24</v>
      </c>
      <c r="BB30" s="238">
        <v>28</v>
      </c>
      <c r="BC30" s="238" t="s">
        <v>363</v>
      </c>
      <c r="BD30" s="238">
        <v>5</v>
      </c>
      <c r="BE30" s="238">
        <v>15</v>
      </c>
      <c r="BF30" s="238">
        <v>2</v>
      </c>
      <c r="BI30" s="238">
        <v>7</v>
      </c>
      <c r="BJ30" s="238">
        <v>2</v>
      </c>
      <c r="BK30" s="238">
        <v>40</v>
      </c>
      <c r="BL30" s="238">
        <v>11</v>
      </c>
      <c r="BM30" s="238">
        <v>20</v>
      </c>
      <c r="CT30" s="238">
        <v>437565</v>
      </c>
      <c r="CU30" s="238">
        <v>4951797</v>
      </c>
      <c r="CV30" s="238">
        <v>44.716831900000003</v>
      </c>
      <c r="CW30" s="238">
        <v>-93.788294699999994</v>
      </c>
      <c r="CX30" s="238" t="s">
        <v>359</v>
      </c>
      <c r="CY30" s="238" t="s">
        <v>4183</v>
      </c>
    </row>
    <row r="31" spans="1:103" x14ac:dyDescent="0.25">
      <c r="A31" s="238">
        <v>10936827</v>
      </c>
      <c r="B31" s="238">
        <v>4</v>
      </c>
      <c r="C31" s="238">
        <v>53</v>
      </c>
      <c r="D31" s="238">
        <v>2.9889999999999999</v>
      </c>
      <c r="E31" s="238">
        <v>10</v>
      </c>
      <c r="G31" s="238" t="s">
        <v>353</v>
      </c>
      <c r="H31" s="238" t="s">
        <v>354</v>
      </c>
      <c r="I31" s="238">
        <v>25</v>
      </c>
      <c r="K31" s="238">
        <v>14026745</v>
      </c>
      <c r="L31" s="238">
        <v>142300041</v>
      </c>
      <c r="M31" s="238">
        <v>8</v>
      </c>
      <c r="N31" s="238">
        <v>16</v>
      </c>
      <c r="O31" s="238">
        <v>2014</v>
      </c>
      <c r="P31" s="238" t="s">
        <v>364</v>
      </c>
      <c r="Q31" s="238">
        <v>14</v>
      </c>
      <c r="S31" s="238">
        <v>4</v>
      </c>
      <c r="T31" s="238">
        <v>0</v>
      </c>
      <c r="U31" s="238">
        <v>2</v>
      </c>
      <c r="V31" s="238">
        <v>4</v>
      </c>
      <c r="W31" s="238">
        <v>45</v>
      </c>
      <c r="X31" s="238">
        <v>15</v>
      </c>
      <c r="Y31" s="238">
        <v>1</v>
      </c>
      <c r="Z31" s="238">
        <v>2</v>
      </c>
      <c r="AA31" s="238">
        <v>2</v>
      </c>
      <c r="AB31" s="238">
        <v>1</v>
      </c>
      <c r="AC31" s="238">
        <v>98</v>
      </c>
      <c r="AD31" s="238" t="s">
        <v>2773</v>
      </c>
      <c r="AE31" s="238" t="s">
        <v>2766</v>
      </c>
      <c r="AF31" s="238" t="s">
        <v>4182</v>
      </c>
      <c r="AG31" s="238">
        <v>90</v>
      </c>
      <c r="AH31" s="238">
        <v>2</v>
      </c>
      <c r="AI31" s="238">
        <v>31</v>
      </c>
      <c r="AJ31" s="238">
        <v>1</v>
      </c>
      <c r="AK31" s="238">
        <v>21</v>
      </c>
      <c r="AL31" s="238">
        <v>33</v>
      </c>
      <c r="AM31" s="238" t="s">
        <v>354</v>
      </c>
      <c r="AN31" s="238">
        <v>5</v>
      </c>
      <c r="AO31" s="238">
        <v>3</v>
      </c>
      <c r="AP31" s="238">
        <v>5</v>
      </c>
      <c r="AS31" s="238">
        <v>7</v>
      </c>
      <c r="AT31" s="238">
        <v>98</v>
      </c>
      <c r="AU31" s="238">
        <v>55</v>
      </c>
      <c r="AV31" s="238">
        <v>11</v>
      </c>
      <c r="AW31" s="238">
        <v>21</v>
      </c>
      <c r="AX31" s="238">
        <v>2</v>
      </c>
      <c r="AY31" s="238">
        <v>50</v>
      </c>
      <c r="AZ31" s="238">
        <v>1</v>
      </c>
      <c r="BA31" s="238">
        <v>21</v>
      </c>
      <c r="BB31" s="238">
        <v>32</v>
      </c>
      <c r="BC31" s="238" t="s">
        <v>354</v>
      </c>
      <c r="BD31" s="238">
        <v>5</v>
      </c>
      <c r="BE31" s="238">
        <v>1</v>
      </c>
      <c r="BF31" s="238">
        <v>1</v>
      </c>
      <c r="BI31" s="238">
        <v>7</v>
      </c>
      <c r="BJ31" s="238">
        <v>98</v>
      </c>
      <c r="BK31" s="238">
        <v>55</v>
      </c>
      <c r="BL31" s="238">
        <v>11</v>
      </c>
      <c r="BM31" s="238">
        <v>21</v>
      </c>
      <c r="CT31" s="238">
        <v>437565</v>
      </c>
      <c r="CU31" s="238">
        <v>4951797</v>
      </c>
      <c r="CV31" s="238">
        <v>44.716831900000003</v>
      </c>
      <c r="CW31" s="238">
        <v>-93.788294699999994</v>
      </c>
      <c r="CX31" s="238" t="s">
        <v>359</v>
      </c>
      <c r="CY31" s="238" t="s">
        <v>4184</v>
      </c>
    </row>
    <row r="32" spans="1:103" x14ac:dyDescent="0.25">
      <c r="A32" s="238">
        <v>11019458</v>
      </c>
      <c r="B32" s="238">
        <v>4</v>
      </c>
      <c r="C32" s="238">
        <v>53</v>
      </c>
      <c r="D32" s="238">
        <v>2.9889999999999999</v>
      </c>
      <c r="E32" s="238">
        <v>10</v>
      </c>
      <c r="G32" s="238" t="s">
        <v>4147</v>
      </c>
      <c r="H32" s="238" t="s">
        <v>354</v>
      </c>
      <c r="I32" s="238">
        <v>25</v>
      </c>
      <c r="K32" s="238">
        <v>15015678</v>
      </c>
      <c r="L32" s="238">
        <v>151420029</v>
      </c>
      <c r="M32" s="238">
        <v>5</v>
      </c>
      <c r="N32" s="238">
        <v>21</v>
      </c>
      <c r="O32" s="238">
        <v>2015</v>
      </c>
      <c r="P32" s="238" t="s">
        <v>384</v>
      </c>
      <c r="Q32" s="238">
        <v>14</v>
      </c>
      <c r="S32" s="238">
        <v>3</v>
      </c>
      <c r="T32" s="238">
        <v>0</v>
      </c>
      <c r="U32" s="238">
        <v>2</v>
      </c>
      <c r="V32" s="238">
        <v>90</v>
      </c>
      <c r="W32" s="238">
        <v>10</v>
      </c>
      <c r="X32" s="238">
        <v>3</v>
      </c>
      <c r="Y32" s="238">
        <v>1</v>
      </c>
      <c r="Z32" s="238">
        <v>1</v>
      </c>
      <c r="AB32" s="238">
        <v>1</v>
      </c>
      <c r="AC32" s="238">
        <v>98</v>
      </c>
      <c r="AD32" s="238" t="s">
        <v>4181</v>
      </c>
      <c r="AE32" s="238" t="s">
        <v>2759</v>
      </c>
      <c r="AF32" s="238" t="s">
        <v>4182</v>
      </c>
      <c r="AG32" s="238">
        <v>90</v>
      </c>
      <c r="AH32" s="238">
        <v>2</v>
      </c>
      <c r="AI32" s="238">
        <v>2</v>
      </c>
      <c r="AJ32" s="238">
        <v>3</v>
      </c>
      <c r="AK32" s="238">
        <v>21</v>
      </c>
      <c r="AL32" s="238">
        <v>51</v>
      </c>
      <c r="AM32" s="238" t="s">
        <v>354</v>
      </c>
      <c r="AN32" s="238">
        <v>5</v>
      </c>
      <c r="AO32" s="238">
        <v>2</v>
      </c>
      <c r="AS32" s="238">
        <v>7</v>
      </c>
      <c r="AT32" s="238">
        <v>2</v>
      </c>
      <c r="AU32" s="238">
        <v>40</v>
      </c>
      <c r="AV32" s="238">
        <v>11</v>
      </c>
      <c r="AW32" s="238">
        <v>21</v>
      </c>
      <c r="AX32" s="238">
        <v>2</v>
      </c>
      <c r="AY32" s="238">
        <v>2</v>
      </c>
      <c r="AZ32" s="238">
        <v>2</v>
      </c>
      <c r="BA32" s="238">
        <v>21</v>
      </c>
      <c r="BB32" s="238">
        <v>49</v>
      </c>
      <c r="BC32" s="238" t="s">
        <v>354</v>
      </c>
      <c r="BD32" s="238">
        <v>5</v>
      </c>
      <c r="BE32" s="238">
        <v>1</v>
      </c>
      <c r="BI32" s="238">
        <v>7</v>
      </c>
      <c r="BJ32" s="238">
        <v>2</v>
      </c>
      <c r="BK32" s="238">
        <v>40</v>
      </c>
      <c r="BL32" s="238">
        <v>11</v>
      </c>
      <c r="BM32" s="238">
        <v>21</v>
      </c>
      <c r="CT32" s="238">
        <v>437565</v>
      </c>
      <c r="CU32" s="238">
        <v>4951797</v>
      </c>
      <c r="CV32" s="238">
        <v>44.716831900000003</v>
      </c>
      <c r="CW32" s="238">
        <v>-93.788294699999994</v>
      </c>
      <c r="CX32" s="238" t="s">
        <v>359</v>
      </c>
      <c r="CY32" s="238" t="s">
        <v>4185</v>
      </c>
    </row>
    <row r="33" spans="1:103" x14ac:dyDescent="0.25">
      <c r="A33" s="238">
        <v>422095</v>
      </c>
      <c r="B33" s="238">
        <v>4</v>
      </c>
      <c r="C33" s="238">
        <v>53</v>
      </c>
      <c r="D33" s="238">
        <v>2.9990000000000001</v>
      </c>
      <c r="E33" s="238">
        <v>10</v>
      </c>
      <c r="G33" s="238" t="s">
        <v>4147</v>
      </c>
      <c r="H33" s="238" t="s">
        <v>354</v>
      </c>
      <c r="I33" s="238">
        <v>25</v>
      </c>
      <c r="K33" s="238">
        <v>17004523</v>
      </c>
      <c r="M33" s="238">
        <v>2</v>
      </c>
      <c r="N33" s="238">
        <v>9</v>
      </c>
      <c r="O33" s="238">
        <v>2017</v>
      </c>
      <c r="P33" s="238" t="s">
        <v>384</v>
      </c>
      <c r="Q33" s="238">
        <v>10</v>
      </c>
      <c r="R33" s="238">
        <v>98</v>
      </c>
      <c r="S33" s="238">
        <v>3</v>
      </c>
      <c r="T33" s="238">
        <v>0</v>
      </c>
      <c r="U33" s="238">
        <v>2</v>
      </c>
      <c r="V33" s="238">
        <v>5</v>
      </c>
      <c r="W33" s="238">
        <v>10</v>
      </c>
      <c r="X33" s="238">
        <v>3</v>
      </c>
      <c r="Y33" s="238">
        <v>1</v>
      </c>
      <c r="Z33" s="238">
        <v>1</v>
      </c>
      <c r="AB33" s="238">
        <v>1</v>
      </c>
      <c r="AC33" s="238">
        <v>98</v>
      </c>
      <c r="AD33" s="238" t="s">
        <v>4186</v>
      </c>
      <c r="AF33" s="238" t="s">
        <v>4182</v>
      </c>
      <c r="AG33" s="238">
        <v>10</v>
      </c>
      <c r="AH33" s="238">
        <v>2</v>
      </c>
      <c r="AI33" s="238">
        <v>2</v>
      </c>
      <c r="AJ33" s="238">
        <v>3</v>
      </c>
      <c r="AK33" s="238">
        <v>21</v>
      </c>
      <c r="AL33" s="238">
        <v>32</v>
      </c>
      <c r="AM33" s="238" t="s">
        <v>363</v>
      </c>
      <c r="AN33" s="238">
        <v>5</v>
      </c>
      <c r="AO33" s="238">
        <v>64</v>
      </c>
      <c r="AP33" s="238">
        <v>74</v>
      </c>
      <c r="AS33" s="238">
        <v>12</v>
      </c>
      <c r="AT33" s="238">
        <v>23</v>
      </c>
      <c r="AU33" s="238">
        <v>55</v>
      </c>
      <c r="AV33" s="238">
        <v>11</v>
      </c>
      <c r="AW33" s="238">
        <v>21</v>
      </c>
      <c r="AX33" s="238">
        <v>2</v>
      </c>
      <c r="AY33" s="238">
        <v>3</v>
      </c>
      <c r="AZ33" s="238">
        <v>1</v>
      </c>
      <c r="BA33" s="238">
        <v>21</v>
      </c>
      <c r="BB33" s="238">
        <v>63</v>
      </c>
      <c r="BC33" s="238" t="s">
        <v>354</v>
      </c>
      <c r="BD33" s="238">
        <v>5</v>
      </c>
      <c r="BE33" s="238">
        <v>1</v>
      </c>
      <c r="BI33" s="238">
        <v>12</v>
      </c>
      <c r="BJ33" s="238">
        <v>90</v>
      </c>
      <c r="BK33" s="238">
        <v>40</v>
      </c>
      <c r="BL33" s="238">
        <v>11</v>
      </c>
      <c r="BM33" s="238">
        <v>24</v>
      </c>
      <c r="CT33" s="238">
        <v>437565.90039391298</v>
      </c>
      <c r="CU33" s="238">
        <v>4951813.9693906</v>
      </c>
      <c r="CV33" s="238">
        <v>44.716984680000003</v>
      </c>
      <c r="CW33" s="238">
        <v>-93.788285849999994</v>
      </c>
      <c r="CX33" s="238" t="s">
        <v>359</v>
      </c>
      <c r="CY33" s="238" t="s">
        <v>4187</v>
      </c>
    </row>
    <row r="34" spans="1:103" x14ac:dyDescent="0.25">
      <c r="A34" s="238">
        <v>765625</v>
      </c>
      <c r="B34" s="238">
        <v>4</v>
      </c>
      <c r="C34" s="238">
        <v>16</v>
      </c>
      <c r="D34" s="238">
        <v>7.0650000000000004</v>
      </c>
      <c r="E34" s="238">
        <v>72</v>
      </c>
      <c r="G34" s="238" t="s">
        <v>4129</v>
      </c>
      <c r="H34" s="238" t="s">
        <v>354</v>
      </c>
      <c r="I34" s="238">
        <v>22</v>
      </c>
      <c r="K34" s="238">
        <v>19007571</v>
      </c>
      <c r="M34" s="238">
        <v>11</v>
      </c>
      <c r="N34" s="238">
        <v>27</v>
      </c>
      <c r="O34" s="238">
        <v>2019</v>
      </c>
      <c r="P34" s="238" t="s">
        <v>355</v>
      </c>
      <c r="Q34" s="238">
        <v>9</v>
      </c>
      <c r="R34" s="238">
        <v>98</v>
      </c>
      <c r="S34" s="238">
        <v>5</v>
      </c>
      <c r="T34" s="238">
        <v>0</v>
      </c>
      <c r="U34" s="238">
        <v>1</v>
      </c>
      <c r="W34" s="238">
        <v>83</v>
      </c>
      <c r="X34" s="238">
        <v>2</v>
      </c>
      <c r="Y34" s="238">
        <v>1</v>
      </c>
      <c r="Z34" s="238">
        <v>7</v>
      </c>
      <c r="AA34" s="238">
        <v>8</v>
      </c>
      <c r="AB34" s="238">
        <v>5</v>
      </c>
      <c r="AC34" s="238">
        <v>98</v>
      </c>
      <c r="AD34" s="238" t="s">
        <v>4188</v>
      </c>
      <c r="AF34" s="238" t="s">
        <v>4189</v>
      </c>
      <c r="AG34" s="238">
        <v>3</v>
      </c>
      <c r="AH34" s="238">
        <v>2</v>
      </c>
      <c r="AI34" s="238">
        <v>4</v>
      </c>
      <c r="AJ34" s="238">
        <v>1</v>
      </c>
      <c r="AK34" s="238">
        <v>21</v>
      </c>
      <c r="AL34" s="238">
        <v>28</v>
      </c>
      <c r="AM34" s="238" t="s">
        <v>354</v>
      </c>
      <c r="AN34" s="238">
        <v>5</v>
      </c>
      <c r="AO34" s="238">
        <v>1</v>
      </c>
      <c r="AS34" s="238">
        <v>12</v>
      </c>
      <c r="AT34" s="238">
        <v>9</v>
      </c>
      <c r="AU34" s="238">
        <v>55</v>
      </c>
      <c r="AV34" s="238">
        <v>11</v>
      </c>
      <c r="AW34" s="238">
        <v>21</v>
      </c>
      <c r="CT34" s="238">
        <v>426380.98602403502</v>
      </c>
      <c r="CU34" s="238">
        <v>4951944.0663360301</v>
      </c>
      <c r="CV34" s="238">
        <v>44.717093740000003</v>
      </c>
      <c r="CW34" s="238">
        <v>-93.929506919999994</v>
      </c>
      <c r="CX34" s="238" t="s">
        <v>359</v>
      </c>
      <c r="CY34" s="238" t="s">
        <v>4190</v>
      </c>
    </row>
    <row r="35" spans="1:103" x14ac:dyDescent="0.25">
      <c r="A35" s="238">
        <v>620466</v>
      </c>
      <c r="B35" s="238">
        <v>8</v>
      </c>
      <c r="C35" s="238">
        <v>124</v>
      </c>
      <c r="D35" s="238">
        <v>3.0579999999999998</v>
      </c>
      <c r="E35" s="238">
        <v>72</v>
      </c>
      <c r="G35" s="238" t="s">
        <v>4129</v>
      </c>
      <c r="H35" s="238">
        <v>7</v>
      </c>
      <c r="I35" s="238">
        <v>22</v>
      </c>
      <c r="K35" s="238">
        <v>18003363</v>
      </c>
      <c r="M35" s="238">
        <v>7</v>
      </c>
      <c r="N35" s="238">
        <v>12</v>
      </c>
      <c r="O35" s="238">
        <v>2018</v>
      </c>
      <c r="P35" s="238" t="s">
        <v>384</v>
      </c>
      <c r="Q35" s="238">
        <v>16</v>
      </c>
      <c r="R35" s="238">
        <v>98</v>
      </c>
      <c r="S35" s="238">
        <v>2</v>
      </c>
      <c r="T35" s="238">
        <v>0</v>
      </c>
      <c r="U35" s="238">
        <v>2</v>
      </c>
      <c r="V35" s="238">
        <v>5</v>
      </c>
      <c r="W35" s="238">
        <v>10</v>
      </c>
      <c r="X35" s="238">
        <v>3</v>
      </c>
      <c r="Y35" s="238">
        <v>1</v>
      </c>
      <c r="Z35" s="238">
        <v>2</v>
      </c>
      <c r="AB35" s="238">
        <v>7</v>
      </c>
      <c r="AC35" s="238">
        <v>98</v>
      </c>
      <c r="AD35" s="238" t="s">
        <v>4191</v>
      </c>
      <c r="AF35" s="238" t="s">
        <v>4192</v>
      </c>
      <c r="AG35" s="238">
        <v>10</v>
      </c>
      <c r="AH35" s="238">
        <v>2</v>
      </c>
      <c r="AI35" s="238">
        <v>3</v>
      </c>
      <c r="AJ35" s="238">
        <v>3</v>
      </c>
      <c r="AK35" s="238">
        <v>21</v>
      </c>
      <c r="AL35" s="238">
        <v>44</v>
      </c>
      <c r="AM35" s="238" t="s">
        <v>354</v>
      </c>
      <c r="AN35" s="238">
        <v>99</v>
      </c>
      <c r="AO35" s="238">
        <v>64</v>
      </c>
      <c r="AP35" s="238">
        <v>70</v>
      </c>
      <c r="AS35" s="238">
        <v>12</v>
      </c>
      <c r="AT35" s="238">
        <v>23</v>
      </c>
      <c r="AU35" s="238">
        <v>55</v>
      </c>
      <c r="AV35" s="238">
        <v>11</v>
      </c>
      <c r="AW35" s="238">
        <v>21</v>
      </c>
      <c r="AX35" s="238">
        <v>2</v>
      </c>
      <c r="AY35" s="238">
        <v>2</v>
      </c>
      <c r="AZ35" s="238">
        <v>2</v>
      </c>
      <c r="BA35" s="238">
        <v>21</v>
      </c>
      <c r="BB35" s="238">
        <v>39</v>
      </c>
      <c r="BC35" s="238" t="s">
        <v>354</v>
      </c>
      <c r="BD35" s="238">
        <v>5</v>
      </c>
      <c r="BE35" s="238">
        <v>1</v>
      </c>
      <c r="BI35" s="238">
        <v>12</v>
      </c>
      <c r="BJ35" s="238">
        <v>9</v>
      </c>
      <c r="BK35" s="238">
        <v>55</v>
      </c>
      <c r="BL35" s="238">
        <v>11</v>
      </c>
      <c r="BM35" s="238">
        <v>21</v>
      </c>
      <c r="CT35" s="238">
        <v>423154.22360324301</v>
      </c>
      <c r="CU35" s="238">
        <v>4952000.2191753499</v>
      </c>
      <c r="CV35" s="238">
        <v>44.717260349999997</v>
      </c>
      <c r="CW35" s="238">
        <v>-93.970250460000003</v>
      </c>
      <c r="CX35" s="238" t="s">
        <v>359</v>
      </c>
      <c r="CY35" s="238" t="s">
        <v>4193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475138</v>
      </c>
      <c r="B2" s="238">
        <v>3</v>
      </c>
      <c r="C2" s="238">
        <v>5</v>
      </c>
      <c r="D2" s="238">
        <v>23.68</v>
      </c>
      <c r="E2" s="238">
        <v>10</v>
      </c>
      <c r="G2" s="238" t="s">
        <v>1633</v>
      </c>
      <c r="H2" s="238" t="s">
        <v>354</v>
      </c>
      <c r="I2" s="238">
        <v>25</v>
      </c>
      <c r="K2" s="238">
        <v>17022549</v>
      </c>
      <c r="M2" s="238">
        <v>7</v>
      </c>
      <c r="N2" s="238">
        <v>7</v>
      </c>
      <c r="O2" s="238">
        <v>2017</v>
      </c>
      <c r="P2" s="238" t="s">
        <v>362</v>
      </c>
      <c r="Q2" s="238">
        <v>9</v>
      </c>
      <c r="R2" s="238" t="s">
        <v>196</v>
      </c>
      <c r="S2" s="238">
        <v>5</v>
      </c>
      <c r="T2" s="238">
        <v>0</v>
      </c>
      <c r="U2" s="238">
        <v>2</v>
      </c>
      <c r="V2" s="238">
        <v>5</v>
      </c>
      <c r="W2" s="238">
        <v>10</v>
      </c>
      <c r="X2" s="238">
        <v>3</v>
      </c>
      <c r="Y2" s="238">
        <v>1</v>
      </c>
      <c r="Z2" s="238">
        <v>1</v>
      </c>
      <c r="AB2" s="238">
        <v>1</v>
      </c>
      <c r="AC2" s="238">
        <v>98</v>
      </c>
      <c r="AD2" s="238">
        <v>5</v>
      </c>
      <c r="AF2" s="238" t="s">
        <v>4194</v>
      </c>
      <c r="AG2" s="238">
        <v>10</v>
      </c>
      <c r="AH2" s="238">
        <v>2</v>
      </c>
      <c r="AI2" s="238">
        <v>3</v>
      </c>
      <c r="AJ2" s="238">
        <v>2</v>
      </c>
      <c r="AK2" s="238">
        <v>21</v>
      </c>
      <c r="AL2" s="238">
        <v>16</v>
      </c>
      <c r="AM2" s="238" t="s">
        <v>363</v>
      </c>
      <c r="AN2" s="238">
        <v>5</v>
      </c>
      <c r="AO2" s="238">
        <v>2</v>
      </c>
      <c r="AS2" s="238">
        <v>12</v>
      </c>
      <c r="AT2" s="238">
        <v>23</v>
      </c>
      <c r="AU2" s="238">
        <v>55</v>
      </c>
      <c r="AV2" s="238">
        <v>11</v>
      </c>
      <c r="AW2" s="238">
        <v>21</v>
      </c>
      <c r="AX2" s="238">
        <v>2</v>
      </c>
      <c r="AY2" s="238">
        <v>90</v>
      </c>
      <c r="AZ2" s="238">
        <v>2</v>
      </c>
      <c r="BA2" s="238">
        <v>21</v>
      </c>
      <c r="BB2" s="238">
        <v>38</v>
      </c>
      <c r="BC2" s="238" t="s">
        <v>354</v>
      </c>
      <c r="BD2" s="238">
        <v>5</v>
      </c>
      <c r="BE2" s="238">
        <v>1</v>
      </c>
      <c r="BI2" s="238">
        <v>12</v>
      </c>
      <c r="BJ2" s="238">
        <v>23</v>
      </c>
      <c r="BK2" s="238">
        <v>55</v>
      </c>
      <c r="BL2" s="238">
        <v>11</v>
      </c>
      <c r="BM2" s="238">
        <v>21</v>
      </c>
      <c r="CT2" s="238">
        <v>426456.23832778801</v>
      </c>
      <c r="CU2" s="238">
        <v>4958401.4755911101</v>
      </c>
      <c r="CV2" s="238">
        <v>44.775225540000001</v>
      </c>
      <c r="CW2" s="238">
        <v>-93.929487969999997</v>
      </c>
      <c r="CX2" s="238" t="s">
        <v>359</v>
      </c>
      <c r="CY2" s="238" t="s">
        <v>4195</v>
      </c>
    </row>
    <row r="3" spans="1:103" x14ac:dyDescent="0.25">
      <c r="A3" s="238">
        <v>486600</v>
      </c>
      <c r="B3" s="238">
        <v>3</v>
      </c>
      <c r="C3" s="238">
        <v>5</v>
      </c>
      <c r="D3" s="238">
        <v>23.681000000000001</v>
      </c>
      <c r="E3" s="238">
        <v>10</v>
      </c>
      <c r="G3" s="238" t="s">
        <v>1633</v>
      </c>
      <c r="H3" s="238" t="s">
        <v>354</v>
      </c>
      <c r="I3" s="238">
        <v>25</v>
      </c>
      <c r="K3" s="238">
        <v>17023271</v>
      </c>
      <c r="M3" s="238">
        <v>7</v>
      </c>
      <c r="N3" s="238">
        <v>13</v>
      </c>
      <c r="O3" s="238">
        <v>2017</v>
      </c>
      <c r="P3" s="238" t="s">
        <v>384</v>
      </c>
      <c r="Q3" s="238">
        <v>10</v>
      </c>
      <c r="R3" s="238" t="s">
        <v>356</v>
      </c>
      <c r="S3" s="238">
        <v>5</v>
      </c>
      <c r="T3" s="238">
        <v>0</v>
      </c>
      <c r="U3" s="238">
        <v>2</v>
      </c>
      <c r="V3" s="238">
        <v>5</v>
      </c>
      <c r="W3" s="238">
        <v>10</v>
      </c>
      <c r="X3" s="238">
        <v>3</v>
      </c>
      <c r="Y3" s="238">
        <v>1</v>
      </c>
      <c r="Z3" s="238">
        <v>2</v>
      </c>
      <c r="AB3" s="238">
        <v>1</v>
      </c>
      <c r="AC3" s="238">
        <v>98</v>
      </c>
      <c r="AD3" s="238">
        <v>5</v>
      </c>
      <c r="AF3" s="238" t="s">
        <v>4194</v>
      </c>
      <c r="AG3" s="238">
        <v>10</v>
      </c>
      <c r="AH3" s="238">
        <v>2</v>
      </c>
      <c r="AI3" s="238">
        <v>3</v>
      </c>
      <c r="AJ3" s="238">
        <v>2</v>
      </c>
      <c r="AK3" s="238">
        <v>21</v>
      </c>
      <c r="AL3" s="238">
        <v>17</v>
      </c>
      <c r="AM3" s="238" t="s">
        <v>354</v>
      </c>
      <c r="AN3" s="238">
        <v>5</v>
      </c>
      <c r="AO3" s="238">
        <v>2</v>
      </c>
      <c r="AS3" s="238">
        <v>12</v>
      </c>
      <c r="AT3" s="238">
        <v>23</v>
      </c>
      <c r="AU3" s="238">
        <v>55</v>
      </c>
      <c r="AV3" s="238">
        <v>11</v>
      </c>
      <c r="AW3" s="238">
        <v>21</v>
      </c>
      <c r="AX3" s="238">
        <v>2</v>
      </c>
      <c r="AY3" s="238">
        <v>49</v>
      </c>
      <c r="AZ3" s="238">
        <v>4</v>
      </c>
      <c r="BA3" s="238">
        <v>21</v>
      </c>
      <c r="BB3" s="238">
        <v>36</v>
      </c>
      <c r="BC3" s="238" t="s">
        <v>354</v>
      </c>
      <c r="BD3" s="238">
        <v>5</v>
      </c>
      <c r="BE3" s="238">
        <v>1</v>
      </c>
      <c r="BI3" s="238">
        <v>12</v>
      </c>
      <c r="BJ3" s="238">
        <v>9</v>
      </c>
      <c r="BK3" s="238">
        <v>55</v>
      </c>
      <c r="BL3" s="238">
        <v>11</v>
      </c>
      <c r="BM3" s="238">
        <v>21</v>
      </c>
      <c r="CT3" s="238">
        <v>426457.56124710001</v>
      </c>
      <c r="CU3" s="238">
        <v>4958400.73516325</v>
      </c>
      <c r="CV3" s="238">
        <v>44.775219010000001</v>
      </c>
      <c r="CW3" s="238">
        <v>-93.929471140000004</v>
      </c>
      <c r="CX3" s="238" t="s">
        <v>359</v>
      </c>
      <c r="CY3" s="238" t="s">
        <v>4196</v>
      </c>
    </row>
    <row r="4" spans="1:103" x14ac:dyDescent="0.25">
      <c r="A4" s="238">
        <v>10853155</v>
      </c>
      <c r="B4" s="238">
        <v>3</v>
      </c>
      <c r="C4" s="238">
        <v>25</v>
      </c>
      <c r="D4" s="238">
        <v>24.696999999999999</v>
      </c>
      <c r="E4" s="238">
        <v>10</v>
      </c>
      <c r="G4" s="238" t="s">
        <v>1633</v>
      </c>
      <c r="H4" s="238" t="s">
        <v>354</v>
      </c>
      <c r="I4" s="238">
        <v>25</v>
      </c>
      <c r="K4" s="238">
        <v>13022708</v>
      </c>
      <c r="L4" s="238">
        <v>132080050</v>
      </c>
      <c r="M4" s="238">
        <v>7</v>
      </c>
      <c r="N4" s="238">
        <v>27</v>
      </c>
      <c r="O4" s="238">
        <v>2013</v>
      </c>
      <c r="P4" s="238" t="s">
        <v>364</v>
      </c>
      <c r="Q4" s="238">
        <v>11</v>
      </c>
      <c r="S4" s="238">
        <v>5</v>
      </c>
      <c r="T4" s="238">
        <v>0</v>
      </c>
      <c r="U4" s="238">
        <v>2</v>
      </c>
      <c r="V4" s="238">
        <v>5</v>
      </c>
      <c r="W4" s="238">
        <v>10</v>
      </c>
      <c r="X4" s="238">
        <v>3</v>
      </c>
      <c r="Y4" s="238">
        <v>1</v>
      </c>
      <c r="Z4" s="238">
        <v>2</v>
      </c>
      <c r="AA4" s="238">
        <v>1</v>
      </c>
      <c r="AB4" s="238">
        <v>1</v>
      </c>
      <c r="AC4" s="238">
        <v>98</v>
      </c>
      <c r="AD4" s="238" t="s">
        <v>4197</v>
      </c>
      <c r="AE4" s="238" t="s">
        <v>880</v>
      </c>
      <c r="AF4" s="238" t="s">
        <v>4198</v>
      </c>
      <c r="AG4" s="238">
        <v>10</v>
      </c>
      <c r="AH4" s="238">
        <v>2</v>
      </c>
      <c r="AI4" s="238">
        <v>2</v>
      </c>
      <c r="AJ4" s="238">
        <v>2</v>
      </c>
      <c r="AK4" s="238">
        <v>21</v>
      </c>
      <c r="AL4" s="238">
        <v>73</v>
      </c>
      <c r="AM4" s="238" t="s">
        <v>363</v>
      </c>
      <c r="AN4" s="238">
        <v>6</v>
      </c>
      <c r="AO4" s="238">
        <v>2</v>
      </c>
      <c r="AT4" s="238">
        <v>2</v>
      </c>
      <c r="AU4" s="238">
        <v>55</v>
      </c>
      <c r="AV4" s="238">
        <v>11</v>
      </c>
      <c r="AW4" s="238">
        <v>21</v>
      </c>
      <c r="AX4" s="238">
        <v>2</v>
      </c>
      <c r="AY4" s="238">
        <v>2</v>
      </c>
      <c r="AZ4" s="238">
        <v>4</v>
      </c>
      <c r="BA4" s="238">
        <v>21</v>
      </c>
      <c r="BB4" s="238">
        <v>45</v>
      </c>
      <c r="BC4" s="238" t="s">
        <v>354</v>
      </c>
      <c r="BD4" s="238">
        <v>5</v>
      </c>
      <c r="BE4" s="238">
        <v>1</v>
      </c>
      <c r="BF4" s="238">
        <v>1</v>
      </c>
      <c r="BJ4" s="238">
        <v>2</v>
      </c>
      <c r="BK4" s="238">
        <v>55</v>
      </c>
      <c r="BL4" s="238">
        <v>11</v>
      </c>
      <c r="BM4" s="238">
        <v>21</v>
      </c>
      <c r="CT4" s="238">
        <v>426459</v>
      </c>
      <c r="CU4" s="238">
        <v>4958402</v>
      </c>
      <c r="CV4" s="238">
        <v>44.775235000000002</v>
      </c>
      <c r="CW4" s="238">
        <v>-93.929457900000003</v>
      </c>
      <c r="CX4" s="238" t="s">
        <v>359</v>
      </c>
      <c r="CY4" s="238" t="s">
        <v>4199</v>
      </c>
    </row>
    <row r="5" spans="1:103" x14ac:dyDescent="0.25">
      <c r="A5" s="238">
        <v>10936786</v>
      </c>
      <c r="B5" s="238">
        <v>3</v>
      </c>
      <c r="C5" s="238">
        <v>25</v>
      </c>
      <c r="D5" s="238">
        <v>24.696999999999999</v>
      </c>
      <c r="E5" s="238">
        <v>10</v>
      </c>
      <c r="G5" s="238" t="s">
        <v>1633</v>
      </c>
      <c r="H5" s="238" t="s">
        <v>354</v>
      </c>
      <c r="I5" s="238">
        <v>25</v>
      </c>
      <c r="K5" s="238">
        <v>14026675</v>
      </c>
      <c r="L5" s="238">
        <v>142270172</v>
      </c>
      <c r="M5" s="238">
        <v>8</v>
      </c>
      <c r="N5" s="238">
        <v>15</v>
      </c>
      <c r="O5" s="238">
        <v>2014</v>
      </c>
      <c r="P5" s="238" t="s">
        <v>362</v>
      </c>
      <c r="Q5" s="238">
        <v>21</v>
      </c>
      <c r="S5" s="238">
        <v>4</v>
      </c>
      <c r="T5" s="238">
        <v>0</v>
      </c>
      <c r="U5" s="238">
        <v>2</v>
      </c>
      <c r="V5" s="238">
        <v>5</v>
      </c>
      <c r="W5" s="238">
        <v>10</v>
      </c>
      <c r="X5" s="238">
        <v>10</v>
      </c>
      <c r="Y5" s="238">
        <v>6</v>
      </c>
      <c r="Z5" s="238">
        <v>1</v>
      </c>
      <c r="AB5" s="238">
        <v>1</v>
      </c>
      <c r="AC5" s="238">
        <v>98</v>
      </c>
      <c r="AD5" s="238" t="s">
        <v>1773</v>
      </c>
      <c r="AE5" s="238" t="s">
        <v>880</v>
      </c>
      <c r="AF5" s="238" t="s">
        <v>4198</v>
      </c>
      <c r="AG5" s="238">
        <v>10</v>
      </c>
      <c r="AH5" s="238">
        <v>2</v>
      </c>
      <c r="AI5" s="238">
        <v>2</v>
      </c>
      <c r="AJ5" s="238">
        <v>4</v>
      </c>
      <c r="AK5" s="238">
        <v>24</v>
      </c>
      <c r="AL5" s="238">
        <v>81</v>
      </c>
      <c r="AM5" s="238" t="s">
        <v>363</v>
      </c>
      <c r="AN5" s="238">
        <v>5</v>
      </c>
      <c r="AO5" s="238">
        <v>1</v>
      </c>
      <c r="AS5" s="238">
        <v>7</v>
      </c>
      <c r="AT5" s="238">
        <v>2</v>
      </c>
      <c r="AU5" s="238">
        <v>55</v>
      </c>
      <c r="AV5" s="238">
        <v>10</v>
      </c>
      <c r="AW5" s="238">
        <v>21</v>
      </c>
      <c r="AX5" s="238">
        <v>0</v>
      </c>
      <c r="AY5" s="238">
        <v>1</v>
      </c>
      <c r="AZ5" s="238">
        <v>2</v>
      </c>
      <c r="BB5" s="238">
        <v>17</v>
      </c>
      <c r="BC5" s="238" t="s">
        <v>354</v>
      </c>
      <c r="BD5" s="238">
        <v>5</v>
      </c>
      <c r="BE5" s="238">
        <v>4</v>
      </c>
      <c r="BF5" s="238">
        <v>2</v>
      </c>
      <c r="BG5" s="238">
        <v>7</v>
      </c>
      <c r="BI5" s="238">
        <v>7</v>
      </c>
      <c r="BJ5" s="238">
        <v>2</v>
      </c>
      <c r="BK5" s="238">
        <v>55</v>
      </c>
      <c r="BL5" s="238">
        <v>10</v>
      </c>
      <c r="BM5" s="238">
        <v>21</v>
      </c>
      <c r="CT5" s="238">
        <v>426459</v>
      </c>
      <c r="CU5" s="238">
        <v>4958402</v>
      </c>
      <c r="CV5" s="238">
        <v>44.775235000000002</v>
      </c>
      <c r="CW5" s="238">
        <v>-93.929457900000003</v>
      </c>
      <c r="CX5" s="238" t="s">
        <v>359</v>
      </c>
      <c r="CY5" s="238" t="s">
        <v>4200</v>
      </c>
    </row>
    <row r="6" spans="1:103" x14ac:dyDescent="0.25">
      <c r="A6" s="238">
        <v>10937345</v>
      </c>
      <c r="B6" s="238">
        <v>3</v>
      </c>
      <c r="C6" s="238">
        <v>25</v>
      </c>
      <c r="D6" s="238">
        <v>24.696999999999999</v>
      </c>
      <c r="E6" s="238">
        <v>10</v>
      </c>
      <c r="G6" s="238" t="s">
        <v>1633</v>
      </c>
      <c r="H6" s="238" t="s">
        <v>354</v>
      </c>
      <c r="I6" s="238">
        <v>25</v>
      </c>
      <c r="K6" s="238">
        <v>14029992</v>
      </c>
      <c r="L6" s="238">
        <v>142580054</v>
      </c>
      <c r="M6" s="238">
        <v>9</v>
      </c>
      <c r="N6" s="238">
        <v>13</v>
      </c>
      <c r="O6" s="238">
        <v>2014</v>
      </c>
      <c r="P6" s="238" t="s">
        <v>364</v>
      </c>
      <c r="Q6" s="238">
        <v>21</v>
      </c>
      <c r="S6" s="238">
        <v>5</v>
      </c>
      <c r="T6" s="238">
        <v>0</v>
      </c>
      <c r="U6" s="238">
        <v>2</v>
      </c>
      <c r="V6" s="238">
        <v>90</v>
      </c>
      <c r="W6" s="238">
        <v>10</v>
      </c>
      <c r="X6" s="238">
        <v>2</v>
      </c>
      <c r="Y6" s="238">
        <v>4</v>
      </c>
      <c r="Z6" s="238">
        <v>1</v>
      </c>
      <c r="AB6" s="238">
        <v>1</v>
      </c>
      <c r="AC6" s="238">
        <v>98</v>
      </c>
      <c r="AD6" s="238" t="s">
        <v>4201</v>
      </c>
      <c r="AE6" s="238" t="s">
        <v>1774</v>
      </c>
      <c r="AF6" s="238" t="s">
        <v>4198</v>
      </c>
      <c r="AG6" s="238">
        <v>90</v>
      </c>
      <c r="AH6" s="238">
        <v>0</v>
      </c>
      <c r="AI6" s="238">
        <v>2</v>
      </c>
      <c r="AJ6" s="238">
        <v>2</v>
      </c>
      <c r="AL6" s="238">
        <v>40</v>
      </c>
      <c r="AM6" s="238" t="s">
        <v>363</v>
      </c>
      <c r="AN6" s="238">
        <v>5</v>
      </c>
      <c r="AO6" s="238">
        <v>2</v>
      </c>
      <c r="AQ6" s="238">
        <v>7</v>
      </c>
      <c r="AS6" s="238">
        <v>7</v>
      </c>
      <c r="AT6" s="238">
        <v>2</v>
      </c>
      <c r="AU6" s="238">
        <v>55</v>
      </c>
      <c r="AV6" s="238">
        <v>11</v>
      </c>
      <c r="AW6" s="238">
        <v>21</v>
      </c>
      <c r="AX6" s="238">
        <v>2</v>
      </c>
      <c r="AY6" s="238">
        <v>3</v>
      </c>
      <c r="AZ6" s="238">
        <v>4</v>
      </c>
      <c r="BA6" s="238">
        <v>21</v>
      </c>
      <c r="BB6" s="238">
        <v>45</v>
      </c>
      <c r="BC6" s="238" t="s">
        <v>354</v>
      </c>
      <c r="BD6" s="238">
        <v>5</v>
      </c>
      <c r="BE6" s="238">
        <v>1</v>
      </c>
      <c r="BI6" s="238">
        <v>7</v>
      </c>
      <c r="BJ6" s="238">
        <v>2</v>
      </c>
      <c r="BK6" s="238">
        <v>55</v>
      </c>
      <c r="BL6" s="238">
        <v>11</v>
      </c>
      <c r="BM6" s="238">
        <v>21</v>
      </c>
      <c r="CT6" s="238">
        <v>426459</v>
      </c>
      <c r="CU6" s="238">
        <v>4958402</v>
      </c>
      <c r="CV6" s="238">
        <v>44.775235000000002</v>
      </c>
      <c r="CW6" s="238">
        <v>-93.929457900000003</v>
      </c>
      <c r="CX6" s="238" t="s">
        <v>359</v>
      </c>
      <c r="CY6" s="238" t="s">
        <v>4202</v>
      </c>
    </row>
    <row r="7" spans="1:103" x14ac:dyDescent="0.25">
      <c r="A7" s="238">
        <v>11018778</v>
      </c>
      <c r="B7" s="238">
        <v>3</v>
      </c>
      <c r="C7" s="238">
        <v>25</v>
      </c>
      <c r="D7" s="238">
        <v>24.696999999999999</v>
      </c>
      <c r="E7" s="238">
        <v>10</v>
      </c>
      <c r="G7" s="238" t="s">
        <v>1633</v>
      </c>
      <c r="H7" s="238" t="s">
        <v>354</v>
      </c>
      <c r="I7" s="238">
        <v>25</v>
      </c>
      <c r="K7" s="238">
        <v>15503772</v>
      </c>
      <c r="L7" s="238">
        <v>151060190</v>
      </c>
      <c r="M7" s="238">
        <v>4</v>
      </c>
      <c r="N7" s="238">
        <v>11</v>
      </c>
      <c r="O7" s="238">
        <v>2015</v>
      </c>
      <c r="P7" s="238" t="s">
        <v>364</v>
      </c>
      <c r="Q7" s="238">
        <v>20</v>
      </c>
      <c r="R7" s="238" t="s">
        <v>356</v>
      </c>
      <c r="S7" s="238">
        <v>2</v>
      </c>
      <c r="T7" s="238">
        <v>0</v>
      </c>
      <c r="U7" s="238">
        <v>2</v>
      </c>
      <c r="V7" s="238">
        <v>5</v>
      </c>
      <c r="W7" s="238">
        <v>10</v>
      </c>
      <c r="X7" s="238">
        <v>3</v>
      </c>
      <c r="Y7" s="238">
        <v>3</v>
      </c>
      <c r="Z7" s="238">
        <v>1</v>
      </c>
      <c r="AB7" s="238">
        <v>1</v>
      </c>
      <c r="AC7" s="238">
        <v>98</v>
      </c>
      <c r="AD7" s="238">
        <v>5</v>
      </c>
      <c r="AE7" s="238">
        <v>33</v>
      </c>
      <c r="AF7" s="238" t="s">
        <v>4198</v>
      </c>
      <c r="AG7" s="238">
        <v>10</v>
      </c>
      <c r="AH7" s="238">
        <v>2</v>
      </c>
      <c r="AI7" s="238">
        <v>2</v>
      </c>
      <c r="AJ7" s="238">
        <v>1</v>
      </c>
      <c r="AK7" s="238">
        <v>7</v>
      </c>
      <c r="AL7" s="238">
        <v>26</v>
      </c>
      <c r="AM7" s="238" t="s">
        <v>354</v>
      </c>
      <c r="AN7" s="238">
        <v>5</v>
      </c>
      <c r="AO7" s="238">
        <v>2</v>
      </c>
      <c r="AS7" s="238">
        <v>7</v>
      </c>
      <c r="AT7" s="238">
        <v>2</v>
      </c>
      <c r="AU7" s="238">
        <v>55</v>
      </c>
      <c r="AV7" s="238">
        <v>11</v>
      </c>
      <c r="AW7" s="238">
        <v>21</v>
      </c>
      <c r="AX7" s="238">
        <v>2</v>
      </c>
      <c r="AY7" s="238">
        <v>3</v>
      </c>
      <c r="AZ7" s="238">
        <v>4</v>
      </c>
      <c r="BA7" s="238">
        <v>21</v>
      </c>
      <c r="BB7" s="238">
        <v>34</v>
      </c>
      <c r="BC7" s="238" t="s">
        <v>354</v>
      </c>
      <c r="BD7" s="238">
        <v>5</v>
      </c>
      <c r="BE7" s="238">
        <v>1</v>
      </c>
      <c r="BI7" s="238">
        <v>7</v>
      </c>
      <c r="BJ7" s="238">
        <v>2</v>
      </c>
      <c r="BK7" s="238">
        <v>55</v>
      </c>
      <c r="BL7" s="238">
        <v>11</v>
      </c>
      <c r="BM7" s="238">
        <v>21</v>
      </c>
      <c r="CT7" s="238">
        <v>426459</v>
      </c>
      <c r="CU7" s="238">
        <v>4958402</v>
      </c>
      <c r="CV7" s="238">
        <v>44.775235000000002</v>
      </c>
      <c r="CW7" s="238">
        <v>-93.929457900000003</v>
      </c>
      <c r="CX7" s="238" t="s">
        <v>359</v>
      </c>
      <c r="CY7" s="238" t="s">
        <v>4203</v>
      </c>
    </row>
    <row r="8" spans="1:103" x14ac:dyDescent="0.25">
      <c r="A8" s="238">
        <v>11021071</v>
      </c>
      <c r="B8" s="238">
        <v>3</v>
      </c>
      <c r="C8" s="238">
        <v>25</v>
      </c>
      <c r="D8" s="238">
        <v>24.696999999999999</v>
      </c>
      <c r="E8" s="238">
        <v>10</v>
      </c>
      <c r="G8" s="238" t="s">
        <v>1633</v>
      </c>
      <c r="H8" s="238" t="s">
        <v>354</v>
      </c>
      <c r="I8" s="238">
        <v>25</v>
      </c>
      <c r="K8" s="238">
        <v>15025886</v>
      </c>
      <c r="L8" s="238">
        <v>152210006</v>
      </c>
      <c r="M8" s="238">
        <v>8</v>
      </c>
      <c r="N8" s="238">
        <v>8</v>
      </c>
      <c r="O8" s="238">
        <v>2015</v>
      </c>
      <c r="P8" s="238" t="s">
        <v>364</v>
      </c>
      <c r="Q8" s="238">
        <v>22</v>
      </c>
      <c r="S8" s="238">
        <v>3</v>
      </c>
      <c r="T8" s="238">
        <v>0</v>
      </c>
      <c r="U8" s="238">
        <v>2</v>
      </c>
      <c r="V8" s="238">
        <v>11</v>
      </c>
      <c r="W8" s="238">
        <v>10</v>
      </c>
      <c r="X8" s="238">
        <v>3</v>
      </c>
      <c r="Y8" s="238">
        <v>4</v>
      </c>
      <c r="Z8" s="238">
        <v>1</v>
      </c>
      <c r="AB8" s="238">
        <v>1</v>
      </c>
      <c r="AC8" s="238">
        <v>98</v>
      </c>
      <c r="AD8" s="238" t="s">
        <v>4201</v>
      </c>
      <c r="AE8" s="238" t="s">
        <v>880</v>
      </c>
      <c r="AF8" s="238" t="s">
        <v>4198</v>
      </c>
      <c r="AG8" s="238">
        <v>6</v>
      </c>
      <c r="AH8" s="238">
        <v>0</v>
      </c>
      <c r="AI8" s="238">
        <v>2</v>
      </c>
      <c r="AJ8" s="238">
        <v>2</v>
      </c>
      <c r="AL8" s="238">
        <v>72</v>
      </c>
      <c r="AM8" s="238" t="s">
        <v>354</v>
      </c>
      <c r="AN8" s="238">
        <v>5</v>
      </c>
      <c r="AO8" s="238">
        <v>2</v>
      </c>
      <c r="AQ8" s="238">
        <v>7</v>
      </c>
      <c r="AS8" s="238">
        <v>7</v>
      </c>
      <c r="AT8" s="238">
        <v>2</v>
      </c>
      <c r="AU8" s="238">
        <v>55</v>
      </c>
      <c r="AV8" s="238">
        <v>11</v>
      </c>
      <c r="AW8" s="238">
        <v>21</v>
      </c>
      <c r="AX8" s="238">
        <v>2</v>
      </c>
      <c r="AY8" s="238">
        <v>44</v>
      </c>
      <c r="AZ8" s="238">
        <v>7</v>
      </c>
      <c r="BA8" s="238">
        <v>21</v>
      </c>
      <c r="BB8" s="238">
        <v>34</v>
      </c>
      <c r="BC8" s="238" t="s">
        <v>354</v>
      </c>
      <c r="BD8" s="238">
        <v>5</v>
      </c>
      <c r="BE8" s="238">
        <v>1</v>
      </c>
      <c r="BI8" s="238">
        <v>7</v>
      </c>
      <c r="BJ8" s="238">
        <v>2</v>
      </c>
      <c r="BK8" s="238">
        <v>55</v>
      </c>
      <c r="BL8" s="238">
        <v>11</v>
      </c>
      <c r="BM8" s="238">
        <v>21</v>
      </c>
      <c r="CT8" s="238">
        <v>426459</v>
      </c>
      <c r="CU8" s="238">
        <v>4958402</v>
      </c>
      <c r="CV8" s="238">
        <v>44.775235000000002</v>
      </c>
      <c r="CW8" s="238">
        <v>-93.929457900000003</v>
      </c>
      <c r="CX8" s="238" t="s">
        <v>359</v>
      </c>
      <c r="CY8" s="238" t="s">
        <v>4204</v>
      </c>
    </row>
    <row r="9" spans="1:103" x14ac:dyDescent="0.25">
      <c r="A9" s="238">
        <v>11023351</v>
      </c>
      <c r="B9" s="238">
        <v>3</v>
      </c>
      <c r="C9" s="238">
        <v>25</v>
      </c>
      <c r="D9" s="238">
        <v>24.696999999999999</v>
      </c>
      <c r="E9" s="238">
        <v>10</v>
      </c>
      <c r="G9" s="238" t="s">
        <v>1633</v>
      </c>
      <c r="H9" s="238" t="s">
        <v>354</v>
      </c>
      <c r="I9" s="238">
        <v>25</v>
      </c>
      <c r="K9" s="238">
        <v>15512090</v>
      </c>
      <c r="L9" s="238">
        <v>153230244</v>
      </c>
      <c r="M9" s="238">
        <v>11</v>
      </c>
      <c r="N9" s="238">
        <v>19</v>
      </c>
      <c r="O9" s="238">
        <v>2015</v>
      </c>
      <c r="P9" s="238" t="s">
        <v>384</v>
      </c>
      <c r="Q9" s="238">
        <v>10</v>
      </c>
      <c r="S9" s="238">
        <v>4</v>
      </c>
      <c r="T9" s="238">
        <v>0</v>
      </c>
      <c r="U9" s="238">
        <v>2</v>
      </c>
      <c r="V9" s="238">
        <v>5</v>
      </c>
      <c r="W9" s="238">
        <v>10</v>
      </c>
      <c r="X9" s="238">
        <v>3</v>
      </c>
      <c r="Y9" s="238">
        <v>1</v>
      </c>
      <c r="Z9" s="238">
        <v>2</v>
      </c>
      <c r="AB9" s="238">
        <v>1</v>
      </c>
      <c r="AC9" s="238">
        <v>98</v>
      </c>
      <c r="AD9" s="238" t="s">
        <v>876</v>
      </c>
      <c r="AE9" s="238" t="s">
        <v>1771</v>
      </c>
      <c r="AF9" s="238" t="s">
        <v>4198</v>
      </c>
      <c r="AG9" s="238">
        <v>10</v>
      </c>
      <c r="AH9" s="238">
        <v>2</v>
      </c>
      <c r="AI9" s="238">
        <v>2</v>
      </c>
      <c r="AJ9" s="238">
        <v>1</v>
      </c>
      <c r="AK9" s="238">
        <v>21</v>
      </c>
      <c r="AL9" s="238">
        <v>29</v>
      </c>
      <c r="AM9" s="238" t="s">
        <v>354</v>
      </c>
      <c r="AN9" s="238">
        <v>5</v>
      </c>
      <c r="AO9" s="238">
        <v>2</v>
      </c>
      <c r="AS9" s="238">
        <v>7</v>
      </c>
      <c r="AT9" s="238">
        <v>2</v>
      </c>
      <c r="AU9" s="238">
        <v>55</v>
      </c>
      <c r="AV9" s="238">
        <v>11</v>
      </c>
      <c r="AW9" s="238">
        <v>21</v>
      </c>
      <c r="AX9" s="238">
        <v>2</v>
      </c>
      <c r="AY9" s="238">
        <v>4</v>
      </c>
      <c r="AZ9" s="238">
        <v>4</v>
      </c>
      <c r="BA9" s="238">
        <v>21</v>
      </c>
      <c r="BB9" s="238">
        <v>29</v>
      </c>
      <c r="BC9" s="238" t="s">
        <v>363</v>
      </c>
      <c r="BD9" s="238">
        <v>5</v>
      </c>
      <c r="BE9" s="238">
        <v>1</v>
      </c>
      <c r="BI9" s="238">
        <v>7</v>
      </c>
      <c r="BJ9" s="238">
        <v>2</v>
      </c>
      <c r="BK9" s="238">
        <v>55</v>
      </c>
      <c r="BL9" s="238">
        <v>11</v>
      </c>
      <c r="BM9" s="238">
        <v>21</v>
      </c>
      <c r="CT9" s="238">
        <v>426459</v>
      </c>
      <c r="CU9" s="238">
        <v>4958402</v>
      </c>
      <c r="CV9" s="238">
        <v>44.775235000000002</v>
      </c>
      <c r="CW9" s="238">
        <v>-93.929457900000003</v>
      </c>
      <c r="CX9" s="238" t="s">
        <v>359</v>
      </c>
      <c r="CY9" s="238" t="s">
        <v>4205</v>
      </c>
    </row>
    <row r="10" spans="1:103" x14ac:dyDescent="0.25">
      <c r="A10" s="238">
        <v>758718</v>
      </c>
      <c r="B10" s="238">
        <v>3</v>
      </c>
      <c r="C10" s="238">
        <v>25</v>
      </c>
      <c r="D10" s="238">
        <v>24.696999999999999</v>
      </c>
      <c r="E10" s="238">
        <v>10</v>
      </c>
      <c r="G10" s="238" t="s">
        <v>1633</v>
      </c>
      <c r="H10" s="238" t="s">
        <v>354</v>
      </c>
      <c r="I10" s="238">
        <v>25</v>
      </c>
      <c r="K10" s="238">
        <v>19032675</v>
      </c>
      <c r="M10" s="238">
        <v>10</v>
      </c>
      <c r="N10" s="238">
        <v>31</v>
      </c>
      <c r="O10" s="238">
        <v>2019</v>
      </c>
      <c r="P10" s="238" t="s">
        <v>384</v>
      </c>
      <c r="Q10" s="238">
        <v>15</v>
      </c>
      <c r="R10" s="238" t="s">
        <v>356</v>
      </c>
      <c r="S10" s="238">
        <v>5</v>
      </c>
      <c r="T10" s="238">
        <v>0</v>
      </c>
      <c r="U10" s="238">
        <v>2</v>
      </c>
      <c r="V10" s="238">
        <v>5</v>
      </c>
      <c r="W10" s="238">
        <v>10</v>
      </c>
      <c r="X10" s="238">
        <v>3</v>
      </c>
      <c r="Y10" s="238">
        <v>1</v>
      </c>
      <c r="Z10" s="238">
        <v>1</v>
      </c>
      <c r="AB10" s="238">
        <v>1</v>
      </c>
      <c r="AC10" s="238">
        <v>98</v>
      </c>
      <c r="AD10" s="238" t="s">
        <v>967</v>
      </c>
      <c r="AF10" s="238" t="s">
        <v>4198</v>
      </c>
      <c r="AG10" s="238">
        <v>10</v>
      </c>
      <c r="AH10" s="238">
        <v>2</v>
      </c>
      <c r="AI10" s="238">
        <v>2</v>
      </c>
      <c r="AJ10" s="238">
        <v>4</v>
      </c>
      <c r="AK10" s="238">
        <v>21</v>
      </c>
      <c r="AL10" s="238">
        <v>50</v>
      </c>
      <c r="AM10" s="238" t="s">
        <v>363</v>
      </c>
      <c r="AN10" s="238">
        <v>5</v>
      </c>
      <c r="AO10" s="238">
        <v>1</v>
      </c>
      <c r="AS10" s="238">
        <v>12</v>
      </c>
      <c r="AT10" s="238">
        <v>9</v>
      </c>
      <c r="AU10" s="238">
        <v>55</v>
      </c>
      <c r="AV10" s="238">
        <v>11</v>
      </c>
      <c r="AW10" s="238">
        <v>21</v>
      </c>
      <c r="AX10" s="238">
        <v>2</v>
      </c>
      <c r="AY10" s="238">
        <v>2</v>
      </c>
      <c r="AZ10" s="238">
        <v>2</v>
      </c>
      <c r="BA10" s="238">
        <v>21</v>
      </c>
      <c r="BB10" s="238">
        <v>76</v>
      </c>
      <c r="BC10" s="238" t="s">
        <v>363</v>
      </c>
      <c r="BD10" s="238">
        <v>5</v>
      </c>
      <c r="BE10" s="238">
        <v>2</v>
      </c>
      <c r="BI10" s="238">
        <v>12</v>
      </c>
      <c r="BJ10" s="238">
        <v>23</v>
      </c>
      <c r="BK10" s="238">
        <v>55</v>
      </c>
      <c r="BL10" s="238">
        <v>11</v>
      </c>
      <c r="BM10" s="238">
        <v>21</v>
      </c>
      <c r="CT10" s="238">
        <v>426458.77464838902</v>
      </c>
      <c r="CU10" s="238">
        <v>4958402.7674448201</v>
      </c>
      <c r="CV10" s="238">
        <v>44.775237420000003</v>
      </c>
      <c r="CW10" s="238">
        <v>-93.929456099999996</v>
      </c>
      <c r="CX10" s="238" t="s">
        <v>359</v>
      </c>
      <c r="CY10" s="238" t="s">
        <v>4206</v>
      </c>
    </row>
    <row r="11" spans="1:103" x14ac:dyDescent="0.25">
      <c r="A11" s="238">
        <v>625498</v>
      </c>
      <c r="B11" s="238">
        <v>3</v>
      </c>
      <c r="C11" s="238">
        <v>25</v>
      </c>
      <c r="D11" s="238">
        <v>24.710999999999999</v>
      </c>
      <c r="E11" s="238">
        <v>10</v>
      </c>
      <c r="G11" s="238" t="s">
        <v>1633</v>
      </c>
      <c r="H11" s="238" t="s">
        <v>354</v>
      </c>
      <c r="I11" s="238">
        <v>25</v>
      </c>
      <c r="K11" s="238">
        <v>18024329</v>
      </c>
      <c r="M11" s="238">
        <v>8</v>
      </c>
      <c r="N11" s="238">
        <v>4</v>
      </c>
      <c r="O11" s="238">
        <v>2018</v>
      </c>
      <c r="P11" s="238" t="s">
        <v>364</v>
      </c>
      <c r="Q11" s="238">
        <v>8</v>
      </c>
      <c r="S11" s="238">
        <v>4</v>
      </c>
      <c r="T11" s="238">
        <v>0</v>
      </c>
      <c r="U11" s="238">
        <v>2</v>
      </c>
      <c r="V11" s="238">
        <v>5</v>
      </c>
      <c r="W11" s="238">
        <v>10</v>
      </c>
      <c r="X11" s="238">
        <v>28</v>
      </c>
      <c r="Y11" s="238">
        <v>1</v>
      </c>
      <c r="Z11" s="238">
        <v>3</v>
      </c>
      <c r="AA11" s="238">
        <v>2</v>
      </c>
      <c r="AB11" s="238">
        <v>2</v>
      </c>
      <c r="AC11" s="238">
        <v>98</v>
      </c>
      <c r="AD11" s="238" t="s">
        <v>967</v>
      </c>
      <c r="AF11" s="238" t="s">
        <v>4198</v>
      </c>
      <c r="AG11" s="238">
        <v>10</v>
      </c>
      <c r="AH11" s="238">
        <v>2</v>
      </c>
      <c r="AI11" s="238">
        <v>4</v>
      </c>
      <c r="AJ11" s="238">
        <v>1</v>
      </c>
      <c r="AK11" s="238">
        <v>21</v>
      </c>
      <c r="AL11" s="238">
        <v>48</v>
      </c>
      <c r="AM11" s="238" t="s">
        <v>363</v>
      </c>
      <c r="AN11" s="238">
        <v>5</v>
      </c>
      <c r="AO11" s="238">
        <v>64</v>
      </c>
      <c r="AS11" s="238">
        <v>12</v>
      </c>
      <c r="AT11" s="238">
        <v>23</v>
      </c>
      <c r="AU11" s="238">
        <v>55</v>
      </c>
      <c r="AV11" s="238">
        <v>11</v>
      </c>
      <c r="AW11" s="238">
        <v>21</v>
      </c>
      <c r="AX11" s="238">
        <v>2</v>
      </c>
      <c r="AY11" s="238">
        <v>2</v>
      </c>
      <c r="AZ11" s="238">
        <v>1</v>
      </c>
      <c r="BA11" s="238">
        <v>21</v>
      </c>
      <c r="BB11" s="238">
        <v>46</v>
      </c>
      <c r="BC11" s="238" t="s">
        <v>354</v>
      </c>
      <c r="BD11" s="238">
        <v>5</v>
      </c>
      <c r="BE11" s="238">
        <v>1</v>
      </c>
      <c r="BI11" s="238">
        <v>12</v>
      </c>
      <c r="BJ11" s="238">
        <v>9</v>
      </c>
      <c r="BK11" s="238">
        <v>55</v>
      </c>
      <c r="BL11" s="238">
        <v>11</v>
      </c>
      <c r="BM11" s="238">
        <v>21</v>
      </c>
      <c r="CT11" s="238">
        <v>426467.74772580701</v>
      </c>
      <c r="CU11" s="238">
        <v>4958424.9655237403</v>
      </c>
      <c r="CV11" s="238">
        <v>44.775438149999999</v>
      </c>
      <c r="CW11" s="238">
        <v>-93.929345920000003</v>
      </c>
      <c r="CX11" s="238" t="s">
        <v>359</v>
      </c>
      <c r="CY11" s="238" t="s">
        <v>4207</v>
      </c>
    </row>
    <row r="12" spans="1:103" x14ac:dyDescent="0.25">
      <c r="A12" s="238">
        <v>689185</v>
      </c>
      <c r="B12" s="238">
        <v>4</v>
      </c>
      <c r="C12" s="238">
        <v>33</v>
      </c>
      <c r="D12" s="238">
        <v>6.891</v>
      </c>
      <c r="E12" s="238">
        <v>10</v>
      </c>
      <c r="F12" s="238" t="s">
        <v>380</v>
      </c>
      <c r="H12" s="238" t="s">
        <v>354</v>
      </c>
      <c r="I12" s="238">
        <v>25</v>
      </c>
      <c r="K12" s="238">
        <v>19004860</v>
      </c>
      <c r="M12" s="238">
        <v>2</v>
      </c>
      <c r="N12" s="238">
        <v>17</v>
      </c>
      <c r="O12" s="238">
        <v>2019</v>
      </c>
      <c r="P12" s="238" t="s">
        <v>366</v>
      </c>
      <c r="Q12" s="238">
        <v>19</v>
      </c>
      <c r="S12" s="238">
        <v>5</v>
      </c>
      <c r="T12" s="238">
        <v>0</v>
      </c>
      <c r="U12" s="238">
        <v>1</v>
      </c>
      <c r="W12" s="238">
        <v>75</v>
      </c>
      <c r="X12" s="238">
        <v>2</v>
      </c>
      <c r="Y12" s="238">
        <v>4</v>
      </c>
      <c r="Z12" s="238">
        <v>1</v>
      </c>
      <c r="AB12" s="238">
        <v>3</v>
      </c>
      <c r="AC12" s="238">
        <v>98</v>
      </c>
      <c r="AD12" s="238" t="s">
        <v>4208</v>
      </c>
      <c r="AF12" s="238" t="s">
        <v>4130</v>
      </c>
      <c r="AG12" s="238">
        <v>3</v>
      </c>
      <c r="AH12" s="238">
        <v>2</v>
      </c>
      <c r="AI12" s="238">
        <v>49</v>
      </c>
      <c r="AJ12" s="238">
        <v>10</v>
      </c>
      <c r="AK12" s="238">
        <v>21</v>
      </c>
      <c r="AL12" s="238">
        <v>65</v>
      </c>
      <c r="AM12" s="238" t="s">
        <v>354</v>
      </c>
      <c r="AN12" s="238">
        <v>5</v>
      </c>
      <c r="AO12" s="238">
        <v>99</v>
      </c>
      <c r="AS12" s="238">
        <v>90</v>
      </c>
      <c r="AT12" s="238">
        <v>9</v>
      </c>
      <c r="AV12" s="238">
        <v>11</v>
      </c>
      <c r="AW12" s="238">
        <v>21</v>
      </c>
      <c r="CT12" s="238">
        <v>426466.65266869799</v>
      </c>
      <c r="CU12" s="238">
        <v>4958164.1816265797</v>
      </c>
      <c r="CV12" s="238">
        <v>44.773090699999997</v>
      </c>
      <c r="CW12" s="238">
        <v>-93.929322110000001</v>
      </c>
      <c r="CX12" s="238" t="s">
        <v>391</v>
      </c>
      <c r="CY12" s="238" t="s">
        <v>4209</v>
      </c>
    </row>
    <row r="13" spans="1:103" x14ac:dyDescent="0.25">
      <c r="A13" s="238">
        <v>798342</v>
      </c>
      <c r="B13" s="238">
        <v>4</v>
      </c>
      <c r="C13" s="238">
        <v>33</v>
      </c>
      <c r="D13" s="238">
        <v>6.8940000000000001</v>
      </c>
      <c r="E13" s="238">
        <v>10</v>
      </c>
      <c r="F13" s="238" t="s">
        <v>380</v>
      </c>
      <c r="H13" s="238" t="s">
        <v>354</v>
      </c>
      <c r="I13" s="238">
        <v>25</v>
      </c>
      <c r="K13" s="238">
        <v>20004766</v>
      </c>
      <c r="L13" s="238">
        <v>200480078</v>
      </c>
      <c r="M13" s="238">
        <v>2</v>
      </c>
      <c r="N13" s="238">
        <v>17</v>
      </c>
      <c r="O13" s="238">
        <v>2020</v>
      </c>
      <c r="P13" s="238" t="s">
        <v>361</v>
      </c>
      <c r="Q13" s="238">
        <v>14</v>
      </c>
      <c r="S13" s="238">
        <v>5</v>
      </c>
      <c r="T13" s="238">
        <v>0</v>
      </c>
      <c r="U13" s="238">
        <v>1</v>
      </c>
      <c r="W13" s="238">
        <v>35</v>
      </c>
      <c r="X13" s="238">
        <v>2</v>
      </c>
      <c r="Y13" s="238">
        <v>1</v>
      </c>
      <c r="Z13" s="238">
        <v>2</v>
      </c>
      <c r="AB13" s="238">
        <v>2</v>
      </c>
      <c r="AC13" s="238">
        <v>98</v>
      </c>
      <c r="AD13" s="238" t="s">
        <v>4208</v>
      </c>
      <c r="AF13" s="238" t="s">
        <v>4130</v>
      </c>
      <c r="AG13" s="238">
        <v>3</v>
      </c>
      <c r="AH13" s="238">
        <v>2</v>
      </c>
      <c r="AI13" s="238">
        <v>4</v>
      </c>
      <c r="AJ13" s="238">
        <v>1</v>
      </c>
      <c r="AK13" s="238">
        <v>21</v>
      </c>
      <c r="AL13" s="238">
        <v>40</v>
      </c>
      <c r="AM13" s="238" t="s">
        <v>363</v>
      </c>
      <c r="AN13" s="238">
        <v>7</v>
      </c>
      <c r="AO13" s="238">
        <v>1</v>
      </c>
      <c r="AS13" s="238">
        <v>90</v>
      </c>
      <c r="AT13" s="238">
        <v>9</v>
      </c>
      <c r="AU13" s="238">
        <v>5</v>
      </c>
      <c r="AV13" s="238">
        <v>11</v>
      </c>
      <c r="AW13" s="238">
        <v>21</v>
      </c>
      <c r="CT13" s="238">
        <v>426464.00683007302</v>
      </c>
      <c r="CU13" s="238">
        <v>4958167.6319396701</v>
      </c>
      <c r="CV13" s="238">
        <v>44.773121490000001</v>
      </c>
      <c r="CW13" s="238">
        <v>-93.929356040000002</v>
      </c>
      <c r="CX13" s="238" t="s">
        <v>359</v>
      </c>
      <c r="CY13" s="238" t="s">
        <v>4210</v>
      </c>
    </row>
    <row r="14" spans="1:103" x14ac:dyDescent="0.25">
      <c r="A14" s="238">
        <v>635516</v>
      </c>
      <c r="B14" s="238">
        <v>4</v>
      </c>
      <c r="C14" s="238">
        <v>33</v>
      </c>
      <c r="D14" s="238">
        <v>6.9180000000000001</v>
      </c>
      <c r="E14" s="238">
        <v>10</v>
      </c>
      <c r="H14" s="238" t="s">
        <v>354</v>
      </c>
      <c r="I14" s="238">
        <v>25</v>
      </c>
      <c r="K14" s="238">
        <v>18029511</v>
      </c>
      <c r="M14" s="238">
        <v>9</v>
      </c>
      <c r="N14" s="238">
        <v>17</v>
      </c>
      <c r="O14" s="238">
        <v>2018</v>
      </c>
      <c r="P14" s="238" t="s">
        <v>361</v>
      </c>
      <c r="Q14" s="238">
        <v>18</v>
      </c>
      <c r="R14" s="238">
        <v>98</v>
      </c>
      <c r="S14" s="238">
        <v>5</v>
      </c>
      <c r="T14" s="238">
        <v>0</v>
      </c>
      <c r="U14" s="238">
        <v>2</v>
      </c>
      <c r="V14" s="238">
        <v>13</v>
      </c>
      <c r="W14" s="238">
        <v>10</v>
      </c>
      <c r="X14" s="238">
        <v>2</v>
      </c>
      <c r="Y14" s="238">
        <v>1</v>
      </c>
      <c r="Z14" s="238">
        <v>1</v>
      </c>
      <c r="AB14" s="238">
        <v>1</v>
      </c>
      <c r="AC14" s="238">
        <v>98</v>
      </c>
      <c r="AD14" s="238" t="s">
        <v>873</v>
      </c>
      <c r="AF14" s="238" t="s">
        <v>4130</v>
      </c>
      <c r="AG14" s="238">
        <v>10</v>
      </c>
      <c r="AH14" s="238">
        <v>2</v>
      </c>
      <c r="AI14" s="238">
        <v>2</v>
      </c>
      <c r="AJ14" s="238">
        <v>4</v>
      </c>
      <c r="AK14" s="238">
        <v>21</v>
      </c>
      <c r="AL14" s="238">
        <v>38</v>
      </c>
      <c r="AM14" s="238" t="s">
        <v>354</v>
      </c>
      <c r="AN14" s="238">
        <v>5</v>
      </c>
      <c r="AO14" s="238">
        <v>1</v>
      </c>
      <c r="AS14" s="238">
        <v>90</v>
      </c>
      <c r="AT14" s="238">
        <v>9</v>
      </c>
      <c r="AV14" s="238">
        <v>11</v>
      </c>
      <c r="AW14" s="238">
        <v>21</v>
      </c>
      <c r="AX14" s="238">
        <v>2</v>
      </c>
      <c r="AY14" s="238">
        <v>2</v>
      </c>
      <c r="AZ14" s="238">
        <v>2</v>
      </c>
      <c r="BA14" s="238">
        <v>21</v>
      </c>
      <c r="BB14" s="238">
        <v>22</v>
      </c>
      <c r="BC14" s="238" t="s">
        <v>354</v>
      </c>
      <c r="BD14" s="238">
        <v>5</v>
      </c>
      <c r="BE14" s="238">
        <v>99</v>
      </c>
      <c r="BI14" s="238">
        <v>90</v>
      </c>
      <c r="BJ14" s="238">
        <v>9</v>
      </c>
      <c r="BL14" s="238">
        <v>11</v>
      </c>
      <c r="BM14" s="238">
        <v>21</v>
      </c>
      <c r="CT14" s="238">
        <v>426465.23595919198</v>
      </c>
      <c r="CU14" s="238">
        <v>4958207.0495010801</v>
      </c>
      <c r="CV14" s="238">
        <v>44.773476410000001</v>
      </c>
      <c r="CW14" s="238">
        <v>-93.929346199999998</v>
      </c>
      <c r="CX14" s="238" t="s">
        <v>391</v>
      </c>
      <c r="CY14" s="238" t="s">
        <v>4211</v>
      </c>
    </row>
    <row r="15" spans="1:103" x14ac:dyDescent="0.25">
      <c r="A15" s="238">
        <v>626808</v>
      </c>
      <c r="B15" s="238">
        <v>4</v>
      </c>
      <c r="C15" s="238">
        <v>33</v>
      </c>
      <c r="D15" s="238">
        <v>6.9240000000000004</v>
      </c>
      <c r="E15" s="238">
        <v>10</v>
      </c>
      <c r="F15" s="238" t="s">
        <v>380</v>
      </c>
      <c r="H15" s="238" t="s">
        <v>354</v>
      </c>
      <c r="I15" s="238">
        <v>25</v>
      </c>
      <c r="K15" s="238">
        <v>18509585</v>
      </c>
      <c r="M15" s="238">
        <v>8</v>
      </c>
      <c r="N15" s="238">
        <v>10</v>
      </c>
      <c r="O15" s="238">
        <v>2018</v>
      </c>
      <c r="P15" s="238" t="s">
        <v>362</v>
      </c>
      <c r="Q15" s="238">
        <v>13</v>
      </c>
      <c r="R15" s="238" t="s">
        <v>196</v>
      </c>
      <c r="S15" s="238">
        <v>5</v>
      </c>
      <c r="T15" s="238">
        <v>0</v>
      </c>
      <c r="U15" s="238">
        <v>2</v>
      </c>
      <c r="V15" s="238">
        <v>12</v>
      </c>
      <c r="W15" s="238">
        <v>10</v>
      </c>
      <c r="X15" s="238">
        <v>2</v>
      </c>
      <c r="Y15" s="238">
        <v>1</v>
      </c>
      <c r="Z15" s="238">
        <v>1</v>
      </c>
      <c r="AB15" s="238">
        <v>1</v>
      </c>
      <c r="AC15" s="238">
        <v>98</v>
      </c>
      <c r="AD15" s="238" t="s">
        <v>873</v>
      </c>
      <c r="AF15" s="238" t="s">
        <v>4130</v>
      </c>
      <c r="AG15" s="238">
        <v>7</v>
      </c>
      <c r="AH15" s="238">
        <v>2</v>
      </c>
      <c r="AI15" s="238">
        <v>2</v>
      </c>
      <c r="AJ15" s="238">
        <v>2</v>
      </c>
      <c r="AK15" s="238">
        <v>34</v>
      </c>
      <c r="AL15" s="238">
        <v>28</v>
      </c>
      <c r="AM15" s="238" t="s">
        <v>363</v>
      </c>
      <c r="AN15" s="238">
        <v>5</v>
      </c>
      <c r="AO15" s="238">
        <v>1</v>
      </c>
      <c r="AS15" s="238">
        <v>12</v>
      </c>
      <c r="AT15" s="238">
        <v>9</v>
      </c>
      <c r="AU15" s="238">
        <v>40</v>
      </c>
      <c r="AV15" s="238">
        <v>11</v>
      </c>
      <c r="AW15" s="238">
        <v>21</v>
      </c>
      <c r="AX15" s="238">
        <v>2</v>
      </c>
      <c r="AY15" s="238">
        <v>49</v>
      </c>
      <c r="AZ15" s="238">
        <v>2</v>
      </c>
      <c r="BA15" s="238">
        <v>21</v>
      </c>
      <c r="BB15" s="238">
        <v>55</v>
      </c>
      <c r="BC15" s="238" t="s">
        <v>354</v>
      </c>
      <c r="BD15" s="238">
        <v>5</v>
      </c>
      <c r="BE15" s="238">
        <v>74</v>
      </c>
      <c r="BF15" s="238">
        <v>4</v>
      </c>
      <c r="BI15" s="238">
        <v>12</v>
      </c>
      <c r="BJ15" s="238">
        <v>9</v>
      </c>
      <c r="BK15" s="238">
        <v>40</v>
      </c>
      <c r="BL15" s="238">
        <v>11</v>
      </c>
      <c r="BM15" s="238">
        <v>21</v>
      </c>
      <c r="CT15" s="238">
        <v>426449.92803319002</v>
      </c>
      <c r="CU15" s="238">
        <v>4958217.6869020397</v>
      </c>
      <c r="CV15" s="238">
        <v>44.773570589999999</v>
      </c>
      <c r="CW15" s="238">
        <v>-93.929541169999993</v>
      </c>
      <c r="CX15" s="238" t="s">
        <v>359</v>
      </c>
      <c r="CY15" s="238" t="s">
        <v>4212</v>
      </c>
    </row>
    <row r="16" spans="1:103" x14ac:dyDescent="0.25">
      <c r="A16" s="238">
        <v>11018633</v>
      </c>
      <c r="B16" s="238">
        <v>4</v>
      </c>
      <c r="C16" s="238">
        <v>33</v>
      </c>
      <c r="D16" s="238">
        <v>6.9480000000000004</v>
      </c>
      <c r="E16" s="238">
        <v>10</v>
      </c>
      <c r="G16" s="238" t="s">
        <v>1633</v>
      </c>
      <c r="H16" s="238" t="s">
        <v>354</v>
      </c>
      <c r="I16" s="238">
        <v>25</v>
      </c>
      <c r="L16" s="238">
        <v>150980044</v>
      </c>
      <c r="M16" s="238">
        <v>3</v>
      </c>
      <c r="N16" s="238">
        <v>7</v>
      </c>
      <c r="O16" s="238">
        <v>2015</v>
      </c>
      <c r="P16" s="238" t="s">
        <v>364</v>
      </c>
      <c r="Q16" s="238">
        <v>21</v>
      </c>
      <c r="S16" s="238">
        <v>5</v>
      </c>
      <c r="T16" s="238">
        <v>0</v>
      </c>
      <c r="U16" s="238">
        <v>1</v>
      </c>
      <c r="V16" s="238">
        <v>90</v>
      </c>
      <c r="W16" s="238">
        <v>16</v>
      </c>
      <c r="Y16" s="238">
        <v>6</v>
      </c>
      <c r="Z16" s="238">
        <v>1</v>
      </c>
      <c r="AB16" s="238">
        <v>1</v>
      </c>
      <c r="AC16" s="238">
        <v>98</v>
      </c>
      <c r="AF16" s="238" t="s">
        <v>4130</v>
      </c>
      <c r="AG16" s="238">
        <v>4</v>
      </c>
      <c r="AH16" s="238">
        <v>2</v>
      </c>
      <c r="AI16" s="238">
        <v>2</v>
      </c>
      <c r="AJ16" s="238">
        <v>1</v>
      </c>
      <c r="AK16" s="238">
        <v>21</v>
      </c>
      <c r="AL16" s="238">
        <v>24</v>
      </c>
      <c r="AM16" s="238" t="s">
        <v>354</v>
      </c>
      <c r="AT16" s="238">
        <v>98</v>
      </c>
      <c r="AU16" s="238">
        <v>55</v>
      </c>
      <c r="CT16" s="238">
        <v>426457</v>
      </c>
      <c r="CU16" s="238">
        <v>4958256</v>
      </c>
      <c r="CV16" s="238">
        <v>44.773914599999998</v>
      </c>
      <c r="CW16" s="238">
        <v>-93.929460199999994</v>
      </c>
      <c r="CX16" s="238" t="s">
        <v>359</v>
      </c>
    </row>
    <row r="17" spans="1:103" x14ac:dyDescent="0.25">
      <c r="A17" s="238">
        <v>861441</v>
      </c>
      <c r="B17" s="238">
        <v>4</v>
      </c>
      <c r="C17" s="238">
        <v>33</v>
      </c>
      <c r="D17" s="238">
        <v>6.9749999999999996</v>
      </c>
      <c r="E17" s="238">
        <v>10</v>
      </c>
      <c r="G17" s="238" t="s">
        <v>1633</v>
      </c>
      <c r="H17" s="238" t="s">
        <v>354</v>
      </c>
      <c r="I17" s="238">
        <v>25</v>
      </c>
      <c r="K17" s="238">
        <v>20033121</v>
      </c>
      <c r="L17" s="238">
        <v>203100109</v>
      </c>
      <c r="M17" s="238">
        <v>11</v>
      </c>
      <c r="N17" s="238">
        <v>5</v>
      </c>
      <c r="O17" s="238">
        <v>2020</v>
      </c>
      <c r="P17" s="238" t="s">
        <v>384</v>
      </c>
      <c r="Q17" s="238">
        <v>18</v>
      </c>
      <c r="R17" s="238" t="s">
        <v>196</v>
      </c>
      <c r="S17" s="238">
        <v>5</v>
      </c>
      <c r="T17" s="238">
        <v>0</v>
      </c>
      <c r="U17" s="238">
        <v>2</v>
      </c>
      <c r="V17" s="238">
        <v>12</v>
      </c>
      <c r="W17" s="238">
        <v>10</v>
      </c>
      <c r="X17" s="238">
        <v>2</v>
      </c>
      <c r="Y17" s="238">
        <v>7</v>
      </c>
      <c r="Z17" s="238">
        <v>1</v>
      </c>
      <c r="AB17" s="238">
        <v>1</v>
      </c>
      <c r="AC17" s="238">
        <v>98</v>
      </c>
      <c r="AD17" s="238" t="s">
        <v>4208</v>
      </c>
      <c r="AF17" s="238" t="s">
        <v>4130</v>
      </c>
      <c r="AG17" s="238">
        <v>7</v>
      </c>
      <c r="AH17" s="238">
        <v>2</v>
      </c>
      <c r="AI17" s="238">
        <v>2</v>
      </c>
      <c r="AJ17" s="238">
        <v>2</v>
      </c>
      <c r="AK17" s="238">
        <v>21</v>
      </c>
      <c r="AL17" s="238">
        <v>43</v>
      </c>
      <c r="AM17" s="238" t="s">
        <v>354</v>
      </c>
      <c r="AN17" s="238">
        <v>5</v>
      </c>
      <c r="AO17" s="238">
        <v>1</v>
      </c>
      <c r="AS17" s="238">
        <v>12</v>
      </c>
      <c r="AT17" s="238">
        <v>9</v>
      </c>
      <c r="AU17" s="238">
        <v>30</v>
      </c>
      <c r="AV17" s="238">
        <v>11</v>
      </c>
      <c r="AW17" s="238">
        <v>21</v>
      </c>
      <c r="AX17" s="238">
        <v>2</v>
      </c>
      <c r="AY17" s="238">
        <v>4</v>
      </c>
      <c r="AZ17" s="238">
        <v>2</v>
      </c>
      <c r="BA17" s="238">
        <v>21</v>
      </c>
      <c r="BB17" s="238">
        <v>48</v>
      </c>
      <c r="BC17" s="238" t="s">
        <v>354</v>
      </c>
      <c r="BD17" s="238">
        <v>5</v>
      </c>
      <c r="BE17" s="238">
        <v>1</v>
      </c>
      <c r="BI17" s="238">
        <v>12</v>
      </c>
      <c r="BJ17" s="238">
        <v>9</v>
      </c>
      <c r="BK17" s="238">
        <v>30</v>
      </c>
      <c r="BL17" s="238">
        <v>11</v>
      </c>
      <c r="BM17" s="238">
        <v>21</v>
      </c>
      <c r="CT17" s="238">
        <v>426454.83259920799</v>
      </c>
      <c r="CU17" s="238">
        <v>4958299.4959189296</v>
      </c>
      <c r="CV17" s="238">
        <v>44.774307460000003</v>
      </c>
      <c r="CW17" s="238">
        <v>-93.929491010000007</v>
      </c>
      <c r="CX17" s="238" t="s">
        <v>359</v>
      </c>
      <c r="CY17" s="238" t="s">
        <v>4213</v>
      </c>
    </row>
    <row r="18" spans="1:103" x14ac:dyDescent="0.25">
      <c r="A18" s="238">
        <v>797718</v>
      </c>
      <c r="B18" s="238">
        <v>4</v>
      </c>
      <c r="C18" s="238">
        <v>33</v>
      </c>
      <c r="D18" s="238">
        <v>6.9980000000000002</v>
      </c>
      <c r="E18" s="238">
        <v>10</v>
      </c>
      <c r="G18" s="238" t="s">
        <v>1633</v>
      </c>
      <c r="H18" s="238" t="s">
        <v>354</v>
      </c>
      <c r="I18" s="238">
        <v>25</v>
      </c>
      <c r="K18" s="238">
        <v>20004380</v>
      </c>
      <c r="L18" s="238">
        <v>200440205</v>
      </c>
      <c r="M18" s="238">
        <v>2</v>
      </c>
      <c r="N18" s="238">
        <v>13</v>
      </c>
      <c r="O18" s="238">
        <v>2020</v>
      </c>
      <c r="P18" s="238" t="s">
        <v>384</v>
      </c>
      <c r="Q18" s="238">
        <v>15</v>
      </c>
      <c r="R18" s="238" t="s">
        <v>356</v>
      </c>
      <c r="S18" s="238">
        <v>5</v>
      </c>
      <c r="T18" s="238">
        <v>0</v>
      </c>
      <c r="U18" s="238">
        <v>2</v>
      </c>
      <c r="V18" s="238">
        <v>5</v>
      </c>
      <c r="W18" s="238">
        <v>10</v>
      </c>
      <c r="X18" s="238">
        <v>4</v>
      </c>
      <c r="Y18" s="238">
        <v>1</v>
      </c>
      <c r="Z18" s="238">
        <v>1</v>
      </c>
      <c r="AB18" s="238">
        <v>1</v>
      </c>
      <c r="AC18" s="238">
        <v>98</v>
      </c>
      <c r="AD18" s="238" t="s">
        <v>4208</v>
      </c>
      <c r="AF18" s="238" t="s">
        <v>4130</v>
      </c>
      <c r="AG18" s="238">
        <v>10</v>
      </c>
      <c r="AH18" s="238">
        <v>2</v>
      </c>
      <c r="AI18" s="238">
        <v>3</v>
      </c>
      <c r="AJ18" s="238">
        <v>4</v>
      </c>
      <c r="AK18" s="238">
        <v>24</v>
      </c>
      <c r="AL18" s="238">
        <v>16</v>
      </c>
      <c r="AM18" s="238" t="s">
        <v>354</v>
      </c>
      <c r="AN18" s="238">
        <v>5</v>
      </c>
      <c r="AO18" s="238">
        <v>2</v>
      </c>
      <c r="AS18" s="238">
        <v>12</v>
      </c>
      <c r="AT18" s="238">
        <v>23</v>
      </c>
      <c r="AU18" s="238">
        <v>30</v>
      </c>
      <c r="AV18" s="238">
        <v>11</v>
      </c>
      <c r="AW18" s="238">
        <v>21</v>
      </c>
      <c r="AX18" s="238">
        <v>2</v>
      </c>
      <c r="AY18" s="238">
        <v>2</v>
      </c>
      <c r="AZ18" s="238">
        <v>1</v>
      </c>
      <c r="BA18" s="238">
        <v>21</v>
      </c>
      <c r="BB18" s="238">
        <v>39</v>
      </c>
      <c r="BC18" s="238" t="s">
        <v>363</v>
      </c>
      <c r="BD18" s="238">
        <v>5</v>
      </c>
      <c r="BE18" s="238">
        <v>1</v>
      </c>
      <c r="BI18" s="238">
        <v>12</v>
      </c>
      <c r="BJ18" s="238">
        <v>98</v>
      </c>
      <c r="BK18" s="238">
        <v>30</v>
      </c>
      <c r="BL18" s="238">
        <v>11</v>
      </c>
      <c r="BM18" s="238">
        <v>21</v>
      </c>
      <c r="CT18" s="238">
        <v>426454.253732496</v>
      </c>
      <c r="CU18" s="238">
        <v>4958335.1509257201</v>
      </c>
      <c r="CV18" s="238">
        <v>44.77462834</v>
      </c>
      <c r="CW18" s="238">
        <v>-93.92950347</v>
      </c>
      <c r="CX18" s="238" t="s">
        <v>359</v>
      </c>
      <c r="CY18" s="238" t="s">
        <v>4214</v>
      </c>
    </row>
    <row r="19" spans="1:103" x14ac:dyDescent="0.25">
      <c r="A19" s="238">
        <v>10698691</v>
      </c>
      <c r="B19" s="238">
        <v>4</v>
      </c>
      <c r="C19" s="238">
        <v>33</v>
      </c>
      <c r="D19" s="238">
        <v>6.9989999999999997</v>
      </c>
      <c r="E19" s="238">
        <v>10</v>
      </c>
      <c r="G19" s="238" t="s">
        <v>1633</v>
      </c>
      <c r="H19" s="238" t="s">
        <v>354</v>
      </c>
      <c r="I19" s="238">
        <v>25</v>
      </c>
      <c r="K19" s="238">
        <v>11005386</v>
      </c>
      <c r="L19" s="238">
        <v>110530167</v>
      </c>
      <c r="M19" s="238">
        <v>2</v>
      </c>
      <c r="N19" s="238">
        <v>22</v>
      </c>
      <c r="O19" s="238">
        <v>2011</v>
      </c>
      <c r="P19" s="238" t="s">
        <v>368</v>
      </c>
      <c r="Q19" s="238">
        <v>7</v>
      </c>
      <c r="R19" s="238" t="s">
        <v>419</v>
      </c>
      <c r="S19" s="238">
        <v>5</v>
      </c>
      <c r="T19" s="238">
        <v>0</v>
      </c>
      <c r="U19" s="238">
        <v>2</v>
      </c>
      <c r="V19" s="238">
        <v>1</v>
      </c>
      <c r="W19" s="238">
        <v>10</v>
      </c>
      <c r="X19" s="238">
        <v>4</v>
      </c>
      <c r="Y19" s="238">
        <v>1</v>
      </c>
      <c r="Z19" s="238">
        <v>7</v>
      </c>
      <c r="AA19" s="238">
        <v>1</v>
      </c>
      <c r="AB19" s="238">
        <v>5</v>
      </c>
      <c r="AC19" s="238">
        <v>98</v>
      </c>
      <c r="AD19" s="238">
        <v>33</v>
      </c>
      <c r="AE19" s="238" t="s">
        <v>4215</v>
      </c>
      <c r="AF19" s="238" t="s">
        <v>4130</v>
      </c>
      <c r="AG19" s="238">
        <v>7</v>
      </c>
      <c r="AH19" s="238">
        <v>2</v>
      </c>
      <c r="AI19" s="238">
        <v>4</v>
      </c>
      <c r="AJ19" s="238">
        <v>1</v>
      </c>
      <c r="AK19" s="238">
        <v>21</v>
      </c>
      <c r="AL19" s="238">
        <v>36</v>
      </c>
      <c r="AM19" s="238" t="s">
        <v>354</v>
      </c>
      <c r="AN19" s="238">
        <v>5</v>
      </c>
      <c r="AS19" s="238">
        <v>7</v>
      </c>
      <c r="AT19" s="238">
        <v>98</v>
      </c>
      <c r="AU19" s="238">
        <v>30</v>
      </c>
      <c r="AV19" s="238">
        <v>11</v>
      </c>
      <c r="AW19" s="238">
        <v>21</v>
      </c>
      <c r="AX19" s="238">
        <v>2</v>
      </c>
      <c r="AY19" s="238">
        <v>4</v>
      </c>
      <c r="AZ19" s="238">
        <v>1</v>
      </c>
      <c r="BA19" s="238">
        <v>21</v>
      </c>
      <c r="BB19" s="238">
        <v>30</v>
      </c>
      <c r="BC19" s="238" t="s">
        <v>363</v>
      </c>
      <c r="BD19" s="238">
        <v>5</v>
      </c>
      <c r="BE19" s="238">
        <v>15</v>
      </c>
      <c r="BI19" s="238">
        <v>7</v>
      </c>
      <c r="BJ19" s="238">
        <v>98</v>
      </c>
      <c r="BK19" s="238">
        <v>30</v>
      </c>
      <c r="BL19" s="238">
        <v>11</v>
      </c>
      <c r="BM19" s="238">
        <v>21</v>
      </c>
      <c r="CT19" s="238">
        <v>426458</v>
      </c>
      <c r="CU19" s="238">
        <v>4958337</v>
      </c>
      <c r="CV19" s="238">
        <v>44.774645399999997</v>
      </c>
      <c r="CW19" s="238">
        <v>-93.929458400000001</v>
      </c>
      <c r="CX19" s="238" t="s">
        <v>359</v>
      </c>
      <c r="CY19" s="238" t="s">
        <v>4216</v>
      </c>
    </row>
    <row r="20" spans="1:103" x14ac:dyDescent="0.25">
      <c r="A20" s="238">
        <v>10937425</v>
      </c>
      <c r="B20" s="238">
        <v>4</v>
      </c>
      <c r="C20" s="238">
        <v>33</v>
      </c>
      <c r="D20" s="238">
        <v>6.9989999999999997</v>
      </c>
      <c r="E20" s="238">
        <v>10</v>
      </c>
      <c r="G20" s="238" t="s">
        <v>1633</v>
      </c>
      <c r="H20" s="238" t="s">
        <v>354</v>
      </c>
      <c r="I20" s="238">
        <v>25</v>
      </c>
      <c r="K20" s="238">
        <v>14030366</v>
      </c>
      <c r="L20" s="238">
        <v>142610127</v>
      </c>
      <c r="M20" s="238">
        <v>9</v>
      </c>
      <c r="N20" s="238">
        <v>17</v>
      </c>
      <c r="O20" s="238">
        <v>2014</v>
      </c>
      <c r="P20" s="238" t="s">
        <v>355</v>
      </c>
      <c r="Q20" s="238">
        <v>8</v>
      </c>
      <c r="S20" s="238">
        <v>5</v>
      </c>
      <c r="T20" s="238">
        <v>0</v>
      </c>
      <c r="U20" s="238">
        <v>2</v>
      </c>
      <c r="V20" s="238">
        <v>1</v>
      </c>
      <c r="W20" s="238">
        <v>10</v>
      </c>
      <c r="X20" s="238">
        <v>4</v>
      </c>
      <c r="Y20" s="238">
        <v>1</v>
      </c>
      <c r="Z20" s="238">
        <v>1</v>
      </c>
      <c r="AA20" s="238">
        <v>90</v>
      </c>
      <c r="AB20" s="238">
        <v>1</v>
      </c>
      <c r="AC20" s="238">
        <v>98</v>
      </c>
      <c r="AD20" s="238" t="s">
        <v>4217</v>
      </c>
      <c r="AE20" s="238" t="s">
        <v>4218</v>
      </c>
      <c r="AF20" s="238" t="s">
        <v>4130</v>
      </c>
      <c r="AG20" s="238">
        <v>7</v>
      </c>
      <c r="AH20" s="238">
        <v>2</v>
      </c>
      <c r="AI20" s="238">
        <v>2</v>
      </c>
      <c r="AJ20" s="238">
        <v>1</v>
      </c>
      <c r="AK20" s="238">
        <v>21</v>
      </c>
      <c r="AL20" s="238">
        <v>24</v>
      </c>
      <c r="AM20" s="238" t="s">
        <v>363</v>
      </c>
      <c r="AN20" s="238">
        <v>5</v>
      </c>
      <c r="AO20" s="238">
        <v>5</v>
      </c>
      <c r="AS20" s="238">
        <v>7</v>
      </c>
      <c r="AT20" s="238">
        <v>98</v>
      </c>
      <c r="AU20" s="238">
        <v>30</v>
      </c>
      <c r="AV20" s="238">
        <v>11</v>
      </c>
      <c r="AW20" s="238">
        <v>21</v>
      </c>
      <c r="AX20" s="238">
        <v>2</v>
      </c>
      <c r="AY20" s="238">
        <v>44</v>
      </c>
      <c r="AZ20" s="238">
        <v>1</v>
      </c>
      <c r="BA20" s="238">
        <v>23</v>
      </c>
      <c r="BB20" s="238">
        <v>54</v>
      </c>
      <c r="BC20" s="238" t="s">
        <v>354</v>
      </c>
      <c r="BD20" s="238">
        <v>5</v>
      </c>
      <c r="BE20" s="238">
        <v>1</v>
      </c>
      <c r="BI20" s="238">
        <v>7</v>
      </c>
      <c r="BJ20" s="238">
        <v>98</v>
      </c>
      <c r="BK20" s="238">
        <v>30</v>
      </c>
      <c r="BL20" s="238">
        <v>11</v>
      </c>
      <c r="BM20" s="238">
        <v>21</v>
      </c>
      <c r="CT20" s="238">
        <v>426458</v>
      </c>
      <c r="CU20" s="238">
        <v>4958337</v>
      </c>
      <c r="CV20" s="238">
        <v>44.774645399999997</v>
      </c>
      <c r="CW20" s="238">
        <v>-93.929458400000001</v>
      </c>
      <c r="CX20" s="238" t="s">
        <v>359</v>
      </c>
      <c r="CY20" s="238" t="s">
        <v>4219</v>
      </c>
    </row>
    <row r="21" spans="1:103" x14ac:dyDescent="0.25">
      <c r="A21" s="238">
        <v>700704</v>
      </c>
      <c r="B21" s="238">
        <v>4</v>
      </c>
      <c r="C21" s="238">
        <v>33</v>
      </c>
      <c r="D21" s="238">
        <v>7.0220000000000002</v>
      </c>
      <c r="E21" s="238">
        <v>10</v>
      </c>
      <c r="F21" s="238" t="s">
        <v>380</v>
      </c>
      <c r="H21" s="238" t="s">
        <v>354</v>
      </c>
      <c r="I21" s="238">
        <v>25</v>
      </c>
      <c r="K21" s="238">
        <v>19504580</v>
      </c>
      <c r="M21" s="238">
        <v>3</v>
      </c>
      <c r="N21" s="238">
        <v>29</v>
      </c>
      <c r="O21" s="238">
        <v>2019</v>
      </c>
      <c r="P21" s="238" t="s">
        <v>362</v>
      </c>
      <c r="Q21" s="238">
        <v>9</v>
      </c>
      <c r="R21" s="238" t="s">
        <v>419</v>
      </c>
      <c r="S21" s="238">
        <v>5</v>
      </c>
      <c r="T21" s="238">
        <v>0</v>
      </c>
      <c r="U21" s="238">
        <v>2</v>
      </c>
      <c r="V21" s="238">
        <v>5</v>
      </c>
      <c r="W21" s="238">
        <v>10</v>
      </c>
      <c r="X21" s="238">
        <v>3</v>
      </c>
      <c r="Y21" s="238">
        <v>1</v>
      </c>
      <c r="Z21" s="238">
        <v>1</v>
      </c>
      <c r="AA21" s="238">
        <v>2</v>
      </c>
      <c r="AB21" s="238">
        <v>1</v>
      </c>
      <c r="AC21" s="238">
        <v>98</v>
      </c>
      <c r="AD21" s="238" t="s">
        <v>4208</v>
      </c>
      <c r="AF21" s="238" t="s">
        <v>4130</v>
      </c>
      <c r="AG21" s="238">
        <v>10</v>
      </c>
      <c r="AH21" s="238">
        <v>2</v>
      </c>
      <c r="AI21" s="238">
        <v>4</v>
      </c>
      <c r="AJ21" s="238">
        <v>4</v>
      </c>
      <c r="AK21" s="238">
        <v>21</v>
      </c>
      <c r="AL21" s="238">
        <v>58</v>
      </c>
      <c r="AM21" s="238" t="s">
        <v>363</v>
      </c>
      <c r="AN21" s="238">
        <v>5</v>
      </c>
      <c r="AO21" s="238">
        <v>1</v>
      </c>
      <c r="AS21" s="238">
        <v>12</v>
      </c>
      <c r="AT21" s="238">
        <v>9</v>
      </c>
      <c r="AU21" s="238">
        <v>55</v>
      </c>
      <c r="AV21" s="238">
        <v>11</v>
      </c>
      <c r="AW21" s="238">
        <v>21</v>
      </c>
      <c r="AX21" s="238">
        <v>2</v>
      </c>
      <c r="AY21" s="238">
        <v>49</v>
      </c>
      <c r="AZ21" s="238">
        <v>1</v>
      </c>
      <c r="BA21" s="238">
        <v>21</v>
      </c>
      <c r="BB21" s="238">
        <v>26</v>
      </c>
      <c r="BC21" s="238" t="s">
        <v>354</v>
      </c>
      <c r="BD21" s="238">
        <v>5</v>
      </c>
      <c r="BE21" s="238">
        <v>2</v>
      </c>
      <c r="BI21" s="238">
        <v>12</v>
      </c>
      <c r="BJ21" s="238">
        <v>23</v>
      </c>
      <c r="BK21" s="238">
        <v>35</v>
      </c>
      <c r="BL21" s="238">
        <v>11</v>
      </c>
      <c r="BM21" s="238">
        <v>21</v>
      </c>
      <c r="CT21" s="238">
        <v>426458.39471679</v>
      </c>
      <c r="CU21" s="238">
        <v>4958374.3205486396</v>
      </c>
      <c r="CV21" s="238">
        <v>44.774981330000003</v>
      </c>
      <c r="CW21" s="238">
        <v>-93.929456799999997</v>
      </c>
      <c r="CX21" s="238" t="s">
        <v>359</v>
      </c>
      <c r="CY21" s="238" t="s">
        <v>4220</v>
      </c>
    </row>
    <row r="22" spans="1:103" x14ac:dyDescent="0.25">
      <c r="A22" s="238">
        <v>385738</v>
      </c>
      <c r="B22" s="238">
        <v>4</v>
      </c>
      <c r="C22" s="238">
        <v>33</v>
      </c>
      <c r="D22" s="238">
        <v>7.0309999999999997</v>
      </c>
      <c r="E22" s="238">
        <v>10</v>
      </c>
      <c r="G22" s="238" t="s">
        <v>1633</v>
      </c>
      <c r="H22" s="238" t="s">
        <v>354</v>
      </c>
      <c r="I22" s="238">
        <v>25</v>
      </c>
      <c r="K22" s="238">
        <v>16034490</v>
      </c>
      <c r="M22" s="238">
        <v>10</v>
      </c>
      <c r="N22" s="238">
        <v>11</v>
      </c>
      <c r="O22" s="238">
        <v>2016</v>
      </c>
      <c r="P22" s="238" t="s">
        <v>368</v>
      </c>
      <c r="Q22" s="238">
        <v>7</v>
      </c>
      <c r="R22" s="238" t="s">
        <v>419</v>
      </c>
      <c r="S22" s="238">
        <v>5</v>
      </c>
      <c r="T22" s="238">
        <v>0</v>
      </c>
      <c r="U22" s="238">
        <v>2</v>
      </c>
      <c r="V22" s="238">
        <v>12</v>
      </c>
      <c r="W22" s="238">
        <v>10</v>
      </c>
      <c r="X22" s="238">
        <v>25</v>
      </c>
      <c r="Y22" s="238">
        <v>1</v>
      </c>
      <c r="Z22" s="238">
        <v>1</v>
      </c>
      <c r="AB22" s="238">
        <v>1</v>
      </c>
      <c r="AC22" s="238">
        <v>98</v>
      </c>
      <c r="AD22" s="238" t="s">
        <v>873</v>
      </c>
      <c r="AF22" s="238" t="s">
        <v>4130</v>
      </c>
      <c r="AG22" s="238">
        <v>7</v>
      </c>
      <c r="AH22" s="238">
        <v>2</v>
      </c>
      <c r="AI22" s="238">
        <v>2</v>
      </c>
      <c r="AJ22" s="238">
        <v>1</v>
      </c>
      <c r="AK22" s="238">
        <v>21</v>
      </c>
      <c r="AL22" s="238">
        <v>36</v>
      </c>
      <c r="AM22" s="238" t="s">
        <v>354</v>
      </c>
      <c r="AN22" s="238">
        <v>5</v>
      </c>
      <c r="AO22" s="238">
        <v>4</v>
      </c>
      <c r="AS22" s="238">
        <v>11</v>
      </c>
      <c r="AT22" s="238">
        <v>22</v>
      </c>
      <c r="AV22" s="238">
        <v>13</v>
      </c>
      <c r="AW22" s="238">
        <v>21</v>
      </c>
      <c r="AX22" s="238">
        <v>2</v>
      </c>
      <c r="AY22" s="238">
        <v>2</v>
      </c>
      <c r="AZ22" s="238">
        <v>1</v>
      </c>
      <c r="BA22" s="238">
        <v>34</v>
      </c>
      <c r="BB22" s="238">
        <v>19</v>
      </c>
      <c r="BC22" s="238" t="s">
        <v>363</v>
      </c>
      <c r="BD22" s="238">
        <v>5</v>
      </c>
      <c r="BE22" s="238">
        <v>1</v>
      </c>
      <c r="BI22" s="238">
        <v>11</v>
      </c>
      <c r="BJ22" s="238">
        <v>22</v>
      </c>
      <c r="BL22" s="238">
        <v>13</v>
      </c>
      <c r="BM22" s="238">
        <v>21</v>
      </c>
      <c r="CT22" s="238">
        <v>426453.11358500598</v>
      </c>
      <c r="CU22" s="238">
        <v>4958389.5875050202</v>
      </c>
      <c r="CV22" s="238">
        <v>44.775118210000002</v>
      </c>
      <c r="CW22" s="238">
        <v>-93.929525740000003</v>
      </c>
      <c r="CX22" s="238" t="s">
        <v>359</v>
      </c>
      <c r="CY22" s="238" t="s">
        <v>4221</v>
      </c>
    </row>
    <row r="23" spans="1:103" x14ac:dyDescent="0.25">
      <c r="A23" s="238">
        <v>319493</v>
      </c>
      <c r="B23" s="238">
        <v>4</v>
      </c>
      <c r="C23" s="238">
        <v>33</v>
      </c>
      <c r="D23" s="238">
        <v>7.0350000000000001</v>
      </c>
      <c r="E23" s="238">
        <v>10</v>
      </c>
      <c r="G23" s="238" t="s">
        <v>1633</v>
      </c>
      <c r="H23" s="238" t="s">
        <v>354</v>
      </c>
      <c r="I23" s="238">
        <v>25</v>
      </c>
      <c r="K23" s="238">
        <v>16000850</v>
      </c>
      <c r="M23" s="238">
        <v>1</v>
      </c>
      <c r="N23" s="238">
        <v>9</v>
      </c>
      <c r="O23" s="238">
        <v>2016</v>
      </c>
      <c r="P23" s="238" t="s">
        <v>364</v>
      </c>
      <c r="Q23" s="238">
        <v>18</v>
      </c>
      <c r="R23" s="238" t="s">
        <v>356</v>
      </c>
      <c r="S23" s="238">
        <v>5</v>
      </c>
      <c r="T23" s="238">
        <v>0</v>
      </c>
      <c r="U23" s="238">
        <v>2</v>
      </c>
      <c r="V23" s="238">
        <v>5</v>
      </c>
      <c r="W23" s="238">
        <v>10</v>
      </c>
      <c r="X23" s="238">
        <v>29</v>
      </c>
      <c r="Y23" s="238">
        <v>7</v>
      </c>
      <c r="Z23" s="238">
        <v>1</v>
      </c>
      <c r="AB23" s="238">
        <v>1</v>
      </c>
      <c r="AC23" s="238">
        <v>98</v>
      </c>
      <c r="AD23" s="238" t="s">
        <v>873</v>
      </c>
      <c r="AE23" s="238" t="s">
        <v>967</v>
      </c>
      <c r="AF23" s="238" t="s">
        <v>4130</v>
      </c>
      <c r="AG23" s="238">
        <v>10</v>
      </c>
      <c r="AH23" s="238">
        <v>2</v>
      </c>
      <c r="AI23" s="238">
        <v>2</v>
      </c>
      <c r="AJ23" s="238">
        <v>2</v>
      </c>
      <c r="AK23" s="238">
        <v>31</v>
      </c>
      <c r="AL23" s="238">
        <v>20</v>
      </c>
      <c r="AM23" s="238" t="s">
        <v>354</v>
      </c>
      <c r="AN23" s="238">
        <v>5</v>
      </c>
      <c r="AO23" s="238">
        <v>2</v>
      </c>
      <c r="AS23" s="238">
        <v>14</v>
      </c>
      <c r="AT23" s="238">
        <v>23</v>
      </c>
      <c r="AU23" s="238">
        <v>55</v>
      </c>
      <c r="AV23" s="238">
        <v>11</v>
      </c>
      <c r="AW23" s="238">
        <v>21</v>
      </c>
      <c r="AX23" s="238">
        <v>2</v>
      </c>
      <c r="AY23" s="238">
        <v>4</v>
      </c>
      <c r="AZ23" s="238">
        <v>4</v>
      </c>
      <c r="BA23" s="238">
        <v>21</v>
      </c>
      <c r="BB23" s="238">
        <v>59</v>
      </c>
      <c r="BC23" s="238" t="s">
        <v>354</v>
      </c>
      <c r="BD23" s="238">
        <v>5</v>
      </c>
      <c r="BE23" s="238">
        <v>1</v>
      </c>
      <c r="BI23" s="238">
        <v>14</v>
      </c>
      <c r="BJ23" s="238">
        <v>20</v>
      </c>
      <c r="BK23" s="238">
        <v>55</v>
      </c>
      <c r="BL23" s="238">
        <v>11</v>
      </c>
      <c r="BM23" s="238">
        <v>21</v>
      </c>
      <c r="CT23" s="238">
        <v>426459.72734463599</v>
      </c>
      <c r="CU23" s="238">
        <v>4958395.7473557899</v>
      </c>
      <c r="CV23" s="238">
        <v>44.775174329999999</v>
      </c>
      <c r="CW23" s="238">
        <v>-93.929443050000003</v>
      </c>
      <c r="CX23" s="238" t="s">
        <v>359</v>
      </c>
      <c r="CY23" s="238" t="s">
        <v>4222</v>
      </c>
    </row>
    <row r="24" spans="1:103" x14ac:dyDescent="0.25">
      <c r="A24" s="238">
        <v>10779519</v>
      </c>
      <c r="B24" s="238">
        <v>4</v>
      </c>
      <c r="C24" s="238">
        <v>33</v>
      </c>
      <c r="D24" s="238">
        <v>7.0389999999999997</v>
      </c>
      <c r="E24" s="238">
        <v>10</v>
      </c>
      <c r="G24" s="238" t="s">
        <v>1633</v>
      </c>
      <c r="H24" s="238" t="s">
        <v>354</v>
      </c>
      <c r="I24" s="238">
        <v>25</v>
      </c>
      <c r="K24" s="238">
        <v>12507717</v>
      </c>
      <c r="L24" s="238">
        <v>122290210</v>
      </c>
      <c r="M24" s="238">
        <v>8</v>
      </c>
      <c r="N24" s="238">
        <v>10</v>
      </c>
      <c r="O24" s="238">
        <v>2012</v>
      </c>
      <c r="P24" s="238" t="s">
        <v>362</v>
      </c>
      <c r="Q24" s="238">
        <v>19</v>
      </c>
      <c r="R24" s="238" t="s">
        <v>356</v>
      </c>
      <c r="S24" s="238">
        <v>3</v>
      </c>
      <c r="T24" s="238">
        <v>0</v>
      </c>
      <c r="U24" s="238">
        <v>2</v>
      </c>
      <c r="V24" s="238">
        <v>5</v>
      </c>
      <c r="W24" s="238">
        <v>10</v>
      </c>
      <c r="X24" s="238">
        <v>3</v>
      </c>
      <c r="Y24" s="238">
        <v>1</v>
      </c>
      <c r="Z24" s="238">
        <v>1</v>
      </c>
      <c r="AB24" s="238">
        <v>1</v>
      </c>
      <c r="AC24" s="238">
        <v>98</v>
      </c>
      <c r="AD24" s="238" t="s">
        <v>1771</v>
      </c>
      <c r="AE24" s="238" t="s">
        <v>876</v>
      </c>
      <c r="AF24" s="238" t="s">
        <v>4130</v>
      </c>
      <c r="AG24" s="238">
        <v>10</v>
      </c>
      <c r="AH24" s="238">
        <v>2</v>
      </c>
      <c r="AI24" s="238">
        <v>2</v>
      </c>
      <c r="AJ24" s="238">
        <v>1</v>
      </c>
      <c r="AK24" s="238">
        <v>21</v>
      </c>
      <c r="AL24" s="238">
        <v>19</v>
      </c>
      <c r="AM24" s="238" t="s">
        <v>363</v>
      </c>
      <c r="AN24" s="238">
        <v>5</v>
      </c>
      <c r="AO24" s="238">
        <v>2</v>
      </c>
      <c r="AS24" s="238">
        <v>3</v>
      </c>
      <c r="AT24" s="238">
        <v>2</v>
      </c>
      <c r="AU24" s="238">
        <v>55</v>
      </c>
      <c r="AV24" s="238">
        <v>11</v>
      </c>
      <c r="AW24" s="238">
        <v>21</v>
      </c>
      <c r="AX24" s="238">
        <v>2</v>
      </c>
      <c r="AY24" s="238">
        <v>1</v>
      </c>
      <c r="AZ24" s="238">
        <v>4</v>
      </c>
      <c r="BA24" s="238">
        <v>21</v>
      </c>
      <c r="BB24" s="238">
        <v>71</v>
      </c>
      <c r="BC24" s="238" t="s">
        <v>354</v>
      </c>
      <c r="BD24" s="238">
        <v>5</v>
      </c>
      <c r="BE24" s="238">
        <v>1</v>
      </c>
      <c r="BI24" s="238">
        <v>3</v>
      </c>
      <c r="BJ24" s="238">
        <v>2</v>
      </c>
      <c r="BK24" s="238">
        <v>55</v>
      </c>
      <c r="BL24" s="238">
        <v>11</v>
      </c>
      <c r="BM24" s="238">
        <v>21</v>
      </c>
      <c r="CT24" s="238">
        <v>426459</v>
      </c>
      <c r="CU24" s="238">
        <v>4958402</v>
      </c>
      <c r="CV24" s="238">
        <v>44.775235000000002</v>
      </c>
      <c r="CW24" s="238">
        <v>-93.929457900000003</v>
      </c>
      <c r="CX24" s="238" t="s">
        <v>359</v>
      </c>
      <c r="CY24" s="238" t="s">
        <v>4223</v>
      </c>
    </row>
    <row r="25" spans="1:103" x14ac:dyDescent="0.25">
      <c r="A25" s="238">
        <v>11019764</v>
      </c>
      <c r="B25" s="238">
        <v>4</v>
      </c>
      <c r="C25" s="238">
        <v>33</v>
      </c>
      <c r="D25" s="238">
        <v>7.0389999999999997</v>
      </c>
      <c r="E25" s="238">
        <v>10</v>
      </c>
      <c r="G25" s="238" t="s">
        <v>1633</v>
      </c>
      <c r="H25" s="238" t="s">
        <v>354</v>
      </c>
      <c r="I25" s="238">
        <v>25</v>
      </c>
      <c r="K25" s="238">
        <v>15017595</v>
      </c>
      <c r="L25" s="238">
        <v>151560084</v>
      </c>
      <c r="M25" s="238">
        <v>6</v>
      </c>
      <c r="N25" s="238">
        <v>5</v>
      </c>
      <c r="O25" s="238">
        <v>2015</v>
      </c>
      <c r="P25" s="238" t="s">
        <v>362</v>
      </c>
      <c r="Q25" s="238">
        <v>17</v>
      </c>
      <c r="R25" s="238" t="s">
        <v>356</v>
      </c>
      <c r="S25" s="238">
        <v>5</v>
      </c>
      <c r="T25" s="238">
        <v>0</v>
      </c>
      <c r="U25" s="238">
        <v>2</v>
      </c>
      <c r="V25" s="238">
        <v>90</v>
      </c>
      <c r="W25" s="238">
        <v>10</v>
      </c>
      <c r="X25" s="238">
        <v>10</v>
      </c>
      <c r="Y25" s="238">
        <v>1</v>
      </c>
      <c r="Z25" s="238">
        <v>1</v>
      </c>
      <c r="AA25" s="238">
        <v>1</v>
      </c>
      <c r="AB25" s="238">
        <v>1</v>
      </c>
      <c r="AC25" s="238">
        <v>98</v>
      </c>
      <c r="AD25" s="238" t="s">
        <v>4224</v>
      </c>
      <c r="AE25" s="238" t="s">
        <v>869</v>
      </c>
      <c r="AF25" s="238" t="s">
        <v>4130</v>
      </c>
      <c r="AG25" s="238">
        <v>90</v>
      </c>
      <c r="AH25" s="238">
        <v>2</v>
      </c>
      <c r="AI25" s="238">
        <v>2</v>
      </c>
      <c r="AJ25" s="238">
        <v>2</v>
      </c>
      <c r="AK25" s="238">
        <v>21</v>
      </c>
      <c r="AL25" s="238">
        <v>22</v>
      </c>
      <c r="AM25" s="238" t="s">
        <v>354</v>
      </c>
      <c r="AN25" s="238">
        <v>5</v>
      </c>
      <c r="AO25" s="238">
        <v>2</v>
      </c>
      <c r="AS25" s="238">
        <v>7</v>
      </c>
      <c r="AT25" s="238">
        <v>2</v>
      </c>
      <c r="AU25" s="238">
        <v>50</v>
      </c>
      <c r="AV25" s="238">
        <v>11</v>
      </c>
      <c r="AW25" s="238">
        <v>21</v>
      </c>
      <c r="AX25" s="238">
        <v>2</v>
      </c>
      <c r="AY25" s="238">
        <v>1</v>
      </c>
      <c r="AZ25" s="238">
        <v>4</v>
      </c>
      <c r="BA25" s="238">
        <v>21</v>
      </c>
      <c r="BB25" s="238">
        <v>76</v>
      </c>
      <c r="BC25" s="238" t="s">
        <v>363</v>
      </c>
      <c r="BD25" s="238">
        <v>5</v>
      </c>
      <c r="BE25" s="238">
        <v>1</v>
      </c>
      <c r="BI25" s="238">
        <v>7</v>
      </c>
      <c r="BJ25" s="238">
        <v>2</v>
      </c>
      <c r="BK25" s="238">
        <v>50</v>
      </c>
      <c r="BL25" s="238">
        <v>11</v>
      </c>
      <c r="BM25" s="238">
        <v>21</v>
      </c>
      <c r="CT25" s="238">
        <v>426459</v>
      </c>
      <c r="CU25" s="238">
        <v>4958402</v>
      </c>
      <c r="CV25" s="238">
        <v>44.775235000000002</v>
      </c>
      <c r="CW25" s="238">
        <v>-93.929457900000003</v>
      </c>
      <c r="CX25" s="238" t="s">
        <v>359</v>
      </c>
      <c r="CY25" s="238" t="s">
        <v>4225</v>
      </c>
    </row>
    <row r="26" spans="1:103" x14ac:dyDescent="0.25">
      <c r="A26" s="238">
        <v>520062</v>
      </c>
      <c r="B26" s="238">
        <v>4</v>
      </c>
      <c r="C26" s="238">
        <v>33</v>
      </c>
      <c r="D26" s="238">
        <v>7.04</v>
      </c>
      <c r="E26" s="238">
        <v>10</v>
      </c>
      <c r="G26" s="238" t="s">
        <v>1633</v>
      </c>
      <c r="H26" s="238" t="s">
        <v>354</v>
      </c>
      <c r="I26" s="238">
        <v>25</v>
      </c>
      <c r="K26" s="238">
        <v>17038491</v>
      </c>
      <c r="M26" s="238">
        <v>11</v>
      </c>
      <c r="N26" s="238">
        <v>27</v>
      </c>
      <c r="O26" s="238">
        <v>2017</v>
      </c>
      <c r="P26" s="238" t="s">
        <v>361</v>
      </c>
      <c r="Q26" s="238">
        <v>17</v>
      </c>
      <c r="S26" s="238">
        <v>5</v>
      </c>
      <c r="T26" s="238">
        <v>0</v>
      </c>
      <c r="U26" s="238">
        <v>2</v>
      </c>
      <c r="V26" s="238">
        <v>5</v>
      </c>
      <c r="W26" s="238">
        <v>10</v>
      </c>
      <c r="X26" s="238">
        <v>3</v>
      </c>
      <c r="Y26" s="238">
        <v>4</v>
      </c>
      <c r="Z26" s="238">
        <v>2</v>
      </c>
      <c r="AB26" s="238">
        <v>1</v>
      </c>
      <c r="AC26" s="238">
        <v>98</v>
      </c>
      <c r="AD26" s="238" t="s">
        <v>873</v>
      </c>
      <c r="AE26" s="238" t="s">
        <v>967</v>
      </c>
      <c r="AF26" s="238" t="s">
        <v>4130</v>
      </c>
      <c r="AG26" s="238">
        <v>10</v>
      </c>
      <c r="AH26" s="238">
        <v>2</v>
      </c>
      <c r="AI26" s="238">
        <v>2</v>
      </c>
      <c r="AJ26" s="238">
        <v>4</v>
      </c>
      <c r="AK26" s="238">
        <v>21</v>
      </c>
      <c r="AL26" s="238">
        <v>57</v>
      </c>
      <c r="AM26" s="238" t="s">
        <v>363</v>
      </c>
      <c r="AN26" s="238">
        <v>5</v>
      </c>
      <c r="AO26" s="238">
        <v>1</v>
      </c>
      <c r="AS26" s="238">
        <v>12</v>
      </c>
      <c r="AT26" s="238">
        <v>9</v>
      </c>
      <c r="AU26" s="238">
        <v>55</v>
      </c>
      <c r="AV26" s="238">
        <v>11</v>
      </c>
      <c r="AW26" s="238">
        <v>21</v>
      </c>
      <c r="AX26" s="238">
        <v>2</v>
      </c>
      <c r="AY26" s="238">
        <v>4</v>
      </c>
      <c r="AZ26" s="238">
        <v>2</v>
      </c>
      <c r="BA26" s="238">
        <v>21</v>
      </c>
      <c r="BB26" s="238">
        <v>82</v>
      </c>
      <c r="BC26" s="238" t="s">
        <v>354</v>
      </c>
      <c r="BD26" s="238">
        <v>10</v>
      </c>
      <c r="BE26" s="238">
        <v>2</v>
      </c>
      <c r="BI26" s="238">
        <v>12</v>
      </c>
      <c r="BJ26" s="238">
        <v>23</v>
      </c>
      <c r="BK26" s="238">
        <v>55</v>
      </c>
      <c r="BL26" s="238">
        <v>11</v>
      </c>
      <c r="BM26" s="238">
        <v>21</v>
      </c>
      <c r="CT26" s="238">
        <v>426458.75187448203</v>
      </c>
      <c r="CU26" s="238">
        <v>4958403.2910201102</v>
      </c>
      <c r="CV26" s="238">
        <v>44.775242140000003</v>
      </c>
      <c r="CW26" s="238">
        <v>-93.929456470000005</v>
      </c>
      <c r="CX26" s="238" t="s">
        <v>359</v>
      </c>
      <c r="CY26" s="238" t="s">
        <v>4226</v>
      </c>
    </row>
    <row r="27" spans="1:103" x14ac:dyDescent="0.25">
      <c r="A27" s="238">
        <v>728332</v>
      </c>
      <c r="B27" s="238">
        <v>4</v>
      </c>
      <c r="C27" s="238">
        <v>33</v>
      </c>
      <c r="D27" s="238">
        <v>7.0389999999999997</v>
      </c>
      <c r="E27" s="238">
        <v>10</v>
      </c>
      <c r="G27" s="238" t="s">
        <v>1633</v>
      </c>
      <c r="H27" s="238" t="s">
        <v>354</v>
      </c>
      <c r="I27" s="238">
        <v>25</v>
      </c>
      <c r="K27" s="238">
        <v>19017438</v>
      </c>
      <c r="M27" s="238">
        <v>6</v>
      </c>
      <c r="N27" s="238">
        <v>18</v>
      </c>
      <c r="O27" s="238">
        <v>2019</v>
      </c>
      <c r="P27" s="238" t="s">
        <v>368</v>
      </c>
      <c r="Q27" s="238">
        <v>18</v>
      </c>
      <c r="R27" s="238" t="s">
        <v>196</v>
      </c>
      <c r="S27" s="238">
        <v>5</v>
      </c>
      <c r="T27" s="238">
        <v>0</v>
      </c>
      <c r="U27" s="238">
        <v>2</v>
      </c>
      <c r="V27" s="238">
        <v>5</v>
      </c>
      <c r="W27" s="238">
        <v>10</v>
      </c>
      <c r="X27" s="238">
        <v>3</v>
      </c>
      <c r="Y27" s="238">
        <v>1</v>
      </c>
      <c r="Z27" s="238">
        <v>1</v>
      </c>
      <c r="AB27" s="238">
        <v>1</v>
      </c>
      <c r="AC27" s="238">
        <v>98</v>
      </c>
      <c r="AD27" s="238" t="s">
        <v>4208</v>
      </c>
      <c r="AF27" s="238" t="s">
        <v>4130</v>
      </c>
      <c r="AG27" s="238">
        <v>10</v>
      </c>
      <c r="AH27" s="238">
        <v>2</v>
      </c>
      <c r="AI27" s="238">
        <v>5</v>
      </c>
      <c r="AJ27" s="238">
        <v>2</v>
      </c>
      <c r="AK27" s="238">
        <v>21</v>
      </c>
      <c r="AL27" s="238">
        <v>79</v>
      </c>
      <c r="AM27" s="238" t="s">
        <v>354</v>
      </c>
      <c r="AN27" s="238">
        <v>5</v>
      </c>
      <c r="AO27" s="238">
        <v>2</v>
      </c>
      <c r="AS27" s="238">
        <v>12</v>
      </c>
      <c r="AT27" s="238">
        <v>23</v>
      </c>
      <c r="AU27" s="238">
        <v>55</v>
      </c>
      <c r="AV27" s="238">
        <v>11</v>
      </c>
      <c r="AW27" s="238">
        <v>21</v>
      </c>
      <c r="AX27" s="238">
        <v>2</v>
      </c>
      <c r="AY27" s="238">
        <v>2</v>
      </c>
      <c r="AZ27" s="238">
        <v>4</v>
      </c>
      <c r="BA27" s="238">
        <v>21</v>
      </c>
      <c r="BB27" s="238">
        <v>49</v>
      </c>
      <c r="BC27" s="238" t="s">
        <v>363</v>
      </c>
      <c r="BD27" s="238">
        <v>5</v>
      </c>
      <c r="BE27" s="238">
        <v>1</v>
      </c>
      <c r="BI27" s="238">
        <v>12</v>
      </c>
      <c r="BJ27" s="238">
        <v>9</v>
      </c>
      <c r="BK27" s="238">
        <v>55</v>
      </c>
      <c r="BL27" s="238">
        <v>11</v>
      </c>
      <c r="BM27" s="238">
        <v>21</v>
      </c>
      <c r="CT27" s="238">
        <v>426458.54705049098</v>
      </c>
      <c r="CU27" s="238">
        <v>4958402.1625620602</v>
      </c>
      <c r="CV27" s="238">
        <v>44.775231959999999</v>
      </c>
      <c r="CW27" s="238">
        <v>-93.929458890000006</v>
      </c>
      <c r="CX27" s="238" t="s">
        <v>359</v>
      </c>
      <c r="CY27" s="238" t="s">
        <v>4227</v>
      </c>
    </row>
    <row r="28" spans="1:103" x14ac:dyDescent="0.25">
      <c r="A28" s="238">
        <v>730502</v>
      </c>
      <c r="B28" s="238">
        <v>4</v>
      </c>
      <c r="C28" s="238">
        <v>33</v>
      </c>
      <c r="D28" s="238">
        <v>7.0430000000000001</v>
      </c>
      <c r="E28" s="238">
        <v>10</v>
      </c>
      <c r="G28" s="238" t="s">
        <v>1633</v>
      </c>
      <c r="H28" s="238" t="s">
        <v>354</v>
      </c>
      <c r="I28" s="238">
        <v>25</v>
      </c>
      <c r="K28" s="238">
        <v>19018719</v>
      </c>
      <c r="M28" s="238">
        <v>6</v>
      </c>
      <c r="N28" s="238">
        <v>30</v>
      </c>
      <c r="O28" s="238">
        <v>2019</v>
      </c>
      <c r="P28" s="238" t="s">
        <v>366</v>
      </c>
      <c r="Q28" s="238">
        <v>18</v>
      </c>
      <c r="S28" s="238">
        <v>2</v>
      </c>
      <c r="T28" s="238">
        <v>0</v>
      </c>
      <c r="U28" s="238">
        <v>2</v>
      </c>
      <c r="V28" s="238">
        <v>5</v>
      </c>
      <c r="W28" s="238">
        <v>10</v>
      </c>
      <c r="X28" s="238">
        <v>3</v>
      </c>
      <c r="Y28" s="238">
        <v>1</v>
      </c>
      <c r="Z28" s="238">
        <v>1</v>
      </c>
      <c r="AB28" s="238">
        <v>1</v>
      </c>
      <c r="AC28" s="238">
        <v>98</v>
      </c>
      <c r="AD28" s="238" t="s">
        <v>873</v>
      </c>
      <c r="AF28" s="238" t="s">
        <v>4130</v>
      </c>
      <c r="AG28" s="238">
        <v>10</v>
      </c>
      <c r="AH28" s="238">
        <v>2</v>
      </c>
      <c r="AI28" s="238">
        <v>2</v>
      </c>
      <c r="AJ28" s="238">
        <v>1</v>
      </c>
      <c r="AK28" s="238">
        <v>21</v>
      </c>
      <c r="AL28" s="238">
        <v>20</v>
      </c>
      <c r="AM28" s="238" t="s">
        <v>363</v>
      </c>
      <c r="AN28" s="238">
        <v>5</v>
      </c>
      <c r="AO28" s="238">
        <v>65</v>
      </c>
      <c r="AP28" s="238">
        <v>2</v>
      </c>
      <c r="AS28" s="238">
        <v>12</v>
      </c>
      <c r="AT28" s="238">
        <v>23</v>
      </c>
      <c r="AV28" s="238">
        <v>11</v>
      </c>
      <c r="AW28" s="238">
        <v>21</v>
      </c>
      <c r="AX28" s="238">
        <v>2</v>
      </c>
      <c r="AY28" s="238">
        <v>2</v>
      </c>
      <c r="AZ28" s="238">
        <v>1</v>
      </c>
      <c r="BA28" s="238">
        <v>21</v>
      </c>
      <c r="BB28" s="238">
        <v>61</v>
      </c>
      <c r="BC28" s="238" t="s">
        <v>354</v>
      </c>
      <c r="BD28" s="238">
        <v>5</v>
      </c>
      <c r="BE28" s="238">
        <v>1</v>
      </c>
      <c r="BI28" s="238">
        <v>12</v>
      </c>
      <c r="BJ28" s="238">
        <v>9</v>
      </c>
      <c r="BL28" s="238">
        <v>11</v>
      </c>
      <c r="BM28" s="238">
        <v>21</v>
      </c>
      <c r="CT28" s="238">
        <v>426459.74575704901</v>
      </c>
      <c r="CU28" s="238">
        <v>4958407.4952614298</v>
      </c>
      <c r="CV28" s="238">
        <v>44.775280080000002</v>
      </c>
      <c r="CW28" s="238">
        <v>-93.929444520000004</v>
      </c>
      <c r="CX28" s="238" t="s">
        <v>359</v>
      </c>
      <c r="CY28" s="238" t="s">
        <v>4228</v>
      </c>
    </row>
    <row r="29" spans="1:103" x14ac:dyDescent="0.25">
      <c r="A29" s="238">
        <v>870892</v>
      </c>
      <c r="B29" s="238">
        <v>4</v>
      </c>
      <c r="C29" s="238">
        <v>33</v>
      </c>
      <c r="D29" s="238">
        <v>7.0419999999999998</v>
      </c>
      <c r="E29" s="238">
        <v>10</v>
      </c>
      <c r="G29" s="238" t="s">
        <v>1633</v>
      </c>
      <c r="H29" s="238" t="s">
        <v>354</v>
      </c>
      <c r="I29" s="238">
        <v>25</v>
      </c>
      <c r="K29" s="238">
        <v>20038249</v>
      </c>
      <c r="L29" s="238">
        <v>203620023</v>
      </c>
      <c r="M29" s="238">
        <v>12</v>
      </c>
      <c r="N29" s="238">
        <v>27</v>
      </c>
      <c r="O29" s="238">
        <v>2020</v>
      </c>
      <c r="P29" s="238" t="s">
        <v>366</v>
      </c>
      <c r="Q29" s="238">
        <v>10</v>
      </c>
      <c r="S29" s="238">
        <v>5</v>
      </c>
      <c r="T29" s="238">
        <v>0</v>
      </c>
      <c r="U29" s="238">
        <v>1</v>
      </c>
      <c r="W29" s="238">
        <v>32</v>
      </c>
      <c r="X29" s="238">
        <v>7</v>
      </c>
      <c r="Y29" s="238">
        <v>1</v>
      </c>
      <c r="Z29" s="238">
        <v>4</v>
      </c>
      <c r="AB29" s="238">
        <v>5</v>
      </c>
      <c r="AC29" s="238">
        <v>98</v>
      </c>
      <c r="AD29" s="238" t="s">
        <v>873</v>
      </c>
      <c r="AE29" s="238" t="s">
        <v>967</v>
      </c>
      <c r="AF29" s="238" t="s">
        <v>4130</v>
      </c>
      <c r="AG29" s="238">
        <v>3</v>
      </c>
      <c r="AH29" s="238">
        <v>2</v>
      </c>
      <c r="AI29" s="238">
        <v>2</v>
      </c>
      <c r="AJ29" s="238">
        <v>4</v>
      </c>
      <c r="AK29" s="238">
        <v>32</v>
      </c>
      <c r="AL29" s="238">
        <v>19</v>
      </c>
      <c r="AM29" s="238" t="s">
        <v>363</v>
      </c>
      <c r="AN29" s="238">
        <v>5</v>
      </c>
      <c r="AO29" s="238">
        <v>75</v>
      </c>
      <c r="AS29" s="238">
        <v>11</v>
      </c>
      <c r="AT29" s="238">
        <v>22</v>
      </c>
      <c r="AU29" s="238">
        <v>55</v>
      </c>
      <c r="AV29" s="238">
        <v>13</v>
      </c>
      <c r="AW29" s="238">
        <v>21</v>
      </c>
      <c r="CT29" s="238">
        <v>426458.61958255101</v>
      </c>
      <c r="CU29" s="238">
        <v>4958407.1088260403</v>
      </c>
      <c r="CV29" s="238">
        <v>44.775276490000003</v>
      </c>
      <c r="CW29" s="238">
        <v>-93.929458690000004</v>
      </c>
      <c r="CX29" s="238" t="s">
        <v>359</v>
      </c>
      <c r="CY29" s="238" t="s">
        <v>4229</v>
      </c>
    </row>
    <row r="30" spans="1:103" x14ac:dyDescent="0.25">
      <c r="A30" s="238">
        <v>10850527</v>
      </c>
      <c r="B30" s="238">
        <v>4</v>
      </c>
      <c r="C30" s="238">
        <v>33</v>
      </c>
      <c r="D30" s="238">
        <v>7.09</v>
      </c>
      <c r="E30" s="238">
        <v>10</v>
      </c>
      <c r="G30" s="238" t="s">
        <v>1633</v>
      </c>
      <c r="H30" s="238" t="s">
        <v>354</v>
      </c>
      <c r="I30" s="238">
        <v>25</v>
      </c>
      <c r="K30" s="238">
        <v>13007424</v>
      </c>
      <c r="L30" s="238">
        <v>130740185</v>
      </c>
      <c r="M30" s="238">
        <v>3</v>
      </c>
      <c r="N30" s="238">
        <v>13</v>
      </c>
      <c r="O30" s="238">
        <v>2013</v>
      </c>
      <c r="P30" s="238" t="s">
        <v>355</v>
      </c>
      <c r="Q30" s="238">
        <v>18</v>
      </c>
      <c r="S30" s="238">
        <v>5</v>
      </c>
      <c r="T30" s="238">
        <v>0</v>
      </c>
      <c r="U30" s="238">
        <v>1</v>
      </c>
      <c r="V30" s="238">
        <v>8</v>
      </c>
      <c r="W30" s="238">
        <v>4</v>
      </c>
      <c r="X30" s="238">
        <v>2</v>
      </c>
      <c r="Y30" s="238">
        <v>1</v>
      </c>
      <c r="Z30" s="238">
        <v>1</v>
      </c>
      <c r="AB30" s="238">
        <v>1</v>
      </c>
      <c r="AC30" s="238">
        <v>98</v>
      </c>
      <c r="AD30" s="238" t="s">
        <v>213</v>
      </c>
      <c r="AE30" s="238" t="s">
        <v>2726</v>
      </c>
      <c r="AF30" s="238" t="s">
        <v>4130</v>
      </c>
      <c r="AG30" s="238">
        <v>4</v>
      </c>
      <c r="AH30" s="238">
        <v>2</v>
      </c>
      <c r="AI30" s="238">
        <v>2</v>
      </c>
      <c r="AJ30" s="238">
        <v>1</v>
      </c>
      <c r="AK30" s="238">
        <v>21</v>
      </c>
      <c r="AL30" s="238">
        <v>37</v>
      </c>
      <c r="AM30" s="238" t="s">
        <v>354</v>
      </c>
      <c r="AN30" s="238">
        <v>5</v>
      </c>
      <c r="AO30" s="238">
        <v>1</v>
      </c>
      <c r="AS30" s="238">
        <v>7</v>
      </c>
      <c r="AT30" s="238">
        <v>98</v>
      </c>
      <c r="AU30" s="238">
        <v>55</v>
      </c>
      <c r="AV30" s="238">
        <v>11</v>
      </c>
      <c r="AW30" s="238">
        <v>21</v>
      </c>
      <c r="CT30" s="238">
        <v>426459</v>
      </c>
      <c r="CU30" s="238">
        <v>4958484</v>
      </c>
      <c r="CV30" s="238">
        <v>44.775964799999997</v>
      </c>
      <c r="CW30" s="238">
        <v>-93.929461200000006</v>
      </c>
      <c r="CX30" s="238" t="s">
        <v>359</v>
      </c>
      <c r="CY30" s="238" t="s">
        <v>4230</v>
      </c>
    </row>
    <row r="31" spans="1:103" x14ac:dyDescent="0.25">
      <c r="A31" s="238">
        <v>705629</v>
      </c>
      <c r="B31" s="238">
        <v>4</v>
      </c>
      <c r="C31" s="238">
        <v>33</v>
      </c>
      <c r="D31" s="238">
        <v>7.5030000000000001</v>
      </c>
      <c r="E31" s="238">
        <v>10</v>
      </c>
      <c r="G31" s="238" t="s">
        <v>1633</v>
      </c>
      <c r="H31" s="238" t="s">
        <v>354</v>
      </c>
      <c r="I31" s="238">
        <v>25</v>
      </c>
      <c r="K31" s="238">
        <v>19011286</v>
      </c>
      <c r="M31" s="238">
        <v>4</v>
      </c>
      <c r="N31" s="238">
        <v>23</v>
      </c>
      <c r="O31" s="238">
        <v>2019</v>
      </c>
      <c r="P31" s="238" t="s">
        <v>368</v>
      </c>
      <c r="Q31" s="238">
        <v>5</v>
      </c>
      <c r="S31" s="238">
        <v>5</v>
      </c>
      <c r="T31" s="238">
        <v>0</v>
      </c>
      <c r="U31" s="238">
        <v>1</v>
      </c>
      <c r="W31" s="238">
        <v>16</v>
      </c>
      <c r="X31" s="238">
        <v>2</v>
      </c>
      <c r="Y31" s="238">
        <v>2</v>
      </c>
      <c r="Z31" s="238">
        <v>1</v>
      </c>
      <c r="AB31" s="238">
        <v>1</v>
      </c>
      <c r="AC31" s="238">
        <v>98</v>
      </c>
      <c r="AD31" s="238" t="s">
        <v>873</v>
      </c>
      <c r="AF31" s="238" t="s">
        <v>4130</v>
      </c>
      <c r="AG31" s="238">
        <v>4</v>
      </c>
      <c r="AH31" s="238">
        <v>2</v>
      </c>
      <c r="AI31" s="238">
        <v>4</v>
      </c>
      <c r="AJ31" s="238">
        <v>2</v>
      </c>
      <c r="AK31" s="238">
        <v>21</v>
      </c>
      <c r="AL31" s="238">
        <v>59</v>
      </c>
      <c r="AM31" s="238" t="s">
        <v>363</v>
      </c>
      <c r="AN31" s="238">
        <v>5</v>
      </c>
      <c r="AO31" s="238">
        <v>1</v>
      </c>
      <c r="AS31" s="238">
        <v>12</v>
      </c>
      <c r="AT31" s="238">
        <v>98</v>
      </c>
      <c r="AU31" s="238">
        <v>55</v>
      </c>
      <c r="AV31" s="238">
        <v>11</v>
      </c>
      <c r="AW31" s="238">
        <v>21</v>
      </c>
      <c r="CT31" s="238">
        <v>426466.689390357</v>
      </c>
      <c r="CU31" s="238">
        <v>4959148.4861800699</v>
      </c>
      <c r="CV31" s="238">
        <v>44.781950520000002</v>
      </c>
      <c r="CW31" s="238">
        <v>-93.929463769999998</v>
      </c>
      <c r="CX31" s="238" t="s">
        <v>359</v>
      </c>
      <c r="CY31" s="238" t="s">
        <v>4231</v>
      </c>
    </row>
    <row r="32" spans="1:103" x14ac:dyDescent="0.25">
      <c r="A32" s="238">
        <v>11017458</v>
      </c>
      <c r="B32" s="238">
        <v>4</v>
      </c>
      <c r="C32" s="238">
        <v>33</v>
      </c>
      <c r="D32" s="238">
        <v>7.7880000000000003</v>
      </c>
      <c r="E32" s="238">
        <v>10</v>
      </c>
      <c r="G32" s="238" t="s">
        <v>1633</v>
      </c>
      <c r="H32" s="238" t="s">
        <v>354</v>
      </c>
      <c r="I32" s="238">
        <v>25</v>
      </c>
      <c r="K32" s="238">
        <v>15003957</v>
      </c>
      <c r="L32" s="238">
        <v>150400054</v>
      </c>
      <c r="M32" s="238">
        <v>2</v>
      </c>
      <c r="N32" s="238">
        <v>9</v>
      </c>
      <c r="O32" s="238">
        <v>2015</v>
      </c>
      <c r="P32" s="238" t="s">
        <v>361</v>
      </c>
      <c r="Q32" s="238">
        <v>6</v>
      </c>
      <c r="R32" s="238" t="s">
        <v>196</v>
      </c>
      <c r="S32" s="238">
        <v>5</v>
      </c>
      <c r="T32" s="238">
        <v>0</v>
      </c>
      <c r="U32" s="238">
        <v>1</v>
      </c>
      <c r="V32" s="238">
        <v>8</v>
      </c>
      <c r="W32" s="238">
        <v>16</v>
      </c>
      <c r="X32" s="238">
        <v>2</v>
      </c>
      <c r="Y32" s="238">
        <v>2</v>
      </c>
      <c r="Z32" s="238">
        <v>1</v>
      </c>
      <c r="AA32" s="238">
        <v>99</v>
      </c>
      <c r="AB32" s="238">
        <v>1</v>
      </c>
      <c r="AC32" s="238">
        <v>98</v>
      </c>
      <c r="AD32" s="238" t="s">
        <v>4232</v>
      </c>
      <c r="AE32" s="238" t="s">
        <v>4233</v>
      </c>
      <c r="AF32" s="238" t="s">
        <v>4130</v>
      </c>
      <c r="AG32" s="238">
        <v>4</v>
      </c>
      <c r="AH32" s="238">
        <v>2</v>
      </c>
      <c r="AI32" s="238">
        <v>2</v>
      </c>
      <c r="AJ32" s="238">
        <v>2</v>
      </c>
      <c r="AK32" s="238">
        <v>21</v>
      </c>
      <c r="AL32" s="238">
        <v>43</v>
      </c>
      <c r="AM32" s="238" t="s">
        <v>354</v>
      </c>
      <c r="AN32" s="238">
        <v>5</v>
      </c>
      <c r="AS32" s="238">
        <v>7</v>
      </c>
      <c r="AT32" s="238">
        <v>98</v>
      </c>
      <c r="AU32" s="238">
        <v>55</v>
      </c>
      <c r="AV32" s="238">
        <v>11</v>
      </c>
      <c r="AW32" s="238">
        <v>21</v>
      </c>
      <c r="CT32" s="238">
        <v>426468</v>
      </c>
      <c r="CU32" s="238">
        <v>4959607</v>
      </c>
      <c r="CV32" s="238">
        <v>44.786080200000001</v>
      </c>
      <c r="CW32" s="238">
        <v>-93.929507200000003</v>
      </c>
      <c r="CX32" s="238" t="s">
        <v>359</v>
      </c>
      <c r="CY32" s="238" t="s">
        <v>4234</v>
      </c>
    </row>
    <row r="33" spans="1:103" x14ac:dyDescent="0.25">
      <c r="A33" s="238">
        <v>10701176</v>
      </c>
      <c r="B33" s="238">
        <v>4</v>
      </c>
      <c r="C33" s="238">
        <v>33</v>
      </c>
      <c r="D33" s="238">
        <v>7.8070000000000004</v>
      </c>
      <c r="E33" s="238">
        <v>10</v>
      </c>
      <c r="G33" s="238" t="s">
        <v>1633</v>
      </c>
      <c r="H33" s="238" t="s">
        <v>354</v>
      </c>
      <c r="I33" s="238">
        <v>25</v>
      </c>
      <c r="K33" s="238">
        <v>11014529</v>
      </c>
      <c r="L33" s="238">
        <v>111350067</v>
      </c>
      <c r="M33" s="238">
        <v>5</v>
      </c>
      <c r="N33" s="238">
        <v>15</v>
      </c>
      <c r="O33" s="238">
        <v>2011</v>
      </c>
      <c r="P33" s="238" t="s">
        <v>366</v>
      </c>
      <c r="Q33" s="238">
        <v>14</v>
      </c>
      <c r="S33" s="238">
        <v>4</v>
      </c>
      <c r="T33" s="238">
        <v>0</v>
      </c>
      <c r="U33" s="238">
        <v>2</v>
      </c>
      <c r="V33" s="238">
        <v>90</v>
      </c>
      <c r="W33" s="238">
        <v>10</v>
      </c>
      <c r="X33" s="238">
        <v>3</v>
      </c>
      <c r="Y33" s="238">
        <v>1</v>
      </c>
      <c r="Z33" s="238">
        <v>1</v>
      </c>
      <c r="AB33" s="238">
        <v>1</v>
      </c>
      <c r="AC33" s="238">
        <v>98</v>
      </c>
      <c r="AD33" s="238">
        <v>33</v>
      </c>
      <c r="AE33" s="238">
        <v>34</v>
      </c>
      <c r="AF33" s="238" t="s">
        <v>4130</v>
      </c>
      <c r="AG33" s="238">
        <v>90</v>
      </c>
      <c r="AH33" s="238">
        <v>2</v>
      </c>
      <c r="AI33" s="238">
        <v>2</v>
      </c>
      <c r="AJ33" s="238">
        <v>3</v>
      </c>
      <c r="AK33" s="238">
        <v>21</v>
      </c>
      <c r="AL33" s="238">
        <v>57</v>
      </c>
      <c r="AM33" s="238" t="s">
        <v>354</v>
      </c>
      <c r="AN33" s="238">
        <v>5</v>
      </c>
      <c r="AO33" s="238">
        <v>1</v>
      </c>
      <c r="AS33" s="238">
        <v>7</v>
      </c>
      <c r="AT33" s="238">
        <v>2</v>
      </c>
      <c r="AU33" s="238">
        <v>55</v>
      </c>
      <c r="AV33" s="238">
        <v>11</v>
      </c>
      <c r="AW33" s="238">
        <v>21</v>
      </c>
      <c r="AX33" s="238">
        <v>2</v>
      </c>
      <c r="AY33" s="238">
        <v>2</v>
      </c>
      <c r="AZ33" s="238">
        <v>1</v>
      </c>
      <c r="BA33" s="238">
        <v>21</v>
      </c>
      <c r="BB33" s="238">
        <v>57</v>
      </c>
      <c r="BC33" s="238" t="s">
        <v>363</v>
      </c>
      <c r="BD33" s="238">
        <v>5</v>
      </c>
      <c r="BE33" s="238">
        <v>2</v>
      </c>
      <c r="BI33" s="238">
        <v>7</v>
      </c>
      <c r="BJ33" s="238">
        <v>2</v>
      </c>
      <c r="BK33" s="238">
        <v>55</v>
      </c>
      <c r="BL33" s="238">
        <v>11</v>
      </c>
      <c r="BM33" s="238">
        <v>21</v>
      </c>
      <c r="CT33" s="238">
        <v>426469</v>
      </c>
      <c r="CU33" s="238">
        <v>4959638</v>
      </c>
      <c r="CV33" s="238">
        <v>44.786356900000001</v>
      </c>
      <c r="CW33" s="238">
        <v>-93.929508400000003</v>
      </c>
      <c r="CX33" s="238" t="s">
        <v>359</v>
      </c>
      <c r="CY33" s="238" t="s">
        <v>4235</v>
      </c>
    </row>
    <row r="34" spans="1:103" x14ac:dyDescent="0.25">
      <c r="A34" s="238">
        <v>10853137</v>
      </c>
      <c r="B34" s="238">
        <v>4</v>
      </c>
      <c r="C34" s="238">
        <v>33</v>
      </c>
      <c r="D34" s="238">
        <v>7.8070000000000004</v>
      </c>
      <c r="E34" s="238">
        <v>10</v>
      </c>
      <c r="G34" s="238" t="s">
        <v>1633</v>
      </c>
      <c r="H34" s="238" t="s">
        <v>354</v>
      </c>
      <c r="I34" s="238">
        <v>25</v>
      </c>
      <c r="K34" s="238">
        <v>13022638</v>
      </c>
      <c r="L34" s="238">
        <v>132070182</v>
      </c>
      <c r="M34" s="238">
        <v>7</v>
      </c>
      <c r="N34" s="238">
        <v>26</v>
      </c>
      <c r="O34" s="238">
        <v>2013</v>
      </c>
      <c r="P34" s="238" t="s">
        <v>362</v>
      </c>
      <c r="Q34" s="238">
        <v>17</v>
      </c>
      <c r="S34" s="238">
        <v>1</v>
      </c>
      <c r="T34" s="238">
        <v>1</v>
      </c>
      <c r="U34" s="238">
        <v>3</v>
      </c>
      <c r="V34" s="238">
        <v>90</v>
      </c>
      <c r="W34" s="238">
        <v>10</v>
      </c>
      <c r="X34" s="238">
        <v>3</v>
      </c>
      <c r="Y34" s="238">
        <v>1</v>
      </c>
      <c r="Z34" s="238">
        <v>2</v>
      </c>
      <c r="AB34" s="238">
        <v>1</v>
      </c>
      <c r="AC34" s="238">
        <v>98</v>
      </c>
      <c r="AD34" s="238" t="s">
        <v>873</v>
      </c>
      <c r="AE34" s="238" t="s">
        <v>4236</v>
      </c>
      <c r="AF34" s="238" t="s">
        <v>4130</v>
      </c>
      <c r="AG34" s="238">
        <v>90</v>
      </c>
      <c r="AH34" s="238">
        <v>2</v>
      </c>
      <c r="AI34" s="238">
        <v>2</v>
      </c>
      <c r="AJ34" s="238">
        <v>4</v>
      </c>
      <c r="AK34" s="238">
        <v>21</v>
      </c>
      <c r="AL34" s="238">
        <v>50</v>
      </c>
      <c r="AM34" s="238" t="s">
        <v>363</v>
      </c>
      <c r="AN34" s="238">
        <v>5</v>
      </c>
      <c r="AO34" s="238">
        <v>2</v>
      </c>
      <c r="AS34" s="238">
        <v>7</v>
      </c>
      <c r="AT34" s="238">
        <v>2</v>
      </c>
      <c r="AU34" s="238">
        <v>55</v>
      </c>
      <c r="AV34" s="238">
        <v>11</v>
      </c>
      <c r="AW34" s="238">
        <v>21</v>
      </c>
      <c r="AX34" s="238">
        <v>2</v>
      </c>
      <c r="AY34" s="238">
        <v>2</v>
      </c>
      <c r="AZ34" s="238">
        <v>1</v>
      </c>
      <c r="BA34" s="238">
        <v>21</v>
      </c>
      <c r="BB34" s="238">
        <v>43</v>
      </c>
      <c r="BC34" s="238" t="s">
        <v>363</v>
      </c>
      <c r="BD34" s="238">
        <v>5</v>
      </c>
      <c r="BE34" s="238">
        <v>1</v>
      </c>
      <c r="BI34" s="238">
        <v>7</v>
      </c>
      <c r="BJ34" s="238">
        <v>2</v>
      </c>
      <c r="BK34" s="238">
        <v>55</v>
      </c>
      <c r="BL34" s="238">
        <v>11</v>
      </c>
      <c r="BM34" s="238">
        <v>21</v>
      </c>
      <c r="BN34" s="238">
        <v>2</v>
      </c>
      <c r="BO34" s="238">
        <v>2</v>
      </c>
      <c r="BP34" s="238">
        <v>2</v>
      </c>
      <c r="BQ34" s="238">
        <v>21</v>
      </c>
      <c r="BR34" s="238">
        <v>63</v>
      </c>
      <c r="BS34" s="238" t="s">
        <v>363</v>
      </c>
      <c r="BT34" s="238">
        <v>5</v>
      </c>
      <c r="BU34" s="238">
        <v>1</v>
      </c>
      <c r="BY34" s="238">
        <v>7</v>
      </c>
      <c r="BZ34" s="238">
        <v>2</v>
      </c>
      <c r="CA34" s="238">
        <v>55</v>
      </c>
      <c r="CB34" s="238">
        <v>11</v>
      </c>
      <c r="CC34" s="238">
        <v>21</v>
      </c>
      <c r="CT34" s="238">
        <v>426469</v>
      </c>
      <c r="CU34" s="238">
        <v>4959638</v>
      </c>
      <c r="CV34" s="238">
        <v>44.786356900000001</v>
      </c>
      <c r="CW34" s="238">
        <v>-93.929508400000003</v>
      </c>
      <c r="CX34" s="238" t="s">
        <v>359</v>
      </c>
      <c r="CY34" s="238" t="s">
        <v>4237</v>
      </c>
    </row>
    <row r="35" spans="1:103" x14ac:dyDescent="0.25">
      <c r="A35" s="238">
        <v>10853278</v>
      </c>
      <c r="B35" s="238">
        <v>4</v>
      </c>
      <c r="C35" s="238">
        <v>33</v>
      </c>
      <c r="D35" s="238">
        <v>7.8070000000000004</v>
      </c>
      <c r="E35" s="238">
        <v>10</v>
      </c>
      <c r="G35" s="238" t="s">
        <v>1633</v>
      </c>
      <c r="H35" s="238" t="s">
        <v>354</v>
      </c>
      <c r="I35" s="238">
        <v>25</v>
      </c>
      <c r="K35" s="238">
        <v>13023485</v>
      </c>
      <c r="L35" s="238">
        <v>132150148</v>
      </c>
      <c r="M35" s="238">
        <v>8</v>
      </c>
      <c r="N35" s="238">
        <v>3</v>
      </c>
      <c r="O35" s="238">
        <v>2013</v>
      </c>
      <c r="P35" s="238" t="s">
        <v>364</v>
      </c>
      <c r="Q35" s="238">
        <v>19</v>
      </c>
      <c r="S35" s="238">
        <v>4</v>
      </c>
      <c r="T35" s="238">
        <v>0</v>
      </c>
      <c r="U35" s="238">
        <v>2</v>
      </c>
      <c r="V35" s="238">
        <v>5</v>
      </c>
      <c r="W35" s="238">
        <v>10</v>
      </c>
      <c r="X35" s="238">
        <v>3</v>
      </c>
      <c r="Y35" s="238">
        <v>1</v>
      </c>
      <c r="Z35" s="238">
        <v>1</v>
      </c>
      <c r="AB35" s="238">
        <v>1</v>
      </c>
      <c r="AC35" s="238">
        <v>98</v>
      </c>
      <c r="AD35" s="238" t="s">
        <v>1789</v>
      </c>
      <c r="AE35" s="238" t="s">
        <v>4238</v>
      </c>
      <c r="AF35" s="238" t="s">
        <v>4130</v>
      </c>
      <c r="AG35" s="238">
        <v>10</v>
      </c>
      <c r="AH35" s="238">
        <v>2</v>
      </c>
      <c r="AI35" s="238">
        <v>2</v>
      </c>
      <c r="AJ35" s="238">
        <v>4</v>
      </c>
      <c r="AK35" s="238">
        <v>21</v>
      </c>
      <c r="AL35" s="238">
        <v>29</v>
      </c>
      <c r="AM35" s="238" t="s">
        <v>363</v>
      </c>
      <c r="AN35" s="238">
        <v>5</v>
      </c>
      <c r="AO35" s="238">
        <v>4</v>
      </c>
      <c r="AS35" s="238">
        <v>7</v>
      </c>
      <c r="AT35" s="238">
        <v>2</v>
      </c>
      <c r="AU35" s="238">
        <v>55</v>
      </c>
      <c r="AV35" s="238">
        <v>11</v>
      </c>
      <c r="AW35" s="238">
        <v>21</v>
      </c>
      <c r="AX35" s="238">
        <v>2</v>
      </c>
      <c r="AY35" s="238">
        <v>3</v>
      </c>
      <c r="AZ35" s="238">
        <v>1</v>
      </c>
      <c r="BA35" s="238">
        <v>21</v>
      </c>
      <c r="BB35" s="238">
        <v>61</v>
      </c>
      <c r="BC35" s="238" t="s">
        <v>354</v>
      </c>
      <c r="BD35" s="238">
        <v>5</v>
      </c>
      <c r="BE35" s="238">
        <v>1</v>
      </c>
      <c r="BI35" s="238">
        <v>7</v>
      </c>
      <c r="BJ35" s="238">
        <v>2</v>
      </c>
      <c r="BK35" s="238">
        <v>55</v>
      </c>
      <c r="BL35" s="238">
        <v>11</v>
      </c>
      <c r="BM35" s="238">
        <v>21</v>
      </c>
      <c r="CT35" s="238">
        <v>426469</v>
      </c>
      <c r="CU35" s="238">
        <v>4959638</v>
      </c>
      <c r="CV35" s="238">
        <v>44.786356900000001</v>
      </c>
      <c r="CW35" s="238">
        <v>-93.929508400000003</v>
      </c>
      <c r="CX35" s="238" t="s">
        <v>359</v>
      </c>
      <c r="CY35" s="238" t="s">
        <v>4239</v>
      </c>
    </row>
    <row r="36" spans="1:103" x14ac:dyDescent="0.25">
      <c r="A36" s="238">
        <v>10935664</v>
      </c>
      <c r="B36" s="238">
        <v>4</v>
      </c>
      <c r="C36" s="238">
        <v>33</v>
      </c>
      <c r="D36" s="238">
        <v>7.8070000000000004</v>
      </c>
      <c r="E36" s="238">
        <v>10</v>
      </c>
      <c r="G36" s="238" t="s">
        <v>1633</v>
      </c>
      <c r="H36" s="238" t="s">
        <v>354</v>
      </c>
      <c r="I36" s="238">
        <v>25</v>
      </c>
      <c r="K36" s="238">
        <v>14018533</v>
      </c>
      <c r="L36" s="238">
        <v>141640146</v>
      </c>
      <c r="M36" s="238">
        <v>6</v>
      </c>
      <c r="N36" s="238">
        <v>13</v>
      </c>
      <c r="O36" s="238">
        <v>2014</v>
      </c>
      <c r="P36" s="238" t="s">
        <v>362</v>
      </c>
      <c r="Q36" s="238">
        <v>10</v>
      </c>
      <c r="S36" s="238">
        <v>4</v>
      </c>
      <c r="T36" s="238">
        <v>0</v>
      </c>
      <c r="U36" s="238">
        <v>2</v>
      </c>
      <c r="V36" s="238">
        <v>1</v>
      </c>
      <c r="W36" s="238">
        <v>10</v>
      </c>
      <c r="X36" s="238">
        <v>3</v>
      </c>
      <c r="Y36" s="238">
        <v>1</v>
      </c>
      <c r="Z36" s="238">
        <v>1</v>
      </c>
      <c r="AB36" s="238">
        <v>1</v>
      </c>
      <c r="AC36" s="238">
        <v>98</v>
      </c>
      <c r="AD36" s="238" t="s">
        <v>880</v>
      </c>
      <c r="AE36" s="238" t="s">
        <v>4240</v>
      </c>
      <c r="AF36" s="238" t="s">
        <v>4130</v>
      </c>
      <c r="AG36" s="238">
        <v>7</v>
      </c>
      <c r="AH36" s="238">
        <v>2</v>
      </c>
      <c r="AI36" s="238">
        <v>2</v>
      </c>
      <c r="AJ36" s="238">
        <v>1</v>
      </c>
      <c r="AK36" s="238">
        <v>21</v>
      </c>
      <c r="AL36" s="238">
        <v>21</v>
      </c>
      <c r="AM36" s="238" t="s">
        <v>363</v>
      </c>
      <c r="AN36" s="238">
        <v>5</v>
      </c>
      <c r="AO36" s="238">
        <v>15</v>
      </c>
      <c r="AS36" s="238">
        <v>7</v>
      </c>
      <c r="AT36" s="238">
        <v>2</v>
      </c>
      <c r="AU36" s="238">
        <v>55</v>
      </c>
      <c r="AV36" s="238">
        <v>11</v>
      </c>
      <c r="AW36" s="238">
        <v>21</v>
      </c>
      <c r="AX36" s="238">
        <v>0</v>
      </c>
      <c r="AY36" s="238">
        <v>2</v>
      </c>
      <c r="AZ36" s="238">
        <v>1</v>
      </c>
      <c r="BB36" s="238">
        <v>61</v>
      </c>
      <c r="BC36" s="238" t="s">
        <v>354</v>
      </c>
      <c r="BD36" s="238">
        <v>5</v>
      </c>
      <c r="BE36" s="238">
        <v>1</v>
      </c>
      <c r="BG36" s="238">
        <v>23</v>
      </c>
      <c r="BI36" s="238">
        <v>7</v>
      </c>
      <c r="BJ36" s="238">
        <v>2</v>
      </c>
      <c r="BK36" s="238">
        <v>55</v>
      </c>
      <c r="BL36" s="238">
        <v>11</v>
      </c>
      <c r="BM36" s="238">
        <v>21</v>
      </c>
      <c r="CT36" s="238">
        <v>426469</v>
      </c>
      <c r="CU36" s="238">
        <v>4959638</v>
      </c>
      <c r="CV36" s="238">
        <v>44.786356900000001</v>
      </c>
      <c r="CW36" s="238">
        <v>-93.929508400000003</v>
      </c>
      <c r="CX36" s="238" t="s">
        <v>359</v>
      </c>
      <c r="CY36" s="238" t="s">
        <v>4241</v>
      </c>
    </row>
    <row r="37" spans="1:103" x14ac:dyDescent="0.25">
      <c r="A37" s="238">
        <v>10935954</v>
      </c>
      <c r="B37" s="238">
        <v>4</v>
      </c>
      <c r="C37" s="238">
        <v>33</v>
      </c>
      <c r="D37" s="238">
        <v>7.8070000000000004</v>
      </c>
      <c r="E37" s="238">
        <v>10</v>
      </c>
      <c r="G37" s="238" t="s">
        <v>1633</v>
      </c>
      <c r="H37" s="238" t="s">
        <v>354</v>
      </c>
      <c r="I37" s="238">
        <v>25</v>
      </c>
      <c r="K37" s="238">
        <v>14020802</v>
      </c>
      <c r="L37" s="238">
        <v>141810143</v>
      </c>
      <c r="M37" s="238">
        <v>6</v>
      </c>
      <c r="N37" s="238">
        <v>30</v>
      </c>
      <c r="O37" s="238">
        <v>2014</v>
      </c>
      <c r="P37" s="238" t="s">
        <v>361</v>
      </c>
      <c r="Q37" s="238">
        <v>19</v>
      </c>
      <c r="S37" s="238">
        <v>4</v>
      </c>
      <c r="T37" s="238">
        <v>0</v>
      </c>
      <c r="U37" s="238">
        <v>2</v>
      </c>
      <c r="V37" s="238">
        <v>5</v>
      </c>
      <c r="W37" s="238">
        <v>10</v>
      </c>
      <c r="X37" s="238">
        <v>3</v>
      </c>
      <c r="Y37" s="238">
        <v>1</v>
      </c>
      <c r="Z37" s="238">
        <v>1</v>
      </c>
      <c r="AA37" s="238">
        <v>1</v>
      </c>
      <c r="AB37" s="238">
        <v>1</v>
      </c>
      <c r="AC37" s="238">
        <v>98</v>
      </c>
      <c r="AD37" s="238" t="s">
        <v>873</v>
      </c>
      <c r="AE37" s="238" t="s">
        <v>4236</v>
      </c>
      <c r="AF37" s="238" t="s">
        <v>4130</v>
      </c>
      <c r="AG37" s="238">
        <v>10</v>
      </c>
      <c r="AH37" s="238">
        <v>0</v>
      </c>
      <c r="AI37" s="238">
        <v>2</v>
      </c>
      <c r="AJ37" s="238">
        <v>3</v>
      </c>
      <c r="AL37" s="238">
        <v>19</v>
      </c>
      <c r="AM37" s="238" t="s">
        <v>363</v>
      </c>
      <c r="AN37" s="238">
        <v>5</v>
      </c>
      <c r="AO37" s="238">
        <v>2</v>
      </c>
      <c r="AQ37" s="238">
        <v>7</v>
      </c>
      <c r="AS37" s="238">
        <v>7</v>
      </c>
      <c r="AT37" s="238">
        <v>2</v>
      </c>
      <c r="AU37" s="238">
        <v>55</v>
      </c>
      <c r="AV37" s="238">
        <v>11</v>
      </c>
      <c r="AW37" s="238">
        <v>22</v>
      </c>
      <c r="AX37" s="238">
        <v>2</v>
      </c>
      <c r="AY37" s="238">
        <v>2</v>
      </c>
      <c r="AZ37" s="238">
        <v>1</v>
      </c>
      <c r="BA37" s="238">
        <v>21</v>
      </c>
      <c r="BB37" s="238">
        <v>46</v>
      </c>
      <c r="BC37" s="238" t="s">
        <v>354</v>
      </c>
      <c r="BD37" s="238">
        <v>5</v>
      </c>
      <c r="BE37" s="238">
        <v>1</v>
      </c>
      <c r="BF37" s="238">
        <v>1</v>
      </c>
      <c r="BI37" s="238">
        <v>7</v>
      </c>
      <c r="BJ37" s="238">
        <v>2</v>
      </c>
      <c r="BK37" s="238">
        <v>55</v>
      </c>
      <c r="BL37" s="238">
        <v>11</v>
      </c>
      <c r="BM37" s="238">
        <v>22</v>
      </c>
      <c r="CT37" s="238">
        <v>426469</v>
      </c>
      <c r="CU37" s="238">
        <v>4959638</v>
      </c>
      <c r="CV37" s="238">
        <v>44.786356900000001</v>
      </c>
      <c r="CW37" s="238">
        <v>-93.929508400000003</v>
      </c>
      <c r="CX37" s="238" t="s">
        <v>359</v>
      </c>
      <c r="CY37" s="238" t="s">
        <v>4242</v>
      </c>
    </row>
    <row r="38" spans="1:103" x14ac:dyDescent="0.25">
      <c r="A38" s="238">
        <v>422084</v>
      </c>
      <c r="B38" s="238">
        <v>4</v>
      </c>
      <c r="C38" s="238">
        <v>33</v>
      </c>
      <c r="D38" s="238">
        <v>7.8230000000000004</v>
      </c>
      <c r="E38" s="238">
        <v>10</v>
      </c>
      <c r="G38" s="238" t="s">
        <v>1633</v>
      </c>
      <c r="H38" s="238" t="s">
        <v>354</v>
      </c>
      <c r="I38" s="238">
        <v>25</v>
      </c>
      <c r="K38" s="238">
        <v>17004561</v>
      </c>
      <c r="M38" s="238">
        <v>2</v>
      </c>
      <c r="N38" s="238">
        <v>9</v>
      </c>
      <c r="O38" s="238">
        <v>2017</v>
      </c>
      <c r="P38" s="238" t="s">
        <v>384</v>
      </c>
      <c r="Q38" s="238">
        <v>16</v>
      </c>
      <c r="R38" s="238">
        <v>98</v>
      </c>
      <c r="S38" s="238">
        <v>5</v>
      </c>
      <c r="T38" s="238">
        <v>0</v>
      </c>
      <c r="U38" s="238">
        <v>2</v>
      </c>
      <c r="V38" s="238">
        <v>12</v>
      </c>
      <c r="W38" s="238">
        <v>10</v>
      </c>
      <c r="X38" s="238">
        <v>3</v>
      </c>
      <c r="Y38" s="238">
        <v>1</v>
      </c>
      <c r="Z38" s="238">
        <v>1</v>
      </c>
      <c r="AB38" s="238">
        <v>1</v>
      </c>
      <c r="AC38" s="238">
        <v>98</v>
      </c>
      <c r="AD38" s="238" t="s">
        <v>873</v>
      </c>
      <c r="AF38" s="238" t="s">
        <v>4130</v>
      </c>
      <c r="AG38" s="238">
        <v>7</v>
      </c>
      <c r="AH38" s="238">
        <v>2</v>
      </c>
      <c r="AI38" s="238">
        <v>5</v>
      </c>
      <c r="AJ38" s="238">
        <v>3</v>
      </c>
      <c r="AK38" s="238">
        <v>21</v>
      </c>
      <c r="AL38" s="238">
        <v>33</v>
      </c>
      <c r="AM38" s="238" t="s">
        <v>363</v>
      </c>
      <c r="AN38" s="238">
        <v>5</v>
      </c>
      <c r="AO38" s="238">
        <v>2</v>
      </c>
      <c r="AP38" s="238">
        <v>65</v>
      </c>
      <c r="AS38" s="238">
        <v>12</v>
      </c>
      <c r="AT38" s="238">
        <v>23</v>
      </c>
      <c r="AU38" s="238">
        <v>55</v>
      </c>
      <c r="AV38" s="238">
        <v>11</v>
      </c>
      <c r="AW38" s="238">
        <v>21</v>
      </c>
      <c r="AX38" s="238">
        <v>2</v>
      </c>
      <c r="AY38" s="238">
        <v>2</v>
      </c>
      <c r="AZ38" s="238">
        <v>1</v>
      </c>
      <c r="BA38" s="238">
        <v>21</v>
      </c>
      <c r="BB38" s="238">
        <v>61</v>
      </c>
      <c r="BC38" s="238" t="s">
        <v>354</v>
      </c>
      <c r="BD38" s="238">
        <v>5</v>
      </c>
      <c r="BE38" s="238">
        <v>1</v>
      </c>
      <c r="BI38" s="238">
        <v>12</v>
      </c>
      <c r="BJ38" s="238">
        <v>9</v>
      </c>
      <c r="BK38" s="238">
        <v>55</v>
      </c>
      <c r="BL38" s="238">
        <v>11</v>
      </c>
      <c r="BM38" s="238">
        <v>21</v>
      </c>
      <c r="CT38" s="238">
        <v>426465.63105490699</v>
      </c>
      <c r="CU38" s="238">
        <v>4959663.2180002499</v>
      </c>
      <c r="CV38" s="238">
        <v>44.786583559999997</v>
      </c>
      <c r="CW38" s="238">
        <v>-93.929551500000002</v>
      </c>
      <c r="CX38" s="238" t="s">
        <v>359</v>
      </c>
      <c r="CY38" s="238" t="s">
        <v>4243</v>
      </c>
    </row>
    <row r="39" spans="1:103" x14ac:dyDescent="0.25">
      <c r="A39" s="238">
        <v>11020788</v>
      </c>
      <c r="B39" s="238">
        <v>4</v>
      </c>
      <c r="C39" s="238">
        <v>33</v>
      </c>
      <c r="D39" s="238">
        <v>8.0489999999999995</v>
      </c>
      <c r="E39" s="238">
        <v>10</v>
      </c>
      <c r="G39" s="238" t="s">
        <v>1633</v>
      </c>
      <c r="H39" s="238" t="s">
        <v>354</v>
      </c>
      <c r="I39" s="238">
        <v>25</v>
      </c>
      <c r="K39" s="238">
        <v>15023879</v>
      </c>
      <c r="L39" s="238">
        <v>152050017</v>
      </c>
      <c r="M39" s="238">
        <v>7</v>
      </c>
      <c r="N39" s="238">
        <v>23</v>
      </c>
      <c r="O39" s="238">
        <v>2015</v>
      </c>
      <c r="P39" s="238" t="s">
        <v>384</v>
      </c>
      <c r="Q39" s="238">
        <v>17</v>
      </c>
      <c r="S39" s="238">
        <v>5</v>
      </c>
      <c r="T39" s="238">
        <v>0</v>
      </c>
      <c r="U39" s="238">
        <v>1</v>
      </c>
      <c r="V39" s="238">
        <v>4</v>
      </c>
      <c r="W39" s="238">
        <v>69</v>
      </c>
      <c r="X39" s="238">
        <v>2</v>
      </c>
      <c r="Y39" s="238">
        <v>1</v>
      </c>
      <c r="Z39" s="238">
        <v>1</v>
      </c>
      <c r="AB39" s="238">
        <v>1</v>
      </c>
      <c r="AC39" s="238">
        <v>98</v>
      </c>
      <c r="AD39" s="238" t="s">
        <v>880</v>
      </c>
      <c r="AE39" s="238" t="s">
        <v>4240</v>
      </c>
      <c r="AF39" s="238" t="s">
        <v>4130</v>
      </c>
      <c r="AG39" s="238">
        <v>3</v>
      </c>
      <c r="AH39" s="238">
        <v>2</v>
      </c>
      <c r="AI39" s="238">
        <v>2</v>
      </c>
      <c r="AJ39" s="238">
        <v>1</v>
      </c>
      <c r="AK39" s="238">
        <v>21</v>
      </c>
      <c r="AL39" s="238">
        <v>26</v>
      </c>
      <c r="AM39" s="238" t="s">
        <v>354</v>
      </c>
      <c r="AN39" s="238">
        <v>5</v>
      </c>
      <c r="AO39" s="238">
        <v>15</v>
      </c>
      <c r="AS39" s="238">
        <v>7</v>
      </c>
      <c r="AT39" s="238">
        <v>98</v>
      </c>
      <c r="AU39" s="238">
        <v>55</v>
      </c>
      <c r="AV39" s="238">
        <v>10</v>
      </c>
      <c r="AW39" s="238">
        <v>21</v>
      </c>
      <c r="CT39" s="238">
        <v>426481</v>
      </c>
      <c r="CU39" s="238">
        <v>4960027</v>
      </c>
      <c r="CV39" s="238">
        <v>44.789858700000003</v>
      </c>
      <c r="CW39" s="238">
        <v>-93.929409699999994</v>
      </c>
      <c r="CX39" s="238" t="s">
        <v>359</v>
      </c>
      <c r="CY39" s="238" t="s">
        <v>4244</v>
      </c>
    </row>
    <row r="40" spans="1:103" x14ac:dyDescent="0.25">
      <c r="A40" s="238">
        <v>866585</v>
      </c>
      <c r="B40" s="238">
        <v>4</v>
      </c>
      <c r="C40" s="238">
        <v>33</v>
      </c>
      <c r="D40" s="238">
        <v>8.1259999999999994</v>
      </c>
      <c r="E40" s="238">
        <v>10</v>
      </c>
      <c r="G40" s="238" t="s">
        <v>1633</v>
      </c>
      <c r="H40" s="238" t="s">
        <v>354</v>
      </c>
      <c r="I40" s="238">
        <v>25</v>
      </c>
      <c r="K40" s="238">
        <v>20036104</v>
      </c>
      <c r="L40" s="238">
        <v>203390109</v>
      </c>
      <c r="M40" s="238">
        <v>12</v>
      </c>
      <c r="N40" s="238">
        <v>4</v>
      </c>
      <c r="O40" s="238">
        <v>2020</v>
      </c>
      <c r="P40" s="238" t="s">
        <v>362</v>
      </c>
      <c r="Q40" s="238">
        <v>21</v>
      </c>
      <c r="R40" s="238" t="s">
        <v>196</v>
      </c>
      <c r="S40" s="238">
        <v>5</v>
      </c>
      <c r="T40" s="238">
        <v>0</v>
      </c>
      <c r="U40" s="238">
        <v>1</v>
      </c>
      <c r="W40" s="238">
        <v>17</v>
      </c>
      <c r="X40" s="238">
        <v>2</v>
      </c>
      <c r="Y40" s="238">
        <v>6</v>
      </c>
      <c r="Z40" s="238">
        <v>1</v>
      </c>
      <c r="AB40" s="238">
        <v>1</v>
      </c>
      <c r="AC40" s="238">
        <v>98</v>
      </c>
      <c r="AD40" s="238" t="s">
        <v>873</v>
      </c>
      <c r="AF40" s="238" t="s">
        <v>4130</v>
      </c>
      <c r="AG40" s="238">
        <v>4</v>
      </c>
      <c r="AH40" s="238">
        <v>2</v>
      </c>
      <c r="AI40" s="238">
        <v>2</v>
      </c>
      <c r="AJ40" s="238">
        <v>2</v>
      </c>
      <c r="AK40" s="238">
        <v>21</v>
      </c>
      <c r="AL40" s="238">
        <v>16</v>
      </c>
      <c r="AM40" s="238" t="s">
        <v>354</v>
      </c>
      <c r="AN40" s="238">
        <v>5</v>
      </c>
      <c r="AO40" s="238">
        <v>1</v>
      </c>
      <c r="AS40" s="238">
        <v>12</v>
      </c>
      <c r="AT40" s="238">
        <v>9</v>
      </c>
      <c r="AU40" s="238">
        <v>55</v>
      </c>
      <c r="AV40" s="238">
        <v>13</v>
      </c>
      <c r="AW40" s="238">
        <v>21</v>
      </c>
      <c r="CT40" s="238">
        <v>426484.79733851098</v>
      </c>
      <c r="CU40" s="238">
        <v>4960142.7646384602</v>
      </c>
      <c r="CV40" s="238">
        <v>44.790901959999999</v>
      </c>
      <c r="CW40" s="238">
        <v>-93.92937852</v>
      </c>
      <c r="CX40" s="238" t="s">
        <v>359</v>
      </c>
      <c r="CY40" s="238" t="s">
        <v>4245</v>
      </c>
    </row>
    <row r="41" spans="1:103" x14ac:dyDescent="0.25">
      <c r="A41" s="238">
        <v>10774736</v>
      </c>
      <c r="B41" s="238">
        <v>4</v>
      </c>
      <c r="C41" s="238">
        <v>33</v>
      </c>
      <c r="D41" s="238">
        <v>8.2910000000000004</v>
      </c>
      <c r="E41" s="238">
        <v>10</v>
      </c>
      <c r="G41" s="238" t="s">
        <v>1633</v>
      </c>
      <c r="H41" s="238" t="s">
        <v>354</v>
      </c>
      <c r="I41" s="238">
        <v>25</v>
      </c>
      <c r="K41" s="238">
        <v>12003152</v>
      </c>
      <c r="L41" s="238">
        <v>120360015</v>
      </c>
      <c r="M41" s="238">
        <v>2</v>
      </c>
      <c r="N41" s="238">
        <v>4</v>
      </c>
      <c r="O41" s="238">
        <v>2012</v>
      </c>
      <c r="P41" s="238" t="s">
        <v>364</v>
      </c>
      <c r="Q41" s="238">
        <v>21</v>
      </c>
      <c r="S41" s="238">
        <v>5</v>
      </c>
      <c r="T41" s="238">
        <v>0</v>
      </c>
      <c r="U41" s="238">
        <v>1</v>
      </c>
      <c r="V41" s="238">
        <v>8</v>
      </c>
      <c r="W41" s="238">
        <v>25</v>
      </c>
      <c r="X41" s="238">
        <v>2</v>
      </c>
      <c r="Y41" s="238">
        <v>6</v>
      </c>
      <c r="Z41" s="238">
        <v>2</v>
      </c>
      <c r="AB41" s="238">
        <v>1</v>
      </c>
      <c r="AC41" s="238">
        <v>98</v>
      </c>
      <c r="AD41" s="238" t="s">
        <v>880</v>
      </c>
      <c r="AE41" s="238" t="s">
        <v>4240</v>
      </c>
      <c r="AF41" s="238" t="s">
        <v>4130</v>
      </c>
      <c r="AG41" s="238">
        <v>4</v>
      </c>
      <c r="AH41" s="238">
        <v>2</v>
      </c>
      <c r="AI41" s="238">
        <v>1</v>
      </c>
      <c r="AJ41" s="238">
        <v>2</v>
      </c>
      <c r="AK41" s="238">
        <v>21</v>
      </c>
      <c r="AL41" s="238">
        <v>58</v>
      </c>
      <c r="AM41" s="238" t="s">
        <v>354</v>
      </c>
      <c r="AN41" s="238">
        <v>5</v>
      </c>
      <c r="AS41" s="238">
        <v>7</v>
      </c>
      <c r="AT41" s="238">
        <v>98</v>
      </c>
      <c r="AU41" s="238">
        <v>55</v>
      </c>
      <c r="AV41" s="238">
        <v>11</v>
      </c>
      <c r="AW41" s="238">
        <v>21</v>
      </c>
      <c r="CT41" s="238">
        <v>426410</v>
      </c>
      <c r="CU41" s="238">
        <v>4960401</v>
      </c>
      <c r="CV41" s="238">
        <v>44.7932165</v>
      </c>
      <c r="CW41" s="238">
        <v>-93.930364100000006</v>
      </c>
      <c r="CX41" s="238" t="s">
        <v>359</v>
      </c>
      <c r="CY41" s="238" t="s">
        <v>4246</v>
      </c>
    </row>
    <row r="42" spans="1:103" x14ac:dyDescent="0.25">
      <c r="A42" s="238">
        <v>378950</v>
      </c>
      <c r="B42" s="238">
        <v>4</v>
      </c>
      <c r="C42" s="238">
        <v>33</v>
      </c>
      <c r="D42" s="238">
        <v>8.3420000000000005</v>
      </c>
      <c r="E42" s="238">
        <v>10</v>
      </c>
      <c r="G42" s="238" t="s">
        <v>1633</v>
      </c>
      <c r="H42" s="238" t="s">
        <v>354</v>
      </c>
      <c r="I42" s="238">
        <v>25</v>
      </c>
      <c r="K42" s="238">
        <v>16030626</v>
      </c>
      <c r="M42" s="238">
        <v>9</v>
      </c>
      <c r="N42" s="238">
        <v>9</v>
      </c>
      <c r="O42" s="238">
        <v>2016</v>
      </c>
      <c r="P42" s="238" t="s">
        <v>362</v>
      </c>
      <c r="Q42" s="238">
        <v>12</v>
      </c>
      <c r="S42" s="238">
        <v>5</v>
      </c>
      <c r="T42" s="238">
        <v>0</v>
      </c>
      <c r="U42" s="238">
        <v>1</v>
      </c>
      <c r="W42" s="238">
        <v>67</v>
      </c>
      <c r="X42" s="238">
        <v>2</v>
      </c>
      <c r="Y42" s="238">
        <v>1</v>
      </c>
      <c r="Z42" s="238">
        <v>1</v>
      </c>
      <c r="AB42" s="238">
        <v>1</v>
      </c>
      <c r="AC42" s="238">
        <v>98</v>
      </c>
      <c r="AD42" s="238" t="s">
        <v>873</v>
      </c>
      <c r="AF42" s="238" t="s">
        <v>4130</v>
      </c>
      <c r="AG42" s="238">
        <v>3</v>
      </c>
      <c r="AH42" s="238">
        <v>2</v>
      </c>
      <c r="AI42" s="238">
        <v>5</v>
      </c>
      <c r="AJ42" s="238">
        <v>1</v>
      </c>
      <c r="AK42" s="238">
        <v>32</v>
      </c>
      <c r="AL42" s="238">
        <v>54</v>
      </c>
      <c r="AM42" s="238" t="s">
        <v>363</v>
      </c>
      <c r="AN42" s="238">
        <v>5</v>
      </c>
      <c r="AO42" s="238">
        <v>72</v>
      </c>
      <c r="AP42" s="238">
        <v>62</v>
      </c>
      <c r="AS42" s="238">
        <v>12</v>
      </c>
      <c r="AT42" s="238">
        <v>9</v>
      </c>
      <c r="AU42" s="238">
        <v>55</v>
      </c>
      <c r="AV42" s="238">
        <v>12</v>
      </c>
      <c r="AW42" s="238">
        <v>21</v>
      </c>
      <c r="CT42" s="238">
        <v>426368.26419350598</v>
      </c>
      <c r="CU42" s="238">
        <v>4960471.78628405</v>
      </c>
      <c r="CV42" s="238">
        <v>44.793851510000003</v>
      </c>
      <c r="CW42" s="238">
        <v>-93.930899150000002</v>
      </c>
      <c r="CX42" s="238" t="s">
        <v>359</v>
      </c>
      <c r="CY42" s="238" t="s">
        <v>4247</v>
      </c>
    </row>
    <row r="43" spans="1:103" x14ac:dyDescent="0.25">
      <c r="A43" s="238">
        <v>11023856</v>
      </c>
      <c r="B43" s="238">
        <v>4</v>
      </c>
      <c r="C43" s="238">
        <v>33</v>
      </c>
      <c r="D43" s="238">
        <v>8.7750000000000004</v>
      </c>
      <c r="E43" s="238">
        <v>10</v>
      </c>
      <c r="G43" s="238" t="s">
        <v>1633</v>
      </c>
      <c r="H43" s="238" t="s">
        <v>354</v>
      </c>
      <c r="I43" s="238">
        <v>25</v>
      </c>
      <c r="K43" s="238">
        <v>15039283</v>
      </c>
      <c r="L43" s="238">
        <v>153400143</v>
      </c>
      <c r="M43" s="238">
        <v>12</v>
      </c>
      <c r="N43" s="238">
        <v>6</v>
      </c>
      <c r="O43" s="238">
        <v>2015</v>
      </c>
      <c r="P43" s="238" t="s">
        <v>366</v>
      </c>
      <c r="Q43" s="238">
        <v>5</v>
      </c>
      <c r="R43" s="238" t="s">
        <v>419</v>
      </c>
      <c r="S43" s="238">
        <v>5</v>
      </c>
      <c r="T43" s="238">
        <v>0</v>
      </c>
      <c r="U43" s="238">
        <v>1</v>
      </c>
      <c r="V43" s="238">
        <v>4</v>
      </c>
      <c r="W43" s="238">
        <v>69</v>
      </c>
      <c r="X43" s="238">
        <v>2</v>
      </c>
      <c r="Y43" s="238">
        <v>6</v>
      </c>
      <c r="Z43" s="238">
        <v>1</v>
      </c>
      <c r="AB43" s="238">
        <v>1</v>
      </c>
      <c r="AC43" s="238">
        <v>98</v>
      </c>
      <c r="AD43" s="238" t="s">
        <v>869</v>
      </c>
      <c r="AE43" s="238" t="s">
        <v>4248</v>
      </c>
      <c r="AF43" s="238" t="s">
        <v>4130</v>
      </c>
      <c r="AG43" s="238">
        <v>3</v>
      </c>
      <c r="AH43" s="238">
        <v>2</v>
      </c>
      <c r="AI43" s="238">
        <v>2</v>
      </c>
      <c r="AJ43" s="238">
        <v>1</v>
      </c>
      <c r="AK43" s="238">
        <v>21</v>
      </c>
      <c r="AL43" s="238">
        <v>59</v>
      </c>
      <c r="AM43" s="238" t="s">
        <v>354</v>
      </c>
      <c r="AN43" s="238">
        <v>10</v>
      </c>
      <c r="AO43" s="238">
        <v>18</v>
      </c>
      <c r="AS43" s="238">
        <v>7</v>
      </c>
      <c r="AT43" s="238">
        <v>98</v>
      </c>
      <c r="AU43" s="238">
        <v>55</v>
      </c>
      <c r="AV43" s="238">
        <v>10</v>
      </c>
      <c r="AW43" s="238">
        <v>21</v>
      </c>
      <c r="CT43" s="238">
        <v>425966</v>
      </c>
      <c r="CU43" s="238">
        <v>4961037</v>
      </c>
      <c r="CV43" s="238">
        <v>44.798898899999998</v>
      </c>
      <c r="CW43" s="238">
        <v>-93.936070000000001</v>
      </c>
      <c r="CX43" s="238" t="s">
        <v>359</v>
      </c>
      <c r="CY43" s="238" t="s">
        <v>4249</v>
      </c>
    </row>
    <row r="44" spans="1:103" x14ac:dyDescent="0.25">
      <c r="A44" s="238">
        <v>10714775</v>
      </c>
      <c r="B44" s="238">
        <v>4</v>
      </c>
      <c r="C44" s="238">
        <v>33</v>
      </c>
      <c r="D44" s="238">
        <v>9.0660000000000007</v>
      </c>
      <c r="E44" s="238">
        <v>10</v>
      </c>
      <c r="G44" s="238" t="s">
        <v>1633</v>
      </c>
      <c r="H44" s="238" t="s">
        <v>354</v>
      </c>
      <c r="I44" s="238">
        <v>25</v>
      </c>
      <c r="K44" s="238">
        <v>11038416</v>
      </c>
      <c r="L44" s="238">
        <v>113370019</v>
      </c>
      <c r="M44" s="238">
        <v>12</v>
      </c>
      <c r="N44" s="238">
        <v>2</v>
      </c>
      <c r="O44" s="238">
        <v>2011</v>
      </c>
      <c r="P44" s="238" t="s">
        <v>362</v>
      </c>
      <c r="Q44" s="238">
        <v>21</v>
      </c>
      <c r="S44" s="238">
        <v>5</v>
      </c>
      <c r="T44" s="238">
        <v>0</v>
      </c>
      <c r="U44" s="238">
        <v>1</v>
      </c>
      <c r="V44" s="238">
        <v>8</v>
      </c>
      <c r="W44" s="238">
        <v>16</v>
      </c>
      <c r="X44" s="238">
        <v>2</v>
      </c>
      <c r="Y44" s="238">
        <v>6</v>
      </c>
      <c r="Z44" s="238">
        <v>1</v>
      </c>
      <c r="AB44" s="238">
        <v>1</v>
      </c>
      <c r="AC44" s="238">
        <v>98</v>
      </c>
      <c r="AD44" s="238">
        <v>33</v>
      </c>
      <c r="AE44" s="238">
        <v>135</v>
      </c>
      <c r="AF44" s="238" t="s">
        <v>4130</v>
      </c>
      <c r="AG44" s="238">
        <v>4</v>
      </c>
      <c r="AH44" s="238">
        <v>2</v>
      </c>
      <c r="AI44" s="238">
        <v>1</v>
      </c>
      <c r="AJ44" s="238">
        <v>1</v>
      </c>
      <c r="AK44" s="238">
        <v>21</v>
      </c>
      <c r="AL44" s="238">
        <v>40</v>
      </c>
      <c r="AM44" s="238" t="s">
        <v>363</v>
      </c>
      <c r="AN44" s="238">
        <v>5</v>
      </c>
      <c r="AO44" s="238">
        <v>1</v>
      </c>
      <c r="AS44" s="238">
        <v>7</v>
      </c>
      <c r="AT44" s="238">
        <v>98</v>
      </c>
      <c r="AU44" s="238">
        <v>55</v>
      </c>
      <c r="AV44" s="238">
        <v>11</v>
      </c>
      <c r="AW44" s="238">
        <v>21</v>
      </c>
      <c r="CT44" s="238">
        <v>425658</v>
      </c>
      <c r="CU44" s="238">
        <v>4961389</v>
      </c>
      <c r="CV44" s="238">
        <v>44.802031399999997</v>
      </c>
      <c r="CW44" s="238">
        <v>-93.940008500000005</v>
      </c>
      <c r="CX44" s="238" t="s">
        <v>359</v>
      </c>
      <c r="CY44" s="238" t="s">
        <v>4250</v>
      </c>
    </row>
    <row r="45" spans="1:103" x14ac:dyDescent="0.25">
      <c r="A45" s="238">
        <v>774005</v>
      </c>
      <c r="B45" s="238">
        <v>4</v>
      </c>
      <c r="C45" s="238">
        <v>33</v>
      </c>
      <c r="D45" s="238">
        <v>9.2579999999999991</v>
      </c>
      <c r="E45" s="238">
        <v>10</v>
      </c>
      <c r="G45" s="238" t="s">
        <v>1633</v>
      </c>
      <c r="H45" s="238" t="s">
        <v>354</v>
      </c>
      <c r="I45" s="238">
        <v>25</v>
      </c>
      <c r="K45" s="238">
        <v>19038086</v>
      </c>
      <c r="M45" s="238">
        <v>12</v>
      </c>
      <c r="N45" s="238">
        <v>24</v>
      </c>
      <c r="O45" s="238">
        <v>2019</v>
      </c>
      <c r="P45" s="238" t="s">
        <v>368</v>
      </c>
      <c r="Q45" s="238">
        <v>7</v>
      </c>
      <c r="R45" s="238" t="s">
        <v>196</v>
      </c>
      <c r="S45" s="238">
        <v>3</v>
      </c>
      <c r="T45" s="238">
        <v>0</v>
      </c>
      <c r="U45" s="238">
        <v>1</v>
      </c>
      <c r="W45" s="238">
        <v>48</v>
      </c>
      <c r="X45" s="238">
        <v>2</v>
      </c>
      <c r="Y45" s="238">
        <v>2</v>
      </c>
      <c r="Z45" s="238">
        <v>1</v>
      </c>
      <c r="AB45" s="238">
        <v>1</v>
      </c>
      <c r="AC45" s="238">
        <v>98</v>
      </c>
      <c r="AD45" s="238" t="s">
        <v>873</v>
      </c>
      <c r="AF45" s="238" t="s">
        <v>4130</v>
      </c>
      <c r="AG45" s="238">
        <v>3</v>
      </c>
      <c r="AH45" s="238">
        <v>2</v>
      </c>
      <c r="AI45" s="238">
        <v>49</v>
      </c>
      <c r="AJ45" s="238">
        <v>2</v>
      </c>
      <c r="AK45" s="238">
        <v>21</v>
      </c>
      <c r="AL45" s="238">
        <v>59</v>
      </c>
      <c r="AM45" s="238" t="s">
        <v>354</v>
      </c>
      <c r="AN45" s="238">
        <v>5</v>
      </c>
      <c r="AO45" s="238">
        <v>1</v>
      </c>
      <c r="AS45" s="238">
        <v>12</v>
      </c>
      <c r="AT45" s="238">
        <v>9</v>
      </c>
      <c r="AU45" s="238">
        <v>55</v>
      </c>
      <c r="AV45" s="238">
        <v>11</v>
      </c>
      <c r="AW45" s="238">
        <v>21</v>
      </c>
      <c r="CT45" s="238">
        <v>425480.931195496</v>
      </c>
      <c r="CU45" s="238">
        <v>4961630.9395436002</v>
      </c>
      <c r="CV45" s="238">
        <v>44.804193089999998</v>
      </c>
      <c r="CW45" s="238">
        <v>-93.942285690000006</v>
      </c>
      <c r="CX45" s="238" t="s">
        <v>359</v>
      </c>
      <c r="CY45" s="238" t="s">
        <v>4251</v>
      </c>
    </row>
    <row r="46" spans="1:103" x14ac:dyDescent="0.25">
      <c r="A46" s="238">
        <v>417996</v>
      </c>
      <c r="B46" s="238">
        <v>4</v>
      </c>
      <c r="C46" s="238">
        <v>33</v>
      </c>
      <c r="D46" s="238">
        <v>9.3119999999999994</v>
      </c>
      <c r="E46" s="238">
        <v>10</v>
      </c>
      <c r="G46" s="238" t="s">
        <v>4252</v>
      </c>
      <c r="H46" s="238" t="s">
        <v>354</v>
      </c>
      <c r="I46" s="238">
        <v>25</v>
      </c>
      <c r="K46" s="238">
        <v>17002416</v>
      </c>
      <c r="M46" s="238">
        <v>1</v>
      </c>
      <c r="N46" s="238">
        <v>22</v>
      </c>
      <c r="O46" s="238">
        <v>2017</v>
      </c>
      <c r="P46" s="238" t="s">
        <v>366</v>
      </c>
      <c r="Q46" s="238">
        <v>17</v>
      </c>
      <c r="R46" s="238" t="s">
        <v>196</v>
      </c>
      <c r="S46" s="238">
        <v>5</v>
      </c>
      <c r="T46" s="238">
        <v>0</v>
      </c>
      <c r="U46" s="238">
        <v>1</v>
      </c>
      <c r="W46" s="238">
        <v>16</v>
      </c>
      <c r="X46" s="238">
        <v>2</v>
      </c>
      <c r="Y46" s="238">
        <v>6</v>
      </c>
      <c r="Z46" s="238">
        <v>1</v>
      </c>
      <c r="AB46" s="238">
        <v>1</v>
      </c>
      <c r="AC46" s="238">
        <v>98</v>
      </c>
      <c r="AD46" s="238" t="s">
        <v>873</v>
      </c>
      <c r="AF46" s="238" t="s">
        <v>4130</v>
      </c>
      <c r="AG46" s="238">
        <v>4</v>
      </c>
      <c r="AH46" s="238">
        <v>2</v>
      </c>
      <c r="AI46" s="238">
        <v>2</v>
      </c>
      <c r="AJ46" s="238">
        <v>2</v>
      </c>
      <c r="AK46" s="238">
        <v>21</v>
      </c>
      <c r="AL46" s="238">
        <v>29</v>
      </c>
      <c r="AM46" s="238" t="s">
        <v>363</v>
      </c>
      <c r="AN46" s="238">
        <v>5</v>
      </c>
      <c r="AO46" s="238">
        <v>1</v>
      </c>
      <c r="AS46" s="238">
        <v>12</v>
      </c>
      <c r="AT46" s="238">
        <v>9</v>
      </c>
      <c r="AU46" s="238">
        <v>55</v>
      </c>
      <c r="AV46" s="238">
        <v>11</v>
      </c>
      <c r="AW46" s="238">
        <v>21</v>
      </c>
      <c r="CT46" s="238">
        <v>425443.32491768099</v>
      </c>
      <c r="CU46" s="238">
        <v>4961717.8922180701</v>
      </c>
      <c r="CV46" s="238">
        <v>44.804971829999999</v>
      </c>
      <c r="CW46" s="238">
        <v>-93.942773900000006</v>
      </c>
      <c r="CX46" s="238" t="s">
        <v>359</v>
      </c>
      <c r="CY46" s="238" t="s">
        <v>4253</v>
      </c>
    </row>
    <row r="47" spans="1:103" x14ac:dyDescent="0.25">
      <c r="A47" s="238">
        <v>10702471</v>
      </c>
      <c r="B47" s="238">
        <v>4</v>
      </c>
      <c r="C47" s="238">
        <v>33</v>
      </c>
      <c r="D47" s="238">
        <v>9.5079999999999991</v>
      </c>
      <c r="E47" s="238">
        <v>10</v>
      </c>
      <c r="G47" s="238" t="s">
        <v>4252</v>
      </c>
      <c r="H47" s="238" t="s">
        <v>354</v>
      </c>
      <c r="I47" s="238">
        <v>25</v>
      </c>
      <c r="K47" s="238">
        <v>11024050</v>
      </c>
      <c r="L47" s="238">
        <v>112110132</v>
      </c>
      <c r="M47" s="238">
        <v>7</v>
      </c>
      <c r="N47" s="238">
        <v>29</v>
      </c>
      <c r="O47" s="238">
        <v>2011</v>
      </c>
      <c r="P47" s="238" t="s">
        <v>362</v>
      </c>
      <c r="Q47" s="238">
        <v>22</v>
      </c>
      <c r="S47" s="238">
        <v>3</v>
      </c>
      <c r="T47" s="238">
        <v>0</v>
      </c>
      <c r="U47" s="238">
        <v>1</v>
      </c>
      <c r="V47" s="238">
        <v>7</v>
      </c>
      <c r="W47" s="238">
        <v>27</v>
      </c>
      <c r="X47" s="238">
        <v>2</v>
      </c>
      <c r="Y47" s="238">
        <v>7</v>
      </c>
      <c r="Z47" s="238">
        <v>1</v>
      </c>
      <c r="AB47" s="238">
        <v>1</v>
      </c>
      <c r="AC47" s="238">
        <v>98</v>
      </c>
      <c r="AD47" s="238" t="s">
        <v>869</v>
      </c>
      <c r="AE47" s="238" t="s">
        <v>4254</v>
      </c>
      <c r="AF47" s="238" t="s">
        <v>4130</v>
      </c>
      <c r="AG47" s="238">
        <v>3</v>
      </c>
      <c r="AH47" s="238">
        <v>2</v>
      </c>
      <c r="AI47" s="238">
        <v>4</v>
      </c>
      <c r="AJ47" s="238">
        <v>1</v>
      </c>
      <c r="AK47" s="238">
        <v>21</v>
      </c>
      <c r="AL47" s="238">
        <v>51</v>
      </c>
      <c r="AM47" s="238" t="s">
        <v>363</v>
      </c>
      <c r="AN47" s="238">
        <v>1</v>
      </c>
      <c r="AO47" s="238">
        <v>18</v>
      </c>
      <c r="AS47" s="238">
        <v>7</v>
      </c>
      <c r="AT47" s="238">
        <v>98</v>
      </c>
      <c r="AU47" s="238">
        <v>55</v>
      </c>
      <c r="AV47" s="238">
        <v>10</v>
      </c>
      <c r="AW47" s="238">
        <v>21</v>
      </c>
      <c r="CT47" s="238">
        <v>425366</v>
      </c>
      <c r="CU47" s="238">
        <v>4962024</v>
      </c>
      <c r="CV47" s="238">
        <v>44.807723500000002</v>
      </c>
      <c r="CW47" s="238">
        <v>-93.943796899999995</v>
      </c>
      <c r="CX47" s="238" t="s">
        <v>359</v>
      </c>
      <c r="CY47" s="238" t="s">
        <v>4255</v>
      </c>
    </row>
    <row r="48" spans="1:103" x14ac:dyDescent="0.25">
      <c r="A48" s="238">
        <v>10848633</v>
      </c>
      <c r="B48" s="238">
        <v>4</v>
      </c>
      <c r="C48" s="238">
        <v>33</v>
      </c>
      <c r="D48" s="238">
        <v>9.7579999999999991</v>
      </c>
      <c r="E48" s="238">
        <v>10</v>
      </c>
      <c r="G48" s="238" t="s">
        <v>4252</v>
      </c>
      <c r="H48" s="238" t="s">
        <v>354</v>
      </c>
      <c r="I48" s="238">
        <v>25</v>
      </c>
      <c r="K48" s="238">
        <v>13003477</v>
      </c>
      <c r="L48" s="238">
        <v>130360093</v>
      </c>
      <c r="M48" s="238">
        <v>2</v>
      </c>
      <c r="N48" s="238">
        <v>5</v>
      </c>
      <c r="O48" s="238">
        <v>2013</v>
      </c>
      <c r="P48" s="238" t="s">
        <v>368</v>
      </c>
      <c r="Q48" s="238">
        <v>7</v>
      </c>
      <c r="R48" s="238" t="s">
        <v>196</v>
      </c>
      <c r="S48" s="238">
        <v>5</v>
      </c>
      <c r="T48" s="238">
        <v>0</v>
      </c>
      <c r="U48" s="238">
        <v>1</v>
      </c>
      <c r="V48" s="238">
        <v>7</v>
      </c>
      <c r="W48" s="238">
        <v>69</v>
      </c>
      <c r="X48" s="238">
        <v>2</v>
      </c>
      <c r="Y48" s="238">
        <v>1</v>
      </c>
      <c r="Z48" s="238">
        <v>4</v>
      </c>
      <c r="AB48" s="238">
        <v>4</v>
      </c>
      <c r="AC48" s="238">
        <v>98</v>
      </c>
      <c r="AD48" s="238" t="s">
        <v>863</v>
      </c>
      <c r="AE48" s="238" t="s">
        <v>4256</v>
      </c>
      <c r="AF48" s="238" t="s">
        <v>4130</v>
      </c>
      <c r="AG48" s="238">
        <v>3</v>
      </c>
      <c r="AH48" s="238">
        <v>2</v>
      </c>
      <c r="AI48" s="238">
        <v>2</v>
      </c>
      <c r="AJ48" s="238">
        <v>2</v>
      </c>
      <c r="AK48" s="238">
        <v>21</v>
      </c>
      <c r="AL48" s="238">
        <v>34</v>
      </c>
      <c r="AM48" s="238" t="s">
        <v>363</v>
      </c>
      <c r="AN48" s="238">
        <v>5</v>
      </c>
      <c r="AS48" s="238">
        <v>7</v>
      </c>
      <c r="AT48" s="238">
        <v>98</v>
      </c>
      <c r="AU48" s="238">
        <v>55</v>
      </c>
      <c r="AV48" s="238">
        <v>11</v>
      </c>
      <c r="AW48" s="238">
        <v>21</v>
      </c>
      <c r="CT48" s="238">
        <v>425077</v>
      </c>
      <c r="CU48" s="238">
        <v>4962289</v>
      </c>
      <c r="CV48" s="238">
        <v>44.810071800000003</v>
      </c>
      <c r="CW48" s="238">
        <v>-93.947486400000003</v>
      </c>
      <c r="CX48" s="238" t="s">
        <v>359</v>
      </c>
      <c r="CY48" s="238" t="s">
        <v>4257</v>
      </c>
    </row>
    <row r="49" spans="1:103" x14ac:dyDescent="0.25">
      <c r="A49" s="238">
        <v>409138</v>
      </c>
      <c r="B49" s="238">
        <v>4</v>
      </c>
      <c r="C49" s="238">
        <v>33</v>
      </c>
      <c r="D49" s="238">
        <v>9.8420000000000005</v>
      </c>
      <c r="E49" s="238">
        <v>10</v>
      </c>
      <c r="G49" s="238" t="s">
        <v>4252</v>
      </c>
      <c r="H49" s="238" t="s">
        <v>354</v>
      </c>
      <c r="I49" s="238">
        <v>25</v>
      </c>
      <c r="K49" s="238">
        <v>16515200</v>
      </c>
      <c r="M49" s="238">
        <v>12</v>
      </c>
      <c r="N49" s="238">
        <v>28</v>
      </c>
      <c r="O49" s="238">
        <v>2016</v>
      </c>
      <c r="P49" s="238" t="s">
        <v>355</v>
      </c>
      <c r="Q49" s="238">
        <v>6</v>
      </c>
      <c r="R49" s="238" t="s">
        <v>196</v>
      </c>
      <c r="S49" s="238">
        <v>5</v>
      </c>
      <c r="T49" s="238">
        <v>0</v>
      </c>
      <c r="U49" s="238">
        <v>1</v>
      </c>
      <c r="W49" s="238">
        <v>83</v>
      </c>
      <c r="X49" s="238">
        <v>2</v>
      </c>
      <c r="Y49" s="238">
        <v>6</v>
      </c>
      <c r="Z49" s="238">
        <v>1</v>
      </c>
      <c r="AB49" s="238">
        <v>5</v>
      </c>
      <c r="AC49" s="238">
        <v>98</v>
      </c>
      <c r="AD49" s="238" t="s">
        <v>873</v>
      </c>
      <c r="AF49" s="238" t="s">
        <v>4130</v>
      </c>
      <c r="AG49" s="238">
        <v>3</v>
      </c>
      <c r="AH49" s="238">
        <v>2</v>
      </c>
      <c r="AI49" s="238">
        <v>4</v>
      </c>
      <c r="AJ49" s="238">
        <v>2</v>
      </c>
      <c r="AK49" s="238">
        <v>21</v>
      </c>
      <c r="AL49" s="238">
        <v>41</v>
      </c>
      <c r="AM49" s="238" t="s">
        <v>354</v>
      </c>
      <c r="AN49" s="238">
        <v>5</v>
      </c>
      <c r="AO49" s="238">
        <v>68</v>
      </c>
      <c r="AS49" s="238">
        <v>12</v>
      </c>
      <c r="AT49" s="238">
        <v>9</v>
      </c>
      <c r="AU49" s="238">
        <v>55</v>
      </c>
      <c r="AV49" s="238">
        <v>12</v>
      </c>
      <c r="AW49" s="238">
        <v>21</v>
      </c>
      <c r="CT49" s="238">
        <v>424976.72508678399</v>
      </c>
      <c r="CU49" s="238">
        <v>4962379.0618914599</v>
      </c>
      <c r="CV49" s="238">
        <v>44.810874159999997</v>
      </c>
      <c r="CW49" s="238">
        <v>-93.948770839999995</v>
      </c>
      <c r="CX49" s="238" t="s">
        <v>359</v>
      </c>
      <c r="CY49" s="238" t="s">
        <v>4258</v>
      </c>
    </row>
    <row r="50" spans="1:103" x14ac:dyDescent="0.25">
      <c r="A50" s="238">
        <v>10698850</v>
      </c>
      <c r="B50" s="238">
        <v>4</v>
      </c>
      <c r="C50" s="238">
        <v>33</v>
      </c>
      <c r="D50" s="238">
        <v>9.8919999999999995</v>
      </c>
      <c r="E50" s="238">
        <v>10</v>
      </c>
      <c r="G50" s="238" t="s">
        <v>4252</v>
      </c>
      <c r="H50" s="238" t="s">
        <v>354</v>
      </c>
      <c r="I50" s="238">
        <v>25</v>
      </c>
      <c r="K50" s="238">
        <v>11005500</v>
      </c>
      <c r="L50" s="238">
        <v>110550139</v>
      </c>
      <c r="M50" s="238">
        <v>2</v>
      </c>
      <c r="N50" s="238">
        <v>23</v>
      </c>
      <c r="O50" s="238">
        <v>2011</v>
      </c>
      <c r="P50" s="238" t="s">
        <v>355</v>
      </c>
      <c r="Q50" s="238">
        <v>8</v>
      </c>
      <c r="S50" s="238">
        <v>5</v>
      </c>
      <c r="T50" s="238">
        <v>0</v>
      </c>
      <c r="U50" s="238">
        <v>1</v>
      </c>
      <c r="V50" s="238">
        <v>7</v>
      </c>
      <c r="W50" s="238">
        <v>83</v>
      </c>
      <c r="X50" s="238">
        <v>2</v>
      </c>
      <c r="Y50" s="238">
        <v>1</v>
      </c>
      <c r="Z50" s="238">
        <v>2</v>
      </c>
      <c r="AA50" s="238">
        <v>2</v>
      </c>
      <c r="AB50" s="238">
        <v>5</v>
      </c>
      <c r="AC50" s="238">
        <v>98</v>
      </c>
      <c r="AD50" s="238">
        <v>33</v>
      </c>
      <c r="AE50" s="238" t="s">
        <v>4259</v>
      </c>
      <c r="AF50" s="238" t="s">
        <v>4130</v>
      </c>
      <c r="AG50" s="238">
        <v>3</v>
      </c>
      <c r="AH50" s="238">
        <v>2</v>
      </c>
      <c r="AI50" s="238">
        <v>4</v>
      </c>
      <c r="AJ50" s="238">
        <v>2</v>
      </c>
      <c r="AK50" s="238">
        <v>21</v>
      </c>
      <c r="AL50" s="238">
        <v>26</v>
      </c>
      <c r="AM50" s="238" t="s">
        <v>363</v>
      </c>
      <c r="AN50" s="238">
        <v>5</v>
      </c>
      <c r="AO50" s="238">
        <v>3</v>
      </c>
      <c r="AP50" s="238">
        <v>72</v>
      </c>
      <c r="AS50" s="238">
        <v>7</v>
      </c>
      <c r="AT50" s="238">
        <v>98</v>
      </c>
      <c r="AU50" s="238">
        <v>55</v>
      </c>
      <c r="AV50" s="238">
        <v>10</v>
      </c>
      <c r="AW50" s="238">
        <v>21</v>
      </c>
      <c r="CT50" s="238">
        <v>424940</v>
      </c>
      <c r="CU50" s="238">
        <v>4962448</v>
      </c>
      <c r="CV50" s="238">
        <v>44.811495100000002</v>
      </c>
      <c r="CW50" s="238">
        <v>-93.949242100000006</v>
      </c>
      <c r="CX50" s="238" t="s">
        <v>359</v>
      </c>
      <c r="CY50" s="238" t="s">
        <v>4260</v>
      </c>
    </row>
    <row r="51" spans="1:103" x14ac:dyDescent="0.25">
      <c r="A51" s="238">
        <v>397701</v>
      </c>
      <c r="B51" s="238">
        <v>4</v>
      </c>
      <c r="C51" s="238">
        <v>33</v>
      </c>
      <c r="D51" s="238">
        <v>9.9390000000000001</v>
      </c>
      <c r="E51" s="238">
        <v>10</v>
      </c>
      <c r="G51" s="238" t="s">
        <v>4252</v>
      </c>
      <c r="H51" s="238" t="s">
        <v>354</v>
      </c>
      <c r="I51" s="238">
        <v>25</v>
      </c>
      <c r="K51" s="238">
        <v>16040052</v>
      </c>
      <c r="M51" s="238">
        <v>11</v>
      </c>
      <c r="N51" s="238">
        <v>24</v>
      </c>
      <c r="O51" s="238">
        <v>2016</v>
      </c>
      <c r="P51" s="238" t="s">
        <v>384</v>
      </c>
      <c r="Q51" s="238">
        <v>19</v>
      </c>
      <c r="R51" s="238" t="s">
        <v>419</v>
      </c>
      <c r="S51" s="238">
        <v>5</v>
      </c>
      <c r="T51" s="238">
        <v>0</v>
      </c>
      <c r="U51" s="238">
        <v>1</v>
      </c>
      <c r="W51" s="238">
        <v>16</v>
      </c>
      <c r="X51" s="238">
        <v>2</v>
      </c>
      <c r="Y51" s="238">
        <v>6</v>
      </c>
      <c r="Z51" s="238">
        <v>3</v>
      </c>
      <c r="AB51" s="238">
        <v>2</v>
      </c>
      <c r="AC51" s="238">
        <v>98</v>
      </c>
      <c r="AD51" s="238" t="s">
        <v>873</v>
      </c>
      <c r="AF51" s="238" t="s">
        <v>4130</v>
      </c>
      <c r="AG51" s="238">
        <v>4</v>
      </c>
      <c r="AH51" s="238">
        <v>2</v>
      </c>
      <c r="AI51" s="238">
        <v>2</v>
      </c>
      <c r="AJ51" s="238">
        <v>1</v>
      </c>
      <c r="AK51" s="238">
        <v>21</v>
      </c>
      <c r="AL51" s="238">
        <v>54</v>
      </c>
      <c r="AM51" s="238" t="s">
        <v>354</v>
      </c>
      <c r="AN51" s="238">
        <v>5</v>
      </c>
      <c r="AO51" s="238">
        <v>1</v>
      </c>
      <c r="AS51" s="238">
        <v>12</v>
      </c>
      <c r="AT51" s="238">
        <v>9</v>
      </c>
      <c r="AU51" s="238">
        <v>55</v>
      </c>
      <c r="AV51" s="238">
        <v>13</v>
      </c>
      <c r="AW51" s="238">
        <v>21</v>
      </c>
      <c r="CT51" s="238">
        <v>424931.95464949199</v>
      </c>
      <c r="CU51" s="238">
        <v>4962522.1665872298</v>
      </c>
      <c r="CV51" s="238">
        <v>44.812157540000001</v>
      </c>
      <c r="CW51" s="238">
        <v>-93.949358079999996</v>
      </c>
      <c r="CX51" s="238" t="s">
        <v>359</v>
      </c>
      <c r="CY51" s="238" t="s">
        <v>4261</v>
      </c>
    </row>
    <row r="52" spans="1:103" x14ac:dyDescent="0.25">
      <c r="A52" s="238">
        <v>10695907</v>
      </c>
      <c r="B52" s="238">
        <v>4</v>
      </c>
      <c r="C52" s="238">
        <v>33</v>
      </c>
      <c r="D52" s="238">
        <v>10.068</v>
      </c>
      <c r="E52" s="238">
        <v>10</v>
      </c>
      <c r="G52" s="238" t="s">
        <v>4252</v>
      </c>
      <c r="H52" s="238" t="s">
        <v>354</v>
      </c>
      <c r="I52" s="238">
        <v>25</v>
      </c>
      <c r="K52" s="238">
        <v>11000440</v>
      </c>
      <c r="L52" s="238">
        <v>110070025</v>
      </c>
      <c r="M52" s="238">
        <v>1</v>
      </c>
      <c r="N52" s="238">
        <v>6</v>
      </c>
      <c r="O52" s="238">
        <v>2011</v>
      </c>
      <c r="P52" s="238" t="s">
        <v>384</v>
      </c>
      <c r="Q52" s="238">
        <v>7</v>
      </c>
      <c r="S52" s="238">
        <v>5</v>
      </c>
      <c r="T52" s="238">
        <v>0</v>
      </c>
      <c r="U52" s="238">
        <v>1</v>
      </c>
      <c r="V52" s="238">
        <v>7</v>
      </c>
      <c r="W52" s="238">
        <v>83</v>
      </c>
      <c r="X52" s="238">
        <v>2</v>
      </c>
      <c r="Y52" s="238">
        <v>1</v>
      </c>
      <c r="Z52" s="238">
        <v>2</v>
      </c>
      <c r="AA52" s="238">
        <v>4</v>
      </c>
      <c r="AB52" s="238">
        <v>5</v>
      </c>
      <c r="AC52" s="238">
        <v>98</v>
      </c>
      <c r="AD52" s="238" t="s">
        <v>873</v>
      </c>
      <c r="AE52" s="238">
        <v>10775</v>
      </c>
      <c r="AF52" s="238" t="s">
        <v>4130</v>
      </c>
      <c r="AG52" s="238">
        <v>3</v>
      </c>
      <c r="AH52" s="238">
        <v>2</v>
      </c>
      <c r="AI52" s="238">
        <v>2</v>
      </c>
      <c r="AJ52" s="238">
        <v>1</v>
      </c>
      <c r="AK52" s="238">
        <v>21</v>
      </c>
      <c r="AL52" s="238">
        <v>23</v>
      </c>
      <c r="AM52" s="238" t="s">
        <v>354</v>
      </c>
      <c r="AN52" s="238">
        <v>5</v>
      </c>
      <c r="AO52" s="238">
        <v>3</v>
      </c>
      <c r="AS52" s="238">
        <v>7</v>
      </c>
      <c r="AT52" s="238">
        <v>98</v>
      </c>
      <c r="AU52" s="238">
        <v>55</v>
      </c>
      <c r="AV52" s="238">
        <v>10</v>
      </c>
      <c r="AW52" s="238">
        <v>21</v>
      </c>
      <c r="CT52" s="238">
        <v>424930</v>
      </c>
      <c r="CU52" s="238">
        <v>4962731</v>
      </c>
      <c r="CV52" s="238">
        <v>44.814036999999999</v>
      </c>
      <c r="CW52" s="238">
        <v>-93.949414200000007</v>
      </c>
      <c r="CX52" s="238" t="s">
        <v>359</v>
      </c>
      <c r="CY52" s="238" t="s">
        <v>4262</v>
      </c>
    </row>
    <row r="53" spans="1:103" x14ac:dyDescent="0.25">
      <c r="A53" s="238">
        <v>11017146</v>
      </c>
      <c r="B53" s="238">
        <v>4</v>
      </c>
      <c r="C53" s="238">
        <v>33</v>
      </c>
      <c r="D53" s="238">
        <v>10.129</v>
      </c>
      <c r="E53" s="238">
        <v>10</v>
      </c>
      <c r="G53" s="238" t="s">
        <v>4252</v>
      </c>
      <c r="H53" s="238" t="s">
        <v>354</v>
      </c>
      <c r="I53" s="238">
        <v>25</v>
      </c>
      <c r="K53" s="238">
        <v>15003113</v>
      </c>
      <c r="L53" s="238">
        <v>150320033</v>
      </c>
      <c r="M53" s="238">
        <v>2</v>
      </c>
      <c r="N53" s="238">
        <v>1</v>
      </c>
      <c r="O53" s="238">
        <v>2015</v>
      </c>
      <c r="P53" s="238" t="s">
        <v>366</v>
      </c>
      <c r="Q53" s="238">
        <v>8</v>
      </c>
      <c r="S53" s="238">
        <v>5</v>
      </c>
      <c r="T53" s="238">
        <v>0</v>
      </c>
      <c r="U53" s="238">
        <v>1</v>
      </c>
      <c r="V53" s="238">
        <v>4</v>
      </c>
      <c r="W53" s="238">
        <v>83</v>
      </c>
      <c r="X53" s="238">
        <v>2</v>
      </c>
      <c r="Y53" s="238">
        <v>1</v>
      </c>
      <c r="Z53" s="238">
        <v>2</v>
      </c>
      <c r="AB53" s="238">
        <v>5</v>
      </c>
      <c r="AC53" s="238">
        <v>98</v>
      </c>
      <c r="AD53" s="238" t="s">
        <v>1792</v>
      </c>
      <c r="AE53" s="238" t="s">
        <v>4263</v>
      </c>
      <c r="AF53" s="238" t="s">
        <v>4130</v>
      </c>
      <c r="AG53" s="238">
        <v>3</v>
      </c>
      <c r="AH53" s="238">
        <v>2</v>
      </c>
      <c r="AI53" s="238">
        <v>2</v>
      </c>
      <c r="AJ53" s="238">
        <v>2</v>
      </c>
      <c r="AK53" s="238">
        <v>21</v>
      </c>
      <c r="AL53" s="238">
        <v>18</v>
      </c>
      <c r="AM53" s="238" t="s">
        <v>354</v>
      </c>
      <c r="AN53" s="238">
        <v>5</v>
      </c>
      <c r="AO53" s="238">
        <v>3</v>
      </c>
      <c r="AS53" s="238">
        <v>7</v>
      </c>
      <c r="AT53" s="238">
        <v>98</v>
      </c>
      <c r="AU53" s="238">
        <v>55</v>
      </c>
      <c r="AV53" s="238">
        <v>11</v>
      </c>
      <c r="AW53" s="238">
        <v>21</v>
      </c>
      <c r="CT53" s="238">
        <v>424932</v>
      </c>
      <c r="CU53" s="238">
        <v>4962829</v>
      </c>
      <c r="CV53" s="238">
        <v>44.814918499999997</v>
      </c>
      <c r="CW53" s="238">
        <v>-93.949407199999996</v>
      </c>
      <c r="CX53" s="238" t="s">
        <v>359</v>
      </c>
      <c r="CY53" s="238" t="s">
        <v>4264</v>
      </c>
    </row>
    <row r="54" spans="1:103" x14ac:dyDescent="0.25">
      <c r="A54" s="238">
        <v>10852853</v>
      </c>
      <c r="B54" s="238">
        <v>4</v>
      </c>
      <c r="C54" s="238">
        <v>33</v>
      </c>
      <c r="D54" s="238">
        <v>10.348000000000001</v>
      </c>
      <c r="E54" s="238">
        <v>10</v>
      </c>
      <c r="G54" s="238" t="s">
        <v>4252</v>
      </c>
      <c r="H54" s="238" t="s">
        <v>354</v>
      </c>
      <c r="I54" s="238">
        <v>25</v>
      </c>
      <c r="K54" s="238">
        <v>13021047</v>
      </c>
      <c r="L54" s="238">
        <v>131940040</v>
      </c>
      <c r="M54" s="238">
        <v>7</v>
      </c>
      <c r="N54" s="238">
        <v>13</v>
      </c>
      <c r="O54" s="238">
        <v>2013</v>
      </c>
      <c r="P54" s="238" t="s">
        <v>364</v>
      </c>
      <c r="Q54" s="238">
        <v>6</v>
      </c>
      <c r="S54" s="238">
        <v>2</v>
      </c>
      <c r="T54" s="238">
        <v>0</v>
      </c>
      <c r="U54" s="238">
        <v>1</v>
      </c>
      <c r="V54" s="238">
        <v>4</v>
      </c>
      <c r="W54" s="238">
        <v>69</v>
      </c>
      <c r="X54" s="238">
        <v>2</v>
      </c>
      <c r="Y54" s="238">
        <v>1</v>
      </c>
      <c r="Z54" s="238">
        <v>2</v>
      </c>
      <c r="AA54" s="238">
        <v>3</v>
      </c>
      <c r="AB54" s="238">
        <v>2</v>
      </c>
      <c r="AC54" s="238">
        <v>98</v>
      </c>
      <c r="AD54" s="238" t="s">
        <v>873</v>
      </c>
      <c r="AE54" s="238" t="s">
        <v>4265</v>
      </c>
      <c r="AF54" s="238" t="s">
        <v>4130</v>
      </c>
      <c r="AG54" s="238">
        <v>3</v>
      </c>
      <c r="AH54" s="238">
        <v>2</v>
      </c>
      <c r="AI54" s="238">
        <v>3</v>
      </c>
      <c r="AJ54" s="238">
        <v>2</v>
      </c>
      <c r="AK54" s="238">
        <v>21</v>
      </c>
      <c r="AL54" s="238">
        <v>21</v>
      </c>
      <c r="AM54" s="238" t="s">
        <v>354</v>
      </c>
      <c r="AN54" s="238">
        <v>5</v>
      </c>
      <c r="AO54" s="238">
        <v>6</v>
      </c>
      <c r="AS54" s="238">
        <v>7</v>
      </c>
      <c r="AT54" s="238">
        <v>98</v>
      </c>
      <c r="AU54" s="238">
        <v>55</v>
      </c>
      <c r="AV54" s="238">
        <v>11</v>
      </c>
      <c r="AW54" s="238">
        <v>21</v>
      </c>
      <c r="CT54" s="238">
        <v>424872</v>
      </c>
      <c r="CU54" s="238">
        <v>4963164</v>
      </c>
      <c r="CV54" s="238">
        <v>44.817929900000003</v>
      </c>
      <c r="CW54" s="238">
        <v>-93.950205499999996</v>
      </c>
      <c r="CX54" s="238" t="s">
        <v>359</v>
      </c>
      <c r="CY54" s="238" t="s">
        <v>4266</v>
      </c>
    </row>
    <row r="55" spans="1:103" x14ac:dyDescent="0.25">
      <c r="A55" s="238">
        <v>797405</v>
      </c>
      <c r="B55" s="238">
        <v>4</v>
      </c>
      <c r="C55" s="238">
        <v>33</v>
      </c>
      <c r="D55" s="238">
        <v>10.509</v>
      </c>
      <c r="E55" s="238">
        <v>10</v>
      </c>
      <c r="G55" s="238" t="s">
        <v>4252</v>
      </c>
      <c r="H55" s="238" t="s">
        <v>354</v>
      </c>
      <c r="I55" s="238">
        <v>25</v>
      </c>
      <c r="K55" s="238">
        <v>20004286</v>
      </c>
      <c r="L55" s="238">
        <v>200440007</v>
      </c>
      <c r="M55" s="238">
        <v>2</v>
      </c>
      <c r="N55" s="238">
        <v>12</v>
      </c>
      <c r="O55" s="238">
        <v>2020</v>
      </c>
      <c r="P55" s="238" t="s">
        <v>355</v>
      </c>
      <c r="Q55" s="238">
        <v>17</v>
      </c>
      <c r="S55" s="238">
        <v>3</v>
      </c>
      <c r="T55" s="238">
        <v>0</v>
      </c>
      <c r="U55" s="238">
        <v>1</v>
      </c>
      <c r="W55" s="238">
        <v>83</v>
      </c>
      <c r="X55" s="238">
        <v>2</v>
      </c>
      <c r="Y55" s="238">
        <v>1</v>
      </c>
      <c r="Z55" s="238">
        <v>7</v>
      </c>
      <c r="AB55" s="238">
        <v>5</v>
      </c>
      <c r="AC55" s="238">
        <v>98</v>
      </c>
      <c r="AD55" s="238" t="s">
        <v>873</v>
      </c>
      <c r="AF55" s="238" t="s">
        <v>4130</v>
      </c>
      <c r="AG55" s="238">
        <v>3</v>
      </c>
      <c r="AH55" s="238">
        <v>2</v>
      </c>
      <c r="AI55" s="238">
        <v>2</v>
      </c>
      <c r="AJ55" s="238">
        <v>1</v>
      </c>
      <c r="AK55" s="238">
        <v>21</v>
      </c>
      <c r="AL55" s="238">
        <v>29</v>
      </c>
      <c r="AM55" s="238" t="s">
        <v>363</v>
      </c>
      <c r="AN55" s="238">
        <v>5</v>
      </c>
      <c r="AO55" s="238">
        <v>75</v>
      </c>
      <c r="AS55" s="238">
        <v>12</v>
      </c>
      <c r="AT55" s="238">
        <v>9</v>
      </c>
      <c r="AV55" s="238">
        <v>12</v>
      </c>
      <c r="AW55" s="238">
        <v>21</v>
      </c>
      <c r="CT55" s="238">
        <v>424642.73115708301</v>
      </c>
      <c r="CU55" s="238">
        <v>4963261.9760460099</v>
      </c>
      <c r="CV55" s="238">
        <v>44.818786080000002</v>
      </c>
      <c r="CW55" s="238">
        <v>-93.953124970000005</v>
      </c>
      <c r="CX55" s="238" t="s">
        <v>359</v>
      </c>
      <c r="CY55" s="238" t="s">
        <v>4267</v>
      </c>
    </row>
    <row r="56" spans="1:103" x14ac:dyDescent="0.25">
      <c r="A56" s="238">
        <v>802577</v>
      </c>
      <c r="B56" s="238">
        <v>4</v>
      </c>
      <c r="C56" s="238">
        <v>33</v>
      </c>
      <c r="D56" s="238">
        <v>11.275</v>
      </c>
      <c r="E56" s="238">
        <v>10</v>
      </c>
      <c r="G56" s="238" t="s">
        <v>4252</v>
      </c>
      <c r="H56" s="238" t="s">
        <v>354</v>
      </c>
      <c r="I56" s="238">
        <v>25</v>
      </c>
      <c r="K56" s="238">
        <v>20006576</v>
      </c>
      <c r="L56" s="238">
        <v>200650173</v>
      </c>
      <c r="M56" s="238">
        <v>3</v>
      </c>
      <c r="N56" s="238">
        <v>5</v>
      </c>
      <c r="O56" s="238">
        <v>2020</v>
      </c>
      <c r="P56" s="238" t="s">
        <v>384</v>
      </c>
      <c r="Q56" s="238">
        <v>19</v>
      </c>
      <c r="R56" s="238" t="s">
        <v>419</v>
      </c>
      <c r="S56" s="238">
        <v>5</v>
      </c>
      <c r="T56" s="238">
        <v>0</v>
      </c>
      <c r="U56" s="238">
        <v>1</v>
      </c>
      <c r="W56" s="238">
        <v>16</v>
      </c>
      <c r="X56" s="238">
        <v>2</v>
      </c>
      <c r="Y56" s="238">
        <v>6</v>
      </c>
      <c r="Z56" s="238">
        <v>1</v>
      </c>
      <c r="AB56" s="238">
        <v>1</v>
      </c>
      <c r="AC56" s="238">
        <v>98</v>
      </c>
      <c r="AD56" s="238" t="s">
        <v>873</v>
      </c>
      <c r="AF56" s="238" t="s">
        <v>4130</v>
      </c>
      <c r="AG56" s="238">
        <v>4</v>
      </c>
      <c r="AH56" s="238">
        <v>2</v>
      </c>
      <c r="AI56" s="238">
        <v>3</v>
      </c>
      <c r="AJ56" s="238">
        <v>1</v>
      </c>
      <c r="AK56" s="238">
        <v>21</v>
      </c>
      <c r="AL56" s="238">
        <v>25</v>
      </c>
      <c r="AM56" s="238" t="s">
        <v>354</v>
      </c>
      <c r="AN56" s="238">
        <v>5</v>
      </c>
      <c r="AO56" s="238">
        <v>1</v>
      </c>
      <c r="AS56" s="238">
        <v>12</v>
      </c>
      <c r="AT56" s="238">
        <v>9</v>
      </c>
      <c r="AU56" s="238">
        <v>55</v>
      </c>
      <c r="AV56" s="238">
        <v>11</v>
      </c>
      <c r="AW56" s="238">
        <v>21</v>
      </c>
      <c r="CT56" s="238">
        <v>423422.239130061</v>
      </c>
      <c r="CU56" s="238">
        <v>4963300.3084535403</v>
      </c>
      <c r="CV56" s="238">
        <v>44.819001239999999</v>
      </c>
      <c r="CW56" s="238">
        <v>-93.96856545</v>
      </c>
      <c r="CX56" s="238" t="s">
        <v>359</v>
      </c>
      <c r="CY56" s="238" t="s">
        <v>4268</v>
      </c>
    </row>
    <row r="57" spans="1:103" x14ac:dyDescent="0.25">
      <c r="A57" s="238">
        <v>10715211</v>
      </c>
      <c r="B57" s="238">
        <v>4</v>
      </c>
      <c r="C57" s="238">
        <v>33</v>
      </c>
      <c r="D57" s="238">
        <v>11.276</v>
      </c>
      <c r="E57" s="238">
        <v>10</v>
      </c>
      <c r="G57" s="238" t="s">
        <v>4252</v>
      </c>
      <c r="H57" s="238" t="s">
        <v>354</v>
      </c>
      <c r="I57" s="238">
        <v>25</v>
      </c>
      <c r="K57" s="238">
        <v>11039972</v>
      </c>
      <c r="L57" s="238">
        <v>113520073</v>
      </c>
      <c r="M57" s="238">
        <v>12</v>
      </c>
      <c r="N57" s="238">
        <v>18</v>
      </c>
      <c r="O57" s="238">
        <v>2011</v>
      </c>
      <c r="P57" s="238" t="s">
        <v>366</v>
      </c>
      <c r="Q57" s="238">
        <v>9</v>
      </c>
      <c r="S57" s="238">
        <v>3</v>
      </c>
      <c r="T57" s="238">
        <v>0</v>
      </c>
      <c r="U57" s="238">
        <v>1</v>
      </c>
      <c r="V57" s="238">
        <v>7</v>
      </c>
      <c r="W57" s="238">
        <v>83</v>
      </c>
      <c r="X57" s="238">
        <v>2</v>
      </c>
      <c r="Y57" s="238">
        <v>1</v>
      </c>
      <c r="Z57" s="238">
        <v>1</v>
      </c>
      <c r="AB57" s="238">
        <v>3</v>
      </c>
      <c r="AC57" s="238">
        <v>98</v>
      </c>
      <c r="AD57" s="238" t="s">
        <v>873</v>
      </c>
      <c r="AE57" s="238" t="s">
        <v>4269</v>
      </c>
      <c r="AF57" s="238" t="s">
        <v>4130</v>
      </c>
      <c r="AG57" s="238">
        <v>3</v>
      </c>
      <c r="AH57" s="238">
        <v>2</v>
      </c>
      <c r="AI57" s="238">
        <v>2</v>
      </c>
      <c r="AJ57" s="238">
        <v>1</v>
      </c>
      <c r="AK57" s="238">
        <v>21</v>
      </c>
      <c r="AL57" s="238">
        <v>22</v>
      </c>
      <c r="AM57" s="238" t="s">
        <v>363</v>
      </c>
      <c r="AN57" s="238">
        <v>5</v>
      </c>
      <c r="AO57" s="238">
        <v>3</v>
      </c>
      <c r="AS57" s="238">
        <v>7</v>
      </c>
      <c r="AT57" s="238">
        <v>98</v>
      </c>
      <c r="AU57" s="238">
        <v>55</v>
      </c>
      <c r="AV57" s="238">
        <v>10</v>
      </c>
      <c r="AW57" s="238">
        <v>21</v>
      </c>
      <c r="CT57" s="238">
        <v>423413</v>
      </c>
      <c r="CU57" s="238">
        <v>4963305</v>
      </c>
      <c r="CV57" s="238">
        <v>44.819042199999998</v>
      </c>
      <c r="CW57" s="238">
        <v>-93.968680300000003</v>
      </c>
      <c r="CX57" s="238" t="s">
        <v>359</v>
      </c>
      <c r="CY57" s="238" t="s">
        <v>4270</v>
      </c>
    </row>
    <row r="58" spans="1:103" x14ac:dyDescent="0.25">
      <c r="A58" s="238">
        <v>10701553</v>
      </c>
      <c r="B58" s="238">
        <v>4</v>
      </c>
      <c r="C58" s="238">
        <v>33</v>
      </c>
      <c r="D58" s="238">
        <v>11.278</v>
      </c>
      <c r="E58" s="238">
        <v>10</v>
      </c>
      <c r="G58" s="238" t="s">
        <v>4252</v>
      </c>
      <c r="H58" s="238" t="s">
        <v>354</v>
      </c>
      <c r="I58" s="238">
        <v>25</v>
      </c>
      <c r="L58" s="238">
        <v>111590049</v>
      </c>
      <c r="M58" s="238">
        <v>5</v>
      </c>
      <c r="N58" s="238">
        <v>6</v>
      </c>
      <c r="O58" s="238">
        <v>2011</v>
      </c>
      <c r="P58" s="238" t="s">
        <v>362</v>
      </c>
      <c r="Q58" s="238">
        <v>20</v>
      </c>
      <c r="S58" s="238">
        <v>5</v>
      </c>
      <c r="T58" s="238">
        <v>0</v>
      </c>
      <c r="U58" s="238">
        <v>1</v>
      </c>
      <c r="V58" s="238">
        <v>8</v>
      </c>
      <c r="W58" s="238">
        <v>16</v>
      </c>
      <c r="Y58" s="238">
        <v>3</v>
      </c>
      <c r="Z58" s="238">
        <v>1</v>
      </c>
      <c r="AB58" s="238">
        <v>1</v>
      </c>
      <c r="AC58" s="238">
        <v>98</v>
      </c>
      <c r="AF58" s="238" t="s">
        <v>4130</v>
      </c>
      <c r="AG58" s="238">
        <v>4</v>
      </c>
      <c r="AH58" s="238">
        <v>2</v>
      </c>
      <c r="AI58" s="238">
        <v>4</v>
      </c>
      <c r="AJ58" s="238">
        <v>6</v>
      </c>
      <c r="AK58" s="238">
        <v>21</v>
      </c>
      <c r="AL58" s="238">
        <v>30</v>
      </c>
      <c r="AM58" s="238" t="s">
        <v>354</v>
      </c>
      <c r="AT58" s="238">
        <v>98</v>
      </c>
      <c r="AU58" s="238">
        <v>55</v>
      </c>
      <c r="CT58" s="238">
        <v>423412</v>
      </c>
      <c r="CU58" s="238">
        <v>4963306</v>
      </c>
      <c r="CV58" s="238">
        <v>44.819051299999998</v>
      </c>
      <c r="CW58" s="238">
        <v>-93.968700100000007</v>
      </c>
      <c r="CX58" s="238" t="s">
        <v>359</v>
      </c>
    </row>
    <row r="59" spans="1:103" x14ac:dyDescent="0.25">
      <c r="A59" s="238">
        <v>10773470</v>
      </c>
      <c r="B59" s="238">
        <v>4</v>
      </c>
      <c r="C59" s="238">
        <v>33</v>
      </c>
      <c r="D59" s="238">
        <v>11.278</v>
      </c>
      <c r="E59" s="238">
        <v>10</v>
      </c>
      <c r="G59" s="238" t="s">
        <v>4252</v>
      </c>
      <c r="H59" s="238" t="s">
        <v>354</v>
      </c>
      <c r="I59" s="238">
        <v>25</v>
      </c>
      <c r="K59" s="238">
        <v>12001228</v>
      </c>
      <c r="L59" s="238">
        <v>120140079</v>
      </c>
      <c r="M59" s="238">
        <v>1</v>
      </c>
      <c r="N59" s="238">
        <v>14</v>
      </c>
      <c r="O59" s="238">
        <v>2012</v>
      </c>
      <c r="P59" s="238" t="s">
        <v>364</v>
      </c>
      <c r="Q59" s="238">
        <v>13</v>
      </c>
      <c r="S59" s="238">
        <v>5</v>
      </c>
      <c r="T59" s="238">
        <v>0</v>
      </c>
      <c r="U59" s="238">
        <v>1</v>
      </c>
      <c r="V59" s="238">
        <v>7</v>
      </c>
      <c r="W59" s="238">
        <v>27</v>
      </c>
      <c r="X59" s="238">
        <v>2</v>
      </c>
      <c r="Y59" s="238">
        <v>1</v>
      </c>
      <c r="Z59" s="238">
        <v>4</v>
      </c>
      <c r="AA59" s="238">
        <v>4</v>
      </c>
      <c r="AB59" s="238">
        <v>3</v>
      </c>
      <c r="AC59" s="238">
        <v>98</v>
      </c>
      <c r="AD59" s="238" t="s">
        <v>873</v>
      </c>
      <c r="AE59" s="238" t="s">
        <v>4259</v>
      </c>
      <c r="AF59" s="238" t="s">
        <v>4130</v>
      </c>
      <c r="AG59" s="238">
        <v>3</v>
      </c>
      <c r="AH59" s="238">
        <v>2</v>
      </c>
      <c r="AI59" s="238">
        <v>4</v>
      </c>
      <c r="AJ59" s="238">
        <v>1</v>
      </c>
      <c r="AK59" s="238">
        <v>21</v>
      </c>
      <c r="AL59" s="238">
        <v>45</v>
      </c>
      <c r="AM59" s="238" t="s">
        <v>363</v>
      </c>
      <c r="AN59" s="238">
        <v>5</v>
      </c>
      <c r="AO59" s="238">
        <v>3</v>
      </c>
      <c r="AS59" s="238">
        <v>7</v>
      </c>
      <c r="AT59" s="238">
        <v>98</v>
      </c>
      <c r="AU59" s="238">
        <v>55</v>
      </c>
      <c r="AV59" s="238">
        <v>10</v>
      </c>
      <c r="AW59" s="238">
        <v>21</v>
      </c>
      <c r="CT59" s="238">
        <v>423412</v>
      </c>
      <c r="CU59" s="238">
        <v>4963306</v>
      </c>
      <c r="CV59" s="238">
        <v>44.819051299999998</v>
      </c>
      <c r="CW59" s="238">
        <v>-93.968700100000007</v>
      </c>
      <c r="CX59" s="238" t="s">
        <v>359</v>
      </c>
      <c r="CY59" s="238" t="s">
        <v>4271</v>
      </c>
    </row>
    <row r="60" spans="1:103" x14ac:dyDescent="0.25">
      <c r="A60" s="238">
        <v>10849044</v>
      </c>
      <c r="B60" s="238">
        <v>4</v>
      </c>
      <c r="C60" s="238">
        <v>33</v>
      </c>
      <c r="D60" s="238">
        <v>11.278</v>
      </c>
      <c r="E60" s="238">
        <v>10</v>
      </c>
      <c r="G60" s="238" t="s">
        <v>4252</v>
      </c>
      <c r="H60" s="238" t="s">
        <v>354</v>
      </c>
      <c r="I60" s="238">
        <v>25</v>
      </c>
      <c r="K60" s="238" t="s">
        <v>4272</v>
      </c>
      <c r="L60" s="238">
        <v>130420147</v>
      </c>
      <c r="M60" s="238">
        <v>2</v>
      </c>
      <c r="N60" s="238">
        <v>8</v>
      </c>
      <c r="O60" s="238">
        <v>2013</v>
      </c>
      <c r="P60" s="238" t="s">
        <v>362</v>
      </c>
      <c r="Q60" s="238">
        <v>18</v>
      </c>
      <c r="S60" s="238">
        <v>5</v>
      </c>
      <c r="T60" s="238">
        <v>0</v>
      </c>
      <c r="U60" s="238">
        <v>1</v>
      </c>
      <c r="V60" s="238">
        <v>90</v>
      </c>
      <c r="W60" s="238">
        <v>16</v>
      </c>
      <c r="X60" s="238">
        <v>2</v>
      </c>
      <c r="Y60" s="238">
        <v>4</v>
      </c>
      <c r="Z60" s="238">
        <v>1</v>
      </c>
      <c r="AB60" s="238">
        <v>1</v>
      </c>
      <c r="AC60" s="238">
        <v>98</v>
      </c>
      <c r="AD60" s="238" t="s">
        <v>1774</v>
      </c>
      <c r="AE60" s="238" t="s">
        <v>4273</v>
      </c>
      <c r="AF60" s="238" t="s">
        <v>4130</v>
      </c>
      <c r="AG60" s="238">
        <v>4</v>
      </c>
      <c r="AH60" s="238">
        <v>2</v>
      </c>
      <c r="AI60" s="238">
        <v>1</v>
      </c>
      <c r="AJ60" s="238">
        <v>1</v>
      </c>
      <c r="AK60" s="238">
        <v>21</v>
      </c>
      <c r="AL60" s="238">
        <v>40</v>
      </c>
      <c r="AM60" s="238" t="s">
        <v>354</v>
      </c>
      <c r="AN60" s="238">
        <v>99</v>
      </c>
      <c r="AO60" s="238">
        <v>1</v>
      </c>
      <c r="AS60" s="238">
        <v>7</v>
      </c>
      <c r="AT60" s="238">
        <v>98</v>
      </c>
      <c r="AU60" s="238">
        <v>55</v>
      </c>
      <c r="AV60" s="238">
        <v>10</v>
      </c>
      <c r="AW60" s="238">
        <v>21</v>
      </c>
      <c r="CT60" s="238">
        <v>423412</v>
      </c>
      <c r="CU60" s="238">
        <v>4963306</v>
      </c>
      <c r="CV60" s="238">
        <v>44.819051299999998</v>
      </c>
      <c r="CW60" s="238">
        <v>-93.968700100000007</v>
      </c>
      <c r="CX60" s="238" t="s">
        <v>359</v>
      </c>
      <c r="CY60" s="238" t="s">
        <v>4274</v>
      </c>
    </row>
    <row r="61" spans="1:103" x14ac:dyDescent="0.25">
      <c r="A61" s="238">
        <v>10702553</v>
      </c>
      <c r="B61" s="238">
        <v>4</v>
      </c>
      <c r="C61" s="238">
        <v>33</v>
      </c>
      <c r="D61" s="238">
        <v>11.316000000000001</v>
      </c>
      <c r="E61" s="238">
        <v>10</v>
      </c>
      <c r="G61" s="238" t="s">
        <v>4252</v>
      </c>
      <c r="H61" s="238" t="s">
        <v>354</v>
      </c>
      <c r="I61" s="238">
        <v>25</v>
      </c>
      <c r="K61" s="238">
        <v>11023486</v>
      </c>
      <c r="L61" s="238">
        <v>112150026</v>
      </c>
      <c r="M61" s="238">
        <v>7</v>
      </c>
      <c r="N61" s="238">
        <v>25</v>
      </c>
      <c r="O61" s="238">
        <v>2011</v>
      </c>
      <c r="P61" s="238" t="s">
        <v>361</v>
      </c>
      <c r="Q61" s="238">
        <v>23</v>
      </c>
      <c r="S61" s="238">
        <v>5</v>
      </c>
      <c r="T61" s="238">
        <v>0</v>
      </c>
      <c r="U61" s="238">
        <v>1</v>
      </c>
      <c r="V61" s="238">
        <v>5</v>
      </c>
      <c r="W61" s="238">
        <v>16</v>
      </c>
      <c r="X61" s="238">
        <v>2</v>
      </c>
      <c r="Y61" s="238">
        <v>6</v>
      </c>
      <c r="Z61" s="238">
        <v>1</v>
      </c>
      <c r="AB61" s="238">
        <v>1</v>
      </c>
      <c r="AC61" s="238">
        <v>98</v>
      </c>
      <c r="AD61" s="238" t="s">
        <v>880</v>
      </c>
      <c r="AE61" s="238" t="s">
        <v>4273</v>
      </c>
      <c r="AF61" s="238" t="s">
        <v>4130</v>
      </c>
      <c r="AG61" s="238">
        <v>4</v>
      </c>
      <c r="AH61" s="238">
        <v>2</v>
      </c>
      <c r="AI61" s="238">
        <v>1</v>
      </c>
      <c r="AJ61" s="238">
        <v>2</v>
      </c>
      <c r="AK61" s="238">
        <v>21</v>
      </c>
      <c r="AL61" s="238">
        <v>37</v>
      </c>
      <c r="AM61" s="238" t="s">
        <v>363</v>
      </c>
      <c r="AN61" s="238">
        <v>5</v>
      </c>
      <c r="AO61" s="238">
        <v>1</v>
      </c>
      <c r="AS61" s="238">
        <v>7</v>
      </c>
      <c r="AT61" s="238">
        <v>98</v>
      </c>
      <c r="AU61" s="238">
        <v>55</v>
      </c>
      <c r="AV61" s="238">
        <v>11</v>
      </c>
      <c r="AW61" s="238">
        <v>21</v>
      </c>
      <c r="CT61" s="238">
        <v>423372</v>
      </c>
      <c r="CU61" s="238">
        <v>4963352</v>
      </c>
      <c r="CV61" s="238">
        <v>44.819461799999999</v>
      </c>
      <c r="CW61" s="238">
        <v>-93.969210599999997</v>
      </c>
      <c r="CX61" s="238" t="s">
        <v>359</v>
      </c>
      <c r="CY61" s="238" t="s">
        <v>4275</v>
      </c>
    </row>
    <row r="62" spans="1:103" x14ac:dyDescent="0.25">
      <c r="A62" s="238">
        <v>10700598</v>
      </c>
      <c r="B62" s="238">
        <v>4</v>
      </c>
      <c r="C62" s="238">
        <v>33</v>
      </c>
      <c r="D62" s="238">
        <v>11.750999999999999</v>
      </c>
      <c r="E62" s="238">
        <v>10</v>
      </c>
      <c r="G62" s="238" t="s">
        <v>4252</v>
      </c>
      <c r="H62" s="238" t="s">
        <v>354</v>
      </c>
      <c r="I62" s="238">
        <v>25</v>
      </c>
      <c r="K62" s="238">
        <v>11010455</v>
      </c>
      <c r="L62" s="238">
        <v>110980139</v>
      </c>
      <c r="M62" s="238">
        <v>4</v>
      </c>
      <c r="N62" s="238">
        <v>8</v>
      </c>
      <c r="O62" s="238">
        <v>2011</v>
      </c>
      <c r="P62" s="238" t="s">
        <v>362</v>
      </c>
      <c r="Q62" s="238">
        <v>20</v>
      </c>
      <c r="S62" s="238">
        <v>5</v>
      </c>
      <c r="T62" s="238">
        <v>0</v>
      </c>
      <c r="U62" s="238">
        <v>1</v>
      </c>
      <c r="V62" s="238">
        <v>98</v>
      </c>
      <c r="W62" s="238">
        <v>16</v>
      </c>
      <c r="X62" s="238">
        <v>2</v>
      </c>
      <c r="Y62" s="238">
        <v>6</v>
      </c>
      <c r="Z62" s="238">
        <v>2</v>
      </c>
      <c r="AB62" s="238">
        <v>1</v>
      </c>
      <c r="AC62" s="238">
        <v>98</v>
      </c>
      <c r="AD62" s="238" t="s">
        <v>1774</v>
      </c>
      <c r="AE62" s="238" t="s">
        <v>4276</v>
      </c>
      <c r="AF62" s="238" t="s">
        <v>4130</v>
      </c>
      <c r="AG62" s="238">
        <v>4</v>
      </c>
      <c r="AH62" s="238">
        <v>2</v>
      </c>
      <c r="AI62" s="238">
        <v>1</v>
      </c>
      <c r="AJ62" s="238">
        <v>4</v>
      </c>
      <c r="AK62" s="238">
        <v>21</v>
      </c>
      <c r="AL62" s="238">
        <v>34</v>
      </c>
      <c r="AM62" s="238" t="s">
        <v>363</v>
      </c>
      <c r="AN62" s="238">
        <v>5</v>
      </c>
      <c r="AO62" s="238">
        <v>1</v>
      </c>
      <c r="AS62" s="238">
        <v>7</v>
      </c>
      <c r="AT62" s="238">
        <v>98</v>
      </c>
      <c r="AU62" s="238">
        <v>55</v>
      </c>
      <c r="AV62" s="238">
        <v>11</v>
      </c>
      <c r="AW62" s="238">
        <v>21</v>
      </c>
      <c r="CT62" s="238">
        <v>423320</v>
      </c>
      <c r="CU62" s="238">
        <v>4964042</v>
      </c>
      <c r="CV62" s="238">
        <v>44.825669400000002</v>
      </c>
      <c r="CW62" s="238">
        <v>-93.969972299999995</v>
      </c>
      <c r="CX62" s="238" t="s">
        <v>359</v>
      </c>
      <c r="CY62" s="238" t="s">
        <v>4277</v>
      </c>
    </row>
    <row r="63" spans="1:103" x14ac:dyDescent="0.25">
      <c r="A63" s="238">
        <v>10782750</v>
      </c>
      <c r="B63" s="238">
        <v>4</v>
      </c>
      <c r="C63" s="238">
        <v>33</v>
      </c>
      <c r="D63" s="238">
        <v>12.272</v>
      </c>
      <c r="E63" s="238">
        <v>10</v>
      </c>
      <c r="G63" s="238" t="s">
        <v>4252</v>
      </c>
      <c r="H63" s="238" t="s">
        <v>354</v>
      </c>
      <c r="I63" s="238">
        <v>25</v>
      </c>
      <c r="K63" s="238">
        <v>12038299</v>
      </c>
      <c r="L63" s="238">
        <v>123630249</v>
      </c>
      <c r="M63" s="238">
        <v>12</v>
      </c>
      <c r="N63" s="238">
        <v>28</v>
      </c>
      <c r="O63" s="238">
        <v>2012</v>
      </c>
      <c r="P63" s="238" t="s">
        <v>362</v>
      </c>
      <c r="Q63" s="238">
        <v>17</v>
      </c>
      <c r="S63" s="238">
        <v>5</v>
      </c>
      <c r="T63" s="238">
        <v>0</v>
      </c>
      <c r="U63" s="238">
        <v>1</v>
      </c>
      <c r="V63" s="238">
        <v>8</v>
      </c>
      <c r="W63" s="238">
        <v>16</v>
      </c>
      <c r="X63" s="238">
        <v>3</v>
      </c>
      <c r="Y63" s="238">
        <v>3</v>
      </c>
      <c r="Z63" s="238">
        <v>1</v>
      </c>
      <c r="AB63" s="238">
        <v>1</v>
      </c>
      <c r="AC63" s="238">
        <v>98</v>
      </c>
      <c r="AD63" s="238" t="s">
        <v>880</v>
      </c>
      <c r="AE63" s="238" t="s">
        <v>4278</v>
      </c>
      <c r="AF63" s="238" t="s">
        <v>4130</v>
      </c>
      <c r="AG63" s="238">
        <v>4</v>
      </c>
      <c r="AH63" s="238">
        <v>2</v>
      </c>
      <c r="AI63" s="238">
        <v>2</v>
      </c>
      <c r="AJ63" s="238">
        <v>2</v>
      </c>
      <c r="AK63" s="238">
        <v>21</v>
      </c>
      <c r="AL63" s="238">
        <v>57</v>
      </c>
      <c r="AM63" s="238" t="s">
        <v>354</v>
      </c>
      <c r="AN63" s="238">
        <v>5</v>
      </c>
      <c r="AS63" s="238">
        <v>7</v>
      </c>
      <c r="AT63" s="238">
        <v>98</v>
      </c>
      <c r="AU63" s="238">
        <v>55</v>
      </c>
      <c r="AV63" s="238">
        <v>11</v>
      </c>
      <c r="AW63" s="238">
        <v>21</v>
      </c>
      <c r="CT63" s="238">
        <v>423320</v>
      </c>
      <c r="CU63" s="238">
        <v>4964881</v>
      </c>
      <c r="CV63" s="238">
        <v>44.833215899999999</v>
      </c>
      <c r="CW63" s="238">
        <v>-93.970102900000001</v>
      </c>
      <c r="CX63" s="238" t="s">
        <v>359</v>
      </c>
      <c r="CY63" s="238" t="s">
        <v>4279</v>
      </c>
    </row>
    <row r="64" spans="1:103" x14ac:dyDescent="0.25">
      <c r="A64" s="238">
        <v>10938653</v>
      </c>
      <c r="B64" s="238">
        <v>4</v>
      </c>
      <c r="C64" s="238">
        <v>33</v>
      </c>
      <c r="D64" s="238">
        <v>12.763999999999999</v>
      </c>
      <c r="E64" s="238">
        <v>10</v>
      </c>
      <c r="G64" s="238" t="s">
        <v>4252</v>
      </c>
      <c r="H64" s="238" t="s">
        <v>354</v>
      </c>
      <c r="I64" s="238">
        <v>25</v>
      </c>
      <c r="K64" s="238">
        <v>14036491</v>
      </c>
      <c r="L64" s="238">
        <v>143160043</v>
      </c>
      <c r="M64" s="238">
        <v>11</v>
      </c>
      <c r="N64" s="238">
        <v>10</v>
      </c>
      <c r="O64" s="238">
        <v>2014</v>
      </c>
      <c r="P64" s="238" t="s">
        <v>361</v>
      </c>
      <c r="Q64" s="238">
        <v>13</v>
      </c>
      <c r="S64" s="238">
        <v>5</v>
      </c>
      <c r="T64" s="238">
        <v>0</v>
      </c>
      <c r="U64" s="238">
        <v>2</v>
      </c>
      <c r="V64" s="238">
        <v>90</v>
      </c>
      <c r="W64" s="238">
        <v>10</v>
      </c>
      <c r="X64" s="238">
        <v>10</v>
      </c>
      <c r="Y64" s="238">
        <v>1</v>
      </c>
      <c r="Z64" s="238">
        <v>4</v>
      </c>
      <c r="AB64" s="238">
        <v>5</v>
      </c>
      <c r="AC64" s="238">
        <v>98</v>
      </c>
      <c r="AD64" s="238" t="s">
        <v>1774</v>
      </c>
      <c r="AE64" s="238" t="s">
        <v>4280</v>
      </c>
      <c r="AF64" s="238" t="s">
        <v>4130</v>
      </c>
      <c r="AG64" s="238">
        <v>90</v>
      </c>
      <c r="AH64" s="238">
        <v>2</v>
      </c>
      <c r="AI64" s="238">
        <v>1</v>
      </c>
      <c r="AJ64" s="238">
        <v>3</v>
      </c>
      <c r="AK64" s="238">
        <v>25</v>
      </c>
      <c r="AL64" s="238">
        <v>44</v>
      </c>
      <c r="AM64" s="238" t="s">
        <v>354</v>
      </c>
      <c r="AN64" s="238">
        <v>5</v>
      </c>
      <c r="AO64" s="238">
        <v>2</v>
      </c>
      <c r="AP64" s="238">
        <v>15</v>
      </c>
      <c r="AS64" s="238">
        <v>7</v>
      </c>
      <c r="AT64" s="238">
        <v>2</v>
      </c>
      <c r="AU64" s="238">
        <v>55</v>
      </c>
      <c r="AV64" s="238">
        <v>11</v>
      </c>
      <c r="AW64" s="238">
        <v>21</v>
      </c>
      <c r="AX64" s="238">
        <v>2</v>
      </c>
      <c r="AY64" s="238">
        <v>3</v>
      </c>
      <c r="AZ64" s="238">
        <v>1</v>
      </c>
      <c r="BA64" s="238">
        <v>21</v>
      </c>
      <c r="BB64" s="238">
        <v>40</v>
      </c>
      <c r="BC64" s="238" t="s">
        <v>354</v>
      </c>
      <c r="BD64" s="238">
        <v>5</v>
      </c>
      <c r="BE64" s="238">
        <v>1</v>
      </c>
      <c r="BI64" s="238">
        <v>7</v>
      </c>
      <c r="BJ64" s="238">
        <v>2</v>
      </c>
      <c r="BK64" s="238">
        <v>55</v>
      </c>
      <c r="BL64" s="238">
        <v>11</v>
      </c>
      <c r="BM64" s="238">
        <v>21</v>
      </c>
      <c r="CT64" s="238">
        <v>423316</v>
      </c>
      <c r="CU64" s="238">
        <v>4965672</v>
      </c>
      <c r="CV64" s="238">
        <v>44.840337300000002</v>
      </c>
      <c r="CW64" s="238">
        <v>-93.970262700000006</v>
      </c>
      <c r="CX64" s="238" t="s">
        <v>359</v>
      </c>
      <c r="CY64" s="238" t="s">
        <v>4281</v>
      </c>
    </row>
    <row r="65" spans="1:103" x14ac:dyDescent="0.25">
      <c r="A65" s="238">
        <v>332378</v>
      </c>
      <c r="B65" s="238">
        <v>4</v>
      </c>
      <c r="C65" s="238">
        <v>33</v>
      </c>
      <c r="D65" s="238">
        <v>13.016999999999999</v>
      </c>
      <c r="E65" s="238">
        <v>10</v>
      </c>
      <c r="G65" s="238" t="s">
        <v>4252</v>
      </c>
      <c r="H65" s="238" t="s">
        <v>354</v>
      </c>
      <c r="I65" s="238">
        <v>25</v>
      </c>
      <c r="K65" s="238">
        <v>16006475</v>
      </c>
      <c r="M65" s="238">
        <v>2</v>
      </c>
      <c r="N65" s="238">
        <v>28</v>
      </c>
      <c r="O65" s="238">
        <v>2016</v>
      </c>
      <c r="P65" s="238" t="s">
        <v>366</v>
      </c>
      <c r="Q65" s="238">
        <v>18</v>
      </c>
      <c r="R65" s="238" t="s">
        <v>196</v>
      </c>
      <c r="S65" s="238">
        <v>3</v>
      </c>
      <c r="T65" s="238">
        <v>0</v>
      </c>
      <c r="U65" s="238">
        <v>1</v>
      </c>
      <c r="W65" s="238">
        <v>43</v>
      </c>
      <c r="X65" s="238">
        <v>2</v>
      </c>
      <c r="Y65" s="238">
        <v>3</v>
      </c>
      <c r="Z65" s="238">
        <v>2</v>
      </c>
      <c r="AB65" s="238">
        <v>1</v>
      </c>
      <c r="AC65" s="238">
        <v>98</v>
      </c>
      <c r="AD65" s="238" t="s">
        <v>873</v>
      </c>
      <c r="AF65" s="238" t="s">
        <v>4130</v>
      </c>
      <c r="AG65" s="238">
        <v>3</v>
      </c>
      <c r="AH65" s="238">
        <v>2</v>
      </c>
      <c r="AI65" s="238">
        <v>2</v>
      </c>
      <c r="AJ65" s="238">
        <v>2</v>
      </c>
      <c r="AK65" s="238">
        <v>21</v>
      </c>
      <c r="AL65" s="238">
        <v>17</v>
      </c>
      <c r="AM65" s="238" t="s">
        <v>354</v>
      </c>
      <c r="AN65" s="238">
        <v>9</v>
      </c>
      <c r="AO65" s="238">
        <v>90</v>
      </c>
      <c r="AS65" s="238">
        <v>12</v>
      </c>
      <c r="AT65" s="238">
        <v>9</v>
      </c>
      <c r="AU65" s="238">
        <v>55</v>
      </c>
      <c r="AV65" s="238">
        <v>11</v>
      </c>
      <c r="AW65" s="238">
        <v>21</v>
      </c>
      <c r="CT65" s="238">
        <v>423321.69726231101</v>
      </c>
      <c r="CU65" s="238">
        <v>4966079.3159283204</v>
      </c>
      <c r="CV65" s="238">
        <v>44.84400402</v>
      </c>
      <c r="CW65" s="238">
        <v>-93.970256559999996</v>
      </c>
      <c r="CX65" s="238" t="s">
        <v>359</v>
      </c>
      <c r="CY65" s="238" t="s">
        <v>4282</v>
      </c>
    </row>
    <row r="66" spans="1:103" x14ac:dyDescent="0.25">
      <c r="A66" s="238">
        <v>11019133</v>
      </c>
      <c r="B66" s="238">
        <v>4</v>
      </c>
      <c r="C66" s="238">
        <v>33</v>
      </c>
      <c r="D66" s="238">
        <v>13.023</v>
      </c>
      <c r="E66" s="238">
        <v>10</v>
      </c>
      <c r="G66" s="238" t="s">
        <v>4252</v>
      </c>
      <c r="H66" s="238" t="s">
        <v>354</v>
      </c>
      <c r="I66" s="238">
        <v>25</v>
      </c>
      <c r="K66" s="238">
        <v>15013561</v>
      </c>
      <c r="L66" s="238">
        <v>151270015</v>
      </c>
      <c r="M66" s="238">
        <v>5</v>
      </c>
      <c r="N66" s="238">
        <v>2</v>
      </c>
      <c r="O66" s="238">
        <v>2015</v>
      </c>
      <c r="P66" s="238" t="s">
        <v>364</v>
      </c>
      <c r="Q66" s="238">
        <v>22</v>
      </c>
      <c r="S66" s="238">
        <v>5</v>
      </c>
      <c r="T66" s="238">
        <v>0</v>
      </c>
      <c r="U66" s="238">
        <v>1</v>
      </c>
      <c r="V66" s="238">
        <v>7</v>
      </c>
      <c r="W66" s="238">
        <v>32</v>
      </c>
      <c r="X66" s="238">
        <v>2</v>
      </c>
      <c r="Y66" s="238">
        <v>6</v>
      </c>
      <c r="Z66" s="238">
        <v>1</v>
      </c>
      <c r="AB66" s="238">
        <v>1</v>
      </c>
      <c r="AC66" s="238">
        <v>98</v>
      </c>
      <c r="AD66" s="238" t="s">
        <v>1792</v>
      </c>
      <c r="AE66" s="238" t="s">
        <v>4283</v>
      </c>
      <c r="AF66" s="238" t="s">
        <v>4130</v>
      </c>
      <c r="AG66" s="238">
        <v>3</v>
      </c>
      <c r="AH66" s="238">
        <v>2</v>
      </c>
      <c r="AI66" s="238">
        <v>2</v>
      </c>
      <c r="AJ66" s="238">
        <v>2</v>
      </c>
      <c r="AK66" s="238">
        <v>21</v>
      </c>
      <c r="AL66" s="238">
        <v>36</v>
      </c>
      <c r="AM66" s="238" t="s">
        <v>363</v>
      </c>
      <c r="AN66" s="238">
        <v>5</v>
      </c>
      <c r="AO66" s="238">
        <v>1</v>
      </c>
      <c r="AS66" s="238">
        <v>7</v>
      </c>
      <c r="AT66" s="238">
        <v>98</v>
      </c>
      <c r="AU66" s="238">
        <v>55</v>
      </c>
      <c r="AV66" s="238">
        <v>11</v>
      </c>
      <c r="AW66" s="238">
        <v>21</v>
      </c>
      <c r="CT66" s="238">
        <v>423314</v>
      </c>
      <c r="CU66" s="238">
        <v>4966089</v>
      </c>
      <c r="CV66" s="238">
        <v>44.8440887</v>
      </c>
      <c r="CW66" s="238">
        <v>-93.970356100000004</v>
      </c>
      <c r="CX66" s="238" t="s">
        <v>359</v>
      </c>
      <c r="CY66" s="238" t="s">
        <v>4284</v>
      </c>
    </row>
    <row r="67" spans="1:103" x14ac:dyDescent="0.25">
      <c r="A67" s="238">
        <v>10773345</v>
      </c>
      <c r="B67" s="238">
        <v>4</v>
      </c>
      <c r="C67" s="238">
        <v>33</v>
      </c>
      <c r="D67" s="238">
        <v>13.368</v>
      </c>
      <c r="E67" s="238">
        <v>10</v>
      </c>
      <c r="G67" s="238" t="s">
        <v>4252</v>
      </c>
      <c r="H67" s="238" t="s">
        <v>354</v>
      </c>
      <c r="I67" s="238">
        <v>25</v>
      </c>
      <c r="K67" s="238">
        <v>12000702</v>
      </c>
      <c r="L67" s="238">
        <v>120110013</v>
      </c>
      <c r="M67" s="238">
        <v>1</v>
      </c>
      <c r="N67" s="238">
        <v>9</v>
      </c>
      <c r="O67" s="238">
        <v>2012</v>
      </c>
      <c r="P67" s="238" t="s">
        <v>361</v>
      </c>
      <c r="Q67" s="238">
        <v>5</v>
      </c>
      <c r="S67" s="238">
        <v>5</v>
      </c>
      <c r="T67" s="238">
        <v>0</v>
      </c>
      <c r="U67" s="238">
        <v>1</v>
      </c>
      <c r="V67" s="238">
        <v>4</v>
      </c>
      <c r="W67" s="238">
        <v>16</v>
      </c>
      <c r="X67" s="238">
        <v>2</v>
      </c>
      <c r="Y67" s="238">
        <v>6</v>
      </c>
      <c r="Z67" s="238">
        <v>1</v>
      </c>
      <c r="AB67" s="238">
        <v>1</v>
      </c>
      <c r="AC67" s="238">
        <v>98</v>
      </c>
      <c r="AD67" s="238" t="s">
        <v>1774</v>
      </c>
      <c r="AE67" s="238" t="s">
        <v>4285</v>
      </c>
      <c r="AF67" s="238" t="s">
        <v>4130</v>
      </c>
      <c r="AG67" s="238">
        <v>3</v>
      </c>
      <c r="AH67" s="238">
        <v>2</v>
      </c>
      <c r="AI67" s="238">
        <v>2</v>
      </c>
      <c r="AJ67" s="238">
        <v>2</v>
      </c>
      <c r="AK67" s="238">
        <v>21</v>
      </c>
      <c r="AL67" s="238">
        <v>33</v>
      </c>
      <c r="AM67" s="238" t="s">
        <v>354</v>
      </c>
      <c r="AN67" s="238">
        <v>5</v>
      </c>
      <c r="AS67" s="238">
        <v>7</v>
      </c>
      <c r="AT67" s="238">
        <v>98</v>
      </c>
      <c r="AU67" s="238">
        <v>55</v>
      </c>
      <c r="AV67" s="238">
        <v>11</v>
      </c>
      <c r="AW67" s="238">
        <v>21</v>
      </c>
      <c r="CT67" s="238">
        <v>423314</v>
      </c>
      <c r="CU67" s="238">
        <v>4966644</v>
      </c>
      <c r="CV67" s="238">
        <v>44.8490897</v>
      </c>
      <c r="CW67" s="238">
        <v>-93.970440400000001</v>
      </c>
      <c r="CX67" s="238" t="s">
        <v>359</v>
      </c>
      <c r="CY67" s="238" t="s">
        <v>4286</v>
      </c>
    </row>
    <row r="68" spans="1:103" x14ac:dyDescent="0.25">
      <c r="A68" s="238">
        <v>10936116</v>
      </c>
      <c r="B68" s="238">
        <v>4</v>
      </c>
      <c r="C68" s="238">
        <v>33</v>
      </c>
      <c r="D68" s="238">
        <v>13.368</v>
      </c>
      <c r="E68" s="238">
        <v>10</v>
      </c>
      <c r="G68" s="238" t="s">
        <v>4252</v>
      </c>
      <c r="H68" s="238" t="s">
        <v>354</v>
      </c>
      <c r="I68" s="238">
        <v>25</v>
      </c>
      <c r="K68" s="238">
        <v>14022046</v>
      </c>
      <c r="L68" s="238">
        <v>141900020</v>
      </c>
      <c r="M68" s="238">
        <v>7</v>
      </c>
      <c r="N68" s="238">
        <v>9</v>
      </c>
      <c r="O68" s="238">
        <v>2014</v>
      </c>
      <c r="P68" s="238" t="s">
        <v>355</v>
      </c>
      <c r="Q68" s="238">
        <v>1</v>
      </c>
      <c r="S68" s="238">
        <v>5</v>
      </c>
      <c r="T68" s="238">
        <v>0</v>
      </c>
      <c r="U68" s="238">
        <v>1</v>
      </c>
      <c r="V68" s="238">
        <v>7</v>
      </c>
      <c r="W68" s="238">
        <v>69</v>
      </c>
      <c r="X68" s="238">
        <v>2</v>
      </c>
      <c r="Y68" s="238">
        <v>6</v>
      </c>
      <c r="Z68" s="238">
        <v>1</v>
      </c>
      <c r="AB68" s="238">
        <v>1</v>
      </c>
      <c r="AC68" s="238">
        <v>98</v>
      </c>
      <c r="AD68" s="238" t="s">
        <v>880</v>
      </c>
      <c r="AE68" s="238" t="s">
        <v>4287</v>
      </c>
      <c r="AF68" s="238" t="s">
        <v>4130</v>
      </c>
      <c r="AG68" s="238">
        <v>3</v>
      </c>
      <c r="AH68" s="238">
        <v>2</v>
      </c>
      <c r="AI68" s="238">
        <v>2</v>
      </c>
      <c r="AJ68" s="238">
        <v>1</v>
      </c>
      <c r="AK68" s="238">
        <v>21</v>
      </c>
      <c r="AL68" s="238">
        <v>18</v>
      </c>
      <c r="AM68" s="238" t="s">
        <v>354</v>
      </c>
      <c r="AN68" s="238">
        <v>5</v>
      </c>
      <c r="AO68" s="238">
        <v>16</v>
      </c>
      <c r="AS68" s="238">
        <v>7</v>
      </c>
      <c r="AT68" s="238">
        <v>98</v>
      </c>
      <c r="AU68" s="238">
        <v>55</v>
      </c>
      <c r="AV68" s="238">
        <v>11</v>
      </c>
      <c r="AW68" s="238">
        <v>21</v>
      </c>
      <c r="CT68" s="238">
        <v>423314</v>
      </c>
      <c r="CU68" s="238">
        <v>4966644</v>
      </c>
      <c r="CV68" s="238">
        <v>44.8490897</v>
      </c>
      <c r="CW68" s="238">
        <v>-93.970440400000001</v>
      </c>
      <c r="CX68" s="238" t="s">
        <v>359</v>
      </c>
      <c r="CY68" s="238" t="s">
        <v>4288</v>
      </c>
    </row>
    <row r="69" spans="1:103" x14ac:dyDescent="0.25">
      <c r="A69" s="238">
        <v>860200</v>
      </c>
      <c r="B69" s="238">
        <v>4</v>
      </c>
      <c r="C69" s="238">
        <v>33</v>
      </c>
      <c r="D69" s="238">
        <v>13.371</v>
      </c>
      <c r="E69" s="238">
        <v>10</v>
      </c>
      <c r="G69" s="238" t="s">
        <v>4252</v>
      </c>
      <c r="H69" s="238" t="s">
        <v>354</v>
      </c>
      <c r="I69" s="238">
        <v>25</v>
      </c>
      <c r="K69" s="238">
        <v>20032426</v>
      </c>
      <c r="L69" s="238">
        <v>203040008</v>
      </c>
      <c r="M69" s="238">
        <v>10</v>
      </c>
      <c r="N69" s="238">
        <v>30</v>
      </c>
      <c r="O69" s="238">
        <v>2020</v>
      </c>
      <c r="P69" s="238" t="s">
        <v>362</v>
      </c>
      <c r="Q69" s="238">
        <v>6</v>
      </c>
      <c r="S69" s="238">
        <v>5</v>
      </c>
      <c r="T69" s="238">
        <v>0</v>
      </c>
      <c r="U69" s="238">
        <v>1</v>
      </c>
      <c r="W69" s="238">
        <v>16</v>
      </c>
      <c r="X69" s="238">
        <v>2</v>
      </c>
      <c r="Y69" s="238">
        <v>6</v>
      </c>
      <c r="Z69" s="238">
        <v>2</v>
      </c>
      <c r="AB69" s="238">
        <v>1</v>
      </c>
      <c r="AC69" s="238">
        <v>98</v>
      </c>
      <c r="AD69" s="238" t="s">
        <v>873</v>
      </c>
      <c r="AF69" s="238" t="s">
        <v>4130</v>
      </c>
      <c r="AG69" s="238">
        <v>4</v>
      </c>
      <c r="AH69" s="238">
        <v>2</v>
      </c>
      <c r="AI69" s="238">
        <v>4</v>
      </c>
      <c r="AJ69" s="238">
        <v>1</v>
      </c>
      <c r="AK69" s="238">
        <v>21</v>
      </c>
      <c r="AL69" s="238">
        <v>68</v>
      </c>
      <c r="AM69" s="238" t="s">
        <v>363</v>
      </c>
      <c r="AN69" s="238">
        <v>5</v>
      </c>
      <c r="AO69" s="238">
        <v>1</v>
      </c>
      <c r="AS69" s="238">
        <v>12</v>
      </c>
      <c r="AT69" s="238">
        <v>9</v>
      </c>
      <c r="AU69" s="238">
        <v>55</v>
      </c>
      <c r="AV69" s="238">
        <v>11</v>
      </c>
      <c r="AW69" s="238">
        <v>21</v>
      </c>
      <c r="CT69" s="238">
        <v>423311.99408264301</v>
      </c>
      <c r="CU69" s="238">
        <v>4966641.5073229698</v>
      </c>
      <c r="CV69" s="238">
        <v>44.849063190000003</v>
      </c>
      <c r="CW69" s="238">
        <v>-93.970464289999995</v>
      </c>
      <c r="CX69" s="238" t="s">
        <v>359</v>
      </c>
      <c r="CY69" s="238" t="s">
        <v>4289</v>
      </c>
    </row>
    <row r="70" spans="1:103" x14ac:dyDescent="0.25">
      <c r="A70" s="238">
        <v>422632</v>
      </c>
      <c r="B70" s="238">
        <v>4</v>
      </c>
      <c r="C70" s="238">
        <v>33</v>
      </c>
      <c r="D70" s="238">
        <v>13.95</v>
      </c>
      <c r="E70" s="238">
        <v>10</v>
      </c>
      <c r="G70" s="238" t="s">
        <v>4252</v>
      </c>
      <c r="H70" s="238" t="s">
        <v>354</v>
      </c>
      <c r="I70" s="238">
        <v>25</v>
      </c>
      <c r="K70" s="238">
        <v>17004299</v>
      </c>
      <c r="M70" s="238">
        <v>2</v>
      </c>
      <c r="N70" s="238">
        <v>7</v>
      </c>
      <c r="O70" s="238">
        <v>2017</v>
      </c>
      <c r="P70" s="238" t="s">
        <v>368</v>
      </c>
      <c r="Q70" s="238">
        <v>18</v>
      </c>
      <c r="R70" s="238">
        <v>98</v>
      </c>
      <c r="S70" s="238">
        <v>5</v>
      </c>
      <c r="T70" s="238">
        <v>0</v>
      </c>
      <c r="U70" s="238">
        <v>1</v>
      </c>
      <c r="W70" s="238">
        <v>16</v>
      </c>
      <c r="X70" s="238">
        <v>2</v>
      </c>
      <c r="Y70" s="238">
        <v>6</v>
      </c>
      <c r="Z70" s="238">
        <v>1</v>
      </c>
      <c r="AB70" s="238">
        <v>1</v>
      </c>
      <c r="AC70" s="238">
        <v>98</v>
      </c>
      <c r="AD70" s="238" t="s">
        <v>873</v>
      </c>
      <c r="AF70" s="238" t="s">
        <v>4130</v>
      </c>
      <c r="AG70" s="238">
        <v>4</v>
      </c>
      <c r="AH70" s="238">
        <v>2</v>
      </c>
      <c r="AI70" s="238">
        <v>2</v>
      </c>
      <c r="AJ70" s="238">
        <v>1</v>
      </c>
      <c r="AK70" s="238">
        <v>21</v>
      </c>
      <c r="AL70" s="238">
        <v>49</v>
      </c>
      <c r="AM70" s="238" t="s">
        <v>363</v>
      </c>
      <c r="AN70" s="238">
        <v>5</v>
      </c>
      <c r="AO70" s="238">
        <v>1</v>
      </c>
      <c r="AS70" s="238">
        <v>12</v>
      </c>
      <c r="AT70" s="238">
        <v>9</v>
      </c>
      <c r="AU70" s="238">
        <v>55</v>
      </c>
      <c r="AV70" s="238">
        <v>11</v>
      </c>
      <c r="AW70" s="238">
        <v>21</v>
      </c>
      <c r="CT70" s="238">
        <v>423325.86098553101</v>
      </c>
      <c r="CU70" s="238">
        <v>4967581.6455327095</v>
      </c>
      <c r="CV70" s="238">
        <v>44.857526739999997</v>
      </c>
      <c r="CW70" s="238">
        <v>-93.97043094</v>
      </c>
      <c r="CX70" s="238" t="s">
        <v>359</v>
      </c>
      <c r="CY70" s="238" t="s">
        <v>4290</v>
      </c>
    </row>
    <row r="71" spans="1:103" x14ac:dyDescent="0.25">
      <c r="A71" s="238">
        <v>628328</v>
      </c>
      <c r="B71" s="238">
        <v>4</v>
      </c>
      <c r="C71" s="238">
        <v>33</v>
      </c>
      <c r="D71" s="238">
        <v>14.391</v>
      </c>
      <c r="E71" s="238">
        <v>10</v>
      </c>
      <c r="G71" s="238" t="s">
        <v>4252</v>
      </c>
      <c r="H71" s="238" t="s">
        <v>354</v>
      </c>
      <c r="I71" s="238">
        <v>25</v>
      </c>
      <c r="K71" s="238">
        <v>18025806</v>
      </c>
      <c r="M71" s="238">
        <v>8</v>
      </c>
      <c r="N71" s="238">
        <v>17</v>
      </c>
      <c r="O71" s="238">
        <v>2018</v>
      </c>
      <c r="P71" s="238" t="s">
        <v>362</v>
      </c>
      <c r="Q71" s="238">
        <v>3</v>
      </c>
      <c r="R71" s="238" t="s">
        <v>196</v>
      </c>
      <c r="S71" s="238">
        <v>5</v>
      </c>
      <c r="T71" s="238">
        <v>0</v>
      </c>
      <c r="U71" s="238">
        <v>1</v>
      </c>
      <c r="W71" s="238">
        <v>16</v>
      </c>
      <c r="X71" s="238">
        <v>2</v>
      </c>
      <c r="Y71" s="238">
        <v>6</v>
      </c>
      <c r="Z71" s="238">
        <v>1</v>
      </c>
      <c r="AB71" s="238">
        <v>1</v>
      </c>
      <c r="AC71" s="238">
        <v>98</v>
      </c>
      <c r="AD71" s="238" t="s">
        <v>873</v>
      </c>
      <c r="AF71" s="238" t="s">
        <v>4130</v>
      </c>
      <c r="AG71" s="238">
        <v>4</v>
      </c>
      <c r="AH71" s="238">
        <v>2</v>
      </c>
      <c r="AI71" s="238">
        <v>2</v>
      </c>
      <c r="AJ71" s="238">
        <v>2</v>
      </c>
      <c r="AK71" s="238">
        <v>21</v>
      </c>
      <c r="AL71" s="238">
        <v>19</v>
      </c>
      <c r="AM71" s="238" t="s">
        <v>354</v>
      </c>
      <c r="AN71" s="238">
        <v>5</v>
      </c>
      <c r="AO71" s="238">
        <v>1</v>
      </c>
      <c r="AS71" s="238">
        <v>12</v>
      </c>
      <c r="AT71" s="238">
        <v>9</v>
      </c>
      <c r="AU71" s="238">
        <v>55</v>
      </c>
      <c r="AV71" s="238">
        <v>11</v>
      </c>
      <c r="AW71" s="238">
        <v>21</v>
      </c>
      <c r="CT71" s="238">
        <v>423330.69311363599</v>
      </c>
      <c r="CU71" s="238">
        <v>4968290.3593736095</v>
      </c>
      <c r="CV71" s="238">
        <v>44.863906290000003</v>
      </c>
      <c r="CW71" s="238">
        <v>-93.970476959999999</v>
      </c>
      <c r="CX71" s="238" t="s">
        <v>359</v>
      </c>
      <c r="CY71" s="238" t="s">
        <v>4291</v>
      </c>
    </row>
    <row r="72" spans="1:103" x14ac:dyDescent="0.25">
      <c r="A72" s="238">
        <v>10779318</v>
      </c>
      <c r="B72" s="238">
        <v>4</v>
      </c>
      <c r="C72" s="238">
        <v>33</v>
      </c>
      <c r="D72" s="238">
        <v>14.775</v>
      </c>
      <c r="E72" s="238">
        <v>10</v>
      </c>
      <c r="G72" s="238" t="s">
        <v>4252</v>
      </c>
      <c r="H72" s="238" t="s">
        <v>354</v>
      </c>
      <c r="I72" s="238">
        <v>25</v>
      </c>
      <c r="K72" s="238">
        <v>12023280</v>
      </c>
      <c r="L72" s="238">
        <v>122200159</v>
      </c>
      <c r="M72" s="238">
        <v>8</v>
      </c>
      <c r="N72" s="238">
        <v>6</v>
      </c>
      <c r="O72" s="238">
        <v>2012</v>
      </c>
      <c r="P72" s="238" t="s">
        <v>361</v>
      </c>
      <c r="Q72" s="238">
        <v>19</v>
      </c>
      <c r="S72" s="238">
        <v>2</v>
      </c>
      <c r="T72" s="238">
        <v>0</v>
      </c>
      <c r="U72" s="238">
        <v>1</v>
      </c>
      <c r="V72" s="238">
        <v>4</v>
      </c>
      <c r="W72" s="238">
        <v>69</v>
      </c>
      <c r="X72" s="238">
        <v>2</v>
      </c>
      <c r="Y72" s="238">
        <v>1</v>
      </c>
      <c r="Z72" s="238">
        <v>1</v>
      </c>
      <c r="AB72" s="238">
        <v>1</v>
      </c>
      <c r="AC72" s="238">
        <v>98</v>
      </c>
      <c r="AD72" s="238" t="s">
        <v>4292</v>
      </c>
      <c r="AE72" s="238" t="s">
        <v>4293</v>
      </c>
      <c r="AF72" s="238" t="s">
        <v>4130</v>
      </c>
      <c r="AG72" s="238">
        <v>3</v>
      </c>
      <c r="AH72" s="238">
        <v>2</v>
      </c>
      <c r="AI72" s="238">
        <v>31</v>
      </c>
      <c r="AJ72" s="238">
        <v>6</v>
      </c>
      <c r="AK72" s="238">
        <v>6</v>
      </c>
      <c r="AL72" s="238">
        <v>50</v>
      </c>
      <c r="AM72" s="238" t="s">
        <v>354</v>
      </c>
      <c r="AN72" s="238">
        <v>5</v>
      </c>
      <c r="AO72" s="238">
        <v>16</v>
      </c>
      <c r="AS72" s="238">
        <v>7</v>
      </c>
      <c r="AT72" s="238">
        <v>98</v>
      </c>
      <c r="AU72" s="238">
        <v>30</v>
      </c>
      <c r="AV72" s="238">
        <v>11</v>
      </c>
      <c r="AW72" s="238">
        <v>21</v>
      </c>
      <c r="CT72" s="238">
        <v>423338</v>
      </c>
      <c r="CU72" s="238">
        <v>4968910</v>
      </c>
      <c r="CV72" s="238">
        <v>44.869479900000002</v>
      </c>
      <c r="CW72" s="238">
        <v>-93.970476500000004</v>
      </c>
      <c r="CX72" s="238" t="s">
        <v>359</v>
      </c>
      <c r="CY72" s="238" t="s">
        <v>4294</v>
      </c>
    </row>
    <row r="73" spans="1:103" x14ac:dyDescent="0.25">
      <c r="A73" s="238">
        <v>804676</v>
      </c>
      <c r="B73" s="238">
        <v>4</v>
      </c>
      <c r="C73" s="238">
        <v>33</v>
      </c>
      <c r="D73" s="238">
        <v>14.848000000000001</v>
      </c>
      <c r="E73" s="238">
        <v>10</v>
      </c>
      <c r="G73" s="238" t="s">
        <v>4252</v>
      </c>
      <c r="H73" s="238" t="s">
        <v>354</v>
      </c>
      <c r="I73" s="238">
        <v>25</v>
      </c>
      <c r="K73" s="238">
        <v>20007979</v>
      </c>
      <c r="L73" s="238">
        <v>200790120</v>
      </c>
      <c r="M73" s="238">
        <v>3</v>
      </c>
      <c r="N73" s="238">
        <v>19</v>
      </c>
      <c r="O73" s="238">
        <v>2020</v>
      </c>
      <c r="P73" s="238" t="s">
        <v>384</v>
      </c>
      <c r="Q73" s="238">
        <v>4</v>
      </c>
      <c r="R73" s="238">
        <v>98</v>
      </c>
      <c r="S73" s="238">
        <v>5</v>
      </c>
      <c r="T73" s="238">
        <v>0</v>
      </c>
      <c r="U73" s="238">
        <v>1</v>
      </c>
      <c r="W73" s="238">
        <v>48</v>
      </c>
      <c r="X73" s="238">
        <v>2</v>
      </c>
      <c r="Y73" s="238">
        <v>6</v>
      </c>
      <c r="Z73" s="238">
        <v>1</v>
      </c>
      <c r="AB73" s="238">
        <v>1</v>
      </c>
      <c r="AC73" s="238">
        <v>98</v>
      </c>
      <c r="AD73" s="238" t="s">
        <v>873</v>
      </c>
      <c r="AF73" s="238" t="s">
        <v>4130</v>
      </c>
      <c r="AG73" s="238">
        <v>3</v>
      </c>
      <c r="AH73" s="238">
        <v>2</v>
      </c>
      <c r="AI73" s="238">
        <v>2</v>
      </c>
      <c r="AJ73" s="238">
        <v>1</v>
      </c>
      <c r="AK73" s="238">
        <v>21</v>
      </c>
      <c r="AL73" s="238">
        <v>55</v>
      </c>
      <c r="AM73" s="238" t="s">
        <v>354</v>
      </c>
      <c r="AN73" s="238">
        <v>5</v>
      </c>
      <c r="AO73" s="238">
        <v>1</v>
      </c>
      <c r="AS73" s="238">
        <v>12</v>
      </c>
      <c r="AT73" s="238">
        <v>9</v>
      </c>
      <c r="AU73" s="238">
        <v>55</v>
      </c>
      <c r="AV73" s="238">
        <v>11</v>
      </c>
      <c r="AW73" s="238">
        <v>21</v>
      </c>
      <c r="CT73" s="238">
        <v>423334.21912709298</v>
      </c>
      <c r="CU73" s="238">
        <v>4969018.8600548701</v>
      </c>
      <c r="CV73" s="238">
        <v>44.870463790000002</v>
      </c>
      <c r="CW73" s="238">
        <v>-93.970542519999995</v>
      </c>
      <c r="CX73" s="238" t="s">
        <v>359</v>
      </c>
      <c r="CY73" s="238" t="s">
        <v>4295</v>
      </c>
    </row>
    <row r="74" spans="1:103" x14ac:dyDescent="0.25">
      <c r="A74" s="238">
        <v>10938581</v>
      </c>
      <c r="B74" s="238">
        <v>4</v>
      </c>
      <c r="C74" s="238">
        <v>33</v>
      </c>
      <c r="D74" s="238">
        <v>14.944000000000001</v>
      </c>
      <c r="E74" s="238">
        <v>10</v>
      </c>
      <c r="G74" s="238" t="s">
        <v>4252</v>
      </c>
      <c r="H74" s="238" t="s">
        <v>354</v>
      </c>
      <c r="I74" s="238">
        <v>25</v>
      </c>
      <c r="K74" s="238">
        <v>14036472</v>
      </c>
      <c r="L74" s="238">
        <v>143140127</v>
      </c>
      <c r="M74" s="238">
        <v>11</v>
      </c>
      <c r="N74" s="238">
        <v>10</v>
      </c>
      <c r="O74" s="238">
        <v>2014</v>
      </c>
      <c r="P74" s="238" t="s">
        <v>361</v>
      </c>
      <c r="Q74" s="238">
        <v>9</v>
      </c>
      <c r="S74" s="238">
        <v>5</v>
      </c>
      <c r="T74" s="238">
        <v>0</v>
      </c>
      <c r="U74" s="238">
        <v>1</v>
      </c>
      <c r="V74" s="238">
        <v>4</v>
      </c>
      <c r="W74" s="238">
        <v>83</v>
      </c>
      <c r="X74" s="238">
        <v>2</v>
      </c>
      <c r="Y74" s="238">
        <v>1</v>
      </c>
      <c r="Z74" s="238">
        <v>4</v>
      </c>
      <c r="AA74" s="238">
        <v>5</v>
      </c>
      <c r="AB74" s="238">
        <v>5</v>
      </c>
      <c r="AC74" s="238">
        <v>98</v>
      </c>
      <c r="AD74" s="238" t="s">
        <v>1774</v>
      </c>
      <c r="AE74" s="238" t="s">
        <v>4296</v>
      </c>
      <c r="AF74" s="238" t="s">
        <v>4130</v>
      </c>
      <c r="AG74" s="238">
        <v>3</v>
      </c>
      <c r="AH74" s="238">
        <v>2</v>
      </c>
      <c r="AI74" s="238">
        <v>3</v>
      </c>
      <c r="AJ74" s="238">
        <v>2</v>
      </c>
      <c r="AK74" s="238">
        <v>21</v>
      </c>
      <c r="AL74" s="238">
        <v>70</v>
      </c>
      <c r="AM74" s="238" t="s">
        <v>354</v>
      </c>
      <c r="AN74" s="238">
        <v>5</v>
      </c>
      <c r="AO74" s="238">
        <v>3</v>
      </c>
      <c r="AS74" s="238">
        <v>7</v>
      </c>
      <c r="AT74" s="238">
        <v>98</v>
      </c>
      <c r="AU74" s="238">
        <v>55</v>
      </c>
      <c r="AV74" s="238">
        <v>11</v>
      </c>
      <c r="AW74" s="238">
        <v>21</v>
      </c>
      <c r="CT74" s="238">
        <v>423339</v>
      </c>
      <c r="CU74" s="238">
        <v>4969182</v>
      </c>
      <c r="CV74" s="238">
        <v>44.871928799999999</v>
      </c>
      <c r="CW74" s="238">
        <v>-93.970501600000006</v>
      </c>
      <c r="CX74" s="238" t="s">
        <v>359</v>
      </c>
      <c r="CY74" s="238" t="s">
        <v>4297</v>
      </c>
    </row>
    <row r="75" spans="1:103" x14ac:dyDescent="0.25">
      <c r="A75" s="238">
        <v>10702344</v>
      </c>
      <c r="B75" s="238">
        <v>4</v>
      </c>
      <c r="C75" s="238">
        <v>33</v>
      </c>
      <c r="D75" s="238">
        <v>15.304</v>
      </c>
      <c r="E75" s="238">
        <v>10</v>
      </c>
      <c r="F75" s="238" t="s">
        <v>4298</v>
      </c>
      <c r="H75" s="238" t="s">
        <v>354</v>
      </c>
      <c r="I75" s="238">
        <v>25</v>
      </c>
      <c r="K75" s="238">
        <v>11023286</v>
      </c>
      <c r="L75" s="238">
        <v>112060016</v>
      </c>
      <c r="M75" s="238">
        <v>7</v>
      </c>
      <c r="N75" s="238">
        <v>23</v>
      </c>
      <c r="O75" s="238">
        <v>2011</v>
      </c>
      <c r="P75" s="238" t="s">
        <v>364</v>
      </c>
      <c r="Q75" s="238">
        <v>23</v>
      </c>
      <c r="S75" s="238">
        <v>5</v>
      </c>
      <c r="T75" s="238">
        <v>0</v>
      </c>
      <c r="U75" s="238">
        <v>1</v>
      </c>
      <c r="V75" s="238">
        <v>5</v>
      </c>
      <c r="W75" s="238">
        <v>10</v>
      </c>
      <c r="X75" s="238">
        <v>90</v>
      </c>
      <c r="Y75" s="238">
        <v>4</v>
      </c>
      <c r="Z75" s="238">
        <v>2</v>
      </c>
      <c r="AB75" s="238">
        <v>1</v>
      </c>
      <c r="AC75" s="238">
        <v>98</v>
      </c>
      <c r="AD75" s="238" t="s">
        <v>1774</v>
      </c>
      <c r="AE75" s="238" t="s">
        <v>4299</v>
      </c>
      <c r="AF75" s="238" t="s">
        <v>4130</v>
      </c>
      <c r="AG75" s="238">
        <v>4</v>
      </c>
      <c r="AH75" s="238">
        <v>3</v>
      </c>
      <c r="AI75" s="238">
        <v>2</v>
      </c>
      <c r="AJ75" s="238">
        <v>98</v>
      </c>
      <c r="AK75" s="238">
        <v>1</v>
      </c>
      <c r="AL75" s="238">
        <v>47</v>
      </c>
      <c r="AM75" s="238" t="s">
        <v>363</v>
      </c>
      <c r="AN75" s="238">
        <v>98</v>
      </c>
      <c r="AO75" s="238">
        <v>1</v>
      </c>
      <c r="AT75" s="238">
        <v>98</v>
      </c>
      <c r="AU75" s="238">
        <v>30</v>
      </c>
      <c r="AV75" s="238">
        <v>11</v>
      </c>
      <c r="AW75" s="238">
        <v>21</v>
      </c>
      <c r="CT75" s="238">
        <v>423346</v>
      </c>
      <c r="CU75" s="238">
        <v>4969760</v>
      </c>
      <c r="CV75" s="238">
        <v>44.8771354</v>
      </c>
      <c r="CW75" s="238">
        <v>-93.970506099999994</v>
      </c>
      <c r="CX75" s="238" t="s">
        <v>359</v>
      </c>
      <c r="CY75" s="238" t="s">
        <v>4300</v>
      </c>
    </row>
    <row r="76" spans="1:103" x14ac:dyDescent="0.25">
      <c r="A76" s="238">
        <v>10854426</v>
      </c>
      <c r="B76" s="238">
        <v>4</v>
      </c>
      <c r="C76" s="238">
        <v>34</v>
      </c>
      <c r="D76" s="238">
        <v>4.2169999999999996</v>
      </c>
      <c r="E76" s="238">
        <v>10</v>
      </c>
      <c r="G76" s="238" t="s">
        <v>1633</v>
      </c>
      <c r="H76" s="238" t="s">
        <v>354</v>
      </c>
      <c r="I76" s="238">
        <v>25</v>
      </c>
      <c r="K76" s="238">
        <v>13029929</v>
      </c>
      <c r="L76" s="238">
        <v>132760066</v>
      </c>
      <c r="M76" s="238">
        <v>10</v>
      </c>
      <c r="N76" s="238">
        <v>3</v>
      </c>
      <c r="O76" s="238">
        <v>2013</v>
      </c>
      <c r="P76" s="238" t="s">
        <v>384</v>
      </c>
      <c r="Q76" s="238">
        <v>8</v>
      </c>
      <c r="S76" s="238">
        <v>5</v>
      </c>
      <c r="T76" s="238">
        <v>0</v>
      </c>
      <c r="U76" s="238">
        <v>2</v>
      </c>
      <c r="V76" s="238">
        <v>5</v>
      </c>
      <c r="W76" s="238">
        <v>10</v>
      </c>
      <c r="X76" s="238">
        <v>3</v>
      </c>
      <c r="Y76" s="238">
        <v>1</v>
      </c>
      <c r="Z76" s="238">
        <v>2</v>
      </c>
      <c r="AA76" s="238">
        <v>2</v>
      </c>
      <c r="AB76" s="238">
        <v>1</v>
      </c>
      <c r="AC76" s="238">
        <v>98</v>
      </c>
      <c r="AD76" s="238" t="s">
        <v>4236</v>
      </c>
      <c r="AE76" s="238" t="s">
        <v>873</v>
      </c>
      <c r="AF76" s="238" t="s">
        <v>4301</v>
      </c>
      <c r="AG76" s="238">
        <v>10</v>
      </c>
      <c r="AH76" s="238">
        <v>2</v>
      </c>
      <c r="AI76" s="238">
        <v>2</v>
      </c>
      <c r="AJ76" s="238">
        <v>4</v>
      </c>
      <c r="AK76" s="238">
        <v>21</v>
      </c>
      <c r="AL76" s="238">
        <v>37</v>
      </c>
      <c r="AM76" s="238" t="s">
        <v>354</v>
      </c>
      <c r="AN76" s="238">
        <v>5</v>
      </c>
      <c r="AO76" s="238">
        <v>2</v>
      </c>
      <c r="AP76" s="238">
        <v>4</v>
      </c>
      <c r="AS76" s="238">
        <v>7</v>
      </c>
      <c r="AT76" s="238">
        <v>2</v>
      </c>
      <c r="AU76" s="238">
        <v>55</v>
      </c>
      <c r="AV76" s="238">
        <v>11</v>
      </c>
      <c r="AW76" s="238">
        <v>21</v>
      </c>
      <c r="AX76" s="238">
        <v>2</v>
      </c>
      <c r="AY76" s="238">
        <v>44</v>
      </c>
      <c r="AZ76" s="238">
        <v>2</v>
      </c>
      <c r="BA76" s="238">
        <v>21</v>
      </c>
      <c r="BB76" s="238">
        <v>62</v>
      </c>
      <c r="BC76" s="238" t="s">
        <v>354</v>
      </c>
      <c r="BD76" s="238">
        <v>5</v>
      </c>
      <c r="BE76" s="238">
        <v>1</v>
      </c>
      <c r="BF76" s="238">
        <v>1</v>
      </c>
      <c r="BI76" s="238">
        <v>7</v>
      </c>
      <c r="BJ76" s="238">
        <v>2</v>
      </c>
      <c r="BK76" s="238">
        <v>55</v>
      </c>
      <c r="BL76" s="238">
        <v>11</v>
      </c>
      <c r="BM76" s="238">
        <v>21</v>
      </c>
      <c r="CT76" s="238">
        <v>426469</v>
      </c>
      <c r="CU76" s="238">
        <v>4959638</v>
      </c>
      <c r="CV76" s="238">
        <v>44.786356900000001</v>
      </c>
      <c r="CW76" s="238">
        <v>-93.929508400000003</v>
      </c>
      <c r="CX76" s="238" t="s">
        <v>359</v>
      </c>
      <c r="CY76" s="238" t="s">
        <v>4302</v>
      </c>
    </row>
    <row r="77" spans="1:103" x14ac:dyDescent="0.25">
      <c r="A77" s="238">
        <v>11019509</v>
      </c>
      <c r="B77" s="238">
        <v>4</v>
      </c>
      <c r="C77" s="238">
        <v>34</v>
      </c>
      <c r="D77" s="238">
        <v>4.2190000000000003</v>
      </c>
      <c r="E77" s="238">
        <v>10</v>
      </c>
      <c r="G77" s="238" t="s">
        <v>1633</v>
      </c>
      <c r="H77" s="238" t="s">
        <v>354</v>
      </c>
      <c r="I77" s="238">
        <v>25</v>
      </c>
      <c r="K77" s="238">
        <v>15016144</v>
      </c>
      <c r="L77" s="238">
        <v>151440092</v>
      </c>
      <c r="M77" s="238">
        <v>5</v>
      </c>
      <c r="N77" s="238">
        <v>24</v>
      </c>
      <c r="O77" s="238">
        <v>2015</v>
      </c>
      <c r="P77" s="238" t="s">
        <v>366</v>
      </c>
      <c r="Q77" s="238">
        <v>15</v>
      </c>
      <c r="R77" s="238" t="s">
        <v>369</v>
      </c>
      <c r="S77" s="238">
        <v>5</v>
      </c>
      <c r="T77" s="238">
        <v>0</v>
      </c>
      <c r="U77" s="238">
        <v>2</v>
      </c>
      <c r="V77" s="238">
        <v>5</v>
      </c>
      <c r="W77" s="238">
        <v>10</v>
      </c>
      <c r="X77" s="238">
        <v>10</v>
      </c>
      <c r="Y77" s="238">
        <v>1</v>
      </c>
      <c r="Z77" s="238">
        <v>3</v>
      </c>
      <c r="AA77" s="238">
        <v>2</v>
      </c>
      <c r="AB77" s="238">
        <v>2</v>
      </c>
      <c r="AC77" s="238">
        <v>98</v>
      </c>
      <c r="AD77" s="238" t="s">
        <v>4240</v>
      </c>
      <c r="AE77" s="238" t="s">
        <v>880</v>
      </c>
      <c r="AF77" s="238" t="s">
        <v>4301</v>
      </c>
      <c r="AG77" s="238">
        <v>10</v>
      </c>
      <c r="AH77" s="238">
        <v>2</v>
      </c>
      <c r="AI77" s="238">
        <v>3</v>
      </c>
      <c r="AJ77" s="238">
        <v>4</v>
      </c>
      <c r="AK77" s="238">
        <v>21</v>
      </c>
      <c r="AL77" s="238">
        <v>22</v>
      </c>
      <c r="AM77" s="238" t="s">
        <v>354</v>
      </c>
      <c r="AN77" s="238">
        <v>5</v>
      </c>
      <c r="AO77" s="238">
        <v>2</v>
      </c>
      <c r="AS77" s="238">
        <v>7</v>
      </c>
      <c r="AT77" s="238">
        <v>2</v>
      </c>
      <c r="AU77" s="238">
        <v>55</v>
      </c>
      <c r="AV77" s="238">
        <v>11</v>
      </c>
      <c r="AW77" s="238">
        <v>22</v>
      </c>
      <c r="AX77" s="238">
        <v>2</v>
      </c>
      <c r="AY77" s="238">
        <v>4</v>
      </c>
      <c r="AZ77" s="238">
        <v>2</v>
      </c>
      <c r="BA77" s="238">
        <v>21</v>
      </c>
      <c r="BB77" s="238">
        <v>58</v>
      </c>
      <c r="BC77" s="238" t="s">
        <v>354</v>
      </c>
      <c r="BD77" s="238">
        <v>5</v>
      </c>
      <c r="BE77" s="238">
        <v>1</v>
      </c>
      <c r="BF77" s="238">
        <v>1</v>
      </c>
      <c r="BI77" s="238">
        <v>7</v>
      </c>
      <c r="BJ77" s="238">
        <v>2</v>
      </c>
      <c r="BK77" s="238">
        <v>55</v>
      </c>
      <c r="BL77" s="238">
        <v>11</v>
      </c>
      <c r="BM77" s="238">
        <v>22</v>
      </c>
      <c r="CT77" s="238">
        <v>426472</v>
      </c>
      <c r="CU77" s="238">
        <v>4959637</v>
      </c>
      <c r="CV77" s="238">
        <v>44.786350900000002</v>
      </c>
      <c r="CW77" s="238">
        <v>-93.929471199999995</v>
      </c>
      <c r="CX77" s="238" t="s">
        <v>359</v>
      </c>
      <c r="CY77" s="238" t="s">
        <v>4303</v>
      </c>
    </row>
    <row r="78" spans="1:103" x14ac:dyDescent="0.25">
      <c r="A78" s="238">
        <v>11019802</v>
      </c>
      <c r="B78" s="238">
        <v>7</v>
      </c>
      <c r="C78" s="238">
        <v>135</v>
      </c>
      <c r="D78" s="238">
        <v>0</v>
      </c>
      <c r="E78" s="238">
        <v>10</v>
      </c>
      <c r="G78" s="238" t="s">
        <v>1633</v>
      </c>
      <c r="H78" s="238" t="s">
        <v>354</v>
      </c>
      <c r="I78" s="238">
        <v>25</v>
      </c>
      <c r="K78" s="238">
        <v>15017745</v>
      </c>
      <c r="L78" s="238">
        <v>151580032</v>
      </c>
      <c r="M78" s="238">
        <v>6</v>
      </c>
      <c r="N78" s="238">
        <v>6</v>
      </c>
      <c r="O78" s="238">
        <v>2015</v>
      </c>
      <c r="P78" s="238" t="s">
        <v>364</v>
      </c>
      <c r="Q78" s="238">
        <v>16</v>
      </c>
      <c r="S78" s="238">
        <v>5</v>
      </c>
      <c r="T78" s="238">
        <v>0</v>
      </c>
      <c r="U78" s="238">
        <v>1</v>
      </c>
      <c r="V78" s="238">
        <v>98</v>
      </c>
      <c r="W78" s="238">
        <v>16</v>
      </c>
      <c r="X78" s="238">
        <v>2</v>
      </c>
      <c r="Y78" s="238">
        <v>1</v>
      </c>
      <c r="Z78" s="238">
        <v>1</v>
      </c>
      <c r="AB78" s="238">
        <v>1</v>
      </c>
      <c r="AC78" s="238">
        <v>98</v>
      </c>
      <c r="AD78" s="238" t="s">
        <v>1774</v>
      </c>
      <c r="AE78" s="238" t="s">
        <v>4304</v>
      </c>
      <c r="AF78" s="238" t="s">
        <v>4305</v>
      </c>
      <c r="AG78" s="238">
        <v>4</v>
      </c>
      <c r="AH78" s="238">
        <v>2</v>
      </c>
      <c r="AI78" s="238">
        <v>3</v>
      </c>
      <c r="AJ78" s="238">
        <v>2</v>
      </c>
      <c r="AK78" s="238">
        <v>21</v>
      </c>
      <c r="AL78" s="238">
        <v>33</v>
      </c>
      <c r="AM78" s="238" t="s">
        <v>354</v>
      </c>
      <c r="AN78" s="238">
        <v>5</v>
      </c>
      <c r="AO78" s="238">
        <v>1</v>
      </c>
      <c r="AS78" s="238">
        <v>7</v>
      </c>
      <c r="AT78" s="238">
        <v>98</v>
      </c>
      <c r="AU78" s="238">
        <v>55</v>
      </c>
      <c r="AV78" s="238">
        <v>11</v>
      </c>
      <c r="AW78" s="238">
        <v>21</v>
      </c>
      <c r="CT78" s="238">
        <v>425477</v>
      </c>
      <c r="CU78" s="238">
        <v>4961640</v>
      </c>
      <c r="CV78" s="238">
        <v>44.804274200000002</v>
      </c>
      <c r="CW78" s="238">
        <v>-93.942342600000003</v>
      </c>
      <c r="CX78" s="238" t="s">
        <v>359</v>
      </c>
      <c r="CY78" s="238" t="s">
        <v>4306</v>
      </c>
    </row>
    <row r="79" spans="1:103" x14ac:dyDescent="0.25">
      <c r="A79" s="238">
        <v>675861</v>
      </c>
      <c r="B79" s="238">
        <v>8</v>
      </c>
      <c r="C79" s="238">
        <v>183</v>
      </c>
      <c r="D79" s="238">
        <v>6.0000000000000001E-3</v>
      </c>
      <c r="E79" s="238">
        <v>10</v>
      </c>
      <c r="G79" s="238" t="s">
        <v>4252</v>
      </c>
      <c r="H79" s="238" t="s">
        <v>354</v>
      </c>
      <c r="I79" s="238">
        <v>25</v>
      </c>
      <c r="K79" s="238">
        <v>19001279</v>
      </c>
      <c r="M79" s="238">
        <v>1</v>
      </c>
      <c r="N79" s="238">
        <v>14</v>
      </c>
      <c r="O79" s="238">
        <v>2019</v>
      </c>
      <c r="P79" s="238" t="s">
        <v>361</v>
      </c>
      <c r="Q79" s="238">
        <v>7</v>
      </c>
      <c r="R79" s="238" t="s">
        <v>419</v>
      </c>
      <c r="S79" s="238">
        <v>5</v>
      </c>
      <c r="T79" s="238">
        <v>0</v>
      </c>
      <c r="U79" s="238">
        <v>1</v>
      </c>
      <c r="W79" s="238">
        <v>16</v>
      </c>
      <c r="X79" s="238">
        <v>2</v>
      </c>
      <c r="Y79" s="238">
        <v>2</v>
      </c>
      <c r="Z79" s="238">
        <v>2</v>
      </c>
      <c r="AB79" s="238">
        <v>1</v>
      </c>
      <c r="AC79" s="238">
        <v>98</v>
      </c>
      <c r="AD79" s="238" t="s">
        <v>4307</v>
      </c>
      <c r="AF79" s="238" t="s">
        <v>4308</v>
      </c>
      <c r="AG79" s="238">
        <v>4</v>
      </c>
      <c r="AH79" s="238">
        <v>2</v>
      </c>
      <c r="AI79" s="238">
        <v>3</v>
      </c>
      <c r="AJ79" s="238">
        <v>1</v>
      </c>
      <c r="AK79" s="238">
        <v>21</v>
      </c>
      <c r="AL79" s="238">
        <v>44</v>
      </c>
      <c r="AM79" s="238" t="s">
        <v>354</v>
      </c>
      <c r="AN79" s="238">
        <v>5</v>
      </c>
      <c r="AO79" s="238">
        <v>1</v>
      </c>
      <c r="AS79" s="238">
        <v>12</v>
      </c>
      <c r="AT79" s="238">
        <v>9</v>
      </c>
      <c r="AU79" s="238">
        <v>55</v>
      </c>
      <c r="AV79" s="238">
        <v>11</v>
      </c>
      <c r="AW79" s="238">
        <v>21</v>
      </c>
      <c r="CT79" s="238">
        <v>423342.79921069398</v>
      </c>
      <c r="CU79" s="238">
        <v>4968097.9389727097</v>
      </c>
      <c r="CV79" s="238">
        <v>44.862175649999998</v>
      </c>
      <c r="CW79" s="238">
        <v>-93.97029465</v>
      </c>
      <c r="CX79" s="238" t="s">
        <v>359</v>
      </c>
      <c r="CY79" s="238" t="s">
        <v>4309</v>
      </c>
    </row>
    <row r="80" spans="1:103" x14ac:dyDescent="0.25">
      <c r="A80" s="238">
        <v>509123</v>
      </c>
      <c r="B80" s="238">
        <v>22</v>
      </c>
      <c r="C80" s="238">
        <v>1537</v>
      </c>
      <c r="D80" s="238">
        <v>2E-3</v>
      </c>
      <c r="E80" s="238">
        <v>10</v>
      </c>
      <c r="G80" s="238" t="s">
        <v>4252</v>
      </c>
      <c r="H80" s="238" t="s">
        <v>354</v>
      </c>
      <c r="I80" s="238">
        <v>25</v>
      </c>
      <c r="K80" s="238">
        <v>17033785</v>
      </c>
      <c r="M80" s="238">
        <v>10</v>
      </c>
      <c r="N80" s="238">
        <v>16</v>
      </c>
      <c r="O80" s="238">
        <v>2017</v>
      </c>
      <c r="P80" s="238" t="s">
        <v>361</v>
      </c>
      <c r="Q80" s="238">
        <v>11</v>
      </c>
      <c r="R80" s="238" t="s">
        <v>369</v>
      </c>
      <c r="S80" s="238">
        <v>3</v>
      </c>
      <c r="T80" s="238">
        <v>0</v>
      </c>
      <c r="U80" s="238">
        <v>1</v>
      </c>
      <c r="W80" s="238">
        <v>32</v>
      </c>
      <c r="X80" s="238">
        <v>4</v>
      </c>
      <c r="Y80" s="238">
        <v>1</v>
      </c>
      <c r="Z80" s="238">
        <v>1</v>
      </c>
      <c r="AB80" s="238">
        <v>1</v>
      </c>
      <c r="AC80" s="238">
        <v>98</v>
      </c>
      <c r="AD80" s="238" t="s">
        <v>4310</v>
      </c>
      <c r="AF80" s="238" t="s">
        <v>4311</v>
      </c>
      <c r="AG80" s="238">
        <v>3</v>
      </c>
      <c r="AH80" s="238">
        <v>2</v>
      </c>
      <c r="AI80" s="238">
        <v>2</v>
      </c>
      <c r="AJ80" s="238">
        <v>3</v>
      </c>
      <c r="AK80" s="238">
        <v>21</v>
      </c>
      <c r="AL80" s="238">
        <v>20</v>
      </c>
      <c r="AM80" s="238" t="s">
        <v>354</v>
      </c>
      <c r="AN80" s="238">
        <v>5</v>
      </c>
      <c r="AO80" s="238">
        <v>74</v>
      </c>
      <c r="AS80" s="238">
        <v>12</v>
      </c>
      <c r="AT80" s="238">
        <v>98</v>
      </c>
      <c r="AU80" s="238">
        <v>55</v>
      </c>
      <c r="AV80" s="238">
        <v>13</v>
      </c>
      <c r="AW80" s="238">
        <v>21</v>
      </c>
      <c r="CT80" s="238">
        <v>424764.803958387</v>
      </c>
      <c r="CU80" s="238">
        <v>4963234.6471951399</v>
      </c>
      <c r="CV80" s="238">
        <v>44.818552969999999</v>
      </c>
      <c r="CW80" s="238">
        <v>-93.951577150000006</v>
      </c>
      <c r="CX80" s="238" t="s">
        <v>359</v>
      </c>
      <c r="CY80" s="238" t="s">
        <v>4312</v>
      </c>
    </row>
    <row r="81" spans="1:103" x14ac:dyDescent="0.25">
      <c r="A81" s="238">
        <v>659257</v>
      </c>
      <c r="B81" s="238">
        <v>22</v>
      </c>
      <c r="C81" s="238">
        <v>5923</v>
      </c>
      <c r="D81" s="238">
        <v>5.0000000000000001E-3</v>
      </c>
      <c r="E81" s="238">
        <v>10</v>
      </c>
      <c r="G81" s="238" t="s">
        <v>1633</v>
      </c>
      <c r="H81" s="238" t="s">
        <v>354</v>
      </c>
      <c r="I81" s="238">
        <v>25</v>
      </c>
      <c r="K81" s="238">
        <v>18035216</v>
      </c>
      <c r="M81" s="238">
        <v>11</v>
      </c>
      <c r="N81" s="238">
        <v>11</v>
      </c>
      <c r="O81" s="238">
        <v>2018</v>
      </c>
      <c r="P81" s="238" t="s">
        <v>366</v>
      </c>
      <c r="Q81" s="238">
        <v>17</v>
      </c>
      <c r="S81" s="238">
        <v>5</v>
      </c>
      <c r="T81" s="238">
        <v>0</v>
      </c>
      <c r="U81" s="238">
        <v>2</v>
      </c>
      <c r="V81" s="238">
        <v>10</v>
      </c>
      <c r="W81" s="238">
        <v>10</v>
      </c>
      <c r="X81" s="238">
        <v>10</v>
      </c>
      <c r="Y81" s="238">
        <v>4</v>
      </c>
      <c r="Z81" s="238">
        <v>4</v>
      </c>
      <c r="AB81" s="238">
        <v>1</v>
      </c>
      <c r="AC81" s="238">
        <v>98</v>
      </c>
      <c r="AD81" s="238" t="s">
        <v>4313</v>
      </c>
      <c r="AE81" s="238" t="s">
        <v>873</v>
      </c>
      <c r="AF81" s="238" t="s">
        <v>4314</v>
      </c>
      <c r="AG81" s="238">
        <v>5</v>
      </c>
      <c r="AH81" s="238">
        <v>2</v>
      </c>
      <c r="AI81" s="238">
        <v>2</v>
      </c>
      <c r="AJ81" s="238">
        <v>4</v>
      </c>
      <c r="AK81" s="238">
        <v>21</v>
      </c>
      <c r="AL81" s="238">
        <v>64</v>
      </c>
      <c r="AM81" s="238" t="s">
        <v>354</v>
      </c>
      <c r="AN81" s="238">
        <v>5</v>
      </c>
      <c r="AO81" s="238">
        <v>1</v>
      </c>
      <c r="AS81" s="238">
        <v>12</v>
      </c>
      <c r="AT81" s="238">
        <v>9</v>
      </c>
      <c r="AU81" s="238">
        <v>55</v>
      </c>
      <c r="AV81" s="238">
        <v>11</v>
      </c>
      <c r="AW81" s="238">
        <v>21</v>
      </c>
      <c r="AX81" s="238">
        <v>2</v>
      </c>
      <c r="AY81" s="238">
        <v>2</v>
      </c>
      <c r="AZ81" s="238">
        <v>1</v>
      </c>
      <c r="BA81" s="238">
        <v>21</v>
      </c>
      <c r="BB81" s="238">
        <v>40</v>
      </c>
      <c r="BC81" s="238" t="s">
        <v>363</v>
      </c>
      <c r="BD81" s="238">
        <v>5</v>
      </c>
      <c r="BE81" s="238">
        <v>2</v>
      </c>
      <c r="BI81" s="238">
        <v>12</v>
      </c>
      <c r="BJ81" s="238">
        <v>23</v>
      </c>
      <c r="BK81" s="238">
        <v>55</v>
      </c>
      <c r="BL81" s="238">
        <v>11</v>
      </c>
      <c r="BM81" s="238">
        <v>21</v>
      </c>
      <c r="CT81" s="238">
        <v>426448.30081191298</v>
      </c>
      <c r="CU81" s="238">
        <v>4958402.0047588404</v>
      </c>
      <c r="CV81" s="238">
        <v>44.77522948</v>
      </c>
      <c r="CW81" s="238">
        <v>-93.929588350000003</v>
      </c>
      <c r="CX81" s="238" t="s">
        <v>359</v>
      </c>
      <c r="CY81" s="238" t="s">
        <v>4315</v>
      </c>
    </row>
    <row r="82" spans="1:103" x14ac:dyDescent="0.25">
      <c r="A82" s="238">
        <v>864155</v>
      </c>
      <c r="B82" s="238">
        <v>22</v>
      </c>
      <c r="C82" s="238">
        <v>5923</v>
      </c>
      <c r="D82" s="238">
        <v>5.0000000000000001E-3</v>
      </c>
      <c r="E82" s="238">
        <v>10</v>
      </c>
      <c r="G82" s="238" t="s">
        <v>1633</v>
      </c>
      <c r="H82" s="238" t="s">
        <v>354</v>
      </c>
      <c r="I82" s="238">
        <v>25</v>
      </c>
      <c r="K82" s="238">
        <v>20034445</v>
      </c>
      <c r="L82" s="238">
        <v>203230033</v>
      </c>
      <c r="M82" s="238">
        <v>11</v>
      </c>
      <c r="N82" s="238">
        <v>18</v>
      </c>
      <c r="O82" s="238">
        <v>2020</v>
      </c>
      <c r="P82" s="238" t="s">
        <v>355</v>
      </c>
      <c r="Q82" s="238">
        <v>13</v>
      </c>
      <c r="R82" s="238" t="s">
        <v>196</v>
      </c>
      <c r="S82" s="238">
        <v>4</v>
      </c>
      <c r="T82" s="238">
        <v>0</v>
      </c>
      <c r="U82" s="238">
        <v>3</v>
      </c>
      <c r="V82" s="238">
        <v>10</v>
      </c>
      <c r="W82" s="238">
        <v>10</v>
      </c>
      <c r="X82" s="238">
        <v>7</v>
      </c>
      <c r="Y82" s="238">
        <v>1</v>
      </c>
      <c r="Z82" s="238">
        <v>1</v>
      </c>
      <c r="AB82" s="238">
        <v>1</v>
      </c>
      <c r="AC82" s="238">
        <v>6</v>
      </c>
      <c r="AD82" s="238" t="s">
        <v>4313</v>
      </c>
      <c r="AF82" s="238" t="s">
        <v>4314</v>
      </c>
      <c r="AG82" s="238">
        <v>5</v>
      </c>
      <c r="AH82" s="238">
        <v>2</v>
      </c>
      <c r="AI82" s="238">
        <v>2</v>
      </c>
      <c r="AJ82" s="238">
        <v>2</v>
      </c>
      <c r="AK82" s="238">
        <v>34</v>
      </c>
      <c r="AL82" s="238">
        <v>53</v>
      </c>
      <c r="AM82" s="238" t="s">
        <v>363</v>
      </c>
      <c r="AN82" s="238">
        <v>5</v>
      </c>
      <c r="AO82" s="238">
        <v>1</v>
      </c>
      <c r="AS82" s="238">
        <v>11</v>
      </c>
      <c r="AT82" s="238">
        <v>98</v>
      </c>
      <c r="AU82" s="238">
        <v>30</v>
      </c>
      <c r="AV82" s="238">
        <v>12</v>
      </c>
      <c r="AW82" s="238">
        <v>21</v>
      </c>
      <c r="AX82" s="238">
        <v>2</v>
      </c>
      <c r="AY82" s="238">
        <v>2</v>
      </c>
      <c r="AZ82" s="238">
        <v>2</v>
      </c>
      <c r="BA82" s="238">
        <v>21</v>
      </c>
      <c r="BB82" s="238">
        <v>73</v>
      </c>
      <c r="BC82" s="238" t="s">
        <v>363</v>
      </c>
      <c r="BD82" s="238">
        <v>5</v>
      </c>
      <c r="BE82" s="238">
        <v>71</v>
      </c>
      <c r="BI82" s="238">
        <v>11</v>
      </c>
      <c r="BJ82" s="238">
        <v>98</v>
      </c>
      <c r="BK82" s="238">
        <v>30</v>
      </c>
      <c r="BL82" s="238">
        <v>12</v>
      </c>
      <c r="BM82" s="238">
        <v>21</v>
      </c>
      <c r="BN82" s="238">
        <v>4</v>
      </c>
      <c r="BO82" s="238">
        <v>90</v>
      </c>
      <c r="BP82" s="238">
        <v>2</v>
      </c>
      <c r="BQ82" s="238">
        <v>34</v>
      </c>
      <c r="BR82" s="238">
        <v>45</v>
      </c>
      <c r="BS82" s="238" t="s">
        <v>354</v>
      </c>
      <c r="BT82" s="238">
        <v>5</v>
      </c>
      <c r="BU82" s="238">
        <v>1</v>
      </c>
      <c r="BY82" s="238">
        <v>11</v>
      </c>
      <c r="BZ82" s="238">
        <v>98</v>
      </c>
      <c r="CA82" s="238">
        <v>30</v>
      </c>
      <c r="CB82" s="238">
        <v>12</v>
      </c>
      <c r="CC82" s="238">
        <v>21</v>
      </c>
      <c r="CT82" s="238">
        <v>426454.43650431797</v>
      </c>
      <c r="CU82" s="238">
        <v>4958395.93751771</v>
      </c>
      <c r="CV82" s="238">
        <v>44.775175500000003</v>
      </c>
      <c r="CW82" s="238">
        <v>-93.929509940000003</v>
      </c>
      <c r="CX82" s="238" t="s">
        <v>359</v>
      </c>
      <c r="CY82" s="238" t="s">
        <v>4316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475138</v>
      </c>
      <c r="B2" s="238">
        <v>3</v>
      </c>
      <c r="C2" s="238">
        <v>5</v>
      </c>
      <c r="D2" s="238">
        <v>23.68</v>
      </c>
      <c r="E2" s="238">
        <v>10</v>
      </c>
      <c r="G2" s="238" t="s">
        <v>1633</v>
      </c>
      <c r="H2" s="238" t="s">
        <v>354</v>
      </c>
      <c r="I2" s="238">
        <v>25</v>
      </c>
      <c r="K2" s="238">
        <v>17022549</v>
      </c>
      <c r="M2" s="238">
        <v>7</v>
      </c>
      <c r="N2" s="238">
        <v>7</v>
      </c>
      <c r="O2" s="238">
        <v>2017</v>
      </c>
      <c r="P2" s="238" t="s">
        <v>362</v>
      </c>
      <c r="Q2" s="238">
        <v>9</v>
      </c>
      <c r="R2" s="238" t="s">
        <v>196</v>
      </c>
      <c r="S2" s="238">
        <v>5</v>
      </c>
      <c r="T2" s="238">
        <v>0</v>
      </c>
      <c r="U2" s="238">
        <v>2</v>
      </c>
      <c r="V2" s="238">
        <v>5</v>
      </c>
      <c r="W2" s="238">
        <v>10</v>
      </c>
      <c r="X2" s="238">
        <v>3</v>
      </c>
      <c r="Y2" s="238">
        <v>1</v>
      </c>
      <c r="Z2" s="238">
        <v>1</v>
      </c>
      <c r="AB2" s="238">
        <v>1</v>
      </c>
      <c r="AC2" s="238">
        <v>98</v>
      </c>
      <c r="AD2" s="238">
        <v>5</v>
      </c>
      <c r="AF2" s="238" t="s">
        <v>4194</v>
      </c>
      <c r="AG2" s="238">
        <v>10</v>
      </c>
      <c r="AH2" s="238">
        <v>2</v>
      </c>
      <c r="AI2" s="238">
        <v>3</v>
      </c>
      <c r="AJ2" s="238">
        <v>2</v>
      </c>
      <c r="AK2" s="238">
        <v>21</v>
      </c>
      <c r="AL2" s="238">
        <v>16</v>
      </c>
      <c r="AM2" s="238" t="s">
        <v>363</v>
      </c>
      <c r="AN2" s="238">
        <v>5</v>
      </c>
      <c r="AO2" s="238">
        <v>2</v>
      </c>
      <c r="AS2" s="238">
        <v>12</v>
      </c>
      <c r="AT2" s="238">
        <v>23</v>
      </c>
      <c r="AU2" s="238">
        <v>55</v>
      </c>
      <c r="AV2" s="238">
        <v>11</v>
      </c>
      <c r="AW2" s="238">
        <v>21</v>
      </c>
      <c r="AX2" s="238">
        <v>2</v>
      </c>
      <c r="AY2" s="238">
        <v>90</v>
      </c>
      <c r="AZ2" s="238">
        <v>2</v>
      </c>
      <c r="BA2" s="238">
        <v>21</v>
      </c>
      <c r="BB2" s="238">
        <v>38</v>
      </c>
      <c r="BC2" s="238" t="s">
        <v>354</v>
      </c>
      <c r="BD2" s="238">
        <v>5</v>
      </c>
      <c r="BE2" s="238">
        <v>1</v>
      </c>
      <c r="BI2" s="238">
        <v>12</v>
      </c>
      <c r="BJ2" s="238">
        <v>23</v>
      </c>
      <c r="BK2" s="238">
        <v>55</v>
      </c>
      <c r="BL2" s="238">
        <v>11</v>
      </c>
      <c r="BM2" s="238">
        <v>21</v>
      </c>
      <c r="CT2" s="238">
        <v>426456.23832778801</v>
      </c>
      <c r="CU2" s="238">
        <v>4958401.4755911101</v>
      </c>
      <c r="CV2" s="238">
        <v>44.775225540000001</v>
      </c>
      <c r="CW2" s="238">
        <v>-93.929487969999997</v>
      </c>
      <c r="CX2" s="238" t="s">
        <v>359</v>
      </c>
      <c r="CY2" s="238" t="s">
        <v>4195</v>
      </c>
    </row>
    <row r="3" spans="1:103" x14ac:dyDescent="0.25">
      <c r="A3" s="238">
        <v>486600</v>
      </c>
      <c r="B3" s="238">
        <v>3</v>
      </c>
      <c r="C3" s="238">
        <v>5</v>
      </c>
      <c r="D3" s="238">
        <v>23.681000000000001</v>
      </c>
      <c r="E3" s="238">
        <v>10</v>
      </c>
      <c r="G3" s="238" t="s">
        <v>1633</v>
      </c>
      <c r="H3" s="238" t="s">
        <v>354</v>
      </c>
      <c r="I3" s="238">
        <v>25</v>
      </c>
      <c r="K3" s="238">
        <v>17023271</v>
      </c>
      <c r="M3" s="238">
        <v>7</v>
      </c>
      <c r="N3" s="238">
        <v>13</v>
      </c>
      <c r="O3" s="238">
        <v>2017</v>
      </c>
      <c r="P3" s="238" t="s">
        <v>384</v>
      </c>
      <c r="Q3" s="238">
        <v>10</v>
      </c>
      <c r="R3" s="238" t="s">
        <v>356</v>
      </c>
      <c r="S3" s="238">
        <v>5</v>
      </c>
      <c r="T3" s="238">
        <v>0</v>
      </c>
      <c r="U3" s="238">
        <v>2</v>
      </c>
      <c r="V3" s="238">
        <v>5</v>
      </c>
      <c r="W3" s="238">
        <v>10</v>
      </c>
      <c r="X3" s="238">
        <v>3</v>
      </c>
      <c r="Y3" s="238">
        <v>1</v>
      </c>
      <c r="Z3" s="238">
        <v>2</v>
      </c>
      <c r="AB3" s="238">
        <v>1</v>
      </c>
      <c r="AC3" s="238">
        <v>98</v>
      </c>
      <c r="AD3" s="238">
        <v>5</v>
      </c>
      <c r="AF3" s="238" t="s">
        <v>4194</v>
      </c>
      <c r="AG3" s="238">
        <v>10</v>
      </c>
      <c r="AH3" s="238">
        <v>2</v>
      </c>
      <c r="AI3" s="238">
        <v>3</v>
      </c>
      <c r="AJ3" s="238">
        <v>2</v>
      </c>
      <c r="AK3" s="238">
        <v>21</v>
      </c>
      <c r="AL3" s="238">
        <v>17</v>
      </c>
      <c r="AM3" s="238" t="s">
        <v>354</v>
      </c>
      <c r="AN3" s="238">
        <v>5</v>
      </c>
      <c r="AO3" s="238">
        <v>2</v>
      </c>
      <c r="AS3" s="238">
        <v>12</v>
      </c>
      <c r="AT3" s="238">
        <v>23</v>
      </c>
      <c r="AU3" s="238">
        <v>55</v>
      </c>
      <c r="AV3" s="238">
        <v>11</v>
      </c>
      <c r="AW3" s="238">
        <v>21</v>
      </c>
      <c r="AX3" s="238">
        <v>2</v>
      </c>
      <c r="AY3" s="238">
        <v>49</v>
      </c>
      <c r="AZ3" s="238">
        <v>4</v>
      </c>
      <c r="BA3" s="238">
        <v>21</v>
      </c>
      <c r="BB3" s="238">
        <v>36</v>
      </c>
      <c r="BC3" s="238" t="s">
        <v>354</v>
      </c>
      <c r="BD3" s="238">
        <v>5</v>
      </c>
      <c r="BE3" s="238">
        <v>1</v>
      </c>
      <c r="BI3" s="238">
        <v>12</v>
      </c>
      <c r="BJ3" s="238">
        <v>9</v>
      </c>
      <c r="BK3" s="238">
        <v>55</v>
      </c>
      <c r="BL3" s="238">
        <v>11</v>
      </c>
      <c r="BM3" s="238">
        <v>21</v>
      </c>
      <c r="CT3" s="238">
        <v>426457.56124710001</v>
      </c>
      <c r="CU3" s="238">
        <v>4958400.73516325</v>
      </c>
      <c r="CV3" s="238">
        <v>44.775219010000001</v>
      </c>
      <c r="CW3" s="238">
        <v>-93.929471140000004</v>
      </c>
      <c r="CX3" s="238" t="s">
        <v>359</v>
      </c>
      <c r="CY3" s="238" t="s">
        <v>4196</v>
      </c>
    </row>
    <row r="4" spans="1:103" x14ac:dyDescent="0.25">
      <c r="A4" s="238">
        <v>512481</v>
      </c>
      <c r="B4" s="238">
        <v>3</v>
      </c>
      <c r="C4" s="238">
        <v>5</v>
      </c>
      <c r="D4" s="238">
        <v>24.890999999999998</v>
      </c>
      <c r="E4" s="238">
        <v>10</v>
      </c>
      <c r="G4" s="238" t="s">
        <v>1633</v>
      </c>
      <c r="H4" s="238" t="s">
        <v>354</v>
      </c>
      <c r="I4" s="238">
        <v>25</v>
      </c>
      <c r="K4" s="238">
        <v>17035220</v>
      </c>
      <c r="M4" s="238">
        <v>10</v>
      </c>
      <c r="N4" s="238">
        <v>29</v>
      </c>
      <c r="O4" s="238">
        <v>2017</v>
      </c>
      <c r="P4" s="238" t="s">
        <v>366</v>
      </c>
      <c r="Q4" s="238">
        <v>7</v>
      </c>
      <c r="S4" s="238">
        <v>5</v>
      </c>
      <c r="T4" s="238">
        <v>0</v>
      </c>
      <c r="U4" s="238">
        <v>1</v>
      </c>
      <c r="W4" s="238">
        <v>16</v>
      </c>
      <c r="X4" s="238">
        <v>2</v>
      </c>
      <c r="Y4" s="238">
        <v>6</v>
      </c>
      <c r="Z4" s="238">
        <v>2</v>
      </c>
      <c r="AB4" s="238">
        <v>1</v>
      </c>
      <c r="AC4" s="238">
        <v>98</v>
      </c>
      <c r="AD4" s="238">
        <v>5</v>
      </c>
      <c r="AF4" s="238" t="s">
        <v>4194</v>
      </c>
      <c r="AG4" s="238">
        <v>4</v>
      </c>
      <c r="AH4" s="238">
        <v>2</v>
      </c>
      <c r="AI4" s="238">
        <v>4</v>
      </c>
      <c r="AJ4" s="238">
        <v>4</v>
      </c>
      <c r="AK4" s="238">
        <v>21</v>
      </c>
      <c r="AL4" s="238">
        <v>46</v>
      </c>
      <c r="AM4" s="238" t="s">
        <v>354</v>
      </c>
      <c r="AN4" s="238">
        <v>5</v>
      </c>
      <c r="AO4" s="238">
        <v>1</v>
      </c>
      <c r="AS4" s="238">
        <v>12</v>
      </c>
      <c r="AT4" s="238">
        <v>9</v>
      </c>
      <c r="AU4" s="238">
        <v>55</v>
      </c>
      <c r="AV4" s="238">
        <v>11</v>
      </c>
      <c r="AW4" s="238">
        <v>21</v>
      </c>
      <c r="CT4" s="238">
        <v>427617.36460837303</v>
      </c>
      <c r="CU4" s="238">
        <v>4959959.4410074102</v>
      </c>
      <c r="CV4" s="238">
        <v>44.789367460000001</v>
      </c>
      <c r="CW4" s="238">
        <v>-93.915036380000004</v>
      </c>
      <c r="CX4" s="238" t="s">
        <v>359</v>
      </c>
      <c r="CY4" s="238" t="s">
        <v>4317</v>
      </c>
    </row>
    <row r="5" spans="1:103" x14ac:dyDescent="0.25">
      <c r="A5" s="238">
        <v>493910</v>
      </c>
      <c r="B5" s="238">
        <v>3</v>
      </c>
      <c r="C5" s="238">
        <v>5</v>
      </c>
      <c r="D5" s="238">
        <v>25.102</v>
      </c>
      <c r="E5" s="238">
        <v>10</v>
      </c>
      <c r="G5" s="238" t="s">
        <v>1060</v>
      </c>
      <c r="H5" s="238" t="s">
        <v>354</v>
      </c>
      <c r="I5" s="238">
        <v>25</v>
      </c>
      <c r="K5" s="238">
        <v>17026539</v>
      </c>
      <c r="M5" s="238">
        <v>8</v>
      </c>
      <c r="N5" s="238">
        <v>11</v>
      </c>
      <c r="O5" s="238">
        <v>2017</v>
      </c>
      <c r="P5" s="238" t="s">
        <v>362</v>
      </c>
      <c r="Q5" s="238">
        <v>6</v>
      </c>
      <c r="R5" s="238">
        <v>98</v>
      </c>
      <c r="S5" s="238">
        <v>5</v>
      </c>
      <c r="T5" s="238">
        <v>0</v>
      </c>
      <c r="U5" s="238">
        <v>1</v>
      </c>
      <c r="W5" s="238">
        <v>16</v>
      </c>
      <c r="X5" s="238">
        <v>2</v>
      </c>
      <c r="Y5" s="238">
        <v>7</v>
      </c>
      <c r="Z5" s="238">
        <v>6</v>
      </c>
      <c r="AA5" s="238">
        <v>3</v>
      </c>
      <c r="AB5" s="238">
        <v>2</v>
      </c>
      <c r="AC5" s="238">
        <v>98</v>
      </c>
      <c r="AD5" s="238">
        <v>5</v>
      </c>
      <c r="AF5" s="238" t="s">
        <v>4194</v>
      </c>
      <c r="AG5" s="238">
        <v>4</v>
      </c>
      <c r="AH5" s="238">
        <v>2</v>
      </c>
      <c r="AI5" s="238">
        <v>3</v>
      </c>
      <c r="AJ5" s="238">
        <v>3</v>
      </c>
      <c r="AK5" s="238">
        <v>21</v>
      </c>
      <c r="AL5" s="238">
        <v>56</v>
      </c>
      <c r="AM5" s="238" t="s">
        <v>354</v>
      </c>
      <c r="AN5" s="238">
        <v>5</v>
      </c>
      <c r="AO5" s="238">
        <v>1</v>
      </c>
      <c r="AS5" s="238">
        <v>12</v>
      </c>
      <c r="AT5" s="238">
        <v>98</v>
      </c>
      <c r="AU5" s="238">
        <v>55</v>
      </c>
      <c r="AV5" s="238">
        <v>11</v>
      </c>
      <c r="AW5" s="238">
        <v>21</v>
      </c>
      <c r="CT5" s="238">
        <v>427887.76903217298</v>
      </c>
      <c r="CU5" s="238">
        <v>4960163.7672378002</v>
      </c>
      <c r="CV5" s="238">
        <v>44.79123396</v>
      </c>
      <c r="CW5" s="238">
        <v>-93.91164741</v>
      </c>
      <c r="CX5" s="238" t="s">
        <v>359</v>
      </c>
      <c r="CY5" s="238" t="s">
        <v>4318</v>
      </c>
    </row>
    <row r="6" spans="1:103" x14ac:dyDescent="0.25">
      <c r="A6" s="238">
        <v>357316</v>
      </c>
      <c r="B6" s="238">
        <v>3</v>
      </c>
      <c r="C6" s="238">
        <v>5</v>
      </c>
      <c r="D6" s="238">
        <v>25.143999999999998</v>
      </c>
      <c r="E6" s="238">
        <v>10</v>
      </c>
      <c r="G6" s="238" t="s">
        <v>1633</v>
      </c>
      <c r="H6" s="238" t="s">
        <v>354</v>
      </c>
      <c r="I6" s="238">
        <v>25</v>
      </c>
      <c r="K6" s="238">
        <v>16019922</v>
      </c>
      <c r="M6" s="238">
        <v>6</v>
      </c>
      <c r="N6" s="238">
        <v>17</v>
      </c>
      <c r="O6" s="238">
        <v>2016</v>
      </c>
      <c r="P6" s="238" t="s">
        <v>362</v>
      </c>
      <c r="Q6" s="238">
        <v>3</v>
      </c>
      <c r="S6" s="238">
        <v>5</v>
      </c>
      <c r="T6" s="238">
        <v>0</v>
      </c>
      <c r="U6" s="238">
        <v>2</v>
      </c>
      <c r="V6" s="238">
        <v>12</v>
      </c>
      <c r="W6" s="238">
        <v>10</v>
      </c>
      <c r="X6" s="238">
        <v>16</v>
      </c>
      <c r="Y6" s="238">
        <v>1</v>
      </c>
      <c r="Z6" s="238">
        <v>1</v>
      </c>
      <c r="AB6" s="238">
        <v>1</v>
      </c>
      <c r="AC6" s="238">
        <v>98</v>
      </c>
      <c r="AD6" s="238">
        <v>5</v>
      </c>
      <c r="AF6" s="238" t="s">
        <v>4194</v>
      </c>
      <c r="AG6" s="238">
        <v>7</v>
      </c>
      <c r="AH6" s="238">
        <v>2</v>
      </c>
      <c r="AI6" s="238">
        <v>2</v>
      </c>
      <c r="AJ6" s="238">
        <v>3</v>
      </c>
      <c r="AK6" s="238">
        <v>21</v>
      </c>
      <c r="AL6" s="238">
        <v>16</v>
      </c>
      <c r="AM6" s="238" t="s">
        <v>363</v>
      </c>
      <c r="AN6" s="238">
        <v>5</v>
      </c>
      <c r="AO6" s="238">
        <v>1</v>
      </c>
      <c r="AS6" s="238">
        <v>12</v>
      </c>
      <c r="AT6" s="238">
        <v>9</v>
      </c>
      <c r="AU6" s="238">
        <v>55</v>
      </c>
      <c r="AV6" s="238">
        <v>11</v>
      </c>
      <c r="AW6" s="238">
        <v>21</v>
      </c>
      <c r="AX6" s="238">
        <v>2</v>
      </c>
      <c r="AY6" s="238">
        <v>2</v>
      </c>
      <c r="AZ6" s="238">
        <v>3</v>
      </c>
      <c r="BA6" s="238">
        <v>24</v>
      </c>
      <c r="BB6" s="238">
        <v>61</v>
      </c>
      <c r="BC6" s="238" t="s">
        <v>354</v>
      </c>
      <c r="BD6" s="238">
        <v>5</v>
      </c>
      <c r="BE6" s="238">
        <v>1</v>
      </c>
      <c r="BI6" s="238">
        <v>12</v>
      </c>
      <c r="BJ6" s="238">
        <v>9</v>
      </c>
      <c r="BK6" s="238">
        <v>55</v>
      </c>
      <c r="BL6" s="238">
        <v>11</v>
      </c>
      <c r="BM6" s="238">
        <v>21</v>
      </c>
      <c r="CT6" s="238">
        <v>427938.69952224998</v>
      </c>
      <c r="CU6" s="238">
        <v>4960210.7190534901</v>
      </c>
      <c r="CV6" s="238">
        <v>44.79166172</v>
      </c>
      <c r="CW6" s="238">
        <v>-93.911010270000006</v>
      </c>
      <c r="CX6" s="238" t="s">
        <v>359</v>
      </c>
      <c r="CY6" s="238" t="s">
        <v>4319</v>
      </c>
    </row>
    <row r="7" spans="1:103" x14ac:dyDescent="0.25">
      <c r="A7" s="238">
        <v>418585</v>
      </c>
      <c r="B7" s="238">
        <v>3</v>
      </c>
      <c r="C7" s="238">
        <v>5</v>
      </c>
      <c r="D7" s="238">
        <v>25.995999999999999</v>
      </c>
      <c r="E7" s="238">
        <v>10</v>
      </c>
      <c r="G7" s="238" t="s">
        <v>1633</v>
      </c>
      <c r="H7" s="238" t="s">
        <v>354</v>
      </c>
      <c r="I7" s="238">
        <v>25</v>
      </c>
      <c r="K7" s="238">
        <v>17002855</v>
      </c>
      <c r="M7" s="238">
        <v>1</v>
      </c>
      <c r="N7" s="238">
        <v>26</v>
      </c>
      <c r="O7" s="238">
        <v>2017</v>
      </c>
      <c r="P7" s="238" t="s">
        <v>384</v>
      </c>
      <c r="Q7" s="238">
        <v>7</v>
      </c>
      <c r="S7" s="238">
        <v>5</v>
      </c>
      <c r="T7" s="238">
        <v>0</v>
      </c>
      <c r="U7" s="238">
        <v>1</v>
      </c>
      <c r="W7" s="238">
        <v>16</v>
      </c>
      <c r="X7" s="238">
        <v>2</v>
      </c>
      <c r="Y7" s="238">
        <v>1</v>
      </c>
      <c r="Z7" s="238">
        <v>2</v>
      </c>
      <c r="AB7" s="238">
        <v>1</v>
      </c>
      <c r="AC7" s="238">
        <v>98</v>
      </c>
      <c r="AD7" s="238">
        <v>5</v>
      </c>
      <c r="AF7" s="238" t="s">
        <v>4194</v>
      </c>
      <c r="AG7" s="238">
        <v>4</v>
      </c>
      <c r="AH7" s="238">
        <v>2</v>
      </c>
      <c r="AI7" s="238">
        <v>4</v>
      </c>
      <c r="AJ7" s="238">
        <v>3</v>
      </c>
      <c r="AK7" s="238">
        <v>21</v>
      </c>
      <c r="AL7" s="238">
        <v>67</v>
      </c>
      <c r="AM7" s="238" t="s">
        <v>354</v>
      </c>
      <c r="AN7" s="238">
        <v>5</v>
      </c>
      <c r="AO7" s="238">
        <v>1</v>
      </c>
      <c r="AS7" s="238">
        <v>12</v>
      </c>
      <c r="AT7" s="238">
        <v>9</v>
      </c>
      <c r="AU7" s="238">
        <v>55</v>
      </c>
      <c r="AV7" s="238">
        <v>11</v>
      </c>
      <c r="AW7" s="238">
        <v>21</v>
      </c>
      <c r="CT7" s="238">
        <v>429034.58282911498</v>
      </c>
      <c r="CU7" s="238">
        <v>4961034.2140273601</v>
      </c>
      <c r="CV7" s="238">
        <v>44.79918378</v>
      </c>
      <c r="CW7" s="238">
        <v>-93.897272520000001</v>
      </c>
      <c r="CX7" s="238" t="s">
        <v>359</v>
      </c>
      <c r="CY7" s="238" t="s">
        <v>4320</v>
      </c>
    </row>
    <row r="8" spans="1:103" hidden="1" x14ac:dyDescent="0.25">
      <c r="A8" s="238">
        <v>491828</v>
      </c>
      <c r="B8" s="238">
        <v>3</v>
      </c>
      <c r="C8" s="238">
        <v>5</v>
      </c>
      <c r="D8" s="238">
        <v>26.106000000000002</v>
      </c>
      <c r="E8" s="238">
        <v>10</v>
      </c>
      <c r="G8" s="238" t="s">
        <v>1633</v>
      </c>
      <c r="H8" s="238" t="s">
        <v>354</v>
      </c>
      <c r="I8" s="238">
        <v>25</v>
      </c>
      <c r="K8" s="238">
        <v>17508591</v>
      </c>
      <c r="M8" s="238">
        <v>8</v>
      </c>
      <c r="N8" s="238">
        <v>3</v>
      </c>
      <c r="O8" s="238">
        <v>2017</v>
      </c>
      <c r="P8" s="238" t="s">
        <v>384</v>
      </c>
      <c r="Q8" s="238">
        <v>14</v>
      </c>
      <c r="R8" s="238" t="s">
        <v>369</v>
      </c>
      <c r="S8" s="238">
        <v>4</v>
      </c>
      <c r="T8" s="238">
        <v>0</v>
      </c>
      <c r="U8" s="238">
        <v>1</v>
      </c>
      <c r="W8" s="238">
        <v>69</v>
      </c>
      <c r="X8" s="238">
        <v>2</v>
      </c>
      <c r="Y8" s="238">
        <v>1</v>
      </c>
      <c r="Z8" s="238">
        <v>2</v>
      </c>
      <c r="AA8" s="238">
        <v>3</v>
      </c>
      <c r="AB8" s="238">
        <v>2</v>
      </c>
      <c r="AC8" s="238">
        <v>98</v>
      </c>
      <c r="AD8" s="238">
        <v>5</v>
      </c>
      <c r="AF8" s="238" t="s">
        <v>4194</v>
      </c>
      <c r="AG8" s="238">
        <v>3</v>
      </c>
      <c r="AH8" s="238">
        <v>2</v>
      </c>
      <c r="AI8" s="238">
        <v>3</v>
      </c>
      <c r="AJ8" s="238">
        <v>3</v>
      </c>
      <c r="AK8" s="238">
        <v>21</v>
      </c>
      <c r="AL8" s="238">
        <v>58</v>
      </c>
      <c r="AM8" s="238" t="s">
        <v>363</v>
      </c>
      <c r="AN8" s="238">
        <v>9</v>
      </c>
      <c r="AO8" s="238">
        <v>68</v>
      </c>
      <c r="AS8" s="238">
        <v>12</v>
      </c>
      <c r="AT8" s="238">
        <v>9</v>
      </c>
      <c r="AU8" s="238">
        <v>55</v>
      </c>
      <c r="AV8" s="238">
        <v>13</v>
      </c>
      <c r="AW8" s="238">
        <v>21</v>
      </c>
      <c r="CT8" s="238">
        <v>429180.43349420099</v>
      </c>
      <c r="CU8" s="238">
        <v>4961134.4594022501</v>
      </c>
      <c r="CV8" s="238">
        <v>44.800100579999999</v>
      </c>
      <c r="CW8" s="238">
        <v>-93.895442599999996</v>
      </c>
      <c r="CX8" s="238" t="s">
        <v>359</v>
      </c>
      <c r="CY8" s="238" t="s">
        <v>4321</v>
      </c>
    </row>
    <row r="9" spans="1:103" hidden="1" x14ac:dyDescent="0.25">
      <c r="A9" s="238">
        <v>818016</v>
      </c>
      <c r="B9" s="238">
        <v>3</v>
      </c>
      <c r="C9" s="238">
        <v>5</v>
      </c>
      <c r="D9" s="238">
        <v>26.433</v>
      </c>
      <c r="E9" s="238">
        <v>10</v>
      </c>
      <c r="G9" s="238" t="s">
        <v>1633</v>
      </c>
      <c r="H9" s="238" t="s">
        <v>354</v>
      </c>
      <c r="I9" s="238">
        <v>25</v>
      </c>
      <c r="K9" s="238">
        <v>20505365</v>
      </c>
      <c r="L9" s="238">
        <v>201870074</v>
      </c>
      <c r="M9" s="238">
        <v>7</v>
      </c>
      <c r="N9" s="238">
        <v>5</v>
      </c>
      <c r="O9" s="238">
        <v>2020</v>
      </c>
      <c r="P9" s="238" t="s">
        <v>366</v>
      </c>
      <c r="Q9" s="238">
        <v>18</v>
      </c>
      <c r="R9" s="238">
        <v>98</v>
      </c>
      <c r="S9" s="238">
        <v>3</v>
      </c>
      <c r="T9" s="238">
        <v>0</v>
      </c>
      <c r="U9" s="238">
        <v>1</v>
      </c>
      <c r="W9" s="238">
        <v>32</v>
      </c>
      <c r="X9" s="238">
        <v>4</v>
      </c>
      <c r="Y9" s="238">
        <v>1</v>
      </c>
      <c r="Z9" s="238">
        <v>1</v>
      </c>
      <c r="AB9" s="238">
        <v>1</v>
      </c>
      <c r="AC9" s="238">
        <v>98</v>
      </c>
      <c r="AD9" s="238" t="s">
        <v>2726</v>
      </c>
      <c r="AF9" s="238" t="s">
        <v>4194</v>
      </c>
      <c r="AG9" s="238">
        <v>3</v>
      </c>
      <c r="AH9" s="238">
        <v>2</v>
      </c>
      <c r="AI9" s="238">
        <v>4</v>
      </c>
      <c r="AJ9" s="238">
        <v>2</v>
      </c>
      <c r="AK9" s="238">
        <v>30</v>
      </c>
      <c r="AL9" s="238">
        <v>76</v>
      </c>
      <c r="AM9" s="238" t="s">
        <v>354</v>
      </c>
      <c r="AN9" s="238">
        <v>5</v>
      </c>
      <c r="AO9" s="238">
        <v>90</v>
      </c>
      <c r="AS9" s="238">
        <v>12</v>
      </c>
      <c r="AT9" s="238">
        <v>23</v>
      </c>
      <c r="AU9" s="238">
        <v>55</v>
      </c>
      <c r="AV9" s="238">
        <v>11</v>
      </c>
      <c r="AW9" s="238">
        <v>21</v>
      </c>
      <c r="CT9" s="238">
        <v>429506.40081280202</v>
      </c>
      <c r="CU9" s="238">
        <v>4961282.62636525</v>
      </c>
      <c r="CV9" s="238">
        <v>44.801466490000003</v>
      </c>
      <c r="CW9" s="238">
        <v>-93.891342100000003</v>
      </c>
      <c r="CX9" s="238" t="s">
        <v>359</v>
      </c>
      <c r="CY9" s="238" t="s">
        <v>4322</v>
      </c>
    </row>
    <row r="10" spans="1:103" hidden="1" x14ac:dyDescent="0.25">
      <c r="A10" s="238">
        <v>10777333</v>
      </c>
      <c r="B10" s="238">
        <v>3</v>
      </c>
      <c r="C10" s="238">
        <v>5</v>
      </c>
      <c r="D10" s="238">
        <v>26.433</v>
      </c>
      <c r="E10" s="238">
        <v>10</v>
      </c>
      <c r="G10" s="238" t="s">
        <v>4252</v>
      </c>
      <c r="H10" s="238" t="s">
        <v>354</v>
      </c>
      <c r="I10" s="238">
        <v>25</v>
      </c>
      <c r="K10" s="238">
        <v>12503573</v>
      </c>
      <c r="L10" s="238">
        <v>121220188</v>
      </c>
      <c r="M10" s="238">
        <v>4</v>
      </c>
      <c r="N10" s="238">
        <v>12</v>
      </c>
      <c r="O10" s="238">
        <v>2012</v>
      </c>
      <c r="P10" s="238" t="s">
        <v>384</v>
      </c>
      <c r="Q10" s="238">
        <v>18</v>
      </c>
      <c r="S10" s="238">
        <v>4</v>
      </c>
      <c r="T10" s="238">
        <v>0</v>
      </c>
      <c r="U10" s="238">
        <v>2</v>
      </c>
      <c r="V10" s="238">
        <v>1</v>
      </c>
      <c r="W10" s="238">
        <v>10</v>
      </c>
      <c r="X10" s="238">
        <v>4</v>
      </c>
      <c r="Y10" s="238">
        <v>1</v>
      </c>
      <c r="Z10" s="238">
        <v>2</v>
      </c>
      <c r="AB10" s="238">
        <v>1</v>
      </c>
      <c r="AC10" s="238">
        <v>98</v>
      </c>
      <c r="AD10" s="238" t="s">
        <v>4323</v>
      </c>
      <c r="AE10" s="238">
        <v>25</v>
      </c>
      <c r="AF10" s="238" t="s">
        <v>4194</v>
      </c>
      <c r="AG10" s="238">
        <v>7</v>
      </c>
      <c r="AH10" s="238">
        <v>2</v>
      </c>
      <c r="AI10" s="238">
        <v>1</v>
      </c>
      <c r="AJ10" s="238">
        <v>3</v>
      </c>
      <c r="AK10" s="238">
        <v>21</v>
      </c>
      <c r="AL10" s="238">
        <v>49</v>
      </c>
      <c r="AM10" s="238" t="s">
        <v>354</v>
      </c>
      <c r="AN10" s="238">
        <v>5</v>
      </c>
      <c r="AO10" s="238">
        <v>15</v>
      </c>
      <c r="AS10" s="238">
        <v>3</v>
      </c>
      <c r="AT10" s="238">
        <v>98</v>
      </c>
      <c r="AU10" s="238">
        <v>55</v>
      </c>
      <c r="AV10" s="238">
        <v>11</v>
      </c>
      <c r="AW10" s="238">
        <v>21</v>
      </c>
      <c r="AX10" s="238">
        <v>2</v>
      </c>
      <c r="AY10" s="238">
        <v>3</v>
      </c>
      <c r="AZ10" s="238">
        <v>3</v>
      </c>
      <c r="BA10" s="238">
        <v>24</v>
      </c>
      <c r="BB10" s="238">
        <v>17</v>
      </c>
      <c r="BC10" s="238" t="s">
        <v>363</v>
      </c>
      <c r="BD10" s="238">
        <v>5</v>
      </c>
      <c r="BE10" s="238">
        <v>1</v>
      </c>
      <c r="BI10" s="238">
        <v>3</v>
      </c>
      <c r="BJ10" s="238">
        <v>98</v>
      </c>
      <c r="BK10" s="238">
        <v>55</v>
      </c>
      <c r="BL10" s="238">
        <v>11</v>
      </c>
      <c r="BM10" s="238">
        <v>21</v>
      </c>
      <c r="CT10" s="238">
        <v>429506</v>
      </c>
      <c r="CU10" s="238">
        <v>4961284</v>
      </c>
      <c r="CV10" s="238">
        <v>44.801478799999998</v>
      </c>
      <c r="CW10" s="238">
        <v>-93.891349700000006</v>
      </c>
      <c r="CX10" s="238" t="s">
        <v>359</v>
      </c>
      <c r="CY10" s="238" t="s">
        <v>4324</v>
      </c>
    </row>
    <row r="11" spans="1:103" x14ac:dyDescent="0.25">
      <c r="A11" s="238">
        <v>10778891</v>
      </c>
      <c r="B11" s="238">
        <v>3</v>
      </c>
      <c r="C11" s="238">
        <v>5</v>
      </c>
      <c r="D11" s="238">
        <v>26.433</v>
      </c>
      <c r="E11" s="238">
        <v>10</v>
      </c>
      <c r="G11" s="238" t="s">
        <v>4252</v>
      </c>
      <c r="H11" s="238" t="s">
        <v>354</v>
      </c>
      <c r="I11" s="238">
        <v>25</v>
      </c>
      <c r="K11" s="238">
        <v>12020986</v>
      </c>
      <c r="L11" s="238">
        <v>122000179</v>
      </c>
      <c r="M11" s="238">
        <v>7</v>
      </c>
      <c r="N11" s="238">
        <v>18</v>
      </c>
      <c r="O11" s="238">
        <v>2012</v>
      </c>
      <c r="P11" s="238" t="s">
        <v>355</v>
      </c>
      <c r="Q11" s="238">
        <v>7</v>
      </c>
      <c r="S11" s="238">
        <v>5</v>
      </c>
      <c r="T11" s="238">
        <v>0</v>
      </c>
      <c r="U11" s="238">
        <v>1</v>
      </c>
      <c r="V11" s="238">
        <v>5</v>
      </c>
      <c r="W11" s="238">
        <v>16</v>
      </c>
      <c r="X11" s="238">
        <v>2</v>
      </c>
      <c r="Y11" s="238">
        <v>1</v>
      </c>
      <c r="Z11" s="238">
        <v>1</v>
      </c>
      <c r="AA11" s="238">
        <v>1</v>
      </c>
      <c r="AB11" s="238">
        <v>1</v>
      </c>
      <c r="AC11" s="238">
        <v>98</v>
      </c>
      <c r="AD11" s="238" t="s">
        <v>4325</v>
      </c>
      <c r="AE11" s="238" t="s">
        <v>4326</v>
      </c>
      <c r="AF11" s="238" t="s">
        <v>4194</v>
      </c>
      <c r="AG11" s="238">
        <v>4</v>
      </c>
      <c r="AH11" s="238">
        <v>2</v>
      </c>
      <c r="AI11" s="238">
        <v>4</v>
      </c>
      <c r="AJ11" s="238">
        <v>3</v>
      </c>
      <c r="AK11" s="238">
        <v>21</v>
      </c>
      <c r="AL11" s="238">
        <v>43</v>
      </c>
      <c r="AM11" s="238" t="s">
        <v>363</v>
      </c>
      <c r="AN11" s="238">
        <v>5</v>
      </c>
      <c r="AO11" s="238">
        <v>1</v>
      </c>
      <c r="AP11" s="238">
        <v>1</v>
      </c>
      <c r="AS11" s="238">
        <v>7</v>
      </c>
      <c r="AT11" s="238">
        <v>98</v>
      </c>
      <c r="AU11" s="238">
        <v>55</v>
      </c>
      <c r="AV11" s="238">
        <v>11</v>
      </c>
      <c r="AW11" s="238">
        <v>21</v>
      </c>
      <c r="CT11" s="238">
        <v>429506</v>
      </c>
      <c r="CU11" s="238">
        <v>4961284</v>
      </c>
      <c r="CV11" s="238">
        <v>44.801478799999998</v>
      </c>
      <c r="CW11" s="238">
        <v>-93.891349700000006</v>
      </c>
      <c r="CX11" s="238" t="s">
        <v>359</v>
      </c>
      <c r="CY11" s="238" t="s">
        <v>4327</v>
      </c>
    </row>
    <row r="12" spans="1:103" x14ac:dyDescent="0.25">
      <c r="A12" s="238">
        <v>10781525</v>
      </c>
      <c r="B12" s="238">
        <v>3</v>
      </c>
      <c r="C12" s="238">
        <v>5</v>
      </c>
      <c r="D12" s="238">
        <v>26.433</v>
      </c>
      <c r="E12" s="238">
        <v>10</v>
      </c>
      <c r="G12" s="238" t="s">
        <v>4252</v>
      </c>
      <c r="H12" s="238" t="s">
        <v>354</v>
      </c>
      <c r="I12" s="238">
        <v>25</v>
      </c>
      <c r="K12" s="238">
        <v>12034059</v>
      </c>
      <c r="L12" s="238">
        <v>123210136</v>
      </c>
      <c r="M12" s="238">
        <v>11</v>
      </c>
      <c r="N12" s="238">
        <v>15</v>
      </c>
      <c r="O12" s="238">
        <v>2012</v>
      </c>
      <c r="P12" s="238" t="s">
        <v>384</v>
      </c>
      <c r="Q12" s="238">
        <v>8</v>
      </c>
      <c r="R12" s="238" t="s">
        <v>196</v>
      </c>
      <c r="S12" s="238">
        <v>5</v>
      </c>
      <c r="T12" s="238">
        <v>0</v>
      </c>
      <c r="U12" s="238">
        <v>1</v>
      </c>
      <c r="V12" s="238">
        <v>7</v>
      </c>
      <c r="W12" s="238">
        <v>30</v>
      </c>
      <c r="X12" s="238">
        <v>4</v>
      </c>
      <c r="Y12" s="238">
        <v>4</v>
      </c>
      <c r="Z12" s="238">
        <v>1</v>
      </c>
      <c r="AA12" s="238">
        <v>90</v>
      </c>
      <c r="AB12" s="238">
        <v>1</v>
      </c>
      <c r="AC12" s="238">
        <v>98</v>
      </c>
      <c r="AD12" s="238">
        <v>25</v>
      </c>
      <c r="AE12" s="238">
        <v>5</v>
      </c>
      <c r="AF12" s="238" t="s">
        <v>4194</v>
      </c>
      <c r="AG12" s="238">
        <v>3</v>
      </c>
      <c r="AH12" s="238">
        <v>0</v>
      </c>
      <c r="AI12" s="238">
        <v>1</v>
      </c>
      <c r="AJ12" s="238">
        <v>2</v>
      </c>
      <c r="AL12" s="238">
        <v>44</v>
      </c>
      <c r="AM12" s="238" t="s">
        <v>354</v>
      </c>
      <c r="AN12" s="238">
        <v>1</v>
      </c>
      <c r="AO12" s="238">
        <v>18</v>
      </c>
      <c r="AP12" s="238">
        <v>8</v>
      </c>
      <c r="AQ12" s="238">
        <v>22</v>
      </c>
      <c r="AS12" s="238">
        <v>7</v>
      </c>
      <c r="AT12" s="238">
        <v>20</v>
      </c>
      <c r="AU12" s="238">
        <v>55</v>
      </c>
      <c r="AV12" s="238">
        <v>11</v>
      </c>
      <c r="AW12" s="238">
        <v>21</v>
      </c>
      <c r="CT12" s="238">
        <v>429506</v>
      </c>
      <c r="CU12" s="238">
        <v>4961284</v>
      </c>
      <c r="CV12" s="238">
        <v>44.801478799999998</v>
      </c>
      <c r="CW12" s="238">
        <v>-93.891349700000006</v>
      </c>
      <c r="CX12" s="238" t="s">
        <v>359</v>
      </c>
      <c r="CY12" s="238" t="s">
        <v>4328</v>
      </c>
    </row>
    <row r="13" spans="1:103" hidden="1" x14ac:dyDescent="0.25">
      <c r="A13" s="238">
        <v>10849532</v>
      </c>
      <c r="B13" s="238">
        <v>3</v>
      </c>
      <c r="C13" s="238">
        <v>5</v>
      </c>
      <c r="D13" s="238">
        <v>26.434000000000001</v>
      </c>
      <c r="E13" s="238">
        <v>10</v>
      </c>
      <c r="G13" s="238" t="s">
        <v>4252</v>
      </c>
      <c r="H13" s="238" t="s">
        <v>354</v>
      </c>
      <c r="I13" s="238">
        <v>25</v>
      </c>
      <c r="K13" s="238">
        <v>13005216</v>
      </c>
      <c r="L13" s="238">
        <v>130520100</v>
      </c>
      <c r="M13" s="238">
        <v>2</v>
      </c>
      <c r="N13" s="238">
        <v>21</v>
      </c>
      <c r="O13" s="238">
        <v>2013</v>
      </c>
      <c r="P13" s="238" t="s">
        <v>384</v>
      </c>
      <c r="Q13" s="238">
        <v>5</v>
      </c>
      <c r="S13" s="238">
        <v>4</v>
      </c>
      <c r="T13" s="238">
        <v>0</v>
      </c>
      <c r="U13" s="238">
        <v>1</v>
      </c>
      <c r="V13" s="238">
        <v>7</v>
      </c>
      <c r="W13" s="238">
        <v>83</v>
      </c>
      <c r="X13" s="238">
        <v>2</v>
      </c>
      <c r="Y13" s="238">
        <v>6</v>
      </c>
      <c r="Z13" s="238">
        <v>2</v>
      </c>
      <c r="AB13" s="238">
        <v>1</v>
      </c>
      <c r="AC13" s="238">
        <v>98</v>
      </c>
      <c r="AD13" s="238" t="s">
        <v>4329</v>
      </c>
      <c r="AE13" s="238" t="s">
        <v>967</v>
      </c>
      <c r="AF13" s="238" t="s">
        <v>4194</v>
      </c>
      <c r="AG13" s="238">
        <v>3</v>
      </c>
      <c r="AH13" s="238">
        <v>2</v>
      </c>
      <c r="AI13" s="238">
        <v>4</v>
      </c>
      <c r="AJ13" s="238">
        <v>4</v>
      </c>
      <c r="AK13" s="238">
        <v>27</v>
      </c>
      <c r="AL13" s="238">
        <v>44</v>
      </c>
      <c r="AM13" s="238" t="s">
        <v>363</v>
      </c>
      <c r="AN13" s="238">
        <v>5</v>
      </c>
      <c r="AS13" s="238">
        <v>7</v>
      </c>
      <c r="AT13" s="238">
        <v>98</v>
      </c>
      <c r="AU13" s="238">
        <v>55</v>
      </c>
      <c r="AV13" s="238">
        <v>11</v>
      </c>
      <c r="AW13" s="238">
        <v>21</v>
      </c>
      <c r="CT13" s="238">
        <v>429508</v>
      </c>
      <c r="CU13" s="238">
        <v>4961285</v>
      </c>
      <c r="CV13" s="238">
        <v>44.801485999999997</v>
      </c>
      <c r="CW13" s="238">
        <v>-93.891323400000005</v>
      </c>
      <c r="CX13" s="238" t="s">
        <v>359</v>
      </c>
      <c r="CY13" s="238" t="s">
        <v>4330</v>
      </c>
    </row>
    <row r="14" spans="1:103" x14ac:dyDescent="0.25">
      <c r="A14" s="238">
        <v>10699711</v>
      </c>
      <c r="B14" s="238">
        <v>3</v>
      </c>
      <c r="C14" s="238">
        <v>5</v>
      </c>
      <c r="D14" s="238">
        <v>26.471</v>
      </c>
      <c r="E14" s="238">
        <v>10</v>
      </c>
      <c r="G14" s="238" t="s">
        <v>4252</v>
      </c>
      <c r="H14" s="238" t="s">
        <v>354</v>
      </c>
      <c r="I14" s="238">
        <v>25</v>
      </c>
      <c r="K14" s="238">
        <v>11007257</v>
      </c>
      <c r="L14" s="238">
        <v>110710001</v>
      </c>
      <c r="M14" s="238">
        <v>3</v>
      </c>
      <c r="N14" s="238">
        <v>11</v>
      </c>
      <c r="O14" s="238">
        <v>2011</v>
      </c>
      <c r="P14" s="238" t="s">
        <v>362</v>
      </c>
      <c r="Q14" s="238">
        <v>23</v>
      </c>
      <c r="S14" s="238">
        <v>5</v>
      </c>
      <c r="T14" s="238">
        <v>0</v>
      </c>
      <c r="U14" s="238">
        <v>1</v>
      </c>
      <c r="V14" s="238">
        <v>7</v>
      </c>
      <c r="W14" s="238">
        <v>83</v>
      </c>
      <c r="X14" s="238">
        <v>2</v>
      </c>
      <c r="Y14" s="238">
        <v>6</v>
      </c>
      <c r="Z14" s="238">
        <v>4</v>
      </c>
      <c r="AA14" s="238">
        <v>5</v>
      </c>
      <c r="AB14" s="238">
        <v>5</v>
      </c>
      <c r="AC14" s="238">
        <v>98</v>
      </c>
      <c r="AD14" s="238" t="s">
        <v>1773</v>
      </c>
      <c r="AE14" s="238" t="s">
        <v>953</v>
      </c>
      <c r="AF14" s="238" t="s">
        <v>4194</v>
      </c>
      <c r="AG14" s="238">
        <v>3</v>
      </c>
      <c r="AH14" s="238">
        <v>2</v>
      </c>
      <c r="AI14" s="238">
        <v>3</v>
      </c>
      <c r="AJ14" s="238">
        <v>4</v>
      </c>
      <c r="AK14" s="238">
        <v>21</v>
      </c>
      <c r="AL14" s="238">
        <v>17</v>
      </c>
      <c r="AM14" s="238" t="s">
        <v>354</v>
      </c>
      <c r="AN14" s="238">
        <v>10</v>
      </c>
      <c r="AS14" s="238">
        <v>7</v>
      </c>
      <c r="AT14" s="238">
        <v>98</v>
      </c>
      <c r="AU14" s="238">
        <v>55</v>
      </c>
      <c r="AV14" s="238">
        <v>11</v>
      </c>
      <c r="AW14" s="238">
        <v>20</v>
      </c>
      <c r="CT14" s="238">
        <v>429564</v>
      </c>
      <c r="CU14" s="238">
        <v>4961305</v>
      </c>
      <c r="CV14" s="238">
        <v>44.801676899999997</v>
      </c>
      <c r="CW14" s="238">
        <v>-93.890617500000005</v>
      </c>
      <c r="CX14" s="238" t="s">
        <v>359</v>
      </c>
      <c r="CY14" s="238" t="s">
        <v>4331</v>
      </c>
    </row>
    <row r="15" spans="1:103" x14ac:dyDescent="0.25">
      <c r="A15" s="238">
        <v>359202</v>
      </c>
      <c r="B15" s="238">
        <v>3</v>
      </c>
      <c r="C15" s="238">
        <v>5</v>
      </c>
      <c r="D15" s="238">
        <v>26.478000000000002</v>
      </c>
      <c r="E15" s="238">
        <v>10</v>
      </c>
      <c r="G15" s="238" t="s">
        <v>1633</v>
      </c>
      <c r="H15" s="238" t="s">
        <v>354</v>
      </c>
      <c r="I15" s="238">
        <v>25</v>
      </c>
      <c r="K15" s="238">
        <v>16021006</v>
      </c>
      <c r="M15" s="238">
        <v>6</v>
      </c>
      <c r="N15" s="238">
        <v>25</v>
      </c>
      <c r="O15" s="238">
        <v>2016</v>
      </c>
      <c r="P15" s="238" t="s">
        <v>364</v>
      </c>
      <c r="Q15" s="238">
        <v>10</v>
      </c>
      <c r="S15" s="238">
        <v>5</v>
      </c>
      <c r="T15" s="238">
        <v>0</v>
      </c>
      <c r="U15" s="238">
        <v>1</v>
      </c>
      <c r="W15" s="238">
        <v>17</v>
      </c>
      <c r="X15" s="238">
        <v>4</v>
      </c>
      <c r="Y15" s="238">
        <v>1</v>
      </c>
      <c r="Z15" s="238">
        <v>1</v>
      </c>
      <c r="AB15" s="238">
        <v>1</v>
      </c>
      <c r="AC15" s="238">
        <v>98</v>
      </c>
      <c r="AD15" s="238" t="s">
        <v>2726</v>
      </c>
      <c r="AE15" s="238">
        <v>81</v>
      </c>
      <c r="AF15" s="238" t="s">
        <v>4194</v>
      </c>
      <c r="AG15" s="238">
        <v>4</v>
      </c>
      <c r="AH15" s="238">
        <v>2</v>
      </c>
      <c r="AI15" s="238">
        <v>4</v>
      </c>
      <c r="AJ15" s="238">
        <v>4</v>
      </c>
      <c r="AK15" s="238">
        <v>21</v>
      </c>
      <c r="AL15" s="238">
        <v>33</v>
      </c>
      <c r="AM15" s="238" t="s">
        <v>363</v>
      </c>
      <c r="AN15" s="238">
        <v>5</v>
      </c>
      <c r="AO15" s="238">
        <v>1</v>
      </c>
      <c r="AS15" s="238">
        <v>12</v>
      </c>
      <c r="AT15" s="238">
        <v>23</v>
      </c>
      <c r="AU15" s="238">
        <v>55</v>
      </c>
      <c r="AV15" s="238">
        <v>11</v>
      </c>
      <c r="AW15" s="238">
        <v>21</v>
      </c>
      <c r="CT15" s="238">
        <v>429732.67586741201</v>
      </c>
      <c r="CU15" s="238">
        <v>4961362.3021158399</v>
      </c>
      <c r="CV15" s="238">
        <v>44.802205960000002</v>
      </c>
      <c r="CW15" s="238">
        <v>-93.888492360000001</v>
      </c>
      <c r="CX15" s="238" t="s">
        <v>359</v>
      </c>
      <c r="CY15" s="238" t="s">
        <v>4332</v>
      </c>
    </row>
    <row r="16" spans="1:103" x14ac:dyDescent="0.25">
      <c r="A16" s="238">
        <v>522151</v>
      </c>
      <c r="B16" s="238">
        <v>3</v>
      </c>
      <c r="C16" s="238">
        <v>5</v>
      </c>
      <c r="D16" s="238">
        <v>26.494</v>
      </c>
      <c r="E16" s="238">
        <v>10</v>
      </c>
      <c r="G16" s="238" t="s">
        <v>353</v>
      </c>
      <c r="H16" s="238" t="s">
        <v>354</v>
      </c>
      <c r="I16" s="238">
        <v>25</v>
      </c>
      <c r="K16" s="238">
        <v>17039393</v>
      </c>
      <c r="M16" s="238">
        <v>12</v>
      </c>
      <c r="N16" s="238">
        <v>5</v>
      </c>
      <c r="O16" s="238">
        <v>2017</v>
      </c>
      <c r="P16" s="238" t="s">
        <v>368</v>
      </c>
      <c r="Q16" s="238">
        <v>15</v>
      </c>
      <c r="S16" s="238">
        <v>5</v>
      </c>
      <c r="T16" s="238">
        <v>0</v>
      </c>
      <c r="U16" s="238">
        <v>1</v>
      </c>
      <c r="W16" s="238">
        <v>62</v>
      </c>
      <c r="X16" s="238">
        <v>4</v>
      </c>
      <c r="Y16" s="238">
        <v>1</v>
      </c>
      <c r="Z16" s="238">
        <v>1</v>
      </c>
      <c r="AB16" s="238">
        <v>4</v>
      </c>
      <c r="AC16" s="238">
        <v>98</v>
      </c>
      <c r="AD16" s="238" t="s">
        <v>2726</v>
      </c>
      <c r="AF16" s="238" t="s">
        <v>4194</v>
      </c>
      <c r="AG16" s="238">
        <v>3</v>
      </c>
      <c r="AH16" s="238">
        <v>2</v>
      </c>
      <c r="AI16" s="238">
        <v>2</v>
      </c>
      <c r="AJ16" s="238">
        <v>3</v>
      </c>
      <c r="AK16" s="238">
        <v>21</v>
      </c>
      <c r="AL16" s="238">
        <v>17</v>
      </c>
      <c r="AM16" s="238" t="s">
        <v>363</v>
      </c>
      <c r="AN16" s="238">
        <v>5</v>
      </c>
      <c r="AO16" s="238">
        <v>99</v>
      </c>
      <c r="AS16" s="238">
        <v>12</v>
      </c>
      <c r="AT16" s="238">
        <v>9</v>
      </c>
      <c r="AU16" s="238">
        <v>55</v>
      </c>
      <c r="AV16" s="238">
        <v>11</v>
      </c>
      <c r="AW16" s="238">
        <v>21</v>
      </c>
      <c r="CT16" s="238">
        <v>429758.03061150602</v>
      </c>
      <c r="CU16" s="238">
        <v>4961365.3094642004</v>
      </c>
      <c r="CV16" s="238">
        <v>44.802235520000004</v>
      </c>
      <c r="CW16" s="238">
        <v>-93.888172220000001</v>
      </c>
      <c r="CX16" s="238" t="s">
        <v>359</v>
      </c>
      <c r="CY16" s="238" t="s">
        <v>4333</v>
      </c>
    </row>
    <row r="17" spans="1:103" x14ac:dyDescent="0.25">
      <c r="A17" s="238">
        <v>10938646</v>
      </c>
      <c r="B17" s="238">
        <v>3</v>
      </c>
      <c r="C17" s="238">
        <v>5</v>
      </c>
      <c r="D17" s="238">
        <v>26.577999999999999</v>
      </c>
      <c r="E17" s="238">
        <v>10</v>
      </c>
      <c r="G17" s="238" t="s">
        <v>4252</v>
      </c>
      <c r="H17" s="238" t="s">
        <v>354</v>
      </c>
      <c r="I17" s="238">
        <v>25</v>
      </c>
      <c r="K17" s="238">
        <v>14512099</v>
      </c>
      <c r="L17" s="238">
        <v>143150324</v>
      </c>
      <c r="M17" s="238">
        <v>11</v>
      </c>
      <c r="N17" s="238">
        <v>11</v>
      </c>
      <c r="O17" s="238">
        <v>2014</v>
      </c>
      <c r="P17" s="238" t="s">
        <v>368</v>
      </c>
      <c r="Q17" s="238">
        <v>16</v>
      </c>
      <c r="S17" s="238">
        <v>5</v>
      </c>
      <c r="T17" s="238">
        <v>0</v>
      </c>
      <c r="U17" s="238">
        <v>3</v>
      </c>
      <c r="V17" s="238">
        <v>1</v>
      </c>
      <c r="W17" s="238">
        <v>10</v>
      </c>
      <c r="X17" s="238">
        <v>2</v>
      </c>
      <c r="Y17" s="238">
        <v>1</v>
      </c>
      <c r="Z17" s="238">
        <v>2</v>
      </c>
      <c r="AB17" s="238">
        <v>5</v>
      </c>
      <c r="AC17" s="238">
        <v>98</v>
      </c>
      <c r="AD17" s="238" t="s">
        <v>1771</v>
      </c>
      <c r="AE17" s="238" t="s">
        <v>4334</v>
      </c>
      <c r="AF17" s="238" t="s">
        <v>4194</v>
      </c>
      <c r="AG17" s="238">
        <v>7</v>
      </c>
      <c r="AH17" s="238">
        <v>2</v>
      </c>
      <c r="AI17" s="238">
        <v>1</v>
      </c>
      <c r="AJ17" s="238">
        <v>4</v>
      </c>
      <c r="AK17" s="238">
        <v>21</v>
      </c>
      <c r="AL17" s="238">
        <v>38</v>
      </c>
      <c r="AM17" s="238" t="s">
        <v>363</v>
      </c>
      <c r="AN17" s="238">
        <v>5</v>
      </c>
      <c r="AO17" s="238">
        <v>15</v>
      </c>
      <c r="AS17" s="238">
        <v>7</v>
      </c>
      <c r="AT17" s="238">
        <v>98</v>
      </c>
      <c r="AU17" s="238">
        <v>55</v>
      </c>
      <c r="AV17" s="238">
        <v>11</v>
      </c>
      <c r="AW17" s="238">
        <v>25</v>
      </c>
      <c r="AX17" s="238">
        <v>2</v>
      </c>
      <c r="AY17" s="238">
        <v>4</v>
      </c>
      <c r="AZ17" s="238">
        <v>4</v>
      </c>
      <c r="BA17" s="238">
        <v>8</v>
      </c>
      <c r="BB17" s="238">
        <v>52</v>
      </c>
      <c r="BC17" s="238" t="s">
        <v>354</v>
      </c>
      <c r="BD17" s="238">
        <v>5</v>
      </c>
      <c r="BE17" s="238">
        <v>1</v>
      </c>
      <c r="BI17" s="238">
        <v>7</v>
      </c>
      <c r="BJ17" s="238">
        <v>98</v>
      </c>
      <c r="BK17" s="238">
        <v>55</v>
      </c>
      <c r="BL17" s="238">
        <v>11</v>
      </c>
      <c r="BM17" s="238">
        <v>25</v>
      </c>
      <c r="BN17" s="238">
        <v>2</v>
      </c>
      <c r="BO17" s="238">
        <v>2</v>
      </c>
      <c r="BP17" s="238">
        <v>4</v>
      </c>
      <c r="BQ17" s="238">
        <v>8</v>
      </c>
      <c r="BR17" s="238">
        <v>50</v>
      </c>
      <c r="BS17" s="238" t="s">
        <v>354</v>
      </c>
      <c r="BT17" s="238">
        <v>5</v>
      </c>
      <c r="BU17" s="238">
        <v>1</v>
      </c>
      <c r="BY17" s="238">
        <v>7</v>
      </c>
      <c r="BZ17" s="238">
        <v>98</v>
      </c>
      <c r="CA17" s="238">
        <v>55</v>
      </c>
      <c r="CB17" s="238">
        <v>11</v>
      </c>
      <c r="CC17" s="238">
        <v>25</v>
      </c>
      <c r="CT17" s="238">
        <v>429728</v>
      </c>
      <c r="CU17" s="238">
        <v>4961355</v>
      </c>
      <c r="CV17" s="238">
        <v>44.802143600000001</v>
      </c>
      <c r="CW17" s="238">
        <v>-93.888554200000002</v>
      </c>
      <c r="CX17" s="238" t="s">
        <v>359</v>
      </c>
      <c r="CY17" s="238" t="s">
        <v>4335</v>
      </c>
    </row>
    <row r="18" spans="1:103" hidden="1" x14ac:dyDescent="0.25">
      <c r="A18" s="238">
        <v>10777797</v>
      </c>
      <c r="B18" s="238">
        <v>3</v>
      </c>
      <c r="C18" s="238">
        <v>5</v>
      </c>
      <c r="D18" s="238">
        <v>26.587</v>
      </c>
      <c r="E18" s="238">
        <v>10</v>
      </c>
      <c r="G18" s="238" t="s">
        <v>4252</v>
      </c>
      <c r="H18" s="238" t="s">
        <v>354</v>
      </c>
      <c r="I18" s="238">
        <v>25</v>
      </c>
      <c r="K18" s="238">
        <v>12504904</v>
      </c>
      <c r="L18" s="238">
        <v>121450231</v>
      </c>
      <c r="M18" s="238">
        <v>5</v>
      </c>
      <c r="N18" s="238">
        <v>23</v>
      </c>
      <c r="O18" s="238">
        <v>2012</v>
      </c>
      <c r="P18" s="238" t="s">
        <v>355</v>
      </c>
      <c r="Q18" s="238">
        <v>16</v>
      </c>
      <c r="S18" s="238">
        <v>3</v>
      </c>
      <c r="T18" s="238">
        <v>0</v>
      </c>
      <c r="U18" s="238">
        <v>2</v>
      </c>
      <c r="V18" s="238">
        <v>8</v>
      </c>
      <c r="W18" s="238">
        <v>10</v>
      </c>
      <c r="X18" s="238">
        <v>2</v>
      </c>
      <c r="Y18" s="238">
        <v>1</v>
      </c>
      <c r="Z18" s="238">
        <v>2</v>
      </c>
      <c r="AA18" s="238">
        <v>8</v>
      </c>
      <c r="AB18" s="238">
        <v>1</v>
      </c>
      <c r="AC18" s="238">
        <v>98</v>
      </c>
      <c r="AD18" s="238" t="s">
        <v>1771</v>
      </c>
      <c r="AE18" s="238" t="s">
        <v>4336</v>
      </c>
      <c r="AF18" s="238" t="s">
        <v>4194</v>
      </c>
      <c r="AG18" s="238">
        <v>8</v>
      </c>
      <c r="AH18" s="238">
        <v>2</v>
      </c>
      <c r="AI18" s="238">
        <v>4</v>
      </c>
      <c r="AJ18" s="238">
        <v>3</v>
      </c>
      <c r="AK18" s="238">
        <v>21</v>
      </c>
      <c r="AL18" s="238">
        <v>47</v>
      </c>
      <c r="AM18" s="238" t="s">
        <v>363</v>
      </c>
      <c r="AN18" s="238">
        <v>99</v>
      </c>
      <c r="AO18" s="238">
        <v>6</v>
      </c>
      <c r="AS18" s="238">
        <v>7</v>
      </c>
      <c r="AT18" s="238">
        <v>98</v>
      </c>
      <c r="AU18" s="238">
        <v>55</v>
      </c>
      <c r="AV18" s="238">
        <v>11</v>
      </c>
      <c r="AW18" s="238">
        <v>21</v>
      </c>
      <c r="AX18" s="238">
        <v>2</v>
      </c>
      <c r="AY18" s="238">
        <v>3</v>
      </c>
      <c r="AZ18" s="238">
        <v>4</v>
      </c>
      <c r="BA18" s="238">
        <v>21</v>
      </c>
      <c r="BB18" s="238">
        <v>33</v>
      </c>
      <c r="BC18" s="238" t="s">
        <v>354</v>
      </c>
      <c r="BD18" s="238">
        <v>5</v>
      </c>
      <c r="BE18" s="238">
        <v>1</v>
      </c>
      <c r="BI18" s="238">
        <v>7</v>
      </c>
      <c r="BJ18" s="238">
        <v>98</v>
      </c>
      <c r="BK18" s="238">
        <v>55</v>
      </c>
      <c r="BL18" s="238">
        <v>11</v>
      </c>
      <c r="BM18" s="238">
        <v>21</v>
      </c>
      <c r="CT18" s="238">
        <v>429742</v>
      </c>
      <c r="CU18" s="238">
        <v>4961359</v>
      </c>
      <c r="CV18" s="238">
        <v>44.802179799999998</v>
      </c>
      <c r="CW18" s="238">
        <v>-93.888373599999994</v>
      </c>
      <c r="CX18" s="238" t="s">
        <v>359</v>
      </c>
      <c r="CY18" s="238" t="s">
        <v>4337</v>
      </c>
    </row>
    <row r="19" spans="1:103" x14ac:dyDescent="0.25">
      <c r="A19" s="238">
        <v>649221</v>
      </c>
      <c r="B19" s="238">
        <v>3</v>
      </c>
      <c r="C19" s="238">
        <v>5</v>
      </c>
      <c r="D19" s="238">
        <v>26.683</v>
      </c>
      <c r="E19" s="238">
        <v>10</v>
      </c>
      <c r="G19" s="238" t="s">
        <v>353</v>
      </c>
      <c r="H19" s="238" t="s">
        <v>354</v>
      </c>
      <c r="I19" s="238">
        <v>25</v>
      </c>
      <c r="K19" s="238">
        <v>18031273</v>
      </c>
      <c r="M19" s="238">
        <v>10</v>
      </c>
      <c r="N19" s="238">
        <v>3</v>
      </c>
      <c r="O19" s="238">
        <v>2018</v>
      </c>
      <c r="P19" s="238" t="s">
        <v>355</v>
      </c>
      <c r="Q19" s="238">
        <v>19</v>
      </c>
      <c r="R19" s="238" t="s">
        <v>356</v>
      </c>
      <c r="S19" s="238">
        <v>5</v>
      </c>
      <c r="T19" s="238">
        <v>0</v>
      </c>
      <c r="U19" s="238">
        <v>1</v>
      </c>
      <c r="W19" s="238">
        <v>16</v>
      </c>
      <c r="X19" s="238">
        <v>2</v>
      </c>
      <c r="Y19" s="238">
        <v>6</v>
      </c>
      <c r="Z19" s="238">
        <v>2</v>
      </c>
      <c r="AA19" s="238">
        <v>90</v>
      </c>
      <c r="AB19" s="238">
        <v>2</v>
      </c>
      <c r="AC19" s="238">
        <v>98</v>
      </c>
      <c r="AD19" s="238" t="s">
        <v>2726</v>
      </c>
      <c r="AF19" s="238" t="s">
        <v>4194</v>
      </c>
      <c r="AG19" s="238">
        <v>4</v>
      </c>
      <c r="AH19" s="238">
        <v>2</v>
      </c>
      <c r="AI19" s="238">
        <v>2</v>
      </c>
      <c r="AJ19" s="238">
        <v>4</v>
      </c>
      <c r="AK19" s="238">
        <v>21</v>
      </c>
      <c r="AL19" s="238">
        <v>63</v>
      </c>
      <c r="AM19" s="238" t="s">
        <v>363</v>
      </c>
      <c r="AN19" s="238">
        <v>5</v>
      </c>
      <c r="AO19" s="238">
        <v>1</v>
      </c>
      <c r="AS19" s="238">
        <v>12</v>
      </c>
      <c r="AT19" s="238">
        <v>9</v>
      </c>
      <c r="AU19" s="238">
        <v>55</v>
      </c>
      <c r="AV19" s="238">
        <v>12</v>
      </c>
      <c r="AW19" s="238">
        <v>21</v>
      </c>
      <c r="CT19" s="238">
        <v>429884.50169778202</v>
      </c>
      <c r="CU19" s="238">
        <v>4961418.5435629301</v>
      </c>
      <c r="CV19" s="238">
        <v>44.802727109999999</v>
      </c>
      <c r="CW19" s="238">
        <v>-93.886580589999994</v>
      </c>
      <c r="CX19" s="238" t="s">
        <v>359</v>
      </c>
      <c r="CY19" s="238" t="s">
        <v>4338</v>
      </c>
    </row>
    <row r="20" spans="1:103" x14ac:dyDescent="0.25">
      <c r="A20" s="238">
        <v>533432</v>
      </c>
      <c r="B20" s="238">
        <v>3</v>
      </c>
      <c r="C20" s="238">
        <v>5</v>
      </c>
      <c r="D20" s="238">
        <v>26.706</v>
      </c>
      <c r="E20" s="238">
        <v>10</v>
      </c>
      <c r="G20" s="238" t="s">
        <v>353</v>
      </c>
      <c r="H20" s="238" t="s">
        <v>354</v>
      </c>
      <c r="I20" s="238">
        <v>25</v>
      </c>
      <c r="K20" s="238">
        <v>18000543</v>
      </c>
      <c r="M20" s="238">
        <v>1</v>
      </c>
      <c r="N20" s="238">
        <v>6</v>
      </c>
      <c r="O20" s="238">
        <v>2018</v>
      </c>
      <c r="P20" s="238" t="s">
        <v>364</v>
      </c>
      <c r="Q20" s="238">
        <v>3</v>
      </c>
      <c r="R20" s="238" t="s">
        <v>369</v>
      </c>
      <c r="S20" s="238">
        <v>5</v>
      </c>
      <c r="T20" s="238">
        <v>0</v>
      </c>
      <c r="U20" s="238">
        <v>1</v>
      </c>
      <c r="W20" s="238">
        <v>69</v>
      </c>
      <c r="X20" s="238">
        <v>2</v>
      </c>
      <c r="Y20" s="238">
        <v>6</v>
      </c>
      <c r="Z20" s="238">
        <v>1</v>
      </c>
      <c r="AB20" s="238">
        <v>1</v>
      </c>
      <c r="AC20" s="238">
        <v>98</v>
      </c>
      <c r="AD20" s="238" t="s">
        <v>2726</v>
      </c>
      <c r="AF20" s="238" t="s">
        <v>4194</v>
      </c>
      <c r="AG20" s="238">
        <v>3</v>
      </c>
      <c r="AH20" s="238">
        <v>2</v>
      </c>
      <c r="AI20" s="238">
        <v>2</v>
      </c>
      <c r="AJ20" s="238">
        <v>3</v>
      </c>
      <c r="AK20" s="238">
        <v>21</v>
      </c>
      <c r="AL20" s="238">
        <v>19</v>
      </c>
      <c r="AM20" s="238" t="s">
        <v>363</v>
      </c>
      <c r="AN20" s="238">
        <v>5</v>
      </c>
      <c r="AO20" s="238">
        <v>72</v>
      </c>
      <c r="AS20" s="238">
        <v>12</v>
      </c>
      <c r="AT20" s="238">
        <v>9</v>
      </c>
      <c r="AU20" s="238">
        <v>55</v>
      </c>
      <c r="AV20" s="238">
        <v>11</v>
      </c>
      <c r="AW20" s="238">
        <v>21</v>
      </c>
      <c r="CT20" s="238">
        <v>430060.62955239898</v>
      </c>
      <c r="CU20" s="238">
        <v>4961523.0979224201</v>
      </c>
      <c r="CV20" s="238">
        <v>44.803685489999999</v>
      </c>
      <c r="CW20" s="238">
        <v>-93.884368170000002</v>
      </c>
      <c r="CX20" s="238" t="s">
        <v>359</v>
      </c>
      <c r="CY20" s="238" t="s">
        <v>4339</v>
      </c>
    </row>
    <row r="21" spans="1:103" x14ac:dyDescent="0.25">
      <c r="A21" s="238">
        <v>10850647</v>
      </c>
      <c r="B21" s="238">
        <v>3</v>
      </c>
      <c r="C21" s="238">
        <v>5</v>
      </c>
      <c r="D21" s="238">
        <v>26.756</v>
      </c>
      <c r="E21" s="238">
        <v>10</v>
      </c>
      <c r="G21" s="238" t="s">
        <v>4252</v>
      </c>
      <c r="H21" s="238" t="s">
        <v>354</v>
      </c>
      <c r="I21" s="238">
        <v>25</v>
      </c>
      <c r="K21" s="238">
        <v>13007910</v>
      </c>
      <c r="L21" s="238">
        <v>130770202</v>
      </c>
      <c r="M21" s="238">
        <v>3</v>
      </c>
      <c r="N21" s="238">
        <v>18</v>
      </c>
      <c r="O21" s="238">
        <v>2013</v>
      </c>
      <c r="P21" s="238" t="s">
        <v>361</v>
      </c>
      <c r="Q21" s="238">
        <v>10</v>
      </c>
      <c r="S21" s="238">
        <v>5</v>
      </c>
      <c r="T21" s="238">
        <v>0</v>
      </c>
      <c r="U21" s="238">
        <v>1</v>
      </c>
      <c r="V21" s="238">
        <v>7</v>
      </c>
      <c r="W21" s="238">
        <v>83</v>
      </c>
      <c r="X21" s="238">
        <v>2</v>
      </c>
      <c r="Y21" s="238">
        <v>1</v>
      </c>
      <c r="Z21" s="238">
        <v>4</v>
      </c>
      <c r="AA21" s="238">
        <v>7</v>
      </c>
      <c r="AB21" s="238">
        <v>5</v>
      </c>
      <c r="AC21" s="238">
        <v>98</v>
      </c>
      <c r="AD21" s="238" t="s">
        <v>4197</v>
      </c>
      <c r="AE21" s="238" t="s">
        <v>4340</v>
      </c>
      <c r="AF21" s="238" t="s">
        <v>4194</v>
      </c>
      <c r="AG21" s="238">
        <v>3</v>
      </c>
      <c r="AH21" s="238">
        <v>2</v>
      </c>
      <c r="AI21" s="238">
        <v>4</v>
      </c>
      <c r="AJ21" s="238">
        <v>1</v>
      </c>
      <c r="AK21" s="238">
        <v>21</v>
      </c>
      <c r="AL21" s="238">
        <v>37</v>
      </c>
      <c r="AM21" s="238" t="s">
        <v>363</v>
      </c>
      <c r="AN21" s="238">
        <v>5</v>
      </c>
      <c r="AS21" s="238">
        <v>7</v>
      </c>
      <c r="AT21" s="238">
        <v>98</v>
      </c>
      <c r="AU21" s="238">
        <v>55</v>
      </c>
      <c r="AV21" s="238">
        <v>10</v>
      </c>
      <c r="AW21" s="238">
        <v>21</v>
      </c>
      <c r="CT21" s="238">
        <v>429986</v>
      </c>
      <c r="CU21" s="238">
        <v>4961477</v>
      </c>
      <c r="CV21" s="238">
        <v>44.803265799999998</v>
      </c>
      <c r="CW21" s="238">
        <v>-93.885305500000001</v>
      </c>
      <c r="CX21" s="238" t="s">
        <v>359</v>
      </c>
      <c r="CY21" s="238" t="s">
        <v>4341</v>
      </c>
    </row>
    <row r="22" spans="1:103" x14ac:dyDescent="0.25">
      <c r="A22" s="238">
        <v>11015612</v>
      </c>
      <c r="B22" s="238">
        <v>3</v>
      </c>
      <c r="C22" s="238">
        <v>5</v>
      </c>
      <c r="D22" s="238">
        <v>26.832000000000001</v>
      </c>
      <c r="E22" s="238">
        <v>10</v>
      </c>
      <c r="G22" s="238" t="s">
        <v>4252</v>
      </c>
      <c r="H22" s="238" t="s">
        <v>354</v>
      </c>
      <c r="I22" s="238">
        <v>25</v>
      </c>
      <c r="K22" s="238">
        <v>15000612</v>
      </c>
      <c r="L22" s="238">
        <v>150080520</v>
      </c>
      <c r="M22" s="238">
        <v>1</v>
      </c>
      <c r="N22" s="238">
        <v>8</v>
      </c>
      <c r="O22" s="238">
        <v>2015</v>
      </c>
      <c r="P22" s="238" t="s">
        <v>384</v>
      </c>
      <c r="Q22" s="238">
        <v>5</v>
      </c>
      <c r="S22" s="238">
        <v>5</v>
      </c>
      <c r="T22" s="238">
        <v>0</v>
      </c>
      <c r="U22" s="238">
        <v>2</v>
      </c>
      <c r="V22" s="238">
        <v>1</v>
      </c>
      <c r="W22" s="238">
        <v>10</v>
      </c>
      <c r="X22" s="238">
        <v>2</v>
      </c>
      <c r="Y22" s="238">
        <v>5</v>
      </c>
      <c r="Z22" s="238">
        <v>1</v>
      </c>
      <c r="AB22" s="238">
        <v>1</v>
      </c>
      <c r="AC22" s="238">
        <v>98</v>
      </c>
      <c r="AD22" s="238" t="s">
        <v>2594</v>
      </c>
      <c r="AE22" s="238" t="s">
        <v>4342</v>
      </c>
      <c r="AF22" s="238" t="s">
        <v>4194</v>
      </c>
      <c r="AG22" s="238">
        <v>7</v>
      </c>
      <c r="AH22" s="238">
        <v>2</v>
      </c>
      <c r="AI22" s="238">
        <v>2</v>
      </c>
      <c r="AJ22" s="238">
        <v>3</v>
      </c>
      <c r="AK22" s="238">
        <v>21</v>
      </c>
      <c r="AL22" s="238">
        <v>58</v>
      </c>
      <c r="AM22" s="238" t="s">
        <v>354</v>
      </c>
      <c r="AN22" s="238">
        <v>5</v>
      </c>
      <c r="AO22" s="238">
        <v>1</v>
      </c>
      <c r="AS22" s="238">
        <v>7</v>
      </c>
      <c r="AT22" s="238">
        <v>98</v>
      </c>
      <c r="AU22" s="238">
        <v>55</v>
      </c>
      <c r="AV22" s="238">
        <v>11</v>
      </c>
      <c r="AW22" s="238">
        <v>21</v>
      </c>
      <c r="AX22" s="238">
        <v>2</v>
      </c>
      <c r="AY22" s="238">
        <v>2</v>
      </c>
      <c r="AZ22" s="238">
        <v>3</v>
      </c>
      <c r="BA22" s="238">
        <v>21</v>
      </c>
      <c r="BB22" s="238">
        <v>53</v>
      </c>
      <c r="BC22" s="238" t="s">
        <v>354</v>
      </c>
      <c r="BD22" s="238">
        <v>5</v>
      </c>
      <c r="BE22" s="238">
        <v>5</v>
      </c>
      <c r="BI22" s="238">
        <v>7</v>
      </c>
      <c r="BJ22" s="238">
        <v>98</v>
      </c>
      <c r="BK22" s="238">
        <v>55</v>
      </c>
      <c r="BL22" s="238">
        <v>11</v>
      </c>
      <c r="BM22" s="238">
        <v>21</v>
      </c>
      <c r="CT22" s="238">
        <v>430093</v>
      </c>
      <c r="CU22" s="238">
        <v>4961539</v>
      </c>
      <c r="CV22" s="238">
        <v>44.803829100000002</v>
      </c>
      <c r="CW22" s="238">
        <v>-93.883966099999995</v>
      </c>
      <c r="CX22" s="238" t="s">
        <v>359</v>
      </c>
      <c r="CY22" s="238" t="s">
        <v>4343</v>
      </c>
    </row>
    <row r="23" spans="1:103" x14ac:dyDescent="0.25">
      <c r="A23" s="238">
        <v>10854252</v>
      </c>
      <c r="B23" s="238">
        <v>3</v>
      </c>
      <c r="C23" s="238">
        <v>5</v>
      </c>
      <c r="D23" s="238">
        <v>26.838000000000001</v>
      </c>
      <c r="E23" s="238">
        <v>10</v>
      </c>
      <c r="G23" s="238" t="s">
        <v>4252</v>
      </c>
      <c r="H23" s="238" t="s">
        <v>354</v>
      </c>
      <c r="I23" s="238">
        <v>25</v>
      </c>
      <c r="K23" s="238">
        <v>13028979</v>
      </c>
      <c r="L23" s="238">
        <v>132670097</v>
      </c>
      <c r="M23" s="238">
        <v>9</v>
      </c>
      <c r="N23" s="238">
        <v>24</v>
      </c>
      <c r="O23" s="238">
        <v>2013</v>
      </c>
      <c r="P23" s="238" t="s">
        <v>368</v>
      </c>
      <c r="Q23" s="238">
        <v>5</v>
      </c>
      <c r="S23" s="238">
        <v>5</v>
      </c>
      <c r="T23" s="238">
        <v>0</v>
      </c>
      <c r="U23" s="238">
        <v>1</v>
      </c>
      <c r="V23" s="238">
        <v>4</v>
      </c>
      <c r="W23" s="238">
        <v>45</v>
      </c>
      <c r="X23" s="238">
        <v>2</v>
      </c>
      <c r="Y23" s="238">
        <v>4</v>
      </c>
      <c r="Z23" s="238">
        <v>1</v>
      </c>
      <c r="AB23" s="238">
        <v>1</v>
      </c>
      <c r="AC23" s="238">
        <v>98</v>
      </c>
      <c r="AD23" s="238" t="s">
        <v>2594</v>
      </c>
      <c r="AE23" s="238" t="s">
        <v>4342</v>
      </c>
      <c r="AF23" s="238" t="s">
        <v>4194</v>
      </c>
      <c r="AG23" s="238">
        <v>3</v>
      </c>
      <c r="AH23" s="238">
        <v>2</v>
      </c>
      <c r="AI23" s="238">
        <v>2</v>
      </c>
      <c r="AJ23" s="238">
        <v>3</v>
      </c>
      <c r="AK23" s="238">
        <v>21</v>
      </c>
      <c r="AL23" s="238">
        <v>25</v>
      </c>
      <c r="AM23" s="238" t="s">
        <v>354</v>
      </c>
      <c r="AN23" s="238">
        <v>99</v>
      </c>
      <c r="AS23" s="238">
        <v>7</v>
      </c>
      <c r="AT23" s="238">
        <v>98</v>
      </c>
      <c r="AU23" s="238">
        <v>55</v>
      </c>
      <c r="AV23" s="238">
        <v>10</v>
      </c>
      <c r="AW23" s="238">
        <v>21</v>
      </c>
      <c r="CT23" s="238">
        <v>430101</v>
      </c>
      <c r="CU23" s="238">
        <v>4961544</v>
      </c>
      <c r="CV23" s="238">
        <v>44.803873600000003</v>
      </c>
      <c r="CW23" s="238">
        <v>-93.883860299999995</v>
      </c>
      <c r="CX23" s="238" t="s">
        <v>359</v>
      </c>
      <c r="CY23" s="238" t="s">
        <v>4344</v>
      </c>
    </row>
    <row r="24" spans="1:103" hidden="1" x14ac:dyDescent="0.25">
      <c r="A24" s="238">
        <v>817688</v>
      </c>
      <c r="B24" s="238">
        <v>3</v>
      </c>
      <c r="C24" s="238">
        <v>5</v>
      </c>
      <c r="D24" s="238">
        <v>26.853000000000002</v>
      </c>
      <c r="E24" s="238">
        <v>10</v>
      </c>
      <c r="G24" s="238" t="s">
        <v>353</v>
      </c>
      <c r="H24" s="238" t="s">
        <v>354</v>
      </c>
      <c r="I24" s="238">
        <v>25</v>
      </c>
      <c r="K24" s="238">
        <v>20505295</v>
      </c>
      <c r="L24" s="238">
        <v>201850011</v>
      </c>
      <c r="M24" s="238">
        <v>7</v>
      </c>
      <c r="N24" s="238">
        <v>3</v>
      </c>
      <c r="O24" s="238">
        <v>2020</v>
      </c>
      <c r="P24" s="238" t="s">
        <v>362</v>
      </c>
      <c r="Q24" s="238">
        <v>7</v>
      </c>
      <c r="R24" s="238" t="s">
        <v>369</v>
      </c>
      <c r="S24" s="238">
        <v>4</v>
      </c>
      <c r="T24" s="238">
        <v>0</v>
      </c>
      <c r="U24" s="238">
        <v>1</v>
      </c>
      <c r="W24" s="238">
        <v>69</v>
      </c>
      <c r="X24" s="238">
        <v>2</v>
      </c>
      <c r="Y24" s="238">
        <v>1</v>
      </c>
      <c r="Z24" s="238">
        <v>1</v>
      </c>
      <c r="AB24" s="238">
        <v>1</v>
      </c>
      <c r="AC24" s="238">
        <v>98</v>
      </c>
      <c r="AD24" s="238" t="s">
        <v>2726</v>
      </c>
      <c r="AF24" s="238" t="s">
        <v>4194</v>
      </c>
      <c r="AG24" s="238">
        <v>3</v>
      </c>
      <c r="AH24" s="238">
        <v>2</v>
      </c>
      <c r="AI24" s="238">
        <v>4</v>
      </c>
      <c r="AJ24" s="238">
        <v>3</v>
      </c>
      <c r="AK24" s="238">
        <v>21</v>
      </c>
      <c r="AL24" s="238">
        <v>45</v>
      </c>
      <c r="AM24" s="238" t="s">
        <v>363</v>
      </c>
      <c r="AN24" s="238">
        <v>5</v>
      </c>
      <c r="AO24" s="238">
        <v>72</v>
      </c>
      <c r="AS24" s="238">
        <v>12</v>
      </c>
      <c r="AT24" s="238">
        <v>9</v>
      </c>
      <c r="AU24" s="238">
        <v>55</v>
      </c>
      <c r="AV24" s="238">
        <v>11</v>
      </c>
      <c r="AW24" s="238">
        <v>21</v>
      </c>
      <c r="CT24" s="238">
        <v>430120.235373804</v>
      </c>
      <c r="CU24" s="238">
        <v>4961557.7935822504</v>
      </c>
      <c r="CV24" s="238">
        <v>44.804003629999997</v>
      </c>
      <c r="CW24" s="238">
        <v>-93.883619330000002</v>
      </c>
      <c r="CX24" s="238" t="s">
        <v>359</v>
      </c>
      <c r="CY24" s="238" t="s">
        <v>4345</v>
      </c>
    </row>
    <row r="25" spans="1:103" x14ac:dyDescent="0.25">
      <c r="A25" s="238">
        <v>501740</v>
      </c>
      <c r="B25" s="238">
        <v>3</v>
      </c>
      <c r="C25" s="238">
        <v>5</v>
      </c>
      <c r="D25" s="238">
        <v>26.896000000000001</v>
      </c>
      <c r="E25" s="238">
        <v>10</v>
      </c>
      <c r="G25" s="238" t="s">
        <v>1060</v>
      </c>
      <c r="H25" s="238" t="s">
        <v>354</v>
      </c>
      <c r="I25" s="238">
        <v>25</v>
      </c>
      <c r="K25" s="238">
        <v>17030425</v>
      </c>
      <c r="M25" s="238">
        <v>9</v>
      </c>
      <c r="N25" s="238">
        <v>15</v>
      </c>
      <c r="O25" s="238">
        <v>2017</v>
      </c>
      <c r="P25" s="238" t="s">
        <v>362</v>
      </c>
      <c r="Q25" s="238">
        <v>19</v>
      </c>
      <c r="R25" s="238" t="s">
        <v>356</v>
      </c>
      <c r="S25" s="238">
        <v>5</v>
      </c>
      <c r="T25" s="238">
        <v>0</v>
      </c>
      <c r="U25" s="238">
        <v>2</v>
      </c>
      <c r="W25" s="238">
        <v>16</v>
      </c>
      <c r="X25" s="238">
        <v>2</v>
      </c>
      <c r="Y25" s="238">
        <v>6</v>
      </c>
      <c r="Z25" s="238">
        <v>1</v>
      </c>
      <c r="AB25" s="238">
        <v>1</v>
      </c>
      <c r="AC25" s="238">
        <v>98</v>
      </c>
      <c r="AD25" s="238" t="s">
        <v>2726</v>
      </c>
      <c r="AF25" s="238" t="s">
        <v>4194</v>
      </c>
      <c r="AG25" s="238">
        <v>90</v>
      </c>
      <c r="AH25" s="238">
        <v>2</v>
      </c>
      <c r="AI25" s="238">
        <v>4</v>
      </c>
      <c r="AJ25" s="238">
        <v>4</v>
      </c>
      <c r="AK25" s="238">
        <v>21</v>
      </c>
      <c r="AL25" s="238">
        <v>44</v>
      </c>
      <c r="AM25" s="238" t="s">
        <v>354</v>
      </c>
      <c r="AN25" s="238">
        <v>5</v>
      </c>
      <c r="AO25" s="238">
        <v>1</v>
      </c>
      <c r="AS25" s="238">
        <v>12</v>
      </c>
      <c r="AT25" s="238">
        <v>9</v>
      </c>
      <c r="AU25" s="238">
        <v>55</v>
      </c>
      <c r="AV25" s="238">
        <v>11</v>
      </c>
      <c r="AW25" s="238">
        <v>21</v>
      </c>
      <c r="AX25" s="238">
        <v>2</v>
      </c>
      <c r="AY25" s="238">
        <v>5</v>
      </c>
      <c r="AZ25" s="238">
        <v>3</v>
      </c>
      <c r="BA25" s="238">
        <v>21</v>
      </c>
      <c r="BB25" s="238">
        <v>54</v>
      </c>
      <c r="BC25" s="238" t="s">
        <v>354</v>
      </c>
      <c r="BD25" s="238">
        <v>5</v>
      </c>
      <c r="BE25" s="238">
        <v>1</v>
      </c>
      <c r="BI25" s="238">
        <v>12</v>
      </c>
      <c r="BJ25" s="238">
        <v>9</v>
      </c>
      <c r="BK25" s="238">
        <v>55</v>
      </c>
      <c r="BL25" s="238">
        <v>11</v>
      </c>
      <c r="BM25" s="238">
        <v>21</v>
      </c>
      <c r="CT25" s="238">
        <v>430323.79293789697</v>
      </c>
      <c r="CU25" s="238">
        <v>4961678.3467281898</v>
      </c>
      <c r="CV25" s="238">
        <v>44.805108629999999</v>
      </c>
      <c r="CW25" s="238">
        <v>-93.881062200000002</v>
      </c>
      <c r="CX25" s="238" t="s">
        <v>359</v>
      </c>
      <c r="CY25" s="238" t="s">
        <v>4346</v>
      </c>
    </row>
    <row r="26" spans="1:103" x14ac:dyDescent="0.25">
      <c r="A26" s="238">
        <v>844522</v>
      </c>
      <c r="B26" s="238">
        <v>3</v>
      </c>
      <c r="C26" s="238">
        <v>5</v>
      </c>
      <c r="D26" s="238">
        <v>26.975000000000001</v>
      </c>
      <c r="E26" s="238">
        <v>10</v>
      </c>
      <c r="G26" s="238" t="s">
        <v>1060</v>
      </c>
      <c r="H26" s="238" t="s">
        <v>354</v>
      </c>
      <c r="I26" s="238">
        <v>25</v>
      </c>
      <c r="K26" s="238">
        <v>20029693</v>
      </c>
      <c r="L26" s="238">
        <v>202790005</v>
      </c>
      <c r="M26" s="238">
        <v>10</v>
      </c>
      <c r="N26" s="238">
        <v>5</v>
      </c>
      <c r="O26" s="238">
        <v>2020</v>
      </c>
      <c r="P26" s="238" t="s">
        <v>361</v>
      </c>
      <c r="Q26" s="238">
        <v>5</v>
      </c>
      <c r="R26" s="238">
        <v>98</v>
      </c>
      <c r="S26" s="238">
        <v>5</v>
      </c>
      <c r="T26" s="238">
        <v>0</v>
      </c>
      <c r="U26" s="238">
        <v>1</v>
      </c>
      <c r="W26" s="238">
        <v>16</v>
      </c>
      <c r="X26" s="238">
        <v>2</v>
      </c>
      <c r="Y26" s="238">
        <v>6</v>
      </c>
      <c r="Z26" s="238">
        <v>1</v>
      </c>
      <c r="AB26" s="238">
        <v>1</v>
      </c>
      <c r="AC26" s="238">
        <v>98</v>
      </c>
      <c r="AD26" s="238" t="s">
        <v>2726</v>
      </c>
      <c r="AF26" s="238" t="s">
        <v>4194</v>
      </c>
      <c r="AG26" s="238">
        <v>4</v>
      </c>
      <c r="AH26" s="238">
        <v>2</v>
      </c>
      <c r="AI26" s="238">
        <v>2</v>
      </c>
      <c r="AJ26" s="238">
        <v>3</v>
      </c>
      <c r="AK26" s="238">
        <v>21</v>
      </c>
      <c r="AL26" s="238">
        <v>56</v>
      </c>
      <c r="AM26" s="238" t="s">
        <v>354</v>
      </c>
      <c r="AN26" s="238">
        <v>5</v>
      </c>
      <c r="AO26" s="238">
        <v>1</v>
      </c>
      <c r="AS26" s="238">
        <v>12</v>
      </c>
      <c r="AT26" s="238">
        <v>9</v>
      </c>
      <c r="AU26" s="238">
        <v>55</v>
      </c>
      <c r="AV26" s="238">
        <v>11</v>
      </c>
      <c r="AW26" s="238">
        <v>21</v>
      </c>
      <c r="CT26" s="238">
        <v>430285.95716188301</v>
      </c>
      <c r="CU26" s="238">
        <v>4961663.9314504899</v>
      </c>
      <c r="CV26" s="238">
        <v>44.80497518</v>
      </c>
      <c r="CW26" s="238">
        <v>-93.881538599999999</v>
      </c>
      <c r="CX26" s="238" t="s">
        <v>359</v>
      </c>
      <c r="CY26" s="238" t="s">
        <v>4347</v>
      </c>
    </row>
    <row r="27" spans="1:103" x14ac:dyDescent="0.25">
      <c r="A27" s="238">
        <v>355932</v>
      </c>
      <c r="B27" s="238">
        <v>3</v>
      </c>
      <c r="C27" s="238">
        <v>5</v>
      </c>
      <c r="D27" s="238">
        <v>26.975999999999999</v>
      </c>
      <c r="E27" s="238">
        <v>10</v>
      </c>
      <c r="G27" s="238" t="s">
        <v>1060</v>
      </c>
      <c r="H27" s="238" t="s">
        <v>354</v>
      </c>
      <c r="I27" s="238">
        <v>25</v>
      </c>
      <c r="K27" s="238">
        <v>16019281</v>
      </c>
      <c r="M27" s="238">
        <v>6</v>
      </c>
      <c r="N27" s="238">
        <v>11</v>
      </c>
      <c r="O27" s="238">
        <v>2016</v>
      </c>
      <c r="P27" s="238" t="s">
        <v>364</v>
      </c>
      <c r="Q27" s="238">
        <v>22</v>
      </c>
      <c r="R27" s="238" t="s">
        <v>369</v>
      </c>
      <c r="S27" s="238">
        <v>5</v>
      </c>
      <c r="T27" s="238">
        <v>0</v>
      </c>
      <c r="U27" s="238">
        <v>1</v>
      </c>
      <c r="W27" s="238">
        <v>16</v>
      </c>
      <c r="X27" s="238">
        <v>4</v>
      </c>
      <c r="Y27" s="238">
        <v>6</v>
      </c>
      <c r="Z27" s="238">
        <v>1</v>
      </c>
      <c r="AB27" s="238">
        <v>1</v>
      </c>
      <c r="AC27" s="238">
        <v>98</v>
      </c>
      <c r="AD27" s="238" t="s">
        <v>2726</v>
      </c>
      <c r="AE27" s="238" t="s">
        <v>4348</v>
      </c>
      <c r="AF27" s="238" t="s">
        <v>4194</v>
      </c>
      <c r="AG27" s="238">
        <v>4</v>
      </c>
      <c r="AH27" s="238">
        <v>2</v>
      </c>
      <c r="AI27" s="238">
        <v>2</v>
      </c>
      <c r="AJ27" s="238">
        <v>3</v>
      </c>
      <c r="AK27" s="238">
        <v>21</v>
      </c>
      <c r="AL27" s="238">
        <v>34</v>
      </c>
      <c r="AM27" s="238" t="s">
        <v>354</v>
      </c>
      <c r="AN27" s="238">
        <v>5</v>
      </c>
      <c r="AO27" s="238">
        <v>1</v>
      </c>
      <c r="AS27" s="238">
        <v>12</v>
      </c>
      <c r="AT27" s="238">
        <v>9</v>
      </c>
      <c r="AU27" s="238">
        <v>55</v>
      </c>
      <c r="AV27" s="238">
        <v>11</v>
      </c>
      <c r="AW27" s="238">
        <v>21</v>
      </c>
      <c r="CT27" s="238">
        <v>430436.62404169003</v>
      </c>
      <c r="CU27" s="238">
        <v>4961739.2410638798</v>
      </c>
      <c r="CV27" s="238">
        <v>44.805667749999998</v>
      </c>
      <c r="CW27" s="238">
        <v>-93.87964393</v>
      </c>
      <c r="CX27" s="238" t="s">
        <v>359</v>
      </c>
      <c r="CY27" s="238" t="s">
        <v>4349</v>
      </c>
    </row>
    <row r="28" spans="1:103" x14ac:dyDescent="0.25">
      <c r="A28" s="238">
        <v>649957</v>
      </c>
      <c r="B28" s="238">
        <v>3</v>
      </c>
      <c r="C28" s="238">
        <v>5</v>
      </c>
      <c r="D28" s="238">
        <v>27.013000000000002</v>
      </c>
      <c r="E28" s="238">
        <v>10</v>
      </c>
      <c r="G28" s="238" t="s">
        <v>1060</v>
      </c>
      <c r="H28" s="238" t="s">
        <v>354</v>
      </c>
      <c r="I28" s="238">
        <v>25</v>
      </c>
      <c r="K28" s="238">
        <v>18031576</v>
      </c>
      <c r="M28" s="238">
        <v>10</v>
      </c>
      <c r="N28" s="238">
        <v>6</v>
      </c>
      <c r="O28" s="238">
        <v>2018</v>
      </c>
      <c r="P28" s="238" t="s">
        <v>364</v>
      </c>
      <c r="Q28" s="238">
        <v>19</v>
      </c>
      <c r="R28" s="238" t="s">
        <v>369</v>
      </c>
      <c r="S28" s="238">
        <v>5</v>
      </c>
      <c r="T28" s="238">
        <v>0</v>
      </c>
      <c r="U28" s="238">
        <v>1</v>
      </c>
      <c r="W28" s="238">
        <v>16</v>
      </c>
      <c r="X28" s="238">
        <v>2</v>
      </c>
      <c r="Y28" s="238">
        <v>3</v>
      </c>
      <c r="Z28" s="238">
        <v>1</v>
      </c>
      <c r="AB28" s="238">
        <v>1</v>
      </c>
      <c r="AC28" s="238">
        <v>98</v>
      </c>
      <c r="AD28" s="238" t="s">
        <v>2726</v>
      </c>
      <c r="AF28" s="238" t="s">
        <v>4194</v>
      </c>
      <c r="AG28" s="238">
        <v>4</v>
      </c>
      <c r="AH28" s="238">
        <v>2</v>
      </c>
      <c r="AI28" s="238">
        <v>2</v>
      </c>
      <c r="AJ28" s="238">
        <v>3</v>
      </c>
      <c r="AK28" s="238">
        <v>21</v>
      </c>
      <c r="AL28" s="238">
        <v>19</v>
      </c>
      <c r="AM28" s="238" t="s">
        <v>363</v>
      </c>
      <c r="AN28" s="238">
        <v>5</v>
      </c>
      <c r="AO28" s="238">
        <v>1</v>
      </c>
      <c r="AS28" s="238">
        <v>12</v>
      </c>
      <c r="AT28" s="238">
        <v>9</v>
      </c>
      <c r="AU28" s="238">
        <v>55</v>
      </c>
      <c r="AV28" s="238">
        <v>11</v>
      </c>
      <c r="AW28" s="238">
        <v>21</v>
      </c>
      <c r="CT28" s="238">
        <v>430345.34047626401</v>
      </c>
      <c r="CU28" s="238">
        <v>4961685.0241344599</v>
      </c>
      <c r="CV28" s="238">
        <v>44.805170840000002</v>
      </c>
      <c r="CW28" s="238">
        <v>-93.880790669999996</v>
      </c>
      <c r="CX28" s="238" t="s">
        <v>359</v>
      </c>
      <c r="CY28" s="238" t="s">
        <v>4350</v>
      </c>
    </row>
    <row r="29" spans="1:103" x14ac:dyDescent="0.25">
      <c r="A29" s="238">
        <v>782726</v>
      </c>
      <c r="B29" s="238">
        <v>3</v>
      </c>
      <c r="C29" s="238">
        <v>5</v>
      </c>
      <c r="D29" s="238">
        <v>27.036000000000001</v>
      </c>
      <c r="E29" s="238">
        <v>10</v>
      </c>
      <c r="G29" s="238" t="s">
        <v>1060</v>
      </c>
      <c r="H29" s="238" t="s">
        <v>354</v>
      </c>
      <c r="I29" s="238">
        <v>25</v>
      </c>
      <c r="K29" s="238">
        <v>20002171</v>
      </c>
      <c r="L29" s="238">
        <v>200230142</v>
      </c>
      <c r="M29" s="238">
        <v>1</v>
      </c>
      <c r="N29" s="238">
        <v>23</v>
      </c>
      <c r="O29" s="238">
        <v>2020</v>
      </c>
      <c r="P29" s="238" t="s">
        <v>384</v>
      </c>
      <c r="Q29" s="238">
        <v>11</v>
      </c>
      <c r="S29" s="238">
        <v>5</v>
      </c>
      <c r="T29" s="238">
        <v>0</v>
      </c>
      <c r="U29" s="238">
        <v>2</v>
      </c>
      <c r="V29" s="238">
        <v>11</v>
      </c>
      <c r="W29" s="238">
        <v>10</v>
      </c>
      <c r="X29" s="238">
        <v>2</v>
      </c>
      <c r="Y29" s="238">
        <v>1</v>
      </c>
      <c r="Z29" s="238">
        <v>2</v>
      </c>
      <c r="AB29" s="238">
        <v>2</v>
      </c>
      <c r="AC29" s="238">
        <v>98</v>
      </c>
      <c r="AD29" s="238" t="s">
        <v>2726</v>
      </c>
      <c r="AF29" s="238" t="s">
        <v>4194</v>
      </c>
      <c r="AG29" s="238">
        <v>6</v>
      </c>
      <c r="AH29" s="238">
        <v>2</v>
      </c>
      <c r="AI29" s="238">
        <v>3</v>
      </c>
      <c r="AJ29" s="238">
        <v>3</v>
      </c>
      <c r="AK29" s="238">
        <v>27</v>
      </c>
      <c r="AL29" s="238">
        <v>34</v>
      </c>
      <c r="AM29" s="238" t="s">
        <v>354</v>
      </c>
      <c r="AN29" s="238">
        <v>5</v>
      </c>
      <c r="AO29" s="238">
        <v>71</v>
      </c>
      <c r="AP29" s="238">
        <v>68</v>
      </c>
      <c r="AS29" s="238">
        <v>12</v>
      </c>
      <c r="AT29" s="238">
        <v>9</v>
      </c>
      <c r="AU29" s="238">
        <v>55</v>
      </c>
      <c r="AV29" s="238">
        <v>11</v>
      </c>
      <c r="AW29" s="238">
        <v>21</v>
      </c>
      <c r="AX29" s="238">
        <v>2</v>
      </c>
      <c r="AY29" s="238">
        <v>3</v>
      </c>
      <c r="AZ29" s="238">
        <v>4</v>
      </c>
      <c r="BA29" s="238">
        <v>21</v>
      </c>
      <c r="BB29" s="238">
        <v>49</v>
      </c>
      <c r="BC29" s="238" t="s">
        <v>354</v>
      </c>
      <c r="BD29" s="238">
        <v>5</v>
      </c>
      <c r="BE29" s="238">
        <v>1</v>
      </c>
      <c r="BI29" s="238">
        <v>12</v>
      </c>
      <c r="BJ29" s="238">
        <v>9</v>
      </c>
      <c r="BL29" s="238">
        <v>11</v>
      </c>
      <c r="BM29" s="238">
        <v>21</v>
      </c>
      <c r="CT29" s="238">
        <v>430377.330459763</v>
      </c>
      <c r="CU29" s="238">
        <v>4961701.8589329496</v>
      </c>
      <c r="CV29" s="238">
        <v>44.805325490000001</v>
      </c>
      <c r="CW29" s="238">
        <v>-93.880388510000003</v>
      </c>
      <c r="CX29" s="238" t="s">
        <v>359</v>
      </c>
      <c r="CY29" s="238" t="s">
        <v>4351</v>
      </c>
    </row>
    <row r="30" spans="1:103" x14ac:dyDescent="0.25">
      <c r="A30" s="238">
        <v>10704120</v>
      </c>
      <c r="B30" s="238">
        <v>3</v>
      </c>
      <c r="C30" s="238">
        <v>5</v>
      </c>
      <c r="D30" s="238">
        <v>27.07</v>
      </c>
      <c r="E30" s="238">
        <v>10</v>
      </c>
      <c r="F30" s="238" t="s">
        <v>1060</v>
      </c>
      <c r="H30" s="238" t="s">
        <v>354</v>
      </c>
      <c r="I30" s="238">
        <v>25</v>
      </c>
      <c r="L30" s="238">
        <v>112980077</v>
      </c>
      <c r="M30" s="238">
        <v>9</v>
      </c>
      <c r="N30" s="238">
        <v>18</v>
      </c>
      <c r="O30" s="238">
        <v>2011</v>
      </c>
      <c r="P30" s="238" t="s">
        <v>366</v>
      </c>
      <c r="Q30" s="238">
        <v>2</v>
      </c>
      <c r="S30" s="238">
        <v>5</v>
      </c>
      <c r="T30" s="238">
        <v>0</v>
      </c>
      <c r="U30" s="238">
        <v>1</v>
      </c>
      <c r="V30" s="238">
        <v>7</v>
      </c>
      <c r="W30" s="238">
        <v>45</v>
      </c>
      <c r="Y30" s="238">
        <v>6</v>
      </c>
      <c r="Z30" s="238">
        <v>1</v>
      </c>
      <c r="AB30" s="238">
        <v>1</v>
      </c>
      <c r="AC30" s="238">
        <v>98</v>
      </c>
      <c r="AF30" s="238" t="s">
        <v>4194</v>
      </c>
      <c r="AG30" s="238">
        <v>3</v>
      </c>
      <c r="AH30" s="238">
        <v>2</v>
      </c>
      <c r="AI30" s="238">
        <v>4</v>
      </c>
      <c r="AJ30" s="238">
        <v>8</v>
      </c>
      <c r="AK30" s="238">
        <v>27</v>
      </c>
      <c r="AL30" s="238">
        <v>26</v>
      </c>
      <c r="AM30" s="238" t="s">
        <v>354</v>
      </c>
      <c r="AT30" s="238">
        <v>98</v>
      </c>
      <c r="AU30" s="238">
        <v>55</v>
      </c>
      <c r="CT30" s="238">
        <v>430425</v>
      </c>
      <c r="CU30" s="238">
        <v>4961730</v>
      </c>
      <c r="CV30" s="238">
        <v>44.805585899999997</v>
      </c>
      <c r="CW30" s="238">
        <v>-93.879789099999996</v>
      </c>
      <c r="CX30" s="238" t="s">
        <v>359</v>
      </c>
    </row>
    <row r="31" spans="1:103" hidden="1" x14ac:dyDescent="0.25">
      <c r="A31" s="238">
        <v>10714743</v>
      </c>
      <c r="B31" s="238">
        <v>3</v>
      </c>
      <c r="C31" s="238">
        <v>5</v>
      </c>
      <c r="D31" s="238">
        <v>27.077000000000002</v>
      </c>
      <c r="E31" s="238">
        <v>10</v>
      </c>
      <c r="G31" s="238" t="s">
        <v>1060</v>
      </c>
      <c r="H31" s="238" t="s">
        <v>354</v>
      </c>
      <c r="I31" s="238">
        <v>25</v>
      </c>
      <c r="K31" s="238">
        <v>11511768</v>
      </c>
      <c r="L31" s="238">
        <v>113350285</v>
      </c>
      <c r="M31" s="238">
        <v>11</v>
      </c>
      <c r="N31" s="238">
        <v>28</v>
      </c>
      <c r="O31" s="238">
        <v>2011</v>
      </c>
      <c r="P31" s="238" t="s">
        <v>361</v>
      </c>
      <c r="Q31" s="238">
        <v>11</v>
      </c>
      <c r="S31" s="238">
        <v>3</v>
      </c>
      <c r="T31" s="238">
        <v>0</v>
      </c>
      <c r="U31" s="238">
        <v>2</v>
      </c>
      <c r="V31" s="238">
        <v>5</v>
      </c>
      <c r="W31" s="238">
        <v>10</v>
      </c>
      <c r="X31" s="238">
        <v>2</v>
      </c>
      <c r="Y31" s="238">
        <v>1</v>
      </c>
      <c r="Z31" s="238">
        <v>1</v>
      </c>
      <c r="AB31" s="238">
        <v>1</v>
      </c>
      <c r="AC31" s="238">
        <v>98</v>
      </c>
      <c r="AD31" s="238" t="s">
        <v>1771</v>
      </c>
      <c r="AE31" s="238" t="s">
        <v>4348</v>
      </c>
      <c r="AF31" s="238" t="s">
        <v>4194</v>
      </c>
      <c r="AG31" s="238">
        <v>10</v>
      </c>
      <c r="AH31" s="238">
        <v>2</v>
      </c>
      <c r="AI31" s="238">
        <v>4</v>
      </c>
      <c r="AJ31" s="238">
        <v>4</v>
      </c>
      <c r="AK31" s="238">
        <v>21</v>
      </c>
      <c r="AL31" s="238">
        <v>16</v>
      </c>
      <c r="AM31" s="238" t="s">
        <v>354</v>
      </c>
      <c r="AN31" s="238">
        <v>99</v>
      </c>
      <c r="AO31" s="238">
        <v>72</v>
      </c>
      <c r="AS31" s="238">
        <v>7</v>
      </c>
      <c r="AT31" s="238">
        <v>98</v>
      </c>
      <c r="AU31" s="238">
        <v>55</v>
      </c>
      <c r="AV31" s="238">
        <v>11</v>
      </c>
      <c r="AW31" s="238">
        <v>21</v>
      </c>
      <c r="AX31" s="238">
        <v>2</v>
      </c>
      <c r="AY31" s="238">
        <v>4</v>
      </c>
      <c r="AZ31" s="238">
        <v>3</v>
      </c>
      <c r="BA31" s="238">
        <v>21</v>
      </c>
      <c r="BB31" s="238">
        <v>40</v>
      </c>
      <c r="BC31" s="238" t="s">
        <v>354</v>
      </c>
      <c r="BD31" s="238">
        <v>5</v>
      </c>
      <c r="BE31" s="238">
        <v>1</v>
      </c>
      <c r="BI31" s="238">
        <v>7</v>
      </c>
      <c r="BJ31" s="238">
        <v>98</v>
      </c>
      <c r="BK31" s="238">
        <v>55</v>
      </c>
      <c r="BL31" s="238">
        <v>11</v>
      </c>
      <c r="BM31" s="238">
        <v>21</v>
      </c>
      <c r="CT31" s="238">
        <v>430435</v>
      </c>
      <c r="CU31" s="238">
        <v>4961736</v>
      </c>
      <c r="CV31" s="238">
        <v>44.8056372</v>
      </c>
      <c r="CW31" s="238">
        <v>-93.8796672</v>
      </c>
      <c r="CX31" s="238" t="s">
        <v>359</v>
      </c>
      <c r="CY31" s="238" t="s">
        <v>4352</v>
      </c>
    </row>
    <row r="32" spans="1:103" x14ac:dyDescent="0.25">
      <c r="A32" s="238">
        <v>10779588</v>
      </c>
      <c r="B32" s="238">
        <v>3</v>
      </c>
      <c r="C32" s="238">
        <v>5</v>
      </c>
      <c r="D32" s="238">
        <v>27.077000000000002</v>
      </c>
      <c r="E32" s="238">
        <v>10</v>
      </c>
      <c r="G32" s="238" t="s">
        <v>1060</v>
      </c>
      <c r="H32" s="238" t="s">
        <v>354</v>
      </c>
      <c r="I32" s="238">
        <v>25</v>
      </c>
      <c r="K32" s="238">
        <v>12507915</v>
      </c>
      <c r="L32" s="238">
        <v>122320160</v>
      </c>
      <c r="M32" s="238">
        <v>8</v>
      </c>
      <c r="N32" s="238">
        <v>16</v>
      </c>
      <c r="O32" s="238">
        <v>2012</v>
      </c>
      <c r="P32" s="238" t="s">
        <v>384</v>
      </c>
      <c r="Q32" s="238">
        <v>15</v>
      </c>
      <c r="S32" s="238">
        <v>5</v>
      </c>
      <c r="T32" s="238">
        <v>0</v>
      </c>
      <c r="U32" s="238">
        <v>1</v>
      </c>
      <c r="V32" s="238">
        <v>4</v>
      </c>
      <c r="W32" s="238">
        <v>32</v>
      </c>
      <c r="X32" s="238">
        <v>2</v>
      </c>
      <c r="Y32" s="238">
        <v>1</v>
      </c>
      <c r="Z32" s="238">
        <v>1</v>
      </c>
      <c r="AB32" s="238">
        <v>1</v>
      </c>
      <c r="AC32" s="238">
        <v>98</v>
      </c>
      <c r="AD32" s="238" t="s">
        <v>1771</v>
      </c>
      <c r="AE32" s="238" t="s">
        <v>4334</v>
      </c>
      <c r="AF32" s="238" t="s">
        <v>4194</v>
      </c>
      <c r="AG32" s="238">
        <v>3</v>
      </c>
      <c r="AH32" s="238">
        <v>2</v>
      </c>
      <c r="AI32" s="238">
        <v>4</v>
      </c>
      <c r="AJ32" s="238">
        <v>4</v>
      </c>
      <c r="AK32" s="238">
        <v>21</v>
      </c>
      <c r="AL32" s="238">
        <v>49</v>
      </c>
      <c r="AM32" s="238" t="s">
        <v>363</v>
      </c>
      <c r="AN32" s="238">
        <v>5</v>
      </c>
      <c r="AO32" s="238">
        <v>15</v>
      </c>
      <c r="AP32" s="238">
        <v>72</v>
      </c>
      <c r="AS32" s="238">
        <v>7</v>
      </c>
      <c r="AT32" s="238">
        <v>98</v>
      </c>
      <c r="AU32" s="238">
        <v>55</v>
      </c>
      <c r="AV32" s="238">
        <v>11</v>
      </c>
      <c r="AW32" s="238">
        <v>21</v>
      </c>
      <c r="CT32" s="238">
        <v>430435</v>
      </c>
      <c r="CU32" s="238">
        <v>4961736</v>
      </c>
      <c r="CV32" s="238">
        <v>44.8056372</v>
      </c>
      <c r="CW32" s="238">
        <v>-93.8796672</v>
      </c>
      <c r="CX32" s="238" t="s">
        <v>359</v>
      </c>
      <c r="CY32" s="238" t="s">
        <v>4353</v>
      </c>
    </row>
    <row r="33" spans="1:103" x14ac:dyDescent="0.25">
      <c r="A33" s="238">
        <v>657418</v>
      </c>
      <c r="B33" s="238">
        <v>3</v>
      </c>
      <c r="C33" s="238">
        <v>5</v>
      </c>
      <c r="D33" s="238">
        <v>27.173999999999999</v>
      </c>
      <c r="E33" s="238">
        <v>10</v>
      </c>
      <c r="G33" s="238" t="s">
        <v>1060</v>
      </c>
      <c r="H33" s="238" t="s">
        <v>354</v>
      </c>
      <c r="I33" s="238">
        <v>25</v>
      </c>
      <c r="K33" s="238">
        <v>18034790</v>
      </c>
      <c r="M33" s="238">
        <v>11</v>
      </c>
      <c r="N33" s="238">
        <v>6</v>
      </c>
      <c r="O33" s="238">
        <v>2018</v>
      </c>
      <c r="P33" s="238" t="s">
        <v>368</v>
      </c>
      <c r="Q33" s="238">
        <v>19</v>
      </c>
      <c r="S33" s="238">
        <v>5</v>
      </c>
      <c r="T33" s="238">
        <v>0</v>
      </c>
      <c r="U33" s="238">
        <v>1</v>
      </c>
      <c r="W33" s="238">
        <v>16</v>
      </c>
      <c r="X33" s="238">
        <v>2</v>
      </c>
      <c r="Y33" s="238">
        <v>6</v>
      </c>
      <c r="Z33" s="238">
        <v>3</v>
      </c>
      <c r="AB33" s="238">
        <v>2</v>
      </c>
      <c r="AC33" s="238">
        <v>98</v>
      </c>
      <c r="AD33" s="238" t="s">
        <v>2726</v>
      </c>
      <c r="AF33" s="238" t="s">
        <v>4194</v>
      </c>
      <c r="AG33" s="238">
        <v>4</v>
      </c>
      <c r="AH33" s="238">
        <v>2</v>
      </c>
      <c r="AI33" s="238">
        <v>2</v>
      </c>
      <c r="AJ33" s="238">
        <v>4</v>
      </c>
      <c r="AK33" s="238">
        <v>21</v>
      </c>
      <c r="AL33" s="238">
        <v>65</v>
      </c>
      <c r="AM33" s="238" t="s">
        <v>363</v>
      </c>
      <c r="AN33" s="238">
        <v>5</v>
      </c>
      <c r="AO33" s="238">
        <v>1</v>
      </c>
      <c r="AS33" s="238">
        <v>12</v>
      </c>
      <c r="AT33" s="238">
        <v>9</v>
      </c>
      <c r="AU33" s="238">
        <v>55</v>
      </c>
      <c r="AV33" s="238">
        <v>11</v>
      </c>
      <c r="AW33" s="238">
        <v>21</v>
      </c>
      <c r="CT33" s="238">
        <v>430571.47512437799</v>
      </c>
      <c r="CU33" s="238">
        <v>4961808.9075138597</v>
      </c>
      <c r="CV33" s="238">
        <v>44.806307949999997</v>
      </c>
      <c r="CW33" s="238">
        <v>-93.877948430000004</v>
      </c>
      <c r="CX33" s="238" t="s">
        <v>359</v>
      </c>
      <c r="CY33" s="238" t="s">
        <v>4354</v>
      </c>
    </row>
    <row r="34" spans="1:103" x14ac:dyDescent="0.25">
      <c r="A34" s="238">
        <v>365513</v>
      </c>
      <c r="B34" s="238">
        <v>3</v>
      </c>
      <c r="C34" s="238">
        <v>5</v>
      </c>
      <c r="D34" s="238">
        <v>27.303999999999998</v>
      </c>
      <c r="E34" s="238">
        <v>10</v>
      </c>
      <c r="G34" s="238" t="s">
        <v>1060</v>
      </c>
      <c r="H34" s="238" t="s">
        <v>354</v>
      </c>
      <c r="I34" s="238">
        <v>25</v>
      </c>
      <c r="K34" s="238">
        <v>16024385</v>
      </c>
      <c r="M34" s="238">
        <v>7</v>
      </c>
      <c r="N34" s="238">
        <v>21</v>
      </c>
      <c r="O34" s="238">
        <v>2016</v>
      </c>
      <c r="P34" s="238" t="s">
        <v>384</v>
      </c>
      <c r="Q34" s="238">
        <v>4</v>
      </c>
      <c r="R34" s="238" t="s">
        <v>369</v>
      </c>
      <c r="S34" s="238">
        <v>5</v>
      </c>
      <c r="T34" s="238">
        <v>0</v>
      </c>
      <c r="U34" s="238">
        <v>1</v>
      </c>
      <c r="W34" s="238">
        <v>16</v>
      </c>
      <c r="X34" s="238">
        <v>2</v>
      </c>
      <c r="Y34" s="238">
        <v>6</v>
      </c>
      <c r="Z34" s="238">
        <v>3</v>
      </c>
      <c r="AB34" s="238">
        <v>2</v>
      </c>
      <c r="AC34" s="238">
        <v>98</v>
      </c>
      <c r="AD34" s="238" t="s">
        <v>2726</v>
      </c>
      <c r="AF34" s="238" t="s">
        <v>4194</v>
      </c>
      <c r="AG34" s="238">
        <v>4</v>
      </c>
      <c r="AH34" s="238">
        <v>2</v>
      </c>
      <c r="AI34" s="238">
        <v>2</v>
      </c>
      <c r="AJ34" s="238">
        <v>3</v>
      </c>
      <c r="AK34" s="238">
        <v>21</v>
      </c>
      <c r="AL34" s="238">
        <v>36</v>
      </c>
      <c r="AM34" s="238" t="s">
        <v>354</v>
      </c>
      <c r="AN34" s="238">
        <v>5</v>
      </c>
      <c r="AO34" s="238">
        <v>1</v>
      </c>
      <c r="AS34" s="238">
        <v>12</v>
      </c>
      <c r="AT34" s="238">
        <v>9</v>
      </c>
      <c r="AU34" s="238">
        <v>55</v>
      </c>
      <c r="AV34" s="238">
        <v>11</v>
      </c>
      <c r="AW34" s="238">
        <v>21</v>
      </c>
      <c r="CT34" s="238">
        <v>430894.93507780897</v>
      </c>
      <c r="CU34" s="238">
        <v>4962000.9898769604</v>
      </c>
      <c r="CV34" s="238">
        <v>44.808068290000001</v>
      </c>
      <c r="CW34" s="238">
        <v>-93.873884739999994</v>
      </c>
      <c r="CX34" s="238" t="s">
        <v>359</v>
      </c>
      <c r="CY34" s="238" t="s">
        <v>4355</v>
      </c>
    </row>
    <row r="35" spans="1:103" x14ac:dyDescent="0.25">
      <c r="A35" s="238">
        <v>505192</v>
      </c>
      <c r="B35" s="238">
        <v>3</v>
      </c>
      <c r="C35" s="238">
        <v>5</v>
      </c>
      <c r="D35" s="238">
        <v>27.312000000000001</v>
      </c>
      <c r="E35" s="238">
        <v>10</v>
      </c>
      <c r="G35" s="238" t="s">
        <v>1060</v>
      </c>
      <c r="H35" s="238" t="s">
        <v>354</v>
      </c>
      <c r="I35" s="238">
        <v>25</v>
      </c>
      <c r="K35" s="238">
        <v>17032060</v>
      </c>
      <c r="M35" s="238">
        <v>9</v>
      </c>
      <c r="N35" s="238">
        <v>30</v>
      </c>
      <c r="O35" s="238">
        <v>2017</v>
      </c>
      <c r="P35" s="238" t="s">
        <v>364</v>
      </c>
      <c r="Q35" s="238">
        <v>20</v>
      </c>
      <c r="R35" s="238" t="s">
        <v>369</v>
      </c>
      <c r="S35" s="238">
        <v>5</v>
      </c>
      <c r="T35" s="238">
        <v>0</v>
      </c>
      <c r="U35" s="238">
        <v>1</v>
      </c>
      <c r="W35" s="238">
        <v>16</v>
      </c>
      <c r="X35" s="238">
        <v>2</v>
      </c>
      <c r="Y35" s="238">
        <v>6</v>
      </c>
      <c r="Z35" s="238">
        <v>1</v>
      </c>
      <c r="AB35" s="238">
        <v>1</v>
      </c>
      <c r="AC35" s="238">
        <v>98</v>
      </c>
      <c r="AD35" s="238" t="s">
        <v>2726</v>
      </c>
      <c r="AF35" s="238" t="s">
        <v>4194</v>
      </c>
      <c r="AG35" s="238">
        <v>4</v>
      </c>
      <c r="AH35" s="238">
        <v>2</v>
      </c>
      <c r="AI35" s="238">
        <v>2</v>
      </c>
      <c r="AJ35" s="238">
        <v>3</v>
      </c>
      <c r="AK35" s="238">
        <v>21</v>
      </c>
      <c r="AL35" s="238">
        <v>56</v>
      </c>
      <c r="AM35" s="238" t="s">
        <v>354</v>
      </c>
      <c r="AN35" s="238">
        <v>5</v>
      </c>
      <c r="AO35" s="238">
        <v>1</v>
      </c>
      <c r="AS35" s="238">
        <v>12</v>
      </c>
      <c r="AT35" s="238">
        <v>9</v>
      </c>
      <c r="AU35" s="238">
        <v>55</v>
      </c>
      <c r="AV35" s="238">
        <v>11</v>
      </c>
      <c r="AW35" s="238">
        <v>21</v>
      </c>
      <c r="CT35" s="238">
        <v>430907.20007103501</v>
      </c>
      <c r="CU35" s="238">
        <v>4962007.8744492698</v>
      </c>
      <c r="CV35" s="238">
        <v>44.808131439999997</v>
      </c>
      <c r="CW35" s="238">
        <v>-93.873730600000002</v>
      </c>
      <c r="CX35" s="238" t="s">
        <v>359</v>
      </c>
      <c r="CY35" s="238" t="s">
        <v>4356</v>
      </c>
    </row>
    <row r="36" spans="1:103" hidden="1" x14ac:dyDescent="0.25">
      <c r="A36" s="238">
        <v>10703472</v>
      </c>
      <c r="B36" s="238">
        <v>3</v>
      </c>
      <c r="C36" s="238">
        <v>5</v>
      </c>
      <c r="D36" s="238">
        <v>27.329000000000001</v>
      </c>
      <c r="E36" s="238">
        <v>10</v>
      </c>
      <c r="G36" s="238" t="s">
        <v>1060</v>
      </c>
      <c r="H36" s="238" t="s">
        <v>354</v>
      </c>
      <c r="I36" s="238">
        <v>25</v>
      </c>
      <c r="K36" s="238">
        <v>11030007</v>
      </c>
      <c r="L36" s="238">
        <v>112630263</v>
      </c>
      <c r="M36" s="238">
        <v>9</v>
      </c>
      <c r="N36" s="238">
        <v>18</v>
      </c>
      <c r="O36" s="238">
        <v>2011</v>
      </c>
      <c r="P36" s="238" t="s">
        <v>366</v>
      </c>
      <c r="Q36" s="238">
        <v>2</v>
      </c>
      <c r="S36" s="238">
        <v>4</v>
      </c>
      <c r="T36" s="238">
        <v>0</v>
      </c>
      <c r="U36" s="238">
        <v>1</v>
      </c>
      <c r="V36" s="238">
        <v>4</v>
      </c>
      <c r="W36" s="238">
        <v>45</v>
      </c>
      <c r="X36" s="238">
        <v>2</v>
      </c>
      <c r="Y36" s="238">
        <v>6</v>
      </c>
      <c r="Z36" s="238">
        <v>1</v>
      </c>
      <c r="AB36" s="238">
        <v>1</v>
      </c>
      <c r="AC36" s="238">
        <v>98</v>
      </c>
      <c r="AD36" s="238" t="s">
        <v>1773</v>
      </c>
      <c r="AE36" s="238" t="s">
        <v>4357</v>
      </c>
      <c r="AF36" s="238" t="s">
        <v>4194</v>
      </c>
      <c r="AG36" s="238">
        <v>3</v>
      </c>
      <c r="AH36" s="238">
        <v>2</v>
      </c>
      <c r="AI36" s="238">
        <v>4</v>
      </c>
      <c r="AJ36" s="238">
        <v>3</v>
      </c>
      <c r="AK36" s="238">
        <v>21</v>
      </c>
      <c r="AL36" s="238">
        <v>26</v>
      </c>
      <c r="AM36" s="238" t="s">
        <v>354</v>
      </c>
      <c r="AN36" s="238">
        <v>99</v>
      </c>
      <c r="AS36" s="238">
        <v>7</v>
      </c>
      <c r="AT36" s="238">
        <v>98</v>
      </c>
      <c r="AU36" s="238">
        <v>55</v>
      </c>
      <c r="AV36" s="238">
        <v>11</v>
      </c>
      <c r="AW36" s="238">
        <v>21</v>
      </c>
      <c r="CT36" s="238">
        <v>430786</v>
      </c>
      <c r="CU36" s="238">
        <v>4961938</v>
      </c>
      <c r="CV36" s="238">
        <v>44.807492000000003</v>
      </c>
      <c r="CW36" s="238">
        <v>-93.875257199999993</v>
      </c>
      <c r="CX36" s="238" t="s">
        <v>359</v>
      </c>
      <c r="CY36" s="238" t="s">
        <v>4358</v>
      </c>
    </row>
    <row r="37" spans="1:103" hidden="1" x14ac:dyDescent="0.25">
      <c r="A37" s="238">
        <v>504385</v>
      </c>
      <c r="B37" s="238">
        <v>3</v>
      </c>
      <c r="C37" s="238">
        <v>5</v>
      </c>
      <c r="D37" s="238">
        <v>27.456</v>
      </c>
      <c r="E37" s="238">
        <v>10</v>
      </c>
      <c r="G37" s="238" t="s">
        <v>1060</v>
      </c>
      <c r="H37" s="238" t="s">
        <v>354</v>
      </c>
      <c r="I37" s="238">
        <v>25</v>
      </c>
      <c r="K37" s="238">
        <v>17510781</v>
      </c>
      <c r="M37" s="238">
        <v>9</v>
      </c>
      <c r="N37" s="238">
        <v>27</v>
      </c>
      <c r="O37" s="238">
        <v>2017</v>
      </c>
      <c r="P37" s="238" t="s">
        <v>355</v>
      </c>
      <c r="Q37" s="238">
        <v>13</v>
      </c>
      <c r="R37" s="238">
        <v>98</v>
      </c>
      <c r="S37" s="238">
        <v>4</v>
      </c>
      <c r="T37" s="238">
        <v>0</v>
      </c>
      <c r="U37" s="238">
        <v>2</v>
      </c>
      <c r="V37" s="238">
        <v>12</v>
      </c>
      <c r="W37" s="238">
        <v>10</v>
      </c>
      <c r="X37" s="238">
        <v>2</v>
      </c>
      <c r="Y37" s="238">
        <v>1</v>
      </c>
      <c r="Z37" s="238">
        <v>1</v>
      </c>
      <c r="AB37" s="238">
        <v>1</v>
      </c>
      <c r="AC37" s="238">
        <v>98</v>
      </c>
      <c r="AD37" s="238" t="s">
        <v>2726</v>
      </c>
      <c r="AF37" s="238" t="s">
        <v>4194</v>
      </c>
      <c r="AG37" s="238">
        <v>7</v>
      </c>
      <c r="AH37" s="238">
        <v>2</v>
      </c>
      <c r="AI37" s="238">
        <v>2</v>
      </c>
      <c r="AJ37" s="238">
        <v>4</v>
      </c>
      <c r="AK37" s="238">
        <v>34</v>
      </c>
      <c r="AL37" s="238">
        <v>20</v>
      </c>
      <c r="AM37" s="238" t="s">
        <v>354</v>
      </c>
      <c r="AN37" s="238">
        <v>5</v>
      </c>
      <c r="AO37" s="238">
        <v>1</v>
      </c>
      <c r="AS37" s="238">
        <v>12</v>
      </c>
      <c r="AT37" s="238">
        <v>9</v>
      </c>
      <c r="AU37" s="238">
        <v>55</v>
      </c>
      <c r="AV37" s="238">
        <v>11</v>
      </c>
      <c r="AW37" s="238">
        <v>21</v>
      </c>
      <c r="AX37" s="238">
        <v>2</v>
      </c>
      <c r="AY37" s="238">
        <v>2</v>
      </c>
      <c r="AZ37" s="238">
        <v>4</v>
      </c>
      <c r="BA37" s="238">
        <v>21</v>
      </c>
      <c r="BB37" s="238">
        <v>27</v>
      </c>
      <c r="BC37" s="238" t="s">
        <v>354</v>
      </c>
      <c r="BD37" s="238">
        <v>5</v>
      </c>
      <c r="BE37" s="238">
        <v>4</v>
      </c>
      <c r="BF37" s="238">
        <v>75</v>
      </c>
      <c r="BI37" s="238">
        <v>12</v>
      </c>
      <c r="BJ37" s="238">
        <v>9</v>
      </c>
      <c r="BK37" s="238">
        <v>55</v>
      </c>
      <c r="BL37" s="238">
        <v>11</v>
      </c>
      <c r="BM37" s="238">
        <v>21</v>
      </c>
      <c r="CT37" s="238">
        <v>431102.37067140802</v>
      </c>
      <c r="CU37" s="238">
        <v>4962133.5280670598</v>
      </c>
      <c r="CV37" s="238">
        <v>44.809281329999997</v>
      </c>
      <c r="CW37" s="238">
        <v>-93.871279830000006</v>
      </c>
      <c r="CX37" s="238" t="s">
        <v>359</v>
      </c>
      <c r="CY37" s="238" t="s">
        <v>4359</v>
      </c>
    </row>
    <row r="38" spans="1:103" x14ac:dyDescent="0.25">
      <c r="A38" s="238">
        <v>10854498</v>
      </c>
      <c r="B38" s="238">
        <v>3</v>
      </c>
      <c r="C38" s="238">
        <v>5</v>
      </c>
      <c r="D38" s="238">
        <v>27.600999999999999</v>
      </c>
      <c r="E38" s="238">
        <v>10</v>
      </c>
      <c r="G38" s="238" t="s">
        <v>1060</v>
      </c>
      <c r="H38" s="238" t="s">
        <v>354</v>
      </c>
      <c r="I38" s="238">
        <v>25</v>
      </c>
      <c r="L38" s="238">
        <v>132800033</v>
      </c>
      <c r="M38" s="238">
        <v>9</v>
      </c>
      <c r="N38" s="238">
        <v>3</v>
      </c>
      <c r="O38" s="238">
        <v>2013</v>
      </c>
      <c r="P38" s="238" t="s">
        <v>368</v>
      </c>
      <c r="Q38" s="238">
        <v>20</v>
      </c>
      <c r="S38" s="238">
        <v>5</v>
      </c>
      <c r="T38" s="238">
        <v>0</v>
      </c>
      <c r="U38" s="238">
        <v>1</v>
      </c>
      <c r="V38" s="238">
        <v>98</v>
      </c>
      <c r="W38" s="238">
        <v>16</v>
      </c>
      <c r="Y38" s="238">
        <v>3</v>
      </c>
      <c r="Z38" s="238">
        <v>1</v>
      </c>
      <c r="AB38" s="238">
        <v>1</v>
      </c>
      <c r="AC38" s="238">
        <v>98</v>
      </c>
      <c r="AF38" s="238" t="s">
        <v>4194</v>
      </c>
      <c r="AG38" s="238">
        <v>4</v>
      </c>
      <c r="AH38" s="238">
        <v>2</v>
      </c>
      <c r="AI38" s="238">
        <v>2</v>
      </c>
      <c r="AJ38" s="238">
        <v>4</v>
      </c>
      <c r="AK38" s="238">
        <v>21</v>
      </c>
      <c r="AL38" s="238">
        <v>58</v>
      </c>
      <c r="AM38" s="238" t="s">
        <v>363</v>
      </c>
      <c r="AT38" s="238">
        <v>5</v>
      </c>
      <c r="AU38" s="238">
        <v>55</v>
      </c>
      <c r="CT38" s="238">
        <v>431165</v>
      </c>
      <c r="CU38" s="238">
        <v>4962157</v>
      </c>
      <c r="CV38" s="238">
        <v>44.809494399999998</v>
      </c>
      <c r="CW38" s="238">
        <v>-93.870495599999998</v>
      </c>
      <c r="CX38" s="238" t="s">
        <v>359</v>
      </c>
    </row>
    <row r="39" spans="1:103" x14ac:dyDescent="0.25">
      <c r="A39" s="238">
        <v>10714847</v>
      </c>
      <c r="B39" s="238">
        <v>3</v>
      </c>
      <c r="C39" s="238">
        <v>5</v>
      </c>
      <c r="D39" s="238">
        <v>27.652000000000001</v>
      </c>
      <c r="E39" s="238">
        <v>10</v>
      </c>
      <c r="G39" s="238" t="s">
        <v>1060</v>
      </c>
      <c r="H39" s="238" t="s">
        <v>354</v>
      </c>
      <c r="I39" s="238">
        <v>25</v>
      </c>
      <c r="K39" s="238">
        <v>11038639</v>
      </c>
      <c r="L39" s="238">
        <v>113390012</v>
      </c>
      <c r="M39" s="238">
        <v>12</v>
      </c>
      <c r="N39" s="238">
        <v>4</v>
      </c>
      <c r="O39" s="238">
        <v>2011</v>
      </c>
      <c r="P39" s="238" t="s">
        <v>366</v>
      </c>
      <c r="Q39" s="238">
        <v>20</v>
      </c>
      <c r="S39" s="238">
        <v>5</v>
      </c>
      <c r="T39" s="238">
        <v>0</v>
      </c>
      <c r="U39" s="238">
        <v>1</v>
      </c>
      <c r="V39" s="238">
        <v>5</v>
      </c>
      <c r="W39" s="238">
        <v>16</v>
      </c>
      <c r="X39" s="238">
        <v>2</v>
      </c>
      <c r="Y39" s="238">
        <v>6</v>
      </c>
      <c r="Z39" s="238">
        <v>2</v>
      </c>
      <c r="AB39" s="238">
        <v>1</v>
      </c>
      <c r="AC39" s="238">
        <v>98</v>
      </c>
      <c r="AD39" s="238" t="s">
        <v>1661</v>
      </c>
      <c r="AE39" s="238" t="s">
        <v>4360</v>
      </c>
      <c r="AF39" s="238" t="s">
        <v>4194</v>
      </c>
      <c r="AG39" s="238">
        <v>4</v>
      </c>
      <c r="AH39" s="238">
        <v>2</v>
      </c>
      <c r="AI39" s="238">
        <v>1</v>
      </c>
      <c r="AJ39" s="238">
        <v>4</v>
      </c>
      <c r="AK39" s="238">
        <v>21</v>
      </c>
      <c r="AL39" s="238">
        <v>35</v>
      </c>
      <c r="AM39" s="238" t="s">
        <v>354</v>
      </c>
      <c r="AN39" s="238">
        <v>5</v>
      </c>
      <c r="AO39" s="238">
        <v>1</v>
      </c>
      <c r="AS39" s="238">
        <v>7</v>
      </c>
      <c r="AT39" s="238">
        <v>98</v>
      </c>
      <c r="AU39" s="238">
        <v>55</v>
      </c>
      <c r="AV39" s="238">
        <v>11</v>
      </c>
      <c r="AW39" s="238">
        <v>21</v>
      </c>
      <c r="CT39" s="238">
        <v>431236</v>
      </c>
      <c r="CU39" s="238">
        <v>4962198</v>
      </c>
      <c r="CV39" s="238">
        <v>44.809872599999998</v>
      </c>
      <c r="CW39" s="238">
        <v>-93.869596200000004</v>
      </c>
      <c r="CX39" s="238" t="s">
        <v>359</v>
      </c>
      <c r="CY39" s="238" t="s">
        <v>4361</v>
      </c>
    </row>
    <row r="40" spans="1:103" x14ac:dyDescent="0.25">
      <c r="A40" s="238">
        <v>432036</v>
      </c>
      <c r="B40" s="238">
        <v>3</v>
      </c>
      <c r="C40" s="238">
        <v>5</v>
      </c>
      <c r="D40" s="238">
        <v>27.850999999999999</v>
      </c>
      <c r="E40" s="238">
        <v>10</v>
      </c>
      <c r="G40" s="238" t="s">
        <v>1060</v>
      </c>
      <c r="H40" s="238" t="s">
        <v>354</v>
      </c>
      <c r="I40" s="238">
        <v>25</v>
      </c>
      <c r="K40" s="238">
        <v>17009918</v>
      </c>
      <c r="M40" s="238">
        <v>3</v>
      </c>
      <c r="N40" s="238">
        <v>26</v>
      </c>
      <c r="O40" s="238">
        <v>2017</v>
      </c>
      <c r="P40" s="238" t="s">
        <v>366</v>
      </c>
      <c r="Q40" s="238">
        <v>21</v>
      </c>
      <c r="S40" s="238">
        <v>5</v>
      </c>
      <c r="T40" s="238">
        <v>0</v>
      </c>
      <c r="U40" s="238">
        <v>1</v>
      </c>
      <c r="W40" s="238">
        <v>35</v>
      </c>
      <c r="X40" s="238">
        <v>2</v>
      </c>
      <c r="Y40" s="238">
        <v>6</v>
      </c>
      <c r="Z40" s="238">
        <v>2</v>
      </c>
      <c r="AB40" s="238">
        <v>1</v>
      </c>
      <c r="AC40" s="238">
        <v>98</v>
      </c>
      <c r="AD40" s="238" t="s">
        <v>2726</v>
      </c>
      <c r="AF40" s="238" t="s">
        <v>4194</v>
      </c>
      <c r="AG40" s="238">
        <v>3</v>
      </c>
      <c r="AH40" s="238">
        <v>2</v>
      </c>
      <c r="AI40" s="238">
        <v>4</v>
      </c>
      <c r="AJ40" s="238">
        <v>4</v>
      </c>
      <c r="AK40" s="238">
        <v>21</v>
      </c>
      <c r="AL40" s="238">
        <v>19</v>
      </c>
      <c r="AM40" s="238" t="s">
        <v>363</v>
      </c>
      <c r="AN40" s="238">
        <v>5</v>
      </c>
      <c r="AO40" s="238">
        <v>71</v>
      </c>
      <c r="AS40" s="238">
        <v>12</v>
      </c>
      <c r="AT40" s="238">
        <v>9</v>
      </c>
      <c r="AU40" s="238">
        <v>55</v>
      </c>
      <c r="AV40" s="238">
        <v>11</v>
      </c>
      <c r="AW40" s="238">
        <v>21</v>
      </c>
      <c r="CT40" s="238">
        <v>431659.63487199298</v>
      </c>
      <c r="CU40" s="238">
        <v>4962438.8226705398</v>
      </c>
      <c r="CV40" s="238">
        <v>44.812082889999999</v>
      </c>
      <c r="CW40" s="238">
        <v>-93.864274510000001</v>
      </c>
      <c r="CX40" s="238" t="s">
        <v>359</v>
      </c>
      <c r="CY40" s="238" t="s">
        <v>4362</v>
      </c>
    </row>
    <row r="41" spans="1:103" x14ac:dyDescent="0.25">
      <c r="A41" s="238">
        <v>849439</v>
      </c>
      <c r="B41" s="238">
        <v>3</v>
      </c>
      <c r="C41" s="238">
        <v>5</v>
      </c>
      <c r="D41" s="238">
        <v>27.888999999999999</v>
      </c>
      <c r="E41" s="238">
        <v>10</v>
      </c>
      <c r="G41" s="238" t="s">
        <v>1060</v>
      </c>
      <c r="H41" s="238" t="s">
        <v>354</v>
      </c>
      <c r="I41" s="238">
        <v>25</v>
      </c>
      <c r="K41" s="238">
        <v>20031959</v>
      </c>
      <c r="L41" s="238">
        <v>203000021</v>
      </c>
      <c r="M41" s="238">
        <v>10</v>
      </c>
      <c r="N41" s="238">
        <v>26</v>
      </c>
      <c r="O41" s="238">
        <v>2020</v>
      </c>
      <c r="P41" s="238" t="s">
        <v>361</v>
      </c>
      <c r="Q41" s="238">
        <v>6</v>
      </c>
      <c r="R41" s="238" t="s">
        <v>369</v>
      </c>
      <c r="S41" s="238">
        <v>5</v>
      </c>
      <c r="T41" s="238">
        <v>0</v>
      </c>
      <c r="U41" s="238">
        <v>1</v>
      </c>
      <c r="W41" s="238">
        <v>17</v>
      </c>
      <c r="X41" s="238">
        <v>2</v>
      </c>
      <c r="Y41" s="238">
        <v>6</v>
      </c>
      <c r="Z41" s="238">
        <v>1</v>
      </c>
      <c r="AB41" s="238">
        <v>1</v>
      </c>
      <c r="AC41" s="238">
        <v>98</v>
      </c>
      <c r="AD41" s="238" t="s">
        <v>2726</v>
      </c>
      <c r="AF41" s="238" t="s">
        <v>4194</v>
      </c>
      <c r="AG41" s="238">
        <v>4</v>
      </c>
      <c r="AH41" s="238">
        <v>2</v>
      </c>
      <c r="AI41" s="238">
        <v>2</v>
      </c>
      <c r="AJ41" s="238">
        <v>3</v>
      </c>
      <c r="AK41" s="238">
        <v>21</v>
      </c>
      <c r="AL41" s="238">
        <v>51</v>
      </c>
      <c r="AM41" s="238" t="s">
        <v>363</v>
      </c>
      <c r="AN41" s="238">
        <v>5</v>
      </c>
      <c r="AO41" s="238">
        <v>1</v>
      </c>
      <c r="AS41" s="238">
        <v>12</v>
      </c>
      <c r="AT41" s="238">
        <v>9</v>
      </c>
      <c r="AU41" s="238">
        <v>55</v>
      </c>
      <c r="AV41" s="238">
        <v>11</v>
      </c>
      <c r="AW41" s="238">
        <v>21</v>
      </c>
      <c r="CT41" s="238">
        <v>431565.12757069501</v>
      </c>
      <c r="CU41" s="238">
        <v>4962391.3771661799</v>
      </c>
      <c r="CV41" s="238">
        <v>44.811646770000003</v>
      </c>
      <c r="CW41" s="238">
        <v>-93.865463180000006</v>
      </c>
      <c r="CX41" s="238" t="s">
        <v>359</v>
      </c>
      <c r="CY41" s="238" t="s">
        <v>4363</v>
      </c>
    </row>
    <row r="42" spans="1:103" x14ac:dyDescent="0.25">
      <c r="A42" s="238">
        <v>759908</v>
      </c>
      <c r="B42" s="238">
        <v>3</v>
      </c>
      <c r="C42" s="238">
        <v>5</v>
      </c>
      <c r="D42" s="238">
        <v>27.963000000000001</v>
      </c>
      <c r="E42" s="238">
        <v>10</v>
      </c>
      <c r="G42" s="238" t="s">
        <v>1060</v>
      </c>
      <c r="H42" s="238" t="s">
        <v>354</v>
      </c>
      <c r="I42" s="238">
        <v>25</v>
      </c>
      <c r="K42" s="238">
        <v>19513183</v>
      </c>
      <c r="M42" s="238">
        <v>10</v>
      </c>
      <c r="N42" s="238">
        <v>31</v>
      </c>
      <c r="O42" s="238">
        <v>2019</v>
      </c>
      <c r="P42" s="238" t="s">
        <v>384</v>
      </c>
      <c r="Q42" s="238">
        <v>14</v>
      </c>
      <c r="R42" s="238" t="s">
        <v>356</v>
      </c>
      <c r="S42" s="238">
        <v>5</v>
      </c>
      <c r="T42" s="238">
        <v>0</v>
      </c>
      <c r="U42" s="238">
        <v>4</v>
      </c>
      <c r="V42" s="238">
        <v>12</v>
      </c>
      <c r="W42" s="238">
        <v>10</v>
      </c>
      <c r="X42" s="238">
        <v>2</v>
      </c>
      <c r="Y42" s="238">
        <v>1</v>
      </c>
      <c r="Z42" s="238">
        <v>1</v>
      </c>
      <c r="AB42" s="238">
        <v>1</v>
      </c>
      <c r="AC42" s="238">
        <v>98</v>
      </c>
      <c r="AD42" s="238" t="s">
        <v>2726</v>
      </c>
      <c r="AF42" s="238" t="s">
        <v>4194</v>
      </c>
      <c r="AG42" s="238">
        <v>7</v>
      </c>
      <c r="AH42" s="238">
        <v>2</v>
      </c>
      <c r="AI42" s="238">
        <v>3</v>
      </c>
      <c r="AJ42" s="238">
        <v>4</v>
      </c>
      <c r="AK42" s="238">
        <v>21</v>
      </c>
      <c r="AL42" s="238">
        <v>16</v>
      </c>
      <c r="AM42" s="238" t="s">
        <v>354</v>
      </c>
      <c r="AN42" s="238">
        <v>5</v>
      </c>
      <c r="AO42" s="238">
        <v>1</v>
      </c>
      <c r="AS42" s="238">
        <v>12</v>
      </c>
      <c r="AT42" s="238">
        <v>9</v>
      </c>
      <c r="AU42" s="238">
        <v>55</v>
      </c>
      <c r="AV42" s="238">
        <v>11</v>
      </c>
      <c r="AW42" s="238">
        <v>21</v>
      </c>
      <c r="AX42" s="238">
        <v>2</v>
      </c>
      <c r="AY42" s="238">
        <v>5</v>
      </c>
      <c r="AZ42" s="238">
        <v>4</v>
      </c>
      <c r="BA42" s="238">
        <v>21</v>
      </c>
      <c r="BB42" s="238">
        <v>17</v>
      </c>
      <c r="BC42" s="238" t="s">
        <v>354</v>
      </c>
      <c r="BD42" s="238">
        <v>5</v>
      </c>
      <c r="BE42" s="238">
        <v>70</v>
      </c>
      <c r="BI42" s="238">
        <v>12</v>
      </c>
      <c r="BJ42" s="238">
        <v>9</v>
      </c>
      <c r="BK42" s="238">
        <v>55</v>
      </c>
      <c r="BL42" s="238">
        <v>11</v>
      </c>
      <c r="BM42" s="238">
        <v>21</v>
      </c>
      <c r="BN42" s="238">
        <v>2</v>
      </c>
      <c r="BO42" s="238">
        <v>3</v>
      </c>
      <c r="BP42" s="238">
        <v>4</v>
      </c>
      <c r="BQ42" s="238">
        <v>21</v>
      </c>
      <c r="BR42" s="238">
        <v>18</v>
      </c>
      <c r="BS42" s="238" t="s">
        <v>354</v>
      </c>
      <c r="BT42" s="238">
        <v>5</v>
      </c>
      <c r="BU42" s="238">
        <v>70</v>
      </c>
      <c r="BY42" s="238">
        <v>12</v>
      </c>
      <c r="BZ42" s="238">
        <v>9</v>
      </c>
      <c r="CA42" s="238">
        <v>55</v>
      </c>
      <c r="CB42" s="238">
        <v>11</v>
      </c>
      <c r="CC42" s="238">
        <v>21</v>
      </c>
      <c r="CD42" s="238">
        <v>2</v>
      </c>
      <c r="CE42" s="238">
        <v>3</v>
      </c>
      <c r="CF42" s="238">
        <v>4</v>
      </c>
      <c r="CG42" s="238">
        <v>34</v>
      </c>
      <c r="CH42" s="238">
        <v>18</v>
      </c>
      <c r="CI42" s="238" t="s">
        <v>354</v>
      </c>
      <c r="CJ42" s="238">
        <v>5</v>
      </c>
      <c r="CK42" s="238">
        <v>1</v>
      </c>
      <c r="CO42" s="238">
        <v>12</v>
      </c>
      <c r="CP42" s="238">
        <v>9</v>
      </c>
      <c r="CQ42" s="238">
        <v>55</v>
      </c>
      <c r="CR42" s="238">
        <v>11</v>
      </c>
      <c r="CS42" s="238">
        <v>21</v>
      </c>
      <c r="CT42" s="238">
        <v>431669.63847261103</v>
      </c>
      <c r="CU42" s="238">
        <v>4962446.7953602597</v>
      </c>
      <c r="CV42" s="238">
        <v>44.812155609999998</v>
      </c>
      <c r="CW42" s="238">
        <v>-93.864149080000004</v>
      </c>
      <c r="CX42" s="238" t="s">
        <v>359</v>
      </c>
      <c r="CY42" s="238" t="s">
        <v>4364</v>
      </c>
    </row>
    <row r="43" spans="1:103" x14ac:dyDescent="0.25">
      <c r="A43" s="238">
        <v>504800</v>
      </c>
      <c r="B43" s="238">
        <v>3</v>
      </c>
      <c r="C43" s="238">
        <v>5</v>
      </c>
      <c r="D43" s="238">
        <v>28.164999999999999</v>
      </c>
      <c r="E43" s="238">
        <v>10</v>
      </c>
      <c r="G43" s="238" t="s">
        <v>1060</v>
      </c>
      <c r="H43" s="238" t="s">
        <v>354</v>
      </c>
      <c r="I43" s="238">
        <v>25</v>
      </c>
      <c r="K43" s="238">
        <v>17031828</v>
      </c>
      <c r="M43" s="238">
        <v>9</v>
      </c>
      <c r="N43" s="238">
        <v>29</v>
      </c>
      <c r="O43" s="238">
        <v>2017</v>
      </c>
      <c r="P43" s="238" t="s">
        <v>362</v>
      </c>
      <c r="Q43" s="238">
        <v>7</v>
      </c>
      <c r="S43" s="238">
        <v>5</v>
      </c>
      <c r="T43" s="238">
        <v>0</v>
      </c>
      <c r="U43" s="238">
        <v>1</v>
      </c>
      <c r="W43" s="238">
        <v>16</v>
      </c>
      <c r="X43" s="238">
        <v>2</v>
      </c>
      <c r="Y43" s="238">
        <v>2</v>
      </c>
      <c r="Z43" s="238">
        <v>1</v>
      </c>
      <c r="AB43" s="238">
        <v>1</v>
      </c>
      <c r="AC43" s="238">
        <v>98</v>
      </c>
      <c r="AD43" s="238" t="s">
        <v>2726</v>
      </c>
      <c r="AF43" s="238" t="s">
        <v>4194</v>
      </c>
      <c r="AG43" s="238">
        <v>4</v>
      </c>
      <c r="AH43" s="238">
        <v>2</v>
      </c>
      <c r="AI43" s="238">
        <v>4</v>
      </c>
      <c r="AJ43" s="238">
        <v>3</v>
      </c>
      <c r="AK43" s="238">
        <v>21</v>
      </c>
      <c r="AL43" s="238">
        <v>37</v>
      </c>
      <c r="AM43" s="238" t="s">
        <v>363</v>
      </c>
      <c r="AN43" s="238">
        <v>5</v>
      </c>
      <c r="AO43" s="238">
        <v>1</v>
      </c>
      <c r="AS43" s="238">
        <v>12</v>
      </c>
      <c r="AT43" s="238">
        <v>9</v>
      </c>
      <c r="AU43" s="238">
        <v>55</v>
      </c>
      <c r="AV43" s="238">
        <v>11</v>
      </c>
      <c r="AW43" s="238">
        <v>21</v>
      </c>
      <c r="CT43" s="238">
        <v>432098.65245376801</v>
      </c>
      <c r="CU43" s="238">
        <v>4962687.1604306204</v>
      </c>
      <c r="CV43" s="238">
        <v>44.814360110000003</v>
      </c>
      <c r="CW43" s="238">
        <v>-93.858756220000004</v>
      </c>
      <c r="CX43" s="238" t="s">
        <v>359</v>
      </c>
      <c r="CY43" s="238" t="s">
        <v>4365</v>
      </c>
    </row>
    <row r="44" spans="1:103" x14ac:dyDescent="0.25">
      <c r="A44" s="238">
        <v>10701642</v>
      </c>
      <c r="B44" s="238">
        <v>3</v>
      </c>
      <c r="C44" s="238">
        <v>5</v>
      </c>
      <c r="D44" s="238">
        <v>28.300999999999998</v>
      </c>
      <c r="E44" s="238">
        <v>10</v>
      </c>
      <c r="G44" s="238" t="s">
        <v>1060</v>
      </c>
      <c r="H44" s="238" t="s">
        <v>354</v>
      </c>
      <c r="I44" s="238">
        <v>25</v>
      </c>
      <c r="K44" s="238">
        <v>11018210</v>
      </c>
      <c r="L44" s="238">
        <v>111650099</v>
      </c>
      <c r="M44" s="238">
        <v>6</v>
      </c>
      <c r="N44" s="238">
        <v>13</v>
      </c>
      <c r="O44" s="238">
        <v>2011</v>
      </c>
      <c r="P44" s="238" t="s">
        <v>361</v>
      </c>
      <c r="Q44" s="238">
        <v>14</v>
      </c>
      <c r="S44" s="238">
        <v>5</v>
      </c>
      <c r="T44" s="238">
        <v>0</v>
      </c>
      <c r="U44" s="238">
        <v>1</v>
      </c>
      <c r="V44" s="238">
        <v>4</v>
      </c>
      <c r="W44" s="238">
        <v>45</v>
      </c>
      <c r="X44" s="238">
        <v>2</v>
      </c>
      <c r="Y44" s="238">
        <v>1</v>
      </c>
      <c r="Z44" s="238">
        <v>1</v>
      </c>
      <c r="AB44" s="238">
        <v>1</v>
      </c>
      <c r="AC44" s="238">
        <v>98</v>
      </c>
      <c r="AD44" s="238" t="s">
        <v>1661</v>
      </c>
      <c r="AE44" s="238" t="s">
        <v>4366</v>
      </c>
      <c r="AF44" s="238" t="s">
        <v>4194</v>
      </c>
      <c r="AG44" s="238">
        <v>3</v>
      </c>
      <c r="AH44" s="238">
        <v>2</v>
      </c>
      <c r="AI44" s="238">
        <v>2</v>
      </c>
      <c r="AJ44" s="238">
        <v>3</v>
      </c>
      <c r="AK44" s="238">
        <v>21</v>
      </c>
      <c r="AL44" s="238">
        <v>84</v>
      </c>
      <c r="AM44" s="238" t="s">
        <v>354</v>
      </c>
      <c r="AN44" s="238">
        <v>5</v>
      </c>
      <c r="AO44" s="238">
        <v>15</v>
      </c>
      <c r="AS44" s="238">
        <v>7</v>
      </c>
      <c r="AT44" s="238">
        <v>98</v>
      </c>
      <c r="AU44" s="238">
        <v>55</v>
      </c>
      <c r="AV44" s="238">
        <v>11</v>
      </c>
      <c r="AW44" s="238">
        <v>21</v>
      </c>
      <c r="CT44" s="238">
        <v>432141</v>
      </c>
      <c r="CU44" s="238">
        <v>4962718</v>
      </c>
      <c r="CV44" s="238">
        <v>44.814643599999997</v>
      </c>
      <c r="CW44" s="238">
        <v>-93.858227799999995</v>
      </c>
      <c r="CX44" s="238" t="s">
        <v>359</v>
      </c>
      <c r="CY44" s="238" t="s">
        <v>4367</v>
      </c>
    </row>
    <row r="45" spans="1:103" x14ac:dyDescent="0.25">
      <c r="A45" s="238">
        <v>868255</v>
      </c>
      <c r="B45" s="238">
        <v>3</v>
      </c>
      <c r="C45" s="238">
        <v>5</v>
      </c>
      <c r="D45" s="238">
        <v>28.347000000000001</v>
      </c>
      <c r="E45" s="238">
        <v>10</v>
      </c>
      <c r="G45" s="238" t="s">
        <v>1060</v>
      </c>
      <c r="H45" s="238" t="s">
        <v>354</v>
      </c>
      <c r="I45" s="238">
        <v>25</v>
      </c>
      <c r="K45" s="238">
        <v>20036985</v>
      </c>
      <c r="L45" s="238">
        <v>203500027</v>
      </c>
      <c r="M45" s="238">
        <v>12</v>
      </c>
      <c r="N45" s="238">
        <v>15</v>
      </c>
      <c r="O45" s="238">
        <v>2020</v>
      </c>
      <c r="P45" s="238" t="s">
        <v>368</v>
      </c>
      <c r="Q45" s="238">
        <v>7</v>
      </c>
      <c r="R45" s="238">
        <v>98</v>
      </c>
      <c r="S45" s="238">
        <v>5</v>
      </c>
      <c r="T45" s="238">
        <v>0</v>
      </c>
      <c r="U45" s="238">
        <v>1</v>
      </c>
      <c r="W45" s="238">
        <v>17</v>
      </c>
      <c r="X45" s="238">
        <v>2</v>
      </c>
      <c r="Y45" s="238">
        <v>2</v>
      </c>
      <c r="Z45" s="238">
        <v>1</v>
      </c>
      <c r="AB45" s="238">
        <v>1</v>
      </c>
      <c r="AC45" s="238">
        <v>98</v>
      </c>
      <c r="AD45" s="238" t="s">
        <v>2726</v>
      </c>
      <c r="AF45" s="238" t="s">
        <v>4194</v>
      </c>
      <c r="AG45" s="238">
        <v>4</v>
      </c>
      <c r="AH45" s="238">
        <v>2</v>
      </c>
      <c r="AI45" s="238">
        <v>2</v>
      </c>
      <c r="AJ45" s="238">
        <v>4</v>
      </c>
      <c r="AK45" s="238">
        <v>21</v>
      </c>
      <c r="AL45" s="238">
        <v>31</v>
      </c>
      <c r="AM45" s="238" t="s">
        <v>363</v>
      </c>
      <c r="AN45" s="238">
        <v>5</v>
      </c>
      <c r="AO45" s="238">
        <v>1</v>
      </c>
      <c r="AS45" s="238">
        <v>12</v>
      </c>
      <c r="AT45" s="238">
        <v>9</v>
      </c>
      <c r="AU45" s="238">
        <v>55</v>
      </c>
      <c r="AV45" s="238">
        <v>11</v>
      </c>
      <c r="AW45" s="238">
        <v>21</v>
      </c>
      <c r="CT45" s="238">
        <v>432205.99497576198</v>
      </c>
      <c r="CU45" s="238">
        <v>4962753.4975682199</v>
      </c>
      <c r="CV45" s="238">
        <v>44.814967420000002</v>
      </c>
      <c r="CW45" s="238">
        <v>-93.857407649999999</v>
      </c>
      <c r="CX45" s="238" t="s">
        <v>359</v>
      </c>
      <c r="CY45" s="238" t="s">
        <v>4368</v>
      </c>
    </row>
    <row r="46" spans="1:103" x14ac:dyDescent="0.25">
      <c r="A46" s="238">
        <v>10856297</v>
      </c>
      <c r="B46" s="238">
        <v>3</v>
      </c>
      <c r="C46" s="238">
        <v>5</v>
      </c>
      <c r="D46" s="238">
        <v>28.67</v>
      </c>
      <c r="E46" s="238">
        <v>10</v>
      </c>
      <c r="G46" s="238" t="s">
        <v>1060</v>
      </c>
      <c r="H46" s="238" t="s">
        <v>354</v>
      </c>
      <c r="I46" s="238">
        <v>25</v>
      </c>
      <c r="K46" s="238">
        <v>13037760</v>
      </c>
      <c r="L46" s="238">
        <v>133510263</v>
      </c>
      <c r="M46" s="238">
        <v>12</v>
      </c>
      <c r="N46" s="238">
        <v>17</v>
      </c>
      <c r="O46" s="238">
        <v>2013</v>
      </c>
      <c r="P46" s="238" t="s">
        <v>368</v>
      </c>
      <c r="Q46" s="238">
        <v>13</v>
      </c>
      <c r="S46" s="238">
        <v>5</v>
      </c>
      <c r="T46" s="238">
        <v>0</v>
      </c>
      <c r="U46" s="238">
        <v>1</v>
      </c>
      <c r="V46" s="238">
        <v>4</v>
      </c>
      <c r="W46" s="238">
        <v>32</v>
      </c>
      <c r="X46" s="238">
        <v>2</v>
      </c>
      <c r="Y46" s="238">
        <v>1</v>
      </c>
      <c r="Z46" s="238">
        <v>1</v>
      </c>
      <c r="AB46" s="238">
        <v>5</v>
      </c>
      <c r="AC46" s="238">
        <v>98</v>
      </c>
      <c r="AD46" s="238">
        <v>5</v>
      </c>
      <c r="AE46" s="238">
        <v>151</v>
      </c>
      <c r="AF46" s="238" t="s">
        <v>4194</v>
      </c>
      <c r="AG46" s="238">
        <v>3</v>
      </c>
      <c r="AH46" s="238">
        <v>2</v>
      </c>
      <c r="AI46" s="238">
        <v>2</v>
      </c>
      <c r="AJ46" s="238">
        <v>3</v>
      </c>
      <c r="AK46" s="238">
        <v>21</v>
      </c>
      <c r="AL46" s="238">
        <v>41</v>
      </c>
      <c r="AM46" s="238" t="s">
        <v>354</v>
      </c>
      <c r="AN46" s="238">
        <v>5</v>
      </c>
      <c r="AO46" s="238">
        <v>3</v>
      </c>
      <c r="AS46" s="238">
        <v>7</v>
      </c>
      <c r="AT46" s="238">
        <v>98</v>
      </c>
      <c r="AU46" s="238">
        <v>55</v>
      </c>
      <c r="AV46" s="238">
        <v>11</v>
      </c>
      <c r="AW46" s="238">
        <v>21</v>
      </c>
      <c r="CT46" s="238">
        <v>432656</v>
      </c>
      <c r="CU46" s="238">
        <v>4963014</v>
      </c>
      <c r="CV46" s="238">
        <v>44.817356099999998</v>
      </c>
      <c r="CW46" s="238">
        <v>-93.851755199999999</v>
      </c>
      <c r="CX46" s="238" t="s">
        <v>359</v>
      </c>
      <c r="CY46" s="238" t="s">
        <v>4369</v>
      </c>
    </row>
    <row r="47" spans="1:103" x14ac:dyDescent="0.25">
      <c r="A47" s="238">
        <v>486435</v>
      </c>
      <c r="B47" s="238">
        <v>3</v>
      </c>
      <c r="C47" s="238">
        <v>5</v>
      </c>
      <c r="D47" s="238">
        <v>28.704999999999998</v>
      </c>
      <c r="E47" s="238">
        <v>10</v>
      </c>
      <c r="G47" s="238" t="s">
        <v>1060</v>
      </c>
      <c r="H47" s="238" t="s">
        <v>354</v>
      </c>
      <c r="I47" s="238">
        <v>25</v>
      </c>
      <c r="K47" s="238">
        <v>17507175</v>
      </c>
      <c r="M47" s="238">
        <v>6</v>
      </c>
      <c r="N47" s="238">
        <v>28</v>
      </c>
      <c r="O47" s="238">
        <v>2017</v>
      </c>
      <c r="P47" s="238" t="s">
        <v>355</v>
      </c>
      <c r="Q47" s="238">
        <v>22</v>
      </c>
      <c r="R47" s="238">
        <v>98</v>
      </c>
      <c r="S47" s="238">
        <v>5</v>
      </c>
      <c r="T47" s="238">
        <v>0</v>
      </c>
      <c r="U47" s="238">
        <v>1</v>
      </c>
      <c r="W47" s="238">
        <v>16</v>
      </c>
      <c r="X47" s="238">
        <v>2</v>
      </c>
      <c r="Y47" s="238">
        <v>4</v>
      </c>
      <c r="Z47" s="238">
        <v>1</v>
      </c>
      <c r="AB47" s="238">
        <v>1</v>
      </c>
      <c r="AC47" s="238">
        <v>98</v>
      </c>
      <c r="AD47" s="238" t="s">
        <v>2726</v>
      </c>
      <c r="AF47" s="238" t="s">
        <v>4194</v>
      </c>
      <c r="AG47" s="238">
        <v>4</v>
      </c>
      <c r="AH47" s="238">
        <v>2</v>
      </c>
      <c r="AI47" s="238">
        <v>4</v>
      </c>
      <c r="AJ47" s="238">
        <v>4</v>
      </c>
      <c r="AK47" s="238">
        <v>21</v>
      </c>
      <c r="AL47" s="238">
        <v>52</v>
      </c>
      <c r="AM47" s="238" t="s">
        <v>363</v>
      </c>
      <c r="AN47" s="238">
        <v>5</v>
      </c>
      <c r="AO47" s="238">
        <v>1</v>
      </c>
      <c r="AS47" s="238">
        <v>12</v>
      </c>
      <c r="AT47" s="238">
        <v>98</v>
      </c>
      <c r="AU47" s="238">
        <v>55</v>
      </c>
      <c r="AV47" s="238">
        <v>11</v>
      </c>
      <c r="AW47" s="238">
        <v>21</v>
      </c>
      <c r="CT47" s="238">
        <v>432848.624163915</v>
      </c>
      <c r="CU47" s="238">
        <v>4963128.3633900601</v>
      </c>
      <c r="CV47" s="238">
        <v>44.818402399999997</v>
      </c>
      <c r="CW47" s="238">
        <v>-93.849330589999994</v>
      </c>
      <c r="CX47" s="238" t="s">
        <v>359</v>
      </c>
      <c r="CY47" s="238" t="s">
        <v>4370</v>
      </c>
    </row>
    <row r="48" spans="1:103" hidden="1" x14ac:dyDescent="0.25">
      <c r="A48" s="238">
        <v>497902</v>
      </c>
      <c r="B48" s="238">
        <v>3</v>
      </c>
      <c r="C48" s="238">
        <v>5</v>
      </c>
      <c r="D48" s="238">
        <v>28.716999999999999</v>
      </c>
      <c r="E48" s="238">
        <v>10</v>
      </c>
      <c r="G48" s="238" t="s">
        <v>1060</v>
      </c>
      <c r="H48" s="238" t="s">
        <v>354</v>
      </c>
      <c r="I48" s="238">
        <v>25</v>
      </c>
      <c r="K48" s="238">
        <v>17509677</v>
      </c>
      <c r="M48" s="238">
        <v>8</v>
      </c>
      <c r="N48" s="238">
        <v>30</v>
      </c>
      <c r="O48" s="238">
        <v>2017</v>
      </c>
      <c r="P48" s="238" t="s">
        <v>355</v>
      </c>
      <c r="Q48" s="238">
        <v>15</v>
      </c>
      <c r="R48" s="238" t="s">
        <v>369</v>
      </c>
      <c r="S48" s="238">
        <v>1</v>
      </c>
      <c r="T48" s="238">
        <v>1</v>
      </c>
      <c r="U48" s="238">
        <v>1</v>
      </c>
      <c r="W48" s="238">
        <v>48</v>
      </c>
      <c r="X48" s="238">
        <v>2</v>
      </c>
      <c r="Y48" s="238">
        <v>1</v>
      </c>
      <c r="Z48" s="238">
        <v>1</v>
      </c>
      <c r="AB48" s="238">
        <v>1</v>
      </c>
      <c r="AC48" s="238">
        <v>98</v>
      </c>
      <c r="AD48" s="238" t="s">
        <v>4371</v>
      </c>
      <c r="AF48" s="238" t="s">
        <v>4194</v>
      </c>
      <c r="AG48" s="238">
        <v>3</v>
      </c>
      <c r="AH48" s="238">
        <v>2</v>
      </c>
      <c r="AI48" s="238">
        <v>4</v>
      </c>
      <c r="AJ48" s="238">
        <v>3</v>
      </c>
      <c r="AK48" s="238">
        <v>21</v>
      </c>
      <c r="AL48" s="238">
        <v>36</v>
      </c>
      <c r="AM48" s="238" t="s">
        <v>363</v>
      </c>
      <c r="AN48" s="238">
        <v>90</v>
      </c>
      <c r="AO48" s="238">
        <v>99</v>
      </c>
      <c r="AS48" s="238">
        <v>12</v>
      </c>
      <c r="AT48" s="238">
        <v>9</v>
      </c>
      <c r="AU48" s="238">
        <v>55</v>
      </c>
      <c r="AV48" s="238">
        <v>11</v>
      </c>
      <c r="AW48" s="238">
        <v>21</v>
      </c>
      <c r="CT48" s="238">
        <v>432863.44086021598</v>
      </c>
      <c r="CU48" s="238">
        <v>4963141.0634154603</v>
      </c>
      <c r="CV48" s="238">
        <v>44.818518109999999</v>
      </c>
      <c r="CW48" s="238">
        <v>-93.849144890000005</v>
      </c>
      <c r="CX48" s="238" t="s">
        <v>391</v>
      </c>
      <c r="CY48" s="238" t="s">
        <v>4372</v>
      </c>
    </row>
    <row r="49" spans="1:103" x14ac:dyDescent="0.25">
      <c r="A49" s="238">
        <v>625367</v>
      </c>
      <c r="B49" s="238">
        <v>3</v>
      </c>
      <c r="C49" s="238">
        <v>5</v>
      </c>
      <c r="D49" s="238">
        <v>28.719000000000001</v>
      </c>
      <c r="E49" s="238">
        <v>10</v>
      </c>
      <c r="G49" s="238" t="s">
        <v>1060</v>
      </c>
      <c r="H49" s="238" t="s">
        <v>354</v>
      </c>
      <c r="I49" s="238">
        <v>25</v>
      </c>
      <c r="K49" s="238">
        <v>18024283</v>
      </c>
      <c r="M49" s="238">
        <v>8</v>
      </c>
      <c r="N49" s="238">
        <v>3</v>
      </c>
      <c r="O49" s="238">
        <v>2018</v>
      </c>
      <c r="P49" s="238" t="s">
        <v>362</v>
      </c>
      <c r="Q49" s="238">
        <v>20</v>
      </c>
      <c r="R49" s="238" t="s">
        <v>369</v>
      </c>
      <c r="S49" s="238">
        <v>5</v>
      </c>
      <c r="T49" s="238">
        <v>0</v>
      </c>
      <c r="U49" s="238">
        <v>1</v>
      </c>
      <c r="W49" s="238">
        <v>16</v>
      </c>
      <c r="X49" s="238">
        <v>2</v>
      </c>
      <c r="Y49" s="238">
        <v>7</v>
      </c>
      <c r="Z49" s="238">
        <v>3</v>
      </c>
      <c r="AB49" s="238">
        <v>2</v>
      </c>
      <c r="AC49" s="238">
        <v>98</v>
      </c>
      <c r="AD49" s="238" t="s">
        <v>2726</v>
      </c>
      <c r="AF49" s="238" t="s">
        <v>4194</v>
      </c>
      <c r="AG49" s="238">
        <v>4</v>
      </c>
      <c r="AH49" s="238">
        <v>2</v>
      </c>
      <c r="AI49" s="238">
        <v>2</v>
      </c>
      <c r="AJ49" s="238">
        <v>3</v>
      </c>
      <c r="AK49" s="238">
        <v>21</v>
      </c>
      <c r="AL49" s="238">
        <v>44</v>
      </c>
      <c r="AM49" s="238" t="s">
        <v>363</v>
      </c>
      <c r="AN49" s="238">
        <v>5</v>
      </c>
      <c r="AO49" s="238">
        <v>1</v>
      </c>
      <c r="AS49" s="238">
        <v>12</v>
      </c>
      <c r="AT49" s="238">
        <v>9</v>
      </c>
      <c r="AU49" s="238">
        <v>55</v>
      </c>
      <c r="AV49" s="238">
        <v>11</v>
      </c>
      <c r="AW49" s="238">
        <v>21</v>
      </c>
      <c r="CT49" s="238">
        <v>432730.49418678897</v>
      </c>
      <c r="CU49" s="238">
        <v>4963042.3384608999</v>
      </c>
      <c r="CV49" s="238">
        <v>44.817616950000001</v>
      </c>
      <c r="CW49" s="238">
        <v>-93.85081314</v>
      </c>
      <c r="CX49" s="238" t="s">
        <v>359</v>
      </c>
      <c r="CY49" s="238" t="s">
        <v>4373</v>
      </c>
    </row>
    <row r="50" spans="1:103" hidden="1" x14ac:dyDescent="0.25">
      <c r="A50" s="238">
        <v>773560</v>
      </c>
      <c r="B50" s="238">
        <v>3</v>
      </c>
      <c r="C50" s="238">
        <v>5</v>
      </c>
      <c r="D50" s="238">
        <v>28.725000000000001</v>
      </c>
      <c r="E50" s="238">
        <v>10</v>
      </c>
      <c r="G50" s="238" t="s">
        <v>1060</v>
      </c>
      <c r="H50" s="238" t="s">
        <v>354</v>
      </c>
      <c r="I50" s="238">
        <v>25</v>
      </c>
      <c r="K50" s="238">
        <v>19515687</v>
      </c>
      <c r="M50" s="238">
        <v>12</v>
      </c>
      <c r="N50" s="238">
        <v>21</v>
      </c>
      <c r="O50" s="238">
        <v>2019</v>
      </c>
      <c r="P50" s="238" t="s">
        <v>364</v>
      </c>
      <c r="Q50" s="238">
        <v>13</v>
      </c>
      <c r="S50" s="238">
        <v>3</v>
      </c>
      <c r="T50" s="238">
        <v>0</v>
      </c>
      <c r="U50" s="238">
        <v>2</v>
      </c>
      <c r="V50" s="238">
        <v>5</v>
      </c>
      <c r="W50" s="238">
        <v>10</v>
      </c>
      <c r="X50" s="238">
        <v>3</v>
      </c>
      <c r="Y50" s="238">
        <v>1</v>
      </c>
      <c r="Z50" s="238">
        <v>2</v>
      </c>
      <c r="AB50" s="238">
        <v>1</v>
      </c>
      <c r="AC50" s="238">
        <v>98</v>
      </c>
      <c r="AD50" s="238" t="s">
        <v>2726</v>
      </c>
      <c r="AF50" s="238" t="s">
        <v>4194</v>
      </c>
      <c r="AG50" s="238">
        <v>10</v>
      </c>
      <c r="AH50" s="238">
        <v>2</v>
      </c>
      <c r="AI50" s="238">
        <v>4</v>
      </c>
      <c r="AJ50" s="238">
        <v>2</v>
      </c>
      <c r="AK50" s="238">
        <v>21</v>
      </c>
      <c r="AL50" s="238">
        <v>48</v>
      </c>
      <c r="AM50" s="238" t="s">
        <v>354</v>
      </c>
      <c r="AN50" s="238">
        <v>5</v>
      </c>
      <c r="AO50" s="238">
        <v>2</v>
      </c>
      <c r="AS50" s="238">
        <v>12</v>
      </c>
      <c r="AT50" s="238">
        <v>23</v>
      </c>
      <c r="AU50" s="238">
        <v>55</v>
      </c>
      <c r="AV50" s="238">
        <v>11</v>
      </c>
      <c r="AW50" s="238">
        <v>21</v>
      </c>
      <c r="AX50" s="238">
        <v>2</v>
      </c>
      <c r="AY50" s="238">
        <v>4</v>
      </c>
      <c r="AZ50" s="238">
        <v>2</v>
      </c>
      <c r="BA50" s="238">
        <v>21</v>
      </c>
      <c r="BB50" s="238">
        <v>32</v>
      </c>
      <c r="BC50" s="238" t="s">
        <v>354</v>
      </c>
      <c r="BD50" s="238">
        <v>5</v>
      </c>
      <c r="BE50" s="238">
        <v>1</v>
      </c>
      <c r="BI50" s="238">
        <v>12</v>
      </c>
      <c r="BJ50" s="238">
        <v>23</v>
      </c>
      <c r="BK50" s="238">
        <v>55</v>
      </c>
      <c r="BL50" s="238">
        <v>11</v>
      </c>
      <c r="BM50" s="238">
        <v>21</v>
      </c>
      <c r="CT50" s="238">
        <v>432732.20726441499</v>
      </c>
      <c r="CU50" s="238">
        <v>4963060.6299212603</v>
      </c>
      <c r="CV50" s="238">
        <v>44.817781760000003</v>
      </c>
      <c r="CW50" s="238">
        <v>-93.850793899999999</v>
      </c>
      <c r="CX50" s="238" t="s">
        <v>359</v>
      </c>
      <c r="CY50" s="238" t="s">
        <v>4374</v>
      </c>
    </row>
    <row r="51" spans="1:103" x14ac:dyDescent="0.25">
      <c r="A51" s="238">
        <v>471168</v>
      </c>
      <c r="B51" s="238">
        <v>3</v>
      </c>
      <c r="C51" s="238">
        <v>5</v>
      </c>
      <c r="D51" s="238">
        <v>28.736999999999998</v>
      </c>
      <c r="E51" s="238">
        <v>10</v>
      </c>
      <c r="G51" s="238" t="s">
        <v>1060</v>
      </c>
      <c r="H51" s="238" t="s">
        <v>354</v>
      </c>
      <c r="I51" s="238">
        <v>25</v>
      </c>
      <c r="K51" s="238">
        <v>17020489</v>
      </c>
      <c r="M51" s="238">
        <v>6</v>
      </c>
      <c r="N51" s="238">
        <v>20</v>
      </c>
      <c r="O51" s="238">
        <v>2017</v>
      </c>
      <c r="P51" s="238" t="s">
        <v>368</v>
      </c>
      <c r="Q51" s="238">
        <v>15</v>
      </c>
      <c r="R51" s="238" t="s">
        <v>356</v>
      </c>
      <c r="S51" s="238">
        <v>5</v>
      </c>
      <c r="T51" s="238">
        <v>0</v>
      </c>
      <c r="U51" s="238">
        <v>1</v>
      </c>
      <c r="W51" s="238">
        <v>16</v>
      </c>
      <c r="X51" s="238">
        <v>2</v>
      </c>
      <c r="Y51" s="238">
        <v>1</v>
      </c>
      <c r="Z51" s="238">
        <v>1</v>
      </c>
      <c r="AB51" s="238">
        <v>1</v>
      </c>
      <c r="AC51" s="238">
        <v>98</v>
      </c>
      <c r="AD51" s="238" t="s">
        <v>2726</v>
      </c>
      <c r="AF51" s="238" t="s">
        <v>4194</v>
      </c>
      <c r="AG51" s="238">
        <v>4</v>
      </c>
      <c r="AH51" s="238">
        <v>2</v>
      </c>
      <c r="AI51" s="238">
        <v>2</v>
      </c>
      <c r="AJ51" s="238">
        <v>4</v>
      </c>
      <c r="AK51" s="238">
        <v>21</v>
      </c>
      <c r="AL51" s="238">
        <v>60</v>
      </c>
      <c r="AM51" s="238" t="s">
        <v>363</v>
      </c>
      <c r="AN51" s="238">
        <v>5</v>
      </c>
      <c r="AO51" s="238">
        <v>1</v>
      </c>
      <c r="AS51" s="238">
        <v>12</v>
      </c>
      <c r="AT51" s="238">
        <v>98</v>
      </c>
      <c r="AU51" s="238">
        <v>55</v>
      </c>
      <c r="AV51" s="238">
        <v>11</v>
      </c>
      <c r="AW51" s="238">
        <v>21</v>
      </c>
      <c r="CT51" s="238">
        <v>432894.87057532399</v>
      </c>
      <c r="CU51" s="238">
        <v>4963151.3470122498</v>
      </c>
      <c r="CV51" s="238">
        <v>44.818613630000002</v>
      </c>
      <c r="CW51" s="238">
        <v>-93.848748760000007</v>
      </c>
      <c r="CX51" s="238" t="s">
        <v>359</v>
      </c>
      <c r="CY51" s="238" t="s">
        <v>4375</v>
      </c>
    </row>
    <row r="52" spans="1:103" hidden="1" x14ac:dyDescent="0.25">
      <c r="A52" s="238">
        <v>10937624</v>
      </c>
      <c r="B52" s="238">
        <v>3</v>
      </c>
      <c r="C52" s="238">
        <v>5</v>
      </c>
      <c r="D52" s="238">
        <v>28.74</v>
      </c>
      <c r="E52" s="238">
        <v>10</v>
      </c>
      <c r="G52" s="238" t="s">
        <v>1060</v>
      </c>
      <c r="H52" s="238" t="s">
        <v>354</v>
      </c>
      <c r="I52" s="238">
        <v>25</v>
      </c>
      <c r="K52" s="238">
        <v>14510037</v>
      </c>
      <c r="L52" s="238">
        <v>142690224</v>
      </c>
      <c r="M52" s="238">
        <v>9</v>
      </c>
      <c r="N52" s="238">
        <v>18</v>
      </c>
      <c r="O52" s="238">
        <v>2014</v>
      </c>
      <c r="P52" s="238" t="s">
        <v>384</v>
      </c>
      <c r="Q52" s="238">
        <v>20</v>
      </c>
      <c r="R52" s="238" t="s">
        <v>369</v>
      </c>
      <c r="S52" s="238">
        <v>4</v>
      </c>
      <c r="T52" s="238">
        <v>0</v>
      </c>
      <c r="U52" s="238">
        <v>3</v>
      </c>
      <c r="V52" s="238">
        <v>1</v>
      </c>
      <c r="W52" s="238">
        <v>10</v>
      </c>
      <c r="X52" s="238">
        <v>2</v>
      </c>
      <c r="Y52" s="238">
        <v>1</v>
      </c>
      <c r="Z52" s="238">
        <v>1</v>
      </c>
      <c r="AB52" s="238">
        <v>90</v>
      </c>
      <c r="AC52" s="238">
        <v>1</v>
      </c>
      <c r="AD52" s="238" t="s">
        <v>1771</v>
      </c>
      <c r="AE52" s="238" t="s">
        <v>377</v>
      </c>
      <c r="AF52" s="238" t="s">
        <v>4194</v>
      </c>
      <c r="AG52" s="238">
        <v>7</v>
      </c>
      <c r="AH52" s="238">
        <v>2</v>
      </c>
      <c r="AI52" s="238">
        <v>44</v>
      </c>
      <c r="AJ52" s="238">
        <v>3</v>
      </c>
      <c r="AK52" s="238">
        <v>90</v>
      </c>
      <c r="AL52" s="238">
        <v>56</v>
      </c>
      <c r="AM52" s="238" t="s">
        <v>354</v>
      </c>
      <c r="AN52" s="238">
        <v>5</v>
      </c>
      <c r="AO52" s="238">
        <v>1</v>
      </c>
      <c r="AQ52" s="238">
        <v>90</v>
      </c>
      <c r="AS52" s="238">
        <v>7</v>
      </c>
      <c r="AT52" s="238">
        <v>98</v>
      </c>
      <c r="AU52" s="238">
        <v>55</v>
      </c>
      <c r="AV52" s="238">
        <v>11</v>
      </c>
      <c r="AW52" s="238">
        <v>21</v>
      </c>
      <c r="AX52" s="238">
        <v>2</v>
      </c>
      <c r="AY52" s="238">
        <v>2</v>
      </c>
      <c r="AZ52" s="238">
        <v>3</v>
      </c>
      <c r="BA52" s="238">
        <v>90</v>
      </c>
      <c r="BB52" s="238">
        <v>54</v>
      </c>
      <c r="BC52" s="238" t="s">
        <v>363</v>
      </c>
      <c r="BD52" s="238">
        <v>5</v>
      </c>
      <c r="BE52" s="238">
        <v>15</v>
      </c>
      <c r="BG52" s="238">
        <v>90</v>
      </c>
      <c r="BI52" s="238">
        <v>7</v>
      </c>
      <c r="BJ52" s="238">
        <v>98</v>
      </c>
      <c r="BK52" s="238">
        <v>55</v>
      </c>
      <c r="BL52" s="238">
        <v>11</v>
      </c>
      <c r="BM52" s="238">
        <v>21</v>
      </c>
      <c r="BN52" s="238">
        <v>2</v>
      </c>
      <c r="BO52" s="238">
        <v>4</v>
      </c>
      <c r="BP52" s="238">
        <v>3</v>
      </c>
      <c r="BQ52" s="238">
        <v>21</v>
      </c>
      <c r="BR52" s="238">
        <v>41</v>
      </c>
      <c r="BS52" s="238" t="s">
        <v>363</v>
      </c>
      <c r="BT52" s="238">
        <v>1</v>
      </c>
      <c r="BU52" s="238">
        <v>15</v>
      </c>
      <c r="BV52" s="238">
        <v>3</v>
      </c>
      <c r="BY52" s="238">
        <v>7</v>
      </c>
      <c r="BZ52" s="238">
        <v>98</v>
      </c>
      <c r="CA52" s="238">
        <v>55</v>
      </c>
      <c r="CB52" s="238">
        <v>11</v>
      </c>
      <c r="CC52" s="238">
        <v>21</v>
      </c>
      <c r="CT52" s="238">
        <v>432754</v>
      </c>
      <c r="CU52" s="238">
        <v>4963071</v>
      </c>
      <c r="CV52" s="238">
        <v>44.817873800000001</v>
      </c>
      <c r="CW52" s="238">
        <v>-93.850519700000007</v>
      </c>
      <c r="CX52" s="238" t="s">
        <v>359</v>
      </c>
      <c r="CY52" s="238" t="s">
        <v>4376</v>
      </c>
    </row>
    <row r="53" spans="1:103" x14ac:dyDescent="0.25">
      <c r="A53" s="238">
        <v>719916</v>
      </c>
      <c r="B53" s="238">
        <v>3</v>
      </c>
      <c r="C53" s="238">
        <v>5</v>
      </c>
      <c r="D53" s="238">
        <v>28.74</v>
      </c>
      <c r="E53" s="238">
        <v>10</v>
      </c>
      <c r="G53" s="238" t="s">
        <v>1060</v>
      </c>
      <c r="H53" s="238" t="s">
        <v>354</v>
      </c>
      <c r="I53" s="238">
        <v>25</v>
      </c>
      <c r="K53" s="238">
        <v>19013439</v>
      </c>
      <c r="M53" s="238">
        <v>5</v>
      </c>
      <c r="N53" s="238">
        <v>14</v>
      </c>
      <c r="O53" s="238">
        <v>2019</v>
      </c>
      <c r="P53" s="238" t="s">
        <v>368</v>
      </c>
      <c r="Q53" s="238">
        <v>21</v>
      </c>
      <c r="R53" s="238">
        <v>98</v>
      </c>
      <c r="S53" s="238">
        <v>5</v>
      </c>
      <c r="T53" s="238">
        <v>0</v>
      </c>
      <c r="U53" s="238">
        <v>1</v>
      </c>
      <c r="W53" s="238">
        <v>16</v>
      </c>
      <c r="X53" s="238">
        <v>2</v>
      </c>
      <c r="Y53" s="238">
        <v>6</v>
      </c>
      <c r="Z53" s="238">
        <v>1</v>
      </c>
      <c r="AB53" s="238">
        <v>1</v>
      </c>
      <c r="AC53" s="238">
        <v>98</v>
      </c>
      <c r="AD53" s="238" t="s">
        <v>2726</v>
      </c>
      <c r="AF53" s="238" t="s">
        <v>4194</v>
      </c>
      <c r="AG53" s="238">
        <v>4</v>
      </c>
      <c r="AH53" s="238">
        <v>2</v>
      </c>
      <c r="AI53" s="238">
        <v>2</v>
      </c>
      <c r="AJ53" s="238">
        <v>4</v>
      </c>
      <c r="AK53" s="238">
        <v>21</v>
      </c>
      <c r="AL53" s="238">
        <v>58</v>
      </c>
      <c r="AM53" s="238" t="s">
        <v>363</v>
      </c>
      <c r="AN53" s="238">
        <v>5</v>
      </c>
      <c r="AO53" s="238">
        <v>1</v>
      </c>
      <c r="AS53" s="238">
        <v>12</v>
      </c>
      <c r="AT53" s="238">
        <v>9</v>
      </c>
      <c r="AU53" s="238">
        <v>55</v>
      </c>
      <c r="AV53" s="238">
        <v>11</v>
      </c>
      <c r="AW53" s="238">
        <v>21</v>
      </c>
      <c r="CT53" s="238">
        <v>432753.54323184403</v>
      </c>
      <c r="CU53" s="238">
        <v>4963072.59652308</v>
      </c>
      <c r="CV53" s="238">
        <v>44.81789148</v>
      </c>
      <c r="CW53" s="238">
        <v>-93.850525660000002</v>
      </c>
      <c r="CX53" s="238" t="s">
        <v>359</v>
      </c>
      <c r="CY53" s="238" t="s">
        <v>4377</v>
      </c>
    </row>
    <row r="54" spans="1:103" x14ac:dyDescent="0.25">
      <c r="A54" s="238">
        <v>10777967</v>
      </c>
      <c r="B54" s="238">
        <v>3</v>
      </c>
      <c r="C54" s="238">
        <v>5</v>
      </c>
      <c r="D54" s="238">
        <v>28.795999999999999</v>
      </c>
      <c r="E54" s="238">
        <v>10</v>
      </c>
      <c r="G54" s="238" t="s">
        <v>1060</v>
      </c>
      <c r="H54" s="238" t="s">
        <v>354</v>
      </c>
      <c r="I54" s="238">
        <v>25</v>
      </c>
      <c r="K54" s="238">
        <v>12505237</v>
      </c>
      <c r="L54" s="238">
        <v>121540173</v>
      </c>
      <c r="M54" s="238">
        <v>6</v>
      </c>
      <c r="N54" s="238">
        <v>1</v>
      </c>
      <c r="O54" s="238">
        <v>2012</v>
      </c>
      <c r="P54" s="238" t="s">
        <v>362</v>
      </c>
      <c r="Q54" s="238">
        <v>18</v>
      </c>
      <c r="S54" s="238">
        <v>5</v>
      </c>
      <c r="T54" s="238">
        <v>0</v>
      </c>
      <c r="U54" s="238">
        <v>2</v>
      </c>
      <c r="V54" s="238">
        <v>5</v>
      </c>
      <c r="W54" s="238">
        <v>10</v>
      </c>
      <c r="X54" s="238">
        <v>3</v>
      </c>
      <c r="Y54" s="238">
        <v>1</v>
      </c>
      <c r="Z54" s="238">
        <v>1</v>
      </c>
      <c r="AB54" s="238">
        <v>1</v>
      </c>
      <c r="AC54" s="238">
        <v>98</v>
      </c>
      <c r="AD54" s="238" t="s">
        <v>1771</v>
      </c>
      <c r="AE54" s="238" t="s">
        <v>377</v>
      </c>
      <c r="AF54" s="238" t="s">
        <v>4194</v>
      </c>
      <c r="AG54" s="238">
        <v>10</v>
      </c>
      <c r="AH54" s="238">
        <v>2</v>
      </c>
      <c r="AI54" s="238">
        <v>2</v>
      </c>
      <c r="AJ54" s="238">
        <v>3</v>
      </c>
      <c r="AK54" s="238">
        <v>21</v>
      </c>
      <c r="AL54" s="238">
        <v>73</v>
      </c>
      <c r="AM54" s="238" t="s">
        <v>363</v>
      </c>
      <c r="AN54" s="238">
        <v>5</v>
      </c>
      <c r="AO54" s="238">
        <v>1</v>
      </c>
      <c r="AS54" s="238">
        <v>7</v>
      </c>
      <c r="AT54" s="238">
        <v>20</v>
      </c>
      <c r="AU54" s="238">
        <v>55</v>
      </c>
      <c r="AV54" s="238">
        <v>11</v>
      </c>
      <c r="AW54" s="238">
        <v>21</v>
      </c>
      <c r="AX54" s="238">
        <v>2</v>
      </c>
      <c r="AY54" s="238">
        <v>3</v>
      </c>
      <c r="AZ54" s="238">
        <v>1</v>
      </c>
      <c r="BA54" s="238">
        <v>7</v>
      </c>
      <c r="BB54" s="238">
        <v>57</v>
      </c>
      <c r="BC54" s="238" t="s">
        <v>354</v>
      </c>
      <c r="BD54" s="238">
        <v>5</v>
      </c>
      <c r="BE54" s="238">
        <v>2</v>
      </c>
      <c r="BI54" s="238">
        <v>7</v>
      </c>
      <c r="BJ54" s="238">
        <v>20</v>
      </c>
      <c r="BK54" s="238">
        <v>55</v>
      </c>
      <c r="BL54" s="238">
        <v>11</v>
      </c>
      <c r="BM54" s="238">
        <v>21</v>
      </c>
      <c r="CT54" s="238">
        <v>432833</v>
      </c>
      <c r="CU54" s="238">
        <v>4963116</v>
      </c>
      <c r="CV54" s="238">
        <v>44.818287699999999</v>
      </c>
      <c r="CW54" s="238">
        <v>-93.849531999999996</v>
      </c>
      <c r="CX54" s="238" t="s">
        <v>359</v>
      </c>
      <c r="CY54" s="238" t="s">
        <v>4378</v>
      </c>
    </row>
    <row r="55" spans="1:103" hidden="1" x14ac:dyDescent="0.25">
      <c r="A55" s="238">
        <v>602484</v>
      </c>
      <c r="B55" s="238">
        <v>3</v>
      </c>
      <c r="C55" s="238">
        <v>5</v>
      </c>
      <c r="D55" s="238">
        <v>28.815000000000001</v>
      </c>
      <c r="E55" s="238">
        <v>10</v>
      </c>
      <c r="G55" s="238" t="s">
        <v>1060</v>
      </c>
      <c r="H55" s="238" t="s">
        <v>354</v>
      </c>
      <c r="I55" s="238">
        <v>25</v>
      </c>
      <c r="K55" s="238">
        <v>18506731</v>
      </c>
      <c r="M55" s="238">
        <v>5</v>
      </c>
      <c r="N55" s="238">
        <v>28</v>
      </c>
      <c r="O55" s="238">
        <v>2018</v>
      </c>
      <c r="P55" s="238" t="s">
        <v>361</v>
      </c>
      <c r="Q55" s="238">
        <v>17</v>
      </c>
      <c r="R55" s="238" t="s">
        <v>356</v>
      </c>
      <c r="S55" s="238">
        <v>4</v>
      </c>
      <c r="T55" s="238">
        <v>0</v>
      </c>
      <c r="U55" s="238">
        <v>2</v>
      </c>
      <c r="V55" s="238">
        <v>5</v>
      </c>
      <c r="W55" s="238">
        <v>10</v>
      </c>
      <c r="X55" s="238">
        <v>3</v>
      </c>
      <c r="Y55" s="238">
        <v>1</v>
      </c>
      <c r="Z55" s="238">
        <v>1</v>
      </c>
      <c r="AB55" s="238">
        <v>1</v>
      </c>
      <c r="AC55" s="238">
        <v>98</v>
      </c>
      <c r="AD55" s="238" t="s">
        <v>2726</v>
      </c>
      <c r="AF55" s="238" t="s">
        <v>4194</v>
      </c>
      <c r="AG55" s="238">
        <v>10</v>
      </c>
      <c r="AH55" s="238">
        <v>2</v>
      </c>
      <c r="AI55" s="238">
        <v>2</v>
      </c>
      <c r="AJ55" s="238">
        <v>4</v>
      </c>
      <c r="AK55" s="238">
        <v>24</v>
      </c>
      <c r="AL55" s="238">
        <v>16</v>
      </c>
      <c r="AM55" s="238" t="s">
        <v>363</v>
      </c>
      <c r="AN55" s="238">
        <v>5</v>
      </c>
      <c r="AO55" s="238">
        <v>2</v>
      </c>
      <c r="AS55" s="238">
        <v>12</v>
      </c>
      <c r="AT55" s="238">
        <v>9</v>
      </c>
      <c r="AU55" s="238">
        <v>55</v>
      </c>
      <c r="AV55" s="238">
        <v>11</v>
      </c>
      <c r="AW55" s="238">
        <v>21</v>
      </c>
      <c r="AX55" s="238">
        <v>2</v>
      </c>
      <c r="AY55" s="238">
        <v>3</v>
      </c>
      <c r="AZ55" s="238">
        <v>4</v>
      </c>
      <c r="BA55" s="238">
        <v>21</v>
      </c>
      <c r="BB55" s="238">
        <v>76</v>
      </c>
      <c r="BC55" s="238" t="s">
        <v>354</v>
      </c>
      <c r="BD55" s="238">
        <v>5</v>
      </c>
      <c r="BE55" s="238">
        <v>1</v>
      </c>
      <c r="BI55" s="238">
        <v>12</v>
      </c>
      <c r="BJ55" s="238">
        <v>9</v>
      </c>
      <c r="BK55" s="238">
        <v>55</v>
      </c>
      <c r="BL55" s="238">
        <v>11</v>
      </c>
      <c r="BM55" s="238">
        <v>21</v>
      </c>
      <c r="CT55" s="238">
        <v>432859.20751841599</v>
      </c>
      <c r="CU55" s="238">
        <v>4963128.3633900601</v>
      </c>
      <c r="CV55" s="238">
        <v>44.818403400000001</v>
      </c>
      <c r="CW55" s="238">
        <v>-93.849196739999996</v>
      </c>
      <c r="CX55" s="238" t="s">
        <v>359</v>
      </c>
      <c r="CY55" s="238" t="s">
        <v>4379</v>
      </c>
    </row>
    <row r="56" spans="1:103" x14ac:dyDescent="0.25">
      <c r="A56" s="238">
        <v>10937177</v>
      </c>
      <c r="B56" s="238">
        <v>3</v>
      </c>
      <c r="C56" s="238">
        <v>5</v>
      </c>
      <c r="D56" s="238">
        <v>28.888999999999999</v>
      </c>
      <c r="E56" s="238">
        <v>10</v>
      </c>
      <c r="G56" s="238" t="s">
        <v>1060</v>
      </c>
      <c r="H56" s="238" t="s">
        <v>354</v>
      </c>
      <c r="I56" s="238">
        <v>25</v>
      </c>
      <c r="K56" s="238">
        <v>14029027</v>
      </c>
      <c r="L56" s="238">
        <v>142490007</v>
      </c>
      <c r="M56" s="238">
        <v>9</v>
      </c>
      <c r="N56" s="238">
        <v>5</v>
      </c>
      <c r="O56" s="238">
        <v>2014</v>
      </c>
      <c r="P56" s="238" t="s">
        <v>362</v>
      </c>
      <c r="Q56" s="238">
        <v>22</v>
      </c>
      <c r="S56" s="238">
        <v>5</v>
      </c>
      <c r="T56" s="238">
        <v>0</v>
      </c>
      <c r="U56" s="238">
        <v>2</v>
      </c>
      <c r="V56" s="238">
        <v>1</v>
      </c>
      <c r="W56" s="238">
        <v>10</v>
      </c>
      <c r="X56" s="238">
        <v>2</v>
      </c>
      <c r="Y56" s="238">
        <v>7</v>
      </c>
      <c r="Z56" s="238">
        <v>1</v>
      </c>
      <c r="AB56" s="238">
        <v>1</v>
      </c>
      <c r="AC56" s="238">
        <v>2</v>
      </c>
      <c r="AD56" s="238" t="s">
        <v>1773</v>
      </c>
      <c r="AE56" s="238" t="s">
        <v>386</v>
      </c>
      <c r="AF56" s="238" t="s">
        <v>4194</v>
      </c>
      <c r="AG56" s="238">
        <v>7</v>
      </c>
      <c r="AH56" s="238">
        <v>2</v>
      </c>
      <c r="AI56" s="238">
        <v>2</v>
      </c>
      <c r="AJ56" s="238">
        <v>4</v>
      </c>
      <c r="AK56" s="238">
        <v>21</v>
      </c>
      <c r="AL56" s="238">
        <v>21</v>
      </c>
      <c r="AM56" s="238" t="s">
        <v>363</v>
      </c>
      <c r="AN56" s="238">
        <v>5</v>
      </c>
      <c r="AO56" s="238">
        <v>15</v>
      </c>
      <c r="AS56" s="238">
        <v>7</v>
      </c>
      <c r="AT56" s="238">
        <v>2</v>
      </c>
      <c r="AU56" s="238">
        <v>55</v>
      </c>
      <c r="AV56" s="238">
        <v>11</v>
      </c>
      <c r="AW56" s="238">
        <v>21</v>
      </c>
      <c r="AX56" s="238">
        <v>2</v>
      </c>
      <c r="AY56" s="238">
        <v>4</v>
      </c>
      <c r="AZ56" s="238">
        <v>4</v>
      </c>
      <c r="BA56" s="238">
        <v>8</v>
      </c>
      <c r="BB56" s="238">
        <v>28</v>
      </c>
      <c r="BC56" s="238" t="s">
        <v>354</v>
      </c>
      <c r="BD56" s="238">
        <v>5</v>
      </c>
      <c r="BE56" s="238">
        <v>1</v>
      </c>
      <c r="BI56" s="238">
        <v>7</v>
      </c>
      <c r="BJ56" s="238">
        <v>2</v>
      </c>
      <c r="BK56" s="238">
        <v>55</v>
      </c>
      <c r="BL56" s="238">
        <v>11</v>
      </c>
      <c r="BM56" s="238">
        <v>21</v>
      </c>
      <c r="CT56" s="238">
        <v>432963</v>
      </c>
      <c r="CU56" s="238">
        <v>4963190</v>
      </c>
      <c r="CV56" s="238">
        <v>44.818964800000003</v>
      </c>
      <c r="CW56" s="238">
        <v>-93.847893600000006</v>
      </c>
      <c r="CX56" s="238" t="s">
        <v>359</v>
      </c>
      <c r="CY56" s="238" t="s">
        <v>4380</v>
      </c>
    </row>
    <row r="57" spans="1:103" hidden="1" x14ac:dyDescent="0.25">
      <c r="A57" s="238">
        <v>748511</v>
      </c>
      <c r="B57" s="238">
        <v>3</v>
      </c>
      <c r="C57" s="238">
        <v>5</v>
      </c>
      <c r="D57" s="238">
        <v>28.952999999999999</v>
      </c>
      <c r="E57" s="238">
        <v>10</v>
      </c>
      <c r="G57" s="238" t="s">
        <v>1060</v>
      </c>
      <c r="H57" s="238" t="s">
        <v>354</v>
      </c>
      <c r="I57" s="238">
        <v>25</v>
      </c>
      <c r="K57" s="238">
        <v>19511098</v>
      </c>
      <c r="M57" s="238">
        <v>9</v>
      </c>
      <c r="N57" s="238">
        <v>12</v>
      </c>
      <c r="O57" s="238">
        <v>2019</v>
      </c>
      <c r="P57" s="238" t="s">
        <v>384</v>
      </c>
      <c r="Q57" s="238">
        <v>15</v>
      </c>
      <c r="S57" s="238">
        <v>4</v>
      </c>
      <c r="T57" s="238">
        <v>0</v>
      </c>
      <c r="U57" s="238">
        <v>3</v>
      </c>
      <c r="V57" s="238">
        <v>12</v>
      </c>
      <c r="W57" s="238">
        <v>10</v>
      </c>
      <c r="X57" s="238">
        <v>4</v>
      </c>
      <c r="Y57" s="238">
        <v>1</v>
      </c>
      <c r="Z57" s="238">
        <v>3</v>
      </c>
      <c r="AB57" s="238">
        <v>2</v>
      </c>
      <c r="AC57" s="238">
        <v>98</v>
      </c>
      <c r="AD57" s="238" t="s">
        <v>4381</v>
      </c>
      <c r="AF57" s="238" t="s">
        <v>4194</v>
      </c>
      <c r="AG57" s="238">
        <v>7</v>
      </c>
      <c r="AH57" s="238">
        <v>2</v>
      </c>
      <c r="AI57" s="238">
        <v>4</v>
      </c>
      <c r="AJ57" s="238">
        <v>4</v>
      </c>
      <c r="AK57" s="238">
        <v>21</v>
      </c>
      <c r="AL57" s="238">
        <v>87</v>
      </c>
      <c r="AM57" s="238" t="s">
        <v>354</v>
      </c>
      <c r="AN57" s="238">
        <v>5</v>
      </c>
      <c r="AO57" s="238">
        <v>4</v>
      </c>
      <c r="AS57" s="238">
        <v>12</v>
      </c>
      <c r="AT57" s="238">
        <v>9</v>
      </c>
      <c r="AU57" s="238">
        <v>55</v>
      </c>
      <c r="AV57" s="238">
        <v>11</v>
      </c>
      <c r="AW57" s="238">
        <v>21</v>
      </c>
      <c r="AX57" s="238">
        <v>2</v>
      </c>
      <c r="AY57" s="238">
        <v>4</v>
      </c>
      <c r="AZ57" s="238">
        <v>4</v>
      </c>
      <c r="BA57" s="238">
        <v>34</v>
      </c>
      <c r="BB57" s="238">
        <v>56</v>
      </c>
      <c r="BC57" s="238" t="s">
        <v>363</v>
      </c>
      <c r="BD57" s="238">
        <v>5</v>
      </c>
      <c r="BE57" s="238">
        <v>1</v>
      </c>
      <c r="BI57" s="238">
        <v>12</v>
      </c>
      <c r="BJ57" s="238">
        <v>9</v>
      </c>
      <c r="BK57" s="238">
        <v>55</v>
      </c>
      <c r="BL57" s="238">
        <v>11</v>
      </c>
      <c r="BM57" s="238">
        <v>21</v>
      </c>
      <c r="BN57" s="238">
        <v>2</v>
      </c>
      <c r="BO57" s="238">
        <v>3</v>
      </c>
      <c r="BP57" s="238">
        <v>4</v>
      </c>
      <c r="BQ57" s="238">
        <v>34</v>
      </c>
      <c r="BR57" s="238">
        <v>40</v>
      </c>
      <c r="BS57" s="238" t="s">
        <v>363</v>
      </c>
      <c r="BT57" s="238">
        <v>5</v>
      </c>
      <c r="BU57" s="238">
        <v>1</v>
      </c>
      <c r="BY57" s="238">
        <v>12</v>
      </c>
      <c r="BZ57" s="238">
        <v>9</v>
      </c>
      <c r="CA57" s="238">
        <v>55</v>
      </c>
      <c r="CB57" s="238">
        <v>11</v>
      </c>
      <c r="CC57" s="238">
        <v>21</v>
      </c>
      <c r="CT57" s="238">
        <v>433049.70789941697</v>
      </c>
      <c r="CU57" s="238">
        <v>4963242.6636186596</v>
      </c>
      <c r="CV57" s="238">
        <v>44.81945013</v>
      </c>
      <c r="CW57" s="238">
        <v>-93.846802620000005</v>
      </c>
      <c r="CX57" s="238" t="s">
        <v>359</v>
      </c>
      <c r="CY57" s="238" t="s">
        <v>4382</v>
      </c>
    </row>
    <row r="58" spans="1:103" x14ac:dyDescent="0.25">
      <c r="A58" s="238">
        <v>10933054</v>
      </c>
      <c r="B58" s="238">
        <v>3</v>
      </c>
      <c r="C58" s="238">
        <v>5</v>
      </c>
      <c r="D58" s="238">
        <v>28.954000000000001</v>
      </c>
      <c r="E58" s="238">
        <v>10</v>
      </c>
      <c r="G58" s="238" t="s">
        <v>1060</v>
      </c>
      <c r="H58" s="238" t="s">
        <v>354</v>
      </c>
      <c r="I58" s="238">
        <v>25</v>
      </c>
      <c r="K58" s="238">
        <v>14004730</v>
      </c>
      <c r="L58" s="238">
        <v>140480021</v>
      </c>
      <c r="M58" s="238">
        <v>2</v>
      </c>
      <c r="N58" s="238">
        <v>16</v>
      </c>
      <c r="O58" s="238">
        <v>2014</v>
      </c>
      <c r="P58" s="238" t="s">
        <v>366</v>
      </c>
      <c r="Q58" s="238">
        <v>23</v>
      </c>
      <c r="S58" s="238">
        <v>5</v>
      </c>
      <c r="T58" s="238">
        <v>0</v>
      </c>
      <c r="U58" s="238">
        <v>1</v>
      </c>
      <c r="V58" s="238">
        <v>4</v>
      </c>
      <c r="W58" s="238">
        <v>83</v>
      </c>
      <c r="X58" s="238">
        <v>2</v>
      </c>
      <c r="Y58" s="238">
        <v>6</v>
      </c>
      <c r="Z58" s="238">
        <v>7</v>
      </c>
      <c r="AB58" s="238">
        <v>5</v>
      </c>
      <c r="AC58" s="238">
        <v>98</v>
      </c>
      <c r="AD58" s="238" t="s">
        <v>1773</v>
      </c>
      <c r="AE58" s="238" t="s">
        <v>4383</v>
      </c>
      <c r="AF58" s="238" t="s">
        <v>4194</v>
      </c>
      <c r="AG58" s="238">
        <v>3</v>
      </c>
      <c r="AH58" s="238">
        <v>2</v>
      </c>
      <c r="AI58" s="238">
        <v>2</v>
      </c>
      <c r="AJ58" s="238">
        <v>4</v>
      </c>
      <c r="AK58" s="238">
        <v>21</v>
      </c>
      <c r="AL58" s="238">
        <v>17</v>
      </c>
      <c r="AM58" s="238" t="s">
        <v>363</v>
      </c>
      <c r="AN58" s="238">
        <v>5</v>
      </c>
      <c r="AO58" s="238">
        <v>16</v>
      </c>
      <c r="AS58" s="238">
        <v>7</v>
      </c>
      <c r="AT58" s="238">
        <v>98</v>
      </c>
      <c r="AU58" s="238">
        <v>55</v>
      </c>
      <c r="AV58" s="238">
        <v>11</v>
      </c>
      <c r="AW58" s="238">
        <v>21</v>
      </c>
      <c r="CT58" s="238">
        <v>433053</v>
      </c>
      <c r="CU58" s="238">
        <v>4963241</v>
      </c>
      <c r="CV58" s="238">
        <v>44.819439899999999</v>
      </c>
      <c r="CW58" s="238">
        <v>-93.846759500000005</v>
      </c>
      <c r="CX58" s="238" t="s">
        <v>359</v>
      </c>
      <c r="CY58" s="238" t="s">
        <v>4384</v>
      </c>
    </row>
    <row r="59" spans="1:103" x14ac:dyDescent="0.25">
      <c r="A59" s="238">
        <v>11020104</v>
      </c>
      <c r="B59" s="238">
        <v>3</v>
      </c>
      <c r="C59" s="238">
        <v>5</v>
      </c>
      <c r="D59" s="238">
        <v>28.954000000000001</v>
      </c>
      <c r="E59" s="238">
        <v>10</v>
      </c>
      <c r="G59" s="238" t="s">
        <v>1060</v>
      </c>
      <c r="H59" s="238" t="s">
        <v>354</v>
      </c>
      <c r="I59" s="238">
        <v>25</v>
      </c>
      <c r="K59" s="238">
        <v>15019883</v>
      </c>
      <c r="L59" s="238">
        <v>151740017</v>
      </c>
      <c r="M59" s="238">
        <v>6</v>
      </c>
      <c r="N59" s="238">
        <v>22</v>
      </c>
      <c r="O59" s="238">
        <v>2015</v>
      </c>
      <c r="P59" s="238" t="s">
        <v>361</v>
      </c>
      <c r="Q59" s="238">
        <v>21</v>
      </c>
      <c r="S59" s="238">
        <v>5</v>
      </c>
      <c r="T59" s="238">
        <v>0</v>
      </c>
      <c r="U59" s="238">
        <v>1</v>
      </c>
      <c r="V59" s="238">
        <v>90</v>
      </c>
      <c r="W59" s="238">
        <v>16</v>
      </c>
      <c r="X59" s="238">
        <v>2</v>
      </c>
      <c r="Y59" s="238">
        <v>6</v>
      </c>
      <c r="Z59" s="238">
        <v>1</v>
      </c>
      <c r="AA59" s="238">
        <v>1</v>
      </c>
      <c r="AB59" s="238">
        <v>1</v>
      </c>
      <c r="AC59" s="238">
        <v>98</v>
      </c>
      <c r="AD59" s="238" t="s">
        <v>2726</v>
      </c>
      <c r="AE59" s="238" t="s">
        <v>4273</v>
      </c>
      <c r="AF59" s="238" t="s">
        <v>4194</v>
      </c>
      <c r="AG59" s="238">
        <v>4</v>
      </c>
      <c r="AH59" s="238">
        <v>2</v>
      </c>
      <c r="AI59" s="238">
        <v>4</v>
      </c>
      <c r="AJ59" s="238">
        <v>7</v>
      </c>
      <c r="AK59" s="238">
        <v>21</v>
      </c>
      <c r="AL59" s="238">
        <v>62</v>
      </c>
      <c r="AM59" s="238" t="s">
        <v>354</v>
      </c>
      <c r="AN59" s="238">
        <v>5</v>
      </c>
      <c r="AO59" s="238">
        <v>1</v>
      </c>
      <c r="AP59" s="238">
        <v>1</v>
      </c>
      <c r="AS59" s="238">
        <v>7</v>
      </c>
      <c r="AT59" s="238">
        <v>98</v>
      </c>
      <c r="AU59" s="238">
        <v>55</v>
      </c>
      <c r="AV59" s="238">
        <v>11</v>
      </c>
      <c r="AW59" s="238">
        <v>21</v>
      </c>
      <c r="CT59" s="238">
        <v>433053</v>
      </c>
      <c r="CU59" s="238">
        <v>4963241</v>
      </c>
      <c r="CV59" s="238">
        <v>44.819439899999999</v>
      </c>
      <c r="CW59" s="238">
        <v>-93.846759500000005</v>
      </c>
      <c r="CX59" s="238" t="s">
        <v>359</v>
      </c>
      <c r="CY59" s="238" t="s">
        <v>4385</v>
      </c>
    </row>
    <row r="60" spans="1:103" x14ac:dyDescent="0.25">
      <c r="A60" s="238">
        <v>686242</v>
      </c>
      <c r="B60" s="238">
        <v>3</v>
      </c>
      <c r="C60" s="238">
        <v>5</v>
      </c>
      <c r="D60" s="238">
        <v>28.957999999999998</v>
      </c>
      <c r="E60" s="238">
        <v>10</v>
      </c>
      <c r="G60" s="238" t="s">
        <v>1060</v>
      </c>
      <c r="H60" s="238" t="s">
        <v>354</v>
      </c>
      <c r="I60" s="238">
        <v>25</v>
      </c>
      <c r="K60" s="238">
        <v>19004093</v>
      </c>
      <c r="M60" s="238">
        <v>2</v>
      </c>
      <c r="N60" s="238">
        <v>10</v>
      </c>
      <c r="O60" s="238">
        <v>2019</v>
      </c>
      <c r="P60" s="238" t="s">
        <v>366</v>
      </c>
      <c r="Q60" s="238">
        <v>9</v>
      </c>
      <c r="S60" s="238">
        <v>5</v>
      </c>
      <c r="T60" s="238">
        <v>0</v>
      </c>
      <c r="U60" s="238">
        <v>1</v>
      </c>
      <c r="W60" s="238">
        <v>83</v>
      </c>
      <c r="X60" s="238">
        <v>10</v>
      </c>
      <c r="Y60" s="238">
        <v>1</v>
      </c>
      <c r="Z60" s="238">
        <v>4</v>
      </c>
      <c r="AB60" s="238">
        <v>5</v>
      </c>
      <c r="AC60" s="238">
        <v>98</v>
      </c>
      <c r="AD60" s="238" t="s">
        <v>2726</v>
      </c>
      <c r="AF60" s="238" t="s">
        <v>4194</v>
      </c>
      <c r="AG60" s="238">
        <v>3</v>
      </c>
      <c r="AH60" s="238">
        <v>2</v>
      </c>
      <c r="AI60" s="238">
        <v>3</v>
      </c>
      <c r="AJ60" s="238">
        <v>3</v>
      </c>
      <c r="AK60" s="238">
        <v>21</v>
      </c>
      <c r="AL60" s="238">
        <v>30</v>
      </c>
      <c r="AM60" s="238" t="s">
        <v>354</v>
      </c>
      <c r="AN60" s="238">
        <v>5</v>
      </c>
      <c r="AO60" s="238">
        <v>62</v>
      </c>
      <c r="AS60" s="238">
        <v>12</v>
      </c>
      <c r="AT60" s="238">
        <v>98</v>
      </c>
      <c r="AU60" s="238">
        <v>55</v>
      </c>
      <c r="AV60" s="238">
        <v>11</v>
      </c>
      <c r="AW60" s="238">
        <v>21</v>
      </c>
      <c r="CT60" s="238">
        <v>433057.73473412602</v>
      </c>
      <c r="CU60" s="238">
        <v>4963246.8022016902</v>
      </c>
      <c r="CV60" s="238">
        <v>44.819488139999997</v>
      </c>
      <c r="CW60" s="238">
        <v>-93.84670165</v>
      </c>
      <c r="CX60" s="238" t="s">
        <v>359</v>
      </c>
      <c r="CY60" s="238" t="s">
        <v>4386</v>
      </c>
    </row>
    <row r="61" spans="1:103" x14ac:dyDescent="0.25">
      <c r="A61" s="238">
        <v>605832</v>
      </c>
      <c r="B61" s="238">
        <v>3</v>
      </c>
      <c r="C61" s="238">
        <v>5</v>
      </c>
      <c r="D61" s="238">
        <v>28.959</v>
      </c>
      <c r="E61" s="238">
        <v>10</v>
      </c>
      <c r="G61" s="238" t="s">
        <v>1060</v>
      </c>
      <c r="H61" s="238" t="s">
        <v>354</v>
      </c>
      <c r="I61" s="238">
        <v>25</v>
      </c>
      <c r="K61" s="238">
        <v>18019015</v>
      </c>
      <c r="M61" s="238">
        <v>6</v>
      </c>
      <c r="N61" s="238">
        <v>21</v>
      </c>
      <c r="O61" s="238">
        <v>2018</v>
      </c>
      <c r="P61" s="238" t="s">
        <v>384</v>
      </c>
      <c r="Q61" s="238">
        <v>5</v>
      </c>
      <c r="R61" s="238" t="s">
        <v>369</v>
      </c>
      <c r="S61" s="238">
        <v>5</v>
      </c>
      <c r="T61" s="238">
        <v>0</v>
      </c>
      <c r="U61" s="238">
        <v>1</v>
      </c>
      <c r="W61" s="238">
        <v>16</v>
      </c>
      <c r="X61" s="238">
        <v>4</v>
      </c>
      <c r="Y61" s="238">
        <v>2</v>
      </c>
      <c r="Z61" s="238">
        <v>2</v>
      </c>
      <c r="AB61" s="238">
        <v>1</v>
      </c>
      <c r="AC61" s="238">
        <v>98</v>
      </c>
      <c r="AD61" s="238" t="s">
        <v>2726</v>
      </c>
      <c r="AF61" s="238" t="s">
        <v>4194</v>
      </c>
      <c r="AG61" s="238">
        <v>4</v>
      </c>
      <c r="AH61" s="238">
        <v>2</v>
      </c>
      <c r="AI61" s="238">
        <v>2</v>
      </c>
      <c r="AJ61" s="238">
        <v>3</v>
      </c>
      <c r="AK61" s="238">
        <v>21</v>
      </c>
      <c r="AL61" s="238">
        <v>21</v>
      </c>
      <c r="AM61" s="238" t="s">
        <v>354</v>
      </c>
      <c r="AN61" s="238">
        <v>5</v>
      </c>
      <c r="AO61" s="238">
        <v>1</v>
      </c>
      <c r="AS61" s="238">
        <v>12</v>
      </c>
      <c r="AT61" s="238">
        <v>9</v>
      </c>
      <c r="AU61" s="238">
        <v>55</v>
      </c>
      <c r="AV61" s="238">
        <v>11</v>
      </c>
      <c r="AW61" s="238">
        <v>21</v>
      </c>
      <c r="CT61" s="238">
        <v>433059.50804779498</v>
      </c>
      <c r="CU61" s="238">
        <v>4963246.2888850803</v>
      </c>
      <c r="CV61" s="238">
        <v>44.819483679999998</v>
      </c>
      <c r="CW61" s="238">
        <v>-93.846679159999994</v>
      </c>
      <c r="CX61" s="238" t="s">
        <v>359</v>
      </c>
      <c r="CY61" s="238" t="s">
        <v>4387</v>
      </c>
    </row>
    <row r="62" spans="1:103" hidden="1" x14ac:dyDescent="0.25">
      <c r="A62" s="238">
        <v>628066</v>
      </c>
      <c r="B62" s="238">
        <v>3</v>
      </c>
      <c r="C62" s="238">
        <v>5</v>
      </c>
      <c r="D62" s="238">
        <v>29.033000000000001</v>
      </c>
      <c r="E62" s="238">
        <v>10</v>
      </c>
      <c r="G62" s="238" t="s">
        <v>1060</v>
      </c>
      <c r="H62" s="238" t="s">
        <v>354</v>
      </c>
      <c r="I62" s="238">
        <v>25</v>
      </c>
      <c r="K62" s="238">
        <v>18025642</v>
      </c>
      <c r="M62" s="238">
        <v>8</v>
      </c>
      <c r="N62" s="238">
        <v>15</v>
      </c>
      <c r="O62" s="238">
        <v>2018</v>
      </c>
      <c r="P62" s="238" t="s">
        <v>355</v>
      </c>
      <c r="Q62" s="238">
        <v>17</v>
      </c>
      <c r="S62" s="238">
        <v>4</v>
      </c>
      <c r="T62" s="238">
        <v>0</v>
      </c>
      <c r="U62" s="238">
        <v>2</v>
      </c>
      <c r="V62" s="238">
        <v>5</v>
      </c>
      <c r="W62" s="238">
        <v>10</v>
      </c>
      <c r="X62" s="238">
        <v>2</v>
      </c>
      <c r="Y62" s="238">
        <v>1</v>
      </c>
      <c r="Z62" s="238">
        <v>1</v>
      </c>
      <c r="AB62" s="238">
        <v>1</v>
      </c>
      <c r="AC62" s="238">
        <v>98</v>
      </c>
      <c r="AD62" s="238" t="s">
        <v>2726</v>
      </c>
      <c r="AF62" s="238" t="s">
        <v>4194</v>
      </c>
      <c r="AG62" s="238">
        <v>10</v>
      </c>
      <c r="AH62" s="238">
        <v>2</v>
      </c>
      <c r="AI62" s="238">
        <v>4</v>
      </c>
      <c r="AJ62" s="238">
        <v>3</v>
      </c>
      <c r="AK62" s="238">
        <v>21</v>
      </c>
      <c r="AL62" s="238">
        <v>65</v>
      </c>
      <c r="AM62" s="238" t="s">
        <v>354</v>
      </c>
      <c r="AN62" s="238">
        <v>5</v>
      </c>
      <c r="AO62" s="238">
        <v>1</v>
      </c>
      <c r="AS62" s="238">
        <v>12</v>
      </c>
      <c r="AT62" s="238">
        <v>9</v>
      </c>
      <c r="AU62" s="238">
        <v>55</v>
      </c>
      <c r="AV62" s="238">
        <v>11</v>
      </c>
      <c r="AW62" s="238">
        <v>21</v>
      </c>
      <c r="AX62" s="238">
        <v>2</v>
      </c>
      <c r="AY62" s="238">
        <v>4</v>
      </c>
      <c r="AZ62" s="238">
        <v>4</v>
      </c>
      <c r="BA62" s="238">
        <v>27</v>
      </c>
      <c r="BB62" s="238">
        <v>20</v>
      </c>
      <c r="BC62" s="238" t="s">
        <v>363</v>
      </c>
      <c r="BD62" s="238">
        <v>5</v>
      </c>
      <c r="BE62" s="238">
        <v>4</v>
      </c>
      <c r="BI62" s="238">
        <v>12</v>
      </c>
      <c r="BJ62" s="238">
        <v>9</v>
      </c>
      <c r="BK62" s="238">
        <v>55</v>
      </c>
      <c r="BL62" s="238">
        <v>11</v>
      </c>
      <c r="BM62" s="238">
        <v>21</v>
      </c>
      <c r="CT62" s="238">
        <v>433163.683887736</v>
      </c>
      <c r="CU62" s="238">
        <v>4963303.8066124804</v>
      </c>
      <c r="CV62" s="238">
        <v>44.820011170000001</v>
      </c>
      <c r="CW62" s="238">
        <v>-93.845369219999995</v>
      </c>
      <c r="CX62" s="238" t="s">
        <v>359</v>
      </c>
      <c r="CY62" s="238" t="s">
        <v>4388</v>
      </c>
    </row>
    <row r="63" spans="1:103" x14ac:dyDescent="0.25">
      <c r="A63" s="238">
        <v>10933525</v>
      </c>
      <c r="B63" s="238">
        <v>3</v>
      </c>
      <c r="C63" s="238">
        <v>5</v>
      </c>
      <c r="D63" s="238">
        <v>29.065000000000001</v>
      </c>
      <c r="E63" s="238">
        <v>10</v>
      </c>
      <c r="G63" s="238" t="s">
        <v>1060</v>
      </c>
      <c r="H63" s="238" t="s">
        <v>354</v>
      </c>
      <c r="I63" s="238">
        <v>25</v>
      </c>
      <c r="K63" s="238">
        <v>14005500</v>
      </c>
      <c r="L63" s="238">
        <v>140530214</v>
      </c>
      <c r="M63" s="238">
        <v>2</v>
      </c>
      <c r="N63" s="238">
        <v>22</v>
      </c>
      <c r="O63" s="238">
        <v>2014</v>
      </c>
      <c r="P63" s="238" t="s">
        <v>364</v>
      </c>
      <c r="Q63" s="238">
        <v>15</v>
      </c>
      <c r="S63" s="238">
        <v>5</v>
      </c>
      <c r="T63" s="238">
        <v>0</v>
      </c>
      <c r="U63" s="238">
        <v>1</v>
      </c>
      <c r="V63" s="238">
        <v>7</v>
      </c>
      <c r="W63" s="238">
        <v>83</v>
      </c>
      <c r="X63" s="238">
        <v>2</v>
      </c>
      <c r="Y63" s="238">
        <v>1</v>
      </c>
      <c r="Z63" s="238">
        <v>1</v>
      </c>
      <c r="AB63" s="238">
        <v>5</v>
      </c>
      <c r="AC63" s="238">
        <v>98</v>
      </c>
      <c r="AD63" s="238" t="s">
        <v>2726</v>
      </c>
      <c r="AE63" s="238" t="s">
        <v>4389</v>
      </c>
      <c r="AF63" s="238" t="s">
        <v>4194</v>
      </c>
      <c r="AG63" s="238">
        <v>3</v>
      </c>
      <c r="AH63" s="238">
        <v>2</v>
      </c>
      <c r="AI63" s="238">
        <v>4</v>
      </c>
      <c r="AJ63" s="238">
        <v>4</v>
      </c>
      <c r="AK63" s="238">
        <v>21</v>
      </c>
      <c r="AL63" s="238">
        <v>20</v>
      </c>
      <c r="AM63" s="238" t="s">
        <v>363</v>
      </c>
      <c r="AN63" s="238">
        <v>5</v>
      </c>
      <c r="AO63" s="238">
        <v>3</v>
      </c>
      <c r="AS63" s="238">
        <v>7</v>
      </c>
      <c r="AT63" s="238">
        <v>98</v>
      </c>
      <c r="AU63" s="238">
        <v>55</v>
      </c>
      <c r="AV63" s="238">
        <v>11</v>
      </c>
      <c r="AW63" s="238">
        <v>21</v>
      </c>
      <c r="CT63" s="238">
        <v>433207</v>
      </c>
      <c r="CU63" s="238">
        <v>4963331</v>
      </c>
      <c r="CV63" s="238">
        <v>44.820259299999996</v>
      </c>
      <c r="CW63" s="238">
        <v>-93.844821400000001</v>
      </c>
      <c r="CX63" s="238" t="s">
        <v>359</v>
      </c>
      <c r="CY63" s="238" t="s">
        <v>4390</v>
      </c>
    </row>
    <row r="64" spans="1:103" hidden="1" x14ac:dyDescent="0.25">
      <c r="A64" s="238">
        <v>10703694</v>
      </c>
      <c r="B64" s="238">
        <v>3</v>
      </c>
      <c r="C64" s="238">
        <v>5</v>
      </c>
      <c r="D64" s="238">
        <v>29.140999999999998</v>
      </c>
      <c r="E64" s="238">
        <v>10</v>
      </c>
      <c r="G64" s="238" t="s">
        <v>1060</v>
      </c>
      <c r="H64" s="238" t="s">
        <v>354</v>
      </c>
      <c r="I64" s="238">
        <v>25</v>
      </c>
      <c r="K64" s="238">
        <v>11509663</v>
      </c>
      <c r="L64" s="238">
        <v>112760017</v>
      </c>
      <c r="M64" s="238">
        <v>10</v>
      </c>
      <c r="N64" s="238">
        <v>1</v>
      </c>
      <c r="O64" s="238">
        <v>2011</v>
      </c>
      <c r="P64" s="238" t="s">
        <v>364</v>
      </c>
      <c r="Q64" s="238">
        <v>11</v>
      </c>
      <c r="S64" s="238">
        <v>4</v>
      </c>
      <c r="T64" s="238">
        <v>0</v>
      </c>
      <c r="U64" s="238">
        <v>2</v>
      </c>
      <c r="V64" s="238">
        <v>7</v>
      </c>
      <c r="W64" s="238">
        <v>45</v>
      </c>
      <c r="X64" s="238">
        <v>15</v>
      </c>
      <c r="Y64" s="238">
        <v>1</v>
      </c>
      <c r="Z64" s="238">
        <v>1</v>
      </c>
      <c r="AB64" s="238">
        <v>1</v>
      </c>
      <c r="AC64" s="238">
        <v>1</v>
      </c>
      <c r="AD64" s="238" t="s">
        <v>1771</v>
      </c>
      <c r="AE64" s="238" t="s">
        <v>377</v>
      </c>
      <c r="AF64" s="238" t="s">
        <v>4194</v>
      </c>
      <c r="AG64" s="238">
        <v>90</v>
      </c>
      <c r="AH64" s="238">
        <v>2</v>
      </c>
      <c r="AI64" s="238">
        <v>2</v>
      </c>
      <c r="AJ64" s="238">
        <v>4</v>
      </c>
      <c r="AK64" s="238">
        <v>21</v>
      </c>
      <c r="AL64" s="238">
        <v>32</v>
      </c>
      <c r="AM64" s="238" t="s">
        <v>354</v>
      </c>
      <c r="AN64" s="238">
        <v>5</v>
      </c>
      <c r="AO64" s="238">
        <v>15</v>
      </c>
      <c r="AS64" s="238">
        <v>7</v>
      </c>
      <c r="AT64" s="238">
        <v>98</v>
      </c>
      <c r="AU64" s="238">
        <v>55</v>
      </c>
      <c r="AV64" s="238">
        <v>11</v>
      </c>
      <c r="AW64" s="238">
        <v>21</v>
      </c>
      <c r="AX64" s="238">
        <v>2</v>
      </c>
      <c r="AY64" s="238">
        <v>4</v>
      </c>
      <c r="AZ64" s="238">
        <v>8</v>
      </c>
      <c r="BA64" s="238">
        <v>23</v>
      </c>
      <c r="BB64" s="238">
        <v>61</v>
      </c>
      <c r="BC64" s="238" t="s">
        <v>363</v>
      </c>
      <c r="BD64" s="238">
        <v>5</v>
      </c>
      <c r="BE64" s="238">
        <v>1</v>
      </c>
      <c r="BI64" s="238">
        <v>7</v>
      </c>
      <c r="BJ64" s="238">
        <v>98</v>
      </c>
      <c r="BK64" s="238">
        <v>55</v>
      </c>
      <c r="BL64" s="238">
        <v>11</v>
      </c>
      <c r="BM64" s="238">
        <v>21</v>
      </c>
      <c r="CT64" s="238">
        <v>433313</v>
      </c>
      <c r="CU64" s="238">
        <v>4963392</v>
      </c>
      <c r="CV64" s="238">
        <v>44.820821500000001</v>
      </c>
      <c r="CW64" s="238">
        <v>-93.843491499999999</v>
      </c>
      <c r="CX64" s="238" t="s">
        <v>359</v>
      </c>
      <c r="CY64" s="238" t="s">
        <v>4391</v>
      </c>
    </row>
    <row r="65" spans="1:103" hidden="1" x14ac:dyDescent="0.25">
      <c r="A65" s="238">
        <v>402641</v>
      </c>
      <c r="B65" s="238">
        <v>3</v>
      </c>
      <c r="C65" s="238">
        <v>5</v>
      </c>
      <c r="D65" s="238">
        <v>29.280999999999999</v>
      </c>
      <c r="E65" s="238">
        <v>10</v>
      </c>
      <c r="G65" s="238" t="s">
        <v>1060</v>
      </c>
      <c r="H65" s="238" t="s">
        <v>354</v>
      </c>
      <c r="I65" s="238">
        <v>25</v>
      </c>
      <c r="K65" s="238">
        <v>16041783</v>
      </c>
      <c r="M65" s="238">
        <v>12</v>
      </c>
      <c r="N65" s="238">
        <v>11</v>
      </c>
      <c r="O65" s="238">
        <v>2016</v>
      </c>
      <c r="P65" s="238" t="s">
        <v>366</v>
      </c>
      <c r="Q65" s="238">
        <v>15</v>
      </c>
      <c r="R65" s="238" t="s">
        <v>356</v>
      </c>
      <c r="S65" s="238">
        <v>4</v>
      </c>
      <c r="T65" s="238">
        <v>0</v>
      </c>
      <c r="U65" s="238">
        <v>1</v>
      </c>
      <c r="W65" s="238">
        <v>48</v>
      </c>
      <c r="X65" s="238">
        <v>2</v>
      </c>
      <c r="Y65" s="238">
        <v>1</v>
      </c>
      <c r="Z65" s="238">
        <v>4</v>
      </c>
      <c r="AB65" s="238">
        <v>5</v>
      </c>
      <c r="AC65" s="238">
        <v>98</v>
      </c>
      <c r="AD65" s="238" t="s">
        <v>2726</v>
      </c>
      <c r="AF65" s="238" t="s">
        <v>4194</v>
      </c>
      <c r="AG65" s="238">
        <v>3</v>
      </c>
      <c r="AH65" s="238">
        <v>2</v>
      </c>
      <c r="AI65" s="238">
        <v>2</v>
      </c>
      <c r="AJ65" s="238">
        <v>4</v>
      </c>
      <c r="AK65" s="238">
        <v>21</v>
      </c>
      <c r="AL65" s="238">
        <v>70</v>
      </c>
      <c r="AM65" s="238" t="s">
        <v>354</v>
      </c>
      <c r="AN65" s="238">
        <v>5</v>
      </c>
      <c r="AO65" s="238">
        <v>71</v>
      </c>
      <c r="AS65" s="238">
        <v>12</v>
      </c>
      <c r="AT65" s="238">
        <v>98</v>
      </c>
      <c r="AU65" s="238">
        <v>55</v>
      </c>
      <c r="AV65" s="238">
        <v>11</v>
      </c>
      <c r="AW65" s="238">
        <v>21</v>
      </c>
      <c r="CT65" s="238">
        <v>433655.257074747</v>
      </c>
      <c r="CU65" s="238">
        <v>4963583.8189974604</v>
      </c>
      <c r="CV65" s="238">
        <v>44.82257748</v>
      </c>
      <c r="CW65" s="238">
        <v>-93.839188870000001</v>
      </c>
      <c r="CX65" s="238" t="s">
        <v>359</v>
      </c>
      <c r="CY65" s="238" t="s">
        <v>4392</v>
      </c>
    </row>
    <row r="66" spans="1:103" x14ac:dyDescent="0.25">
      <c r="A66" s="238">
        <v>10699211</v>
      </c>
      <c r="B66" s="238">
        <v>3</v>
      </c>
      <c r="C66" s="238">
        <v>5</v>
      </c>
      <c r="D66" s="238">
        <v>29.283000000000001</v>
      </c>
      <c r="E66" s="238">
        <v>10</v>
      </c>
      <c r="G66" s="238" t="s">
        <v>1060</v>
      </c>
      <c r="H66" s="238" t="s">
        <v>354</v>
      </c>
      <c r="I66" s="238">
        <v>25</v>
      </c>
      <c r="K66" s="238">
        <v>11006204</v>
      </c>
      <c r="L66" s="238">
        <v>110600429</v>
      </c>
      <c r="M66" s="238">
        <v>3</v>
      </c>
      <c r="N66" s="238">
        <v>1</v>
      </c>
      <c r="O66" s="238">
        <v>2011</v>
      </c>
      <c r="P66" s="238" t="s">
        <v>368</v>
      </c>
      <c r="Q66" s="238">
        <v>20</v>
      </c>
      <c r="S66" s="238">
        <v>5</v>
      </c>
      <c r="T66" s="238">
        <v>0</v>
      </c>
      <c r="U66" s="238">
        <v>1</v>
      </c>
      <c r="V66" s="238">
        <v>7</v>
      </c>
      <c r="W66" s="238">
        <v>83</v>
      </c>
      <c r="X66" s="238">
        <v>2</v>
      </c>
      <c r="Y66" s="238">
        <v>7</v>
      </c>
      <c r="Z66" s="238">
        <v>7</v>
      </c>
      <c r="AB66" s="238">
        <v>5</v>
      </c>
      <c r="AC66" s="238">
        <v>98</v>
      </c>
      <c r="AD66" s="238" t="s">
        <v>4393</v>
      </c>
      <c r="AE66" s="238" t="s">
        <v>4394</v>
      </c>
      <c r="AF66" s="238" t="s">
        <v>4194</v>
      </c>
      <c r="AG66" s="238">
        <v>3</v>
      </c>
      <c r="AH66" s="238">
        <v>2</v>
      </c>
      <c r="AI66" s="238">
        <v>4</v>
      </c>
      <c r="AJ66" s="238">
        <v>3</v>
      </c>
      <c r="AK66" s="238">
        <v>21</v>
      </c>
      <c r="AL66" s="238">
        <v>23</v>
      </c>
      <c r="AM66" s="238" t="s">
        <v>354</v>
      </c>
      <c r="AN66" s="238">
        <v>5</v>
      </c>
      <c r="AS66" s="238">
        <v>7</v>
      </c>
      <c r="AT66" s="238">
        <v>98</v>
      </c>
      <c r="AU66" s="238">
        <v>55</v>
      </c>
      <c r="AV66" s="238">
        <v>11</v>
      </c>
      <c r="AW66" s="238">
        <v>21</v>
      </c>
      <c r="CT66" s="238">
        <v>433511</v>
      </c>
      <c r="CU66" s="238">
        <v>4963507</v>
      </c>
      <c r="CV66" s="238">
        <v>44.821868100000003</v>
      </c>
      <c r="CW66" s="238">
        <v>-93.841004299999994</v>
      </c>
      <c r="CX66" s="238" t="s">
        <v>359</v>
      </c>
      <c r="CY66" s="238" t="s">
        <v>4395</v>
      </c>
    </row>
    <row r="67" spans="1:103" hidden="1" x14ac:dyDescent="0.25">
      <c r="A67" s="238">
        <v>10699212</v>
      </c>
      <c r="B67" s="238">
        <v>3</v>
      </c>
      <c r="C67" s="238">
        <v>5</v>
      </c>
      <c r="D67" s="238">
        <v>29.283000000000001</v>
      </c>
      <c r="E67" s="238">
        <v>10</v>
      </c>
      <c r="G67" s="238" t="s">
        <v>1060</v>
      </c>
      <c r="H67" s="238" t="s">
        <v>354</v>
      </c>
      <c r="I67" s="238">
        <v>25</v>
      </c>
      <c r="K67" s="238">
        <v>11006170</v>
      </c>
      <c r="L67" s="238">
        <v>110600431</v>
      </c>
      <c r="M67" s="238">
        <v>3</v>
      </c>
      <c r="N67" s="238">
        <v>1</v>
      </c>
      <c r="O67" s="238">
        <v>2011</v>
      </c>
      <c r="P67" s="238" t="s">
        <v>368</v>
      </c>
      <c r="Q67" s="238">
        <v>17</v>
      </c>
      <c r="S67" s="238">
        <v>4</v>
      </c>
      <c r="T67" s="238">
        <v>0</v>
      </c>
      <c r="U67" s="238">
        <v>1</v>
      </c>
      <c r="V67" s="238">
        <v>4</v>
      </c>
      <c r="W67" s="238">
        <v>83</v>
      </c>
      <c r="X67" s="238">
        <v>2</v>
      </c>
      <c r="Y67" s="238">
        <v>1</v>
      </c>
      <c r="Z67" s="238">
        <v>7</v>
      </c>
      <c r="AB67" s="238">
        <v>5</v>
      </c>
      <c r="AC67" s="238">
        <v>98</v>
      </c>
      <c r="AD67" s="238" t="s">
        <v>1661</v>
      </c>
      <c r="AE67" s="238" t="s">
        <v>4396</v>
      </c>
      <c r="AF67" s="238" t="s">
        <v>4194</v>
      </c>
      <c r="AG67" s="238">
        <v>3</v>
      </c>
      <c r="AH67" s="238">
        <v>2</v>
      </c>
      <c r="AI67" s="238">
        <v>4</v>
      </c>
      <c r="AJ67" s="238">
        <v>4</v>
      </c>
      <c r="AK67" s="238">
        <v>21</v>
      </c>
      <c r="AL67" s="238">
        <v>73</v>
      </c>
      <c r="AM67" s="238" t="s">
        <v>363</v>
      </c>
      <c r="AN67" s="238">
        <v>5</v>
      </c>
      <c r="AS67" s="238">
        <v>7</v>
      </c>
      <c r="AT67" s="238">
        <v>98</v>
      </c>
      <c r="AU67" s="238">
        <v>55</v>
      </c>
      <c r="AV67" s="238">
        <v>11</v>
      </c>
      <c r="AW67" s="238">
        <v>21</v>
      </c>
      <c r="CT67" s="238">
        <v>433511</v>
      </c>
      <c r="CU67" s="238">
        <v>4963507</v>
      </c>
      <c r="CV67" s="238">
        <v>44.821868100000003</v>
      </c>
      <c r="CW67" s="238">
        <v>-93.841004299999994</v>
      </c>
      <c r="CX67" s="238" t="s">
        <v>359</v>
      </c>
      <c r="CY67" s="238" t="s">
        <v>4397</v>
      </c>
    </row>
    <row r="68" spans="1:103" x14ac:dyDescent="0.25">
      <c r="A68" s="238">
        <v>10933963</v>
      </c>
      <c r="B68" s="238">
        <v>3</v>
      </c>
      <c r="C68" s="238">
        <v>5</v>
      </c>
      <c r="D68" s="238">
        <v>29.283999999999999</v>
      </c>
      <c r="E68" s="238">
        <v>10</v>
      </c>
      <c r="G68" s="238" t="s">
        <v>1060</v>
      </c>
      <c r="H68" s="238" t="s">
        <v>354</v>
      </c>
      <c r="I68" s="238">
        <v>25</v>
      </c>
      <c r="K68" s="238">
        <v>14006707</v>
      </c>
      <c r="L68" s="238">
        <v>140660044</v>
      </c>
      <c r="M68" s="238">
        <v>3</v>
      </c>
      <c r="N68" s="238">
        <v>6</v>
      </c>
      <c r="O68" s="238">
        <v>2014</v>
      </c>
      <c r="P68" s="238" t="s">
        <v>384</v>
      </c>
      <c r="Q68" s="238">
        <v>11</v>
      </c>
      <c r="S68" s="238">
        <v>5</v>
      </c>
      <c r="T68" s="238">
        <v>0</v>
      </c>
      <c r="U68" s="238">
        <v>1</v>
      </c>
      <c r="V68" s="238">
        <v>7</v>
      </c>
      <c r="W68" s="238">
        <v>83</v>
      </c>
      <c r="X68" s="238">
        <v>2</v>
      </c>
      <c r="Y68" s="238">
        <v>1</v>
      </c>
      <c r="Z68" s="238">
        <v>2</v>
      </c>
      <c r="AB68" s="238">
        <v>5</v>
      </c>
      <c r="AC68" s="238">
        <v>98</v>
      </c>
      <c r="AD68" s="238" t="s">
        <v>1773</v>
      </c>
      <c r="AE68" s="238" t="s">
        <v>4398</v>
      </c>
      <c r="AF68" s="238" t="s">
        <v>4194</v>
      </c>
      <c r="AG68" s="238">
        <v>3</v>
      </c>
      <c r="AH68" s="238">
        <v>2</v>
      </c>
      <c r="AI68" s="238">
        <v>1</v>
      </c>
      <c r="AJ68" s="238">
        <v>4</v>
      </c>
      <c r="AK68" s="238">
        <v>21</v>
      </c>
      <c r="AL68" s="238">
        <v>67</v>
      </c>
      <c r="AM68" s="238" t="s">
        <v>354</v>
      </c>
      <c r="AN68" s="238">
        <v>5</v>
      </c>
      <c r="AS68" s="238">
        <v>7</v>
      </c>
      <c r="AT68" s="238">
        <v>98</v>
      </c>
      <c r="AU68" s="238">
        <v>55</v>
      </c>
      <c r="AV68" s="238">
        <v>11</v>
      </c>
      <c r="AW68" s="238">
        <v>21</v>
      </c>
      <c r="CT68" s="238">
        <v>433512</v>
      </c>
      <c r="CU68" s="238">
        <v>4963507</v>
      </c>
      <c r="CV68" s="238">
        <v>44.821875499999997</v>
      </c>
      <c r="CW68" s="238">
        <v>-93.840986700000002</v>
      </c>
      <c r="CX68" s="238" t="s">
        <v>359</v>
      </c>
      <c r="CY68" s="238" t="s">
        <v>4399</v>
      </c>
    </row>
    <row r="69" spans="1:103" x14ac:dyDescent="0.25">
      <c r="A69" s="238">
        <v>10936288</v>
      </c>
      <c r="B69" s="238">
        <v>3</v>
      </c>
      <c r="C69" s="238">
        <v>5</v>
      </c>
      <c r="D69" s="238">
        <v>29.295000000000002</v>
      </c>
      <c r="E69" s="238">
        <v>10</v>
      </c>
      <c r="G69" s="238" t="s">
        <v>1060</v>
      </c>
      <c r="H69" s="238" t="s">
        <v>354</v>
      </c>
      <c r="I69" s="238">
        <v>25</v>
      </c>
      <c r="K69" s="238">
        <v>14023364</v>
      </c>
      <c r="L69" s="238">
        <v>142000056</v>
      </c>
      <c r="M69" s="238">
        <v>7</v>
      </c>
      <c r="N69" s="238">
        <v>18</v>
      </c>
      <c r="O69" s="238">
        <v>2014</v>
      </c>
      <c r="P69" s="238" t="s">
        <v>362</v>
      </c>
      <c r="Q69" s="238">
        <v>23</v>
      </c>
      <c r="S69" s="238">
        <v>5</v>
      </c>
      <c r="T69" s="238">
        <v>0</v>
      </c>
      <c r="U69" s="238">
        <v>1</v>
      </c>
      <c r="V69" s="238">
        <v>7</v>
      </c>
      <c r="W69" s="238">
        <v>83</v>
      </c>
      <c r="X69" s="238">
        <v>2</v>
      </c>
      <c r="Y69" s="238">
        <v>6</v>
      </c>
      <c r="Z69" s="238">
        <v>2</v>
      </c>
      <c r="AB69" s="238">
        <v>1</v>
      </c>
      <c r="AC69" s="238">
        <v>98</v>
      </c>
      <c r="AD69" s="238" t="s">
        <v>2726</v>
      </c>
      <c r="AE69" s="238" t="s">
        <v>4389</v>
      </c>
      <c r="AF69" s="238" t="s">
        <v>4194</v>
      </c>
      <c r="AG69" s="238">
        <v>3</v>
      </c>
      <c r="AH69" s="238">
        <v>2</v>
      </c>
      <c r="AI69" s="238">
        <v>4</v>
      </c>
      <c r="AJ69" s="238">
        <v>4</v>
      </c>
      <c r="AK69" s="238">
        <v>21</v>
      </c>
      <c r="AL69" s="238">
        <v>25</v>
      </c>
      <c r="AM69" s="238" t="s">
        <v>363</v>
      </c>
      <c r="AN69" s="238">
        <v>99</v>
      </c>
      <c r="AO69" s="238">
        <v>8</v>
      </c>
      <c r="AP69" s="238">
        <v>72</v>
      </c>
      <c r="AS69" s="238">
        <v>7</v>
      </c>
      <c r="AT69" s="238">
        <v>98</v>
      </c>
      <c r="AU69" s="238">
        <v>55</v>
      </c>
      <c r="AV69" s="238">
        <v>11</v>
      </c>
      <c r="AW69" s="238">
        <v>21</v>
      </c>
      <c r="CT69" s="238">
        <v>433528</v>
      </c>
      <c r="CU69" s="238">
        <v>4963516</v>
      </c>
      <c r="CV69" s="238">
        <v>44.821956399999998</v>
      </c>
      <c r="CW69" s="238">
        <v>-93.840794000000002</v>
      </c>
      <c r="CX69" s="238" t="s">
        <v>359</v>
      </c>
      <c r="CY69" s="238" t="s">
        <v>4400</v>
      </c>
    </row>
    <row r="70" spans="1:103" x14ac:dyDescent="0.25">
      <c r="A70" s="238">
        <v>10699223</v>
      </c>
      <c r="B70" s="238">
        <v>3</v>
      </c>
      <c r="C70" s="238">
        <v>5</v>
      </c>
      <c r="D70" s="238">
        <v>29.533000000000001</v>
      </c>
      <c r="E70" s="238">
        <v>10</v>
      </c>
      <c r="G70" s="238" t="s">
        <v>1060</v>
      </c>
      <c r="H70" s="238" t="s">
        <v>354</v>
      </c>
      <c r="I70" s="238">
        <v>25</v>
      </c>
      <c r="K70" s="238">
        <v>11006184</v>
      </c>
      <c r="L70" s="238">
        <v>110610024</v>
      </c>
      <c r="M70" s="238">
        <v>3</v>
      </c>
      <c r="N70" s="238">
        <v>1</v>
      </c>
      <c r="O70" s="238">
        <v>2011</v>
      </c>
      <c r="P70" s="238" t="s">
        <v>368</v>
      </c>
      <c r="Q70" s="238">
        <v>19</v>
      </c>
      <c r="S70" s="238">
        <v>5</v>
      </c>
      <c r="T70" s="238">
        <v>0</v>
      </c>
      <c r="U70" s="238">
        <v>1</v>
      </c>
      <c r="V70" s="238">
        <v>4</v>
      </c>
      <c r="W70" s="238">
        <v>83</v>
      </c>
      <c r="X70" s="238">
        <v>2</v>
      </c>
      <c r="Y70" s="238">
        <v>6</v>
      </c>
      <c r="Z70" s="238">
        <v>7</v>
      </c>
      <c r="AB70" s="238">
        <v>5</v>
      </c>
      <c r="AC70" s="238">
        <v>98</v>
      </c>
      <c r="AD70" s="238" t="s">
        <v>1661</v>
      </c>
      <c r="AE70" s="238" t="s">
        <v>4396</v>
      </c>
      <c r="AF70" s="238" t="s">
        <v>4194</v>
      </c>
      <c r="AG70" s="238">
        <v>3</v>
      </c>
      <c r="AH70" s="238">
        <v>2</v>
      </c>
      <c r="AI70" s="238">
        <v>3</v>
      </c>
      <c r="AJ70" s="238">
        <v>3</v>
      </c>
      <c r="AK70" s="238">
        <v>21</v>
      </c>
      <c r="AL70" s="238">
        <v>40</v>
      </c>
      <c r="AM70" s="238" t="s">
        <v>354</v>
      </c>
      <c r="AN70" s="238">
        <v>5</v>
      </c>
      <c r="AS70" s="238">
        <v>7</v>
      </c>
      <c r="AT70" s="238">
        <v>98</v>
      </c>
      <c r="AU70" s="238">
        <v>55</v>
      </c>
      <c r="AV70" s="238">
        <v>11</v>
      </c>
      <c r="AW70" s="238">
        <v>21</v>
      </c>
      <c r="CT70" s="238">
        <v>433859</v>
      </c>
      <c r="CU70" s="238">
        <v>4963707</v>
      </c>
      <c r="CV70" s="238">
        <v>44.823707499999998</v>
      </c>
      <c r="CW70" s="238">
        <v>-93.836623299999999</v>
      </c>
      <c r="CX70" s="238" t="s">
        <v>359</v>
      </c>
      <c r="CY70" s="238" t="s">
        <v>4401</v>
      </c>
    </row>
    <row r="71" spans="1:103" hidden="1" x14ac:dyDescent="0.25">
      <c r="A71" s="238">
        <v>470221</v>
      </c>
      <c r="B71" s="238">
        <v>3</v>
      </c>
      <c r="C71" s="238">
        <v>5</v>
      </c>
      <c r="D71" s="238">
        <v>29.79</v>
      </c>
      <c r="E71" s="238">
        <v>10</v>
      </c>
      <c r="G71" s="238" t="s">
        <v>1060</v>
      </c>
      <c r="H71" s="238" t="s">
        <v>354</v>
      </c>
      <c r="I71" s="238">
        <v>25</v>
      </c>
      <c r="K71" s="238">
        <v>17020072</v>
      </c>
      <c r="M71" s="238">
        <v>6</v>
      </c>
      <c r="N71" s="238">
        <v>16</v>
      </c>
      <c r="O71" s="238">
        <v>2017</v>
      </c>
      <c r="P71" s="238" t="s">
        <v>362</v>
      </c>
      <c r="Q71" s="238">
        <v>9</v>
      </c>
      <c r="R71" s="238">
        <v>98</v>
      </c>
      <c r="S71" s="238">
        <v>3</v>
      </c>
      <c r="T71" s="238">
        <v>0</v>
      </c>
      <c r="U71" s="238">
        <v>1</v>
      </c>
      <c r="W71" s="238">
        <v>48</v>
      </c>
      <c r="X71" s="238">
        <v>2</v>
      </c>
      <c r="Y71" s="238">
        <v>1</v>
      </c>
      <c r="Z71" s="238">
        <v>2</v>
      </c>
      <c r="AB71" s="238">
        <v>1</v>
      </c>
      <c r="AC71" s="238">
        <v>3</v>
      </c>
      <c r="AD71" s="238" t="s">
        <v>2726</v>
      </c>
      <c r="AF71" s="238" t="s">
        <v>4194</v>
      </c>
      <c r="AG71" s="238">
        <v>3</v>
      </c>
      <c r="AH71" s="238">
        <v>2</v>
      </c>
      <c r="AI71" s="238">
        <v>2</v>
      </c>
      <c r="AJ71" s="238">
        <v>3</v>
      </c>
      <c r="AK71" s="238">
        <v>21</v>
      </c>
      <c r="AL71" s="238">
        <v>81</v>
      </c>
      <c r="AM71" s="238" t="s">
        <v>363</v>
      </c>
      <c r="AN71" s="238">
        <v>5</v>
      </c>
      <c r="AO71" s="238">
        <v>62</v>
      </c>
      <c r="AS71" s="238">
        <v>12</v>
      </c>
      <c r="AT71" s="238">
        <v>9</v>
      </c>
      <c r="AU71" s="238">
        <v>55</v>
      </c>
      <c r="AV71" s="238">
        <v>11</v>
      </c>
      <c r="AW71" s="238">
        <v>21</v>
      </c>
      <c r="CT71" s="238">
        <v>434363.23580983898</v>
      </c>
      <c r="CU71" s="238">
        <v>4963996.1299853101</v>
      </c>
      <c r="CV71" s="238">
        <v>44.826354250000001</v>
      </c>
      <c r="CW71" s="238">
        <v>-93.830287920000004</v>
      </c>
      <c r="CX71" s="238" t="s">
        <v>359</v>
      </c>
      <c r="CY71" s="238" t="s">
        <v>4402</v>
      </c>
    </row>
    <row r="72" spans="1:103" hidden="1" x14ac:dyDescent="0.25">
      <c r="A72" s="238">
        <v>409238</v>
      </c>
      <c r="B72" s="238">
        <v>3</v>
      </c>
      <c r="C72" s="238">
        <v>5</v>
      </c>
      <c r="D72" s="238">
        <v>29.949000000000002</v>
      </c>
      <c r="E72" s="238">
        <v>10</v>
      </c>
      <c r="G72" s="238" t="s">
        <v>1060</v>
      </c>
      <c r="H72" s="238" t="s">
        <v>354</v>
      </c>
      <c r="I72" s="238">
        <v>25</v>
      </c>
      <c r="K72" s="238">
        <v>16515188</v>
      </c>
      <c r="M72" s="238">
        <v>12</v>
      </c>
      <c r="N72" s="238">
        <v>27</v>
      </c>
      <c r="O72" s="238">
        <v>2016</v>
      </c>
      <c r="P72" s="238" t="s">
        <v>368</v>
      </c>
      <c r="Q72" s="238">
        <v>16</v>
      </c>
      <c r="R72" s="238" t="s">
        <v>356</v>
      </c>
      <c r="S72" s="238">
        <v>2</v>
      </c>
      <c r="T72" s="238">
        <v>0</v>
      </c>
      <c r="U72" s="238">
        <v>4</v>
      </c>
      <c r="V72" s="238">
        <v>12</v>
      </c>
      <c r="W72" s="238">
        <v>10</v>
      </c>
      <c r="X72" s="238">
        <v>2</v>
      </c>
      <c r="Y72" s="238">
        <v>5</v>
      </c>
      <c r="Z72" s="238">
        <v>1</v>
      </c>
      <c r="AB72" s="238">
        <v>1</v>
      </c>
      <c r="AC72" s="238">
        <v>98</v>
      </c>
      <c r="AD72" s="238" t="s">
        <v>2726</v>
      </c>
      <c r="AF72" s="238" t="s">
        <v>4194</v>
      </c>
      <c r="AG72" s="238">
        <v>7</v>
      </c>
      <c r="AH72" s="238">
        <v>2</v>
      </c>
      <c r="AI72" s="238">
        <v>2</v>
      </c>
      <c r="AJ72" s="238">
        <v>4</v>
      </c>
      <c r="AK72" s="238">
        <v>21</v>
      </c>
      <c r="AL72" s="238">
        <v>31</v>
      </c>
      <c r="AM72" s="238" t="s">
        <v>363</v>
      </c>
      <c r="AN72" s="238">
        <v>5</v>
      </c>
      <c r="AO72" s="238">
        <v>70</v>
      </c>
      <c r="AS72" s="238">
        <v>12</v>
      </c>
      <c r="AT72" s="238">
        <v>9</v>
      </c>
      <c r="AU72" s="238">
        <v>55</v>
      </c>
      <c r="AV72" s="238">
        <v>11</v>
      </c>
      <c r="AW72" s="238">
        <v>21</v>
      </c>
      <c r="AX72" s="238">
        <v>2</v>
      </c>
      <c r="AY72" s="238">
        <v>5</v>
      </c>
      <c r="AZ72" s="238">
        <v>4</v>
      </c>
      <c r="BA72" s="238">
        <v>34</v>
      </c>
      <c r="BB72" s="238">
        <v>16</v>
      </c>
      <c r="BC72" s="238" t="s">
        <v>354</v>
      </c>
      <c r="BD72" s="238">
        <v>5</v>
      </c>
      <c r="BE72" s="238">
        <v>1</v>
      </c>
      <c r="BI72" s="238">
        <v>12</v>
      </c>
      <c r="BJ72" s="238">
        <v>9</v>
      </c>
      <c r="BK72" s="238">
        <v>55</v>
      </c>
      <c r="BL72" s="238">
        <v>11</v>
      </c>
      <c r="BM72" s="238">
        <v>21</v>
      </c>
      <c r="BN72" s="238">
        <v>2</v>
      </c>
      <c r="BO72" s="238">
        <v>4</v>
      </c>
      <c r="BP72" s="238">
        <v>4</v>
      </c>
      <c r="BQ72" s="238">
        <v>34</v>
      </c>
      <c r="BR72" s="238">
        <v>61</v>
      </c>
      <c r="BS72" s="238" t="s">
        <v>363</v>
      </c>
      <c r="BT72" s="238">
        <v>5</v>
      </c>
      <c r="BU72" s="238">
        <v>1</v>
      </c>
      <c r="BY72" s="238">
        <v>12</v>
      </c>
      <c r="BZ72" s="238">
        <v>9</v>
      </c>
      <c r="CA72" s="238">
        <v>55</v>
      </c>
      <c r="CB72" s="238">
        <v>11</v>
      </c>
      <c r="CC72" s="238">
        <v>21</v>
      </c>
      <c r="CD72" s="238">
        <v>2</v>
      </c>
      <c r="CE72" s="238">
        <v>2</v>
      </c>
      <c r="CF72" s="238">
        <v>3</v>
      </c>
      <c r="CG72" s="238">
        <v>21</v>
      </c>
      <c r="CH72" s="238">
        <v>21</v>
      </c>
      <c r="CI72" s="238" t="s">
        <v>363</v>
      </c>
      <c r="CJ72" s="238">
        <v>5</v>
      </c>
      <c r="CK72" s="238">
        <v>1</v>
      </c>
      <c r="CO72" s="238">
        <v>12</v>
      </c>
      <c r="CP72" s="238">
        <v>9</v>
      </c>
      <c r="CQ72" s="238">
        <v>55</v>
      </c>
      <c r="CR72" s="238">
        <v>11</v>
      </c>
      <c r="CS72" s="238">
        <v>21</v>
      </c>
      <c r="CT72" s="238">
        <v>434590.64431462297</v>
      </c>
      <c r="CU72" s="238">
        <v>4964114.7320294604</v>
      </c>
      <c r="CV72" s="238">
        <v>44.827442699999999</v>
      </c>
      <c r="CW72" s="238">
        <v>-93.827426840000001</v>
      </c>
      <c r="CX72" s="238" t="s">
        <v>359</v>
      </c>
      <c r="CY72" s="238" t="s">
        <v>4403</v>
      </c>
    </row>
    <row r="73" spans="1:103" x14ac:dyDescent="0.25">
      <c r="A73" s="238">
        <v>10936142</v>
      </c>
      <c r="B73" s="238">
        <v>3</v>
      </c>
      <c r="C73" s="238">
        <v>5</v>
      </c>
      <c r="D73" s="238">
        <v>29.963999999999999</v>
      </c>
      <c r="E73" s="238">
        <v>10</v>
      </c>
      <c r="G73" s="238" t="s">
        <v>1060</v>
      </c>
      <c r="H73" s="238" t="s">
        <v>354</v>
      </c>
      <c r="I73" s="238">
        <v>25</v>
      </c>
      <c r="K73" s="238">
        <v>14022201</v>
      </c>
      <c r="L73" s="238">
        <v>141910035</v>
      </c>
      <c r="M73" s="238">
        <v>7</v>
      </c>
      <c r="N73" s="238">
        <v>10</v>
      </c>
      <c r="O73" s="238">
        <v>2014</v>
      </c>
      <c r="P73" s="238" t="s">
        <v>384</v>
      </c>
      <c r="Q73" s="238">
        <v>7</v>
      </c>
      <c r="S73" s="238">
        <v>5</v>
      </c>
      <c r="T73" s="238">
        <v>0</v>
      </c>
      <c r="U73" s="238">
        <v>1</v>
      </c>
      <c r="V73" s="238">
        <v>5</v>
      </c>
      <c r="W73" s="238">
        <v>16</v>
      </c>
      <c r="X73" s="238">
        <v>2</v>
      </c>
      <c r="Y73" s="238">
        <v>1</v>
      </c>
      <c r="Z73" s="238">
        <v>1</v>
      </c>
      <c r="AB73" s="238">
        <v>1</v>
      </c>
      <c r="AC73" s="238">
        <v>98</v>
      </c>
      <c r="AD73" s="238" t="s">
        <v>2726</v>
      </c>
      <c r="AE73" s="238" t="s">
        <v>4404</v>
      </c>
      <c r="AF73" s="238" t="s">
        <v>4194</v>
      </c>
      <c r="AG73" s="238">
        <v>4</v>
      </c>
      <c r="AH73" s="238">
        <v>2</v>
      </c>
      <c r="AI73" s="238">
        <v>2</v>
      </c>
      <c r="AJ73" s="238">
        <v>3</v>
      </c>
      <c r="AK73" s="238">
        <v>21</v>
      </c>
      <c r="AL73" s="238">
        <v>47</v>
      </c>
      <c r="AM73" s="238" t="s">
        <v>354</v>
      </c>
      <c r="AN73" s="238">
        <v>5</v>
      </c>
      <c r="AO73" s="238">
        <v>1</v>
      </c>
      <c r="AP73" s="238">
        <v>1</v>
      </c>
      <c r="AS73" s="238">
        <v>7</v>
      </c>
      <c r="AT73" s="238">
        <v>98</v>
      </c>
      <c r="AU73" s="238">
        <v>55</v>
      </c>
      <c r="AV73" s="238">
        <v>11</v>
      </c>
      <c r="AW73" s="238">
        <v>21</v>
      </c>
      <c r="CT73" s="238">
        <v>434460</v>
      </c>
      <c r="CU73" s="238">
        <v>4964053</v>
      </c>
      <c r="CV73" s="238">
        <v>44.826878299999997</v>
      </c>
      <c r="CW73" s="238">
        <v>-93.829070000000002</v>
      </c>
      <c r="CX73" s="238" t="s">
        <v>359</v>
      </c>
      <c r="CY73" s="238" t="s">
        <v>4405</v>
      </c>
    </row>
    <row r="74" spans="1:103" x14ac:dyDescent="0.25">
      <c r="A74" s="238">
        <v>11016924</v>
      </c>
      <c r="B74" s="238">
        <v>3</v>
      </c>
      <c r="C74" s="238">
        <v>5</v>
      </c>
      <c r="D74" s="238">
        <v>29.997</v>
      </c>
      <c r="E74" s="238">
        <v>10</v>
      </c>
      <c r="G74" s="238" t="s">
        <v>1060</v>
      </c>
      <c r="H74" s="238" t="s">
        <v>354</v>
      </c>
      <c r="I74" s="238">
        <v>25</v>
      </c>
      <c r="K74" s="238">
        <v>15001196</v>
      </c>
      <c r="L74" s="238">
        <v>150260015</v>
      </c>
      <c r="M74" s="238">
        <v>1</v>
      </c>
      <c r="N74" s="238">
        <v>14</v>
      </c>
      <c r="O74" s="238">
        <v>2015</v>
      </c>
      <c r="P74" s="238" t="s">
        <v>355</v>
      </c>
      <c r="Q74" s="238">
        <v>0</v>
      </c>
      <c r="S74" s="238">
        <v>5</v>
      </c>
      <c r="T74" s="238">
        <v>0</v>
      </c>
      <c r="U74" s="238">
        <v>1</v>
      </c>
      <c r="V74" s="238">
        <v>4</v>
      </c>
      <c r="W74" s="238">
        <v>83</v>
      </c>
      <c r="X74" s="238">
        <v>2</v>
      </c>
      <c r="Y74" s="238">
        <v>6</v>
      </c>
      <c r="Z74" s="238">
        <v>4</v>
      </c>
      <c r="AB74" s="238">
        <v>3</v>
      </c>
      <c r="AC74" s="238">
        <v>98</v>
      </c>
      <c r="AD74" s="238" t="s">
        <v>1773</v>
      </c>
      <c r="AE74" s="238" t="s">
        <v>4406</v>
      </c>
      <c r="AF74" s="238" t="s">
        <v>4194</v>
      </c>
      <c r="AG74" s="238">
        <v>3</v>
      </c>
      <c r="AH74" s="238">
        <v>2</v>
      </c>
      <c r="AI74" s="238">
        <v>2</v>
      </c>
      <c r="AJ74" s="238">
        <v>4</v>
      </c>
      <c r="AK74" s="238">
        <v>99</v>
      </c>
      <c r="AN74" s="238">
        <v>99</v>
      </c>
      <c r="AQ74" s="238">
        <v>99</v>
      </c>
      <c r="AS74" s="238">
        <v>7</v>
      </c>
      <c r="AT74" s="238">
        <v>98</v>
      </c>
      <c r="AU74" s="238">
        <v>55</v>
      </c>
      <c r="AV74" s="238">
        <v>11</v>
      </c>
      <c r="AW74" s="238">
        <v>21</v>
      </c>
      <c r="CT74" s="238">
        <v>434508</v>
      </c>
      <c r="CU74" s="238">
        <v>4964081</v>
      </c>
      <c r="CV74" s="238">
        <v>44.827128399999999</v>
      </c>
      <c r="CW74" s="238">
        <v>-93.828474099999994</v>
      </c>
      <c r="CX74" s="238" t="s">
        <v>359</v>
      </c>
      <c r="CY74" s="238" t="s">
        <v>4407</v>
      </c>
    </row>
    <row r="75" spans="1:103" x14ac:dyDescent="0.25">
      <c r="A75" s="238">
        <v>10854760</v>
      </c>
      <c r="B75" s="238">
        <v>3</v>
      </c>
      <c r="C75" s="238">
        <v>5</v>
      </c>
      <c r="D75" s="238">
        <v>30.004000000000001</v>
      </c>
      <c r="E75" s="238">
        <v>10</v>
      </c>
      <c r="G75" s="238" t="s">
        <v>1060</v>
      </c>
      <c r="H75" s="238" t="s">
        <v>354</v>
      </c>
      <c r="I75" s="238">
        <v>25</v>
      </c>
      <c r="K75" s="238">
        <v>13031624</v>
      </c>
      <c r="L75" s="238">
        <v>132920011</v>
      </c>
      <c r="M75" s="238">
        <v>10</v>
      </c>
      <c r="N75" s="238">
        <v>19</v>
      </c>
      <c r="O75" s="238">
        <v>2013</v>
      </c>
      <c r="P75" s="238" t="s">
        <v>364</v>
      </c>
      <c r="Q75" s="238">
        <v>0</v>
      </c>
      <c r="S75" s="238">
        <v>5</v>
      </c>
      <c r="T75" s="238">
        <v>0</v>
      </c>
      <c r="U75" s="238">
        <v>1</v>
      </c>
      <c r="V75" s="238">
        <v>7</v>
      </c>
      <c r="W75" s="238">
        <v>35</v>
      </c>
      <c r="X75" s="238">
        <v>2</v>
      </c>
      <c r="Y75" s="238">
        <v>6</v>
      </c>
      <c r="Z75" s="238">
        <v>2</v>
      </c>
      <c r="AB75" s="238">
        <v>1</v>
      </c>
      <c r="AC75" s="238">
        <v>98</v>
      </c>
      <c r="AD75" s="238" t="s">
        <v>1773</v>
      </c>
      <c r="AE75" s="238" t="s">
        <v>4406</v>
      </c>
      <c r="AF75" s="238" t="s">
        <v>4194</v>
      </c>
      <c r="AG75" s="238">
        <v>3</v>
      </c>
      <c r="AH75" s="238">
        <v>2</v>
      </c>
      <c r="AI75" s="238">
        <v>2</v>
      </c>
      <c r="AJ75" s="238">
        <v>4</v>
      </c>
      <c r="AK75" s="238">
        <v>21</v>
      </c>
      <c r="AL75" s="238">
        <v>16</v>
      </c>
      <c r="AM75" s="238" t="s">
        <v>363</v>
      </c>
      <c r="AN75" s="238">
        <v>5</v>
      </c>
      <c r="AO75" s="238">
        <v>16</v>
      </c>
      <c r="AS75" s="238">
        <v>7</v>
      </c>
      <c r="AT75" s="238">
        <v>98</v>
      </c>
      <c r="AU75" s="238">
        <v>55</v>
      </c>
      <c r="AV75" s="238">
        <v>11</v>
      </c>
      <c r="AW75" s="238">
        <v>21</v>
      </c>
      <c r="CT75" s="238">
        <v>434517</v>
      </c>
      <c r="CU75" s="238">
        <v>4964086</v>
      </c>
      <c r="CV75" s="238">
        <v>44.827179899999997</v>
      </c>
      <c r="CW75" s="238">
        <v>-93.828351400000003</v>
      </c>
      <c r="CX75" s="238" t="s">
        <v>359</v>
      </c>
      <c r="CY75" s="238" t="s">
        <v>4408</v>
      </c>
    </row>
    <row r="76" spans="1:103" hidden="1" x14ac:dyDescent="0.25">
      <c r="A76" s="238">
        <v>10854276</v>
      </c>
      <c r="B76" s="238">
        <v>3</v>
      </c>
      <c r="C76" s="238">
        <v>5</v>
      </c>
      <c r="D76" s="238">
        <v>30.038</v>
      </c>
      <c r="E76" s="238">
        <v>10</v>
      </c>
      <c r="G76" s="238" t="s">
        <v>1060</v>
      </c>
      <c r="H76" s="238" t="s">
        <v>354</v>
      </c>
      <c r="I76" s="238">
        <v>25</v>
      </c>
      <c r="K76" s="238">
        <v>13029066</v>
      </c>
      <c r="L76" s="238">
        <v>132680109</v>
      </c>
      <c r="M76" s="238">
        <v>9</v>
      </c>
      <c r="N76" s="238">
        <v>25</v>
      </c>
      <c r="O76" s="238">
        <v>2013</v>
      </c>
      <c r="P76" s="238" t="s">
        <v>355</v>
      </c>
      <c r="Q76" s="238">
        <v>6</v>
      </c>
      <c r="S76" s="238">
        <v>4</v>
      </c>
      <c r="T76" s="238">
        <v>0</v>
      </c>
      <c r="U76" s="238">
        <v>1</v>
      </c>
      <c r="V76" s="238">
        <v>7</v>
      </c>
      <c r="W76" s="238">
        <v>45</v>
      </c>
      <c r="X76" s="238">
        <v>2</v>
      </c>
      <c r="Y76" s="238">
        <v>2</v>
      </c>
      <c r="Z76" s="238">
        <v>1</v>
      </c>
      <c r="AB76" s="238">
        <v>1</v>
      </c>
      <c r="AC76" s="238">
        <v>98</v>
      </c>
      <c r="AD76" s="238" t="s">
        <v>2726</v>
      </c>
      <c r="AE76" s="238" t="s">
        <v>4409</v>
      </c>
      <c r="AF76" s="238" t="s">
        <v>4194</v>
      </c>
      <c r="AG76" s="238">
        <v>3</v>
      </c>
      <c r="AH76" s="238">
        <v>2</v>
      </c>
      <c r="AI76" s="238">
        <v>3</v>
      </c>
      <c r="AJ76" s="238">
        <v>3</v>
      </c>
      <c r="AK76" s="238">
        <v>21</v>
      </c>
      <c r="AL76" s="238">
        <v>67</v>
      </c>
      <c r="AM76" s="238" t="s">
        <v>354</v>
      </c>
      <c r="AN76" s="238">
        <v>9</v>
      </c>
      <c r="AO76" s="238">
        <v>21</v>
      </c>
      <c r="AS76" s="238">
        <v>7</v>
      </c>
      <c r="AT76" s="238">
        <v>98</v>
      </c>
      <c r="AU76" s="238">
        <v>55</v>
      </c>
      <c r="AV76" s="238">
        <v>11</v>
      </c>
      <c r="AW76" s="238">
        <v>21</v>
      </c>
      <c r="CT76" s="238">
        <v>434565</v>
      </c>
      <c r="CU76" s="238">
        <v>4964114</v>
      </c>
      <c r="CV76" s="238">
        <v>44.82743</v>
      </c>
      <c r="CW76" s="238">
        <v>-93.827755499999995</v>
      </c>
      <c r="CX76" s="238" t="s">
        <v>359</v>
      </c>
      <c r="CY76" s="238" t="s">
        <v>4410</v>
      </c>
    </row>
    <row r="77" spans="1:103" x14ac:dyDescent="0.25">
      <c r="A77" s="238">
        <v>10850005</v>
      </c>
      <c r="B77" s="238">
        <v>3</v>
      </c>
      <c r="C77" s="238">
        <v>5</v>
      </c>
      <c r="D77" s="238">
        <v>30.117999999999999</v>
      </c>
      <c r="E77" s="238">
        <v>10</v>
      </c>
      <c r="G77" s="238" t="s">
        <v>1060</v>
      </c>
      <c r="H77" s="238" t="s">
        <v>354</v>
      </c>
      <c r="I77" s="238">
        <v>25</v>
      </c>
      <c r="K77" s="238">
        <v>13502569</v>
      </c>
      <c r="L77" s="238">
        <v>130630384</v>
      </c>
      <c r="M77" s="238">
        <v>3</v>
      </c>
      <c r="N77" s="238">
        <v>2</v>
      </c>
      <c r="O77" s="238">
        <v>2013</v>
      </c>
      <c r="P77" s="238" t="s">
        <v>364</v>
      </c>
      <c r="Q77" s="238">
        <v>18</v>
      </c>
      <c r="S77" s="238">
        <v>5</v>
      </c>
      <c r="T77" s="238">
        <v>0</v>
      </c>
      <c r="U77" s="238">
        <v>1</v>
      </c>
      <c r="V77" s="238">
        <v>7</v>
      </c>
      <c r="W77" s="238">
        <v>83</v>
      </c>
      <c r="X77" s="238">
        <v>2</v>
      </c>
      <c r="Y77" s="238">
        <v>6</v>
      </c>
      <c r="Z77" s="238">
        <v>1</v>
      </c>
      <c r="AB77" s="238">
        <v>1</v>
      </c>
      <c r="AC77" s="238">
        <v>98</v>
      </c>
      <c r="AD77" s="238" t="s">
        <v>1771</v>
      </c>
      <c r="AE77" s="238" t="s">
        <v>4411</v>
      </c>
      <c r="AF77" s="238" t="s">
        <v>4194</v>
      </c>
      <c r="AG77" s="238">
        <v>3</v>
      </c>
      <c r="AH77" s="238">
        <v>2</v>
      </c>
      <c r="AI77" s="238">
        <v>2</v>
      </c>
      <c r="AJ77" s="238">
        <v>4</v>
      </c>
      <c r="AK77" s="238">
        <v>21</v>
      </c>
      <c r="AL77" s="238">
        <v>17</v>
      </c>
      <c r="AM77" s="238" t="s">
        <v>363</v>
      </c>
      <c r="AN77" s="238">
        <v>5</v>
      </c>
      <c r="AO77" s="238">
        <v>15</v>
      </c>
      <c r="AS77" s="238">
        <v>7</v>
      </c>
      <c r="AT77" s="238">
        <v>98</v>
      </c>
      <c r="AU77" s="238">
        <v>55</v>
      </c>
      <c r="AV77" s="238">
        <v>11</v>
      </c>
      <c r="AW77" s="238">
        <v>21</v>
      </c>
      <c r="CT77" s="238">
        <v>434676</v>
      </c>
      <c r="CU77" s="238">
        <v>4964178</v>
      </c>
      <c r="CV77" s="238">
        <v>44.828018399999998</v>
      </c>
      <c r="CW77" s="238">
        <v>-93.826353400000002</v>
      </c>
      <c r="CX77" s="238" t="s">
        <v>359</v>
      </c>
      <c r="CY77" s="238" t="s">
        <v>4412</v>
      </c>
    </row>
    <row r="78" spans="1:103" x14ac:dyDescent="0.25">
      <c r="A78" s="238">
        <v>11020914</v>
      </c>
      <c r="B78" s="238">
        <v>3</v>
      </c>
      <c r="C78" s="238">
        <v>5</v>
      </c>
      <c r="D78" s="238">
        <v>30.123999999999999</v>
      </c>
      <c r="E78" s="238">
        <v>10</v>
      </c>
      <c r="G78" s="238" t="s">
        <v>1060</v>
      </c>
      <c r="H78" s="238" t="s">
        <v>354</v>
      </c>
      <c r="I78" s="238">
        <v>25</v>
      </c>
      <c r="K78" s="238">
        <v>15024678</v>
      </c>
      <c r="L78" s="238">
        <v>152110123</v>
      </c>
      <c r="M78" s="238">
        <v>7</v>
      </c>
      <c r="N78" s="238">
        <v>30</v>
      </c>
      <c r="O78" s="238">
        <v>2015</v>
      </c>
      <c r="P78" s="238" t="s">
        <v>384</v>
      </c>
      <c r="Q78" s="238">
        <v>9</v>
      </c>
      <c r="S78" s="238">
        <v>5</v>
      </c>
      <c r="T78" s="238">
        <v>0</v>
      </c>
      <c r="U78" s="238">
        <v>2</v>
      </c>
      <c r="V78" s="238">
        <v>1</v>
      </c>
      <c r="W78" s="238">
        <v>10</v>
      </c>
      <c r="X78" s="238">
        <v>3</v>
      </c>
      <c r="Y78" s="238">
        <v>1</v>
      </c>
      <c r="Z78" s="238">
        <v>1</v>
      </c>
      <c r="AB78" s="238">
        <v>1</v>
      </c>
      <c r="AC78" s="238">
        <v>3</v>
      </c>
      <c r="AD78" s="238" t="s">
        <v>2594</v>
      </c>
      <c r="AE78" s="238" t="s">
        <v>4413</v>
      </c>
      <c r="AF78" s="238" t="s">
        <v>4194</v>
      </c>
      <c r="AG78" s="238">
        <v>7</v>
      </c>
      <c r="AH78" s="238">
        <v>2</v>
      </c>
      <c r="AI78" s="238">
        <v>3</v>
      </c>
      <c r="AJ78" s="238">
        <v>1</v>
      </c>
      <c r="AK78" s="238">
        <v>24</v>
      </c>
      <c r="AL78" s="238">
        <v>47</v>
      </c>
      <c r="AM78" s="238" t="s">
        <v>354</v>
      </c>
      <c r="AN78" s="238">
        <v>5</v>
      </c>
      <c r="AO78" s="238">
        <v>5</v>
      </c>
      <c r="AS78" s="238">
        <v>7</v>
      </c>
      <c r="AT78" s="238">
        <v>20</v>
      </c>
      <c r="AU78" s="238">
        <v>45</v>
      </c>
      <c r="AV78" s="238">
        <v>11</v>
      </c>
      <c r="AW78" s="238">
        <v>21</v>
      </c>
      <c r="AX78" s="238">
        <v>2</v>
      </c>
      <c r="AY78" s="238">
        <v>2</v>
      </c>
      <c r="AZ78" s="238">
        <v>1</v>
      </c>
      <c r="BA78" s="238">
        <v>24</v>
      </c>
      <c r="BB78" s="238">
        <v>27</v>
      </c>
      <c r="BC78" s="238" t="s">
        <v>363</v>
      </c>
      <c r="BD78" s="238">
        <v>5</v>
      </c>
      <c r="BE78" s="238">
        <v>1</v>
      </c>
      <c r="BI78" s="238">
        <v>7</v>
      </c>
      <c r="BJ78" s="238">
        <v>20</v>
      </c>
      <c r="BK78" s="238">
        <v>45</v>
      </c>
      <c r="BL78" s="238">
        <v>11</v>
      </c>
      <c r="BM78" s="238">
        <v>21</v>
      </c>
      <c r="CT78" s="238">
        <v>434685</v>
      </c>
      <c r="CU78" s="238">
        <v>4964183</v>
      </c>
      <c r="CV78" s="238">
        <v>44.828062600000003</v>
      </c>
      <c r="CW78" s="238">
        <v>-93.826248199999995</v>
      </c>
      <c r="CX78" s="238" t="s">
        <v>359</v>
      </c>
      <c r="CY78" s="238" t="s">
        <v>4414</v>
      </c>
    </row>
    <row r="79" spans="1:103" x14ac:dyDescent="0.25">
      <c r="A79" s="238">
        <v>588084</v>
      </c>
      <c r="B79" s="238">
        <v>3</v>
      </c>
      <c r="C79" s="238">
        <v>5</v>
      </c>
      <c r="D79" s="238">
        <v>30.135000000000002</v>
      </c>
      <c r="E79" s="238">
        <v>10</v>
      </c>
      <c r="G79" s="238" t="s">
        <v>1060</v>
      </c>
      <c r="H79" s="238" t="s">
        <v>354</v>
      </c>
      <c r="I79" s="238">
        <v>25</v>
      </c>
      <c r="K79" s="238">
        <v>18009755</v>
      </c>
      <c r="M79" s="238">
        <v>4</v>
      </c>
      <c r="N79" s="238">
        <v>4</v>
      </c>
      <c r="O79" s="238">
        <v>2018</v>
      </c>
      <c r="P79" s="238" t="s">
        <v>355</v>
      </c>
      <c r="Q79" s="238">
        <v>4</v>
      </c>
      <c r="R79" s="238" t="s">
        <v>356</v>
      </c>
      <c r="S79" s="238">
        <v>5</v>
      </c>
      <c r="T79" s="238">
        <v>0</v>
      </c>
      <c r="U79" s="238">
        <v>1</v>
      </c>
      <c r="W79" s="238">
        <v>89</v>
      </c>
      <c r="X79" s="238">
        <v>2</v>
      </c>
      <c r="Y79" s="238">
        <v>99</v>
      </c>
      <c r="Z79" s="238">
        <v>4</v>
      </c>
      <c r="AB79" s="238">
        <v>5</v>
      </c>
      <c r="AC79" s="238">
        <v>98</v>
      </c>
      <c r="AD79" s="238" t="s">
        <v>2726</v>
      </c>
      <c r="AF79" s="238" t="s">
        <v>4194</v>
      </c>
      <c r="AG79" s="238">
        <v>4</v>
      </c>
      <c r="AH79" s="238">
        <v>2</v>
      </c>
      <c r="AI79" s="238">
        <v>2</v>
      </c>
      <c r="AJ79" s="238">
        <v>4</v>
      </c>
      <c r="AK79" s="238">
        <v>99</v>
      </c>
      <c r="AL79" s="238">
        <v>23</v>
      </c>
      <c r="AM79" s="238" t="s">
        <v>354</v>
      </c>
      <c r="AN79" s="238">
        <v>99</v>
      </c>
      <c r="AO79" s="238">
        <v>99</v>
      </c>
      <c r="AS79" s="238">
        <v>12</v>
      </c>
      <c r="AT79" s="238">
        <v>9</v>
      </c>
      <c r="AU79" s="238">
        <v>55</v>
      </c>
      <c r="AV79" s="238">
        <v>11</v>
      </c>
      <c r="AW79" s="238">
        <v>21</v>
      </c>
      <c r="CT79" s="238">
        <v>434701.599675634</v>
      </c>
      <c r="CU79" s="238">
        <v>4964185.9064048398</v>
      </c>
      <c r="CV79" s="238">
        <v>44.828093510000002</v>
      </c>
      <c r="CW79" s="238">
        <v>-93.826032549999994</v>
      </c>
      <c r="CX79" s="238" t="s">
        <v>359</v>
      </c>
      <c r="CY79" s="238" t="s">
        <v>4415</v>
      </c>
    </row>
    <row r="80" spans="1:103" x14ac:dyDescent="0.25">
      <c r="A80" s="238">
        <v>10935339</v>
      </c>
      <c r="B80" s="238">
        <v>3</v>
      </c>
      <c r="C80" s="238">
        <v>5</v>
      </c>
      <c r="D80" s="238">
        <v>30.225999999999999</v>
      </c>
      <c r="E80" s="238">
        <v>10</v>
      </c>
      <c r="G80" s="238" t="s">
        <v>1060</v>
      </c>
      <c r="H80" s="238" t="s">
        <v>354</v>
      </c>
      <c r="I80" s="238">
        <v>25</v>
      </c>
      <c r="K80" s="238">
        <v>14016482</v>
      </c>
      <c r="L80" s="238">
        <v>141470078</v>
      </c>
      <c r="M80" s="238">
        <v>5</v>
      </c>
      <c r="N80" s="238">
        <v>27</v>
      </c>
      <c r="O80" s="238">
        <v>2014</v>
      </c>
      <c r="P80" s="238" t="s">
        <v>368</v>
      </c>
      <c r="Q80" s="238">
        <v>8</v>
      </c>
      <c r="S80" s="238">
        <v>5</v>
      </c>
      <c r="T80" s="238">
        <v>0</v>
      </c>
      <c r="U80" s="238">
        <v>2</v>
      </c>
      <c r="V80" s="238">
        <v>1</v>
      </c>
      <c r="W80" s="238">
        <v>10</v>
      </c>
      <c r="X80" s="238">
        <v>3</v>
      </c>
      <c r="Y80" s="238">
        <v>1</v>
      </c>
      <c r="Z80" s="238">
        <v>2</v>
      </c>
      <c r="AA80" s="238">
        <v>3</v>
      </c>
      <c r="AB80" s="238">
        <v>2</v>
      </c>
      <c r="AC80" s="238">
        <v>98</v>
      </c>
      <c r="AD80" s="238" t="s">
        <v>4416</v>
      </c>
      <c r="AE80" s="238" t="s">
        <v>4406</v>
      </c>
      <c r="AF80" s="238" t="s">
        <v>4194</v>
      </c>
      <c r="AG80" s="238">
        <v>7</v>
      </c>
      <c r="AH80" s="238">
        <v>2</v>
      </c>
      <c r="AI80" s="238">
        <v>2</v>
      </c>
      <c r="AJ80" s="238">
        <v>7</v>
      </c>
      <c r="AK80" s="238">
        <v>21</v>
      </c>
      <c r="AL80" s="238">
        <v>17</v>
      </c>
      <c r="AM80" s="238" t="s">
        <v>363</v>
      </c>
      <c r="AN80" s="238">
        <v>5</v>
      </c>
      <c r="AO80" s="238">
        <v>15</v>
      </c>
      <c r="AS80" s="238">
        <v>7</v>
      </c>
      <c r="AT80" s="238">
        <v>2</v>
      </c>
      <c r="AU80" s="238">
        <v>55</v>
      </c>
      <c r="AV80" s="238">
        <v>11</v>
      </c>
      <c r="AW80" s="238">
        <v>21</v>
      </c>
      <c r="AX80" s="238">
        <v>2</v>
      </c>
      <c r="AY80" s="238">
        <v>4</v>
      </c>
      <c r="AZ80" s="238">
        <v>7</v>
      </c>
      <c r="BA80" s="238">
        <v>21</v>
      </c>
      <c r="BB80" s="238">
        <v>44</v>
      </c>
      <c r="BC80" s="238" t="s">
        <v>354</v>
      </c>
      <c r="BD80" s="238">
        <v>5</v>
      </c>
      <c r="BE80" s="238">
        <v>1</v>
      </c>
      <c r="BF80" s="238">
        <v>1</v>
      </c>
      <c r="BI80" s="238">
        <v>7</v>
      </c>
      <c r="BJ80" s="238">
        <v>2</v>
      </c>
      <c r="BK80" s="238">
        <v>55</v>
      </c>
      <c r="BL80" s="238">
        <v>11</v>
      </c>
      <c r="BM80" s="238">
        <v>21</v>
      </c>
      <c r="CT80" s="238">
        <v>434827</v>
      </c>
      <c r="CU80" s="238">
        <v>4964265</v>
      </c>
      <c r="CV80" s="238">
        <v>44.828812800000001</v>
      </c>
      <c r="CW80" s="238">
        <v>-93.824460500000001</v>
      </c>
      <c r="CX80" s="238" t="s">
        <v>359</v>
      </c>
      <c r="CY80" s="238" t="s">
        <v>4417</v>
      </c>
    </row>
    <row r="81" spans="1:103" x14ac:dyDescent="0.25">
      <c r="A81" s="238">
        <v>649057</v>
      </c>
      <c r="B81" s="238">
        <v>3</v>
      </c>
      <c r="C81" s="238">
        <v>5</v>
      </c>
      <c r="D81" s="238">
        <v>30.245000000000001</v>
      </c>
      <c r="E81" s="238">
        <v>10</v>
      </c>
      <c r="G81" s="238" t="s">
        <v>1060</v>
      </c>
      <c r="H81" s="238" t="s">
        <v>354</v>
      </c>
      <c r="I81" s="238">
        <v>25</v>
      </c>
      <c r="K81" s="238">
        <v>18031204</v>
      </c>
      <c r="M81" s="238">
        <v>10</v>
      </c>
      <c r="N81" s="238">
        <v>3</v>
      </c>
      <c r="O81" s="238">
        <v>2018</v>
      </c>
      <c r="P81" s="238" t="s">
        <v>355</v>
      </c>
      <c r="Q81" s="238">
        <v>8</v>
      </c>
      <c r="R81" s="238" t="s">
        <v>369</v>
      </c>
      <c r="S81" s="238">
        <v>5</v>
      </c>
      <c r="T81" s="238">
        <v>0</v>
      </c>
      <c r="U81" s="238">
        <v>1</v>
      </c>
      <c r="W81" s="238">
        <v>28</v>
      </c>
      <c r="X81" s="238">
        <v>7</v>
      </c>
      <c r="Y81" s="238">
        <v>1</v>
      </c>
      <c r="Z81" s="238">
        <v>6</v>
      </c>
      <c r="AB81" s="238">
        <v>1</v>
      </c>
      <c r="AC81" s="238">
        <v>98</v>
      </c>
      <c r="AD81" s="238" t="s">
        <v>2726</v>
      </c>
      <c r="AF81" s="238" t="s">
        <v>4194</v>
      </c>
      <c r="AG81" s="238">
        <v>3</v>
      </c>
      <c r="AH81" s="238">
        <v>2</v>
      </c>
      <c r="AI81" s="238">
        <v>2</v>
      </c>
      <c r="AJ81" s="238">
        <v>3</v>
      </c>
      <c r="AK81" s="238">
        <v>21</v>
      </c>
      <c r="AL81" s="238">
        <v>84</v>
      </c>
      <c r="AM81" s="238" t="s">
        <v>354</v>
      </c>
      <c r="AN81" s="238">
        <v>5</v>
      </c>
      <c r="AO81" s="238">
        <v>62</v>
      </c>
      <c r="AS81" s="238">
        <v>15</v>
      </c>
      <c r="AT81" s="238">
        <v>20</v>
      </c>
      <c r="AU81" s="238">
        <v>55</v>
      </c>
      <c r="AV81" s="238">
        <v>11</v>
      </c>
      <c r="AW81" s="238">
        <v>21</v>
      </c>
      <c r="CT81" s="238">
        <v>434852.674628651</v>
      </c>
      <c r="CU81" s="238">
        <v>4964280.6498281499</v>
      </c>
      <c r="CV81" s="238">
        <v>44.828960129999999</v>
      </c>
      <c r="CW81" s="238">
        <v>-93.824133790000005</v>
      </c>
      <c r="CX81" s="238" t="s">
        <v>359</v>
      </c>
      <c r="CY81" s="238" t="s">
        <v>4418</v>
      </c>
    </row>
    <row r="82" spans="1:103" hidden="1" x14ac:dyDescent="0.25">
      <c r="A82" s="238">
        <v>10935962</v>
      </c>
      <c r="B82" s="238">
        <v>3</v>
      </c>
      <c r="C82" s="238">
        <v>5</v>
      </c>
      <c r="D82" s="238">
        <v>30.247</v>
      </c>
      <c r="E82" s="238">
        <v>10</v>
      </c>
      <c r="G82" s="238" t="s">
        <v>1060</v>
      </c>
      <c r="H82" s="238" t="s">
        <v>354</v>
      </c>
      <c r="I82" s="238">
        <v>25</v>
      </c>
      <c r="K82" s="238">
        <v>14020452</v>
      </c>
      <c r="L82" s="238">
        <v>141820034</v>
      </c>
      <c r="M82" s="238">
        <v>6</v>
      </c>
      <c r="N82" s="238">
        <v>27</v>
      </c>
      <c r="O82" s="238">
        <v>2014</v>
      </c>
      <c r="P82" s="238" t="s">
        <v>362</v>
      </c>
      <c r="Q82" s="238">
        <v>22</v>
      </c>
      <c r="S82" s="238">
        <v>4</v>
      </c>
      <c r="T82" s="238">
        <v>0</v>
      </c>
      <c r="U82" s="238">
        <v>1</v>
      </c>
      <c r="V82" s="238">
        <v>5</v>
      </c>
      <c r="W82" s="238">
        <v>16</v>
      </c>
      <c r="X82" s="238">
        <v>2</v>
      </c>
      <c r="Y82" s="238">
        <v>6</v>
      </c>
      <c r="Z82" s="238">
        <v>2</v>
      </c>
      <c r="AB82" s="238">
        <v>1</v>
      </c>
      <c r="AC82" s="238">
        <v>98</v>
      </c>
      <c r="AD82" s="238" t="s">
        <v>1773</v>
      </c>
      <c r="AE82" s="238" t="s">
        <v>4406</v>
      </c>
      <c r="AF82" s="238" t="s">
        <v>4194</v>
      </c>
      <c r="AG82" s="238">
        <v>4</v>
      </c>
      <c r="AH82" s="238">
        <v>2</v>
      </c>
      <c r="AI82" s="238">
        <v>4</v>
      </c>
      <c r="AJ82" s="238">
        <v>3</v>
      </c>
      <c r="AK82" s="238">
        <v>21</v>
      </c>
      <c r="AL82" s="238">
        <v>52</v>
      </c>
      <c r="AM82" s="238" t="s">
        <v>354</v>
      </c>
      <c r="AN82" s="238">
        <v>5</v>
      </c>
      <c r="AO82" s="238">
        <v>1</v>
      </c>
      <c r="AS82" s="238">
        <v>7</v>
      </c>
      <c r="AT82" s="238">
        <v>98</v>
      </c>
      <c r="AU82" s="238">
        <v>55</v>
      </c>
      <c r="AV82" s="238">
        <v>11</v>
      </c>
      <c r="AW82" s="238">
        <v>21</v>
      </c>
      <c r="CT82" s="238">
        <v>434856</v>
      </c>
      <c r="CU82" s="238">
        <v>4964281</v>
      </c>
      <c r="CV82" s="238">
        <v>44.8289677</v>
      </c>
      <c r="CW82" s="238">
        <v>-93.824091499999994</v>
      </c>
      <c r="CX82" s="238" t="s">
        <v>359</v>
      </c>
      <c r="CY82" s="238" t="s">
        <v>4419</v>
      </c>
    </row>
    <row r="83" spans="1:103" hidden="1" x14ac:dyDescent="0.25">
      <c r="A83" s="238">
        <v>11019787</v>
      </c>
      <c r="B83" s="238">
        <v>3</v>
      </c>
      <c r="C83" s="238">
        <v>5</v>
      </c>
      <c r="D83" s="238">
        <v>30.247</v>
      </c>
      <c r="E83" s="238">
        <v>10</v>
      </c>
      <c r="G83" s="238" t="s">
        <v>1060</v>
      </c>
      <c r="H83" s="238" t="s">
        <v>354</v>
      </c>
      <c r="I83" s="238">
        <v>25</v>
      </c>
      <c r="K83" s="238">
        <v>15017425</v>
      </c>
      <c r="L83" s="238">
        <v>151570115</v>
      </c>
      <c r="M83" s="238">
        <v>6</v>
      </c>
      <c r="N83" s="238">
        <v>4</v>
      </c>
      <c r="O83" s="238">
        <v>2015</v>
      </c>
      <c r="P83" s="238" t="s">
        <v>384</v>
      </c>
      <c r="Q83" s="238">
        <v>14</v>
      </c>
      <c r="S83" s="238">
        <v>4</v>
      </c>
      <c r="T83" s="238">
        <v>0</v>
      </c>
      <c r="U83" s="238">
        <v>2</v>
      </c>
      <c r="V83" s="238">
        <v>1</v>
      </c>
      <c r="W83" s="238">
        <v>10</v>
      </c>
      <c r="X83" s="238">
        <v>3</v>
      </c>
      <c r="Y83" s="238">
        <v>1</v>
      </c>
      <c r="Z83" s="238">
        <v>1</v>
      </c>
      <c r="AB83" s="238">
        <v>1</v>
      </c>
      <c r="AC83" s="238">
        <v>98</v>
      </c>
      <c r="AD83" s="238" t="s">
        <v>1773</v>
      </c>
      <c r="AE83" s="238" t="s">
        <v>4406</v>
      </c>
      <c r="AF83" s="238" t="s">
        <v>4194</v>
      </c>
      <c r="AG83" s="238">
        <v>7</v>
      </c>
      <c r="AH83" s="238">
        <v>2</v>
      </c>
      <c r="AI83" s="238">
        <v>2</v>
      </c>
      <c r="AJ83" s="238">
        <v>4</v>
      </c>
      <c r="AK83" s="238">
        <v>21</v>
      </c>
      <c r="AL83" s="238">
        <v>18</v>
      </c>
      <c r="AM83" s="238" t="s">
        <v>354</v>
      </c>
      <c r="AN83" s="238">
        <v>5</v>
      </c>
      <c r="AO83" s="238">
        <v>15</v>
      </c>
      <c r="AS83" s="238">
        <v>7</v>
      </c>
      <c r="AT83" s="238">
        <v>2</v>
      </c>
      <c r="AU83" s="238">
        <v>55</v>
      </c>
      <c r="AV83" s="238">
        <v>11</v>
      </c>
      <c r="AW83" s="238">
        <v>20</v>
      </c>
      <c r="AX83" s="238">
        <v>2</v>
      </c>
      <c r="AY83" s="238">
        <v>4</v>
      </c>
      <c r="AZ83" s="238">
        <v>4</v>
      </c>
      <c r="BA83" s="238">
        <v>24</v>
      </c>
      <c r="BB83" s="238">
        <v>22</v>
      </c>
      <c r="BC83" s="238" t="s">
        <v>363</v>
      </c>
      <c r="BD83" s="238">
        <v>5</v>
      </c>
      <c r="BE83" s="238">
        <v>1</v>
      </c>
      <c r="BI83" s="238">
        <v>7</v>
      </c>
      <c r="BJ83" s="238">
        <v>2</v>
      </c>
      <c r="BK83" s="238">
        <v>55</v>
      </c>
      <c r="BL83" s="238">
        <v>11</v>
      </c>
      <c r="BM83" s="238">
        <v>20</v>
      </c>
      <c r="CT83" s="238">
        <v>434856</v>
      </c>
      <c r="CU83" s="238">
        <v>4964281</v>
      </c>
      <c r="CV83" s="238">
        <v>44.8289677</v>
      </c>
      <c r="CW83" s="238">
        <v>-93.824091499999994</v>
      </c>
      <c r="CX83" s="238" t="s">
        <v>359</v>
      </c>
      <c r="CY83" s="238" t="s">
        <v>4420</v>
      </c>
    </row>
    <row r="84" spans="1:103" x14ac:dyDescent="0.25">
      <c r="A84" s="238">
        <v>11019929</v>
      </c>
      <c r="B84" s="238">
        <v>3</v>
      </c>
      <c r="C84" s="238">
        <v>5</v>
      </c>
      <c r="D84" s="238">
        <v>30.247</v>
      </c>
      <c r="E84" s="238">
        <v>10</v>
      </c>
      <c r="G84" s="238" t="s">
        <v>1060</v>
      </c>
      <c r="H84" s="238" t="s">
        <v>354</v>
      </c>
      <c r="I84" s="238">
        <v>25</v>
      </c>
      <c r="K84" s="238">
        <v>15018585</v>
      </c>
      <c r="L84" s="238">
        <v>151640075</v>
      </c>
      <c r="M84" s="238">
        <v>6</v>
      </c>
      <c r="N84" s="238">
        <v>13</v>
      </c>
      <c r="O84" s="238">
        <v>2015</v>
      </c>
      <c r="P84" s="238" t="s">
        <v>364</v>
      </c>
      <c r="Q84" s="238">
        <v>10</v>
      </c>
      <c r="S84" s="238">
        <v>5</v>
      </c>
      <c r="T84" s="238">
        <v>0</v>
      </c>
      <c r="U84" s="238">
        <v>1</v>
      </c>
      <c r="V84" s="238">
        <v>8</v>
      </c>
      <c r="W84" s="238">
        <v>16</v>
      </c>
      <c r="X84" s="238">
        <v>4</v>
      </c>
      <c r="Y84" s="238">
        <v>1</v>
      </c>
      <c r="Z84" s="238">
        <v>1</v>
      </c>
      <c r="AB84" s="238">
        <v>1</v>
      </c>
      <c r="AC84" s="238">
        <v>98</v>
      </c>
      <c r="AD84" s="238" t="s">
        <v>1773</v>
      </c>
      <c r="AE84" s="238" t="s">
        <v>4406</v>
      </c>
      <c r="AF84" s="238" t="s">
        <v>4194</v>
      </c>
      <c r="AG84" s="238">
        <v>4</v>
      </c>
      <c r="AH84" s="238">
        <v>2</v>
      </c>
      <c r="AI84" s="238">
        <v>2</v>
      </c>
      <c r="AJ84" s="238">
        <v>3</v>
      </c>
      <c r="AK84" s="238">
        <v>21</v>
      </c>
      <c r="AL84" s="238">
        <v>35</v>
      </c>
      <c r="AM84" s="238" t="s">
        <v>354</v>
      </c>
      <c r="AN84" s="238">
        <v>5</v>
      </c>
      <c r="AO84" s="238">
        <v>1</v>
      </c>
      <c r="AS84" s="238">
        <v>7</v>
      </c>
      <c r="AT84" s="238">
        <v>2</v>
      </c>
      <c r="AU84" s="238">
        <v>55</v>
      </c>
      <c r="AV84" s="238">
        <v>11</v>
      </c>
      <c r="AW84" s="238">
        <v>20</v>
      </c>
      <c r="CT84" s="238">
        <v>434856</v>
      </c>
      <c r="CU84" s="238">
        <v>4964281</v>
      </c>
      <c r="CV84" s="238">
        <v>44.8289677</v>
      </c>
      <c r="CW84" s="238">
        <v>-93.824091499999994</v>
      </c>
      <c r="CX84" s="238" t="s">
        <v>359</v>
      </c>
      <c r="CY84" s="238" t="s">
        <v>4421</v>
      </c>
    </row>
    <row r="85" spans="1:103" x14ac:dyDescent="0.25">
      <c r="A85" s="238">
        <v>866730</v>
      </c>
      <c r="B85" s="238">
        <v>3</v>
      </c>
      <c r="C85" s="238">
        <v>5</v>
      </c>
      <c r="D85" s="238">
        <v>30.268999999999998</v>
      </c>
      <c r="E85" s="238">
        <v>10</v>
      </c>
      <c r="G85" s="238" t="s">
        <v>1060</v>
      </c>
      <c r="H85" s="238" t="s">
        <v>354</v>
      </c>
      <c r="I85" s="238">
        <v>25</v>
      </c>
      <c r="K85" s="238">
        <v>20036178</v>
      </c>
      <c r="L85" s="238">
        <v>203400101</v>
      </c>
      <c r="M85" s="238">
        <v>12</v>
      </c>
      <c r="N85" s="238">
        <v>5</v>
      </c>
      <c r="O85" s="238">
        <v>2020</v>
      </c>
      <c r="P85" s="238" t="s">
        <v>364</v>
      </c>
      <c r="Q85" s="238">
        <v>18</v>
      </c>
      <c r="R85" s="238" t="s">
        <v>369</v>
      </c>
      <c r="S85" s="238">
        <v>5</v>
      </c>
      <c r="T85" s="238">
        <v>0</v>
      </c>
      <c r="U85" s="238">
        <v>1</v>
      </c>
      <c r="W85" s="238">
        <v>32</v>
      </c>
      <c r="X85" s="238">
        <v>7</v>
      </c>
      <c r="Y85" s="238">
        <v>4</v>
      </c>
      <c r="Z85" s="238">
        <v>2</v>
      </c>
      <c r="AB85" s="238">
        <v>1</v>
      </c>
      <c r="AC85" s="238">
        <v>98</v>
      </c>
      <c r="AD85" s="238" t="s">
        <v>2726</v>
      </c>
      <c r="AF85" s="238" t="s">
        <v>4194</v>
      </c>
      <c r="AG85" s="238">
        <v>3</v>
      </c>
      <c r="AH85" s="238">
        <v>2</v>
      </c>
      <c r="AI85" s="238">
        <v>2</v>
      </c>
      <c r="AJ85" s="238">
        <v>3</v>
      </c>
      <c r="AK85" s="238">
        <v>21</v>
      </c>
      <c r="AL85" s="238">
        <v>39</v>
      </c>
      <c r="AM85" s="238" t="s">
        <v>354</v>
      </c>
      <c r="AN85" s="238">
        <v>10</v>
      </c>
      <c r="AO85" s="238">
        <v>66</v>
      </c>
      <c r="AP85" s="238">
        <v>65</v>
      </c>
      <c r="AS85" s="238">
        <v>15</v>
      </c>
      <c r="AT85" s="238">
        <v>20</v>
      </c>
      <c r="AU85" s="238">
        <v>55</v>
      </c>
      <c r="AV85" s="238">
        <v>11</v>
      </c>
      <c r="AW85" s="238">
        <v>21</v>
      </c>
      <c r="CT85" s="238">
        <v>434887.73199043202</v>
      </c>
      <c r="CU85" s="238">
        <v>4964284.1638353197</v>
      </c>
      <c r="CV85" s="238">
        <v>44.828994960000003</v>
      </c>
      <c r="CW85" s="238">
        <v>-93.823690799999994</v>
      </c>
      <c r="CX85" s="238" t="s">
        <v>359</v>
      </c>
      <c r="CY85" s="238" t="s">
        <v>4422</v>
      </c>
    </row>
    <row r="86" spans="1:103" hidden="1" x14ac:dyDescent="0.25">
      <c r="A86" s="238">
        <v>840700</v>
      </c>
      <c r="B86" s="238">
        <v>3</v>
      </c>
      <c r="C86" s="238">
        <v>5</v>
      </c>
      <c r="D86" s="238">
        <v>30.276</v>
      </c>
      <c r="E86" s="238">
        <v>10</v>
      </c>
      <c r="G86" s="238" t="s">
        <v>1060</v>
      </c>
      <c r="H86" s="238" t="s">
        <v>354</v>
      </c>
      <c r="I86" s="238">
        <v>25</v>
      </c>
      <c r="K86" s="238">
        <v>20027326</v>
      </c>
      <c r="L86" s="238">
        <v>202570108</v>
      </c>
      <c r="M86" s="238">
        <v>9</v>
      </c>
      <c r="N86" s="238">
        <v>13</v>
      </c>
      <c r="O86" s="238">
        <v>2020</v>
      </c>
      <c r="P86" s="238" t="s">
        <v>366</v>
      </c>
      <c r="Q86" s="238">
        <v>17</v>
      </c>
      <c r="S86" s="238">
        <v>4</v>
      </c>
      <c r="T86" s="238">
        <v>0</v>
      </c>
      <c r="U86" s="238">
        <v>1</v>
      </c>
      <c r="W86" s="238">
        <v>32</v>
      </c>
      <c r="X86" s="238">
        <v>7</v>
      </c>
      <c r="Y86" s="238">
        <v>1</v>
      </c>
      <c r="Z86" s="238">
        <v>1</v>
      </c>
      <c r="AB86" s="238">
        <v>1</v>
      </c>
      <c r="AC86" s="238">
        <v>98</v>
      </c>
      <c r="AD86" s="238" t="s">
        <v>2726</v>
      </c>
      <c r="AF86" s="238" t="s">
        <v>4194</v>
      </c>
      <c r="AG86" s="238">
        <v>3</v>
      </c>
      <c r="AH86" s="238">
        <v>2</v>
      </c>
      <c r="AI86" s="238">
        <v>2</v>
      </c>
      <c r="AJ86" s="238">
        <v>3</v>
      </c>
      <c r="AK86" s="238">
        <v>21</v>
      </c>
      <c r="AL86" s="238">
        <v>51</v>
      </c>
      <c r="AM86" s="238" t="s">
        <v>354</v>
      </c>
      <c r="AN86" s="238">
        <v>10</v>
      </c>
      <c r="AO86" s="238">
        <v>75</v>
      </c>
      <c r="AP86" s="238">
        <v>62</v>
      </c>
      <c r="AS86" s="238">
        <v>11</v>
      </c>
      <c r="AT86" s="238">
        <v>9</v>
      </c>
      <c r="AU86" s="238">
        <v>55</v>
      </c>
      <c r="AV86" s="238">
        <v>13</v>
      </c>
      <c r="AW86" s="238">
        <v>21</v>
      </c>
      <c r="CT86" s="238">
        <v>434899.24138845102</v>
      </c>
      <c r="CU86" s="238">
        <v>4964288.2860402698</v>
      </c>
      <c r="CV86" s="238">
        <v>44.829033119999998</v>
      </c>
      <c r="CW86" s="238">
        <v>-93.82354574</v>
      </c>
      <c r="CX86" s="238" t="s">
        <v>359</v>
      </c>
      <c r="CY86" s="238" t="s">
        <v>4423</v>
      </c>
    </row>
    <row r="87" spans="1:103" x14ac:dyDescent="0.25">
      <c r="A87" s="238">
        <v>757751</v>
      </c>
      <c r="B87" s="238">
        <v>3</v>
      </c>
      <c r="C87" s="238">
        <v>5</v>
      </c>
      <c r="D87" s="238">
        <v>30.286000000000001</v>
      </c>
      <c r="E87" s="238">
        <v>10</v>
      </c>
      <c r="G87" s="238" t="s">
        <v>1060</v>
      </c>
      <c r="H87" s="238" t="s">
        <v>354</v>
      </c>
      <c r="I87" s="238">
        <v>25</v>
      </c>
      <c r="K87" s="238">
        <v>19513014</v>
      </c>
      <c r="M87" s="238">
        <v>10</v>
      </c>
      <c r="N87" s="238">
        <v>28</v>
      </c>
      <c r="O87" s="238">
        <v>2019</v>
      </c>
      <c r="P87" s="238" t="s">
        <v>361</v>
      </c>
      <c r="Q87" s="238">
        <v>7</v>
      </c>
      <c r="R87" s="238">
        <v>98</v>
      </c>
      <c r="S87" s="238">
        <v>5</v>
      </c>
      <c r="T87" s="238">
        <v>0</v>
      </c>
      <c r="U87" s="238">
        <v>2</v>
      </c>
      <c r="V87" s="238">
        <v>5</v>
      </c>
      <c r="W87" s="238">
        <v>10</v>
      </c>
      <c r="X87" s="238">
        <v>7</v>
      </c>
      <c r="Y87" s="238">
        <v>1</v>
      </c>
      <c r="Z87" s="238">
        <v>1</v>
      </c>
      <c r="AB87" s="238">
        <v>1</v>
      </c>
      <c r="AC87" s="238">
        <v>98</v>
      </c>
      <c r="AD87" s="238" t="s">
        <v>2726</v>
      </c>
      <c r="AF87" s="238" t="s">
        <v>4424</v>
      </c>
      <c r="AG87" s="238">
        <v>10</v>
      </c>
      <c r="AH87" s="238">
        <v>2</v>
      </c>
      <c r="AI87" s="238">
        <v>2</v>
      </c>
      <c r="AJ87" s="238">
        <v>4</v>
      </c>
      <c r="AK87" s="238">
        <v>32</v>
      </c>
      <c r="AL87" s="238">
        <v>40</v>
      </c>
      <c r="AM87" s="238" t="s">
        <v>354</v>
      </c>
      <c r="AN87" s="238">
        <v>5</v>
      </c>
      <c r="AO87" s="238">
        <v>1</v>
      </c>
      <c r="AS87" s="238">
        <v>12</v>
      </c>
      <c r="AT87" s="238">
        <v>22</v>
      </c>
      <c r="AU87" s="238">
        <v>55</v>
      </c>
      <c r="AV87" s="238">
        <v>12</v>
      </c>
      <c r="AW87" s="238">
        <v>21</v>
      </c>
      <c r="AX87" s="238">
        <v>2</v>
      </c>
      <c r="AY87" s="238">
        <v>13</v>
      </c>
      <c r="AZ87" s="238">
        <v>2</v>
      </c>
      <c r="BA87" s="238">
        <v>21</v>
      </c>
      <c r="BB87" s="238">
        <v>74</v>
      </c>
      <c r="BC87" s="238" t="s">
        <v>354</v>
      </c>
      <c r="BD87" s="238">
        <v>5</v>
      </c>
      <c r="BE87" s="238">
        <v>2</v>
      </c>
      <c r="BI87" s="238">
        <v>12</v>
      </c>
      <c r="BJ87" s="238">
        <v>22</v>
      </c>
      <c r="BK87" s="238">
        <v>40</v>
      </c>
      <c r="BL87" s="238">
        <v>11</v>
      </c>
      <c r="BM87" s="238">
        <v>21</v>
      </c>
      <c r="CT87" s="238">
        <v>434895.44492422399</v>
      </c>
      <c r="CU87" s="238">
        <v>4964330.6324612601</v>
      </c>
      <c r="CV87" s="238">
        <v>44.829413940000002</v>
      </c>
      <c r="CW87" s="238">
        <v>-93.823599189999996</v>
      </c>
      <c r="CX87" s="238" t="s">
        <v>359</v>
      </c>
      <c r="CY87" s="238" t="s">
        <v>4425</v>
      </c>
    </row>
    <row r="88" spans="1:103" x14ac:dyDescent="0.25">
      <c r="A88" s="238">
        <v>433253</v>
      </c>
      <c r="B88" s="238">
        <v>3</v>
      </c>
      <c r="C88" s="238">
        <v>5</v>
      </c>
      <c r="D88" s="238">
        <v>30.417000000000002</v>
      </c>
      <c r="E88" s="238">
        <v>10</v>
      </c>
      <c r="G88" s="238" t="s">
        <v>1060</v>
      </c>
      <c r="H88" s="238" t="s">
        <v>354</v>
      </c>
      <c r="I88" s="238">
        <v>25</v>
      </c>
      <c r="K88" s="238">
        <v>17010893</v>
      </c>
      <c r="M88" s="238">
        <v>4</v>
      </c>
      <c r="N88" s="238">
        <v>4</v>
      </c>
      <c r="O88" s="238">
        <v>2017</v>
      </c>
      <c r="P88" s="238" t="s">
        <v>368</v>
      </c>
      <c r="Q88" s="238">
        <v>10</v>
      </c>
      <c r="R88" s="238" t="s">
        <v>369</v>
      </c>
      <c r="S88" s="238">
        <v>5</v>
      </c>
      <c r="T88" s="238">
        <v>0</v>
      </c>
      <c r="U88" s="238">
        <v>1</v>
      </c>
      <c r="W88" s="238">
        <v>61</v>
      </c>
      <c r="X88" s="238">
        <v>2</v>
      </c>
      <c r="Y88" s="238">
        <v>1</v>
      </c>
      <c r="Z88" s="238">
        <v>1</v>
      </c>
      <c r="AB88" s="238">
        <v>1</v>
      </c>
      <c r="AC88" s="238">
        <v>98</v>
      </c>
      <c r="AD88" s="238" t="s">
        <v>2726</v>
      </c>
      <c r="AF88" s="238" t="s">
        <v>4194</v>
      </c>
      <c r="AG88" s="238">
        <v>3</v>
      </c>
      <c r="AH88" s="238">
        <v>2</v>
      </c>
      <c r="AI88" s="238">
        <v>2</v>
      </c>
      <c r="AJ88" s="238">
        <v>3</v>
      </c>
      <c r="AK88" s="238">
        <v>21</v>
      </c>
      <c r="AL88" s="238">
        <v>78</v>
      </c>
      <c r="AM88" s="238" t="s">
        <v>354</v>
      </c>
      <c r="AN88" s="238">
        <v>7</v>
      </c>
      <c r="AO88" s="238">
        <v>90</v>
      </c>
      <c r="AS88" s="238">
        <v>12</v>
      </c>
      <c r="AT88" s="238">
        <v>98</v>
      </c>
      <c r="AU88" s="238">
        <v>55</v>
      </c>
      <c r="AV88" s="238">
        <v>11</v>
      </c>
      <c r="AW88" s="238">
        <v>21</v>
      </c>
      <c r="CT88" s="238">
        <v>435231.14608120802</v>
      </c>
      <c r="CU88" s="238">
        <v>4964512.6309848204</v>
      </c>
      <c r="CV88" s="238">
        <v>44.831082709999997</v>
      </c>
      <c r="CW88" s="238">
        <v>-93.819376079999998</v>
      </c>
      <c r="CX88" s="238" t="s">
        <v>359</v>
      </c>
      <c r="CY88" s="238" t="s">
        <v>4426</v>
      </c>
    </row>
    <row r="89" spans="1:103" x14ac:dyDescent="0.25">
      <c r="A89" s="238">
        <v>665194</v>
      </c>
      <c r="B89" s="238">
        <v>3</v>
      </c>
      <c r="C89" s="238">
        <v>5</v>
      </c>
      <c r="D89" s="238">
        <v>30.417999999999999</v>
      </c>
      <c r="E89" s="238">
        <v>10</v>
      </c>
      <c r="F89" s="238" t="s">
        <v>1060</v>
      </c>
      <c r="H89" s="238" t="s">
        <v>354</v>
      </c>
      <c r="I89" s="238">
        <v>25</v>
      </c>
      <c r="K89" s="238">
        <v>18514285</v>
      </c>
      <c r="M89" s="238">
        <v>12</v>
      </c>
      <c r="N89" s="238">
        <v>1</v>
      </c>
      <c r="O89" s="238">
        <v>2018</v>
      </c>
      <c r="P89" s="238" t="s">
        <v>364</v>
      </c>
      <c r="Q89" s="238">
        <v>21</v>
      </c>
      <c r="S89" s="238">
        <v>5</v>
      </c>
      <c r="T89" s="238">
        <v>0</v>
      </c>
      <c r="U89" s="238">
        <v>2</v>
      </c>
      <c r="V89" s="238">
        <v>5</v>
      </c>
      <c r="W89" s="238">
        <v>10</v>
      </c>
      <c r="X89" s="238">
        <v>3</v>
      </c>
      <c r="Y89" s="238">
        <v>4</v>
      </c>
      <c r="Z89" s="238">
        <v>2</v>
      </c>
      <c r="AA89" s="238">
        <v>4</v>
      </c>
      <c r="AB89" s="238">
        <v>3</v>
      </c>
      <c r="AC89" s="238">
        <v>98</v>
      </c>
      <c r="AD89" s="238" t="s">
        <v>2726</v>
      </c>
      <c r="AF89" s="238" t="s">
        <v>4194</v>
      </c>
      <c r="AG89" s="238">
        <v>90</v>
      </c>
      <c r="AH89" s="238">
        <v>2</v>
      </c>
      <c r="AI89" s="238">
        <v>2</v>
      </c>
      <c r="AJ89" s="238">
        <v>4</v>
      </c>
      <c r="AK89" s="238">
        <v>24</v>
      </c>
      <c r="AL89" s="238">
        <v>23</v>
      </c>
      <c r="AM89" s="238" t="s">
        <v>354</v>
      </c>
      <c r="AN89" s="238">
        <v>5</v>
      </c>
      <c r="AO89" s="238">
        <v>10</v>
      </c>
      <c r="AS89" s="238">
        <v>12</v>
      </c>
      <c r="AT89" s="238">
        <v>20</v>
      </c>
      <c r="AU89" s="238">
        <v>55</v>
      </c>
      <c r="AV89" s="238">
        <v>11</v>
      </c>
      <c r="AW89" s="238">
        <v>21</v>
      </c>
      <c r="AX89" s="238">
        <v>2</v>
      </c>
      <c r="AY89" s="238">
        <v>5</v>
      </c>
      <c r="AZ89" s="238">
        <v>2</v>
      </c>
      <c r="BA89" s="238">
        <v>24</v>
      </c>
      <c r="BB89" s="238">
        <v>60</v>
      </c>
      <c r="BC89" s="238" t="s">
        <v>354</v>
      </c>
      <c r="BD89" s="238">
        <v>5</v>
      </c>
      <c r="BE89" s="238">
        <v>1</v>
      </c>
      <c r="BI89" s="238">
        <v>12</v>
      </c>
      <c r="BJ89" s="238">
        <v>20</v>
      </c>
      <c r="BK89" s="238">
        <v>55</v>
      </c>
      <c r="BL89" s="238">
        <v>11</v>
      </c>
      <c r="BM89" s="238">
        <v>21</v>
      </c>
      <c r="CT89" s="238">
        <v>435081.71196342399</v>
      </c>
      <c r="CU89" s="238">
        <v>4964419.5326390602</v>
      </c>
      <c r="CV89" s="238">
        <v>44.830231120000001</v>
      </c>
      <c r="CW89" s="238">
        <v>-93.821254449999998</v>
      </c>
      <c r="CX89" s="238" t="s">
        <v>391</v>
      </c>
      <c r="CY89" s="238" t="s">
        <v>4427</v>
      </c>
    </row>
    <row r="90" spans="1:103" x14ac:dyDescent="0.25">
      <c r="A90" s="238">
        <v>648523</v>
      </c>
      <c r="B90" s="238">
        <v>3</v>
      </c>
      <c r="C90" s="238">
        <v>5</v>
      </c>
      <c r="D90" s="238">
        <v>30.541</v>
      </c>
      <c r="E90" s="238">
        <v>10</v>
      </c>
      <c r="G90" s="238" t="s">
        <v>1060</v>
      </c>
      <c r="H90" s="238" t="s">
        <v>354</v>
      </c>
      <c r="I90" s="238">
        <v>25</v>
      </c>
      <c r="K90" s="238">
        <v>18511593</v>
      </c>
      <c r="M90" s="238">
        <v>9</v>
      </c>
      <c r="N90" s="238">
        <v>30</v>
      </c>
      <c r="O90" s="238">
        <v>2018</v>
      </c>
      <c r="P90" s="238" t="s">
        <v>366</v>
      </c>
      <c r="Q90" s="238">
        <v>17</v>
      </c>
      <c r="R90" s="238" t="s">
        <v>369</v>
      </c>
      <c r="S90" s="238">
        <v>5</v>
      </c>
      <c r="T90" s="238">
        <v>0</v>
      </c>
      <c r="U90" s="238">
        <v>2</v>
      </c>
      <c r="V90" s="238">
        <v>5</v>
      </c>
      <c r="W90" s="238">
        <v>10</v>
      </c>
      <c r="X90" s="238">
        <v>3</v>
      </c>
      <c r="Y90" s="238">
        <v>1</v>
      </c>
      <c r="Z90" s="238">
        <v>2</v>
      </c>
      <c r="AB90" s="238">
        <v>1</v>
      </c>
      <c r="AC90" s="238">
        <v>98</v>
      </c>
      <c r="AD90" s="238" t="s">
        <v>2726</v>
      </c>
      <c r="AF90" s="238" t="s">
        <v>4194</v>
      </c>
      <c r="AG90" s="238">
        <v>10</v>
      </c>
      <c r="AH90" s="238">
        <v>2</v>
      </c>
      <c r="AI90" s="238">
        <v>2</v>
      </c>
      <c r="AJ90" s="238">
        <v>2</v>
      </c>
      <c r="AK90" s="238">
        <v>21</v>
      </c>
      <c r="AL90" s="238">
        <v>16</v>
      </c>
      <c r="AM90" s="238" t="s">
        <v>363</v>
      </c>
      <c r="AN90" s="238">
        <v>5</v>
      </c>
      <c r="AO90" s="238">
        <v>2</v>
      </c>
      <c r="AS90" s="238">
        <v>15</v>
      </c>
      <c r="AT90" s="238">
        <v>20</v>
      </c>
      <c r="AU90" s="238">
        <v>50</v>
      </c>
      <c r="AV90" s="238">
        <v>11</v>
      </c>
      <c r="AW90" s="238">
        <v>21</v>
      </c>
      <c r="AX90" s="238">
        <v>2</v>
      </c>
      <c r="AY90" s="238">
        <v>2</v>
      </c>
      <c r="AZ90" s="238">
        <v>2</v>
      </c>
      <c r="BA90" s="238">
        <v>21</v>
      </c>
      <c r="BB90" s="238">
        <v>45</v>
      </c>
      <c r="BC90" s="238" t="s">
        <v>363</v>
      </c>
      <c r="BD90" s="238">
        <v>5</v>
      </c>
      <c r="BE90" s="238">
        <v>1</v>
      </c>
      <c r="BI90" s="238">
        <v>15</v>
      </c>
      <c r="BJ90" s="238">
        <v>20</v>
      </c>
      <c r="BK90" s="238">
        <v>50</v>
      </c>
      <c r="BL90" s="238">
        <v>11</v>
      </c>
      <c r="BM90" s="238">
        <v>21</v>
      </c>
      <c r="CT90" s="238">
        <v>435267.97900262597</v>
      </c>
      <c r="CU90" s="238">
        <v>4964512.6661586696</v>
      </c>
      <c r="CV90" s="238">
        <v>44.83108636</v>
      </c>
      <c r="CW90" s="238">
        <v>-93.818910169999995</v>
      </c>
      <c r="CX90" s="238" t="s">
        <v>359</v>
      </c>
      <c r="CY90" s="238" t="s">
        <v>4428</v>
      </c>
    </row>
    <row r="91" spans="1:103" hidden="1" x14ac:dyDescent="0.25">
      <c r="A91" s="238">
        <v>504733</v>
      </c>
      <c r="B91" s="238">
        <v>3</v>
      </c>
      <c r="C91" s="238">
        <v>5</v>
      </c>
      <c r="D91" s="238">
        <v>30.838000000000001</v>
      </c>
      <c r="E91" s="238">
        <v>10</v>
      </c>
      <c r="F91" s="238" t="s">
        <v>1060</v>
      </c>
      <c r="H91" s="238" t="s">
        <v>354</v>
      </c>
      <c r="I91" s="238">
        <v>25</v>
      </c>
      <c r="K91" s="238">
        <v>17510828</v>
      </c>
      <c r="M91" s="238">
        <v>9</v>
      </c>
      <c r="N91" s="238">
        <v>28</v>
      </c>
      <c r="O91" s="238">
        <v>2017</v>
      </c>
      <c r="P91" s="238" t="s">
        <v>384</v>
      </c>
      <c r="Q91" s="238">
        <v>15</v>
      </c>
      <c r="R91" s="238">
        <v>98</v>
      </c>
      <c r="S91" s="238">
        <v>4</v>
      </c>
      <c r="T91" s="238">
        <v>0</v>
      </c>
      <c r="U91" s="238">
        <v>3</v>
      </c>
      <c r="V91" s="238">
        <v>12</v>
      </c>
      <c r="W91" s="238">
        <v>10</v>
      </c>
      <c r="X91" s="238">
        <v>2</v>
      </c>
      <c r="Y91" s="238">
        <v>1</v>
      </c>
      <c r="Z91" s="238">
        <v>1</v>
      </c>
      <c r="AB91" s="238">
        <v>1</v>
      </c>
      <c r="AC91" s="238">
        <v>98</v>
      </c>
      <c r="AD91" s="238" t="s">
        <v>2726</v>
      </c>
      <c r="AF91" s="238" t="s">
        <v>4194</v>
      </c>
      <c r="AG91" s="238">
        <v>7</v>
      </c>
      <c r="AH91" s="238">
        <v>2</v>
      </c>
      <c r="AI91" s="238">
        <v>2</v>
      </c>
      <c r="AJ91" s="238">
        <v>3</v>
      </c>
      <c r="AK91" s="238">
        <v>34</v>
      </c>
      <c r="AL91" s="238">
        <v>16</v>
      </c>
      <c r="AM91" s="238" t="s">
        <v>363</v>
      </c>
      <c r="AN91" s="238">
        <v>5</v>
      </c>
      <c r="AO91" s="238">
        <v>1</v>
      </c>
      <c r="AS91" s="238">
        <v>12</v>
      </c>
      <c r="AT91" s="238">
        <v>9</v>
      </c>
      <c r="AU91" s="238">
        <v>55</v>
      </c>
      <c r="AV91" s="238">
        <v>11</v>
      </c>
      <c r="AW91" s="238">
        <v>21</v>
      </c>
      <c r="AX91" s="238">
        <v>2</v>
      </c>
      <c r="AY91" s="238">
        <v>2</v>
      </c>
      <c r="AZ91" s="238">
        <v>3</v>
      </c>
      <c r="BA91" s="238">
        <v>34</v>
      </c>
      <c r="BB91" s="238">
        <v>16</v>
      </c>
      <c r="BC91" s="238" t="s">
        <v>363</v>
      </c>
      <c r="BD91" s="238">
        <v>5</v>
      </c>
      <c r="BE91" s="238">
        <v>1</v>
      </c>
      <c r="BI91" s="238">
        <v>12</v>
      </c>
      <c r="BJ91" s="238">
        <v>9</v>
      </c>
      <c r="BK91" s="238">
        <v>55</v>
      </c>
      <c r="BL91" s="238">
        <v>11</v>
      </c>
      <c r="BM91" s="238">
        <v>21</v>
      </c>
      <c r="BN91" s="238">
        <v>2</v>
      </c>
      <c r="BO91" s="238">
        <v>2</v>
      </c>
      <c r="BP91" s="238">
        <v>3</v>
      </c>
      <c r="BQ91" s="238">
        <v>21</v>
      </c>
      <c r="BR91" s="238">
        <v>16</v>
      </c>
      <c r="BS91" s="238" t="s">
        <v>354</v>
      </c>
      <c r="BT91" s="238">
        <v>5</v>
      </c>
      <c r="BU91" s="238">
        <v>4</v>
      </c>
      <c r="BY91" s="238">
        <v>12</v>
      </c>
      <c r="BZ91" s="238">
        <v>9</v>
      </c>
      <c r="CA91" s="238">
        <v>55</v>
      </c>
      <c r="CB91" s="238">
        <v>11</v>
      </c>
      <c r="CC91" s="238">
        <v>21</v>
      </c>
      <c r="CT91" s="238">
        <v>435826.78012022702</v>
      </c>
      <c r="CU91" s="238">
        <v>4964834.4001354696</v>
      </c>
      <c r="CV91" s="238">
        <v>44.83403285</v>
      </c>
      <c r="CW91" s="238">
        <v>-93.811882280000006</v>
      </c>
      <c r="CX91" s="238" t="s">
        <v>359</v>
      </c>
      <c r="CY91" s="238" t="s">
        <v>4429</v>
      </c>
    </row>
    <row r="92" spans="1:103" hidden="1" x14ac:dyDescent="0.25">
      <c r="A92" s="238">
        <v>10937313</v>
      </c>
      <c r="B92" s="238">
        <v>3</v>
      </c>
      <c r="C92" s="238">
        <v>5</v>
      </c>
      <c r="D92" s="238">
        <v>30.997</v>
      </c>
      <c r="E92" s="238">
        <v>10</v>
      </c>
      <c r="F92" s="238" t="s">
        <v>1060</v>
      </c>
      <c r="H92" s="238" t="s">
        <v>354</v>
      </c>
      <c r="I92" s="238">
        <v>25</v>
      </c>
      <c r="K92" s="238">
        <v>14029611</v>
      </c>
      <c r="L92" s="238">
        <v>142560015</v>
      </c>
      <c r="M92" s="238">
        <v>9</v>
      </c>
      <c r="N92" s="238">
        <v>10</v>
      </c>
      <c r="O92" s="238">
        <v>2014</v>
      </c>
      <c r="P92" s="238" t="s">
        <v>355</v>
      </c>
      <c r="Q92" s="238">
        <v>21</v>
      </c>
      <c r="S92" s="238">
        <v>3</v>
      </c>
      <c r="T92" s="238">
        <v>0</v>
      </c>
      <c r="U92" s="238">
        <v>2</v>
      </c>
      <c r="V92" s="238">
        <v>1</v>
      </c>
      <c r="W92" s="238">
        <v>10</v>
      </c>
      <c r="X92" s="238">
        <v>2</v>
      </c>
      <c r="Y92" s="238">
        <v>4</v>
      </c>
      <c r="Z92" s="238">
        <v>1</v>
      </c>
      <c r="AB92" s="238">
        <v>1</v>
      </c>
      <c r="AC92" s="238">
        <v>1</v>
      </c>
      <c r="AD92" s="238" t="s">
        <v>1773</v>
      </c>
      <c r="AE92" s="238" t="s">
        <v>4430</v>
      </c>
      <c r="AF92" s="238" t="s">
        <v>4194</v>
      </c>
      <c r="AG92" s="238">
        <v>7</v>
      </c>
      <c r="AH92" s="238">
        <v>2</v>
      </c>
      <c r="AI92" s="238">
        <v>4</v>
      </c>
      <c r="AJ92" s="238">
        <v>4</v>
      </c>
      <c r="AK92" s="238">
        <v>21</v>
      </c>
      <c r="AL92" s="238">
        <v>53</v>
      </c>
      <c r="AM92" s="238" t="s">
        <v>354</v>
      </c>
      <c r="AN92" s="238">
        <v>5</v>
      </c>
      <c r="AO92" s="238">
        <v>1</v>
      </c>
      <c r="AS92" s="238">
        <v>7</v>
      </c>
      <c r="AT92" s="238">
        <v>25</v>
      </c>
      <c r="AU92" s="238">
        <v>55</v>
      </c>
      <c r="AV92" s="238">
        <v>11</v>
      </c>
      <c r="AW92" s="238">
        <v>21</v>
      </c>
      <c r="AX92" s="238">
        <v>2</v>
      </c>
      <c r="AY92" s="238">
        <v>1</v>
      </c>
      <c r="AZ92" s="238">
        <v>4</v>
      </c>
      <c r="BA92" s="238">
        <v>21</v>
      </c>
      <c r="BB92" s="238">
        <v>45</v>
      </c>
      <c r="BC92" s="238" t="s">
        <v>363</v>
      </c>
      <c r="BD92" s="238">
        <v>1</v>
      </c>
      <c r="BE92" s="238">
        <v>18</v>
      </c>
      <c r="BI92" s="238">
        <v>7</v>
      </c>
      <c r="BJ92" s="238">
        <v>25</v>
      </c>
      <c r="BK92" s="238">
        <v>55</v>
      </c>
      <c r="BL92" s="238">
        <v>11</v>
      </c>
      <c r="BM92" s="238">
        <v>21</v>
      </c>
      <c r="CT92" s="238">
        <v>435910</v>
      </c>
      <c r="CU92" s="238">
        <v>4964868</v>
      </c>
      <c r="CV92" s="238">
        <v>44.834346099999998</v>
      </c>
      <c r="CW92" s="238">
        <v>-93.810836899999998</v>
      </c>
      <c r="CX92" s="238" t="s">
        <v>359</v>
      </c>
      <c r="CY92" s="238" t="s">
        <v>4431</v>
      </c>
    </row>
    <row r="93" spans="1:103" x14ac:dyDescent="0.25">
      <c r="A93" s="238">
        <v>508132</v>
      </c>
      <c r="B93" s="238">
        <v>3</v>
      </c>
      <c r="C93" s="238">
        <v>5</v>
      </c>
      <c r="D93" s="238">
        <v>31.018000000000001</v>
      </c>
      <c r="E93" s="238">
        <v>10</v>
      </c>
      <c r="F93" s="238" t="s">
        <v>1060</v>
      </c>
      <c r="H93" s="238" t="s">
        <v>354</v>
      </c>
      <c r="I93" s="238">
        <v>25</v>
      </c>
      <c r="K93" s="238">
        <v>17033313</v>
      </c>
      <c r="M93" s="238">
        <v>10</v>
      </c>
      <c r="N93" s="238">
        <v>12</v>
      </c>
      <c r="O93" s="238">
        <v>2017</v>
      </c>
      <c r="P93" s="238" t="s">
        <v>384</v>
      </c>
      <c r="Q93" s="238">
        <v>7</v>
      </c>
      <c r="R93" s="238" t="s">
        <v>369</v>
      </c>
      <c r="S93" s="238">
        <v>5</v>
      </c>
      <c r="T93" s="238">
        <v>0</v>
      </c>
      <c r="U93" s="238">
        <v>2</v>
      </c>
      <c r="V93" s="238">
        <v>12</v>
      </c>
      <c r="W93" s="238">
        <v>10</v>
      </c>
      <c r="X93" s="238">
        <v>10</v>
      </c>
      <c r="Y93" s="238">
        <v>1</v>
      </c>
      <c r="Z93" s="238">
        <v>1</v>
      </c>
      <c r="AB93" s="238">
        <v>1</v>
      </c>
      <c r="AC93" s="238">
        <v>98</v>
      </c>
      <c r="AD93" s="238" t="s">
        <v>2726</v>
      </c>
      <c r="AF93" s="238" t="s">
        <v>4194</v>
      </c>
      <c r="AG93" s="238">
        <v>7</v>
      </c>
      <c r="AH93" s="238">
        <v>2</v>
      </c>
      <c r="AI93" s="238">
        <v>2</v>
      </c>
      <c r="AJ93" s="238">
        <v>3</v>
      </c>
      <c r="AK93" s="238">
        <v>21</v>
      </c>
      <c r="AL93" s="238">
        <v>27</v>
      </c>
      <c r="AM93" s="238" t="s">
        <v>363</v>
      </c>
      <c r="AN93" s="238">
        <v>5</v>
      </c>
      <c r="AO93" s="238">
        <v>74</v>
      </c>
      <c r="AS93" s="238">
        <v>15</v>
      </c>
      <c r="AT93" s="238">
        <v>20</v>
      </c>
      <c r="AU93" s="238">
        <v>55</v>
      </c>
      <c r="AV93" s="238">
        <v>11</v>
      </c>
      <c r="AW93" s="238">
        <v>21</v>
      </c>
      <c r="AX93" s="238">
        <v>2</v>
      </c>
      <c r="AY93" s="238">
        <v>3</v>
      </c>
      <c r="AZ93" s="238">
        <v>3</v>
      </c>
      <c r="BA93" s="238">
        <v>34</v>
      </c>
      <c r="BB93" s="238">
        <v>60</v>
      </c>
      <c r="BC93" s="238" t="s">
        <v>363</v>
      </c>
      <c r="BD93" s="238">
        <v>5</v>
      </c>
      <c r="BE93" s="238">
        <v>1</v>
      </c>
      <c r="BI93" s="238">
        <v>15</v>
      </c>
      <c r="BJ93" s="238">
        <v>20</v>
      </c>
      <c r="BK93" s="238">
        <v>55</v>
      </c>
      <c r="BL93" s="238">
        <v>11</v>
      </c>
      <c r="BM93" s="238">
        <v>21</v>
      </c>
      <c r="CT93" s="238">
        <v>436088.50341469998</v>
      </c>
      <c r="CU93" s="238">
        <v>4964960.4831561903</v>
      </c>
      <c r="CV93" s="238">
        <v>44.835191250000001</v>
      </c>
      <c r="CW93" s="238">
        <v>-93.808587309999993</v>
      </c>
      <c r="CX93" s="238" t="s">
        <v>359</v>
      </c>
      <c r="CY93" s="238" t="s">
        <v>4432</v>
      </c>
    </row>
    <row r="94" spans="1:103" hidden="1" x14ac:dyDescent="0.25">
      <c r="A94" s="238">
        <v>319228</v>
      </c>
      <c r="B94" s="238">
        <v>3</v>
      </c>
      <c r="C94" s="238">
        <v>5</v>
      </c>
      <c r="D94" s="238">
        <v>31.018999999999998</v>
      </c>
      <c r="E94" s="238">
        <v>10</v>
      </c>
      <c r="F94" s="238" t="s">
        <v>1060</v>
      </c>
      <c r="H94" s="238" t="s">
        <v>354</v>
      </c>
      <c r="I94" s="238">
        <v>25</v>
      </c>
      <c r="K94" s="238">
        <v>16001050</v>
      </c>
      <c r="M94" s="238">
        <v>1</v>
      </c>
      <c r="N94" s="238">
        <v>11</v>
      </c>
      <c r="O94" s="238">
        <v>2016</v>
      </c>
      <c r="P94" s="238" t="s">
        <v>361</v>
      </c>
      <c r="Q94" s="238">
        <v>17</v>
      </c>
      <c r="R94" s="238">
        <v>98</v>
      </c>
      <c r="S94" s="238">
        <v>4</v>
      </c>
      <c r="T94" s="238">
        <v>0</v>
      </c>
      <c r="U94" s="238">
        <v>2</v>
      </c>
      <c r="V94" s="238">
        <v>13</v>
      </c>
      <c r="W94" s="238">
        <v>10</v>
      </c>
      <c r="X94" s="238">
        <v>3</v>
      </c>
      <c r="Y94" s="238">
        <v>4</v>
      </c>
      <c r="Z94" s="238">
        <v>4</v>
      </c>
      <c r="AB94" s="238">
        <v>3</v>
      </c>
      <c r="AC94" s="238">
        <v>98</v>
      </c>
      <c r="AD94" s="238" t="s">
        <v>2726</v>
      </c>
      <c r="AE94" s="238" t="s">
        <v>4433</v>
      </c>
      <c r="AF94" s="238" t="s">
        <v>4194</v>
      </c>
      <c r="AG94" s="238">
        <v>8</v>
      </c>
      <c r="AH94" s="238">
        <v>2</v>
      </c>
      <c r="AI94" s="238">
        <v>4</v>
      </c>
      <c r="AJ94" s="238">
        <v>3</v>
      </c>
      <c r="AK94" s="238">
        <v>21</v>
      </c>
      <c r="AL94" s="238">
        <v>18</v>
      </c>
      <c r="AM94" s="238" t="s">
        <v>363</v>
      </c>
      <c r="AN94" s="238">
        <v>5</v>
      </c>
      <c r="AO94" s="238">
        <v>99</v>
      </c>
      <c r="AS94" s="238">
        <v>12</v>
      </c>
      <c r="AT94" s="238">
        <v>20</v>
      </c>
      <c r="AU94" s="238">
        <v>55</v>
      </c>
      <c r="AV94" s="238">
        <v>11</v>
      </c>
      <c r="AW94" s="238">
        <v>21</v>
      </c>
      <c r="AX94" s="238">
        <v>2</v>
      </c>
      <c r="AY94" s="238">
        <v>2</v>
      </c>
      <c r="AZ94" s="238">
        <v>4</v>
      </c>
      <c r="BA94" s="238">
        <v>21</v>
      </c>
      <c r="BB94" s="238">
        <v>42</v>
      </c>
      <c r="BC94" s="238" t="s">
        <v>354</v>
      </c>
      <c r="BD94" s="238">
        <v>5</v>
      </c>
      <c r="BE94" s="238">
        <v>1</v>
      </c>
      <c r="BI94" s="238">
        <v>12</v>
      </c>
      <c r="BJ94" s="238">
        <v>20</v>
      </c>
      <c r="BK94" s="238">
        <v>55</v>
      </c>
      <c r="BL94" s="238">
        <v>11</v>
      </c>
      <c r="BM94" s="238">
        <v>21</v>
      </c>
      <c r="CT94" s="238">
        <v>436089.810359233</v>
      </c>
      <c r="CU94" s="238">
        <v>4964961.1524343798</v>
      </c>
      <c r="CV94" s="238">
        <v>44.835197389999998</v>
      </c>
      <c r="CW94" s="238">
        <v>-93.808570860000003</v>
      </c>
      <c r="CX94" s="238" t="s">
        <v>359</v>
      </c>
      <c r="CY94" s="238" t="s">
        <v>4434</v>
      </c>
    </row>
    <row r="95" spans="1:103" hidden="1" x14ac:dyDescent="0.25">
      <c r="A95" s="238">
        <v>499167</v>
      </c>
      <c r="B95" s="238">
        <v>3</v>
      </c>
      <c r="C95" s="238">
        <v>5</v>
      </c>
      <c r="D95" s="238">
        <v>31.018999999999998</v>
      </c>
      <c r="E95" s="238">
        <v>10</v>
      </c>
      <c r="F95" s="238" t="s">
        <v>1060</v>
      </c>
      <c r="H95" s="238" t="s">
        <v>354</v>
      </c>
      <c r="I95" s="238">
        <v>25</v>
      </c>
      <c r="K95" s="238">
        <v>17509878</v>
      </c>
      <c r="M95" s="238">
        <v>9</v>
      </c>
      <c r="N95" s="238">
        <v>5</v>
      </c>
      <c r="O95" s="238">
        <v>2017</v>
      </c>
      <c r="P95" s="238" t="s">
        <v>368</v>
      </c>
      <c r="Q95" s="238">
        <v>16</v>
      </c>
      <c r="R95" s="238" t="s">
        <v>356</v>
      </c>
      <c r="S95" s="238">
        <v>3</v>
      </c>
      <c r="T95" s="238">
        <v>0</v>
      </c>
      <c r="U95" s="238">
        <v>2</v>
      </c>
      <c r="V95" s="238">
        <v>5</v>
      </c>
      <c r="W95" s="238">
        <v>10</v>
      </c>
      <c r="X95" s="238">
        <v>3</v>
      </c>
      <c r="Y95" s="238">
        <v>1</v>
      </c>
      <c r="Z95" s="238">
        <v>1</v>
      </c>
      <c r="AB95" s="238">
        <v>1</v>
      </c>
      <c r="AC95" s="238">
        <v>98</v>
      </c>
      <c r="AD95" s="238" t="s">
        <v>2726</v>
      </c>
      <c r="AF95" s="238" t="s">
        <v>4194</v>
      </c>
      <c r="AG95" s="238">
        <v>9</v>
      </c>
      <c r="AH95" s="238">
        <v>2</v>
      </c>
      <c r="AI95" s="238">
        <v>2</v>
      </c>
      <c r="AJ95" s="238">
        <v>4</v>
      </c>
      <c r="AK95" s="238">
        <v>21</v>
      </c>
      <c r="AL95" s="238">
        <v>47</v>
      </c>
      <c r="AM95" s="238" t="s">
        <v>354</v>
      </c>
      <c r="AN95" s="238">
        <v>5</v>
      </c>
      <c r="AO95" s="238">
        <v>1</v>
      </c>
      <c r="AS95" s="238">
        <v>14</v>
      </c>
      <c r="AT95" s="238">
        <v>20</v>
      </c>
      <c r="AU95" s="238">
        <v>50</v>
      </c>
      <c r="AV95" s="238">
        <v>11</v>
      </c>
      <c r="AW95" s="238">
        <v>21</v>
      </c>
      <c r="AX95" s="238">
        <v>2</v>
      </c>
      <c r="AY95" s="238">
        <v>4</v>
      </c>
      <c r="AZ95" s="238">
        <v>3</v>
      </c>
      <c r="BA95" s="238">
        <v>24</v>
      </c>
      <c r="BB95" s="238">
        <v>16</v>
      </c>
      <c r="BC95" s="238" t="s">
        <v>363</v>
      </c>
      <c r="BD95" s="238">
        <v>5</v>
      </c>
      <c r="BE95" s="238">
        <v>2</v>
      </c>
      <c r="BI95" s="238">
        <v>14</v>
      </c>
      <c r="BJ95" s="238">
        <v>20</v>
      </c>
      <c r="BK95" s="238">
        <v>50</v>
      </c>
      <c r="BL95" s="238">
        <v>11</v>
      </c>
      <c r="BM95" s="238">
        <v>21</v>
      </c>
      <c r="CT95" s="238">
        <v>436089.24731182901</v>
      </c>
      <c r="CU95" s="238">
        <v>4964961.4003894702</v>
      </c>
      <c r="CV95" s="238">
        <v>44.835199580000001</v>
      </c>
      <c r="CW95" s="238">
        <v>-93.808578010000005</v>
      </c>
      <c r="CX95" s="238" t="s">
        <v>359</v>
      </c>
      <c r="CY95" s="238" t="s">
        <v>4435</v>
      </c>
    </row>
    <row r="96" spans="1:103" x14ac:dyDescent="0.25">
      <c r="A96" s="238">
        <v>665735</v>
      </c>
      <c r="B96" s="238">
        <v>3</v>
      </c>
      <c r="C96" s="238">
        <v>5</v>
      </c>
      <c r="D96" s="238">
        <v>31.071000000000002</v>
      </c>
      <c r="E96" s="238">
        <v>10</v>
      </c>
      <c r="F96" s="238" t="s">
        <v>1060</v>
      </c>
      <c r="H96" s="238" t="s">
        <v>354</v>
      </c>
      <c r="I96" s="238">
        <v>25</v>
      </c>
      <c r="K96" s="238">
        <v>18514380</v>
      </c>
      <c r="M96" s="238">
        <v>12</v>
      </c>
      <c r="N96" s="238">
        <v>4</v>
      </c>
      <c r="O96" s="238">
        <v>2018</v>
      </c>
      <c r="P96" s="238" t="s">
        <v>368</v>
      </c>
      <c r="Q96" s="238">
        <v>16</v>
      </c>
      <c r="S96" s="238">
        <v>5</v>
      </c>
      <c r="T96" s="238">
        <v>0</v>
      </c>
      <c r="U96" s="238">
        <v>2</v>
      </c>
      <c r="V96" s="238">
        <v>5</v>
      </c>
      <c r="W96" s="238">
        <v>10</v>
      </c>
      <c r="X96" s="238">
        <v>3</v>
      </c>
      <c r="Y96" s="238">
        <v>4</v>
      </c>
      <c r="Z96" s="238">
        <v>2</v>
      </c>
      <c r="AB96" s="238">
        <v>1</v>
      </c>
      <c r="AC96" s="238">
        <v>98</v>
      </c>
      <c r="AD96" s="238" t="s">
        <v>4329</v>
      </c>
      <c r="AF96" s="238" t="s">
        <v>4424</v>
      </c>
      <c r="AG96" s="238">
        <v>10</v>
      </c>
      <c r="AH96" s="238">
        <v>2</v>
      </c>
      <c r="AI96" s="238">
        <v>2</v>
      </c>
      <c r="AJ96" s="238">
        <v>4</v>
      </c>
      <c r="AK96" s="238">
        <v>25</v>
      </c>
      <c r="AL96" s="238">
        <v>75</v>
      </c>
      <c r="AM96" s="238" t="s">
        <v>363</v>
      </c>
      <c r="AN96" s="238">
        <v>5</v>
      </c>
      <c r="AO96" s="238">
        <v>10</v>
      </c>
      <c r="AS96" s="238">
        <v>14</v>
      </c>
      <c r="AT96" s="238">
        <v>20</v>
      </c>
      <c r="AU96" s="238">
        <v>50</v>
      </c>
      <c r="AV96" s="238">
        <v>11</v>
      </c>
      <c r="AW96" s="238">
        <v>21</v>
      </c>
      <c r="AX96" s="238">
        <v>2</v>
      </c>
      <c r="AY96" s="238">
        <v>4</v>
      </c>
      <c r="AZ96" s="238">
        <v>4</v>
      </c>
      <c r="BA96" s="238">
        <v>21</v>
      </c>
      <c r="BB96" s="238">
        <v>50</v>
      </c>
      <c r="BC96" s="238" t="s">
        <v>354</v>
      </c>
      <c r="BD96" s="238">
        <v>5</v>
      </c>
      <c r="BE96" s="238">
        <v>1</v>
      </c>
      <c r="BI96" s="238">
        <v>14</v>
      </c>
      <c r="BJ96" s="238">
        <v>20</v>
      </c>
      <c r="BK96" s="238">
        <v>50</v>
      </c>
      <c r="BL96" s="238">
        <v>11</v>
      </c>
      <c r="BM96" s="238">
        <v>21</v>
      </c>
      <c r="CT96" s="238">
        <v>435996.11379222898</v>
      </c>
      <c r="CU96" s="238">
        <v>4964927.5336550698</v>
      </c>
      <c r="CV96" s="238">
        <v>44.83488638</v>
      </c>
      <c r="CW96" s="238">
        <v>-93.809751919999997</v>
      </c>
      <c r="CX96" s="238" t="s">
        <v>359</v>
      </c>
      <c r="CY96" s="238" t="s">
        <v>4436</v>
      </c>
    </row>
    <row r="97" spans="1:103" x14ac:dyDescent="0.25">
      <c r="A97" s="238">
        <v>756276</v>
      </c>
      <c r="B97" s="238">
        <v>3</v>
      </c>
      <c r="C97" s="238">
        <v>5</v>
      </c>
      <c r="D97" s="238">
        <v>31.081</v>
      </c>
      <c r="E97" s="238">
        <v>10</v>
      </c>
      <c r="F97" s="238" t="s">
        <v>1060</v>
      </c>
      <c r="H97" s="238" t="s">
        <v>354</v>
      </c>
      <c r="I97" s="238">
        <v>25</v>
      </c>
      <c r="K97" s="238">
        <v>19031679</v>
      </c>
      <c r="M97" s="238">
        <v>10</v>
      </c>
      <c r="N97" s="238">
        <v>22</v>
      </c>
      <c r="O97" s="238">
        <v>2019</v>
      </c>
      <c r="P97" s="238" t="s">
        <v>368</v>
      </c>
      <c r="Q97" s="238">
        <v>7</v>
      </c>
      <c r="R97" s="238" t="s">
        <v>369</v>
      </c>
      <c r="S97" s="238">
        <v>5</v>
      </c>
      <c r="T97" s="238">
        <v>0</v>
      </c>
      <c r="U97" s="238">
        <v>2</v>
      </c>
      <c r="V97" s="238">
        <v>12</v>
      </c>
      <c r="W97" s="238">
        <v>10</v>
      </c>
      <c r="X97" s="238">
        <v>3</v>
      </c>
      <c r="Y97" s="238">
        <v>4</v>
      </c>
      <c r="Z97" s="238">
        <v>2</v>
      </c>
      <c r="AA97" s="238">
        <v>3</v>
      </c>
      <c r="AB97" s="238">
        <v>2</v>
      </c>
      <c r="AC97" s="238">
        <v>98</v>
      </c>
      <c r="AD97" s="238" t="s">
        <v>4329</v>
      </c>
      <c r="AF97" s="238" t="s">
        <v>4194</v>
      </c>
      <c r="AG97" s="238">
        <v>7</v>
      </c>
      <c r="AH97" s="238">
        <v>2</v>
      </c>
      <c r="AI97" s="238">
        <v>5</v>
      </c>
      <c r="AJ97" s="238">
        <v>3</v>
      </c>
      <c r="AK97" s="238">
        <v>21</v>
      </c>
      <c r="AL97" s="238">
        <v>28</v>
      </c>
      <c r="AM97" s="238" t="s">
        <v>363</v>
      </c>
      <c r="AN97" s="238">
        <v>5</v>
      </c>
      <c r="AO97" s="238">
        <v>1</v>
      </c>
      <c r="AS97" s="238">
        <v>15</v>
      </c>
      <c r="AT97" s="238">
        <v>20</v>
      </c>
      <c r="AU97" s="238">
        <v>55</v>
      </c>
      <c r="AV97" s="238">
        <v>11</v>
      </c>
      <c r="AW97" s="238">
        <v>21</v>
      </c>
      <c r="AX97" s="238">
        <v>2</v>
      </c>
      <c r="AY97" s="238">
        <v>4</v>
      </c>
      <c r="AZ97" s="238">
        <v>3</v>
      </c>
      <c r="BA97" s="238">
        <v>34</v>
      </c>
      <c r="BB97" s="238">
        <v>36</v>
      </c>
      <c r="BC97" s="238" t="s">
        <v>363</v>
      </c>
      <c r="BD97" s="238">
        <v>5</v>
      </c>
      <c r="BE97" s="238">
        <v>1</v>
      </c>
      <c r="BI97" s="238">
        <v>15</v>
      </c>
      <c r="BJ97" s="238">
        <v>20</v>
      </c>
      <c r="BK97" s="238">
        <v>55</v>
      </c>
      <c r="BL97" s="238">
        <v>11</v>
      </c>
      <c r="BM97" s="238">
        <v>21</v>
      </c>
      <c r="CT97" s="238">
        <v>436026.50193463702</v>
      </c>
      <c r="CU97" s="238">
        <v>4964915.28660437</v>
      </c>
      <c r="CV97" s="238">
        <v>44.834778870000001</v>
      </c>
      <c r="CW97" s="238">
        <v>-93.809365959999994</v>
      </c>
      <c r="CX97" s="238" t="s">
        <v>359</v>
      </c>
      <c r="CY97" s="238" t="s">
        <v>4437</v>
      </c>
    </row>
    <row r="98" spans="1:103" x14ac:dyDescent="0.25">
      <c r="A98" s="238">
        <v>660387</v>
      </c>
      <c r="B98" s="238">
        <v>3</v>
      </c>
      <c r="C98" s="238">
        <v>5</v>
      </c>
      <c r="D98" s="238">
        <v>31.109000000000002</v>
      </c>
      <c r="E98" s="238">
        <v>10</v>
      </c>
      <c r="F98" s="238" t="s">
        <v>1060</v>
      </c>
      <c r="H98" s="238" t="s">
        <v>354</v>
      </c>
      <c r="I98" s="238">
        <v>25</v>
      </c>
      <c r="K98" s="238">
        <v>18513541</v>
      </c>
      <c r="M98" s="238">
        <v>11</v>
      </c>
      <c r="N98" s="238">
        <v>14</v>
      </c>
      <c r="O98" s="238">
        <v>2018</v>
      </c>
      <c r="P98" s="238" t="s">
        <v>355</v>
      </c>
      <c r="Q98" s="238">
        <v>15</v>
      </c>
      <c r="S98" s="238">
        <v>5</v>
      </c>
      <c r="T98" s="238">
        <v>0</v>
      </c>
      <c r="U98" s="238">
        <v>6</v>
      </c>
      <c r="V98" s="238">
        <v>12</v>
      </c>
      <c r="W98" s="238">
        <v>10</v>
      </c>
      <c r="X98" s="238">
        <v>2</v>
      </c>
      <c r="Y98" s="238">
        <v>1</v>
      </c>
      <c r="Z98" s="238">
        <v>1</v>
      </c>
      <c r="AB98" s="238">
        <v>1</v>
      </c>
      <c r="AC98" s="238">
        <v>98</v>
      </c>
      <c r="AD98" s="238" t="s">
        <v>2726</v>
      </c>
      <c r="AF98" s="238" t="s">
        <v>4194</v>
      </c>
      <c r="AG98" s="238">
        <v>7</v>
      </c>
      <c r="AH98" s="238">
        <v>2</v>
      </c>
      <c r="AI98" s="238">
        <v>4</v>
      </c>
      <c r="AJ98" s="238">
        <v>3</v>
      </c>
      <c r="AK98" s="238">
        <v>21</v>
      </c>
      <c r="AL98" s="238">
        <v>16</v>
      </c>
      <c r="AM98" s="238" t="s">
        <v>363</v>
      </c>
      <c r="AN98" s="238">
        <v>5</v>
      </c>
      <c r="AO98" s="238">
        <v>4</v>
      </c>
      <c r="AS98" s="238">
        <v>13</v>
      </c>
      <c r="AT98" s="238">
        <v>9</v>
      </c>
      <c r="AU98" s="238">
        <v>55</v>
      </c>
      <c r="AV98" s="238">
        <v>11</v>
      </c>
      <c r="AW98" s="238">
        <v>24</v>
      </c>
      <c r="AX98" s="238">
        <v>2</v>
      </c>
      <c r="AY98" s="238">
        <v>4</v>
      </c>
      <c r="AZ98" s="238">
        <v>3</v>
      </c>
      <c r="BA98" s="238">
        <v>21</v>
      </c>
      <c r="BB98" s="238">
        <v>16</v>
      </c>
      <c r="BC98" s="238" t="s">
        <v>363</v>
      </c>
      <c r="BD98" s="238">
        <v>5</v>
      </c>
      <c r="BE98" s="238">
        <v>4</v>
      </c>
      <c r="BI98" s="238">
        <v>13</v>
      </c>
      <c r="BJ98" s="238">
        <v>9</v>
      </c>
      <c r="BK98" s="238">
        <v>55</v>
      </c>
      <c r="BL98" s="238">
        <v>11</v>
      </c>
      <c r="BM98" s="238">
        <v>24</v>
      </c>
      <c r="BN98" s="238">
        <v>2</v>
      </c>
      <c r="BO98" s="238">
        <v>2</v>
      </c>
      <c r="BP98" s="238">
        <v>3</v>
      </c>
      <c r="BQ98" s="238">
        <v>21</v>
      </c>
      <c r="BR98" s="238">
        <v>17</v>
      </c>
      <c r="BS98" s="238" t="s">
        <v>354</v>
      </c>
      <c r="BT98" s="238">
        <v>5</v>
      </c>
      <c r="BU98" s="238">
        <v>4</v>
      </c>
      <c r="BY98" s="238">
        <v>13</v>
      </c>
      <c r="BZ98" s="238">
        <v>9</v>
      </c>
      <c r="CA98" s="238">
        <v>55</v>
      </c>
      <c r="CB98" s="238">
        <v>11</v>
      </c>
      <c r="CC98" s="238">
        <v>24</v>
      </c>
      <c r="CD98" s="238">
        <v>2</v>
      </c>
      <c r="CE98" s="238">
        <v>4</v>
      </c>
      <c r="CF98" s="238">
        <v>3</v>
      </c>
      <c r="CG98" s="238">
        <v>21</v>
      </c>
      <c r="CH98" s="238">
        <v>17</v>
      </c>
      <c r="CI98" s="238" t="s">
        <v>363</v>
      </c>
      <c r="CJ98" s="238">
        <v>5</v>
      </c>
      <c r="CK98" s="238">
        <v>4</v>
      </c>
      <c r="CO98" s="238">
        <v>13</v>
      </c>
      <c r="CP98" s="238">
        <v>9</v>
      </c>
      <c r="CQ98" s="238">
        <v>55</v>
      </c>
      <c r="CR98" s="238">
        <v>11</v>
      </c>
      <c r="CS98" s="238">
        <v>24</v>
      </c>
      <c r="CT98" s="238">
        <v>436063.84726102802</v>
      </c>
      <c r="CU98" s="238">
        <v>4964961.4003894702</v>
      </c>
      <c r="CV98" s="238">
        <v>44.835197299999997</v>
      </c>
      <c r="CW98" s="238">
        <v>-93.808899339999996</v>
      </c>
      <c r="CX98" s="238" t="s">
        <v>359</v>
      </c>
      <c r="CY98" s="238" t="s">
        <v>4438</v>
      </c>
    </row>
    <row r="99" spans="1:103" hidden="1" x14ac:dyDescent="0.25">
      <c r="A99" s="238">
        <v>10855050</v>
      </c>
      <c r="B99" s="238">
        <v>3</v>
      </c>
      <c r="C99" s="238">
        <v>5</v>
      </c>
      <c r="D99" s="238">
        <v>31.12</v>
      </c>
      <c r="E99" s="238">
        <v>10</v>
      </c>
      <c r="F99" s="238" t="s">
        <v>1060</v>
      </c>
      <c r="H99" s="238" t="s">
        <v>354</v>
      </c>
      <c r="I99" s="238">
        <v>25</v>
      </c>
      <c r="K99" s="238">
        <v>13033282</v>
      </c>
      <c r="L99" s="238">
        <v>133080117</v>
      </c>
      <c r="M99" s="238">
        <v>11</v>
      </c>
      <c r="N99" s="238">
        <v>4</v>
      </c>
      <c r="O99" s="238">
        <v>2013</v>
      </c>
      <c r="P99" s="238" t="s">
        <v>361</v>
      </c>
      <c r="Q99" s="238">
        <v>16</v>
      </c>
      <c r="S99" s="238">
        <v>4</v>
      </c>
      <c r="T99" s="238">
        <v>0</v>
      </c>
      <c r="U99" s="238">
        <v>2</v>
      </c>
      <c r="V99" s="238">
        <v>1</v>
      </c>
      <c r="W99" s="238">
        <v>10</v>
      </c>
      <c r="X99" s="238">
        <v>3</v>
      </c>
      <c r="Y99" s="238">
        <v>3</v>
      </c>
      <c r="Z99" s="238">
        <v>1</v>
      </c>
      <c r="AB99" s="238">
        <v>1</v>
      </c>
      <c r="AC99" s="238">
        <v>98</v>
      </c>
      <c r="AD99" s="238">
        <v>5</v>
      </c>
      <c r="AE99" s="238" t="s">
        <v>4413</v>
      </c>
      <c r="AF99" s="238" t="s">
        <v>4194</v>
      </c>
      <c r="AG99" s="238">
        <v>7</v>
      </c>
      <c r="AH99" s="238">
        <v>2</v>
      </c>
      <c r="AI99" s="238">
        <v>4</v>
      </c>
      <c r="AJ99" s="238">
        <v>4</v>
      </c>
      <c r="AK99" s="238">
        <v>21</v>
      </c>
      <c r="AL99" s="238">
        <v>47</v>
      </c>
      <c r="AM99" s="238" t="s">
        <v>354</v>
      </c>
      <c r="AN99" s="238">
        <v>5</v>
      </c>
      <c r="AO99" s="238">
        <v>1</v>
      </c>
      <c r="AS99" s="238">
        <v>7</v>
      </c>
      <c r="AT99" s="238">
        <v>20</v>
      </c>
      <c r="AU99" s="238">
        <v>55</v>
      </c>
      <c r="AV99" s="238">
        <v>11</v>
      </c>
      <c r="AW99" s="238">
        <v>21</v>
      </c>
      <c r="AX99" s="238">
        <v>2</v>
      </c>
      <c r="AY99" s="238">
        <v>3</v>
      </c>
      <c r="AZ99" s="238">
        <v>4</v>
      </c>
      <c r="BA99" s="238">
        <v>21</v>
      </c>
      <c r="BB99" s="238">
        <v>26</v>
      </c>
      <c r="BC99" s="238" t="s">
        <v>354</v>
      </c>
      <c r="BD99" s="238">
        <v>5</v>
      </c>
      <c r="BE99" s="238">
        <v>5</v>
      </c>
      <c r="BI99" s="238">
        <v>7</v>
      </c>
      <c r="BJ99" s="238">
        <v>20</v>
      </c>
      <c r="BK99" s="238">
        <v>55</v>
      </c>
      <c r="BL99" s="238">
        <v>11</v>
      </c>
      <c r="BM99" s="238">
        <v>21</v>
      </c>
      <c r="CT99" s="238">
        <v>436086</v>
      </c>
      <c r="CU99" s="238">
        <v>4964959</v>
      </c>
      <c r="CV99" s="238">
        <v>44.8351799</v>
      </c>
      <c r="CW99" s="238">
        <v>-93.808623999999995</v>
      </c>
      <c r="CX99" s="238" t="s">
        <v>359</v>
      </c>
      <c r="CY99" s="238" t="s">
        <v>4439</v>
      </c>
    </row>
    <row r="100" spans="1:103" x14ac:dyDescent="0.25">
      <c r="A100" s="238">
        <v>11018799</v>
      </c>
      <c r="B100" s="238">
        <v>3</v>
      </c>
      <c r="C100" s="238">
        <v>5</v>
      </c>
      <c r="D100" s="238">
        <v>31.12</v>
      </c>
      <c r="E100" s="238">
        <v>10</v>
      </c>
      <c r="F100" s="238" t="s">
        <v>1060</v>
      </c>
      <c r="H100" s="238" t="s">
        <v>354</v>
      </c>
      <c r="I100" s="238">
        <v>25</v>
      </c>
      <c r="K100" s="238">
        <v>15011791</v>
      </c>
      <c r="L100" s="238">
        <v>151070148</v>
      </c>
      <c r="M100" s="238">
        <v>4</v>
      </c>
      <c r="N100" s="238">
        <v>17</v>
      </c>
      <c r="O100" s="238">
        <v>2015</v>
      </c>
      <c r="P100" s="238" t="s">
        <v>362</v>
      </c>
      <c r="Q100" s="238">
        <v>14</v>
      </c>
      <c r="R100" s="238" t="s">
        <v>369</v>
      </c>
      <c r="S100" s="238">
        <v>5</v>
      </c>
      <c r="T100" s="238">
        <v>0</v>
      </c>
      <c r="U100" s="238">
        <v>2</v>
      </c>
      <c r="V100" s="238">
        <v>1</v>
      </c>
      <c r="W100" s="238">
        <v>10</v>
      </c>
      <c r="X100" s="238">
        <v>2</v>
      </c>
      <c r="Y100" s="238">
        <v>1</v>
      </c>
      <c r="Z100" s="238">
        <v>1</v>
      </c>
      <c r="AB100" s="238">
        <v>1</v>
      </c>
      <c r="AC100" s="238">
        <v>98</v>
      </c>
      <c r="AD100" s="238" t="s">
        <v>4440</v>
      </c>
      <c r="AE100" s="238" t="s">
        <v>4441</v>
      </c>
      <c r="AF100" s="238" t="s">
        <v>4194</v>
      </c>
      <c r="AG100" s="238">
        <v>7</v>
      </c>
      <c r="AH100" s="238">
        <v>2</v>
      </c>
      <c r="AI100" s="238">
        <v>4</v>
      </c>
      <c r="AJ100" s="238">
        <v>3</v>
      </c>
      <c r="AK100" s="238">
        <v>21</v>
      </c>
      <c r="AL100" s="238">
        <v>45</v>
      </c>
      <c r="AM100" s="238" t="s">
        <v>363</v>
      </c>
      <c r="AN100" s="238">
        <v>5</v>
      </c>
      <c r="AO100" s="238">
        <v>1</v>
      </c>
      <c r="AS100" s="238">
        <v>7</v>
      </c>
      <c r="AT100" s="238">
        <v>98</v>
      </c>
      <c r="AU100" s="238">
        <v>55</v>
      </c>
      <c r="AV100" s="238">
        <v>11</v>
      </c>
      <c r="AW100" s="238">
        <v>21</v>
      </c>
      <c r="AX100" s="238">
        <v>2</v>
      </c>
      <c r="AY100" s="238">
        <v>3</v>
      </c>
      <c r="AZ100" s="238">
        <v>3</v>
      </c>
      <c r="BA100" s="238">
        <v>21</v>
      </c>
      <c r="BB100" s="238">
        <v>21</v>
      </c>
      <c r="BC100" s="238" t="s">
        <v>354</v>
      </c>
      <c r="BD100" s="238">
        <v>5</v>
      </c>
      <c r="BE100" s="238">
        <v>15</v>
      </c>
      <c r="BI100" s="238">
        <v>7</v>
      </c>
      <c r="BJ100" s="238">
        <v>98</v>
      </c>
      <c r="BK100" s="238">
        <v>55</v>
      </c>
      <c r="BL100" s="238">
        <v>11</v>
      </c>
      <c r="BM100" s="238">
        <v>21</v>
      </c>
      <c r="CT100" s="238">
        <v>436086</v>
      </c>
      <c r="CU100" s="238">
        <v>4964959</v>
      </c>
      <c r="CV100" s="238">
        <v>44.8351799</v>
      </c>
      <c r="CW100" s="238">
        <v>-93.808623999999995</v>
      </c>
      <c r="CX100" s="238" t="s">
        <v>359</v>
      </c>
      <c r="CY100" s="238" t="s">
        <v>4442</v>
      </c>
    </row>
    <row r="101" spans="1:103" x14ac:dyDescent="0.25">
      <c r="A101" s="238">
        <v>650881</v>
      </c>
      <c r="B101" s="238">
        <v>3</v>
      </c>
      <c r="C101" s="238">
        <v>5</v>
      </c>
      <c r="D101" s="238">
        <v>31.123999999999999</v>
      </c>
      <c r="E101" s="238">
        <v>10</v>
      </c>
      <c r="F101" s="238" t="s">
        <v>1060</v>
      </c>
      <c r="H101" s="238" t="s">
        <v>354</v>
      </c>
      <c r="I101" s="238">
        <v>25</v>
      </c>
      <c r="K101" s="238">
        <v>18031885</v>
      </c>
      <c r="M101" s="238">
        <v>10</v>
      </c>
      <c r="N101" s="238">
        <v>10</v>
      </c>
      <c r="O101" s="238">
        <v>2018</v>
      </c>
      <c r="P101" s="238" t="s">
        <v>355</v>
      </c>
      <c r="Q101" s="238">
        <v>10</v>
      </c>
      <c r="R101" s="238" t="s">
        <v>356</v>
      </c>
      <c r="S101" s="238">
        <v>5</v>
      </c>
      <c r="T101" s="238">
        <v>0</v>
      </c>
      <c r="U101" s="238">
        <v>1</v>
      </c>
      <c r="W101" s="238">
        <v>32</v>
      </c>
      <c r="X101" s="238">
        <v>3</v>
      </c>
      <c r="Y101" s="238">
        <v>1</v>
      </c>
      <c r="Z101" s="238">
        <v>3</v>
      </c>
      <c r="AA101" s="238">
        <v>2</v>
      </c>
      <c r="AB101" s="238">
        <v>2</v>
      </c>
      <c r="AC101" s="238">
        <v>98</v>
      </c>
      <c r="AD101" s="238" t="s">
        <v>2726</v>
      </c>
      <c r="AE101" s="238" t="s">
        <v>4433</v>
      </c>
      <c r="AF101" s="238" t="s">
        <v>4194</v>
      </c>
      <c r="AG101" s="238">
        <v>3</v>
      </c>
      <c r="AH101" s="238">
        <v>2</v>
      </c>
      <c r="AI101" s="238">
        <v>3</v>
      </c>
      <c r="AJ101" s="238">
        <v>4</v>
      </c>
      <c r="AK101" s="238">
        <v>21</v>
      </c>
      <c r="AL101" s="238">
        <v>18</v>
      </c>
      <c r="AM101" s="238" t="s">
        <v>354</v>
      </c>
      <c r="AN101" s="238">
        <v>5</v>
      </c>
      <c r="AO101" s="238">
        <v>90</v>
      </c>
      <c r="AS101" s="238">
        <v>14</v>
      </c>
      <c r="AT101" s="238">
        <v>20</v>
      </c>
      <c r="AU101" s="238">
        <v>55</v>
      </c>
      <c r="AV101" s="238">
        <v>11</v>
      </c>
      <c r="AW101" s="238">
        <v>21</v>
      </c>
      <c r="CT101" s="238">
        <v>436087.75209880603</v>
      </c>
      <c r="CU101" s="238">
        <v>4964966.7473708997</v>
      </c>
      <c r="CV101" s="238">
        <v>44.83524757</v>
      </c>
      <c r="CW101" s="238">
        <v>-93.808597599999999</v>
      </c>
      <c r="CX101" s="238" t="s">
        <v>359</v>
      </c>
      <c r="CY101" s="238" t="s">
        <v>4443</v>
      </c>
    </row>
    <row r="102" spans="1:103" hidden="1" x14ac:dyDescent="0.25">
      <c r="A102" s="238">
        <v>10697391</v>
      </c>
      <c r="B102" s="238">
        <v>3</v>
      </c>
      <c r="C102" s="238">
        <v>5</v>
      </c>
      <c r="D102" s="238">
        <v>31.123999999999999</v>
      </c>
      <c r="E102" s="238">
        <v>10</v>
      </c>
      <c r="F102" s="238" t="s">
        <v>1060</v>
      </c>
      <c r="H102" s="238" t="s">
        <v>354</v>
      </c>
      <c r="I102" s="238">
        <v>25</v>
      </c>
      <c r="K102" s="238">
        <v>11002819</v>
      </c>
      <c r="L102" s="238">
        <v>110280343</v>
      </c>
      <c r="M102" s="238">
        <v>1</v>
      </c>
      <c r="N102" s="238">
        <v>28</v>
      </c>
      <c r="O102" s="238">
        <v>2011</v>
      </c>
      <c r="P102" s="238" t="s">
        <v>362</v>
      </c>
      <c r="Q102" s="238">
        <v>22</v>
      </c>
      <c r="S102" s="238">
        <v>3</v>
      </c>
      <c r="T102" s="238">
        <v>0</v>
      </c>
      <c r="U102" s="238">
        <v>1</v>
      </c>
      <c r="V102" s="238">
        <v>98</v>
      </c>
      <c r="W102" s="238">
        <v>8</v>
      </c>
      <c r="X102" s="238">
        <v>3</v>
      </c>
      <c r="Y102" s="238">
        <v>4</v>
      </c>
      <c r="Z102" s="238">
        <v>1</v>
      </c>
      <c r="AB102" s="238">
        <v>1</v>
      </c>
      <c r="AC102" s="238">
        <v>98</v>
      </c>
      <c r="AD102" s="238" t="s">
        <v>1773</v>
      </c>
      <c r="AE102" s="238" t="s">
        <v>4413</v>
      </c>
      <c r="AF102" s="238" t="s">
        <v>4194</v>
      </c>
      <c r="AG102" s="238">
        <v>1</v>
      </c>
      <c r="AH102" s="238">
        <v>0</v>
      </c>
      <c r="AI102" s="238">
        <v>2</v>
      </c>
      <c r="AJ102" s="238">
        <v>3</v>
      </c>
      <c r="AS102" s="238">
        <v>7</v>
      </c>
      <c r="AT102" s="238">
        <v>20</v>
      </c>
      <c r="AU102" s="238">
        <v>55</v>
      </c>
      <c r="AV102" s="238">
        <v>11</v>
      </c>
      <c r="AW102" s="238">
        <v>21</v>
      </c>
      <c r="AX102" s="238">
        <v>5</v>
      </c>
      <c r="AY102" s="238">
        <v>60</v>
      </c>
      <c r="AZ102" s="238">
        <v>2</v>
      </c>
      <c r="BB102" s="238">
        <v>15</v>
      </c>
      <c r="BC102" s="238" t="s">
        <v>363</v>
      </c>
      <c r="BD102" s="238">
        <v>5</v>
      </c>
      <c r="BG102" s="238">
        <v>3</v>
      </c>
      <c r="BI102" s="238">
        <v>7</v>
      </c>
      <c r="BJ102" s="238">
        <v>20</v>
      </c>
      <c r="BK102" s="238">
        <v>55</v>
      </c>
      <c r="BL102" s="238">
        <v>11</v>
      </c>
      <c r="BM102" s="238">
        <v>21</v>
      </c>
      <c r="CT102" s="238">
        <v>436091</v>
      </c>
      <c r="CU102" s="238">
        <v>4964962</v>
      </c>
      <c r="CV102" s="238">
        <v>44.835208000000002</v>
      </c>
      <c r="CW102" s="238">
        <v>-93.808553099999997</v>
      </c>
      <c r="CX102" s="238" t="s">
        <v>359</v>
      </c>
      <c r="CY102" s="238" t="s">
        <v>4444</v>
      </c>
    </row>
    <row r="103" spans="1:103" x14ac:dyDescent="0.25">
      <c r="A103" s="238">
        <v>10700310</v>
      </c>
      <c r="B103" s="238">
        <v>3</v>
      </c>
      <c r="C103" s="238">
        <v>5</v>
      </c>
      <c r="D103" s="238">
        <v>31.123999999999999</v>
      </c>
      <c r="E103" s="238">
        <v>10</v>
      </c>
      <c r="F103" s="238" t="s">
        <v>1060</v>
      </c>
      <c r="H103" s="238" t="s">
        <v>354</v>
      </c>
      <c r="I103" s="238">
        <v>25</v>
      </c>
      <c r="K103" s="238">
        <v>11008578</v>
      </c>
      <c r="L103" s="238">
        <v>110840127</v>
      </c>
      <c r="M103" s="238">
        <v>3</v>
      </c>
      <c r="N103" s="238">
        <v>23</v>
      </c>
      <c r="O103" s="238">
        <v>2011</v>
      </c>
      <c r="P103" s="238" t="s">
        <v>355</v>
      </c>
      <c r="Q103" s="238">
        <v>16</v>
      </c>
      <c r="S103" s="238">
        <v>5</v>
      </c>
      <c r="T103" s="238">
        <v>0</v>
      </c>
      <c r="U103" s="238">
        <v>2</v>
      </c>
      <c r="V103" s="238">
        <v>5</v>
      </c>
      <c r="W103" s="238">
        <v>10</v>
      </c>
      <c r="X103" s="238">
        <v>3</v>
      </c>
      <c r="Y103" s="238">
        <v>1</v>
      </c>
      <c r="Z103" s="238">
        <v>2</v>
      </c>
      <c r="AA103" s="238">
        <v>2</v>
      </c>
      <c r="AB103" s="238">
        <v>1</v>
      </c>
      <c r="AC103" s="238">
        <v>98</v>
      </c>
      <c r="AD103" s="238" t="s">
        <v>4445</v>
      </c>
      <c r="AE103" s="238" t="s">
        <v>4446</v>
      </c>
      <c r="AF103" s="238" t="s">
        <v>4194</v>
      </c>
      <c r="AG103" s="238">
        <v>10</v>
      </c>
      <c r="AH103" s="238">
        <v>2</v>
      </c>
      <c r="AI103" s="238">
        <v>3</v>
      </c>
      <c r="AJ103" s="238">
        <v>2</v>
      </c>
      <c r="AK103" s="238">
        <v>21</v>
      </c>
      <c r="AL103" s="238">
        <v>51</v>
      </c>
      <c r="AM103" s="238" t="s">
        <v>354</v>
      </c>
      <c r="AN103" s="238">
        <v>5</v>
      </c>
      <c r="AO103" s="238">
        <v>1</v>
      </c>
      <c r="AP103" s="238">
        <v>1</v>
      </c>
      <c r="AS103" s="238">
        <v>3</v>
      </c>
      <c r="AT103" s="238">
        <v>20</v>
      </c>
      <c r="AU103" s="238">
        <v>55</v>
      </c>
      <c r="AV103" s="238">
        <v>11</v>
      </c>
      <c r="AW103" s="238">
        <v>21</v>
      </c>
      <c r="AX103" s="238">
        <v>2</v>
      </c>
      <c r="AY103" s="238">
        <v>2</v>
      </c>
      <c r="AZ103" s="238">
        <v>4</v>
      </c>
      <c r="BA103" s="238">
        <v>21</v>
      </c>
      <c r="BB103" s="238">
        <v>48</v>
      </c>
      <c r="BC103" s="238" t="s">
        <v>363</v>
      </c>
      <c r="BD103" s="238">
        <v>5</v>
      </c>
      <c r="BE103" s="238">
        <v>1</v>
      </c>
      <c r="BF103" s="238">
        <v>1</v>
      </c>
      <c r="BI103" s="238">
        <v>3</v>
      </c>
      <c r="BJ103" s="238">
        <v>20</v>
      </c>
      <c r="BK103" s="238">
        <v>55</v>
      </c>
      <c r="BL103" s="238">
        <v>11</v>
      </c>
      <c r="BM103" s="238">
        <v>21</v>
      </c>
      <c r="CT103" s="238">
        <v>436091</v>
      </c>
      <c r="CU103" s="238">
        <v>4964962</v>
      </c>
      <c r="CV103" s="238">
        <v>44.835208000000002</v>
      </c>
      <c r="CW103" s="238">
        <v>-93.808553099999997</v>
      </c>
      <c r="CX103" s="238" t="s">
        <v>359</v>
      </c>
      <c r="CY103" s="238" t="s">
        <v>4447</v>
      </c>
    </row>
    <row r="104" spans="1:103" x14ac:dyDescent="0.25">
      <c r="A104" s="238">
        <v>10774911</v>
      </c>
      <c r="B104" s="238">
        <v>3</v>
      </c>
      <c r="C104" s="238">
        <v>5</v>
      </c>
      <c r="D104" s="238">
        <v>31.123999999999999</v>
      </c>
      <c r="E104" s="238">
        <v>10</v>
      </c>
      <c r="F104" s="238" t="s">
        <v>1060</v>
      </c>
      <c r="H104" s="238" t="s">
        <v>354</v>
      </c>
      <c r="I104" s="238">
        <v>25</v>
      </c>
      <c r="K104" s="238">
        <v>12003617</v>
      </c>
      <c r="L104" s="238">
        <v>120410011</v>
      </c>
      <c r="M104" s="238">
        <v>2</v>
      </c>
      <c r="N104" s="238">
        <v>9</v>
      </c>
      <c r="O104" s="238">
        <v>2012</v>
      </c>
      <c r="P104" s="238" t="s">
        <v>384</v>
      </c>
      <c r="Q104" s="238">
        <v>19</v>
      </c>
      <c r="S104" s="238">
        <v>5</v>
      </c>
      <c r="T104" s="238">
        <v>0</v>
      </c>
      <c r="U104" s="238">
        <v>2</v>
      </c>
      <c r="V104" s="238">
        <v>3</v>
      </c>
      <c r="W104" s="238">
        <v>10</v>
      </c>
      <c r="X104" s="238">
        <v>3</v>
      </c>
      <c r="Y104" s="238">
        <v>4</v>
      </c>
      <c r="Z104" s="238">
        <v>1</v>
      </c>
      <c r="AB104" s="238">
        <v>1</v>
      </c>
      <c r="AC104" s="238">
        <v>98</v>
      </c>
      <c r="AD104" s="238" t="s">
        <v>4413</v>
      </c>
      <c r="AE104" s="238" t="s">
        <v>4448</v>
      </c>
      <c r="AF104" s="238" t="s">
        <v>4194</v>
      </c>
      <c r="AG104" s="238">
        <v>9</v>
      </c>
      <c r="AH104" s="238">
        <v>2</v>
      </c>
      <c r="AI104" s="238">
        <v>4</v>
      </c>
      <c r="AJ104" s="238">
        <v>2</v>
      </c>
      <c r="AK104" s="238">
        <v>24</v>
      </c>
      <c r="AL104" s="238">
        <v>43</v>
      </c>
      <c r="AM104" s="238" t="s">
        <v>363</v>
      </c>
      <c r="AN104" s="238">
        <v>5</v>
      </c>
      <c r="AO104" s="238">
        <v>2</v>
      </c>
      <c r="AS104" s="238">
        <v>7</v>
      </c>
      <c r="AT104" s="238">
        <v>20</v>
      </c>
      <c r="AU104" s="238">
        <v>30</v>
      </c>
      <c r="AV104" s="238">
        <v>11</v>
      </c>
      <c r="AW104" s="238">
        <v>21</v>
      </c>
      <c r="AX104" s="238">
        <v>2</v>
      </c>
      <c r="AY104" s="238">
        <v>4</v>
      </c>
      <c r="AZ104" s="238">
        <v>1</v>
      </c>
      <c r="BA104" s="238">
        <v>21</v>
      </c>
      <c r="BB104" s="238">
        <v>41</v>
      </c>
      <c r="BC104" s="238" t="s">
        <v>354</v>
      </c>
      <c r="BD104" s="238">
        <v>5</v>
      </c>
      <c r="BE104" s="238">
        <v>1</v>
      </c>
      <c r="BI104" s="238">
        <v>7</v>
      </c>
      <c r="BJ104" s="238">
        <v>20</v>
      </c>
      <c r="BK104" s="238">
        <v>30</v>
      </c>
      <c r="BL104" s="238">
        <v>11</v>
      </c>
      <c r="BM104" s="238">
        <v>21</v>
      </c>
      <c r="CT104" s="238">
        <v>436091</v>
      </c>
      <c r="CU104" s="238">
        <v>4964962</v>
      </c>
      <c r="CV104" s="238">
        <v>44.835208000000002</v>
      </c>
      <c r="CW104" s="238">
        <v>-93.808553099999997</v>
      </c>
      <c r="CX104" s="238" t="s">
        <v>359</v>
      </c>
      <c r="CY104" s="238" t="s">
        <v>4449</v>
      </c>
    </row>
    <row r="105" spans="1:103" hidden="1" x14ac:dyDescent="0.25">
      <c r="A105" s="238">
        <v>10779963</v>
      </c>
      <c r="B105" s="238">
        <v>3</v>
      </c>
      <c r="C105" s="238">
        <v>5</v>
      </c>
      <c r="D105" s="238">
        <v>31.123999999999999</v>
      </c>
      <c r="E105" s="238">
        <v>10</v>
      </c>
      <c r="F105" s="238" t="s">
        <v>1060</v>
      </c>
      <c r="H105" s="238" t="s">
        <v>354</v>
      </c>
      <c r="I105" s="238">
        <v>25</v>
      </c>
      <c r="K105" s="238">
        <v>12508578</v>
      </c>
      <c r="L105" s="238">
        <v>122500213</v>
      </c>
      <c r="M105" s="238">
        <v>9</v>
      </c>
      <c r="N105" s="238">
        <v>5</v>
      </c>
      <c r="O105" s="238">
        <v>2012</v>
      </c>
      <c r="P105" s="238" t="s">
        <v>355</v>
      </c>
      <c r="Q105" s="238">
        <v>7</v>
      </c>
      <c r="S105" s="238">
        <v>3</v>
      </c>
      <c r="T105" s="238">
        <v>0</v>
      </c>
      <c r="U105" s="238">
        <v>3</v>
      </c>
      <c r="V105" s="238">
        <v>1</v>
      </c>
      <c r="W105" s="238">
        <v>10</v>
      </c>
      <c r="X105" s="238">
        <v>2</v>
      </c>
      <c r="Y105" s="238">
        <v>1</v>
      </c>
      <c r="Z105" s="238">
        <v>1</v>
      </c>
      <c r="AB105" s="238">
        <v>1</v>
      </c>
      <c r="AC105" s="238">
        <v>98</v>
      </c>
      <c r="AD105" s="238" t="s">
        <v>1771</v>
      </c>
      <c r="AE105" s="238" t="s">
        <v>4433</v>
      </c>
      <c r="AF105" s="238" t="s">
        <v>4194</v>
      </c>
      <c r="AG105" s="238">
        <v>7</v>
      </c>
      <c r="AH105" s="238">
        <v>2</v>
      </c>
      <c r="AI105" s="238">
        <v>4</v>
      </c>
      <c r="AJ105" s="238">
        <v>3</v>
      </c>
      <c r="AK105" s="238">
        <v>21</v>
      </c>
      <c r="AL105" s="238">
        <v>66</v>
      </c>
      <c r="AM105" s="238" t="s">
        <v>354</v>
      </c>
      <c r="AN105" s="238">
        <v>5</v>
      </c>
      <c r="AO105" s="238">
        <v>5</v>
      </c>
      <c r="AS105" s="238">
        <v>7</v>
      </c>
      <c r="AT105" s="238">
        <v>98</v>
      </c>
      <c r="AU105" s="238">
        <v>55</v>
      </c>
      <c r="AV105" s="238">
        <v>11</v>
      </c>
      <c r="AW105" s="238">
        <v>21</v>
      </c>
      <c r="AX105" s="238">
        <v>2</v>
      </c>
      <c r="AY105" s="238">
        <v>2</v>
      </c>
      <c r="AZ105" s="238">
        <v>3</v>
      </c>
      <c r="BA105" s="238">
        <v>21</v>
      </c>
      <c r="BB105" s="238">
        <v>18</v>
      </c>
      <c r="BC105" s="238" t="s">
        <v>354</v>
      </c>
      <c r="BD105" s="238">
        <v>5</v>
      </c>
      <c r="BE105" s="238">
        <v>1</v>
      </c>
      <c r="BI105" s="238">
        <v>7</v>
      </c>
      <c r="BJ105" s="238">
        <v>98</v>
      </c>
      <c r="BK105" s="238">
        <v>55</v>
      </c>
      <c r="BL105" s="238">
        <v>11</v>
      </c>
      <c r="BM105" s="238">
        <v>21</v>
      </c>
      <c r="BN105" s="238">
        <v>2</v>
      </c>
      <c r="BO105" s="238">
        <v>2</v>
      </c>
      <c r="BP105" s="238">
        <v>3</v>
      </c>
      <c r="BQ105" s="238">
        <v>21</v>
      </c>
      <c r="BR105" s="238">
        <v>48</v>
      </c>
      <c r="BS105" s="238" t="s">
        <v>363</v>
      </c>
      <c r="BT105" s="238">
        <v>5</v>
      </c>
      <c r="BU105" s="238">
        <v>1</v>
      </c>
      <c r="BY105" s="238">
        <v>7</v>
      </c>
      <c r="BZ105" s="238">
        <v>98</v>
      </c>
      <c r="CA105" s="238">
        <v>55</v>
      </c>
      <c r="CB105" s="238">
        <v>11</v>
      </c>
      <c r="CC105" s="238">
        <v>21</v>
      </c>
      <c r="CT105" s="238">
        <v>436091</v>
      </c>
      <c r="CU105" s="238">
        <v>4964962</v>
      </c>
      <c r="CV105" s="238">
        <v>44.835208000000002</v>
      </c>
      <c r="CW105" s="238">
        <v>-93.808553099999997</v>
      </c>
      <c r="CX105" s="238" t="s">
        <v>359</v>
      </c>
      <c r="CY105" s="238" t="s">
        <v>4450</v>
      </c>
    </row>
    <row r="106" spans="1:103" hidden="1" x14ac:dyDescent="0.25">
      <c r="A106" s="238">
        <v>10851097</v>
      </c>
      <c r="B106" s="238">
        <v>3</v>
      </c>
      <c r="C106" s="238">
        <v>5</v>
      </c>
      <c r="D106" s="238">
        <v>31.123999999999999</v>
      </c>
      <c r="E106" s="238">
        <v>10</v>
      </c>
      <c r="F106" s="238" t="s">
        <v>1060</v>
      </c>
      <c r="H106" s="238" t="s">
        <v>354</v>
      </c>
      <c r="I106" s="238">
        <v>25</v>
      </c>
      <c r="K106" s="238">
        <v>13010279</v>
      </c>
      <c r="L106" s="238">
        <v>131010077</v>
      </c>
      <c r="M106" s="238">
        <v>4</v>
      </c>
      <c r="N106" s="238">
        <v>10</v>
      </c>
      <c r="O106" s="238">
        <v>2013</v>
      </c>
      <c r="P106" s="238" t="s">
        <v>355</v>
      </c>
      <c r="Q106" s="238">
        <v>16</v>
      </c>
      <c r="S106" s="238">
        <v>4</v>
      </c>
      <c r="T106" s="238">
        <v>0</v>
      </c>
      <c r="U106" s="238">
        <v>2</v>
      </c>
      <c r="V106" s="238">
        <v>5</v>
      </c>
      <c r="W106" s="238">
        <v>10</v>
      </c>
      <c r="X106" s="238">
        <v>3</v>
      </c>
      <c r="Y106" s="238">
        <v>1</v>
      </c>
      <c r="Z106" s="238">
        <v>3</v>
      </c>
      <c r="AA106" s="238">
        <v>2</v>
      </c>
      <c r="AB106" s="238">
        <v>2</v>
      </c>
      <c r="AC106" s="238">
        <v>98</v>
      </c>
      <c r="AD106" s="238" t="s">
        <v>2726</v>
      </c>
      <c r="AE106" s="238" t="s">
        <v>4451</v>
      </c>
      <c r="AF106" s="238" t="s">
        <v>4194</v>
      </c>
      <c r="AG106" s="238">
        <v>10</v>
      </c>
      <c r="AH106" s="238">
        <v>0</v>
      </c>
      <c r="AI106" s="238">
        <v>2</v>
      </c>
      <c r="AJ106" s="238">
        <v>4</v>
      </c>
      <c r="AL106" s="238">
        <v>53</v>
      </c>
      <c r="AM106" s="238" t="s">
        <v>354</v>
      </c>
      <c r="AN106" s="238">
        <v>5</v>
      </c>
      <c r="AO106" s="238">
        <v>2</v>
      </c>
      <c r="AQ106" s="238">
        <v>7</v>
      </c>
      <c r="AS106" s="238">
        <v>7</v>
      </c>
      <c r="AT106" s="238">
        <v>20</v>
      </c>
      <c r="AU106" s="238">
        <v>55</v>
      </c>
      <c r="AV106" s="238">
        <v>11</v>
      </c>
      <c r="AW106" s="238">
        <v>21</v>
      </c>
      <c r="AX106" s="238">
        <v>2</v>
      </c>
      <c r="AY106" s="238">
        <v>2</v>
      </c>
      <c r="AZ106" s="238">
        <v>4</v>
      </c>
      <c r="BA106" s="238">
        <v>21</v>
      </c>
      <c r="BB106" s="238">
        <v>49</v>
      </c>
      <c r="BC106" s="238" t="s">
        <v>363</v>
      </c>
      <c r="BD106" s="238">
        <v>5</v>
      </c>
      <c r="BE106" s="238">
        <v>1</v>
      </c>
      <c r="BF106" s="238">
        <v>1</v>
      </c>
      <c r="BI106" s="238">
        <v>7</v>
      </c>
      <c r="BJ106" s="238">
        <v>20</v>
      </c>
      <c r="BK106" s="238">
        <v>55</v>
      </c>
      <c r="BL106" s="238">
        <v>11</v>
      </c>
      <c r="BM106" s="238">
        <v>21</v>
      </c>
      <c r="CT106" s="238">
        <v>436091</v>
      </c>
      <c r="CU106" s="238">
        <v>4964962</v>
      </c>
      <c r="CV106" s="238">
        <v>44.835208000000002</v>
      </c>
      <c r="CW106" s="238">
        <v>-93.808553099999997</v>
      </c>
      <c r="CX106" s="238" t="s">
        <v>359</v>
      </c>
      <c r="CY106" s="238" t="s">
        <v>4452</v>
      </c>
    </row>
    <row r="107" spans="1:103" hidden="1" x14ac:dyDescent="0.25">
      <c r="A107" s="238">
        <v>10936723</v>
      </c>
      <c r="B107" s="238">
        <v>3</v>
      </c>
      <c r="C107" s="238">
        <v>5</v>
      </c>
      <c r="D107" s="238">
        <v>31.123999999999999</v>
      </c>
      <c r="E107" s="238">
        <v>10</v>
      </c>
      <c r="F107" s="238" t="s">
        <v>1060</v>
      </c>
      <c r="H107" s="238" t="s">
        <v>354</v>
      </c>
      <c r="I107" s="238">
        <v>25</v>
      </c>
      <c r="K107" s="238">
        <v>14026173</v>
      </c>
      <c r="L107" s="238">
        <v>142240011</v>
      </c>
      <c r="M107" s="238">
        <v>8</v>
      </c>
      <c r="N107" s="238">
        <v>10</v>
      </c>
      <c r="O107" s="238">
        <v>2014</v>
      </c>
      <c r="P107" s="238" t="s">
        <v>366</v>
      </c>
      <c r="Q107" s="238">
        <v>20</v>
      </c>
      <c r="S107" s="238">
        <v>4</v>
      </c>
      <c r="T107" s="238">
        <v>0</v>
      </c>
      <c r="U107" s="238">
        <v>2</v>
      </c>
      <c r="V107" s="238">
        <v>1</v>
      </c>
      <c r="W107" s="238">
        <v>10</v>
      </c>
      <c r="X107" s="238">
        <v>3</v>
      </c>
      <c r="Y107" s="238">
        <v>1</v>
      </c>
      <c r="Z107" s="238">
        <v>2</v>
      </c>
      <c r="AA107" s="238">
        <v>2</v>
      </c>
      <c r="AB107" s="238">
        <v>1</v>
      </c>
      <c r="AC107" s="238">
        <v>98</v>
      </c>
      <c r="AD107" s="238" t="s">
        <v>1773</v>
      </c>
      <c r="AE107" s="238" t="s">
        <v>4413</v>
      </c>
      <c r="AF107" s="238" t="s">
        <v>4194</v>
      </c>
      <c r="AG107" s="238">
        <v>7</v>
      </c>
      <c r="AH107" s="238">
        <v>2</v>
      </c>
      <c r="AI107" s="238">
        <v>1</v>
      </c>
      <c r="AJ107" s="238">
        <v>4</v>
      </c>
      <c r="AK107" s="238">
        <v>21</v>
      </c>
      <c r="AL107" s="238">
        <v>52</v>
      </c>
      <c r="AM107" s="238" t="s">
        <v>363</v>
      </c>
      <c r="AN107" s="238">
        <v>5</v>
      </c>
      <c r="AO107" s="238">
        <v>2</v>
      </c>
      <c r="AP107" s="238">
        <v>9</v>
      </c>
      <c r="AS107" s="238">
        <v>7</v>
      </c>
      <c r="AT107" s="238">
        <v>20</v>
      </c>
      <c r="AU107" s="238">
        <v>55</v>
      </c>
      <c r="AV107" s="238">
        <v>11</v>
      </c>
      <c r="AW107" s="238">
        <v>21</v>
      </c>
      <c r="AX107" s="238">
        <v>2</v>
      </c>
      <c r="AY107" s="238">
        <v>3</v>
      </c>
      <c r="AZ107" s="238">
        <v>4</v>
      </c>
      <c r="BA107" s="238">
        <v>21</v>
      </c>
      <c r="BB107" s="238">
        <v>38</v>
      </c>
      <c r="BC107" s="238" t="s">
        <v>354</v>
      </c>
      <c r="BD107" s="238">
        <v>5</v>
      </c>
      <c r="BE107" s="238">
        <v>1</v>
      </c>
      <c r="BF107" s="238">
        <v>1</v>
      </c>
      <c r="BI107" s="238">
        <v>7</v>
      </c>
      <c r="BJ107" s="238">
        <v>20</v>
      </c>
      <c r="BK107" s="238">
        <v>55</v>
      </c>
      <c r="BL107" s="238">
        <v>11</v>
      </c>
      <c r="BM107" s="238">
        <v>21</v>
      </c>
      <c r="CT107" s="238">
        <v>436091</v>
      </c>
      <c r="CU107" s="238">
        <v>4964962</v>
      </c>
      <c r="CV107" s="238">
        <v>44.835208000000002</v>
      </c>
      <c r="CW107" s="238">
        <v>-93.808553099999997</v>
      </c>
      <c r="CX107" s="238" t="s">
        <v>359</v>
      </c>
      <c r="CY107" s="238" t="s">
        <v>4453</v>
      </c>
    </row>
    <row r="108" spans="1:103" x14ac:dyDescent="0.25">
      <c r="A108" s="238">
        <v>10937027</v>
      </c>
      <c r="B108" s="238">
        <v>3</v>
      </c>
      <c r="C108" s="238">
        <v>5</v>
      </c>
      <c r="D108" s="238">
        <v>31.123999999999999</v>
      </c>
      <c r="E108" s="238">
        <v>10</v>
      </c>
      <c r="F108" s="238" t="s">
        <v>1060</v>
      </c>
      <c r="H108" s="238" t="s">
        <v>354</v>
      </c>
      <c r="I108" s="238">
        <v>25</v>
      </c>
      <c r="K108" s="238">
        <v>14028034</v>
      </c>
      <c r="L108" s="238">
        <v>142410021</v>
      </c>
      <c r="M108" s="238">
        <v>8</v>
      </c>
      <c r="N108" s="238">
        <v>28</v>
      </c>
      <c r="O108" s="238">
        <v>2014</v>
      </c>
      <c r="P108" s="238" t="s">
        <v>384</v>
      </c>
      <c r="Q108" s="238">
        <v>7</v>
      </c>
      <c r="S108" s="238">
        <v>5</v>
      </c>
      <c r="T108" s="238">
        <v>0</v>
      </c>
      <c r="U108" s="238">
        <v>2</v>
      </c>
      <c r="V108" s="238">
        <v>3</v>
      </c>
      <c r="W108" s="238">
        <v>10</v>
      </c>
      <c r="X108" s="238">
        <v>3</v>
      </c>
      <c r="Y108" s="238">
        <v>1</v>
      </c>
      <c r="Z108" s="238">
        <v>1</v>
      </c>
      <c r="AB108" s="238">
        <v>1</v>
      </c>
      <c r="AC108" s="238">
        <v>98</v>
      </c>
      <c r="AD108" s="238" t="s">
        <v>1773</v>
      </c>
      <c r="AE108" s="238" t="s">
        <v>4413</v>
      </c>
      <c r="AF108" s="238" t="s">
        <v>4194</v>
      </c>
      <c r="AG108" s="238">
        <v>9</v>
      </c>
      <c r="AH108" s="238">
        <v>2</v>
      </c>
      <c r="AI108" s="238">
        <v>3</v>
      </c>
      <c r="AJ108" s="238">
        <v>6</v>
      </c>
      <c r="AK108" s="238">
        <v>24</v>
      </c>
      <c r="AL108" s="238">
        <v>42</v>
      </c>
      <c r="AM108" s="238" t="s">
        <v>354</v>
      </c>
      <c r="AN108" s="238">
        <v>5</v>
      </c>
      <c r="AO108" s="238">
        <v>1</v>
      </c>
      <c r="AS108" s="238">
        <v>7</v>
      </c>
      <c r="AT108" s="238">
        <v>20</v>
      </c>
      <c r="AU108" s="238">
        <v>30</v>
      </c>
      <c r="AV108" s="238">
        <v>11</v>
      </c>
      <c r="AW108" s="238">
        <v>21</v>
      </c>
      <c r="AX108" s="238">
        <v>2</v>
      </c>
      <c r="AY108" s="238">
        <v>1</v>
      </c>
      <c r="AZ108" s="238">
        <v>5</v>
      </c>
      <c r="BA108" s="238">
        <v>4</v>
      </c>
      <c r="BB108" s="238">
        <v>73</v>
      </c>
      <c r="BC108" s="238" t="s">
        <v>363</v>
      </c>
      <c r="BD108" s="238">
        <v>5</v>
      </c>
      <c r="BE108" s="238">
        <v>2</v>
      </c>
      <c r="BI108" s="238">
        <v>7</v>
      </c>
      <c r="BJ108" s="238">
        <v>20</v>
      </c>
      <c r="BK108" s="238">
        <v>30</v>
      </c>
      <c r="BL108" s="238">
        <v>11</v>
      </c>
      <c r="BM108" s="238">
        <v>21</v>
      </c>
      <c r="CT108" s="238">
        <v>436091</v>
      </c>
      <c r="CU108" s="238">
        <v>4964962</v>
      </c>
      <c r="CV108" s="238">
        <v>44.835208000000002</v>
      </c>
      <c r="CW108" s="238">
        <v>-93.808553099999997</v>
      </c>
      <c r="CX108" s="238" t="s">
        <v>359</v>
      </c>
      <c r="CY108" s="238" t="s">
        <v>4454</v>
      </c>
    </row>
    <row r="109" spans="1:103" x14ac:dyDescent="0.25">
      <c r="A109" s="238">
        <v>11018565</v>
      </c>
      <c r="B109" s="238">
        <v>3</v>
      </c>
      <c r="C109" s="238">
        <v>5</v>
      </c>
      <c r="D109" s="238">
        <v>31.123999999999999</v>
      </c>
      <c r="E109" s="238">
        <v>10</v>
      </c>
      <c r="F109" s="238" t="s">
        <v>1060</v>
      </c>
      <c r="H109" s="238" t="s">
        <v>354</v>
      </c>
      <c r="I109" s="238">
        <v>25</v>
      </c>
      <c r="L109" s="238">
        <v>150930051</v>
      </c>
      <c r="M109" s="238">
        <v>3</v>
      </c>
      <c r="N109" s="238">
        <v>2</v>
      </c>
      <c r="O109" s="238">
        <v>2015</v>
      </c>
      <c r="P109" s="238" t="s">
        <v>361</v>
      </c>
      <c r="Q109" s="238">
        <v>15</v>
      </c>
      <c r="S109" s="238">
        <v>5</v>
      </c>
      <c r="T109" s="238">
        <v>0</v>
      </c>
      <c r="U109" s="238">
        <v>2</v>
      </c>
      <c r="V109" s="238">
        <v>10</v>
      </c>
      <c r="W109" s="238">
        <v>10</v>
      </c>
      <c r="Y109" s="238">
        <v>1</v>
      </c>
      <c r="Z109" s="238">
        <v>2</v>
      </c>
      <c r="AB109" s="238">
        <v>1</v>
      </c>
      <c r="AC109" s="238">
        <v>98</v>
      </c>
      <c r="AF109" s="238" t="s">
        <v>4194</v>
      </c>
      <c r="AG109" s="238">
        <v>5</v>
      </c>
      <c r="AH109" s="238">
        <v>2</v>
      </c>
      <c r="AI109" s="238">
        <v>4</v>
      </c>
      <c r="AJ109" s="238">
        <v>4</v>
      </c>
      <c r="AK109" s="238">
        <v>28</v>
      </c>
      <c r="AL109" s="238">
        <v>18</v>
      </c>
      <c r="AM109" s="238" t="s">
        <v>363</v>
      </c>
      <c r="AT109" s="238">
        <v>20</v>
      </c>
      <c r="AU109" s="238">
        <v>55</v>
      </c>
      <c r="AX109" s="238">
        <v>2</v>
      </c>
      <c r="AY109" s="238">
        <v>3</v>
      </c>
      <c r="AZ109" s="238">
        <v>4</v>
      </c>
      <c r="BA109" s="238">
        <v>23</v>
      </c>
      <c r="BB109" s="238">
        <v>28</v>
      </c>
      <c r="BC109" s="238" t="s">
        <v>354</v>
      </c>
      <c r="BJ109" s="238">
        <v>20</v>
      </c>
      <c r="BK109" s="238">
        <v>55</v>
      </c>
      <c r="CT109" s="238">
        <v>436091</v>
      </c>
      <c r="CU109" s="238">
        <v>4964962</v>
      </c>
      <c r="CV109" s="238">
        <v>44.835208000000002</v>
      </c>
      <c r="CW109" s="238">
        <v>-93.808553099999997</v>
      </c>
      <c r="CX109" s="238" t="s">
        <v>359</v>
      </c>
    </row>
    <row r="110" spans="1:103" hidden="1" x14ac:dyDescent="0.25">
      <c r="A110" s="238">
        <v>10853078</v>
      </c>
      <c r="B110" s="238">
        <v>3</v>
      </c>
      <c r="C110" s="238">
        <v>5</v>
      </c>
      <c r="D110" s="238">
        <v>31.125</v>
      </c>
      <c r="E110" s="238">
        <v>10</v>
      </c>
      <c r="F110" s="238" t="s">
        <v>1060</v>
      </c>
      <c r="H110" s="238" t="s">
        <v>354</v>
      </c>
      <c r="I110" s="238">
        <v>25</v>
      </c>
      <c r="K110" s="238">
        <v>13022336</v>
      </c>
      <c r="L110" s="238">
        <v>132050015</v>
      </c>
      <c r="M110" s="238">
        <v>7</v>
      </c>
      <c r="N110" s="238">
        <v>23</v>
      </c>
      <c r="O110" s="238">
        <v>2013</v>
      </c>
      <c r="P110" s="238" t="s">
        <v>368</v>
      </c>
      <c r="Q110" s="238">
        <v>19</v>
      </c>
      <c r="S110" s="238">
        <v>4</v>
      </c>
      <c r="T110" s="238">
        <v>0</v>
      </c>
      <c r="U110" s="238">
        <v>2</v>
      </c>
      <c r="V110" s="238">
        <v>1</v>
      </c>
      <c r="W110" s="238">
        <v>10</v>
      </c>
      <c r="X110" s="238">
        <v>3</v>
      </c>
      <c r="Y110" s="238">
        <v>1</v>
      </c>
      <c r="Z110" s="238">
        <v>1</v>
      </c>
      <c r="AB110" s="238">
        <v>1</v>
      </c>
      <c r="AC110" s="238">
        <v>98</v>
      </c>
      <c r="AD110" s="238">
        <v>5</v>
      </c>
      <c r="AE110" s="238" t="s">
        <v>4433</v>
      </c>
      <c r="AF110" s="238" t="s">
        <v>4194</v>
      </c>
      <c r="AG110" s="238">
        <v>7</v>
      </c>
      <c r="AH110" s="238">
        <v>2</v>
      </c>
      <c r="AI110" s="238">
        <v>2</v>
      </c>
      <c r="AJ110" s="238">
        <v>4</v>
      </c>
      <c r="AK110" s="238">
        <v>21</v>
      </c>
      <c r="AL110" s="238">
        <v>39</v>
      </c>
      <c r="AM110" s="238" t="s">
        <v>363</v>
      </c>
      <c r="AN110" s="238">
        <v>5</v>
      </c>
      <c r="AO110" s="238">
        <v>1</v>
      </c>
      <c r="AS110" s="238">
        <v>7</v>
      </c>
      <c r="AT110" s="238">
        <v>20</v>
      </c>
      <c r="AU110" s="238">
        <v>55</v>
      </c>
      <c r="AV110" s="238">
        <v>11</v>
      </c>
      <c r="AW110" s="238">
        <v>21</v>
      </c>
      <c r="AX110" s="238">
        <v>2</v>
      </c>
      <c r="AY110" s="238">
        <v>3</v>
      </c>
      <c r="AZ110" s="238">
        <v>4</v>
      </c>
      <c r="BA110" s="238">
        <v>21</v>
      </c>
      <c r="BB110" s="238">
        <v>17</v>
      </c>
      <c r="BC110" s="238" t="s">
        <v>363</v>
      </c>
      <c r="BD110" s="238">
        <v>5</v>
      </c>
      <c r="BE110" s="238">
        <v>5</v>
      </c>
      <c r="BF110" s="238">
        <v>3</v>
      </c>
      <c r="BI110" s="238">
        <v>7</v>
      </c>
      <c r="BJ110" s="238">
        <v>20</v>
      </c>
      <c r="BK110" s="238">
        <v>55</v>
      </c>
      <c r="BL110" s="238">
        <v>11</v>
      </c>
      <c r="BM110" s="238">
        <v>21</v>
      </c>
      <c r="CT110" s="238">
        <v>436093</v>
      </c>
      <c r="CU110" s="238">
        <v>4964963</v>
      </c>
      <c r="CV110" s="238">
        <v>44.835215400000003</v>
      </c>
      <c r="CW110" s="238">
        <v>-93.808534800000004</v>
      </c>
      <c r="CX110" s="238" t="s">
        <v>359</v>
      </c>
      <c r="CY110" s="238" t="s">
        <v>4455</v>
      </c>
    </row>
    <row r="111" spans="1:103" x14ac:dyDescent="0.25">
      <c r="A111" s="238">
        <v>688439</v>
      </c>
      <c r="B111" s="238">
        <v>3</v>
      </c>
      <c r="C111" s="238">
        <v>5</v>
      </c>
      <c r="D111" s="238">
        <v>31.143000000000001</v>
      </c>
      <c r="E111" s="238">
        <v>10</v>
      </c>
      <c r="G111" s="238" t="s">
        <v>1060</v>
      </c>
      <c r="H111" s="238" t="s">
        <v>354</v>
      </c>
      <c r="I111" s="238">
        <v>25</v>
      </c>
      <c r="K111" s="238">
        <v>19502633</v>
      </c>
      <c r="M111" s="238">
        <v>2</v>
      </c>
      <c r="N111" s="238">
        <v>14</v>
      </c>
      <c r="O111" s="238">
        <v>2019</v>
      </c>
      <c r="P111" s="238" t="s">
        <v>384</v>
      </c>
      <c r="Q111" s="238">
        <v>17</v>
      </c>
      <c r="R111" s="238">
        <v>98</v>
      </c>
      <c r="S111" s="238">
        <v>5</v>
      </c>
      <c r="T111" s="238">
        <v>0</v>
      </c>
      <c r="U111" s="238">
        <v>2</v>
      </c>
      <c r="V111" s="238">
        <v>5</v>
      </c>
      <c r="W111" s="238">
        <v>10</v>
      </c>
      <c r="X111" s="238">
        <v>3</v>
      </c>
      <c r="Y111" s="238">
        <v>3</v>
      </c>
      <c r="Z111" s="238">
        <v>2</v>
      </c>
      <c r="AB111" s="238">
        <v>2</v>
      </c>
      <c r="AC111" s="238">
        <v>98</v>
      </c>
      <c r="AD111" s="238" t="s">
        <v>4329</v>
      </c>
      <c r="AF111" s="238" t="s">
        <v>4424</v>
      </c>
      <c r="AG111" s="238">
        <v>10</v>
      </c>
      <c r="AH111" s="238">
        <v>2</v>
      </c>
      <c r="AI111" s="238">
        <v>4</v>
      </c>
      <c r="AJ111" s="238">
        <v>2</v>
      </c>
      <c r="AK111" s="238">
        <v>24</v>
      </c>
      <c r="AL111" s="238">
        <v>29</v>
      </c>
      <c r="AM111" s="238" t="s">
        <v>363</v>
      </c>
      <c r="AN111" s="238">
        <v>5</v>
      </c>
      <c r="AO111" s="238">
        <v>1</v>
      </c>
      <c r="AS111" s="238">
        <v>12</v>
      </c>
      <c r="AT111" s="238">
        <v>20</v>
      </c>
      <c r="AU111" s="238">
        <v>40</v>
      </c>
      <c r="AV111" s="238">
        <v>11</v>
      </c>
      <c r="AW111" s="238">
        <v>21</v>
      </c>
      <c r="AX111" s="238">
        <v>2</v>
      </c>
      <c r="AY111" s="238">
        <v>48</v>
      </c>
      <c r="AZ111" s="238">
        <v>4</v>
      </c>
      <c r="BA111" s="238">
        <v>21</v>
      </c>
      <c r="BB111" s="238">
        <v>43</v>
      </c>
      <c r="BC111" s="238" t="s">
        <v>354</v>
      </c>
      <c r="BD111" s="238">
        <v>5</v>
      </c>
      <c r="BE111" s="238">
        <v>63</v>
      </c>
      <c r="BI111" s="238">
        <v>14</v>
      </c>
      <c r="BJ111" s="238">
        <v>20</v>
      </c>
      <c r="BK111" s="238">
        <v>55</v>
      </c>
      <c r="BL111" s="238">
        <v>11</v>
      </c>
      <c r="BM111" s="238">
        <v>21</v>
      </c>
      <c r="CT111" s="238">
        <v>436101.94733722898</v>
      </c>
      <c r="CU111" s="238">
        <v>4964974.1004148703</v>
      </c>
      <c r="CV111" s="238">
        <v>44.835315029999997</v>
      </c>
      <c r="CW111" s="238">
        <v>-93.808418950000004</v>
      </c>
      <c r="CX111" s="238" t="s">
        <v>359</v>
      </c>
      <c r="CY111" s="238" t="s">
        <v>4456</v>
      </c>
    </row>
    <row r="112" spans="1:103" x14ac:dyDescent="0.25">
      <c r="A112" s="238">
        <v>10715155</v>
      </c>
      <c r="B112" s="238">
        <v>3</v>
      </c>
      <c r="C112" s="238">
        <v>5</v>
      </c>
      <c r="D112" s="238">
        <v>31.178999999999998</v>
      </c>
      <c r="E112" s="238">
        <v>10</v>
      </c>
      <c r="F112" s="238" t="s">
        <v>1060</v>
      </c>
      <c r="H112" s="238" t="s">
        <v>354</v>
      </c>
      <c r="I112" s="238">
        <v>25</v>
      </c>
      <c r="K112" s="238">
        <v>11039693</v>
      </c>
      <c r="L112" s="238">
        <v>113490243</v>
      </c>
      <c r="M112" s="238">
        <v>12</v>
      </c>
      <c r="N112" s="238">
        <v>15</v>
      </c>
      <c r="O112" s="238">
        <v>2011</v>
      </c>
      <c r="P112" s="238" t="s">
        <v>384</v>
      </c>
      <c r="Q112" s="238">
        <v>17</v>
      </c>
      <c r="R112" s="238" t="s">
        <v>356</v>
      </c>
      <c r="S112" s="238">
        <v>5</v>
      </c>
      <c r="T112" s="238">
        <v>0</v>
      </c>
      <c r="U112" s="238">
        <v>2</v>
      </c>
      <c r="V112" s="238">
        <v>1</v>
      </c>
      <c r="W112" s="238">
        <v>10</v>
      </c>
      <c r="X112" s="238">
        <v>2</v>
      </c>
      <c r="Y112" s="238">
        <v>4</v>
      </c>
      <c r="Z112" s="238">
        <v>1</v>
      </c>
      <c r="AB112" s="238">
        <v>1</v>
      </c>
      <c r="AC112" s="238">
        <v>98</v>
      </c>
      <c r="AD112" s="238" t="s">
        <v>2594</v>
      </c>
      <c r="AE112" s="238" t="s">
        <v>4413</v>
      </c>
      <c r="AF112" s="238" t="s">
        <v>4194</v>
      </c>
      <c r="AG112" s="238">
        <v>7</v>
      </c>
      <c r="AH112" s="238">
        <v>2</v>
      </c>
      <c r="AI112" s="238">
        <v>4</v>
      </c>
      <c r="AJ112" s="238">
        <v>4</v>
      </c>
      <c r="AK112" s="238">
        <v>21</v>
      </c>
      <c r="AL112" s="238">
        <v>45</v>
      </c>
      <c r="AM112" s="238" t="s">
        <v>363</v>
      </c>
      <c r="AN112" s="238">
        <v>5</v>
      </c>
      <c r="AO112" s="238">
        <v>1</v>
      </c>
      <c r="AS112" s="238">
        <v>3</v>
      </c>
      <c r="AT112" s="238">
        <v>98</v>
      </c>
      <c r="AU112" s="238">
        <v>50</v>
      </c>
      <c r="AV112" s="238">
        <v>11</v>
      </c>
      <c r="AW112" s="238">
        <v>21</v>
      </c>
      <c r="AX112" s="238">
        <v>2</v>
      </c>
      <c r="AY112" s="238">
        <v>2</v>
      </c>
      <c r="AZ112" s="238">
        <v>4</v>
      </c>
      <c r="BA112" s="238">
        <v>21</v>
      </c>
      <c r="BB112" s="238">
        <v>66</v>
      </c>
      <c r="BC112" s="238" t="s">
        <v>363</v>
      </c>
      <c r="BD112" s="238">
        <v>5</v>
      </c>
      <c r="BE112" s="238">
        <v>5</v>
      </c>
      <c r="BI112" s="238">
        <v>3</v>
      </c>
      <c r="BJ112" s="238">
        <v>98</v>
      </c>
      <c r="BK112" s="238">
        <v>50</v>
      </c>
      <c r="BL112" s="238">
        <v>11</v>
      </c>
      <c r="BM112" s="238">
        <v>21</v>
      </c>
      <c r="CT112" s="238">
        <v>436168</v>
      </c>
      <c r="CU112" s="238">
        <v>4965005</v>
      </c>
      <c r="CV112" s="238">
        <v>44.8355982</v>
      </c>
      <c r="CW112" s="238">
        <v>-93.807583800000003</v>
      </c>
      <c r="CX112" s="238" t="s">
        <v>359</v>
      </c>
      <c r="CY112" s="238" t="s">
        <v>4457</v>
      </c>
    </row>
    <row r="113" spans="1:103" x14ac:dyDescent="0.25">
      <c r="A113" s="238">
        <v>10778695</v>
      </c>
      <c r="B113" s="238">
        <v>3</v>
      </c>
      <c r="C113" s="238">
        <v>5</v>
      </c>
      <c r="D113" s="238">
        <v>31.344000000000001</v>
      </c>
      <c r="E113" s="238">
        <v>10</v>
      </c>
      <c r="F113" s="238" t="s">
        <v>1060</v>
      </c>
      <c r="H113" s="238" t="s">
        <v>354</v>
      </c>
      <c r="I113" s="238">
        <v>25</v>
      </c>
      <c r="K113" s="238">
        <v>12019782</v>
      </c>
      <c r="L113" s="238">
        <v>121890016</v>
      </c>
      <c r="M113" s="238">
        <v>7</v>
      </c>
      <c r="N113" s="238">
        <v>7</v>
      </c>
      <c r="O113" s="238">
        <v>2012</v>
      </c>
      <c r="P113" s="238" t="s">
        <v>364</v>
      </c>
      <c r="Q113" s="238">
        <v>2</v>
      </c>
      <c r="R113" s="238" t="s">
        <v>356</v>
      </c>
      <c r="S113" s="238">
        <v>5</v>
      </c>
      <c r="T113" s="238">
        <v>0</v>
      </c>
      <c r="U113" s="238">
        <v>1</v>
      </c>
      <c r="V113" s="238">
        <v>4</v>
      </c>
      <c r="W113" s="238">
        <v>32</v>
      </c>
      <c r="X113" s="238">
        <v>4</v>
      </c>
      <c r="Y113" s="238">
        <v>4</v>
      </c>
      <c r="Z113" s="238">
        <v>2</v>
      </c>
      <c r="AA113" s="238">
        <v>99</v>
      </c>
      <c r="AB113" s="238">
        <v>1</v>
      </c>
      <c r="AC113" s="238">
        <v>98</v>
      </c>
      <c r="AD113" s="238">
        <v>5</v>
      </c>
      <c r="AE113" s="238" t="s">
        <v>4458</v>
      </c>
      <c r="AF113" s="238" t="s">
        <v>4194</v>
      </c>
      <c r="AG113" s="238">
        <v>3</v>
      </c>
      <c r="AH113" s="238">
        <v>2</v>
      </c>
      <c r="AI113" s="238">
        <v>4</v>
      </c>
      <c r="AJ113" s="238">
        <v>4</v>
      </c>
      <c r="AK113" s="238">
        <v>21</v>
      </c>
      <c r="AL113" s="238">
        <v>32</v>
      </c>
      <c r="AM113" s="238" t="s">
        <v>363</v>
      </c>
      <c r="AN113" s="238">
        <v>1</v>
      </c>
      <c r="AO113" s="238">
        <v>18</v>
      </c>
      <c r="AP113" s="238">
        <v>6</v>
      </c>
      <c r="AS113" s="238">
        <v>7</v>
      </c>
      <c r="AT113" s="238">
        <v>98</v>
      </c>
      <c r="AU113" s="238">
        <v>55</v>
      </c>
      <c r="AV113" s="238">
        <v>11</v>
      </c>
      <c r="AW113" s="238">
        <v>21</v>
      </c>
      <c r="CT113" s="238">
        <v>436411</v>
      </c>
      <c r="CU113" s="238">
        <v>4965113</v>
      </c>
      <c r="CV113" s="238">
        <v>44.8365936</v>
      </c>
      <c r="CW113" s="238">
        <v>-93.804526600000003</v>
      </c>
      <c r="CX113" s="238" t="s">
        <v>359</v>
      </c>
      <c r="CY113" s="238" t="s">
        <v>4459</v>
      </c>
    </row>
    <row r="114" spans="1:103" x14ac:dyDescent="0.25">
      <c r="A114" s="238">
        <v>10851831</v>
      </c>
      <c r="B114" s="238">
        <v>3</v>
      </c>
      <c r="C114" s="238">
        <v>5</v>
      </c>
      <c r="D114" s="238">
        <v>31.344000000000001</v>
      </c>
      <c r="E114" s="238">
        <v>10</v>
      </c>
      <c r="F114" s="238" t="s">
        <v>1060</v>
      </c>
      <c r="H114" s="238" t="s">
        <v>354</v>
      </c>
      <c r="I114" s="238">
        <v>25</v>
      </c>
      <c r="K114" s="238">
        <v>13014272</v>
      </c>
      <c r="L114" s="238">
        <v>131370031</v>
      </c>
      <c r="M114" s="238">
        <v>5</v>
      </c>
      <c r="N114" s="238">
        <v>17</v>
      </c>
      <c r="O114" s="238">
        <v>2013</v>
      </c>
      <c r="P114" s="238" t="s">
        <v>362</v>
      </c>
      <c r="Q114" s="238">
        <v>7</v>
      </c>
      <c r="R114" s="238" t="s">
        <v>369</v>
      </c>
      <c r="S114" s="238">
        <v>5</v>
      </c>
      <c r="T114" s="238">
        <v>0</v>
      </c>
      <c r="U114" s="238">
        <v>2</v>
      </c>
      <c r="V114" s="238">
        <v>1</v>
      </c>
      <c r="W114" s="238">
        <v>10</v>
      </c>
      <c r="X114" s="238">
        <v>4</v>
      </c>
      <c r="Y114" s="238">
        <v>1</v>
      </c>
      <c r="Z114" s="238">
        <v>2</v>
      </c>
      <c r="AB114" s="238">
        <v>2</v>
      </c>
      <c r="AC114" s="238">
        <v>98</v>
      </c>
      <c r="AD114" s="238" t="s">
        <v>1773</v>
      </c>
      <c r="AE114" s="238" t="s">
        <v>4460</v>
      </c>
      <c r="AF114" s="238" t="s">
        <v>4194</v>
      </c>
      <c r="AG114" s="238">
        <v>7</v>
      </c>
      <c r="AH114" s="238">
        <v>2</v>
      </c>
      <c r="AI114" s="238">
        <v>4</v>
      </c>
      <c r="AJ114" s="238">
        <v>3</v>
      </c>
      <c r="AK114" s="238">
        <v>21</v>
      </c>
      <c r="AL114" s="238">
        <v>64</v>
      </c>
      <c r="AM114" s="238" t="s">
        <v>363</v>
      </c>
      <c r="AN114" s="238">
        <v>5</v>
      </c>
      <c r="AO114" s="238">
        <v>1</v>
      </c>
      <c r="AS114" s="238">
        <v>3</v>
      </c>
      <c r="AT114" s="238">
        <v>2</v>
      </c>
      <c r="AU114" s="238">
        <v>50</v>
      </c>
      <c r="AV114" s="238">
        <v>11</v>
      </c>
      <c r="AW114" s="238">
        <v>21</v>
      </c>
      <c r="AX114" s="238">
        <v>2</v>
      </c>
      <c r="AY114" s="238">
        <v>2</v>
      </c>
      <c r="AZ114" s="238">
        <v>3</v>
      </c>
      <c r="BA114" s="238">
        <v>21</v>
      </c>
      <c r="BB114" s="238">
        <v>17</v>
      </c>
      <c r="BC114" s="238" t="s">
        <v>363</v>
      </c>
      <c r="BD114" s="238">
        <v>5</v>
      </c>
      <c r="BE114" s="238">
        <v>5</v>
      </c>
      <c r="BI114" s="238">
        <v>3</v>
      </c>
      <c r="BJ114" s="238">
        <v>2</v>
      </c>
      <c r="BK114" s="238">
        <v>50</v>
      </c>
      <c r="BL114" s="238">
        <v>11</v>
      </c>
      <c r="BM114" s="238">
        <v>21</v>
      </c>
      <c r="CT114" s="238">
        <v>436411</v>
      </c>
      <c r="CU114" s="238">
        <v>4965113</v>
      </c>
      <c r="CV114" s="238">
        <v>44.8365936</v>
      </c>
      <c r="CW114" s="238">
        <v>-93.804526600000003</v>
      </c>
      <c r="CX114" s="238" t="s">
        <v>359</v>
      </c>
      <c r="CY114" s="238" t="s">
        <v>4461</v>
      </c>
    </row>
    <row r="115" spans="1:103" x14ac:dyDescent="0.25">
      <c r="A115" s="238">
        <v>10855175</v>
      </c>
      <c r="B115" s="238">
        <v>3</v>
      </c>
      <c r="C115" s="238">
        <v>5</v>
      </c>
      <c r="D115" s="238">
        <v>31.344000000000001</v>
      </c>
      <c r="E115" s="238">
        <v>10</v>
      </c>
      <c r="F115" s="238" t="s">
        <v>1060</v>
      </c>
      <c r="H115" s="238" t="s">
        <v>354</v>
      </c>
      <c r="I115" s="238">
        <v>25</v>
      </c>
      <c r="K115" s="238">
        <v>13033813</v>
      </c>
      <c r="L115" s="238">
        <v>133130042</v>
      </c>
      <c r="M115" s="238">
        <v>11</v>
      </c>
      <c r="N115" s="238">
        <v>9</v>
      </c>
      <c r="O115" s="238">
        <v>2013</v>
      </c>
      <c r="P115" s="238" t="s">
        <v>364</v>
      </c>
      <c r="Q115" s="238">
        <v>2</v>
      </c>
      <c r="R115" s="238" t="s">
        <v>356</v>
      </c>
      <c r="S115" s="238">
        <v>5</v>
      </c>
      <c r="T115" s="238">
        <v>0</v>
      </c>
      <c r="U115" s="238">
        <v>1</v>
      </c>
      <c r="V115" s="238">
        <v>90</v>
      </c>
      <c r="W115" s="238">
        <v>32</v>
      </c>
      <c r="X115" s="238">
        <v>4</v>
      </c>
      <c r="Y115" s="238">
        <v>4</v>
      </c>
      <c r="Z115" s="238">
        <v>2</v>
      </c>
      <c r="AB115" s="238">
        <v>1</v>
      </c>
      <c r="AC115" s="238">
        <v>98</v>
      </c>
      <c r="AD115" s="238">
        <v>5</v>
      </c>
      <c r="AE115" s="238" t="s">
        <v>4458</v>
      </c>
      <c r="AF115" s="238" t="s">
        <v>4194</v>
      </c>
      <c r="AG115" s="238">
        <v>3</v>
      </c>
      <c r="AH115" s="238">
        <v>0</v>
      </c>
      <c r="AI115" s="238">
        <v>99</v>
      </c>
      <c r="AS115" s="238">
        <v>3</v>
      </c>
      <c r="AT115" s="238">
        <v>98</v>
      </c>
      <c r="AU115" s="238">
        <v>50</v>
      </c>
      <c r="AV115" s="238">
        <v>11</v>
      </c>
      <c r="AW115" s="238">
        <v>21</v>
      </c>
      <c r="CT115" s="238">
        <v>436411</v>
      </c>
      <c r="CU115" s="238">
        <v>4965113</v>
      </c>
      <c r="CV115" s="238">
        <v>44.8365936</v>
      </c>
      <c r="CW115" s="238">
        <v>-93.804526600000003</v>
      </c>
      <c r="CX115" s="238" t="s">
        <v>359</v>
      </c>
      <c r="CY115" s="238" t="s">
        <v>4462</v>
      </c>
    </row>
    <row r="116" spans="1:103" x14ac:dyDescent="0.25">
      <c r="A116" s="238">
        <v>10702925</v>
      </c>
      <c r="B116" s="238">
        <v>3</v>
      </c>
      <c r="C116" s="238">
        <v>5</v>
      </c>
      <c r="D116" s="238">
        <v>31.51</v>
      </c>
      <c r="E116" s="238">
        <v>10</v>
      </c>
      <c r="F116" s="238" t="s">
        <v>1060</v>
      </c>
      <c r="H116" s="238" t="s">
        <v>354</v>
      </c>
      <c r="I116" s="238">
        <v>25</v>
      </c>
      <c r="K116" s="238">
        <v>1124227</v>
      </c>
      <c r="L116" s="238">
        <v>112340060</v>
      </c>
      <c r="M116" s="238">
        <v>7</v>
      </c>
      <c r="N116" s="238">
        <v>31</v>
      </c>
      <c r="O116" s="238">
        <v>2011</v>
      </c>
      <c r="P116" s="238" t="s">
        <v>366</v>
      </c>
      <c r="Q116" s="238">
        <v>11</v>
      </c>
      <c r="S116" s="238">
        <v>5</v>
      </c>
      <c r="T116" s="238">
        <v>0</v>
      </c>
      <c r="U116" s="238">
        <v>2</v>
      </c>
      <c r="V116" s="238">
        <v>1</v>
      </c>
      <c r="W116" s="238">
        <v>10</v>
      </c>
      <c r="X116" s="238">
        <v>2</v>
      </c>
      <c r="Y116" s="238">
        <v>1</v>
      </c>
      <c r="Z116" s="238">
        <v>1</v>
      </c>
      <c r="AB116" s="238">
        <v>1</v>
      </c>
      <c r="AC116" s="238">
        <v>98</v>
      </c>
      <c r="AF116" s="238" t="s">
        <v>4194</v>
      </c>
      <c r="AG116" s="238">
        <v>7</v>
      </c>
      <c r="AH116" s="238">
        <v>2</v>
      </c>
      <c r="AI116" s="238">
        <v>2</v>
      </c>
      <c r="AJ116" s="238">
        <v>4</v>
      </c>
      <c r="AK116" s="238">
        <v>21</v>
      </c>
      <c r="AL116" s="238">
        <v>48</v>
      </c>
      <c r="AM116" s="238" t="s">
        <v>354</v>
      </c>
      <c r="AN116" s="238">
        <v>5</v>
      </c>
      <c r="AO116" s="238">
        <v>15</v>
      </c>
      <c r="AS116" s="238">
        <v>7</v>
      </c>
      <c r="AT116" s="238">
        <v>98</v>
      </c>
      <c r="AU116" s="238">
        <v>50</v>
      </c>
      <c r="AV116" s="238">
        <v>11</v>
      </c>
      <c r="AW116" s="238">
        <v>21</v>
      </c>
      <c r="AX116" s="238">
        <v>2</v>
      </c>
      <c r="AY116" s="238">
        <v>2</v>
      </c>
      <c r="AZ116" s="238">
        <v>4</v>
      </c>
      <c r="BA116" s="238">
        <v>21</v>
      </c>
      <c r="BB116" s="238">
        <v>80</v>
      </c>
      <c r="BC116" s="238" t="s">
        <v>363</v>
      </c>
      <c r="BD116" s="238">
        <v>5</v>
      </c>
      <c r="BE116" s="238">
        <v>1</v>
      </c>
      <c r="BI116" s="238">
        <v>7</v>
      </c>
      <c r="BJ116" s="238">
        <v>98</v>
      </c>
      <c r="BK116" s="238">
        <v>50</v>
      </c>
      <c r="BL116" s="238">
        <v>11</v>
      </c>
      <c r="BM116" s="238">
        <v>21</v>
      </c>
      <c r="CT116" s="238">
        <v>436649</v>
      </c>
      <c r="CU116" s="238">
        <v>4965236</v>
      </c>
      <c r="CV116" s="238">
        <v>44.837719700000001</v>
      </c>
      <c r="CW116" s="238">
        <v>-93.8015331</v>
      </c>
      <c r="CX116" s="238" t="s">
        <v>359</v>
      </c>
    </row>
    <row r="117" spans="1:103" hidden="1" x14ac:dyDescent="0.25">
      <c r="A117" s="238">
        <v>11017217</v>
      </c>
      <c r="B117" s="238">
        <v>3</v>
      </c>
      <c r="C117" s="238">
        <v>5</v>
      </c>
      <c r="D117" s="238">
        <v>31.51</v>
      </c>
      <c r="E117" s="238">
        <v>10</v>
      </c>
      <c r="F117" s="238" t="s">
        <v>1060</v>
      </c>
      <c r="H117" s="238" t="s">
        <v>354</v>
      </c>
      <c r="I117" s="238">
        <v>25</v>
      </c>
      <c r="K117" s="238">
        <v>15003303</v>
      </c>
      <c r="L117" s="238">
        <v>150340055</v>
      </c>
      <c r="M117" s="238">
        <v>2</v>
      </c>
      <c r="N117" s="238">
        <v>2</v>
      </c>
      <c r="O117" s="238">
        <v>2015</v>
      </c>
      <c r="P117" s="238" t="s">
        <v>361</v>
      </c>
      <c r="Q117" s="238">
        <v>7</v>
      </c>
      <c r="R117" s="238" t="s">
        <v>369</v>
      </c>
      <c r="S117" s="238">
        <v>4</v>
      </c>
      <c r="T117" s="238">
        <v>0</v>
      </c>
      <c r="U117" s="238">
        <v>3</v>
      </c>
      <c r="V117" s="238">
        <v>1</v>
      </c>
      <c r="W117" s="238">
        <v>10</v>
      </c>
      <c r="X117" s="238">
        <v>2</v>
      </c>
      <c r="Y117" s="238">
        <v>1</v>
      </c>
      <c r="Z117" s="238">
        <v>2</v>
      </c>
      <c r="AB117" s="238">
        <v>1</v>
      </c>
      <c r="AC117" s="238">
        <v>98</v>
      </c>
      <c r="AD117" s="238">
        <v>5</v>
      </c>
      <c r="AE117" s="238" t="s">
        <v>4463</v>
      </c>
      <c r="AF117" s="238" t="s">
        <v>4194</v>
      </c>
      <c r="AG117" s="238">
        <v>7</v>
      </c>
      <c r="AH117" s="238">
        <v>2</v>
      </c>
      <c r="AI117" s="238">
        <v>2</v>
      </c>
      <c r="AJ117" s="238">
        <v>3</v>
      </c>
      <c r="AK117" s="238">
        <v>8</v>
      </c>
      <c r="AL117" s="238">
        <v>46</v>
      </c>
      <c r="AM117" s="238" t="s">
        <v>363</v>
      </c>
      <c r="AN117" s="238">
        <v>5</v>
      </c>
      <c r="AO117" s="238">
        <v>1</v>
      </c>
      <c r="AS117" s="238">
        <v>3</v>
      </c>
      <c r="AT117" s="238">
        <v>20</v>
      </c>
      <c r="AU117" s="238">
        <v>50</v>
      </c>
      <c r="AV117" s="238">
        <v>11</v>
      </c>
      <c r="AW117" s="238">
        <v>21</v>
      </c>
      <c r="AX117" s="238">
        <v>2</v>
      </c>
      <c r="AY117" s="238">
        <v>2</v>
      </c>
      <c r="AZ117" s="238">
        <v>3</v>
      </c>
      <c r="BA117" s="238">
        <v>8</v>
      </c>
      <c r="BB117" s="238">
        <v>46</v>
      </c>
      <c r="BC117" s="238" t="s">
        <v>363</v>
      </c>
      <c r="BD117" s="238">
        <v>5</v>
      </c>
      <c r="BE117" s="238">
        <v>1</v>
      </c>
      <c r="BI117" s="238">
        <v>3</v>
      </c>
      <c r="BJ117" s="238">
        <v>20</v>
      </c>
      <c r="BK117" s="238">
        <v>50</v>
      </c>
      <c r="BL117" s="238">
        <v>11</v>
      </c>
      <c r="BM117" s="238">
        <v>21</v>
      </c>
      <c r="BN117" s="238">
        <v>2</v>
      </c>
      <c r="BO117" s="238">
        <v>4</v>
      </c>
      <c r="BP117" s="238">
        <v>3</v>
      </c>
      <c r="BQ117" s="238">
        <v>21</v>
      </c>
      <c r="BR117" s="238">
        <v>30</v>
      </c>
      <c r="BS117" s="238" t="s">
        <v>354</v>
      </c>
      <c r="BT117" s="238">
        <v>5</v>
      </c>
      <c r="BU117" s="238">
        <v>15</v>
      </c>
      <c r="BY117" s="238">
        <v>3</v>
      </c>
      <c r="BZ117" s="238">
        <v>20</v>
      </c>
      <c r="CA117" s="238">
        <v>50</v>
      </c>
      <c r="CB117" s="238">
        <v>11</v>
      </c>
      <c r="CC117" s="238">
        <v>21</v>
      </c>
      <c r="CT117" s="238">
        <v>436649</v>
      </c>
      <c r="CU117" s="238">
        <v>4965236</v>
      </c>
      <c r="CV117" s="238">
        <v>44.837719700000001</v>
      </c>
      <c r="CW117" s="238">
        <v>-93.8015331</v>
      </c>
      <c r="CX117" s="238" t="s">
        <v>359</v>
      </c>
      <c r="CY117" s="238" t="s">
        <v>4464</v>
      </c>
    </row>
    <row r="118" spans="1:103" x14ac:dyDescent="0.25">
      <c r="A118" s="238">
        <v>10932393</v>
      </c>
      <c r="B118" s="238">
        <v>3</v>
      </c>
      <c r="C118" s="238">
        <v>5</v>
      </c>
      <c r="D118" s="238">
        <v>31.542999999999999</v>
      </c>
      <c r="E118" s="238">
        <v>10</v>
      </c>
      <c r="F118" s="238" t="s">
        <v>1060</v>
      </c>
      <c r="H118" s="238" t="s">
        <v>354</v>
      </c>
      <c r="I118" s="238">
        <v>25</v>
      </c>
      <c r="K118" s="238">
        <v>14002957</v>
      </c>
      <c r="L118" s="238">
        <v>140360021</v>
      </c>
      <c r="M118" s="238">
        <v>1</v>
      </c>
      <c r="N118" s="238">
        <v>31</v>
      </c>
      <c r="O118" s="238">
        <v>2014</v>
      </c>
      <c r="P118" s="238" t="s">
        <v>362</v>
      </c>
      <c r="Q118" s="238">
        <v>8</v>
      </c>
      <c r="R118" s="238" t="s">
        <v>356</v>
      </c>
      <c r="S118" s="238">
        <v>5</v>
      </c>
      <c r="T118" s="238">
        <v>0</v>
      </c>
      <c r="U118" s="238">
        <v>2</v>
      </c>
      <c r="V118" s="238">
        <v>1</v>
      </c>
      <c r="W118" s="238">
        <v>10</v>
      </c>
      <c r="X118" s="238">
        <v>10</v>
      </c>
      <c r="Y118" s="238">
        <v>1</v>
      </c>
      <c r="Z118" s="238">
        <v>1</v>
      </c>
      <c r="AA118" s="238">
        <v>1</v>
      </c>
      <c r="AB118" s="238">
        <v>1</v>
      </c>
      <c r="AC118" s="238">
        <v>98</v>
      </c>
      <c r="AD118" s="238">
        <v>5</v>
      </c>
      <c r="AE118" s="238" t="s">
        <v>4465</v>
      </c>
      <c r="AF118" s="238" t="s">
        <v>4194</v>
      </c>
      <c r="AG118" s="238">
        <v>7</v>
      </c>
      <c r="AH118" s="238">
        <v>2</v>
      </c>
      <c r="AI118" s="238">
        <v>40</v>
      </c>
      <c r="AJ118" s="238">
        <v>4</v>
      </c>
      <c r="AK118" s="238">
        <v>26</v>
      </c>
      <c r="AL118" s="238">
        <v>36</v>
      </c>
      <c r="AM118" s="238" t="s">
        <v>354</v>
      </c>
      <c r="AN118" s="238">
        <v>5</v>
      </c>
      <c r="AO118" s="238">
        <v>1</v>
      </c>
      <c r="AS118" s="238">
        <v>3</v>
      </c>
      <c r="AT118" s="238">
        <v>98</v>
      </c>
      <c r="AU118" s="238">
        <v>50</v>
      </c>
      <c r="AV118" s="238">
        <v>11</v>
      </c>
      <c r="AW118" s="238">
        <v>20</v>
      </c>
      <c r="AX118" s="238">
        <v>2</v>
      </c>
      <c r="AY118" s="238">
        <v>2</v>
      </c>
      <c r="AZ118" s="238">
        <v>4</v>
      </c>
      <c r="BA118" s="238">
        <v>21</v>
      </c>
      <c r="BB118" s="238">
        <v>41</v>
      </c>
      <c r="BC118" s="238" t="s">
        <v>354</v>
      </c>
      <c r="BD118" s="238">
        <v>5</v>
      </c>
      <c r="BE118" s="238">
        <v>5</v>
      </c>
      <c r="BI118" s="238">
        <v>3</v>
      </c>
      <c r="BJ118" s="238">
        <v>98</v>
      </c>
      <c r="BK118" s="238">
        <v>50</v>
      </c>
      <c r="BL118" s="238">
        <v>11</v>
      </c>
      <c r="BM118" s="238">
        <v>20</v>
      </c>
      <c r="CT118" s="238">
        <v>436695</v>
      </c>
      <c r="CU118" s="238">
        <v>4965262</v>
      </c>
      <c r="CV118" s="238">
        <v>44.837955700000002</v>
      </c>
      <c r="CW118" s="238">
        <v>-93.800948500000004</v>
      </c>
      <c r="CX118" s="238" t="s">
        <v>359</v>
      </c>
      <c r="CY118" s="238" t="s">
        <v>4466</v>
      </c>
    </row>
    <row r="119" spans="1:103" hidden="1" x14ac:dyDescent="0.25">
      <c r="A119" s="238">
        <v>10934341</v>
      </c>
      <c r="B119" s="238">
        <v>3</v>
      </c>
      <c r="C119" s="238">
        <v>5</v>
      </c>
      <c r="D119" s="238">
        <v>31.542999999999999</v>
      </c>
      <c r="E119" s="238">
        <v>10</v>
      </c>
      <c r="F119" s="238" t="s">
        <v>1060</v>
      </c>
      <c r="H119" s="238" t="s">
        <v>354</v>
      </c>
      <c r="I119" s="238">
        <v>25</v>
      </c>
      <c r="K119" s="238">
        <v>14008977</v>
      </c>
      <c r="L119" s="238">
        <v>140850149</v>
      </c>
      <c r="M119" s="238">
        <v>3</v>
      </c>
      <c r="N119" s="238">
        <v>26</v>
      </c>
      <c r="O119" s="238">
        <v>2014</v>
      </c>
      <c r="P119" s="238" t="s">
        <v>355</v>
      </c>
      <c r="Q119" s="238">
        <v>20</v>
      </c>
      <c r="S119" s="238">
        <v>4</v>
      </c>
      <c r="T119" s="238">
        <v>0</v>
      </c>
      <c r="U119" s="238">
        <v>2</v>
      </c>
      <c r="V119" s="238">
        <v>3</v>
      </c>
      <c r="W119" s="238">
        <v>10</v>
      </c>
      <c r="X119" s="238">
        <v>3</v>
      </c>
      <c r="Y119" s="238">
        <v>4</v>
      </c>
      <c r="Z119" s="238">
        <v>1</v>
      </c>
      <c r="AB119" s="238">
        <v>1</v>
      </c>
      <c r="AC119" s="238">
        <v>98</v>
      </c>
      <c r="AD119" s="238">
        <v>5</v>
      </c>
      <c r="AE119" s="238" t="s">
        <v>4465</v>
      </c>
      <c r="AF119" s="238" t="s">
        <v>4194</v>
      </c>
      <c r="AG119" s="238">
        <v>9</v>
      </c>
      <c r="AH119" s="238">
        <v>0</v>
      </c>
      <c r="AI119" s="238">
        <v>4</v>
      </c>
      <c r="AJ119" s="238">
        <v>3</v>
      </c>
      <c r="AL119" s="238">
        <v>30</v>
      </c>
      <c r="AM119" s="238" t="s">
        <v>354</v>
      </c>
      <c r="AN119" s="238">
        <v>5</v>
      </c>
      <c r="AO119" s="238">
        <v>2</v>
      </c>
      <c r="AQ119" s="238">
        <v>23</v>
      </c>
      <c r="AS119" s="238">
        <v>3</v>
      </c>
      <c r="AT119" s="238">
        <v>20</v>
      </c>
      <c r="AU119" s="238">
        <v>30</v>
      </c>
      <c r="AV119" s="238">
        <v>11</v>
      </c>
      <c r="AW119" s="238">
        <v>21</v>
      </c>
      <c r="AX119" s="238">
        <v>2</v>
      </c>
      <c r="AY119" s="238">
        <v>4</v>
      </c>
      <c r="AZ119" s="238">
        <v>1</v>
      </c>
      <c r="BA119" s="238">
        <v>21</v>
      </c>
      <c r="BB119" s="238">
        <v>21</v>
      </c>
      <c r="BC119" s="238" t="s">
        <v>354</v>
      </c>
      <c r="BD119" s="238">
        <v>5</v>
      </c>
      <c r="BE119" s="238">
        <v>1</v>
      </c>
      <c r="BI119" s="238">
        <v>3</v>
      </c>
      <c r="BJ119" s="238">
        <v>20</v>
      </c>
      <c r="BK119" s="238">
        <v>30</v>
      </c>
      <c r="BL119" s="238">
        <v>11</v>
      </c>
      <c r="BM119" s="238">
        <v>21</v>
      </c>
      <c r="CT119" s="238">
        <v>436695</v>
      </c>
      <c r="CU119" s="238">
        <v>4965262</v>
      </c>
      <c r="CV119" s="238">
        <v>44.837955700000002</v>
      </c>
      <c r="CW119" s="238">
        <v>-93.800948500000004</v>
      </c>
      <c r="CX119" s="238" t="s">
        <v>359</v>
      </c>
      <c r="CY119" s="238" t="s">
        <v>4467</v>
      </c>
    </row>
    <row r="120" spans="1:103" x14ac:dyDescent="0.25">
      <c r="A120" s="238">
        <v>10939017</v>
      </c>
      <c r="B120" s="238">
        <v>3</v>
      </c>
      <c r="C120" s="238">
        <v>5</v>
      </c>
      <c r="D120" s="238">
        <v>31.542999999999999</v>
      </c>
      <c r="E120" s="238">
        <v>10</v>
      </c>
      <c r="F120" s="238" t="s">
        <v>1060</v>
      </c>
      <c r="H120" s="238" t="s">
        <v>354</v>
      </c>
      <c r="I120" s="238">
        <v>25</v>
      </c>
      <c r="K120" s="238">
        <v>14037822</v>
      </c>
      <c r="L120" s="238">
        <v>143270110</v>
      </c>
      <c r="M120" s="238">
        <v>11</v>
      </c>
      <c r="N120" s="238">
        <v>23</v>
      </c>
      <c r="O120" s="238">
        <v>2014</v>
      </c>
      <c r="P120" s="238" t="s">
        <v>366</v>
      </c>
      <c r="Q120" s="238">
        <v>20</v>
      </c>
      <c r="S120" s="238">
        <v>5</v>
      </c>
      <c r="T120" s="238">
        <v>0</v>
      </c>
      <c r="U120" s="238">
        <v>2</v>
      </c>
      <c r="V120" s="238">
        <v>3</v>
      </c>
      <c r="W120" s="238">
        <v>10</v>
      </c>
      <c r="X120" s="238">
        <v>3</v>
      </c>
      <c r="Y120" s="238">
        <v>4</v>
      </c>
      <c r="Z120" s="238">
        <v>3</v>
      </c>
      <c r="AB120" s="238">
        <v>2</v>
      </c>
      <c r="AC120" s="238">
        <v>98</v>
      </c>
      <c r="AD120" s="238" t="s">
        <v>2594</v>
      </c>
      <c r="AE120" s="238" t="s">
        <v>4465</v>
      </c>
      <c r="AF120" s="238" t="s">
        <v>4194</v>
      </c>
      <c r="AG120" s="238">
        <v>9</v>
      </c>
      <c r="AH120" s="238">
        <v>2</v>
      </c>
      <c r="AI120" s="238">
        <v>4</v>
      </c>
      <c r="AJ120" s="238">
        <v>2</v>
      </c>
      <c r="AK120" s="238">
        <v>24</v>
      </c>
      <c r="AL120" s="238">
        <v>58</v>
      </c>
      <c r="AM120" s="238" t="s">
        <v>363</v>
      </c>
      <c r="AN120" s="238">
        <v>5</v>
      </c>
      <c r="AO120" s="238">
        <v>2</v>
      </c>
      <c r="AP120" s="238">
        <v>4</v>
      </c>
      <c r="AS120" s="238">
        <v>4</v>
      </c>
      <c r="AT120" s="238">
        <v>20</v>
      </c>
      <c r="AU120" s="238">
        <v>30</v>
      </c>
      <c r="AV120" s="238">
        <v>11</v>
      </c>
      <c r="AW120" s="238">
        <v>21</v>
      </c>
      <c r="AX120" s="238">
        <v>2</v>
      </c>
      <c r="AY120" s="238">
        <v>4</v>
      </c>
      <c r="AZ120" s="238">
        <v>1</v>
      </c>
      <c r="BA120" s="238">
        <v>21</v>
      </c>
      <c r="BB120" s="238">
        <v>20</v>
      </c>
      <c r="BC120" s="238" t="s">
        <v>354</v>
      </c>
      <c r="BD120" s="238">
        <v>5</v>
      </c>
      <c r="BE120" s="238">
        <v>1</v>
      </c>
      <c r="BI120" s="238">
        <v>4</v>
      </c>
      <c r="BJ120" s="238">
        <v>20</v>
      </c>
      <c r="BK120" s="238">
        <v>30</v>
      </c>
      <c r="BL120" s="238">
        <v>11</v>
      </c>
      <c r="BM120" s="238">
        <v>21</v>
      </c>
      <c r="CT120" s="238">
        <v>436695</v>
      </c>
      <c r="CU120" s="238">
        <v>4965262</v>
      </c>
      <c r="CV120" s="238">
        <v>44.837955700000002</v>
      </c>
      <c r="CW120" s="238">
        <v>-93.800948500000004</v>
      </c>
      <c r="CX120" s="238" t="s">
        <v>359</v>
      </c>
      <c r="CY120" s="238" t="s">
        <v>4468</v>
      </c>
    </row>
    <row r="121" spans="1:103" x14ac:dyDescent="0.25">
      <c r="A121" s="238">
        <v>11017412</v>
      </c>
      <c r="B121" s="238">
        <v>3</v>
      </c>
      <c r="C121" s="238">
        <v>5</v>
      </c>
      <c r="D121" s="238">
        <v>31.542999999999999</v>
      </c>
      <c r="E121" s="238">
        <v>10</v>
      </c>
      <c r="F121" s="238" t="s">
        <v>1060</v>
      </c>
      <c r="H121" s="238" t="s">
        <v>354</v>
      </c>
      <c r="I121" s="238">
        <v>25</v>
      </c>
      <c r="K121" s="238">
        <v>15003724</v>
      </c>
      <c r="L121" s="238">
        <v>150380019</v>
      </c>
      <c r="M121" s="238">
        <v>2</v>
      </c>
      <c r="N121" s="238">
        <v>6</v>
      </c>
      <c r="O121" s="238">
        <v>2015</v>
      </c>
      <c r="P121" s="238" t="s">
        <v>362</v>
      </c>
      <c r="Q121" s="238">
        <v>19</v>
      </c>
      <c r="R121" s="238" t="s">
        <v>356</v>
      </c>
      <c r="S121" s="238">
        <v>5</v>
      </c>
      <c r="T121" s="238">
        <v>0</v>
      </c>
      <c r="U121" s="238">
        <v>2</v>
      </c>
      <c r="V121" s="238">
        <v>1</v>
      </c>
      <c r="W121" s="238">
        <v>10</v>
      </c>
      <c r="X121" s="238">
        <v>3</v>
      </c>
      <c r="Y121" s="238">
        <v>4</v>
      </c>
      <c r="Z121" s="238">
        <v>1</v>
      </c>
      <c r="AB121" s="238">
        <v>1</v>
      </c>
      <c r="AC121" s="238">
        <v>98</v>
      </c>
      <c r="AD121" s="238" t="s">
        <v>4469</v>
      </c>
      <c r="AE121" s="238" t="s">
        <v>4465</v>
      </c>
      <c r="AF121" s="238" t="s">
        <v>4194</v>
      </c>
      <c r="AG121" s="238">
        <v>7</v>
      </c>
      <c r="AH121" s="238">
        <v>2</v>
      </c>
      <c r="AI121" s="238">
        <v>1</v>
      </c>
      <c r="AJ121" s="238">
        <v>4</v>
      </c>
      <c r="AK121" s="238">
        <v>21</v>
      </c>
      <c r="AL121" s="238">
        <v>56</v>
      </c>
      <c r="AM121" s="238" t="s">
        <v>354</v>
      </c>
      <c r="AN121" s="238">
        <v>5</v>
      </c>
      <c r="AO121" s="238">
        <v>1</v>
      </c>
      <c r="AS121" s="238">
        <v>3</v>
      </c>
      <c r="AT121" s="238">
        <v>98</v>
      </c>
      <c r="AU121" s="238">
        <v>55</v>
      </c>
      <c r="AV121" s="238">
        <v>11</v>
      </c>
      <c r="AW121" s="238">
        <v>21</v>
      </c>
      <c r="AX121" s="238">
        <v>2</v>
      </c>
      <c r="AY121" s="238">
        <v>4</v>
      </c>
      <c r="AZ121" s="238">
        <v>4</v>
      </c>
      <c r="BA121" s="238">
        <v>21</v>
      </c>
      <c r="BB121" s="238">
        <v>45</v>
      </c>
      <c r="BC121" s="238" t="s">
        <v>363</v>
      </c>
      <c r="BD121" s="238">
        <v>5</v>
      </c>
      <c r="BE121" s="238">
        <v>15</v>
      </c>
      <c r="BI121" s="238">
        <v>3</v>
      </c>
      <c r="BJ121" s="238">
        <v>98</v>
      </c>
      <c r="BK121" s="238">
        <v>55</v>
      </c>
      <c r="BL121" s="238">
        <v>11</v>
      </c>
      <c r="BM121" s="238">
        <v>21</v>
      </c>
      <c r="CT121" s="238">
        <v>436695</v>
      </c>
      <c r="CU121" s="238">
        <v>4965262</v>
      </c>
      <c r="CV121" s="238">
        <v>44.837955700000002</v>
      </c>
      <c r="CW121" s="238">
        <v>-93.800948500000004</v>
      </c>
      <c r="CX121" s="238" t="s">
        <v>359</v>
      </c>
      <c r="CY121" s="238" t="s">
        <v>4470</v>
      </c>
    </row>
    <row r="122" spans="1:103" x14ac:dyDescent="0.25">
      <c r="A122" s="238">
        <v>11018999</v>
      </c>
      <c r="B122" s="238">
        <v>3</v>
      </c>
      <c r="C122" s="238">
        <v>5</v>
      </c>
      <c r="D122" s="238">
        <v>31.542999999999999</v>
      </c>
      <c r="E122" s="238">
        <v>10</v>
      </c>
      <c r="F122" s="238" t="s">
        <v>1060</v>
      </c>
      <c r="H122" s="238" t="s">
        <v>354</v>
      </c>
      <c r="I122" s="238">
        <v>25</v>
      </c>
      <c r="K122" s="238">
        <v>15013285</v>
      </c>
      <c r="L122" s="238">
        <v>151210024</v>
      </c>
      <c r="M122" s="238">
        <v>4</v>
      </c>
      <c r="N122" s="238">
        <v>30</v>
      </c>
      <c r="O122" s="238">
        <v>2015</v>
      </c>
      <c r="P122" s="238" t="s">
        <v>384</v>
      </c>
      <c r="Q122" s="238">
        <v>15</v>
      </c>
      <c r="S122" s="238">
        <v>5</v>
      </c>
      <c r="T122" s="238">
        <v>0</v>
      </c>
      <c r="U122" s="238">
        <v>2</v>
      </c>
      <c r="V122" s="238">
        <v>1</v>
      </c>
      <c r="W122" s="238">
        <v>10</v>
      </c>
      <c r="X122" s="238">
        <v>3</v>
      </c>
      <c r="Y122" s="238">
        <v>1</v>
      </c>
      <c r="Z122" s="238">
        <v>1</v>
      </c>
      <c r="AB122" s="238">
        <v>1</v>
      </c>
      <c r="AC122" s="238">
        <v>98</v>
      </c>
      <c r="AD122" s="238" t="s">
        <v>4471</v>
      </c>
      <c r="AE122" s="238" t="s">
        <v>2726</v>
      </c>
      <c r="AF122" s="238" t="s">
        <v>4194</v>
      </c>
      <c r="AG122" s="238">
        <v>7</v>
      </c>
      <c r="AH122" s="238">
        <v>2</v>
      </c>
      <c r="AI122" s="238">
        <v>4</v>
      </c>
      <c r="AJ122" s="238">
        <v>7</v>
      </c>
      <c r="AK122" s="238">
        <v>10</v>
      </c>
      <c r="AL122" s="238">
        <v>70</v>
      </c>
      <c r="AM122" s="238" t="s">
        <v>363</v>
      </c>
      <c r="AN122" s="238">
        <v>5</v>
      </c>
      <c r="AO122" s="238">
        <v>1</v>
      </c>
      <c r="AS122" s="238">
        <v>3</v>
      </c>
      <c r="AT122" s="238">
        <v>20</v>
      </c>
      <c r="AU122" s="238">
        <v>55</v>
      </c>
      <c r="AV122" s="238">
        <v>11</v>
      </c>
      <c r="AW122" s="238">
        <v>21</v>
      </c>
      <c r="AX122" s="238">
        <v>2</v>
      </c>
      <c r="AY122" s="238">
        <v>3</v>
      </c>
      <c r="AZ122" s="238">
        <v>7</v>
      </c>
      <c r="BA122" s="238">
        <v>10</v>
      </c>
      <c r="BB122" s="238">
        <v>49</v>
      </c>
      <c r="BC122" s="238" t="s">
        <v>354</v>
      </c>
      <c r="BD122" s="238">
        <v>5</v>
      </c>
      <c r="BE122" s="238">
        <v>2</v>
      </c>
      <c r="BI122" s="238">
        <v>3</v>
      </c>
      <c r="BJ122" s="238">
        <v>20</v>
      </c>
      <c r="BK122" s="238">
        <v>55</v>
      </c>
      <c r="BL122" s="238">
        <v>11</v>
      </c>
      <c r="BM122" s="238">
        <v>21</v>
      </c>
      <c r="CT122" s="238">
        <v>436695</v>
      </c>
      <c r="CU122" s="238">
        <v>4965262</v>
      </c>
      <c r="CV122" s="238">
        <v>44.837955700000002</v>
      </c>
      <c r="CW122" s="238">
        <v>-93.800948500000004</v>
      </c>
      <c r="CX122" s="238" t="s">
        <v>359</v>
      </c>
      <c r="CY122" s="238" t="s">
        <v>4472</v>
      </c>
    </row>
    <row r="123" spans="1:103" x14ac:dyDescent="0.25">
      <c r="A123" s="238">
        <v>11020467</v>
      </c>
      <c r="B123" s="238">
        <v>3</v>
      </c>
      <c r="C123" s="238">
        <v>5</v>
      </c>
      <c r="D123" s="238">
        <v>31.542999999999999</v>
      </c>
      <c r="E123" s="238">
        <v>10</v>
      </c>
      <c r="F123" s="238" t="s">
        <v>1060</v>
      </c>
      <c r="H123" s="238" t="s">
        <v>354</v>
      </c>
      <c r="I123" s="238">
        <v>25</v>
      </c>
      <c r="K123" s="238">
        <v>15021742</v>
      </c>
      <c r="L123" s="238">
        <v>151900033</v>
      </c>
      <c r="M123" s="238">
        <v>7</v>
      </c>
      <c r="N123" s="238">
        <v>8</v>
      </c>
      <c r="O123" s="238">
        <v>2015</v>
      </c>
      <c r="P123" s="238" t="s">
        <v>355</v>
      </c>
      <c r="Q123" s="238">
        <v>9</v>
      </c>
      <c r="R123" s="238" t="s">
        <v>356</v>
      </c>
      <c r="S123" s="238">
        <v>5</v>
      </c>
      <c r="T123" s="238">
        <v>0</v>
      </c>
      <c r="U123" s="238">
        <v>2</v>
      </c>
      <c r="V123" s="238">
        <v>1</v>
      </c>
      <c r="W123" s="238">
        <v>10</v>
      </c>
      <c r="X123" s="238">
        <v>3</v>
      </c>
      <c r="Y123" s="238">
        <v>1</v>
      </c>
      <c r="Z123" s="238">
        <v>1</v>
      </c>
      <c r="AA123" s="238">
        <v>1</v>
      </c>
      <c r="AB123" s="238">
        <v>1</v>
      </c>
      <c r="AC123" s="238">
        <v>98</v>
      </c>
      <c r="AD123" s="238" t="s">
        <v>2594</v>
      </c>
      <c r="AE123" s="238" t="s">
        <v>4465</v>
      </c>
      <c r="AF123" s="238" t="s">
        <v>4194</v>
      </c>
      <c r="AG123" s="238">
        <v>7</v>
      </c>
      <c r="AH123" s="238">
        <v>2</v>
      </c>
      <c r="AI123" s="238">
        <v>4</v>
      </c>
      <c r="AJ123" s="238">
        <v>4</v>
      </c>
      <c r="AK123" s="238">
        <v>8</v>
      </c>
      <c r="AL123" s="238">
        <v>33</v>
      </c>
      <c r="AM123" s="238" t="s">
        <v>363</v>
      </c>
      <c r="AN123" s="238">
        <v>5</v>
      </c>
      <c r="AO123" s="238">
        <v>15</v>
      </c>
      <c r="AS123" s="238">
        <v>3</v>
      </c>
      <c r="AT123" s="238">
        <v>20</v>
      </c>
      <c r="AU123" s="238">
        <v>55</v>
      </c>
      <c r="AV123" s="238">
        <v>11</v>
      </c>
      <c r="AW123" s="238">
        <v>21</v>
      </c>
      <c r="AX123" s="238">
        <v>2</v>
      </c>
      <c r="AY123" s="238">
        <v>4</v>
      </c>
      <c r="AZ123" s="238">
        <v>4</v>
      </c>
      <c r="BA123" s="238">
        <v>8</v>
      </c>
      <c r="BB123" s="238">
        <v>43</v>
      </c>
      <c r="BC123" s="238" t="s">
        <v>354</v>
      </c>
      <c r="BD123" s="238">
        <v>5</v>
      </c>
      <c r="BE123" s="238">
        <v>1</v>
      </c>
      <c r="BF123" s="238">
        <v>1</v>
      </c>
      <c r="BI123" s="238">
        <v>3</v>
      </c>
      <c r="BJ123" s="238">
        <v>20</v>
      </c>
      <c r="BK123" s="238">
        <v>55</v>
      </c>
      <c r="BL123" s="238">
        <v>11</v>
      </c>
      <c r="BM123" s="238">
        <v>21</v>
      </c>
      <c r="CT123" s="238">
        <v>436695</v>
      </c>
      <c r="CU123" s="238">
        <v>4965262</v>
      </c>
      <c r="CV123" s="238">
        <v>44.837955700000002</v>
      </c>
      <c r="CW123" s="238">
        <v>-93.800948500000004</v>
      </c>
      <c r="CX123" s="238" t="s">
        <v>359</v>
      </c>
      <c r="CY123" s="238" t="s">
        <v>4473</v>
      </c>
    </row>
    <row r="124" spans="1:103" x14ac:dyDescent="0.25">
      <c r="A124" s="238">
        <v>338106</v>
      </c>
      <c r="B124" s="238">
        <v>3</v>
      </c>
      <c r="C124" s="238">
        <v>5</v>
      </c>
      <c r="D124" s="238">
        <v>31.559000000000001</v>
      </c>
      <c r="E124" s="238">
        <v>10</v>
      </c>
      <c r="F124" s="238" t="s">
        <v>1060</v>
      </c>
      <c r="H124" s="238" t="s">
        <v>354</v>
      </c>
      <c r="I124" s="238">
        <v>25</v>
      </c>
      <c r="K124" s="238">
        <v>16009392</v>
      </c>
      <c r="M124" s="238">
        <v>3</v>
      </c>
      <c r="N124" s="238">
        <v>25</v>
      </c>
      <c r="O124" s="238">
        <v>2016</v>
      </c>
      <c r="P124" s="238" t="s">
        <v>362</v>
      </c>
      <c r="Q124" s="238">
        <v>9</v>
      </c>
      <c r="R124" s="238" t="s">
        <v>369</v>
      </c>
      <c r="S124" s="238">
        <v>5</v>
      </c>
      <c r="T124" s="238">
        <v>0</v>
      </c>
      <c r="U124" s="238">
        <v>2</v>
      </c>
      <c r="V124" s="238">
        <v>12</v>
      </c>
      <c r="W124" s="238">
        <v>10</v>
      </c>
      <c r="X124" s="238">
        <v>3</v>
      </c>
      <c r="Y124" s="238">
        <v>1</v>
      </c>
      <c r="Z124" s="238">
        <v>1</v>
      </c>
      <c r="AB124" s="238">
        <v>1</v>
      </c>
      <c r="AC124" s="238">
        <v>98</v>
      </c>
      <c r="AD124" s="238" t="s">
        <v>2726</v>
      </c>
      <c r="AF124" s="238" t="s">
        <v>4194</v>
      </c>
      <c r="AG124" s="238">
        <v>7</v>
      </c>
      <c r="AH124" s="238">
        <v>2</v>
      </c>
      <c r="AI124" s="238">
        <v>6</v>
      </c>
      <c r="AJ124" s="238">
        <v>3</v>
      </c>
      <c r="AK124" s="238">
        <v>34</v>
      </c>
      <c r="AL124" s="238">
        <v>54</v>
      </c>
      <c r="AM124" s="238" t="s">
        <v>354</v>
      </c>
      <c r="AN124" s="238">
        <v>5</v>
      </c>
      <c r="AO124" s="238">
        <v>1</v>
      </c>
      <c r="AS124" s="238">
        <v>15</v>
      </c>
      <c r="AT124" s="238">
        <v>20</v>
      </c>
      <c r="AU124" s="238">
        <v>50</v>
      </c>
      <c r="AV124" s="238">
        <v>11</v>
      </c>
      <c r="AW124" s="238">
        <v>21</v>
      </c>
      <c r="AX124" s="238">
        <v>2</v>
      </c>
      <c r="AY124" s="238">
        <v>2</v>
      </c>
      <c r="AZ124" s="238">
        <v>3</v>
      </c>
      <c r="BA124" s="238">
        <v>21</v>
      </c>
      <c r="BB124" s="238">
        <v>18</v>
      </c>
      <c r="BC124" s="238" t="s">
        <v>354</v>
      </c>
      <c r="BD124" s="238">
        <v>9</v>
      </c>
      <c r="BE124" s="238">
        <v>70</v>
      </c>
      <c r="BF124" s="238">
        <v>4</v>
      </c>
      <c r="BI124" s="238">
        <v>15</v>
      </c>
      <c r="BJ124" s="238">
        <v>20</v>
      </c>
      <c r="BK124" s="238">
        <v>50</v>
      </c>
      <c r="BL124" s="238">
        <v>11</v>
      </c>
      <c r="BM124" s="238">
        <v>21</v>
      </c>
      <c r="CT124" s="238">
        <v>436867.21615773399</v>
      </c>
      <c r="CU124" s="238">
        <v>4965348.8064683499</v>
      </c>
      <c r="CV124" s="238">
        <v>44.838755999999997</v>
      </c>
      <c r="CW124" s="238">
        <v>-93.798784549999993</v>
      </c>
      <c r="CX124" s="238" t="s">
        <v>391</v>
      </c>
      <c r="CY124" s="238" t="s">
        <v>4474</v>
      </c>
    </row>
    <row r="125" spans="1:103" x14ac:dyDescent="0.25">
      <c r="A125" s="238">
        <v>410761</v>
      </c>
      <c r="B125" s="238">
        <v>3</v>
      </c>
      <c r="C125" s="238">
        <v>5</v>
      </c>
      <c r="D125" s="238">
        <v>31.597999999999999</v>
      </c>
      <c r="E125" s="238">
        <v>10</v>
      </c>
      <c r="F125" s="238" t="s">
        <v>1060</v>
      </c>
      <c r="H125" s="238" t="s">
        <v>354</v>
      </c>
      <c r="I125" s="238">
        <v>25</v>
      </c>
      <c r="K125" s="238">
        <v>17000177</v>
      </c>
      <c r="M125" s="238">
        <v>1</v>
      </c>
      <c r="N125" s="238">
        <v>3</v>
      </c>
      <c r="O125" s="238">
        <v>2017</v>
      </c>
      <c r="P125" s="238" t="s">
        <v>368</v>
      </c>
      <c r="Q125" s="238">
        <v>8</v>
      </c>
      <c r="R125" s="238" t="s">
        <v>369</v>
      </c>
      <c r="S125" s="238">
        <v>5</v>
      </c>
      <c r="T125" s="238">
        <v>0</v>
      </c>
      <c r="U125" s="238">
        <v>1</v>
      </c>
      <c r="W125" s="238">
        <v>32</v>
      </c>
      <c r="X125" s="238">
        <v>3</v>
      </c>
      <c r="Y125" s="238">
        <v>1</v>
      </c>
      <c r="Z125" s="238">
        <v>1</v>
      </c>
      <c r="AB125" s="238">
        <v>5</v>
      </c>
      <c r="AC125" s="238">
        <v>98</v>
      </c>
      <c r="AD125" s="238" t="s">
        <v>2726</v>
      </c>
      <c r="AE125" s="238" t="s">
        <v>4475</v>
      </c>
      <c r="AF125" s="238" t="s">
        <v>4194</v>
      </c>
      <c r="AG125" s="238">
        <v>3</v>
      </c>
      <c r="AH125" s="238">
        <v>2</v>
      </c>
      <c r="AI125" s="238">
        <v>5</v>
      </c>
      <c r="AJ125" s="238">
        <v>3</v>
      </c>
      <c r="AK125" s="238">
        <v>21</v>
      </c>
      <c r="AL125" s="238">
        <v>35</v>
      </c>
      <c r="AM125" s="238" t="s">
        <v>363</v>
      </c>
      <c r="AN125" s="238">
        <v>5</v>
      </c>
      <c r="AO125" s="238">
        <v>70</v>
      </c>
      <c r="AS125" s="238">
        <v>15</v>
      </c>
      <c r="AT125" s="238">
        <v>20</v>
      </c>
      <c r="AU125" s="238">
        <v>50</v>
      </c>
      <c r="AV125" s="238">
        <v>11</v>
      </c>
      <c r="AW125" s="238">
        <v>21</v>
      </c>
      <c r="CT125" s="238">
        <v>436921.455849547</v>
      </c>
      <c r="CU125" s="238">
        <v>4965377.8473733198</v>
      </c>
      <c r="CV125" s="238">
        <v>44.839022200000002</v>
      </c>
      <c r="CW125" s="238">
        <v>-93.798101959999997</v>
      </c>
      <c r="CX125" s="238" t="s">
        <v>359</v>
      </c>
      <c r="CY125" s="238" t="s">
        <v>4476</v>
      </c>
    </row>
    <row r="126" spans="1:103" hidden="1" x14ac:dyDescent="0.25">
      <c r="A126" s="238">
        <v>10937215</v>
      </c>
      <c r="B126" s="238">
        <v>3</v>
      </c>
      <c r="C126" s="238">
        <v>5</v>
      </c>
      <c r="D126" s="238">
        <v>31.611000000000001</v>
      </c>
      <c r="E126" s="238">
        <v>10</v>
      </c>
      <c r="F126" s="238" t="s">
        <v>1060</v>
      </c>
      <c r="H126" s="238" t="s">
        <v>354</v>
      </c>
      <c r="I126" s="238">
        <v>25</v>
      </c>
      <c r="K126" s="238">
        <v>14029224</v>
      </c>
      <c r="L126" s="238">
        <v>142510023</v>
      </c>
      <c r="M126" s="238">
        <v>9</v>
      </c>
      <c r="N126" s="238">
        <v>7</v>
      </c>
      <c r="O126" s="238">
        <v>2014</v>
      </c>
      <c r="P126" s="238" t="s">
        <v>366</v>
      </c>
      <c r="Q126" s="238">
        <v>17</v>
      </c>
      <c r="S126" s="238">
        <v>4</v>
      </c>
      <c r="T126" s="238">
        <v>0</v>
      </c>
      <c r="U126" s="238">
        <v>1</v>
      </c>
      <c r="V126" s="238">
        <v>7</v>
      </c>
      <c r="W126" s="238">
        <v>75</v>
      </c>
      <c r="X126" s="238">
        <v>4</v>
      </c>
      <c r="Y126" s="238">
        <v>1</v>
      </c>
      <c r="Z126" s="238">
        <v>1</v>
      </c>
      <c r="AB126" s="238">
        <v>1</v>
      </c>
      <c r="AC126" s="238">
        <v>98</v>
      </c>
      <c r="AD126" s="238" t="s">
        <v>4463</v>
      </c>
      <c r="AE126" s="238">
        <v>5</v>
      </c>
      <c r="AF126" s="238" t="s">
        <v>4194</v>
      </c>
      <c r="AG126" s="238">
        <v>3</v>
      </c>
      <c r="AH126" s="238">
        <v>2</v>
      </c>
      <c r="AI126" s="238">
        <v>2</v>
      </c>
      <c r="AJ126" s="238">
        <v>8</v>
      </c>
      <c r="AK126" s="238">
        <v>23</v>
      </c>
      <c r="AL126" s="238">
        <v>31</v>
      </c>
      <c r="AM126" s="238" t="s">
        <v>363</v>
      </c>
      <c r="AN126" s="238">
        <v>5</v>
      </c>
      <c r="AO126" s="238">
        <v>9</v>
      </c>
      <c r="AT126" s="238">
        <v>90</v>
      </c>
      <c r="AU126" s="238">
        <v>50</v>
      </c>
      <c r="CT126" s="238">
        <v>436792</v>
      </c>
      <c r="CU126" s="238">
        <v>4965311</v>
      </c>
      <c r="CV126" s="238">
        <v>44.838406900000003</v>
      </c>
      <c r="CW126" s="238">
        <v>-93.799726500000006</v>
      </c>
      <c r="CX126" s="238" t="s">
        <v>359</v>
      </c>
      <c r="CY126" s="238" t="s">
        <v>4477</v>
      </c>
    </row>
    <row r="127" spans="1:103" hidden="1" x14ac:dyDescent="0.25">
      <c r="A127" s="238">
        <v>404965</v>
      </c>
      <c r="B127" s="238">
        <v>3</v>
      </c>
      <c r="C127" s="238">
        <v>5</v>
      </c>
      <c r="D127" s="238">
        <v>31.611999999999998</v>
      </c>
      <c r="E127" s="238">
        <v>10</v>
      </c>
      <c r="F127" s="238" t="s">
        <v>1060</v>
      </c>
      <c r="H127" s="238" t="s">
        <v>354</v>
      </c>
      <c r="I127" s="238">
        <v>25</v>
      </c>
      <c r="K127" s="238">
        <v>16042363</v>
      </c>
      <c r="M127" s="238">
        <v>12</v>
      </c>
      <c r="N127" s="238">
        <v>16</v>
      </c>
      <c r="O127" s="238">
        <v>2016</v>
      </c>
      <c r="P127" s="238" t="s">
        <v>362</v>
      </c>
      <c r="Q127" s="238">
        <v>21</v>
      </c>
      <c r="R127" s="238" t="s">
        <v>356</v>
      </c>
      <c r="S127" s="238">
        <v>4</v>
      </c>
      <c r="T127" s="238">
        <v>0</v>
      </c>
      <c r="U127" s="238">
        <v>2</v>
      </c>
      <c r="V127" s="238">
        <v>5</v>
      </c>
      <c r="W127" s="238">
        <v>10</v>
      </c>
      <c r="X127" s="238">
        <v>3</v>
      </c>
      <c r="Y127" s="238">
        <v>4</v>
      </c>
      <c r="Z127" s="238">
        <v>4</v>
      </c>
      <c r="AA127" s="238">
        <v>7</v>
      </c>
      <c r="AB127" s="238">
        <v>3</v>
      </c>
      <c r="AC127" s="238">
        <v>98</v>
      </c>
      <c r="AD127" s="238" t="s">
        <v>2726</v>
      </c>
      <c r="AE127" s="238" t="s">
        <v>4475</v>
      </c>
      <c r="AF127" s="238" t="s">
        <v>4424</v>
      </c>
      <c r="AG127" s="238">
        <v>10</v>
      </c>
      <c r="AH127" s="238">
        <v>2</v>
      </c>
      <c r="AI127" s="238">
        <v>2</v>
      </c>
      <c r="AJ127" s="238">
        <v>1</v>
      </c>
      <c r="AK127" s="238">
        <v>21</v>
      </c>
      <c r="AL127" s="238">
        <v>41</v>
      </c>
      <c r="AM127" s="238" t="s">
        <v>363</v>
      </c>
      <c r="AN127" s="238">
        <v>5</v>
      </c>
      <c r="AO127" s="238">
        <v>99</v>
      </c>
      <c r="AS127" s="238">
        <v>14</v>
      </c>
      <c r="AT127" s="238">
        <v>20</v>
      </c>
      <c r="AU127" s="238">
        <v>35</v>
      </c>
      <c r="AV127" s="238">
        <v>11</v>
      </c>
      <c r="AW127" s="238">
        <v>21</v>
      </c>
      <c r="AX127" s="238">
        <v>2</v>
      </c>
      <c r="AY127" s="238">
        <v>4</v>
      </c>
      <c r="AZ127" s="238">
        <v>4</v>
      </c>
      <c r="BA127" s="238">
        <v>21</v>
      </c>
      <c r="BB127" s="238">
        <v>16</v>
      </c>
      <c r="BC127" s="238" t="s">
        <v>363</v>
      </c>
      <c r="BD127" s="238">
        <v>5</v>
      </c>
      <c r="BE127" s="238">
        <v>99</v>
      </c>
      <c r="BI127" s="238">
        <v>14</v>
      </c>
      <c r="BJ127" s="238">
        <v>20</v>
      </c>
      <c r="BK127" s="238">
        <v>50</v>
      </c>
      <c r="BL127" s="238">
        <v>11</v>
      </c>
      <c r="BM127" s="238">
        <v>21</v>
      </c>
      <c r="CT127" s="238">
        <v>436934.28816687799</v>
      </c>
      <c r="CU127" s="238">
        <v>4965409.4542039996</v>
      </c>
      <c r="CV127" s="238">
        <v>44.839307839999996</v>
      </c>
      <c r="CW127" s="238">
        <v>-93.797943540000006</v>
      </c>
      <c r="CX127" s="238" t="s">
        <v>359</v>
      </c>
      <c r="CY127" s="238" t="s">
        <v>4478</v>
      </c>
    </row>
    <row r="128" spans="1:103" x14ac:dyDescent="0.25">
      <c r="A128" s="238">
        <v>517887</v>
      </c>
      <c r="B128" s="238">
        <v>3</v>
      </c>
      <c r="C128" s="238">
        <v>5</v>
      </c>
      <c r="D128" s="238">
        <v>31.623000000000001</v>
      </c>
      <c r="E128" s="238">
        <v>10</v>
      </c>
      <c r="F128" s="238" t="s">
        <v>1060</v>
      </c>
      <c r="H128" s="238" t="s">
        <v>354</v>
      </c>
      <c r="I128" s="238">
        <v>25</v>
      </c>
      <c r="K128" s="238">
        <v>17037310</v>
      </c>
      <c r="M128" s="238">
        <v>11</v>
      </c>
      <c r="N128" s="238">
        <v>17</v>
      </c>
      <c r="O128" s="238">
        <v>2017</v>
      </c>
      <c r="P128" s="238" t="s">
        <v>362</v>
      </c>
      <c r="Q128" s="238">
        <v>14</v>
      </c>
      <c r="R128" s="238" t="s">
        <v>356</v>
      </c>
      <c r="S128" s="238">
        <v>5</v>
      </c>
      <c r="T128" s="238">
        <v>0</v>
      </c>
      <c r="U128" s="238">
        <v>2</v>
      </c>
      <c r="V128" s="238">
        <v>12</v>
      </c>
      <c r="W128" s="238">
        <v>10</v>
      </c>
      <c r="X128" s="238">
        <v>3</v>
      </c>
      <c r="Y128" s="238">
        <v>1</v>
      </c>
      <c r="Z128" s="238">
        <v>1</v>
      </c>
      <c r="AB128" s="238">
        <v>1</v>
      </c>
      <c r="AC128" s="238">
        <v>98</v>
      </c>
      <c r="AD128" s="238" t="s">
        <v>2726</v>
      </c>
      <c r="AF128" s="238" t="s">
        <v>4424</v>
      </c>
      <c r="AG128" s="238">
        <v>7</v>
      </c>
      <c r="AH128" s="238">
        <v>2</v>
      </c>
      <c r="AI128" s="238">
        <v>2</v>
      </c>
      <c r="AJ128" s="238">
        <v>4</v>
      </c>
      <c r="AK128" s="238">
        <v>21</v>
      </c>
      <c r="AL128" s="238">
        <v>40</v>
      </c>
      <c r="AM128" s="238" t="s">
        <v>363</v>
      </c>
      <c r="AN128" s="238">
        <v>5</v>
      </c>
      <c r="AO128" s="238">
        <v>74</v>
      </c>
      <c r="AS128" s="238">
        <v>12</v>
      </c>
      <c r="AT128" s="238">
        <v>20</v>
      </c>
      <c r="AU128" s="238">
        <v>40</v>
      </c>
      <c r="AV128" s="238">
        <v>11</v>
      </c>
      <c r="AW128" s="238">
        <v>21</v>
      </c>
      <c r="AX128" s="238">
        <v>2</v>
      </c>
      <c r="AY128" s="238">
        <v>2</v>
      </c>
      <c r="AZ128" s="238">
        <v>4</v>
      </c>
      <c r="BA128" s="238">
        <v>26</v>
      </c>
      <c r="BB128" s="238">
        <v>70</v>
      </c>
      <c r="BC128" s="238" t="s">
        <v>363</v>
      </c>
      <c r="BD128" s="238">
        <v>5</v>
      </c>
      <c r="BE128" s="238">
        <v>1</v>
      </c>
      <c r="BI128" s="238">
        <v>12</v>
      </c>
      <c r="BJ128" s="238">
        <v>20</v>
      </c>
      <c r="BK128" s="238">
        <v>40</v>
      </c>
      <c r="BL128" s="238">
        <v>11</v>
      </c>
      <c r="BM128" s="238">
        <v>21</v>
      </c>
      <c r="CT128" s="238">
        <v>436953.47049690998</v>
      </c>
      <c r="CU128" s="238">
        <v>4965410.9943989199</v>
      </c>
      <c r="CV128" s="238">
        <v>44.839323399999998</v>
      </c>
      <c r="CW128" s="238">
        <v>-93.797701050000001</v>
      </c>
      <c r="CX128" s="238" t="s">
        <v>359</v>
      </c>
      <c r="CY128" s="238" t="s">
        <v>4479</v>
      </c>
    </row>
    <row r="129" spans="1:103" x14ac:dyDescent="0.25">
      <c r="A129" s="238">
        <v>11022052</v>
      </c>
      <c r="B129" s="238">
        <v>3</v>
      </c>
      <c r="C129" s="238">
        <v>5</v>
      </c>
      <c r="D129" s="238">
        <v>31.65</v>
      </c>
      <c r="E129" s="238">
        <v>10</v>
      </c>
      <c r="F129" s="238" t="s">
        <v>1060</v>
      </c>
      <c r="H129" s="238" t="s">
        <v>354</v>
      </c>
      <c r="I129" s="238">
        <v>25</v>
      </c>
      <c r="K129" s="238">
        <v>15031385</v>
      </c>
      <c r="L129" s="238">
        <v>152680157</v>
      </c>
      <c r="M129" s="238">
        <v>9</v>
      </c>
      <c r="N129" s="238">
        <v>25</v>
      </c>
      <c r="O129" s="238">
        <v>2015</v>
      </c>
      <c r="P129" s="238" t="s">
        <v>362</v>
      </c>
      <c r="Q129" s="238">
        <v>16</v>
      </c>
      <c r="S129" s="238">
        <v>5</v>
      </c>
      <c r="T129" s="238">
        <v>0</v>
      </c>
      <c r="U129" s="238">
        <v>4</v>
      </c>
      <c r="V129" s="238">
        <v>1</v>
      </c>
      <c r="W129" s="238">
        <v>10</v>
      </c>
      <c r="X129" s="238">
        <v>10</v>
      </c>
      <c r="Y129" s="238">
        <v>1</v>
      </c>
      <c r="Z129" s="238">
        <v>1</v>
      </c>
      <c r="AB129" s="238">
        <v>1</v>
      </c>
      <c r="AC129" s="238">
        <v>3</v>
      </c>
      <c r="AD129" s="238" t="s">
        <v>1773</v>
      </c>
      <c r="AE129" s="238" t="s">
        <v>1012</v>
      </c>
      <c r="AF129" s="238" t="s">
        <v>4194</v>
      </c>
      <c r="AG129" s="238">
        <v>7</v>
      </c>
      <c r="AH129" s="238">
        <v>2</v>
      </c>
      <c r="AI129" s="238">
        <v>2</v>
      </c>
      <c r="AJ129" s="238">
        <v>4</v>
      </c>
      <c r="AK129" s="238">
        <v>21</v>
      </c>
      <c r="AL129" s="238">
        <v>27</v>
      </c>
      <c r="AM129" s="238" t="s">
        <v>354</v>
      </c>
      <c r="AN129" s="238">
        <v>5</v>
      </c>
      <c r="AO129" s="238">
        <v>3</v>
      </c>
      <c r="AS129" s="238">
        <v>7</v>
      </c>
      <c r="AT129" s="238">
        <v>20</v>
      </c>
      <c r="AU129" s="238">
        <v>35</v>
      </c>
      <c r="AV129" s="238">
        <v>11</v>
      </c>
      <c r="AW129" s="238">
        <v>21</v>
      </c>
      <c r="AX129" s="238">
        <v>2</v>
      </c>
      <c r="AY129" s="238">
        <v>2</v>
      </c>
      <c r="AZ129" s="238">
        <v>4</v>
      </c>
      <c r="BA129" s="238">
        <v>21</v>
      </c>
      <c r="BB129" s="238">
        <v>22</v>
      </c>
      <c r="BC129" s="238" t="s">
        <v>354</v>
      </c>
      <c r="BD129" s="238">
        <v>5</v>
      </c>
      <c r="BE129" s="238">
        <v>1</v>
      </c>
      <c r="BI129" s="238">
        <v>7</v>
      </c>
      <c r="BJ129" s="238">
        <v>20</v>
      </c>
      <c r="BK129" s="238">
        <v>35</v>
      </c>
      <c r="BL129" s="238">
        <v>11</v>
      </c>
      <c r="BM129" s="238">
        <v>21</v>
      </c>
      <c r="BN129" s="238">
        <v>2</v>
      </c>
      <c r="BO129" s="238">
        <v>2</v>
      </c>
      <c r="BP129" s="238">
        <v>4</v>
      </c>
      <c r="BQ129" s="238">
        <v>21</v>
      </c>
      <c r="BR129" s="238">
        <v>17</v>
      </c>
      <c r="BS129" s="238" t="s">
        <v>363</v>
      </c>
      <c r="BT129" s="238">
        <v>5</v>
      </c>
      <c r="BU129" s="238">
        <v>1</v>
      </c>
      <c r="BY129" s="238">
        <v>7</v>
      </c>
      <c r="BZ129" s="238">
        <v>20</v>
      </c>
      <c r="CA129" s="238">
        <v>35</v>
      </c>
      <c r="CB129" s="238">
        <v>11</v>
      </c>
      <c r="CC129" s="238">
        <v>21</v>
      </c>
      <c r="CD129" s="238">
        <v>2</v>
      </c>
      <c r="CE129" s="238">
        <v>2</v>
      </c>
      <c r="CF129" s="238">
        <v>4</v>
      </c>
      <c r="CG129" s="238">
        <v>21</v>
      </c>
      <c r="CH129" s="238">
        <v>27</v>
      </c>
      <c r="CI129" s="238" t="s">
        <v>363</v>
      </c>
      <c r="CJ129" s="238">
        <v>5</v>
      </c>
      <c r="CK129" s="238">
        <v>1</v>
      </c>
      <c r="CO129" s="238">
        <v>7</v>
      </c>
      <c r="CP129" s="238">
        <v>20</v>
      </c>
      <c r="CQ129" s="238">
        <v>35</v>
      </c>
      <c r="CR129" s="238">
        <v>11</v>
      </c>
      <c r="CS129" s="238">
        <v>21</v>
      </c>
      <c r="CT129" s="238">
        <v>436848</v>
      </c>
      <c r="CU129" s="238">
        <v>4965339</v>
      </c>
      <c r="CV129" s="238">
        <v>44.838670200000003</v>
      </c>
      <c r="CW129" s="238">
        <v>-93.7990219</v>
      </c>
      <c r="CX129" s="238" t="s">
        <v>359</v>
      </c>
      <c r="CY129" s="238" t="s">
        <v>4480</v>
      </c>
    </row>
    <row r="130" spans="1:103" x14ac:dyDescent="0.25">
      <c r="A130" s="238">
        <v>10933506</v>
      </c>
      <c r="B130" s="238">
        <v>3</v>
      </c>
      <c r="C130" s="238">
        <v>5</v>
      </c>
      <c r="D130" s="238">
        <v>31.690999999999999</v>
      </c>
      <c r="E130" s="238">
        <v>10</v>
      </c>
      <c r="F130" s="238" t="s">
        <v>1060</v>
      </c>
      <c r="H130" s="238" t="s">
        <v>354</v>
      </c>
      <c r="I130" s="238">
        <v>25</v>
      </c>
      <c r="K130" s="238">
        <v>14005385</v>
      </c>
      <c r="L130" s="238">
        <v>140530105</v>
      </c>
      <c r="M130" s="238">
        <v>2</v>
      </c>
      <c r="N130" s="238">
        <v>21</v>
      </c>
      <c r="O130" s="238">
        <v>2014</v>
      </c>
      <c r="P130" s="238" t="s">
        <v>362</v>
      </c>
      <c r="Q130" s="238">
        <v>15</v>
      </c>
      <c r="R130" s="238" t="s">
        <v>369</v>
      </c>
      <c r="S130" s="238">
        <v>5</v>
      </c>
      <c r="T130" s="238">
        <v>0</v>
      </c>
      <c r="U130" s="238">
        <v>2</v>
      </c>
      <c r="V130" s="238">
        <v>1</v>
      </c>
      <c r="W130" s="238">
        <v>10</v>
      </c>
      <c r="X130" s="238">
        <v>3</v>
      </c>
      <c r="Y130" s="238">
        <v>1</v>
      </c>
      <c r="Z130" s="238">
        <v>1</v>
      </c>
      <c r="AB130" s="238">
        <v>5</v>
      </c>
      <c r="AC130" s="238">
        <v>98</v>
      </c>
      <c r="AD130" s="238" t="s">
        <v>1773</v>
      </c>
      <c r="AE130" s="238" t="s">
        <v>1012</v>
      </c>
      <c r="AF130" s="238" t="s">
        <v>4194</v>
      </c>
      <c r="AG130" s="238">
        <v>7</v>
      </c>
      <c r="AH130" s="238">
        <v>2</v>
      </c>
      <c r="AI130" s="238">
        <v>4</v>
      </c>
      <c r="AJ130" s="238">
        <v>3</v>
      </c>
      <c r="AK130" s="238">
        <v>21</v>
      </c>
      <c r="AL130" s="238">
        <v>17</v>
      </c>
      <c r="AM130" s="238" t="s">
        <v>363</v>
      </c>
      <c r="AN130" s="238">
        <v>5</v>
      </c>
      <c r="AS130" s="238">
        <v>3</v>
      </c>
      <c r="AT130" s="238">
        <v>20</v>
      </c>
      <c r="AU130" s="238">
        <v>50</v>
      </c>
      <c r="AV130" s="238">
        <v>11</v>
      </c>
      <c r="AW130" s="238">
        <v>21</v>
      </c>
      <c r="AX130" s="238">
        <v>2</v>
      </c>
      <c r="AY130" s="238">
        <v>3</v>
      </c>
      <c r="AZ130" s="238">
        <v>3</v>
      </c>
      <c r="BA130" s="238">
        <v>21</v>
      </c>
      <c r="BB130" s="238">
        <v>66</v>
      </c>
      <c r="BC130" s="238" t="s">
        <v>354</v>
      </c>
      <c r="BD130" s="238">
        <v>5</v>
      </c>
      <c r="BE130" s="238">
        <v>1</v>
      </c>
      <c r="BI130" s="238">
        <v>3</v>
      </c>
      <c r="BJ130" s="238">
        <v>20</v>
      </c>
      <c r="BK130" s="238">
        <v>50</v>
      </c>
      <c r="BL130" s="238">
        <v>11</v>
      </c>
      <c r="BM130" s="238">
        <v>21</v>
      </c>
      <c r="CT130" s="238">
        <v>436907</v>
      </c>
      <c r="CU130" s="238">
        <v>4965370</v>
      </c>
      <c r="CV130" s="238">
        <v>44.838946900000003</v>
      </c>
      <c r="CW130" s="238">
        <v>-93.798281900000006</v>
      </c>
      <c r="CX130" s="238" t="s">
        <v>359</v>
      </c>
      <c r="CY130" s="238" t="s">
        <v>4481</v>
      </c>
    </row>
    <row r="131" spans="1:103" x14ac:dyDescent="0.25">
      <c r="A131" s="238">
        <v>10855953</v>
      </c>
      <c r="B131" s="238">
        <v>3</v>
      </c>
      <c r="C131" s="238">
        <v>5</v>
      </c>
      <c r="D131" s="238">
        <v>31.693999999999999</v>
      </c>
      <c r="E131" s="238">
        <v>10</v>
      </c>
      <c r="F131" s="238" t="s">
        <v>1060</v>
      </c>
      <c r="H131" s="238" t="s">
        <v>354</v>
      </c>
      <c r="I131" s="238">
        <v>25</v>
      </c>
      <c r="K131" s="238">
        <v>13036750</v>
      </c>
      <c r="L131" s="238">
        <v>133410160</v>
      </c>
      <c r="M131" s="238">
        <v>12</v>
      </c>
      <c r="N131" s="238">
        <v>7</v>
      </c>
      <c r="O131" s="238">
        <v>2013</v>
      </c>
      <c r="P131" s="238" t="s">
        <v>364</v>
      </c>
      <c r="Q131" s="238">
        <v>11</v>
      </c>
      <c r="R131" s="238" t="s">
        <v>369</v>
      </c>
      <c r="S131" s="238">
        <v>5</v>
      </c>
      <c r="T131" s="238">
        <v>0</v>
      </c>
      <c r="U131" s="238">
        <v>2</v>
      </c>
      <c r="V131" s="238">
        <v>1</v>
      </c>
      <c r="W131" s="238">
        <v>10</v>
      </c>
      <c r="X131" s="238">
        <v>3</v>
      </c>
      <c r="Y131" s="238">
        <v>1</v>
      </c>
      <c r="Z131" s="238">
        <v>1</v>
      </c>
      <c r="AB131" s="238">
        <v>1</v>
      </c>
      <c r="AC131" s="238">
        <v>98</v>
      </c>
      <c r="AD131" s="238">
        <v>5</v>
      </c>
      <c r="AE131" s="238" t="s">
        <v>1012</v>
      </c>
      <c r="AF131" s="238" t="s">
        <v>4194</v>
      </c>
      <c r="AG131" s="238">
        <v>7</v>
      </c>
      <c r="AH131" s="238">
        <v>2</v>
      </c>
      <c r="AI131" s="238">
        <v>4</v>
      </c>
      <c r="AJ131" s="238">
        <v>3</v>
      </c>
      <c r="AK131" s="238">
        <v>8</v>
      </c>
      <c r="AL131" s="238">
        <v>58</v>
      </c>
      <c r="AM131" s="238" t="s">
        <v>363</v>
      </c>
      <c r="AN131" s="238">
        <v>5</v>
      </c>
      <c r="AO131" s="238">
        <v>1</v>
      </c>
      <c r="AS131" s="238">
        <v>3</v>
      </c>
      <c r="AT131" s="238">
        <v>20</v>
      </c>
      <c r="AU131" s="238">
        <v>40</v>
      </c>
      <c r="AV131" s="238">
        <v>11</v>
      </c>
      <c r="AW131" s="238">
        <v>21</v>
      </c>
      <c r="AX131" s="238">
        <v>2</v>
      </c>
      <c r="AY131" s="238">
        <v>2</v>
      </c>
      <c r="AZ131" s="238">
        <v>3</v>
      </c>
      <c r="BA131" s="238">
        <v>26</v>
      </c>
      <c r="BB131" s="238">
        <v>32</v>
      </c>
      <c r="BC131" s="238" t="s">
        <v>363</v>
      </c>
      <c r="BD131" s="238">
        <v>5</v>
      </c>
      <c r="BE131" s="238">
        <v>15</v>
      </c>
      <c r="BI131" s="238">
        <v>3</v>
      </c>
      <c r="BJ131" s="238">
        <v>20</v>
      </c>
      <c r="BK131" s="238">
        <v>40</v>
      </c>
      <c r="BL131" s="238">
        <v>11</v>
      </c>
      <c r="BM131" s="238">
        <v>21</v>
      </c>
      <c r="CT131" s="238">
        <v>436911</v>
      </c>
      <c r="CU131" s="238">
        <v>4965372</v>
      </c>
      <c r="CV131" s="238">
        <v>44.838967199999999</v>
      </c>
      <c r="CW131" s="238">
        <v>-93.798227800000006</v>
      </c>
      <c r="CX131" s="238" t="s">
        <v>359</v>
      </c>
      <c r="CY131" s="238" t="s">
        <v>4482</v>
      </c>
    </row>
    <row r="132" spans="1:103" x14ac:dyDescent="0.25">
      <c r="A132" s="238">
        <v>595942</v>
      </c>
      <c r="B132" s="238">
        <v>3</v>
      </c>
      <c r="C132" s="238">
        <v>5</v>
      </c>
      <c r="D132" s="238">
        <v>31.698</v>
      </c>
      <c r="E132" s="238">
        <v>10</v>
      </c>
      <c r="F132" s="238" t="s">
        <v>1060</v>
      </c>
      <c r="H132" s="238" t="s">
        <v>354</v>
      </c>
      <c r="I132" s="238">
        <v>25</v>
      </c>
      <c r="K132" s="238">
        <v>18013898</v>
      </c>
      <c r="M132" s="238">
        <v>5</v>
      </c>
      <c r="N132" s="238">
        <v>7</v>
      </c>
      <c r="O132" s="238">
        <v>2018</v>
      </c>
      <c r="P132" s="238" t="s">
        <v>361</v>
      </c>
      <c r="Q132" s="238">
        <v>16</v>
      </c>
      <c r="R132" s="238" t="s">
        <v>356</v>
      </c>
      <c r="S132" s="238">
        <v>5</v>
      </c>
      <c r="T132" s="238">
        <v>0</v>
      </c>
      <c r="U132" s="238">
        <v>2</v>
      </c>
      <c r="V132" s="238">
        <v>10</v>
      </c>
      <c r="W132" s="238">
        <v>10</v>
      </c>
      <c r="X132" s="238">
        <v>10</v>
      </c>
      <c r="Y132" s="238">
        <v>1</v>
      </c>
      <c r="Z132" s="238">
        <v>1</v>
      </c>
      <c r="AB132" s="238">
        <v>1</v>
      </c>
      <c r="AC132" s="238">
        <v>98</v>
      </c>
      <c r="AD132" s="238" t="s">
        <v>2726</v>
      </c>
      <c r="AF132" s="238" t="s">
        <v>4424</v>
      </c>
      <c r="AG132" s="238">
        <v>5</v>
      </c>
      <c r="AH132" s="238">
        <v>2</v>
      </c>
      <c r="AI132" s="238">
        <v>2</v>
      </c>
      <c r="AJ132" s="238">
        <v>4</v>
      </c>
      <c r="AK132" s="238">
        <v>24</v>
      </c>
      <c r="AL132" s="238">
        <v>59</v>
      </c>
      <c r="AM132" s="238" t="s">
        <v>363</v>
      </c>
      <c r="AN132" s="238">
        <v>5</v>
      </c>
      <c r="AO132" s="238">
        <v>68</v>
      </c>
      <c r="AS132" s="238">
        <v>15</v>
      </c>
      <c r="AT132" s="238">
        <v>20</v>
      </c>
      <c r="AV132" s="238">
        <v>12</v>
      </c>
      <c r="AW132" s="238">
        <v>21</v>
      </c>
      <c r="AX132" s="238">
        <v>2</v>
      </c>
      <c r="AY132" s="238">
        <v>4</v>
      </c>
      <c r="AZ132" s="238">
        <v>4</v>
      </c>
      <c r="BA132" s="238">
        <v>24</v>
      </c>
      <c r="BB132" s="238">
        <v>33</v>
      </c>
      <c r="BC132" s="238" t="s">
        <v>363</v>
      </c>
      <c r="BD132" s="238">
        <v>5</v>
      </c>
      <c r="BE132" s="238">
        <v>1</v>
      </c>
      <c r="BI132" s="238">
        <v>15</v>
      </c>
      <c r="BJ132" s="238">
        <v>20</v>
      </c>
      <c r="BL132" s="238">
        <v>12</v>
      </c>
      <c r="BM132" s="238">
        <v>21</v>
      </c>
      <c r="CT132" s="238">
        <v>436908.88784154702</v>
      </c>
      <c r="CU132" s="238">
        <v>4965393.1295339102</v>
      </c>
      <c r="CV132" s="238">
        <v>44.839158650000002</v>
      </c>
      <c r="CW132" s="238">
        <v>-93.798262859999994</v>
      </c>
      <c r="CX132" s="238" t="s">
        <v>359</v>
      </c>
      <c r="CY132" s="238" t="s">
        <v>4483</v>
      </c>
    </row>
    <row r="133" spans="1:103" hidden="1" x14ac:dyDescent="0.25">
      <c r="A133" s="238">
        <v>598681</v>
      </c>
      <c r="B133" s="238">
        <v>3</v>
      </c>
      <c r="C133" s="238">
        <v>5</v>
      </c>
      <c r="D133" s="238">
        <v>31.699000000000002</v>
      </c>
      <c r="E133" s="238">
        <v>10</v>
      </c>
      <c r="F133" s="238" t="s">
        <v>1060</v>
      </c>
      <c r="H133" s="238" t="s">
        <v>354</v>
      </c>
      <c r="I133" s="238">
        <v>25</v>
      </c>
      <c r="K133" s="238">
        <v>18506440</v>
      </c>
      <c r="M133" s="238">
        <v>5</v>
      </c>
      <c r="N133" s="238">
        <v>20</v>
      </c>
      <c r="O133" s="238">
        <v>2018</v>
      </c>
      <c r="P133" s="238" t="s">
        <v>366</v>
      </c>
      <c r="Q133" s="238">
        <v>14</v>
      </c>
      <c r="R133" s="238">
        <v>98</v>
      </c>
      <c r="S133" s="238">
        <v>4</v>
      </c>
      <c r="T133" s="238">
        <v>0</v>
      </c>
      <c r="U133" s="238">
        <v>2</v>
      </c>
      <c r="V133" s="238">
        <v>5</v>
      </c>
      <c r="W133" s="238">
        <v>10</v>
      </c>
      <c r="X133" s="238">
        <v>3</v>
      </c>
      <c r="Y133" s="238">
        <v>1</v>
      </c>
      <c r="Z133" s="238">
        <v>1</v>
      </c>
      <c r="AB133" s="238">
        <v>1</v>
      </c>
      <c r="AC133" s="238">
        <v>98</v>
      </c>
      <c r="AD133" s="238" t="s">
        <v>2726</v>
      </c>
      <c r="AF133" s="238" t="s">
        <v>4424</v>
      </c>
      <c r="AG133" s="238">
        <v>9</v>
      </c>
      <c r="AH133" s="238">
        <v>2</v>
      </c>
      <c r="AI133" s="238">
        <v>2</v>
      </c>
      <c r="AJ133" s="238">
        <v>1</v>
      </c>
      <c r="AK133" s="238">
        <v>24</v>
      </c>
      <c r="AL133" s="238">
        <v>76</v>
      </c>
      <c r="AM133" s="238" t="s">
        <v>363</v>
      </c>
      <c r="AN133" s="238">
        <v>5</v>
      </c>
      <c r="AO133" s="238">
        <v>2</v>
      </c>
      <c r="AS133" s="238">
        <v>12</v>
      </c>
      <c r="AT133" s="238">
        <v>20</v>
      </c>
      <c r="AU133" s="238">
        <v>40</v>
      </c>
      <c r="AV133" s="238">
        <v>11</v>
      </c>
      <c r="AW133" s="238">
        <v>21</v>
      </c>
      <c r="AX133" s="238">
        <v>2</v>
      </c>
      <c r="AY133" s="238">
        <v>4</v>
      </c>
      <c r="AZ133" s="238">
        <v>2</v>
      </c>
      <c r="BA133" s="238">
        <v>21</v>
      </c>
      <c r="BB133" s="238">
        <v>17</v>
      </c>
      <c r="BC133" s="238" t="s">
        <v>363</v>
      </c>
      <c r="BD133" s="238">
        <v>5</v>
      </c>
      <c r="BE133" s="238">
        <v>1</v>
      </c>
      <c r="BI133" s="238">
        <v>12</v>
      </c>
      <c r="BJ133" s="238">
        <v>20</v>
      </c>
      <c r="BK133" s="238">
        <v>40</v>
      </c>
      <c r="BL133" s="238">
        <v>11</v>
      </c>
      <c r="BM133" s="238">
        <v>21</v>
      </c>
      <c r="CT133" s="238">
        <v>436910.51562103198</v>
      </c>
      <c r="CU133" s="238">
        <v>4965393.2012530696</v>
      </c>
      <c r="CV133" s="238">
        <v>44.839159440000003</v>
      </c>
      <c r="CW133" s="238">
        <v>-93.798242270000003</v>
      </c>
      <c r="CX133" s="238" t="s">
        <v>359</v>
      </c>
      <c r="CY133" s="238" t="s">
        <v>4484</v>
      </c>
    </row>
    <row r="134" spans="1:103" hidden="1" x14ac:dyDescent="0.25">
      <c r="A134" s="238">
        <v>679301</v>
      </c>
      <c r="B134" s="238">
        <v>3</v>
      </c>
      <c r="C134" s="238">
        <v>5</v>
      </c>
      <c r="D134" s="238">
        <v>31.71</v>
      </c>
      <c r="E134" s="238">
        <v>10</v>
      </c>
      <c r="G134" s="238" t="s">
        <v>1060</v>
      </c>
      <c r="H134" s="238" t="s">
        <v>354</v>
      </c>
      <c r="I134" s="238">
        <v>25</v>
      </c>
      <c r="K134" s="238">
        <v>19002514</v>
      </c>
      <c r="M134" s="238">
        <v>1</v>
      </c>
      <c r="N134" s="238">
        <v>26</v>
      </c>
      <c r="O134" s="238">
        <v>2019</v>
      </c>
      <c r="P134" s="238" t="s">
        <v>364</v>
      </c>
      <c r="Q134" s="238">
        <v>12</v>
      </c>
      <c r="S134" s="238">
        <v>3</v>
      </c>
      <c r="T134" s="238">
        <v>0</v>
      </c>
      <c r="U134" s="238">
        <v>2</v>
      </c>
      <c r="V134" s="238">
        <v>13</v>
      </c>
      <c r="W134" s="238">
        <v>10</v>
      </c>
      <c r="X134" s="238">
        <v>3</v>
      </c>
      <c r="Y134" s="238">
        <v>1</v>
      </c>
      <c r="Z134" s="238">
        <v>4</v>
      </c>
      <c r="AB134" s="238">
        <v>3</v>
      </c>
      <c r="AC134" s="238">
        <v>98</v>
      </c>
      <c r="AD134" s="238" t="s">
        <v>4329</v>
      </c>
      <c r="AF134" s="238" t="s">
        <v>4424</v>
      </c>
      <c r="AG134" s="238">
        <v>8</v>
      </c>
      <c r="AH134" s="238">
        <v>2</v>
      </c>
      <c r="AI134" s="238">
        <v>2</v>
      </c>
      <c r="AJ134" s="238">
        <v>3</v>
      </c>
      <c r="AK134" s="238">
        <v>24</v>
      </c>
      <c r="AL134" s="238">
        <v>55</v>
      </c>
      <c r="AM134" s="238" t="s">
        <v>354</v>
      </c>
      <c r="AN134" s="238">
        <v>5</v>
      </c>
      <c r="AO134" s="238">
        <v>1</v>
      </c>
      <c r="AS134" s="238">
        <v>15</v>
      </c>
      <c r="AT134" s="238">
        <v>20</v>
      </c>
      <c r="AU134" s="238">
        <v>50</v>
      </c>
      <c r="AV134" s="238">
        <v>11</v>
      </c>
      <c r="AW134" s="238">
        <v>21</v>
      </c>
      <c r="AX134" s="238">
        <v>2</v>
      </c>
      <c r="AY134" s="238">
        <v>2</v>
      </c>
      <c r="AZ134" s="238">
        <v>4</v>
      </c>
      <c r="BA134" s="238">
        <v>21</v>
      </c>
      <c r="BB134" s="238">
        <v>23</v>
      </c>
      <c r="BC134" s="238" t="s">
        <v>354</v>
      </c>
      <c r="BD134" s="238">
        <v>5</v>
      </c>
      <c r="BE134" s="238">
        <v>1</v>
      </c>
      <c r="BI134" s="238">
        <v>15</v>
      </c>
      <c r="BJ134" s="238">
        <v>20</v>
      </c>
      <c r="BK134" s="238">
        <v>50</v>
      </c>
      <c r="BL134" s="238">
        <v>11</v>
      </c>
      <c r="BM134" s="238">
        <v>21</v>
      </c>
      <c r="CT134" s="238">
        <v>436913.20273744798</v>
      </c>
      <c r="CU134" s="238">
        <v>4965392.0001178002</v>
      </c>
      <c r="CV134" s="238">
        <v>44.839148860000002</v>
      </c>
      <c r="CW134" s="238">
        <v>-93.798208130000006</v>
      </c>
      <c r="CX134" s="238" t="s">
        <v>359</v>
      </c>
      <c r="CY134" s="238" t="s">
        <v>4485</v>
      </c>
    </row>
    <row r="135" spans="1:103" x14ac:dyDescent="0.25">
      <c r="A135" s="238">
        <v>736374</v>
      </c>
      <c r="B135" s="238">
        <v>3</v>
      </c>
      <c r="C135" s="238">
        <v>5</v>
      </c>
      <c r="D135" s="238">
        <v>31.71</v>
      </c>
      <c r="E135" s="238">
        <v>10</v>
      </c>
      <c r="G135" s="238" t="s">
        <v>1060</v>
      </c>
      <c r="H135" s="238" t="s">
        <v>354</v>
      </c>
      <c r="I135" s="238">
        <v>25</v>
      </c>
      <c r="K135" s="238">
        <v>19021771</v>
      </c>
      <c r="M135" s="238">
        <v>7</v>
      </c>
      <c r="N135" s="238">
        <v>26</v>
      </c>
      <c r="O135" s="238">
        <v>2019</v>
      </c>
      <c r="P135" s="238" t="s">
        <v>362</v>
      </c>
      <c r="Q135" s="238">
        <v>5</v>
      </c>
      <c r="R135" s="238" t="s">
        <v>196</v>
      </c>
      <c r="S135" s="238">
        <v>5</v>
      </c>
      <c r="T135" s="238">
        <v>0</v>
      </c>
      <c r="U135" s="238">
        <v>2</v>
      </c>
      <c r="V135" s="238">
        <v>5</v>
      </c>
      <c r="W135" s="238">
        <v>10</v>
      </c>
      <c r="X135" s="238">
        <v>3</v>
      </c>
      <c r="Y135" s="238">
        <v>1</v>
      </c>
      <c r="Z135" s="238">
        <v>1</v>
      </c>
      <c r="AB135" s="238">
        <v>1</v>
      </c>
      <c r="AC135" s="238">
        <v>98</v>
      </c>
      <c r="AD135" s="238" t="s">
        <v>4329</v>
      </c>
      <c r="AE135" s="238" t="s">
        <v>4486</v>
      </c>
      <c r="AF135" s="238" t="s">
        <v>4194</v>
      </c>
      <c r="AG135" s="238">
        <v>10</v>
      </c>
      <c r="AH135" s="238">
        <v>2</v>
      </c>
      <c r="AI135" s="238">
        <v>2</v>
      </c>
      <c r="AJ135" s="238">
        <v>1</v>
      </c>
      <c r="AK135" s="238">
        <v>24</v>
      </c>
      <c r="AL135" s="238">
        <v>59</v>
      </c>
      <c r="AM135" s="238" t="s">
        <v>354</v>
      </c>
      <c r="AN135" s="238">
        <v>5</v>
      </c>
      <c r="AO135" s="238">
        <v>2</v>
      </c>
      <c r="AS135" s="238">
        <v>13</v>
      </c>
      <c r="AT135" s="238">
        <v>20</v>
      </c>
      <c r="AU135" s="238">
        <v>40</v>
      </c>
      <c r="AV135" s="238">
        <v>11</v>
      </c>
      <c r="AW135" s="238">
        <v>21</v>
      </c>
      <c r="AX135" s="238">
        <v>2</v>
      </c>
      <c r="AY135" s="238">
        <v>4</v>
      </c>
      <c r="AZ135" s="238">
        <v>1</v>
      </c>
      <c r="BA135" s="238">
        <v>21</v>
      </c>
      <c r="BB135" s="238">
        <v>38</v>
      </c>
      <c r="BC135" s="238" t="s">
        <v>354</v>
      </c>
      <c r="BD135" s="238">
        <v>5</v>
      </c>
      <c r="BE135" s="238">
        <v>1</v>
      </c>
      <c r="BI135" s="238">
        <v>13</v>
      </c>
      <c r="BJ135" s="238">
        <v>20</v>
      </c>
      <c r="BK135" s="238">
        <v>40</v>
      </c>
      <c r="BL135" s="238">
        <v>11</v>
      </c>
      <c r="BM135" s="238">
        <v>21</v>
      </c>
      <c r="CT135" s="238">
        <v>436921.83696258999</v>
      </c>
      <c r="CU135" s="238">
        <v>4965384.7001223303</v>
      </c>
      <c r="CV135" s="238">
        <v>44.83908392</v>
      </c>
      <c r="CW135" s="238">
        <v>-93.798097990000002</v>
      </c>
      <c r="CX135" s="238" t="s">
        <v>359</v>
      </c>
      <c r="CY135" s="238" t="s">
        <v>4487</v>
      </c>
    </row>
    <row r="136" spans="1:103" x14ac:dyDescent="0.25">
      <c r="A136" s="238">
        <v>844412</v>
      </c>
      <c r="B136" s="238">
        <v>3</v>
      </c>
      <c r="C136" s="238">
        <v>5</v>
      </c>
      <c r="D136" s="238">
        <v>31.712</v>
      </c>
      <c r="E136" s="238">
        <v>10</v>
      </c>
      <c r="G136" s="238" t="s">
        <v>1060</v>
      </c>
      <c r="H136" s="238" t="s">
        <v>354</v>
      </c>
      <c r="I136" s="238">
        <v>25</v>
      </c>
      <c r="K136" s="238">
        <v>20029649</v>
      </c>
      <c r="L136" s="238">
        <v>202780047</v>
      </c>
      <c r="M136" s="238">
        <v>10</v>
      </c>
      <c r="N136" s="238">
        <v>4</v>
      </c>
      <c r="O136" s="238">
        <v>2020</v>
      </c>
      <c r="P136" s="238" t="s">
        <v>366</v>
      </c>
      <c r="Q136" s="238">
        <v>15</v>
      </c>
      <c r="R136" s="238" t="s">
        <v>196</v>
      </c>
      <c r="S136" s="238">
        <v>5</v>
      </c>
      <c r="T136" s="238">
        <v>0</v>
      </c>
      <c r="U136" s="238">
        <v>2</v>
      </c>
      <c r="V136" s="238">
        <v>5</v>
      </c>
      <c r="W136" s="238">
        <v>10</v>
      </c>
      <c r="X136" s="238">
        <v>3</v>
      </c>
      <c r="Y136" s="238">
        <v>1</v>
      </c>
      <c r="Z136" s="238">
        <v>1</v>
      </c>
      <c r="AB136" s="238">
        <v>1</v>
      </c>
      <c r="AC136" s="238">
        <v>98</v>
      </c>
      <c r="AD136" s="238" t="s">
        <v>4329</v>
      </c>
      <c r="AF136" s="238" t="s">
        <v>4194</v>
      </c>
      <c r="AG136" s="238">
        <v>10</v>
      </c>
      <c r="AH136" s="238">
        <v>2</v>
      </c>
      <c r="AI136" s="238">
        <v>2</v>
      </c>
      <c r="AJ136" s="238">
        <v>4</v>
      </c>
      <c r="AK136" s="238">
        <v>24</v>
      </c>
      <c r="AL136" s="238">
        <v>16</v>
      </c>
      <c r="AM136" s="238" t="s">
        <v>363</v>
      </c>
      <c r="AN136" s="238">
        <v>5</v>
      </c>
      <c r="AO136" s="238">
        <v>2</v>
      </c>
      <c r="AS136" s="238">
        <v>15</v>
      </c>
      <c r="AT136" s="238">
        <v>20</v>
      </c>
      <c r="AU136" s="238">
        <v>40</v>
      </c>
      <c r="AV136" s="238">
        <v>11</v>
      </c>
      <c r="AW136" s="238">
        <v>21</v>
      </c>
      <c r="AX136" s="238">
        <v>2</v>
      </c>
      <c r="AY136" s="238">
        <v>3</v>
      </c>
      <c r="AZ136" s="238">
        <v>2</v>
      </c>
      <c r="BA136" s="238">
        <v>21</v>
      </c>
      <c r="BB136" s="238">
        <v>40</v>
      </c>
      <c r="BC136" s="238" t="s">
        <v>354</v>
      </c>
      <c r="BD136" s="238">
        <v>5</v>
      </c>
      <c r="BE136" s="238">
        <v>1</v>
      </c>
      <c r="BI136" s="238">
        <v>15</v>
      </c>
      <c r="BJ136" s="238">
        <v>20</v>
      </c>
      <c r="BK136" s="238">
        <v>40</v>
      </c>
      <c r="BL136" s="238">
        <v>11</v>
      </c>
      <c r="BM136" s="238">
        <v>21</v>
      </c>
      <c r="CT136" s="238">
        <v>436927.75069680897</v>
      </c>
      <c r="CU136" s="238">
        <v>4965382.4577029496</v>
      </c>
      <c r="CV136" s="238">
        <v>44.839064260000001</v>
      </c>
      <c r="CW136" s="238">
        <v>-93.798022889999999</v>
      </c>
      <c r="CX136" s="238" t="s">
        <v>359</v>
      </c>
      <c r="CY136" s="238" t="s">
        <v>4488</v>
      </c>
    </row>
    <row r="137" spans="1:103" x14ac:dyDescent="0.25">
      <c r="A137" s="238">
        <v>680191</v>
      </c>
      <c r="B137" s="238">
        <v>3</v>
      </c>
      <c r="C137" s="238">
        <v>5</v>
      </c>
      <c r="D137" s="238">
        <v>31.713999999999999</v>
      </c>
      <c r="E137" s="238">
        <v>10</v>
      </c>
      <c r="G137" s="238" t="s">
        <v>1060</v>
      </c>
      <c r="H137" s="238" t="s">
        <v>354</v>
      </c>
      <c r="I137" s="238">
        <v>25</v>
      </c>
      <c r="K137" s="238">
        <v>19002706</v>
      </c>
      <c r="M137" s="238">
        <v>1</v>
      </c>
      <c r="N137" s="238">
        <v>28</v>
      </c>
      <c r="O137" s="238">
        <v>2019</v>
      </c>
      <c r="P137" s="238" t="s">
        <v>361</v>
      </c>
      <c r="Q137" s="238">
        <v>11</v>
      </c>
      <c r="S137" s="238">
        <v>5</v>
      </c>
      <c r="T137" s="238">
        <v>0</v>
      </c>
      <c r="U137" s="238">
        <v>2</v>
      </c>
      <c r="V137" s="238">
        <v>12</v>
      </c>
      <c r="W137" s="238">
        <v>10</v>
      </c>
      <c r="X137" s="238">
        <v>3</v>
      </c>
      <c r="Y137" s="238">
        <v>1</v>
      </c>
      <c r="Z137" s="238">
        <v>1</v>
      </c>
      <c r="AB137" s="238">
        <v>3</v>
      </c>
      <c r="AC137" s="238">
        <v>98</v>
      </c>
      <c r="AD137" s="238" t="s">
        <v>4329</v>
      </c>
      <c r="AF137" s="238" t="s">
        <v>4194</v>
      </c>
      <c r="AG137" s="238">
        <v>7</v>
      </c>
      <c r="AH137" s="238">
        <v>2</v>
      </c>
      <c r="AI137" s="238">
        <v>2</v>
      </c>
      <c r="AJ137" s="238">
        <v>3</v>
      </c>
      <c r="AK137" s="238">
        <v>21</v>
      </c>
      <c r="AL137" s="238">
        <v>26</v>
      </c>
      <c r="AM137" s="238" t="s">
        <v>354</v>
      </c>
      <c r="AN137" s="238">
        <v>5</v>
      </c>
      <c r="AO137" s="238">
        <v>1</v>
      </c>
      <c r="AS137" s="238">
        <v>15</v>
      </c>
      <c r="AT137" s="238">
        <v>20</v>
      </c>
      <c r="AV137" s="238">
        <v>11</v>
      </c>
      <c r="AW137" s="238">
        <v>21</v>
      </c>
      <c r="AX137" s="238">
        <v>2</v>
      </c>
      <c r="AY137" s="238">
        <v>2</v>
      </c>
      <c r="AZ137" s="238">
        <v>1</v>
      </c>
      <c r="BA137" s="238">
        <v>24</v>
      </c>
      <c r="BB137" s="238">
        <v>63</v>
      </c>
      <c r="BC137" s="238" t="s">
        <v>354</v>
      </c>
      <c r="BD137" s="238">
        <v>5</v>
      </c>
      <c r="BE137" s="238">
        <v>1</v>
      </c>
      <c r="BI137" s="238">
        <v>15</v>
      </c>
      <c r="BJ137" s="238">
        <v>20</v>
      </c>
      <c r="BL137" s="238">
        <v>11</v>
      </c>
      <c r="BM137" s="238">
        <v>21</v>
      </c>
      <c r="CT137" s="238">
        <v>436929.59378007799</v>
      </c>
      <c r="CU137" s="238">
        <v>4965382.9842124097</v>
      </c>
      <c r="CV137" s="238">
        <v>44.839069160000001</v>
      </c>
      <c r="CW137" s="238">
        <v>-93.79799964</v>
      </c>
      <c r="CX137" s="238" t="s">
        <v>359</v>
      </c>
      <c r="CY137" s="238" t="s">
        <v>4489</v>
      </c>
    </row>
    <row r="138" spans="1:103" x14ac:dyDescent="0.25">
      <c r="A138" s="238">
        <v>10702384</v>
      </c>
      <c r="B138" s="238">
        <v>3</v>
      </c>
      <c r="C138" s="238">
        <v>5</v>
      </c>
      <c r="D138" s="238">
        <v>31.716000000000001</v>
      </c>
      <c r="E138" s="238">
        <v>10</v>
      </c>
      <c r="F138" s="238" t="s">
        <v>1060</v>
      </c>
      <c r="H138" s="238" t="s">
        <v>354</v>
      </c>
      <c r="I138" s="238">
        <v>25</v>
      </c>
      <c r="K138" s="238">
        <v>11022747</v>
      </c>
      <c r="L138" s="238">
        <v>112070070</v>
      </c>
      <c r="M138" s="238">
        <v>7</v>
      </c>
      <c r="N138" s="238">
        <v>19</v>
      </c>
      <c r="O138" s="238">
        <v>2011</v>
      </c>
      <c r="P138" s="238" t="s">
        <v>368</v>
      </c>
      <c r="Q138" s="238">
        <v>16</v>
      </c>
      <c r="R138" s="238" t="s">
        <v>356</v>
      </c>
      <c r="S138" s="238">
        <v>5</v>
      </c>
      <c r="T138" s="238">
        <v>0</v>
      </c>
      <c r="U138" s="238">
        <v>2</v>
      </c>
      <c r="V138" s="238">
        <v>5</v>
      </c>
      <c r="W138" s="238">
        <v>10</v>
      </c>
      <c r="X138" s="238">
        <v>3</v>
      </c>
      <c r="Y138" s="238">
        <v>1</v>
      </c>
      <c r="Z138" s="238">
        <v>1</v>
      </c>
      <c r="AB138" s="238">
        <v>1</v>
      </c>
      <c r="AC138" s="238">
        <v>98</v>
      </c>
      <c r="AD138" s="238">
        <v>5</v>
      </c>
      <c r="AE138" s="238">
        <v>10</v>
      </c>
      <c r="AF138" s="238" t="s">
        <v>4194</v>
      </c>
      <c r="AG138" s="238">
        <v>10</v>
      </c>
      <c r="AH138" s="238">
        <v>2</v>
      </c>
      <c r="AI138" s="238">
        <v>2</v>
      </c>
      <c r="AJ138" s="238">
        <v>4</v>
      </c>
      <c r="AK138" s="238">
        <v>21</v>
      </c>
      <c r="AL138" s="238">
        <v>67</v>
      </c>
      <c r="AM138" s="238" t="s">
        <v>363</v>
      </c>
      <c r="AN138" s="238">
        <v>5</v>
      </c>
      <c r="AO138" s="238">
        <v>4</v>
      </c>
      <c r="AS138" s="238">
        <v>3</v>
      </c>
      <c r="AT138" s="238">
        <v>20</v>
      </c>
      <c r="AU138" s="238">
        <v>50</v>
      </c>
      <c r="AV138" s="238">
        <v>11</v>
      </c>
      <c r="AW138" s="238">
        <v>21</v>
      </c>
      <c r="AX138" s="238">
        <v>2</v>
      </c>
      <c r="AY138" s="238">
        <v>2</v>
      </c>
      <c r="AZ138" s="238">
        <v>6</v>
      </c>
      <c r="BA138" s="238">
        <v>24</v>
      </c>
      <c r="BB138" s="238">
        <v>34</v>
      </c>
      <c r="BC138" s="238" t="s">
        <v>363</v>
      </c>
      <c r="BD138" s="238">
        <v>5</v>
      </c>
      <c r="BE138" s="238">
        <v>1</v>
      </c>
      <c r="BI138" s="238">
        <v>3</v>
      </c>
      <c r="BJ138" s="238">
        <v>20</v>
      </c>
      <c r="BK138" s="238">
        <v>50</v>
      </c>
      <c r="BL138" s="238">
        <v>11</v>
      </c>
      <c r="BM138" s="238">
        <v>21</v>
      </c>
      <c r="CT138" s="238">
        <v>436943</v>
      </c>
      <c r="CU138" s="238">
        <v>4965388</v>
      </c>
      <c r="CV138" s="238">
        <v>44.839111500000001</v>
      </c>
      <c r="CW138" s="238">
        <v>-93.797826099999995</v>
      </c>
      <c r="CX138" s="238" t="s">
        <v>359</v>
      </c>
      <c r="CY138" s="238" t="s">
        <v>4490</v>
      </c>
    </row>
    <row r="139" spans="1:103" x14ac:dyDescent="0.25">
      <c r="A139" s="238">
        <v>10703876</v>
      </c>
      <c r="B139" s="238">
        <v>3</v>
      </c>
      <c r="C139" s="238">
        <v>5</v>
      </c>
      <c r="D139" s="238">
        <v>31.716000000000001</v>
      </c>
      <c r="E139" s="238">
        <v>10</v>
      </c>
      <c r="F139" s="238" t="s">
        <v>1060</v>
      </c>
      <c r="H139" s="238" t="s">
        <v>354</v>
      </c>
      <c r="I139" s="238">
        <v>25</v>
      </c>
      <c r="K139" s="238">
        <v>11032696</v>
      </c>
      <c r="L139" s="238">
        <v>112840175</v>
      </c>
      <c r="M139" s="238">
        <v>10</v>
      </c>
      <c r="N139" s="238">
        <v>11</v>
      </c>
      <c r="O139" s="238">
        <v>2011</v>
      </c>
      <c r="P139" s="238" t="s">
        <v>368</v>
      </c>
      <c r="Q139" s="238">
        <v>15</v>
      </c>
      <c r="S139" s="238">
        <v>5</v>
      </c>
      <c r="T139" s="238">
        <v>0</v>
      </c>
      <c r="U139" s="238">
        <v>2</v>
      </c>
      <c r="V139" s="238">
        <v>1</v>
      </c>
      <c r="W139" s="238">
        <v>10</v>
      </c>
      <c r="X139" s="238">
        <v>3</v>
      </c>
      <c r="Y139" s="238">
        <v>1</v>
      </c>
      <c r="Z139" s="238">
        <v>1</v>
      </c>
      <c r="AA139" s="238">
        <v>1</v>
      </c>
      <c r="AB139" s="238">
        <v>1</v>
      </c>
      <c r="AC139" s="238">
        <v>98</v>
      </c>
      <c r="AD139" s="238" t="s">
        <v>2594</v>
      </c>
      <c r="AE139" s="238" t="s">
        <v>1053</v>
      </c>
      <c r="AF139" s="238" t="s">
        <v>4194</v>
      </c>
      <c r="AG139" s="238">
        <v>7</v>
      </c>
      <c r="AH139" s="238">
        <v>2</v>
      </c>
      <c r="AI139" s="238">
        <v>2</v>
      </c>
      <c r="AJ139" s="238">
        <v>3</v>
      </c>
      <c r="AK139" s="238">
        <v>21</v>
      </c>
      <c r="AL139" s="238">
        <v>16</v>
      </c>
      <c r="AM139" s="238" t="s">
        <v>363</v>
      </c>
      <c r="AN139" s="238">
        <v>5</v>
      </c>
      <c r="AO139" s="238">
        <v>15</v>
      </c>
      <c r="AP139" s="238">
        <v>16</v>
      </c>
      <c r="AS139" s="238">
        <v>3</v>
      </c>
      <c r="AT139" s="238">
        <v>20</v>
      </c>
      <c r="AU139" s="238">
        <v>50</v>
      </c>
      <c r="AV139" s="238">
        <v>11</v>
      </c>
      <c r="AW139" s="238">
        <v>21</v>
      </c>
      <c r="AX139" s="238">
        <v>2</v>
      </c>
      <c r="AY139" s="238">
        <v>4</v>
      </c>
      <c r="AZ139" s="238">
        <v>3</v>
      </c>
      <c r="BA139" s="238">
        <v>8</v>
      </c>
      <c r="BB139" s="238">
        <v>16</v>
      </c>
      <c r="BC139" s="238" t="s">
        <v>363</v>
      </c>
      <c r="BD139" s="238">
        <v>5</v>
      </c>
      <c r="BE139" s="238">
        <v>1</v>
      </c>
      <c r="BF139" s="238">
        <v>1</v>
      </c>
      <c r="BI139" s="238">
        <v>3</v>
      </c>
      <c r="BJ139" s="238">
        <v>20</v>
      </c>
      <c r="BK139" s="238">
        <v>50</v>
      </c>
      <c r="BL139" s="238">
        <v>11</v>
      </c>
      <c r="BM139" s="238">
        <v>21</v>
      </c>
      <c r="CT139" s="238">
        <v>436943</v>
      </c>
      <c r="CU139" s="238">
        <v>4965388</v>
      </c>
      <c r="CV139" s="238">
        <v>44.839111500000001</v>
      </c>
      <c r="CW139" s="238">
        <v>-93.797826099999995</v>
      </c>
      <c r="CX139" s="238" t="s">
        <v>359</v>
      </c>
      <c r="CY139" s="238" t="s">
        <v>4491</v>
      </c>
    </row>
    <row r="140" spans="1:103" hidden="1" x14ac:dyDescent="0.25">
      <c r="A140" s="238">
        <v>10848968</v>
      </c>
      <c r="B140" s="238">
        <v>3</v>
      </c>
      <c r="C140" s="238">
        <v>5</v>
      </c>
      <c r="D140" s="238">
        <v>31.716000000000001</v>
      </c>
      <c r="E140" s="238">
        <v>10</v>
      </c>
      <c r="F140" s="238" t="s">
        <v>1060</v>
      </c>
      <c r="H140" s="238" t="s">
        <v>354</v>
      </c>
      <c r="I140" s="238">
        <v>25</v>
      </c>
      <c r="K140" s="238">
        <v>13003527</v>
      </c>
      <c r="L140" s="238">
        <v>130410027</v>
      </c>
      <c r="M140" s="238">
        <v>2</v>
      </c>
      <c r="N140" s="238">
        <v>5</v>
      </c>
      <c r="O140" s="238">
        <v>2013</v>
      </c>
      <c r="P140" s="238" t="s">
        <v>368</v>
      </c>
      <c r="Q140" s="238">
        <v>16</v>
      </c>
      <c r="R140" s="238" t="s">
        <v>369</v>
      </c>
      <c r="S140" s="238">
        <v>4</v>
      </c>
      <c r="T140" s="238">
        <v>0</v>
      </c>
      <c r="U140" s="238">
        <v>2</v>
      </c>
      <c r="V140" s="238">
        <v>5</v>
      </c>
      <c r="W140" s="238">
        <v>10</v>
      </c>
      <c r="X140" s="238">
        <v>3</v>
      </c>
      <c r="Y140" s="238">
        <v>1</v>
      </c>
      <c r="Z140" s="238">
        <v>2</v>
      </c>
      <c r="AB140" s="238">
        <v>1</v>
      </c>
      <c r="AC140" s="238">
        <v>98</v>
      </c>
      <c r="AD140" s="238" t="s">
        <v>1773</v>
      </c>
      <c r="AE140" s="238" t="s">
        <v>1012</v>
      </c>
      <c r="AF140" s="238" t="s">
        <v>4194</v>
      </c>
      <c r="AG140" s="238">
        <v>10</v>
      </c>
      <c r="AH140" s="238">
        <v>2</v>
      </c>
      <c r="AI140" s="238">
        <v>4</v>
      </c>
      <c r="AJ140" s="238">
        <v>3</v>
      </c>
      <c r="AK140" s="238">
        <v>21</v>
      </c>
      <c r="AL140" s="238">
        <v>32</v>
      </c>
      <c r="AM140" s="238" t="s">
        <v>354</v>
      </c>
      <c r="AN140" s="238">
        <v>5</v>
      </c>
      <c r="AO140" s="238">
        <v>1</v>
      </c>
      <c r="AS140" s="238">
        <v>3</v>
      </c>
      <c r="AT140" s="238">
        <v>20</v>
      </c>
      <c r="AU140" s="238">
        <v>50</v>
      </c>
      <c r="AV140" s="238">
        <v>11</v>
      </c>
      <c r="AW140" s="238">
        <v>21</v>
      </c>
      <c r="AX140" s="238">
        <v>0</v>
      </c>
      <c r="AY140" s="238">
        <v>21</v>
      </c>
      <c r="AZ140" s="238">
        <v>2</v>
      </c>
      <c r="BB140" s="238">
        <v>33</v>
      </c>
      <c r="BC140" s="238" t="s">
        <v>354</v>
      </c>
      <c r="BD140" s="238">
        <v>5</v>
      </c>
      <c r="BE140" s="238">
        <v>2</v>
      </c>
      <c r="BG140" s="238">
        <v>2</v>
      </c>
      <c r="BI140" s="238">
        <v>3</v>
      </c>
      <c r="BJ140" s="238">
        <v>20</v>
      </c>
      <c r="BK140" s="238">
        <v>50</v>
      </c>
      <c r="BL140" s="238">
        <v>11</v>
      </c>
      <c r="BM140" s="238">
        <v>21</v>
      </c>
      <c r="CT140" s="238">
        <v>436943</v>
      </c>
      <c r="CU140" s="238">
        <v>4965388</v>
      </c>
      <c r="CV140" s="238">
        <v>44.839111500000001</v>
      </c>
      <c r="CW140" s="238">
        <v>-93.797826099999995</v>
      </c>
      <c r="CX140" s="238" t="s">
        <v>359</v>
      </c>
      <c r="CY140" s="238" t="s">
        <v>4492</v>
      </c>
    </row>
    <row r="141" spans="1:103" hidden="1" x14ac:dyDescent="0.25">
      <c r="A141" s="238">
        <v>10852289</v>
      </c>
      <c r="B141" s="238">
        <v>3</v>
      </c>
      <c r="C141" s="238">
        <v>5</v>
      </c>
      <c r="D141" s="238">
        <v>31.716000000000001</v>
      </c>
      <c r="E141" s="238">
        <v>10</v>
      </c>
      <c r="F141" s="238" t="s">
        <v>1060</v>
      </c>
      <c r="H141" s="238" t="s">
        <v>354</v>
      </c>
      <c r="I141" s="238">
        <v>25</v>
      </c>
      <c r="L141" s="238">
        <v>131630075</v>
      </c>
      <c r="M141" s="238">
        <v>5</v>
      </c>
      <c r="N141" s="238">
        <v>10</v>
      </c>
      <c r="O141" s="238">
        <v>2013</v>
      </c>
      <c r="P141" s="238" t="s">
        <v>362</v>
      </c>
      <c r="Q141" s="238">
        <v>16</v>
      </c>
      <c r="S141" s="238">
        <v>4</v>
      </c>
      <c r="T141" s="238">
        <v>0</v>
      </c>
      <c r="U141" s="238">
        <v>2</v>
      </c>
      <c r="V141" s="238">
        <v>1</v>
      </c>
      <c r="W141" s="238">
        <v>10</v>
      </c>
      <c r="Y141" s="238">
        <v>1</v>
      </c>
      <c r="Z141" s="238">
        <v>1</v>
      </c>
      <c r="AB141" s="238">
        <v>1</v>
      </c>
      <c r="AC141" s="238">
        <v>98</v>
      </c>
      <c r="AF141" s="238" t="s">
        <v>4194</v>
      </c>
      <c r="AG141" s="238">
        <v>7</v>
      </c>
      <c r="AH141" s="238">
        <v>2</v>
      </c>
      <c r="AI141" s="238">
        <v>2</v>
      </c>
      <c r="AJ141" s="238">
        <v>4</v>
      </c>
      <c r="AK141" s="238">
        <v>8</v>
      </c>
      <c r="AL141" s="238">
        <v>49</v>
      </c>
      <c r="AM141" s="238" t="s">
        <v>363</v>
      </c>
      <c r="AT141" s="238">
        <v>20</v>
      </c>
      <c r="AU141" s="238">
        <v>50</v>
      </c>
      <c r="AX141" s="238">
        <v>2</v>
      </c>
      <c r="AY141" s="238">
        <v>3</v>
      </c>
      <c r="AZ141" s="238">
        <v>4</v>
      </c>
      <c r="BA141" s="238">
        <v>21</v>
      </c>
      <c r="BB141" s="238">
        <v>30</v>
      </c>
      <c r="BC141" s="238" t="s">
        <v>354</v>
      </c>
      <c r="BJ141" s="238">
        <v>20</v>
      </c>
      <c r="BK141" s="238">
        <v>50</v>
      </c>
      <c r="CT141" s="238">
        <v>436943</v>
      </c>
      <c r="CU141" s="238">
        <v>4965388</v>
      </c>
      <c r="CV141" s="238">
        <v>44.839111500000001</v>
      </c>
      <c r="CW141" s="238">
        <v>-93.797826099999995</v>
      </c>
      <c r="CX141" s="238" t="s">
        <v>359</v>
      </c>
    </row>
    <row r="142" spans="1:103" x14ac:dyDescent="0.25">
      <c r="A142" s="238">
        <v>10933596</v>
      </c>
      <c r="B142" s="238">
        <v>3</v>
      </c>
      <c r="C142" s="238">
        <v>5</v>
      </c>
      <c r="D142" s="238">
        <v>31.716000000000001</v>
      </c>
      <c r="E142" s="238">
        <v>10</v>
      </c>
      <c r="F142" s="238" t="s">
        <v>1060</v>
      </c>
      <c r="H142" s="238" t="s">
        <v>354</v>
      </c>
      <c r="I142" s="238">
        <v>25</v>
      </c>
      <c r="K142" s="238">
        <v>14005183</v>
      </c>
      <c r="L142" s="238">
        <v>140550185</v>
      </c>
      <c r="M142" s="238">
        <v>2</v>
      </c>
      <c r="N142" s="238">
        <v>20</v>
      </c>
      <c r="O142" s="238">
        <v>2014</v>
      </c>
      <c r="P142" s="238" t="s">
        <v>384</v>
      </c>
      <c r="Q142" s="238">
        <v>15</v>
      </c>
      <c r="S142" s="238">
        <v>5</v>
      </c>
      <c r="T142" s="238">
        <v>0</v>
      </c>
      <c r="U142" s="238">
        <v>2</v>
      </c>
      <c r="V142" s="238">
        <v>1</v>
      </c>
      <c r="W142" s="238">
        <v>10</v>
      </c>
      <c r="X142" s="238">
        <v>3</v>
      </c>
      <c r="Y142" s="238">
        <v>1</v>
      </c>
      <c r="Z142" s="238">
        <v>5</v>
      </c>
      <c r="AA142" s="238">
        <v>4</v>
      </c>
      <c r="AB142" s="238">
        <v>5</v>
      </c>
      <c r="AC142" s="238">
        <v>98</v>
      </c>
      <c r="AD142" s="238" t="s">
        <v>1773</v>
      </c>
      <c r="AE142" s="238" t="s">
        <v>1012</v>
      </c>
      <c r="AF142" s="238" t="s">
        <v>4194</v>
      </c>
      <c r="AG142" s="238">
        <v>7</v>
      </c>
      <c r="AH142" s="238">
        <v>2</v>
      </c>
      <c r="AI142" s="238">
        <v>4</v>
      </c>
      <c r="AJ142" s="238">
        <v>4</v>
      </c>
      <c r="AK142" s="238">
        <v>21</v>
      </c>
      <c r="AL142" s="238">
        <v>40</v>
      </c>
      <c r="AM142" s="238" t="s">
        <v>363</v>
      </c>
      <c r="AN142" s="238">
        <v>5</v>
      </c>
      <c r="AO142" s="238">
        <v>3</v>
      </c>
      <c r="AP142" s="238">
        <v>5</v>
      </c>
      <c r="AS142" s="238">
        <v>4</v>
      </c>
      <c r="AT142" s="238">
        <v>20</v>
      </c>
      <c r="AU142" s="238">
        <v>45</v>
      </c>
      <c r="AV142" s="238">
        <v>11</v>
      </c>
      <c r="AW142" s="238">
        <v>21</v>
      </c>
      <c r="AX142" s="238">
        <v>2</v>
      </c>
      <c r="AY142" s="238">
        <v>1</v>
      </c>
      <c r="AZ142" s="238">
        <v>4</v>
      </c>
      <c r="BA142" s="238">
        <v>8</v>
      </c>
      <c r="BB142" s="238">
        <v>38</v>
      </c>
      <c r="BC142" s="238" t="s">
        <v>363</v>
      </c>
      <c r="BD142" s="238">
        <v>5</v>
      </c>
      <c r="BE142" s="238">
        <v>1</v>
      </c>
      <c r="BF142" s="238">
        <v>1</v>
      </c>
      <c r="BI142" s="238">
        <v>4</v>
      </c>
      <c r="BJ142" s="238">
        <v>20</v>
      </c>
      <c r="BK142" s="238">
        <v>45</v>
      </c>
      <c r="BL142" s="238">
        <v>11</v>
      </c>
      <c r="BM142" s="238">
        <v>21</v>
      </c>
      <c r="CT142" s="238">
        <v>436943</v>
      </c>
      <c r="CU142" s="238">
        <v>4965388</v>
      </c>
      <c r="CV142" s="238">
        <v>44.839111500000001</v>
      </c>
      <c r="CW142" s="238">
        <v>-93.797826099999995</v>
      </c>
      <c r="CX142" s="238" t="s">
        <v>359</v>
      </c>
      <c r="CY142" s="238" t="s">
        <v>4493</v>
      </c>
    </row>
    <row r="143" spans="1:103" x14ac:dyDescent="0.25">
      <c r="A143" s="238">
        <v>10933663</v>
      </c>
      <c r="B143" s="238">
        <v>3</v>
      </c>
      <c r="C143" s="238">
        <v>5</v>
      </c>
      <c r="D143" s="238">
        <v>31.716000000000001</v>
      </c>
      <c r="E143" s="238">
        <v>10</v>
      </c>
      <c r="F143" s="238" t="s">
        <v>1060</v>
      </c>
      <c r="H143" s="238" t="s">
        <v>354</v>
      </c>
      <c r="I143" s="238">
        <v>25</v>
      </c>
      <c r="K143" s="238">
        <v>14005774</v>
      </c>
      <c r="L143" s="238">
        <v>140560412</v>
      </c>
      <c r="M143" s="238">
        <v>2</v>
      </c>
      <c r="N143" s="238">
        <v>25</v>
      </c>
      <c r="O143" s="238">
        <v>2014</v>
      </c>
      <c r="P143" s="238" t="s">
        <v>368</v>
      </c>
      <c r="Q143" s="238">
        <v>16</v>
      </c>
      <c r="S143" s="238">
        <v>5</v>
      </c>
      <c r="T143" s="238">
        <v>0</v>
      </c>
      <c r="U143" s="238">
        <v>2</v>
      </c>
      <c r="V143" s="238">
        <v>1</v>
      </c>
      <c r="W143" s="238">
        <v>10</v>
      </c>
      <c r="X143" s="238">
        <v>3</v>
      </c>
      <c r="Y143" s="238">
        <v>1</v>
      </c>
      <c r="Z143" s="238">
        <v>1</v>
      </c>
      <c r="AB143" s="238">
        <v>5</v>
      </c>
      <c r="AC143" s="238">
        <v>98</v>
      </c>
      <c r="AD143" s="238">
        <v>5</v>
      </c>
      <c r="AE143" s="238">
        <v>10</v>
      </c>
      <c r="AF143" s="238" t="s">
        <v>4194</v>
      </c>
      <c r="AG143" s="238">
        <v>7</v>
      </c>
      <c r="AH143" s="238">
        <v>2</v>
      </c>
      <c r="AI143" s="238">
        <v>2</v>
      </c>
      <c r="AJ143" s="238">
        <v>4</v>
      </c>
      <c r="AK143" s="238">
        <v>21</v>
      </c>
      <c r="AL143" s="238">
        <v>16</v>
      </c>
      <c r="AM143" s="238" t="s">
        <v>354</v>
      </c>
      <c r="AN143" s="238">
        <v>5</v>
      </c>
      <c r="AO143" s="238">
        <v>16</v>
      </c>
      <c r="AS143" s="238">
        <v>3</v>
      </c>
      <c r="AT143" s="238">
        <v>20</v>
      </c>
      <c r="AU143" s="238">
        <v>50</v>
      </c>
      <c r="AV143" s="238">
        <v>11</v>
      </c>
      <c r="AW143" s="238">
        <v>21</v>
      </c>
      <c r="AX143" s="238">
        <v>2</v>
      </c>
      <c r="AY143" s="238">
        <v>4</v>
      </c>
      <c r="AZ143" s="238">
        <v>4</v>
      </c>
      <c r="BA143" s="238">
        <v>8</v>
      </c>
      <c r="BB143" s="238">
        <v>46</v>
      </c>
      <c r="BC143" s="238" t="s">
        <v>363</v>
      </c>
      <c r="BD143" s="238">
        <v>5</v>
      </c>
      <c r="BE143" s="238">
        <v>1</v>
      </c>
      <c r="BI143" s="238">
        <v>3</v>
      </c>
      <c r="BJ143" s="238">
        <v>20</v>
      </c>
      <c r="BK143" s="238">
        <v>50</v>
      </c>
      <c r="BL143" s="238">
        <v>11</v>
      </c>
      <c r="BM143" s="238">
        <v>21</v>
      </c>
      <c r="CT143" s="238">
        <v>436943</v>
      </c>
      <c r="CU143" s="238">
        <v>4965388</v>
      </c>
      <c r="CV143" s="238">
        <v>44.839111500000001</v>
      </c>
      <c r="CW143" s="238">
        <v>-93.797826099999995</v>
      </c>
      <c r="CX143" s="238" t="s">
        <v>359</v>
      </c>
      <c r="CY143" s="238" t="s">
        <v>4494</v>
      </c>
    </row>
    <row r="144" spans="1:103" hidden="1" x14ac:dyDescent="0.25">
      <c r="A144" s="238">
        <v>10935569</v>
      </c>
      <c r="B144" s="238">
        <v>3</v>
      </c>
      <c r="C144" s="238">
        <v>5</v>
      </c>
      <c r="D144" s="238">
        <v>31.716000000000001</v>
      </c>
      <c r="E144" s="238">
        <v>10</v>
      </c>
      <c r="F144" s="238" t="s">
        <v>1060</v>
      </c>
      <c r="H144" s="238" t="s">
        <v>354</v>
      </c>
      <c r="I144" s="238">
        <v>25</v>
      </c>
      <c r="K144" s="238">
        <v>14017843</v>
      </c>
      <c r="L144" s="238">
        <v>141600041</v>
      </c>
      <c r="M144" s="238">
        <v>6</v>
      </c>
      <c r="N144" s="238">
        <v>7</v>
      </c>
      <c r="O144" s="238">
        <v>2014</v>
      </c>
      <c r="P144" s="238" t="s">
        <v>364</v>
      </c>
      <c r="Q144" s="238">
        <v>12</v>
      </c>
      <c r="S144" s="238">
        <v>4</v>
      </c>
      <c r="T144" s="238">
        <v>0</v>
      </c>
      <c r="U144" s="238">
        <v>2</v>
      </c>
      <c r="V144" s="238">
        <v>1</v>
      </c>
      <c r="W144" s="238">
        <v>10</v>
      </c>
      <c r="X144" s="238">
        <v>10</v>
      </c>
      <c r="Y144" s="238">
        <v>1</v>
      </c>
      <c r="Z144" s="238">
        <v>2</v>
      </c>
      <c r="AB144" s="238">
        <v>1</v>
      </c>
      <c r="AC144" s="238">
        <v>98</v>
      </c>
      <c r="AD144" s="238" t="s">
        <v>1773</v>
      </c>
      <c r="AE144" s="238" t="s">
        <v>1012</v>
      </c>
      <c r="AF144" s="238" t="s">
        <v>4194</v>
      </c>
      <c r="AG144" s="238">
        <v>7</v>
      </c>
      <c r="AH144" s="238">
        <v>2</v>
      </c>
      <c r="AI144" s="238">
        <v>3</v>
      </c>
      <c r="AJ144" s="238">
        <v>3</v>
      </c>
      <c r="AK144" s="238">
        <v>21</v>
      </c>
      <c r="AL144" s="238">
        <v>17</v>
      </c>
      <c r="AM144" s="238" t="s">
        <v>354</v>
      </c>
      <c r="AN144" s="238">
        <v>5</v>
      </c>
      <c r="AS144" s="238">
        <v>7</v>
      </c>
      <c r="AT144" s="238">
        <v>20</v>
      </c>
      <c r="AU144" s="238">
        <v>55</v>
      </c>
      <c r="AV144" s="238">
        <v>11</v>
      </c>
      <c r="AW144" s="238">
        <v>21</v>
      </c>
      <c r="AX144" s="238">
        <v>2</v>
      </c>
      <c r="AY144" s="238">
        <v>3</v>
      </c>
      <c r="AZ144" s="238">
        <v>3</v>
      </c>
      <c r="BA144" s="238">
        <v>21</v>
      </c>
      <c r="BB144" s="238">
        <v>31</v>
      </c>
      <c r="BC144" s="238" t="s">
        <v>354</v>
      </c>
      <c r="BD144" s="238">
        <v>5</v>
      </c>
      <c r="BE144" s="238">
        <v>1</v>
      </c>
      <c r="BI144" s="238">
        <v>7</v>
      </c>
      <c r="BJ144" s="238">
        <v>20</v>
      </c>
      <c r="BK144" s="238">
        <v>55</v>
      </c>
      <c r="BL144" s="238">
        <v>11</v>
      </c>
      <c r="BM144" s="238">
        <v>21</v>
      </c>
      <c r="CT144" s="238">
        <v>436943</v>
      </c>
      <c r="CU144" s="238">
        <v>4965388</v>
      </c>
      <c r="CV144" s="238">
        <v>44.839111500000001</v>
      </c>
      <c r="CW144" s="238">
        <v>-93.797826099999995</v>
      </c>
      <c r="CX144" s="238" t="s">
        <v>359</v>
      </c>
      <c r="CY144" s="238" t="s">
        <v>4495</v>
      </c>
    </row>
    <row r="145" spans="1:103" x14ac:dyDescent="0.25">
      <c r="A145" s="238">
        <v>10935824</v>
      </c>
      <c r="B145" s="238">
        <v>3</v>
      </c>
      <c r="C145" s="238">
        <v>5</v>
      </c>
      <c r="D145" s="238">
        <v>31.716000000000001</v>
      </c>
      <c r="E145" s="238">
        <v>10</v>
      </c>
      <c r="F145" s="238" t="s">
        <v>1060</v>
      </c>
      <c r="H145" s="238" t="s">
        <v>354</v>
      </c>
      <c r="I145" s="238">
        <v>25</v>
      </c>
      <c r="K145" s="238">
        <v>14019386</v>
      </c>
      <c r="L145" s="238">
        <v>141740012</v>
      </c>
      <c r="M145" s="238">
        <v>6</v>
      </c>
      <c r="N145" s="238">
        <v>19</v>
      </c>
      <c r="O145" s="238">
        <v>2014</v>
      </c>
      <c r="P145" s="238" t="s">
        <v>384</v>
      </c>
      <c r="Q145" s="238">
        <v>21</v>
      </c>
      <c r="S145" s="238">
        <v>5</v>
      </c>
      <c r="T145" s="238">
        <v>0</v>
      </c>
      <c r="U145" s="238">
        <v>2</v>
      </c>
      <c r="V145" s="238">
        <v>5</v>
      </c>
      <c r="W145" s="238">
        <v>10</v>
      </c>
      <c r="X145" s="238">
        <v>3</v>
      </c>
      <c r="Y145" s="238">
        <v>4</v>
      </c>
      <c r="Z145" s="238">
        <v>2</v>
      </c>
      <c r="AB145" s="238">
        <v>1</v>
      </c>
      <c r="AC145" s="238">
        <v>98</v>
      </c>
      <c r="AD145" s="238" t="s">
        <v>4440</v>
      </c>
      <c r="AE145" s="238" t="s">
        <v>4496</v>
      </c>
      <c r="AF145" s="238" t="s">
        <v>4194</v>
      </c>
      <c r="AG145" s="238">
        <v>10</v>
      </c>
      <c r="AH145" s="238">
        <v>2</v>
      </c>
      <c r="AI145" s="238">
        <v>4</v>
      </c>
      <c r="AJ145" s="238">
        <v>3</v>
      </c>
      <c r="AK145" s="238">
        <v>21</v>
      </c>
      <c r="AL145" s="238">
        <v>32</v>
      </c>
      <c r="AM145" s="238" t="s">
        <v>354</v>
      </c>
      <c r="AN145" s="238">
        <v>5</v>
      </c>
      <c r="AO145" s="238">
        <v>1</v>
      </c>
      <c r="AS145" s="238">
        <v>7</v>
      </c>
      <c r="AT145" s="238">
        <v>20</v>
      </c>
      <c r="AU145" s="238">
        <v>50</v>
      </c>
      <c r="AV145" s="238">
        <v>11</v>
      </c>
      <c r="AW145" s="238">
        <v>21</v>
      </c>
      <c r="AX145" s="238">
        <v>2</v>
      </c>
      <c r="AY145" s="238">
        <v>2</v>
      </c>
      <c r="AZ145" s="238">
        <v>1</v>
      </c>
      <c r="BA145" s="238">
        <v>21</v>
      </c>
      <c r="BB145" s="238">
        <v>52</v>
      </c>
      <c r="BC145" s="238" t="s">
        <v>363</v>
      </c>
      <c r="BD145" s="238">
        <v>5</v>
      </c>
      <c r="BE145" s="238">
        <v>2</v>
      </c>
      <c r="BF145" s="238">
        <v>4</v>
      </c>
      <c r="BI145" s="238">
        <v>7</v>
      </c>
      <c r="BJ145" s="238">
        <v>20</v>
      </c>
      <c r="BK145" s="238">
        <v>50</v>
      </c>
      <c r="BL145" s="238">
        <v>11</v>
      </c>
      <c r="BM145" s="238">
        <v>21</v>
      </c>
      <c r="CT145" s="238">
        <v>436943</v>
      </c>
      <c r="CU145" s="238">
        <v>4965388</v>
      </c>
      <c r="CV145" s="238">
        <v>44.839111500000001</v>
      </c>
      <c r="CW145" s="238">
        <v>-93.797826099999995</v>
      </c>
      <c r="CX145" s="238" t="s">
        <v>359</v>
      </c>
      <c r="CY145" s="238" t="s">
        <v>4497</v>
      </c>
    </row>
    <row r="146" spans="1:103" x14ac:dyDescent="0.25">
      <c r="A146" s="238">
        <v>10937997</v>
      </c>
      <c r="B146" s="238">
        <v>3</v>
      </c>
      <c r="C146" s="238">
        <v>5</v>
      </c>
      <c r="D146" s="238">
        <v>31.716000000000001</v>
      </c>
      <c r="E146" s="238">
        <v>10</v>
      </c>
      <c r="F146" s="238" t="s">
        <v>1060</v>
      </c>
      <c r="H146" s="238" t="s">
        <v>354</v>
      </c>
      <c r="I146" s="238">
        <v>25</v>
      </c>
      <c r="K146" s="238">
        <v>14033330</v>
      </c>
      <c r="L146" s="238">
        <v>142880008</v>
      </c>
      <c r="M146" s="238">
        <v>10</v>
      </c>
      <c r="N146" s="238">
        <v>13</v>
      </c>
      <c r="O146" s="238">
        <v>2014</v>
      </c>
      <c r="P146" s="238" t="s">
        <v>361</v>
      </c>
      <c r="Q146" s="238">
        <v>21</v>
      </c>
      <c r="S146" s="238">
        <v>5</v>
      </c>
      <c r="T146" s="238">
        <v>0</v>
      </c>
      <c r="U146" s="238">
        <v>1</v>
      </c>
      <c r="V146" s="238">
        <v>8</v>
      </c>
      <c r="W146" s="238">
        <v>32</v>
      </c>
      <c r="X146" s="238">
        <v>3</v>
      </c>
      <c r="Y146" s="238">
        <v>4</v>
      </c>
      <c r="Z146" s="238">
        <v>1</v>
      </c>
      <c r="AA146" s="238">
        <v>1</v>
      </c>
      <c r="AB146" s="238">
        <v>1</v>
      </c>
      <c r="AC146" s="238">
        <v>98</v>
      </c>
      <c r="AD146" s="238" t="s">
        <v>1773</v>
      </c>
      <c r="AE146" s="238" t="s">
        <v>1012</v>
      </c>
      <c r="AF146" s="238" t="s">
        <v>4194</v>
      </c>
      <c r="AG146" s="238">
        <v>3</v>
      </c>
      <c r="AH146" s="238">
        <v>2</v>
      </c>
      <c r="AI146" s="238">
        <v>1</v>
      </c>
      <c r="AJ146" s="238">
        <v>3</v>
      </c>
      <c r="AK146" s="238">
        <v>21</v>
      </c>
      <c r="AL146" s="238">
        <v>73</v>
      </c>
      <c r="AM146" s="238" t="s">
        <v>354</v>
      </c>
      <c r="AN146" s="238">
        <v>5</v>
      </c>
      <c r="AO146" s="238">
        <v>1</v>
      </c>
      <c r="AP146" s="238">
        <v>1</v>
      </c>
      <c r="AS146" s="238">
        <v>7</v>
      </c>
      <c r="AT146" s="238">
        <v>20</v>
      </c>
      <c r="AU146" s="238">
        <v>50</v>
      </c>
      <c r="AV146" s="238">
        <v>11</v>
      </c>
      <c r="AW146" s="238">
        <v>21</v>
      </c>
      <c r="CT146" s="238">
        <v>436943</v>
      </c>
      <c r="CU146" s="238">
        <v>4965388</v>
      </c>
      <c r="CV146" s="238">
        <v>44.839111500000001</v>
      </c>
      <c r="CW146" s="238">
        <v>-93.797826099999995</v>
      </c>
      <c r="CX146" s="238" t="s">
        <v>359</v>
      </c>
      <c r="CY146" s="238" t="s">
        <v>4498</v>
      </c>
    </row>
    <row r="147" spans="1:103" hidden="1" x14ac:dyDescent="0.25">
      <c r="A147" s="238">
        <v>10939548</v>
      </c>
      <c r="B147" s="238">
        <v>3</v>
      </c>
      <c r="C147" s="238">
        <v>5</v>
      </c>
      <c r="D147" s="238">
        <v>31.716000000000001</v>
      </c>
      <c r="E147" s="238">
        <v>10</v>
      </c>
      <c r="F147" s="238" t="s">
        <v>1060</v>
      </c>
      <c r="H147" s="238" t="s">
        <v>354</v>
      </c>
      <c r="I147" s="238">
        <v>25</v>
      </c>
      <c r="K147" s="238">
        <v>14040084</v>
      </c>
      <c r="L147" s="238">
        <v>143490197</v>
      </c>
      <c r="M147" s="238">
        <v>12</v>
      </c>
      <c r="N147" s="238">
        <v>15</v>
      </c>
      <c r="O147" s="238">
        <v>2014</v>
      </c>
      <c r="P147" s="238" t="s">
        <v>361</v>
      </c>
      <c r="Q147" s="238">
        <v>17</v>
      </c>
      <c r="R147" s="238" t="s">
        <v>356</v>
      </c>
      <c r="S147" s="238">
        <v>4</v>
      </c>
      <c r="T147" s="238">
        <v>0</v>
      </c>
      <c r="U147" s="238">
        <v>3</v>
      </c>
      <c r="V147" s="238">
        <v>1</v>
      </c>
      <c r="W147" s="238">
        <v>10</v>
      </c>
      <c r="X147" s="238">
        <v>3</v>
      </c>
      <c r="Y147" s="238">
        <v>4</v>
      </c>
      <c r="Z147" s="238">
        <v>2</v>
      </c>
      <c r="AB147" s="238">
        <v>2</v>
      </c>
      <c r="AC147" s="238">
        <v>98</v>
      </c>
      <c r="AD147" s="238">
        <v>5</v>
      </c>
      <c r="AE147" s="238">
        <v>10</v>
      </c>
      <c r="AF147" s="238" t="s">
        <v>4194</v>
      </c>
      <c r="AG147" s="238">
        <v>7</v>
      </c>
      <c r="AH147" s="238">
        <v>2</v>
      </c>
      <c r="AI147" s="238">
        <v>3</v>
      </c>
      <c r="AJ147" s="238">
        <v>4</v>
      </c>
      <c r="AK147" s="238">
        <v>8</v>
      </c>
      <c r="AL147" s="238">
        <v>37</v>
      </c>
      <c r="AM147" s="238" t="s">
        <v>363</v>
      </c>
      <c r="AN147" s="238">
        <v>5</v>
      </c>
      <c r="AO147" s="238">
        <v>1</v>
      </c>
      <c r="AS147" s="238">
        <v>3</v>
      </c>
      <c r="AT147" s="238">
        <v>20</v>
      </c>
      <c r="AU147" s="238">
        <v>45</v>
      </c>
      <c r="AV147" s="238">
        <v>11</v>
      </c>
      <c r="AW147" s="238">
        <v>21</v>
      </c>
      <c r="AX147" s="238">
        <v>2</v>
      </c>
      <c r="AY147" s="238">
        <v>3</v>
      </c>
      <c r="AZ147" s="238">
        <v>4</v>
      </c>
      <c r="BA147" s="238">
        <v>8</v>
      </c>
      <c r="BB147" s="238">
        <v>42</v>
      </c>
      <c r="BC147" s="238" t="s">
        <v>354</v>
      </c>
      <c r="BD147" s="238">
        <v>5</v>
      </c>
      <c r="BE147" s="238">
        <v>1</v>
      </c>
      <c r="BI147" s="238">
        <v>3</v>
      </c>
      <c r="BJ147" s="238">
        <v>20</v>
      </c>
      <c r="BK147" s="238">
        <v>45</v>
      </c>
      <c r="BL147" s="238">
        <v>11</v>
      </c>
      <c r="BM147" s="238">
        <v>21</v>
      </c>
      <c r="BN147" s="238">
        <v>2</v>
      </c>
      <c r="BO147" s="238">
        <v>2</v>
      </c>
      <c r="BP147" s="238">
        <v>4</v>
      </c>
      <c r="BQ147" s="238">
        <v>21</v>
      </c>
      <c r="BR147" s="238">
        <v>16</v>
      </c>
      <c r="BS147" s="238" t="s">
        <v>354</v>
      </c>
      <c r="BT147" s="238">
        <v>5</v>
      </c>
      <c r="BU147" s="238">
        <v>15</v>
      </c>
      <c r="BY147" s="238">
        <v>3</v>
      </c>
      <c r="BZ147" s="238">
        <v>20</v>
      </c>
      <c r="CA147" s="238">
        <v>45</v>
      </c>
      <c r="CB147" s="238">
        <v>11</v>
      </c>
      <c r="CC147" s="238">
        <v>21</v>
      </c>
      <c r="CT147" s="238">
        <v>436943</v>
      </c>
      <c r="CU147" s="238">
        <v>4965388</v>
      </c>
      <c r="CV147" s="238">
        <v>44.839111500000001</v>
      </c>
      <c r="CW147" s="238">
        <v>-93.797826099999995</v>
      </c>
      <c r="CX147" s="238" t="s">
        <v>359</v>
      </c>
      <c r="CY147" s="238" t="s">
        <v>4499</v>
      </c>
    </row>
    <row r="148" spans="1:103" hidden="1" x14ac:dyDescent="0.25">
      <c r="A148" s="238">
        <v>11017429</v>
      </c>
      <c r="B148" s="238">
        <v>3</v>
      </c>
      <c r="C148" s="238">
        <v>5</v>
      </c>
      <c r="D148" s="238">
        <v>31.716000000000001</v>
      </c>
      <c r="E148" s="238">
        <v>10</v>
      </c>
      <c r="F148" s="238" t="s">
        <v>1060</v>
      </c>
      <c r="H148" s="238" t="s">
        <v>354</v>
      </c>
      <c r="I148" s="238">
        <v>25</v>
      </c>
      <c r="K148" s="238">
        <v>15003861</v>
      </c>
      <c r="L148" s="238">
        <v>150390001</v>
      </c>
      <c r="M148" s="238">
        <v>2</v>
      </c>
      <c r="N148" s="238">
        <v>7</v>
      </c>
      <c r="O148" s="238">
        <v>2015</v>
      </c>
      <c r="P148" s="238" t="s">
        <v>364</v>
      </c>
      <c r="Q148" s="238">
        <v>22</v>
      </c>
      <c r="R148" s="238" t="s">
        <v>356</v>
      </c>
      <c r="S148" s="238">
        <v>4</v>
      </c>
      <c r="T148" s="238">
        <v>0</v>
      </c>
      <c r="U148" s="238">
        <v>2</v>
      </c>
      <c r="V148" s="238">
        <v>3</v>
      </c>
      <c r="W148" s="238">
        <v>10</v>
      </c>
      <c r="X148" s="238">
        <v>3</v>
      </c>
      <c r="Y148" s="238">
        <v>4</v>
      </c>
      <c r="Z148" s="238">
        <v>1</v>
      </c>
      <c r="AB148" s="238">
        <v>1</v>
      </c>
      <c r="AC148" s="238">
        <v>98</v>
      </c>
      <c r="AD148" s="238">
        <v>5</v>
      </c>
      <c r="AE148" s="238">
        <v>10</v>
      </c>
      <c r="AF148" s="238" t="s">
        <v>4194</v>
      </c>
      <c r="AG148" s="238">
        <v>9</v>
      </c>
      <c r="AH148" s="238">
        <v>0</v>
      </c>
      <c r="AI148" s="238">
        <v>2</v>
      </c>
      <c r="AJ148" s="238">
        <v>3</v>
      </c>
      <c r="AL148" s="238">
        <v>18</v>
      </c>
      <c r="AM148" s="238" t="s">
        <v>354</v>
      </c>
      <c r="AN148" s="238">
        <v>5</v>
      </c>
      <c r="AO148" s="238">
        <v>4</v>
      </c>
      <c r="AQ148" s="238">
        <v>7</v>
      </c>
      <c r="AS148" s="238">
        <v>7</v>
      </c>
      <c r="AT148" s="238">
        <v>20</v>
      </c>
      <c r="AU148" s="238">
        <v>50</v>
      </c>
      <c r="AV148" s="238">
        <v>11</v>
      </c>
      <c r="AW148" s="238">
        <v>21</v>
      </c>
      <c r="AX148" s="238">
        <v>2</v>
      </c>
      <c r="AY148" s="238">
        <v>4</v>
      </c>
      <c r="AZ148" s="238">
        <v>4</v>
      </c>
      <c r="BA148" s="238">
        <v>24</v>
      </c>
      <c r="BB148" s="238">
        <v>39</v>
      </c>
      <c r="BC148" s="238" t="s">
        <v>363</v>
      </c>
      <c r="BD148" s="238">
        <v>5</v>
      </c>
      <c r="BE148" s="238">
        <v>1</v>
      </c>
      <c r="BI148" s="238">
        <v>7</v>
      </c>
      <c r="BJ148" s="238">
        <v>20</v>
      </c>
      <c r="BK148" s="238">
        <v>50</v>
      </c>
      <c r="BL148" s="238">
        <v>11</v>
      </c>
      <c r="BM148" s="238">
        <v>21</v>
      </c>
      <c r="CT148" s="238">
        <v>436943</v>
      </c>
      <c r="CU148" s="238">
        <v>4965388</v>
      </c>
      <c r="CV148" s="238">
        <v>44.839111500000001</v>
      </c>
      <c r="CW148" s="238">
        <v>-93.797826099999995</v>
      </c>
      <c r="CX148" s="238" t="s">
        <v>359</v>
      </c>
      <c r="CY148" s="238" t="s">
        <v>4500</v>
      </c>
    </row>
    <row r="149" spans="1:103" x14ac:dyDescent="0.25">
      <c r="A149" s="238">
        <v>690463</v>
      </c>
      <c r="B149" s="238">
        <v>3</v>
      </c>
      <c r="C149" s="238">
        <v>5</v>
      </c>
      <c r="D149" s="238">
        <v>31.716999999999999</v>
      </c>
      <c r="E149" s="238">
        <v>10</v>
      </c>
      <c r="G149" s="238" t="s">
        <v>1060</v>
      </c>
      <c r="H149" s="238" t="s">
        <v>354</v>
      </c>
      <c r="I149" s="238">
        <v>25</v>
      </c>
      <c r="K149" s="238">
        <v>19004918</v>
      </c>
      <c r="M149" s="238">
        <v>2</v>
      </c>
      <c r="N149" s="238">
        <v>18</v>
      </c>
      <c r="O149" s="238">
        <v>2019</v>
      </c>
      <c r="P149" s="238" t="s">
        <v>361</v>
      </c>
      <c r="Q149" s="238">
        <v>18</v>
      </c>
      <c r="R149" s="238" t="s">
        <v>419</v>
      </c>
      <c r="S149" s="238">
        <v>5</v>
      </c>
      <c r="T149" s="238">
        <v>0</v>
      </c>
      <c r="U149" s="238">
        <v>2</v>
      </c>
      <c r="V149" s="238">
        <v>12</v>
      </c>
      <c r="W149" s="238">
        <v>10</v>
      </c>
      <c r="X149" s="238">
        <v>10</v>
      </c>
      <c r="Y149" s="238">
        <v>3</v>
      </c>
      <c r="Z149" s="238">
        <v>1</v>
      </c>
      <c r="AB149" s="238">
        <v>1</v>
      </c>
      <c r="AC149" s="238">
        <v>98</v>
      </c>
      <c r="AD149" s="238" t="s">
        <v>4329</v>
      </c>
      <c r="AF149" s="238" t="s">
        <v>4424</v>
      </c>
      <c r="AG149" s="238">
        <v>7</v>
      </c>
      <c r="AH149" s="238">
        <v>2</v>
      </c>
      <c r="AI149" s="238">
        <v>2</v>
      </c>
      <c r="AJ149" s="238">
        <v>1</v>
      </c>
      <c r="AK149" s="238">
        <v>34</v>
      </c>
      <c r="AL149" s="238">
        <v>44</v>
      </c>
      <c r="AM149" s="238" t="s">
        <v>354</v>
      </c>
      <c r="AN149" s="238">
        <v>5</v>
      </c>
      <c r="AO149" s="238">
        <v>1</v>
      </c>
      <c r="AS149" s="238">
        <v>15</v>
      </c>
      <c r="AT149" s="238">
        <v>20</v>
      </c>
      <c r="AU149" s="238">
        <v>40</v>
      </c>
      <c r="AV149" s="238">
        <v>11</v>
      </c>
      <c r="AW149" s="238">
        <v>21</v>
      </c>
      <c r="AX149" s="238">
        <v>2</v>
      </c>
      <c r="AY149" s="238">
        <v>2</v>
      </c>
      <c r="AZ149" s="238">
        <v>1</v>
      </c>
      <c r="BA149" s="238">
        <v>21</v>
      </c>
      <c r="BB149" s="238">
        <v>36</v>
      </c>
      <c r="BC149" s="238" t="s">
        <v>354</v>
      </c>
      <c r="BD149" s="238">
        <v>5</v>
      </c>
      <c r="BE149" s="238">
        <v>90</v>
      </c>
      <c r="BI149" s="238">
        <v>15</v>
      </c>
      <c r="BJ149" s="238">
        <v>20</v>
      </c>
      <c r="BK149" s="238">
        <v>40</v>
      </c>
      <c r="BL149" s="238">
        <v>11</v>
      </c>
      <c r="BM149" s="238">
        <v>21</v>
      </c>
      <c r="CT149" s="238">
        <v>436926.96109829802</v>
      </c>
      <c r="CU149" s="238">
        <v>4965390.9417823497</v>
      </c>
      <c r="CV149" s="238">
        <v>44.839140550000003</v>
      </c>
      <c r="CW149" s="238">
        <v>-93.798033930000003</v>
      </c>
      <c r="CX149" s="238" t="s">
        <v>359</v>
      </c>
      <c r="CY149" s="238" t="s">
        <v>4501</v>
      </c>
    </row>
    <row r="150" spans="1:103" x14ac:dyDescent="0.25">
      <c r="A150" s="238">
        <v>834988</v>
      </c>
      <c r="B150" s="238">
        <v>3</v>
      </c>
      <c r="C150" s="238">
        <v>5</v>
      </c>
      <c r="D150" s="238">
        <v>31.716999999999999</v>
      </c>
      <c r="E150" s="238">
        <v>10</v>
      </c>
      <c r="G150" s="238" t="s">
        <v>1060</v>
      </c>
      <c r="H150" s="238" t="s">
        <v>354</v>
      </c>
      <c r="I150" s="238">
        <v>25</v>
      </c>
      <c r="K150" s="238">
        <v>20023482</v>
      </c>
      <c r="L150" s="238">
        <v>202250125</v>
      </c>
      <c r="M150" s="238">
        <v>8</v>
      </c>
      <c r="N150" s="238">
        <v>12</v>
      </c>
      <c r="O150" s="238">
        <v>2020</v>
      </c>
      <c r="P150" s="238" t="s">
        <v>355</v>
      </c>
      <c r="Q150" s="238">
        <v>18</v>
      </c>
      <c r="R150" s="238">
        <v>98</v>
      </c>
      <c r="S150" s="238">
        <v>5</v>
      </c>
      <c r="T150" s="238">
        <v>0</v>
      </c>
      <c r="U150" s="238">
        <v>2</v>
      </c>
      <c r="V150" s="238">
        <v>12</v>
      </c>
      <c r="W150" s="238">
        <v>10</v>
      </c>
      <c r="X150" s="238">
        <v>3</v>
      </c>
      <c r="Y150" s="238">
        <v>1</v>
      </c>
      <c r="Z150" s="238">
        <v>3</v>
      </c>
      <c r="AA150" s="238">
        <v>2</v>
      </c>
      <c r="AB150" s="238">
        <v>2</v>
      </c>
      <c r="AC150" s="238">
        <v>98</v>
      </c>
      <c r="AD150" s="238" t="s">
        <v>4329</v>
      </c>
      <c r="AE150" s="238" t="s">
        <v>4475</v>
      </c>
      <c r="AF150" s="238" t="s">
        <v>4424</v>
      </c>
      <c r="AG150" s="238">
        <v>7</v>
      </c>
      <c r="AH150" s="238">
        <v>2</v>
      </c>
      <c r="AI150" s="238">
        <v>2</v>
      </c>
      <c r="AJ150" s="238">
        <v>4</v>
      </c>
      <c r="AK150" s="238">
        <v>21</v>
      </c>
      <c r="AL150" s="238">
        <v>17</v>
      </c>
      <c r="AM150" s="238" t="s">
        <v>363</v>
      </c>
      <c r="AN150" s="238">
        <v>5</v>
      </c>
      <c r="AO150" s="238">
        <v>4</v>
      </c>
      <c r="AS150" s="238">
        <v>15</v>
      </c>
      <c r="AT150" s="238">
        <v>20</v>
      </c>
      <c r="AV150" s="238">
        <v>11</v>
      </c>
      <c r="AW150" s="238">
        <v>21</v>
      </c>
      <c r="AX150" s="238">
        <v>2</v>
      </c>
      <c r="AY150" s="238">
        <v>2</v>
      </c>
      <c r="AZ150" s="238">
        <v>4</v>
      </c>
      <c r="BA150" s="238">
        <v>25</v>
      </c>
      <c r="BB150" s="238">
        <v>48</v>
      </c>
      <c r="BC150" s="238" t="s">
        <v>354</v>
      </c>
      <c r="BD150" s="238">
        <v>5</v>
      </c>
      <c r="BE150" s="238">
        <v>10</v>
      </c>
      <c r="BI150" s="238">
        <v>15</v>
      </c>
      <c r="BJ150" s="238">
        <v>20</v>
      </c>
      <c r="BL150" s="238">
        <v>11</v>
      </c>
      <c r="BM150" s="238">
        <v>21</v>
      </c>
      <c r="CT150" s="238">
        <v>436926.59947211499</v>
      </c>
      <c r="CU150" s="238">
        <v>4965393.1668059304</v>
      </c>
      <c r="CV150" s="238">
        <v>44.839160550000003</v>
      </c>
      <c r="CW150" s="238">
        <v>-93.798038790000007</v>
      </c>
      <c r="CX150" s="238" t="s">
        <v>359</v>
      </c>
      <c r="CY150" s="238" t="s">
        <v>4502</v>
      </c>
    </row>
    <row r="151" spans="1:103" x14ac:dyDescent="0.25">
      <c r="A151" s="238">
        <v>635434</v>
      </c>
      <c r="B151" s="238">
        <v>3</v>
      </c>
      <c r="C151" s="238">
        <v>5</v>
      </c>
      <c r="D151" s="238">
        <v>31.718</v>
      </c>
      <c r="E151" s="238">
        <v>10</v>
      </c>
      <c r="F151" s="238" t="s">
        <v>1060</v>
      </c>
      <c r="H151" s="238" t="s">
        <v>354</v>
      </c>
      <c r="I151" s="238">
        <v>25</v>
      </c>
      <c r="K151" s="238">
        <v>18029469</v>
      </c>
      <c r="M151" s="238">
        <v>9</v>
      </c>
      <c r="N151" s="238">
        <v>17</v>
      </c>
      <c r="O151" s="238">
        <v>2018</v>
      </c>
      <c r="P151" s="238" t="s">
        <v>361</v>
      </c>
      <c r="Q151" s="238">
        <v>11</v>
      </c>
      <c r="R151" s="238" t="s">
        <v>369</v>
      </c>
      <c r="S151" s="238">
        <v>5</v>
      </c>
      <c r="T151" s="238">
        <v>0</v>
      </c>
      <c r="U151" s="238">
        <v>2</v>
      </c>
      <c r="V151" s="238">
        <v>10</v>
      </c>
      <c r="W151" s="238">
        <v>10</v>
      </c>
      <c r="X151" s="238">
        <v>3</v>
      </c>
      <c r="Y151" s="238">
        <v>1</v>
      </c>
      <c r="Z151" s="238">
        <v>1</v>
      </c>
      <c r="AB151" s="238">
        <v>1</v>
      </c>
      <c r="AC151" s="238">
        <v>98</v>
      </c>
      <c r="AD151" s="238" t="s">
        <v>2726</v>
      </c>
      <c r="AF151" s="238" t="s">
        <v>4194</v>
      </c>
      <c r="AG151" s="238">
        <v>5</v>
      </c>
      <c r="AH151" s="238">
        <v>2</v>
      </c>
      <c r="AI151" s="238">
        <v>2</v>
      </c>
      <c r="AJ151" s="238">
        <v>3</v>
      </c>
      <c r="AK151" s="238">
        <v>23</v>
      </c>
      <c r="AL151" s="238">
        <v>50</v>
      </c>
      <c r="AM151" s="238" t="s">
        <v>363</v>
      </c>
      <c r="AN151" s="238">
        <v>5</v>
      </c>
      <c r="AO151" s="238">
        <v>68</v>
      </c>
      <c r="AS151" s="238">
        <v>14</v>
      </c>
      <c r="AT151" s="238">
        <v>20</v>
      </c>
      <c r="AU151" s="238">
        <v>50</v>
      </c>
      <c r="AV151" s="238">
        <v>11</v>
      </c>
      <c r="AW151" s="238">
        <v>21</v>
      </c>
      <c r="AX151" s="238">
        <v>2</v>
      </c>
      <c r="AY151" s="238">
        <v>2</v>
      </c>
      <c r="AZ151" s="238">
        <v>3</v>
      </c>
      <c r="BA151" s="238">
        <v>24</v>
      </c>
      <c r="BB151" s="238">
        <v>55</v>
      </c>
      <c r="BC151" s="238" t="s">
        <v>354</v>
      </c>
      <c r="BD151" s="238">
        <v>5</v>
      </c>
      <c r="BE151" s="238">
        <v>1</v>
      </c>
      <c r="BI151" s="238">
        <v>14</v>
      </c>
      <c r="BJ151" s="238">
        <v>20</v>
      </c>
      <c r="BK151" s="238">
        <v>50</v>
      </c>
      <c r="BL151" s="238">
        <v>11</v>
      </c>
      <c r="BM151" s="238">
        <v>21</v>
      </c>
      <c r="CT151" s="238">
        <v>436946.06214876001</v>
      </c>
      <c r="CU151" s="238">
        <v>4965388.7842713902</v>
      </c>
      <c r="CV151" s="238">
        <v>44.83912282</v>
      </c>
      <c r="CW151" s="238">
        <v>-93.797792009999995</v>
      </c>
      <c r="CX151" s="238" t="s">
        <v>359</v>
      </c>
      <c r="CY151" s="238" t="s">
        <v>4503</v>
      </c>
    </row>
    <row r="152" spans="1:103" x14ac:dyDescent="0.25">
      <c r="A152" s="238">
        <v>735223</v>
      </c>
      <c r="B152" s="238">
        <v>3</v>
      </c>
      <c r="C152" s="238">
        <v>5</v>
      </c>
      <c r="D152" s="238">
        <v>31.719000000000001</v>
      </c>
      <c r="E152" s="238">
        <v>10</v>
      </c>
      <c r="G152" s="238" t="s">
        <v>1060</v>
      </c>
      <c r="H152" s="238" t="s">
        <v>354</v>
      </c>
      <c r="I152" s="238">
        <v>25</v>
      </c>
      <c r="K152" s="238">
        <v>19021336</v>
      </c>
      <c r="M152" s="238">
        <v>7</v>
      </c>
      <c r="N152" s="238">
        <v>22</v>
      </c>
      <c r="O152" s="238">
        <v>2019</v>
      </c>
      <c r="P152" s="238" t="s">
        <v>361</v>
      </c>
      <c r="Q152" s="238">
        <v>16</v>
      </c>
      <c r="R152" s="238">
        <v>98</v>
      </c>
      <c r="S152" s="238">
        <v>5</v>
      </c>
      <c r="T152" s="238">
        <v>0</v>
      </c>
      <c r="U152" s="238">
        <v>2</v>
      </c>
      <c r="V152" s="238">
        <v>13</v>
      </c>
      <c r="W152" s="238">
        <v>10</v>
      </c>
      <c r="X152" s="238">
        <v>3</v>
      </c>
      <c r="Y152" s="238">
        <v>1</v>
      </c>
      <c r="Z152" s="238">
        <v>1</v>
      </c>
      <c r="AB152" s="238">
        <v>1</v>
      </c>
      <c r="AC152" s="238">
        <v>98</v>
      </c>
      <c r="AD152" s="238" t="s">
        <v>4329</v>
      </c>
      <c r="AF152" s="238" t="s">
        <v>4194</v>
      </c>
      <c r="AG152" s="238">
        <v>8</v>
      </c>
      <c r="AH152" s="238">
        <v>2</v>
      </c>
      <c r="AI152" s="238">
        <v>5</v>
      </c>
      <c r="AJ152" s="238">
        <v>1</v>
      </c>
      <c r="AK152" s="238">
        <v>21</v>
      </c>
      <c r="AL152" s="238">
        <v>47</v>
      </c>
      <c r="AM152" s="238" t="s">
        <v>354</v>
      </c>
      <c r="AN152" s="238">
        <v>5</v>
      </c>
      <c r="AO152" s="238">
        <v>1</v>
      </c>
      <c r="AS152" s="238">
        <v>14</v>
      </c>
      <c r="AT152" s="238">
        <v>20</v>
      </c>
      <c r="AU152" s="238">
        <v>35</v>
      </c>
      <c r="AV152" s="238">
        <v>11</v>
      </c>
      <c r="AW152" s="238">
        <v>21</v>
      </c>
      <c r="AX152" s="238">
        <v>2</v>
      </c>
      <c r="AY152" s="238">
        <v>3</v>
      </c>
      <c r="AZ152" s="238">
        <v>2</v>
      </c>
      <c r="BA152" s="238">
        <v>24</v>
      </c>
      <c r="BB152" s="238">
        <v>79</v>
      </c>
      <c r="BC152" s="238" t="s">
        <v>354</v>
      </c>
      <c r="BD152" s="238">
        <v>5</v>
      </c>
      <c r="BE152" s="238">
        <v>70</v>
      </c>
      <c r="BI152" s="238">
        <v>14</v>
      </c>
      <c r="BJ152" s="238">
        <v>20</v>
      </c>
      <c r="BK152" s="238">
        <v>35</v>
      </c>
      <c r="BL152" s="238">
        <v>11</v>
      </c>
      <c r="BM152" s="238">
        <v>21</v>
      </c>
      <c r="CT152" s="238">
        <v>436935.77378791</v>
      </c>
      <c r="CU152" s="238">
        <v>4965389.2722345097</v>
      </c>
      <c r="CV152" s="238">
        <v>44.839126309999997</v>
      </c>
      <c r="CW152" s="238">
        <v>-93.797922229999998</v>
      </c>
      <c r="CX152" s="238" t="s">
        <v>359</v>
      </c>
      <c r="CY152" s="238" t="s">
        <v>4504</v>
      </c>
    </row>
    <row r="153" spans="1:103" hidden="1" x14ac:dyDescent="0.25">
      <c r="A153" s="238">
        <v>10937134</v>
      </c>
      <c r="B153" s="238">
        <v>3</v>
      </c>
      <c r="C153" s="238">
        <v>5</v>
      </c>
      <c r="D153" s="238">
        <v>31.72</v>
      </c>
      <c r="E153" s="238">
        <v>10</v>
      </c>
      <c r="F153" s="238" t="s">
        <v>1060</v>
      </c>
      <c r="H153" s="238" t="s">
        <v>354</v>
      </c>
      <c r="I153" s="238">
        <v>25</v>
      </c>
      <c r="K153" s="238">
        <v>14028665</v>
      </c>
      <c r="L153" s="238">
        <v>142470012</v>
      </c>
      <c r="M153" s="238">
        <v>9</v>
      </c>
      <c r="N153" s="238">
        <v>3</v>
      </c>
      <c r="O153" s="238">
        <v>2014</v>
      </c>
      <c r="P153" s="238" t="s">
        <v>355</v>
      </c>
      <c r="Q153" s="238">
        <v>5</v>
      </c>
      <c r="S153" s="238">
        <v>3</v>
      </c>
      <c r="T153" s="238">
        <v>0</v>
      </c>
      <c r="U153" s="238">
        <v>1</v>
      </c>
      <c r="V153" s="238">
        <v>90</v>
      </c>
      <c r="W153" s="238">
        <v>8</v>
      </c>
      <c r="X153" s="238">
        <v>3</v>
      </c>
      <c r="Y153" s="238">
        <v>4</v>
      </c>
      <c r="Z153" s="238">
        <v>1</v>
      </c>
      <c r="AB153" s="238">
        <v>1</v>
      </c>
      <c r="AC153" s="238">
        <v>98</v>
      </c>
      <c r="AD153" s="238" t="s">
        <v>1053</v>
      </c>
      <c r="AE153" s="238" t="s">
        <v>4505</v>
      </c>
      <c r="AF153" s="238" t="s">
        <v>4194</v>
      </c>
      <c r="AG153" s="238">
        <v>1</v>
      </c>
      <c r="AH153" s="238">
        <v>2</v>
      </c>
      <c r="AI153" s="238">
        <v>2</v>
      </c>
      <c r="AJ153" s="238">
        <v>3</v>
      </c>
      <c r="AK153" s="238">
        <v>21</v>
      </c>
      <c r="AL153" s="238">
        <v>57</v>
      </c>
      <c r="AM153" s="238" t="s">
        <v>363</v>
      </c>
      <c r="AN153" s="238">
        <v>5</v>
      </c>
      <c r="AO153" s="238">
        <v>15</v>
      </c>
      <c r="AS153" s="238">
        <v>4</v>
      </c>
      <c r="AT153" s="238">
        <v>90</v>
      </c>
      <c r="AU153" s="238">
        <v>45</v>
      </c>
      <c r="AV153" s="238">
        <v>11</v>
      </c>
      <c r="AW153" s="238">
        <v>21</v>
      </c>
      <c r="AX153" s="238">
        <v>5</v>
      </c>
      <c r="AY153" s="238">
        <v>60</v>
      </c>
      <c r="BB153" s="238">
        <v>59</v>
      </c>
      <c r="BC153" s="238" t="s">
        <v>363</v>
      </c>
      <c r="BD153" s="238">
        <v>5</v>
      </c>
      <c r="BE153" s="238">
        <v>21</v>
      </c>
      <c r="BG153" s="238">
        <v>5</v>
      </c>
      <c r="BI153" s="238">
        <v>4</v>
      </c>
      <c r="BJ153" s="238">
        <v>90</v>
      </c>
      <c r="BK153" s="238">
        <v>45</v>
      </c>
      <c r="BL153" s="238">
        <v>11</v>
      </c>
      <c r="BM153" s="238">
        <v>21</v>
      </c>
      <c r="CT153" s="238">
        <v>436948</v>
      </c>
      <c r="CU153" s="238">
        <v>4965391</v>
      </c>
      <c r="CV153" s="238">
        <v>44.839140800000003</v>
      </c>
      <c r="CW153" s="238">
        <v>-93.797765600000005</v>
      </c>
      <c r="CX153" s="238" t="s">
        <v>359</v>
      </c>
      <c r="CY153" s="238" t="s">
        <v>4506</v>
      </c>
    </row>
    <row r="154" spans="1:103" x14ac:dyDescent="0.25">
      <c r="A154" s="238">
        <v>584436</v>
      </c>
      <c r="B154" s="238">
        <v>3</v>
      </c>
      <c r="C154" s="238">
        <v>5</v>
      </c>
      <c r="D154" s="238">
        <v>31.722000000000001</v>
      </c>
      <c r="E154" s="238">
        <v>10</v>
      </c>
      <c r="F154" s="238" t="s">
        <v>1060</v>
      </c>
      <c r="H154" s="238" t="s">
        <v>354</v>
      </c>
      <c r="I154" s="238">
        <v>25</v>
      </c>
      <c r="K154" s="238">
        <v>18008152</v>
      </c>
      <c r="M154" s="238">
        <v>3</v>
      </c>
      <c r="N154" s="238">
        <v>19</v>
      </c>
      <c r="O154" s="238">
        <v>2018</v>
      </c>
      <c r="P154" s="238" t="s">
        <v>361</v>
      </c>
      <c r="Q154" s="238">
        <v>13</v>
      </c>
      <c r="R154" s="238" t="s">
        <v>369</v>
      </c>
      <c r="S154" s="238">
        <v>5</v>
      </c>
      <c r="T154" s="238">
        <v>0</v>
      </c>
      <c r="U154" s="238">
        <v>2</v>
      </c>
      <c r="V154" s="238">
        <v>5</v>
      </c>
      <c r="W154" s="238">
        <v>10</v>
      </c>
      <c r="X154" s="238">
        <v>3</v>
      </c>
      <c r="Y154" s="238">
        <v>1</v>
      </c>
      <c r="Z154" s="238">
        <v>2</v>
      </c>
      <c r="AB154" s="238">
        <v>1</v>
      </c>
      <c r="AC154" s="238">
        <v>98</v>
      </c>
      <c r="AD154" s="238" t="s">
        <v>2726</v>
      </c>
      <c r="AE154" s="238" t="s">
        <v>4475</v>
      </c>
      <c r="AF154" s="238" t="s">
        <v>4194</v>
      </c>
      <c r="AG154" s="238">
        <v>10</v>
      </c>
      <c r="AH154" s="238">
        <v>2</v>
      </c>
      <c r="AI154" s="238">
        <v>2</v>
      </c>
      <c r="AJ154" s="238">
        <v>1</v>
      </c>
      <c r="AK154" s="238">
        <v>21</v>
      </c>
      <c r="AL154" s="238">
        <v>91</v>
      </c>
      <c r="AM154" s="238" t="s">
        <v>363</v>
      </c>
      <c r="AN154" s="238">
        <v>5</v>
      </c>
      <c r="AO154" s="238">
        <v>70</v>
      </c>
      <c r="AS154" s="238">
        <v>14</v>
      </c>
      <c r="AT154" s="238">
        <v>20</v>
      </c>
      <c r="AU154" s="238">
        <v>40</v>
      </c>
      <c r="AV154" s="238">
        <v>11</v>
      </c>
      <c r="AW154" s="238">
        <v>21</v>
      </c>
      <c r="AX154" s="238">
        <v>2</v>
      </c>
      <c r="AY154" s="238">
        <v>48</v>
      </c>
      <c r="AZ154" s="238">
        <v>2</v>
      </c>
      <c r="BA154" s="238">
        <v>21</v>
      </c>
      <c r="BB154" s="238">
        <v>33</v>
      </c>
      <c r="BC154" s="238" t="s">
        <v>354</v>
      </c>
      <c r="BD154" s="238">
        <v>5</v>
      </c>
      <c r="BE154" s="238">
        <v>1</v>
      </c>
      <c r="BI154" s="238">
        <v>12</v>
      </c>
      <c r="BJ154" s="238">
        <v>20</v>
      </c>
      <c r="BK154" s="238">
        <v>40</v>
      </c>
      <c r="BL154" s="238">
        <v>11</v>
      </c>
      <c r="BM154" s="238">
        <v>21</v>
      </c>
      <c r="CT154" s="238">
        <v>436951.35382601002</v>
      </c>
      <c r="CU154" s="238">
        <v>4965391.1398863504</v>
      </c>
      <c r="CV154" s="238">
        <v>44.839144490000002</v>
      </c>
      <c r="CW154" s="238">
        <v>-93.797725360000001</v>
      </c>
      <c r="CX154" s="238" t="s">
        <v>359</v>
      </c>
      <c r="CY154" s="238" t="s">
        <v>4507</v>
      </c>
    </row>
    <row r="155" spans="1:103" hidden="1" x14ac:dyDescent="0.25">
      <c r="A155" s="238">
        <v>786821</v>
      </c>
      <c r="B155" s="238">
        <v>3</v>
      </c>
      <c r="C155" s="238">
        <v>5</v>
      </c>
      <c r="D155" s="238">
        <v>31.724</v>
      </c>
      <c r="E155" s="238">
        <v>10</v>
      </c>
      <c r="G155" s="238" t="s">
        <v>1060</v>
      </c>
      <c r="H155" s="238" t="s">
        <v>354</v>
      </c>
      <c r="I155" s="238">
        <v>25</v>
      </c>
      <c r="K155" s="238">
        <v>20004067</v>
      </c>
      <c r="L155" s="238">
        <v>200410170</v>
      </c>
      <c r="M155" s="238">
        <v>2</v>
      </c>
      <c r="N155" s="238">
        <v>10</v>
      </c>
      <c r="O155" s="238">
        <v>2020</v>
      </c>
      <c r="P155" s="238" t="s">
        <v>361</v>
      </c>
      <c r="Q155" s="238">
        <v>19</v>
      </c>
      <c r="R155" s="238" t="s">
        <v>356</v>
      </c>
      <c r="S155" s="238">
        <v>3</v>
      </c>
      <c r="T155" s="238">
        <v>0</v>
      </c>
      <c r="U155" s="238">
        <v>2</v>
      </c>
      <c r="V155" s="238">
        <v>5</v>
      </c>
      <c r="W155" s="238">
        <v>10</v>
      </c>
      <c r="X155" s="238">
        <v>3</v>
      </c>
      <c r="Y155" s="238">
        <v>4</v>
      </c>
      <c r="Z155" s="238">
        <v>1</v>
      </c>
      <c r="AB155" s="238">
        <v>1</v>
      </c>
      <c r="AC155" s="238">
        <v>98</v>
      </c>
      <c r="AD155" s="238" t="s">
        <v>4329</v>
      </c>
      <c r="AF155" s="238" t="s">
        <v>4424</v>
      </c>
      <c r="AG155" s="238">
        <v>9</v>
      </c>
      <c r="AH155" s="238">
        <v>2</v>
      </c>
      <c r="AI155" s="238">
        <v>4</v>
      </c>
      <c r="AJ155" s="238">
        <v>4</v>
      </c>
      <c r="AK155" s="238">
        <v>24</v>
      </c>
      <c r="AL155" s="238">
        <v>20</v>
      </c>
      <c r="AM155" s="238" t="s">
        <v>354</v>
      </c>
      <c r="AN155" s="238">
        <v>5</v>
      </c>
      <c r="AO155" s="238">
        <v>2</v>
      </c>
      <c r="AS155" s="238">
        <v>15</v>
      </c>
      <c r="AT155" s="238">
        <v>20</v>
      </c>
      <c r="AU155" s="238">
        <v>50</v>
      </c>
      <c r="AV155" s="238">
        <v>11</v>
      </c>
      <c r="AW155" s="238">
        <v>21</v>
      </c>
      <c r="AX155" s="238">
        <v>2</v>
      </c>
      <c r="AY155" s="238">
        <v>4</v>
      </c>
      <c r="AZ155" s="238">
        <v>3</v>
      </c>
      <c r="BA155" s="238">
        <v>21</v>
      </c>
      <c r="BB155" s="238">
        <v>42</v>
      </c>
      <c r="BC155" s="238" t="s">
        <v>354</v>
      </c>
      <c r="BD155" s="238">
        <v>5</v>
      </c>
      <c r="BE155" s="238">
        <v>1</v>
      </c>
      <c r="BI155" s="238">
        <v>15</v>
      </c>
      <c r="BJ155" s="238">
        <v>20</v>
      </c>
      <c r="BK155" s="238">
        <v>50</v>
      </c>
      <c r="BL155" s="238">
        <v>11</v>
      </c>
      <c r="BM155" s="238">
        <v>21</v>
      </c>
      <c r="CT155" s="238">
        <v>436937.72954374697</v>
      </c>
      <c r="CU155" s="238">
        <v>4965394.4373101303</v>
      </c>
      <c r="CV155" s="238">
        <v>44.83917297</v>
      </c>
      <c r="CW155" s="238">
        <v>-93.797898129999993</v>
      </c>
      <c r="CX155" s="238" t="s">
        <v>359</v>
      </c>
      <c r="CY155" s="238" t="s">
        <v>4508</v>
      </c>
    </row>
    <row r="156" spans="1:103" hidden="1" x14ac:dyDescent="0.25">
      <c r="A156" s="238">
        <v>10849703</v>
      </c>
      <c r="B156" s="238">
        <v>3</v>
      </c>
      <c r="C156" s="238">
        <v>5</v>
      </c>
      <c r="D156" s="238">
        <v>31.725000000000001</v>
      </c>
      <c r="E156" s="238">
        <v>10</v>
      </c>
      <c r="F156" s="238" t="s">
        <v>1060</v>
      </c>
      <c r="H156" s="238" t="s">
        <v>354</v>
      </c>
      <c r="I156" s="238">
        <v>25</v>
      </c>
      <c r="K156" s="238">
        <v>13502179</v>
      </c>
      <c r="L156" s="238">
        <v>130550145</v>
      </c>
      <c r="M156" s="238">
        <v>2</v>
      </c>
      <c r="N156" s="238">
        <v>20</v>
      </c>
      <c r="O156" s="238">
        <v>2013</v>
      </c>
      <c r="P156" s="238" t="s">
        <v>355</v>
      </c>
      <c r="Q156" s="238">
        <v>14</v>
      </c>
      <c r="R156" s="238" t="s">
        <v>356</v>
      </c>
      <c r="S156" s="238">
        <v>4</v>
      </c>
      <c r="T156" s="238">
        <v>0</v>
      </c>
      <c r="U156" s="238">
        <v>2</v>
      </c>
      <c r="V156" s="238">
        <v>1</v>
      </c>
      <c r="W156" s="238">
        <v>10</v>
      </c>
      <c r="X156" s="238">
        <v>3</v>
      </c>
      <c r="Y156" s="238">
        <v>1</v>
      </c>
      <c r="Z156" s="238">
        <v>1</v>
      </c>
      <c r="AB156" s="238">
        <v>1</v>
      </c>
      <c r="AC156" s="238">
        <v>98</v>
      </c>
      <c r="AD156" s="238" t="s">
        <v>1771</v>
      </c>
      <c r="AE156" s="238" t="s">
        <v>4475</v>
      </c>
      <c r="AF156" s="238" t="s">
        <v>4194</v>
      </c>
      <c r="AG156" s="238">
        <v>7</v>
      </c>
      <c r="AH156" s="238">
        <v>2</v>
      </c>
      <c r="AI156" s="238">
        <v>4</v>
      </c>
      <c r="AJ156" s="238">
        <v>4</v>
      </c>
      <c r="AK156" s="238">
        <v>21</v>
      </c>
      <c r="AL156" s="238">
        <v>22</v>
      </c>
      <c r="AM156" s="238" t="s">
        <v>354</v>
      </c>
      <c r="AN156" s="238">
        <v>5</v>
      </c>
      <c r="AO156" s="238">
        <v>4</v>
      </c>
      <c r="AP156" s="238">
        <v>15</v>
      </c>
      <c r="AS156" s="238">
        <v>3</v>
      </c>
      <c r="AT156" s="238">
        <v>20</v>
      </c>
      <c r="AU156" s="238">
        <v>50</v>
      </c>
      <c r="AV156" s="238">
        <v>11</v>
      </c>
      <c r="AW156" s="238">
        <v>21</v>
      </c>
      <c r="AX156" s="238">
        <v>2</v>
      </c>
      <c r="AY156" s="238">
        <v>4</v>
      </c>
      <c r="AZ156" s="238">
        <v>4</v>
      </c>
      <c r="BA156" s="238">
        <v>8</v>
      </c>
      <c r="BB156" s="238">
        <v>72</v>
      </c>
      <c r="BC156" s="238" t="s">
        <v>363</v>
      </c>
      <c r="BD156" s="238">
        <v>5</v>
      </c>
      <c r="BE156" s="238">
        <v>1</v>
      </c>
      <c r="BI156" s="238">
        <v>3</v>
      </c>
      <c r="BJ156" s="238">
        <v>20</v>
      </c>
      <c r="BK156" s="238">
        <v>50</v>
      </c>
      <c r="BL156" s="238">
        <v>11</v>
      </c>
      <c r="BM156" s="238">
        <v>21</v>
      </c>
      <c r="CT156" s="238">
        <v>436956</v>
      </c>
      <c r="CU156" s="238">
        <v>4965395</v>
      </c>
      <c r="CV156" s="238">
        <v>44.839178599999997</v>
      </c>
      <c r="CW156" s="238">
        <v>-93.797672199999994</v>
      </c>
      <c r="CX156" s="238" t="s">
        <v>359</v>
      </c>
      <c r="CY156" s="238" t="s">
        <v>4509</v>
      </c>
    </row>
    <row r="157" spans="1:103" x14ac:dyDescent="0.25">
      <c r="A157" s="238">
        <v>10852769</v>
      </c>
      <c r="B157" s="238">
        <v>3</v>
      </c>
      <c r="C157" s="238">
        <v>5</v>
      </c>
      <c r="D157" s="238">
        <v>31.725000000000001</v>
      </c>
      <c r="E157" s="238">
        <v>10</v>
      </c>
      <c r="F157" s="238" t="s">
        <v>1060</v>
      </c>
      <c r="H157" s="238" t="s">
        <v>354</v>
      </c>
      <c r="I157" s="238">
        <v>25</v>
      </c>
      <c r="K157" s="238">
        <v>13020432</v>
      </c>
      <c r="L157" s="238">
        <v>131900029</v>
      </c>
      <c r="M157" s="238">
        <v>7</v>
      </c>
      <c r="N157" s="238">
        <v>8</v>
      </c>
      <c r="O157" s="238">
        <v>2013</v>
      </c>
      <c r="P157" s="238" t="s">
        <v>361</v>
      </c>
      <c r="Q157" s="238">
        <v>17</v>
      </c>
      <c r="R157" s="238" t="s">
        <v>356</v>
      </c>
      <c r="S157" s="238">
        <v>5</v>
      </c>
      <c r="T157" s="238">
        <v>0</v>
      </c>
      <c r="U157" s="238">
        <v>2</v>
      </c>
      <c r="V157" s="238">
        <v>1</v>
      </c>
      <c r="W157" s="238">
        <v>10</v>
      </c>
      <c r="X157" s="238">
        <v>3</v>
      </c>
      <c r="Y157" s="238">
        <v>1</v>
      </c>
      <c r="Z157" s="238">
        <v>1</v>
      </c>
      <c r="AB157" s="238">
        <v>1</v>
      </c>
      <c r="AC157" s="238">
        <v>98</v>
      </c>
      <c r="AD157" s="238">
        <v>5</v>
      </c>
      <c r="AE157" s="238" t="s">
        <v>1012</v>
      </c>
      <c r="AF157" s="238" t="s">
        <v>4194</v>
      </c>
      <c r="AG157" s="238">
        <v>7</v>
      </c>
      <c r="AH157" s="238">
        <v>2</v>
      </c>
      <c r="AI157" s="238">
        <v>2</v>
      </c>
      <c r="AJ157" s="238">
        <v>4</v>
      </c>
      <c r="AK157" s="238">
        <v>21</v>
      </c>
      <c r="AL157" s="238">
        <v>55</v>
      </c>
      <c r="AM157" s="238" t="s">
        <v>363</v>
      </c>
      <c r="AN157" s="238">
        <v>5</v>
      </c>
      <c r="AO157" s="238">
        <v>1</v>
      </c>
      <c r="AS157" s="238">
        <v>3</v>
      </c>
      <c r="AT157" s="238">
        <v>20</v>
      </c>
      <c r="AU157" s="238">
        <v>50</v>
      </c>
      <c r="AV157" s="238">
        <v>11</v>
      </c>
      <c r="AW157" s="238">
        <v>21</v>
      </c>
      <c r="AX157" s="238">
        <v>2</v>
      </c>
      <c r="AY157" s="238">
        <v>2</v>
      </c>
      <c r="AZ157" s="238">
        <v>4</v>
      </c>
      <c r="BA157" s="238">
        <v>21</v>
      </c>
      <c r="BB157" s="238">
        <v>17</v>
      </c>
      <c r="BC157" s="238" t="s">
        <v>363</v>
      </c>
      <c r="BD157" s="238">
        <v>5</v>
      </c>
      <c r="BE157" s="238">
        <v>15</v>
      </c>
      <c r="BF157" s="238">
        <v>16</v>
      </c>
      <c r="BI157" s="238">
        <v>3</v>
      </c>
      <c r="BJ157" s="238">
        <v>20</v>
      </c>
      <c r="BK157" s="238">
        <v>50</v>
      </c>
      <c r="BL157" s="238">
        <v>11</v>
      </c>
      <c r="BM157" s="238">
        <v>21</v>
      </c>
      <c r="CT157" s="238">
        <v>436956</v>
      </c>
      <c r="CU157" s="238">
        <v>4965395</v>
      </c>
      <c r="CV157" s="238">
        <v>44.839178599999997</v>
      </c>
      <c r="CW157" s="238">
        <v>-93.797672199999994</v>
      </c>
      <c r="CX157" s="238" t="s">
        <v>359</v>
      </c>
      <c r="CY157" s="238" t="s">
        <v>4510</v>
      </c>
    </row>
    <row r="158" spans="1:103" x14ac:dyDescent="0.25">
      <c r="A158" s="238">
        <v>675015</v>
      </c>
      <c r="B158" s="238">
        <v>3</v>
      </c>
      <c r="C158" s="238">
        <v>5</v>
      </c>
      <c r="D158" s="238">
        <v>31.725000000000001</v>
      </c>
      <c r="E158" s="238">
        <v>10</v>
      </c>
      <c r="G158" s="238" t="s">
        <v>1060</v>
      </c>
      <c r="H158" s="238" t="s">
        <v>354</v>
      </c>
      <c r="I158" s="238">
        <v>25</v>
      </c>
      <c r="K158" s="238">
        <v>19000340</v>
      </c>
      <c r="M158" s="238">
        <v>1</v>
      </c>
      <c r="N158" s="238">
        <v>4</v>
      </c>
      <c r="O158" s="238">
        <v>2019</v>
      </c>
      <c r="P158" s="238" t="s">
        <v>362</v>
      </c>
      <c r="Q158" s="238">
        <v>16</v>
      </c>
      <c r="R158" s="238" t="s">
        <v>356</v>
      </c>
      <c r="S158" s="238">
        <v>5</v>
      </c>
      <c r="T158" s="238">
        <v>0</v>
      </c>
      <c r="U158" s="238">
        <v>2</v>
      </c>
      <c r="V158" s="238">
        <v>12</v>
      </c>
      <c r="W158" s="238">
        <v>10</v>
      </c>
      <c r="X158" s="238">
        <v>3</v>
      </c>
      <c r="Y158" s="238">
        <v>3</v>
      </c>
      <c r="Z158" s="238">
        <v>1</v>
      </c>
      <c r="AB158" s="238">
        <v>1</v>
      </c>
      <c r="AC158" s="238">
        <v>98</v>
      </c>
      <c r="AD158" s="238" t="s">
        <v>4329</v>
      </c>
      <c r="AE158" s="238" t="s">
        <v>4475</v>
      </c>
      <c r="AF158" s="238" t="s">
        <v>4424</v>
      </c>
      <c r="AG158" s="238">
        <v>7</v>
      </c>
      <c r="AH158" s="238">
        <v>2</v>
      </c>
      <c r="AI158" s="238">
        <v>2</v>
      </c>
      <c r="AJ158" s="238">
        <v>4</v>
      </c>
      <c r="AK158" s="238">
        <v>21</v>
      </c>
      <c r="AL158" s="238">
        <v>71</v>
      </c>
      <c r="AM158" s="238" t="s">
        <v>354</v>
      </c>
      <c r="AN158" s="238">
        <v>7</v>
      </c>
      <c r="AO158" s="238">
        <v>70</v>
      </c>
      <c r="AS158" s="238">
        <v>15</v>
      </c>
      <c r="AT158" s="238">
        <v>20</v>
      </c>
      <c r="AU158" s="238">
        <v>50</v>
      </c>
      <c r="AV158" s="238">
        <v>11</v>
      </c>
      <c r="AW158" s="238">
        <v>21</v>
      </c>
      <c r="AX158" s="238">
        <v>2</v>
      </c>
      <c r="AY158" s="238">
        <v>2</v>
      </c>
      <c r="AZ158" s="238">
        <v>4</v>
      </c>
      <c r="BA158" s="238">
        <v>34</v>
      </c>
      <c r="BB158" s="238">
        <v>34</v>
      </c>
      <c r="BC158" s="238" t="s">
        <v>363</v>
      </c>
      <c r="BD158" s="238">
        <v>5</v>
      </c>
      <c r="BE158" s="238">
        <v>1</v>
      </c>
      <c r="BI158" s="238">
        <v>15</v>
      </c>
      <c r="BJ158" s="238">
        <v>20</v>
      </c>
      <c r="BK158" s="238">
        <v>50</v>
      </c>
      <c r="BL158" s="238">
        <v>11</v>
      </c>
      <c r="BM158" s="238">
        <v>21</v>
      </c>
      <c r="CT158" s="238">
        <v>436935.95694962301</v>
      </c>
      <c r="CU158" s="238">
        <v>4965402.3857450904</v>
      </c>
      <c r="CV158" s="238">
        <v>44.839244360000002</v>
      </c>
      <c r="CW158" s="238">
        <v>-93.797921549999998</v>
      </c>
      <c r="CX158" s="238" t="s">
        <v>359</v>
      </c>
      <c r="CY158" s="238" t="s">
        <v>4511</v>
      </c>
    </row>
    <row r="159" spans="1:103" hidden="1" x14ac:dyDescent="0.25">
      <c r="A159" s="238">
        <v>426519</v>
      </c>
      <c r="B159" s="238">
        <v>3</v>
      </c>
      <c r="C159" s="238">
        <v>5</v>
      </c>
      <c r="D159" s="238">
        <v>31.763999999999999</v>
      </c>
      <c r="E159" s="238">
        <v>10</v>
      </c>
      <c r="F159" s="238" t="s">
        <v>1060</v>
      </c>
      <c r="H159" s="238" t="s">
        <v>354</v>
      </c>
      <c r="I159" s="238">
        <v>25</v>
      </c>
      <c r="K159" s="238">
        <v>17006922</v>
      </c>
      <c r="M159" s="238">
        <v>3</v>
      </c>
      <c r="N159" s="238">
        <v>2</v>
      </c>
      <c r="O159" s="238">
        <v>2017</v>
      </c>
      <c r="P159" s="238" t="s">
        <v>384</v>
      </c>
      <c r="Q159" s="238">
        <v>14</v>
      </c>
      <c r="R159" s="238" t="s">
        <v>369</v>
      </c>
      <c r="S159" s="238">
        <v>3</v>
      </c>
      <c r="T159" s="238">
        <v>0</v>
      </c>
      <c r="U159" s="238">
        <v>2</v>
      </c>
      <c r="V159" s="238">
        <v>5</v>
      </c>
      <c r="W159" s="238">
        <v>10</v>
      </c>
      <c r="X159" s="238">
        <v>3</v>
      </c>
      <c r="Y159" s="238">
        <v>1</v>
      </c>
      <c r="Z159" s="238">
        <v>1</v>
      </c>
      <c r="AB159" s="238">
        <v>1</v>
      </c>
      <c r="AC159" s="238">
        <v>98</v>
      </c>
      <c r="AD159" s="238" t="s">
        <v>2726</v>
      </c>
      <c r="AF159" s="238" t="s">
        <v>4194</v>
      </c>
      <c r="AG159" s="238">
        <v>10</v>
      </c>
      <c r="AH159" s="238">
        <v>2</v>
      </c>
      <c r="AI159" s="238">
        <v>2</v>
      </c>
      <c r="AJ159" s="238">
        <v>3</v>
      </c>
      <c r="AK159" s="238">
        <v>21</v>
      </c>
      <c r="AL159" s="238">
        <v>40</v>
      </c>
      <c r="AM159" s="238" t="s">
        <v>363</v>
      </c>
      <c r="AN159" s="238">
        <v>5</v>
      </c>
      <c r="AO159" s="238">
        <v>63</v>
      </c>
      <c r="AP159" s="238">
        <v>74</v>
      </c>
      <c r="AS159" s="238">
        <v>15</v>
      </c>
      <c r="AT159" s="238">
        <v>20</v>
      </c>
      <c r="AU159" s="238">
        <v>40</v>
      </c>
      <c r="AV159" s="238">
        <v>11</v>
      </c>
      <c r="AW159" s="238">
        <v>21</v>
      </c>
      <c r="AX159" s="238">
        <v>2</v>
      </c>
      <c r="AY159" s="238">
        <v>2</v>
      </c>
      <c r="AZ159" s="238">
        <v>2</v>
      </c>
      <c r="BA159" s="238">
        <v>21</v>
      </c>
      <c r="BB159" s="238">
        <v>23</v>
      </c>
      <c r="BC159" s="238" t="s">
        <v>354</v>
      </c>
      <c r="BD159" s="238">
        <v>5</v>
      </c>
      <c r="BE159" s="238">
        <v>1</v>
      </c>
      <c r="BI159" s="238">
        <v>12</v>
      </c>
      <c r="BJ159" s="238">
        <v>20</v>
      </c>
      <c r="BK159" s="238">
        <v>30</v>
      </c>
      <c r="BL159" s="238">
        <v>11</v>
      </c>
      <c r="BM159" s="238">
        <v>21</v>
      </c>
      <c r="CT159" s="238">
        <v>437159.84590965998</v>
      </c>
      <c r="CU159" s="238">
        <v>4965498.5609345296</v>
      </c>
      <c r="CV159" s="238">
        <v>44.840129820000001</v>
      </c>
      <c r="CW159" s="238">
        <v>-93.795100959999999</v>
      </c>
      <c r="CX159" s="238" t="s">
        <v>359</v>
      </c>
      <c r="CY159" s="238" t="s">
        <v>4512</v>
      </c>
    </row>
    <row r="160" spans="1:103" x14ac:dyDescent="0.25">
      <c r="A160" s="238">
        <v>512272</v>
      </c>
      <c r="B160" s="238">
        <v>3</v>
      </c>
      <c r="C160" s="238">
        <v>5</v>
      </c>
      <c r="D160" s="238">
        <v>31.765999999999998</v>
      </c>
      <c r="E160" s="238">
        <v>10</v>
      </c>
      <c r="F160" s="238" t="s">
        <v>1060</v>
      </c>
      <c r="H160" s="238" t="s">
        <v>354</v>
      </c>
      <c r="I160" s="238">
        <v>25</v>
      </c>
      <c r="K160" s="238">
        <v>17035128</v>
      </c>
      <c r="M160" s="238">
        <v>10</v>
      </c>
      <c r="N160" s="238">
        <v>28</v>
      </c>
      <c r="O160" s="238">
        <v>2017</v>
      </c>
      <c r="P160" s="238" t="s">
        <v>364</v>
      </c>
      <c r="Q160" s="238">
        <v>9</v>
      </c>
      <c r="S160" s="238">
        <v>5</v>
      </c>
      <c r="T160" s="238">
        <v>0</v>
      </c>
      <c r="U160" s="238">
        <v>2</v>
      </c>
      <c r="V160" s="238">
        <v>11</v>
      </c>
      <c r="W160" s="238">
        <v>10</v>
      </c>
      <c r="X160" s="238">
        <v>10</v>
      </c>
      <c r="Y160" s="238">
        <v>1</v>
      </c>
      <c r="Z160" s="238">
        <v>2</v>
      </c>
      <c r="AB160" s="238">
        <v>1</v>
      </c>
      <c r="AC160" s="238">
        <v>98</v>
      </c>
      <c r="AD160" s="238" t="s">
        <v>2726</v>
      </c>
      <c r="AF160" s="238" t="s">
        <v>4424</v>
      </c>
      <c r="AG160" s="238">
        <v>6</v>
      </c>
      <c r="AH160" s="238">
        <v>2</v>
      </c>
      <c r="AI160" s="238">
        <v>2</v>
      </c>
      <c r="AJ160" s="238">
        <v>2</v>
      </c>
      <c r="AK160" s="238">
        <v>24</v>
      </c>
      <c r="AL160" s="238">
        <v>20</v>
      </c>
      <c r="AM160" s="238" t="s">
        <v>363</v>
      </c>
      <c r="AN160" s="238">
        <v>5</v>
      </c>
      <c r="AO160" s="238">
        <v>2</v>
      </c>
      <c r="AS160" s="238">
        <v>99</v>
      </c>
      <c r="AT160" s="238">
        <v>20</v>
      </c>
      <c r="AU160" s="238">
        <v>40</v>
      </c>
      <c r="AV160" s="238">
        <v>11</v>
      </c>
      <c r="AW160" s="238">
        <v>21</v>
      </c>
      <c r="AX160" s="238">
        <v>2</v>
      </c>
      <c r="AY160" s="238">
        <v>3</v>
      </c>
      <c r="AZ160" s="238">
        <v>3</v>
      </c>
      <c r="BA160" s="238">
        <v>21</v>
      </c>
      <c r="BB160" s="238">
        <v>63</v>
      </c>
      <c r="BC160" s="238" t="s">
        <v>354</v>
      </c>
      <c r="BD160" s="238">
        <v>5</v>
      </c>
      <c r="BE160" s="238">
        <v>1</v>
      </c>
      <c r="BI160" s="238">
        <v>90</v>
      </c>
      <c r="BJ160" s="238">
        <v>20</v>
      </c>
      <c r="BL160" s="238">
        <v>11</v>
      </c>
      <c r="BM160" s="238">
        <v>21</v>
      </c>
      <c r="CT160" s="238">
        <v>437157.58013754099</v>
      </c>
      <c r="CU160" s="238">
        <v>4965517.1914111199</v>
      </c>
      <c r="CV160" s="238">
        <v>44.840297319999998</v>
      </c>
      <c r="CW160" s="238">
        <v>-93.795131929999997</v>
      </c>
      <c r="CX160" s="238" t="s">
        <v>359</v>
      </c>
      <c r="CY160" s="238" t="s">
        <v>4513</v>
      </c>
    </row>
    <row r="161" spans="1:103" x14ac:dyDescent="0.25">
      <c r="A161" s="238">
        <v>727121</v>
      </c>
      <c r="B161" s="238">
        <v>3</v>
      </c>
      <c r="C161" s="238">
        <v>5</v>
      </c>
      <c r="D161" s="238">
        <v>31.771999999999998</v>
      </c>
      <c r="E161" s="238">
        <v>10</v>
      </c>
      <c r="G161" s="238" t="s">
        <v>1060</v>
      </c>
      <c r="H161" s="238" t="s">
        <v>354</v>
      </c>
      <c r="I161" s="238">
        <v>25</v>
      </c>
      <c r="K161" s="238">
        <v>19017050</v>
      </c>
      <c r="M161" s="238">
        <v>6</v>
      </c>
      <c r="N161" s="238">
        <v>15</v>
      </c>
      <c r="O161" s="238">
        <v>2019</v>
      </c>
      <c r="P161" s="238" t="s">
        <v>364</v>
      </c>
      <c r="Q161" s="238">
        <v>17</v>
      </c>
      <c r="S161" s="238">
        <v>5</v>
      </c>
      <c r="T161" s="238">
        <v>0</v>
      </c>
      <c r="U161" s="238">
        <v>2</v>
      </c>
      <c r="V161" s="238">
        <v>10</v>
      </c>
      <c r="W161" s="238">
        <v>10</v>
      </c>
      <c r="X161" s="238">
        <v>3</v>
      </c>
      <c r="Y161" s="238">
        <v>1</v>
      </c>
      <c r="Z161" s="238">
        <v>3</v>
      </c>
      <c r="AA161" s="238">
        <v>2</v>
      </c>
      <c r="AB161" s="238">
        <v>2</v>
      </c>
      <c r="AC161" s="238">
        <v>98</v>
      </c>
      <c r="AD161" s="238" t="s">
        <v>4329</v>
      </c>
      <c r="AF161" s="238" t="s">
        <v>4424</v>
      </c>
      <c r="AG161" s="238">
        <v>5</v>
      </c>
      <c r="AH161" s="238">
        <v>2</v>
      </c>
      <c r="AI161" s="238">
        <v>2</v>
      </c>
      <c r="AJ161" s="238">
        <v>4</v>
      </c>
      <c r="AK161" s="238">
        <v>21</v>
      </c>
      <c r="AL161" s="238">
        <v>17</v>
      </c>
      <c r="AM161" s="238" t="s">
        <v>363</v>
      </c>
      <c r="AN161" s="238">
        <v>5</v>
      </c>
      <c r="AO161" s="238">
        <v>1</v>
      </c>
      <c r="AS161" s="238">
        <v>15</v>
      </c>
      <c r="AT161" s="238">
        <v>20</v>
      </c>
      <c r="AU161" s="238">
        <v>40</v>
      </c>
      <c r="AV161" s="238">
        <v>11</v>
      </c>
      <c r="AW161" s="238">
        <v>21</v>
      </c>
      <c r="AX161" s="238">
        <v>2</v>
      </c>
      <c r="AY161" s="238">
        <v>4</v>
      </c>
      <c r="AZ161" s="238">
        <v>4</v>
      </c>
      <c r="BA161" s="238">
        <v>23</v>
      </c>
      <c r="BB161" s="238">
        <v>51</v>
      </c>
      <c r="BC161" s="238" t="s">
        <v>363</v>
      </c>
      <c r="BD161" s="238">
        <v>5</v>
      </c>
      <c r="BE161" s="238">
        <v>2</v>
      </c>
      <c r="BI161" s="238">
        <v>15</v>
      </c>
      <c r="BJ161" s="238">
        <v>20</v>
      </c>
      <c r="BK161" s="238">
        <v>40</v>
      </c>
      <c r="BL161" s="238">
        <v>11</v>
      </c>
      <c r="BM161" s="238">
        <v>21</v>
      </c>
      <c r="CT161" s="238">
        <v>437005.62392761</v>
      </c>
      <c r="CU161" s="238">
        <v>4965431.6056524999</v>
      </c>
      <c r="CV161" s="238">
        <v>44.839513529999998</v>
      </c>
      <c r="CW161" s="238">
        <v>-93.797043790000004</v>
      </c>
      <c r="CX161" s="238" t="s">
        <v>359</v>
      </c>
      <c r="CY161" s="238" t="s">
        <v>4514</v>
      </c>
    </row>
    <row r="162" spans="1:103" hidden="1" x14ac:dyDescent="0.25">
      <c r="A162" s="238">
        <v>511401</v>
      </c>
      <c r="B162" s="238">
        <v>3</v>
      </c>
      <c r="C162" s="238">
        <v>5</v>
      </c>
      <c r="D162" s="238">
        <v>31.773</v>
      </c>
      <c r="E162" s="238">
        <v>10</v>
      </c>
      <c r="F162" s="238" t="s">
        <v>1060</v>
      </c>
      <c r="H162" s="238" t="s">
        <v>354</v>
      </c>
      <c r="I162" s="238">
        <v>25</v>
      </c>
      <c r="K162" s="238">
        <v>17511880</v>
      </c>
      <c r="M162" s="238">
        <v>10</v>
      </c>
      <c r="N162" s="238">
        <v>24</v>
      </c>
      <c r="O162" s="238">
        <v>2017</v>
      </c>
      <c r="P162" s="238" t="s">
        <v>368</v>
      </c>
      <c r="Q162" s="238">
        <v>14</v>
      </c>
      <c r="R162" s="238" t="s">
        <v>369</v>
      </c>
      <c r="S162" s="238">
        <v>4</v>
      </c>
      <c r="T162" s="238">
        <v>0</v>
      </c>
      <c r="U162" s="238">
        <v>2</v>
      </c>
      <c r="V162" s="238">
        <v>5</v>
      </c>
      <c r="W162" s="238">
        <v>10</v>
      </c>
      <c r="X162" s="238">
        <v>3</v>
      </c>
      <c r="Y162" s="238">
        <v>1</v>
      </c>
      <c r="Z162" s="238">
        <v>1</v>
      </c>
      <c r="AB162" s="238">
        <v>1</v>
      </c>
      <c r="AC162" s="238">
        <v>90</v>
      </c>
      <c r="AD162" s="238" t="s">
        <v>2726</v>
      </c>
      <c r="AF162" s="238" t="s">
        <v>4424</v>
      </c>
      <c r="AG162" s="238">
        <v>10</v>
      </c>
      <c r="AH162" s="238">
        <v>4</v>
      </c>
      <c r="AI162" s="238">
        <v>90</v>
      </c>
      <c r="AJ162" s="238">
        <v>1</v>
      </c>
      <c r="AK162" s="238">
        <v>21</v>
      </c>
      <c r="AL162" s="238">
        <v>38</v>
      </c>
      <c r="AM162" s="238" t="s">
        <v>354</v>
      </c>
      <c r="AN162" s="238">
        <v>5</v>
      </c>
      <c r="AO162" s="238">
        <v>1</v>
      </c>
      <c r="AS162" s="238">
        <v>12</v>
      </c>
      <c r="AT162" s="238">
        <v>20</v>
      </c>
      <c r="AU162" s="238">
        <v>30</v>
      </c>
      <c r="AV162" s="238">
        <v>11</v>
      </c>
      <c r="AW162" s="238">
        <v>21</v>
      </c>
      <c r="AX162" s="238">
        <v>2</v>
      </c>
      <c r="AY162" s="238">
        <v>4</v>
      </c>
      <c r="AZ162" s="238">
        <v>3</v>
      </c>
      <c r="BA162" s="238">
        <v>21</v>
      </c>
      <c r="BB162" s="238">
        <v>85</v>
      </c>
      <c r="BC162" s="238" t="s">
        <v>354</v>
      </c>
      <c r="BD162" s="238">
        <v>5</v>
      </c>
      <c r="BE162" s="238">
        <v>63</v>
      </c>
      <c r="BI162" s="238">
        <v>15</v>
      </c>
      <c r="BJ162" s="238">
        <v>20</v>
      </c>
      <c r="BK162" s="238">
        <v>45</v>
      </c>
      <c r="BL162" s="238">
        <v>11</v>
      </c>
      <c r="BM162" s="238">
        <v>21</v>
      </c>
      <c r="CT162" s="238">
        <v>437168.74947083299</v>
      </c>
      <c r="CU162" s="238">
        <v>4965520.2015070701</v>
      </c>
      <c r="CV162" s="238">
        <v>44.840325399999998</v>
      </c>
      <c r="CW162" s="238">
        <v>-93.794990990000002</v>
      </c>
      <c r="CX162" s="238" t="s">
        <v>359</v>
      </c>
      <c r="CY162" s="238" t="s">
        <v>4515</v>
      </c>
    </row>
    <row r="163" spans="1:103" x14ac:dyDescent="0.25">
      <c r="A163" s="238">
        <v>10856061</v>
      </c>
      <c r="B163" s="238">
        <v>3</v>
      </c>
      <c r="C163" s="238">
        <v>5</v>
      </c>
      <c r="D163" s="238">
        <v>31.832000000000001</v>
      </c>
      <c r="E163" s="238">
        <v>10</v>
      </c>
      <c r="F163" s="238" t="s">
        <v>1060</v>
      </c>
      <c r="H163" s="238" t="s">
        <v>354</v>
      </c>
      <c r="I163" s="238">
        <v>25</v>
      </c>
      <c r="K163" s="238">
        <v>13037025</v>
      </c>
      <c r="L163" s="238">
        <v>133440064</v>
      </c>
      <c r="M163" s="238">
        <v>12</v>
      </c>
      <c r="N163" s="238">
        <v>10</v>
      </c>
      <c r="O163" s="238">
        <v>2013</v>
      </c>
      <c r="P163" s="238" t="s">
        <v>368</v>
      </c>
      <c r="Q163" s="238">
        <v>8</v>
      </c>
      <c r="R163" s="238" t="s">
        <v>369</v>
      </c>
      <c r="S163" s="238">
        <v>5</v>
      </c>
      <c r="T163" s="238">
        <v>0</v>
      </c>
      <c r="U163" s="238">
        <v>1</v>
      </c>
      <c r="V163" s="238">
        <v>7</v>
      </c>
      <c r="W163" s="238">
        <v>45</v>
      </c>
      <c r="X163" s="238">
        <v>2</v>
      </c>
      <c r="Y163" s="238">
        <v>1</v>
      </c>
      <c r="Z163" s="238">
        <v>1</v>
      </c>
      <c r="AB163" s="238">
        <v>5</v>
      </c>
      <c r="AC163" s="238">
        <v>98</v>
      </c>
      <c r="AD163" s="238">
        <v>5</v>
      </c>
      <c r="AE163" s="238" t="s">
        <v>4516</v>
      </c>
      <c r="AF163" s="238" t="s">
        <v>4194</v>
      </c>
      <c r="AG163" s="238">
        <v>3</v>
      </c>
      <c r="AH163" s="238">
        <v>2</v>
      </c>
      <c r="AI163" s="238">
        <v>4</v>
      </c>
      <c r="AJ163" s="238">
        <v>3</v>
      </c>
      <c r="AK163" s="238">
        <v>21</v>
      </c>
      <c r="AL163" s="238">
        <v>76</v>
      </c>
      <c r="AM163" s="238" t="s">
        <v>354</v>
      </c>
      <c r="AN163" s="238">
        <v>5</v>
      </c>
      <c r="AS163" s="238">
        <v>3</v>
      </c>
      <c r="AT163" s="238">
        <v>98</v>
      </c>
      <c r="AU163" s="238">
        <v>50</v>
      </c>
      <c r="AV163" s="238">
        <v>11</v>
      </c>
      <c r="AW163" s="238">
        <v>21</v>
      </c>
      <c r="CT163" s="238">
        <v>437110</v>
      </c>
      <c r="CU163" s="238">
        <v>4965472</v>
      </c>
      <c r="CV163" s="238">
        <v>44.839890099999998</v>
      </c>
      <c r="CW163" s="238">
        <v>-93.795734199999998</v>
      </c>
      <c r="CX163" s="238" t="s">
        <v>359</v>
      </c>
      <c r="CY163" s="238" t="s">
        <v>4517</v>
      </c>
    </row>
    <row r="164" spans="1:103" hidden="1" x14ac:dyDescent="0.25">
      <c r="A164" s="238">
        <v>649640</v>
      </c>
      <c r="B164" s="238">
        <v>3</v>
      </c>
      <c r="C164" s="238">
        <v>5</v>
      </c>
      <c r="D164" s="238">
        <v>31.85</v>
      </c>
      <c r="E164" s="238">
        <v>10</v>
      </c>
      <c r="F164" s="238" t="s">
        <v>1060</v>
      </c>
      <c r="H164" s="238" t="s">
        <v>354</v>
      </c>
      <c r="I164" s="238">
        <v>25</v>
      </c>
      <c r="K164" s="238">
        <v>18031452</v>
      </c>
      <c r="M164" s="238">
        <v>10</v>
      </c>
      <c r="N164" s="238">
        <v>5</v>
      </c>
      <c r="O164" s="238">
        <v>2018</v>
      </c>
      <c r="P164" s="238" t="s">
        <v>362</v>
      </c>
      <c r="Q164" s="238">
        <v>13</v>
      </c>
      <c r="R164" s="238" t="s">
        <v>369</v>
      </c>
      <c r="S164" s="238">
        <v>3</v>
      </c>
      <c r="T164" s="238">
        <v>0</v>
      </c>
      <c r="U164" s="238">
        <v>2</v>
      </c>
      <c r="V164" s="238">
        <v>5</v>
      </c>
      <c r="W164" s="238">
        <v>10</v>
      </c>
      <c r="X164" s="238">
        <v>3</v>
      </c>
      <c r="Y164" s="238">
        <v>1</v>
      </c>
      <c r="Z164" s="238">
        <v>2</v>
      </c>
      <c r="AB164" s="238">
        <v>1</v>
      </c>
      <c r="AC164" s="238">
        <v>98</v>
      </c>
      <c r="AD164" s="238" t="s">
        <v>2726</v>
      </c>
      <c r="AF164" s="238" t="s">
        <v>4424</v>
      </c>
      <c r="AG164" s="238">
        <v>10</v>
      </c>
      <c r="AH164" s="238">
        <v>2</v>
      </c>
      <c r="AI164" s="238">
        <v>2</v>
      </c>
      <c r="AJ164" s="238">
        <v>1</v>
      </c>
      <c r="AK164" s="238">
        <v>21</v>
      </c>
      <c r="AL164" s="238">
        <v>75</v>
      </c>
      <c r="AM164" s="238" t="s">
        <v>354</v>
      </c>
      <c r="AN164" s="238">
        <v>5</v>
      </c>
      <c r="AO164" s="238">
        <v>1</v>
      </c>
      <c r="AS164" s="238">
        <v>15</v>
      </c>
      <c r="AT164" s="238">
        <v>20</v>
      </c>
      <c r="AU164" s="238">
        <v>30</v>
      </c>
      <c r="AV164" s="238">
        <v>11</v>
      </c>
      <c r="AW164" s="238">
        <v>21</v>
      </c>
      <c r="AX164" s="238">
        <v>2</v>
      </c>
      <c r="AY164" s="238">
        <v>2</v>
      </c>
      <c r="AZ164" s="238">
        <v>3</v>
      </c>
      <c r="BA164" s="238">
        <v>21</v>
      </c>
      <c r="BB164" s="238">
        <v>22</v>
      </c>
      <c r="BC164" s="238" t="s">
        <v>363</v>
      </c>
      <c r="BD164" s="238">
        <v>5</v>
      </c>
      <c r="BE164" s="238">
        <v>74</v>
      </c>
      <c r="BI164" s="238">
        <v>15</v>
      </c>
      <c r="BJ164" s="238">
        <v>20</v>
      </c>
      <c r="BK164" s="238">
        <v>50</v>
      </c>
      <c r="BL164" s="238">
        <v>11</v>
      </c>
      <c r="BM164" s="238">
        <v>21</v>
      </c>
      <c r="CT164" s="238">
        <v>437127.03751071001</v>
      </c>
      <c r="CU164" s="238">
        <v>4965504.12791852</v>
      </c>
      <c r="CV164" s="238">
        <v>44.84017704</v>
      </c>
      <c r="CW164" s="238">
        <v>-93.795516719999995</v>
      </c>
      <c r="CX164" s="238" t="s">
        <v>359</v>
      </c>
      <c r="CY164" s="238" t="s">
        <v>4518</v>
      </c>
    </row>
    <row r="165" spans="1:103" x14ac:dyDescent="0.25">
      <c r="A165" s="238">
        <v>758238</v>
      </c>
      <c r="B165" s="238">
        <v>3</v>
      </c>
      <c r="C165" s="238">
        <v>5</v>
      </c>
      <c r="D165" s="238">
        <v>31.853999999999999</v>
      </c>
      <c r="E165" s="238">
        <v>10</v>
      </c>
      <c r="G165" s="238" t="s">
        <v>1060</v>
      </c>
      <c r="H165" s="238" t="s">
        <v>354</v>
      </c>
      <c r="I165" s="238">
        <v>25</v>
      </c>
      <c r="K165" s="238">
        <v>19513107</v>
      </c>
      <c r="M165" s="238">
        <v>10</v>
      </c>
      <c r="N165" s="238">
        <v>30</v>
      </c>
      <c r="O165" s="238">
        <v>2019</v>
      </c>
      <c r="P165" s="238" t="s">
        <v>355</v>
      </c>
      <c r="Q165" s="238">
        <v>8</v>
      </c>
      <c r="R165" s="238" t="s">
        <v>369</v>
      </c>
      <c r="S165" s="238">
        <v>5</v>
      </c>
      <c r="T165" s="238">
        <v>0</v>
      </c>
      <c r="U165" s="238">
        <v>2</v>
      </c>
      <c r="V165" s="238">
        <v>12</v>
      </c>
      <c r="W165" s="238">
        <v>10</v>
      </c>
      <c r="X165" s="238">
        <v>3</v>
      </c>
      <c r="Y165" s="238">
        <v>1</v>
      </c>
      <c r="Z165" s="238">
        <v>2</v>
      </c>
      <c r="AB165" s="238">
        <v>1</v>
      </c>
      <c r="AC165" s="238">
        <v>98</v>
      </c>
      <c r="AD165" s="238" t="s">
        <v>4329</v>
      </c>
      <c r="AF165" s="238" t="s">
        <v>4194</v>
      </c>
      <c r="AG165" s="238">
        <v>7</v>
      </c>
      <c r="AH165" s="238">
        <v>2</v>
      </c>
      <c r="AI165" s="238">
        <v>2</v>
      </c>
      <c r="AJ165" s="238">
        <v>3</v>
      </c>
      <c r="AK165" s="238">
        <v>26</v>
      </c>
      <c r="AL165" s="238">
        <v>31</v>
      </c>
      <c r="AM165" s="238" t="s">
        <v>363</v>
      </c>
      <c r="AN165" s="238">
        <v>5</v>
      </c>
      <c r="AO165" s="238">
        <v>1</v>
      </c>
      <c r="AS165" s="238">
        <v>15</v>
      </c>
      <c r="AT165" s="238">
        <v>20</v>
      </c>
      <c r="AU165" s="238">
        <v>50</v>
      </c>
      <c r="AV165" s="238">
        <v>11</v>
      </c>
      <c r="AW165" s="238">
        <v>21</v>
      </c>
      <c r="AX165" s="238">
        <v>2</v>
      </c>
      <c r="AY165" s="238">
        <v>5</v>
      </c>
      <c r="AZ165" s="238">
        <v>3</v>
      </c>
      <c r="BA165" s="238">
        <v>21</v>
      </c>
      <c r="BB165" s="238">
        <v>16</v>
      </c>
      <c r="BC165" s="238" t="s">
        <v>363</v>
      </c>
      <c r="BD165" s="238">
        <v>5</v>
      </c>
      <c r="BE165" s="238">
        <v>4</v>
      </c>
      <c r="BF165" s="238">
        <v>2</v>
      </c>
      <c r="BI165" s="238">
        <v>15</v>
      </c>
      <c r="BJ165" s="238">
        <v>20</v>
      </c>
      <c r="BK165" s="238">
        <v>50</v>
      </c>
      <c r="BL165" s="238">
        <v>11</v>
      </c>
      <c r="BM165" s="238">
        <v>21</v>
      </c>
      <c r="CT165" s="238">
        <v>437130.64939463203</v>
      </c>
      <c r="CU165" s="238">
        <v>4965486.3347726697</v>
      </c>
      <c r="CV165" s="238">
        <v>44.840017199999998</v>
      </c>
      <c r="CW165" s="238">
        <v>-93.795468830000004</v>
      </c>
      <c r="CX165" s="238" t="s">
        <v>359</v>
      </c>
      <c r="CY165" s="238" t="s">
        <v>4519</v>
      </c>
    </row>
    <row r="166" spans="1:103" hidden="1" x14ac:dyDescent="0.25">
      <c r="A166" s="238">
        <v>10697790</v>
      </c>
      <c r="B166" s="238">
        <v>3</v>
      </c>
      <c r="C166" s="238">
        <v>5</v>
      </c>
      <c r="D166" s="238">
        <v>31.856000000000002</v>
      </c>
      <c r="E166" s="238">
        <v>10</v>
      </c>
      <c r="F166" s="238" t="s">
        <v>1060</v>
      </c>
      <c r="H166" s="238" t="s">
        <v>354</v>
      </c>
      <c r="I166" s="238">
        <v>25</v>
      </c>
      <c r="K166" s="238">
        <v>11501787</v>
      </c>
      <c r="L166" s="238">
        <v>110350124</v>
      </c>
      <c r="M166" s="238">
        <v>2</v>
      </c>
      <c r="N166" s="238">
        <v>2</v>
      </c>
      <c r="O166" s="238">
        <v>2011</v>
      </c>
      <c r="P166" s="238" t="s">
        <v>355</v>
      </c>
      <c r="Q166" s="238">
        <v>18</v>
      </c>
      <c r="S166" s="238">
        <v>3</v>
      </c>
      <c r="T166" s="238">
        <v>0</v>
      </c>
      <c r="U166" s="238">
        <v>2</v>
      </c>
      <c r="V166" s="238">
        <v>5</v>
      </c>
      <c r="W166" s="238">
        <v>10</v>
      </c>
      <c r="X166" s="238">
        <v>4</v>
      </c>
      <c r="Y166" s="238">
        <v>4</v>
      </c>
      <c r="Z166" s="238">
        <v>1</v>
      </c>
      <c r="AB166" s="238">
        <v>1</v>
      </c>
      <c r="AC166" s="238">
        <v>98</v>
      </c>
      <c r="AD166" s="238" t="s">
        <v>1661</v>
      </c>
      <c r="AE166" s="238" t="s">
        <v>4520</v>
      </c>
      <c r="AF166" s="238" t="s">
        <v>4194</v>
      </c>
      <c r="AG166" s="238">
        <v>10</v>
      </c>
      <c r="AH166" s="238">
        <v>2</v>
      </c>
      <c r="AI166" s="238">
        <v>4</v>
      </c>
      <c r="AJ166" s="238">
        <v>2</v>
      </c>
      <c r="AK166" s="238">
        <v>24</v>
      </c>
      <c r="AL166" s="238">
        <v>49</v>
      </c>
      <c r="AM166" s="238" t="s">
        <v>363</v>
      </c>
      <c r="AN166" s="238">
        <v>5</v>
      </c>
      <c r="AO166" s="238">
        <v>2</v>
      </c>
      <c r="AS166" s="238">
        <v>7</v>
      </c>
      <c r="AT166" s="238">
        <v>2</v>
      </c>
      <c r="AU166" s="238">
        <v>45</v>
      </c>
      <c r="AV166" s="238">
        <v>11</v>
      </c>
      <c r="AW166" s="238">
        <v>21</v>
      </c>
      <c r="AX166" s="238">
        <v>2</v>
      </c>
      <c r="AY166" s="238">
        <v>2</v>
      </c>
      <c r="AZ166" s="238">
        <v>4</v>
      </c>
      <c r="BA166" s="238">
        <v>21</v>
      </c>
      <c r="BB166" s="238">
        <v>17</v>
      </c>
      <c r="BC166" s="238" t="s">
        <v>354</v>
      </c>
      <c r="BD166" s="238">
        <v>5</v>
      </c>
      <c r="BE166" s="238">
        <v>1</v>
      </c>
      <c r="BI166" s="238">
        <v>7</v>
      </c>
      <c r="BJ166" s="238">
        <v>2</v>
      </c>
      <c r="BK166" s="238">
        <v>45</v>
      </c>
      <c r="BL166" s="238">
        <v>11</v>
      </c>
      <c r="BM166" s="238">
        <v>21</v>
      </c>
      <c r="CT166" s="238">
        <v>437143</v>
      </c>
      <c r="CU166" s="238">
        <v>4965490</v>
      </c>
      <c r="CV166" s="238">
        <v>44.840048899999999</v>
      </c>
      <c r="CW166" s="238">
        <v>-93.795308599999998</v>
      </c>
      <c r="CX166" s="238" t="s">
        <v>359</v>
      </c>
      <c r="CY166" s="238" t="s">
        <v>4521</v>
      </c>
    </row>
    <row r="167" spans="1:103" hidden="1" x14ac:dyDescent="0.25">
      <c r="A167" s="238">
        <v>10700791</v>
      </c>
      <c r="B167" s="238">
        <v>3</v>
      </c>
      <c r="C167" s="238">
        <v>5</v>
      </c>
      <c r="D167" s="238">
        <v>31.856000000000002</v>
      </c>
      <c r="E167" s="238">
        <v>10</v>
      </c>
      <c r="F167" s="238" t="s">
        <v>1060</v>
      </c>
      <c r="H167" s="238" t="s">
        <v>354</v>
      </c>
      <c r="I167" s="238">
        <v>25</v>
      </c>
      <c r="K167" s="238">
        <v>11504315</v>
      </c>
      <c r="L167" s="238">
        <v>111120186</v>
      </c>
      <c r="M167" s="238">
        <v>4</v>
      </c>
      <c r="N167" s="238">
        <v>15</v>
      </c>
      <c r="O167" s="238">
        <v>2011</v>
      </c>
      <c r="P167" s="238" t="s">
        <v>362</v>
      </c>
      <c r="Q167" s="238">
        <v>10</v>
      </c>
      <c r="R167" s="238" t="s">
        <v>356</v>
      </c>
      <c r="S167" s="238">
        <v>3</v>
      </c>
      <c r="T167" s="238">
        <v>0</v>
      </c>
      <c r="U167" s="238">
        <v>2</v>
      </c>
      <c r="V167" s="238">
        <v>5</v>
      </c>
      <c r="W167" s="238">
        <v>10</v>
      </c>
      <c r="X167" s="238">
        <v>4</v>
      </c>
      <c r="Y167" s="238">
        <v>1</v>
      </c>
      <c r="Z167" s="238">
        <v>2</v>
      </c>
      <c r="AB167" s="238">
        <v>1</v>
      </c>
      <c r="AC167" s="238">
        <v>98</v>
      </c>
      <c r="AD167" s="238" t="s">
        <v>1771</v>
      </c>
      <c r="AE167" s="238" t="s">
        <v>4522</v>
      </c>
      <c r="AF167" s="238" t="s">
        <v>4194</v>
      </c>
      <c r="AG167" s="238">
        <v>10</v>
      </c>
      <c r="AH167" s="238">
        <v>2</v>
      </c>
      <c r="AI167" s="238">
        <v>4</v>
      </c>
      <c r="AJ167" s="238">
        <v>2</v>
      </c>
      <c r="AK167" s="238">
        <v>7</v>
      </c>
      <c r="AL167" s="238">
        <v>52</v>
      </c>
      <c r="AM167" s="238" t="s">
        <v>363</v>
      </c>
      <c r="AN167" s="238">
        <v>5</v>
      </c>
      <c r="AO167" s="238">
        <v>2</v>
      </c>
      <c r="AS167" s="238">
        <v>7</v>
      </c>
      <c r="AT167" s="238">
        <v>2</v>
      </c>
      <c r="AU167" s="238">
        <v>40</v>
      </c>
      <c r="AV167" s="238">
        <v>11</v>
      </c>
      <c r="AW167" s="238">
        <v>21</v>
      </c>
      <c r="AX167" s="238">
        <v>2</v>
      </c>
      <c r="AY167" s="238">
        <v>2</v>
      </c>
      <c r="AZ167" s="238">
        <v>4</v>
      </c>
      <c r="BA167" s="238">
        <v>21</v>
      </c>
      <c r="BB167" s="238">
        <v>17</v>
      </c>
      <c r="BC167" s="238" t="s">
        <v>363</v>
      </c>
      <c r="BD167" s="238">
        <v>5</v>
      </c>
      <c r="BE167" s="238">
        <v>3</v>
      </c>
      <c r="BF167" s="238">
        <v>15</v>
      </c>
      <c r="BI167" s="238">
        <v>7</v>
      </c>
      <c r="BJ167" s="238">
        <v>2</v>
      </c>
      <c r="BK167" s="238">
        <v>40</v>
      </c>
      <c r="BL167" s="238">
        <v>11</v>
      </c>
      <c r="BM167" s="238">
        <v>21</v>
      </c>
      <c r="CT167" s="238">
        <v>437143</v>
      </c>
      <c r="CU167" s="238">
        <v>4965490</v>
      </c>
      <c r="CV167" s="238">
        <v>44.840048899999999</v>
      </c>
      <c r="CW167" s="238">
        <v>-93.795308599999998</v>
      </c>
      <c r="CX167" s="238" t="s">
        <v>359</v>
      </c>
      <c r="CY167" s="238" t="s">
        <v>4523</v>
      </c>
    </row>
    <row r="168" spans="1:103" x14ac:dyDescent="0.25">
      <c r="A168" s="238">
        <v>10778376</v>
      </c>
      <c r="B168" s="238">
        <v>3</v>
      </c>
      <c r="C168" s="238">
        <v>5</v>
      </c>
      <c r="D168" s="238">
        <v>31.856000000000002</v>
      </c>
      <c r="E168" s="238">
        <v>10</v>
      </c>
      <c r="F168" s="238" t="s">
        <v>1060</v>
      </c>
      <c r="H168" s="238" t="s">
        <v>354</v>
      </c>
      <c r="I168" s="238">
        <v>25</v>
      </c>
      <c r="K168" s="238">
        <v>12017900</v>
      </c>
      <c r="L168" s="238">
        <v>121740055</v>
      </c>
      <c r="M168" s="238">
        <v>6</v>
      </c>
      <c r="N168" s="238">
        <v>20</v>
      </c>
      <c r="O168" s="238">
        <v>2012</v>
      </c>
      <c r="P168" s="238" t="s">
        <v>355</v>
      </c>
      <c r="Q168" s="238">
        <v>15</v>
      </c>
      <c r="S168" s="238">
        <v>5</v>
      </c>
      <c r="T168" s="238">
        <v>0</v>
      </c>
      <c r="U168" s="238">
        <v>2</v>
      </c>
      <c r="V168" s="238">
        <v>5</v>
      </c>
      <c r="W168" s="238">
        <v>10</v>
      </c>
      <c r="X168" s="238">
        <v>4</v>
      </c>
      <c r="Y168" s="238">
        <v>1</v>
      </c>
      <c r="Z168" s="238">
        <v>1</v>
      </c>
      <c r="AA168" s="238">
        <v>1</v>
      </c>
      <c r="AB168" s="238">
        <v>1</v>
      </c>
      <c r="AC168" s="238">
        <v>98</v>
      </c>
      <c r="AD168" s="238" t="s">
        <v>2594</v>
      </c>
      <c r="AE168" s="238" t="s">
        <v>4524</v>
      </c>
      <c r="AF168" s="238" t="s">
        <v>4194</v>
      </c>
      <c r="AG168" s="238">
        <v>10</v>
      </c>
      <c r="AH168" s="238">
        <v>2</v>
      </c>
      <c r="AI168" s="238">
        <v>2</v>
      </c>
      <c r="AJ168" s="238">
        <v>4</v>
      </c>
      <c r="AK168" s="238">
        <v>25</v>
      </c>
      <c r="AL168" s="238">
        <v>19</v>
      </c>
      <c r="AM168" s="238" t="s">
        <v>354</v>
      </c>
      <c r="AN168" s="238">
        <v>5</v>
      </c>
      <c r="AO168" s="238">
        <v>15</v>
      </c>
      <c r="AP168" s="238">
        <v>2</v>
      </c>
      <c r="AS168" s="238">
        <v>7</v>
      </c>
      <c r="AT168" s="238">
        <v>98</v>
      </c>
      <c r="AU168" s="238">
        <v>45</v>
      </c>
      <c r="AV168" s="238">
        <v>11</v>
      </c>
      <c r="AW168" s="238">
        <v>21</v>
      </c>
      <c r="AX168" s="238">
        <v>2</v>
      </c>
      <c r="AY168" s="238">
        <v>1</v>
      </c>
      <c r="AZ168" s="238">
        <v>3</v>
      </c>
      <c r="BA168" s="238">
        <v>21</v>
      </c>
      <c r="BB168" s="238">
        <v>51</v>
      </c>
      <c r="BC168" s="238" t="s">
        <v>363</v>
      </c>
      <c r="BD168" s="238">
        <v>5</v>
      </c>
      <c r="BE168" s="238">
        <v>1</v>
      </c>
      <c r="BF168" s="238">
        <v>1</v>
      </c>
      <c r="BI168" s="238">
        <v>7</v>
      </c>
      <c r="BJ168" s="238">
        <v>98</v>
      </c>
      <c r="BK168" s="238">
        <v>45</v>
      </c>
      <c r="BL168" s="238">
        <v>11</v>
      </c>
      <c r="BM168" s="238">
        <v>21</v>
      </c>
      <c r="CT168" s="238">
        <v>437143</v>
      </c>
      <c r="CU168" s="238">
        <v>4965490</v>
      </c>
      <c r="CV168" s="238">
        <v>44.840048899999999</v>
      </c>
      <c r="CW168" s="238">
        <v>-93.795308599999998</v>
      </c>
      <c r="CX168" s="238" t="s">
        <v>359</v>
      </c>
      <c r="CY168" s="238" t="s">
        <v>4525</v>
      </c>
    </row>
    <row r="169" spans="1:103" x14ac:dyDescent="0.25">
      <c r="A169" s="238">
        <v>10779344</v>
      </c>
      <c r="B169" s="238">
        <v>3</v>
      </c>
      <c r="C169" s="238">
        <v>5</v>
      </c>
      <c r="D169" s="238">
        <v>31.856000000000002</v>
      </c>
      <c r="E169" s="238">
        <v>10</v>
      </c>
      <c r="F169" s="238" t="s">
        <v>1060</v>
      </c>
      <c r="H169" s="238" t="s">
        <v>354</v>
      </c>
      <c r="I169" s="238">
        <v>25</v>
      </c>
      <c r="K169" s="238">
        <v>12023267</v>
      </c>
      <c r="L169" s="238">
        <v>122210115</v>
      </c>
      <c r="M169" s="238">
        <v>8</v>
      </c>
      <c r="N169" s="238">
        <v>6</v>
      </c>
      <c r="O169" s="238">
        <v>2012</v>
      </c>
      <c r="P169" s="238" t="s">
        <v>361</v>
      </c>
      <c r="Q169" s="238">
        <v>16</v>
      </c>
      <c r="S169" s="238">
        <v>5</v>
      </c>
      <c r="T169" s="238">
        <v>0</v>
      </c>
      <c r="U169" s="238">
        <v>2</v>
      </c>
      <c r="V169" s="238">
        <v>3</v>
      </c>
      <c r="W169" s="238">
        <v>10</v>
      </c>
      <c r="X169" s="238">
        <v>4</v>
      </c>
      <c r="Y169" s="238">
        <v>1</v>
      </c>
      <c r="Z169" s="238">
        <v>1</v>
      </c>
      <c r="AB169" s="238">
        <v>1</v>
      </c>
      <c r="AC169" s="238">
        <v>98</v>
      </c>
      <c r="AD169" s="238" t="s">
        <v>1773</v>
      </c>
      <c r="AE169" s="238" t="s">
        <v>4524</v>
      </c>
      <c r="AF169" s="238" t="s">
        <v>4194</v>
      </c>
      <c r="AG169" s="238">
        <v>9</v>
      </c>
      <c r="AH169" s="238">
        <v>2</v>
      </c>
      <c r="AI169" s="238">
        <v>3</v>
      </c>
      <c r="AJ169" s="238">
        <v>3</v>
      </c>
      <c r="AK169" s="238">
        <v>24</v>
      </c>
      <c r="AL169" s="238">
        <v>42</v>
      </c>
      <c r="AM169" s="238" t="s">
        <v>363</v>
      </c>
      <c r="AN169" s="238">
        <v>5</v>
      </c>
      <c r="AO169" s="238">
        <v>1</v>
      </c>
      <c r="AS169" s="238">
        <v>7</v>
      </c>
      <c r="AT169" s="238">
        <v>2</v>
      </c>
      <c r="AU169" s="238">
        <v>50</v>
      </c>
      <c r="AV169" s="238">
        <v>11</v>
      </c>
      <c r="AW169" s="238">
        <v>21</v>
      </c>
      <c r="AX169" s="238">
        <v>2</v>
      </c>
      <c r="AY169" s="238">
        <v>3</v>
      </c>
      <c r="AZ169" s="238">
        <v>2</v>
      </c>
      <c r="BA169" s="238">
        <v>24</v>
      </c>
      <c r="BB169" s="238">
        <v>69</v>
      </c>
      <c r="BC169" s="238" t="s">
        <v>354</v>
      </c>
      <c r="BD169" s="238">
        <v>5</v>
      </c>
      <c r="BE169" s="238">
        <v>2</v>
      </c>
      <c r="BI169" s="238">
        <v>7</v>
      </c>
      <c r="BJ169" s="238">
        <v>2</v>
      </c>
      <c r="BK169" s="238">
        <v>50</v>
      </c>
      <c r="BL169" s="238">
        <v>11</v>
      </c>
      <c r="BM169" s="238">
        <v>21</v>
      </c>
      <c r="CT169" s="238">
        <v>437143</v>
      </c>
      <c r="CU169" s="238">
        <v>4965490</v>
      </c>
      <c r="CV169" s="238">
        <v>44.840048899999999</v>
      </c>
      <c r="CW169" s="238">
        <v>-93.795308599999998</v>
      </c>
      <c r="CX169" s="238" t="s">
        <v>359</v>
      </c>
      <c r="CY169" s="238" t="s">
        <v>4526</v>
      </c>
    </row>
    <row r="170" spans="1:103" x14ac:dyDescent="0.25">
      <c r="A170" s="238">
        <v>10779594</v>
      </c>
      <c r="B170" s="238">
        <v>3</v>
      </c>
      <c r="C170" s="238">
        <v>5</v>
      </c>
      <c r="D170" s="238">
        <v>31.856000000000002</v>
      </c>
      <c r="E170" s="238">
        <v>10</v>
      </c>
      <c r="F170" s="238" t="s">
        <v>1060</v>
      </c>
      <c r="H170" s="238" t="s">
        <v>354</v>
      </c>
      <c r="I170" s="238">
        <v>25</v>
      </c>
      <c r="K170" s="238">
        <v>12024860</v>
      </c>
      <c r="L170" s="238">
        <v>122330031</v>
      </c>
      <c r="M170" s="238">
        <v>8</v>
      </c>
      <c r="N170" s="238">
        <v>20</v>
      </c>
      <c r="O170" s="238">
        <v>2012</v>
      </c>
      <c r="P170" s="238" t="s">
        <v>361</v>
      </c>
      <c r="Q170" s="238">
        <v>8</v>
      </c>
      <c r="S170" s="238">
        <v>5</v>
      </c>
      <c r="T170" s="238">
        <v>0</v>
      </c>
      <c r="U170" s="238">
        <v>2</v>
      </c>
      <c r="V170" s="238">
        <v>10</v>
      </c>
      <c r="W170" s="238">
        <v>10</v>
      </c>
      <c r="X170" s="238">
        <v>10</v>
      </c>
      <c r="Y170" s="238">
        <v>1</v>
      </c>
      <c r="Z170" s="238">
        <v>1</v>
      </c>
      <c r="AA170" s="238">
        <v>1</v>
      </c>
      <c r="AB170" s="238">
        <v>1</v>
      </c>
      <c r="AC170" s="238">
        <v>98</v>
      </c>
      <c r="AD170" s="238" t="s">
        <v>1773</v>
      </c>
      <c r="AE170" s="238" t="s">
        <v>4527</v>
      </c>
      <c r="AF170" s="238" t="s">
        <v>4194</v>
      </c>
      <c r="AG170" s="238">
        <v>5</v>
      </c>
      <c r="AH170" s="238">
        <v>2</v>
      </c>
      <c r="AI170" s="238">
        <v>2</v>
      </c>
      <c r="AJ170" s="238">
        <v>1</v>
      </c>
      <c r="AK170" s="238">
        <v>22</v>
      </c>
      <c r="AL170" s="238">
        <v>41</v>
      </c>
      <c r="AM170" s="238" t="s">
        <v>363</v>
      </c>
      <c r="AN170" s="238">
        <v>5</v>
      </c>
      <c r="AO170" s="238">
        <v>8</v>
      </c>
      <c r="AP170" s="238">
        <v>2</v>
      </c>
      <c r="AS170" s="238">
        <v>7</v>
      </c>
      <c r="AT170" s="238">
        <v>2</v>
      </c>
      <c r="AU170" s="238">
        <v>50</v>
      </c>
      <c r="AV170" s="238">
        <v>11</v>
      </c>
      <c r="AW170" s="238">
        <v>21</v>
      </c>
      <c r="AX170" s="238">
        <v>2</v>
      </c>
      <c r="AY170" s="238">
        <v>4</v>
      </c>
      <c r="AZ170" s="238">
        <v>4</v>
      </c>
      <c r="BA170" s="238">
        <v>21</v>
      </c>
      <c r="BB170" s="238">
        <v>31</v>
      </c>
      <c r="BC170" s="238" t="s">
        <v>363</v>
      </c>
      <c r="BD170" s="238">
        <v>5</v>
      </c>
      <c r="BE170" s="238">
        <v>1</v>
      </c>
      <c r="BI170" s="238">
        <v>7</v>
      </c>
      <c r="BJ170" s="238">
        <v>2</v>
      </c>
      <c r="BK170" s="238">
        <v>50</v>
      </c>
      <c r="BL170" s="238">
        <v>11</v>
      </c>
      <c r="BM170" s="238">
        <v>21</v>
      </c>
      <c r="CT170" s="238">
        <v>437143</v>
      </c>
      <c r="CU170" s="238">
        <v>4965490</v>
      </c>
      <c r="CV170" s="238">
        <v>44.840048899999999</v>
      </c>
      <c r="CW170" s="238">
        <v>-93.795308599999998</v>
      </c>
      <c r="CX170" s="238" t="s">
        <v>359</v>
      </c>
      <c r="CY170" s="238" t="s">
        <v>4528</v>
      </c>
    </row>
    <row r="171" spans="1:103" x14ac:dyDescent="0.25">
      <c r="A171" s="238">
        <v>10779991</v>
      </c>
      <c r="B171" s="238">
        <v>3</v>
      </c>
      <c r="C171" s="238">
        <v>5</v>
      </c>
      <c r="D171" s="238">
        <v>31.856000000000002</v>
      </c>
      <c r="E171" s="238">
        <v>10</v>
      </c>
      <c r="F171" s="238" t="s">
        <v>1060</v>
      </c>
      <c r="H171" s="238" t="s">
        <v>354</v>
      </c>
      <c r="I171" s="238">
        <v>25</v>
      </c>
      <c r="K171" s="238">
        <v>12026569</v>
      </c>
      <c r="L171" s="238">
        <v>122520094</v>
      </c>
      <c r="M171" s="238">
        <v>9</v>
      </c>
      <c r="N171" s="238">
        <v>5</v>
      </c>
      <c r="O171" s="238">
        <v>2012</v>
      </c>
      <c r="P171" s="238" t="s">
        <v>355</v>
      </c>
      <c r="Q171" s="238">
        <v>15</v>
      </c>
      <c r="S171" s="238">
        <v>5</v>
      </c>
      <c r="T171" s="238">
        <v>0</v>
      </c>
      <c r="U171" s="238">
        <v>2</v>
      </c>
      <c r="V171" s="238">
        <v>10</v>
      </c>
      <c r="W171" s="238">
        <v>10</v>
      </c>
      <c r="X171" s="238">
        <v>4</v>
      </c>
      <c r="Y171" s="238">
        <v>1</v>
      </c>
      <c r="Z171" s="238">
        <v>1</v>
      </c>
      <c r="AA171" s="238">
        <v>1</v>
      </c>
      <c r="AB171" s="238">
        <v>1</v>
      </c>
      <c r="AC171" s="238">
        <v>98</v>
      </c>
      <c r="AD171" s="238" t="s">
        <v>4524</v>
      </c>
      <c r="AE171" s="238" t="s">
        <v>2594</v>
      </c>
      <c r="AF171" s="238" t="s">
        <v>4194</v>
      </c>
      <c r="AG171" s="238">
        <v>5</v>
      </c>
      <c r="AH171" s="238">
        <v>2</v>
      </c>
      <c r="AI171" s="238">
        <v>4</v>
      </c>
      <c r="AJ171" s="238">
        <v>7</v>
      </c>
      <c r="AK171" s="238">
        <v>23</v>
      </c>
      <c r="AL171" s="238">
        <v>70</v>
      </c>
      <c r="AM171" s="238" t="s">
        <v>354</v>
      </c>
      <c r="AN171" s="238">
        <v>5</v>
      </c>
      <c r="AO171" s="238">
        <v>9</v>
      </c>
      <c r="AP171" s="238">
        <v>15</v>
      </c>
      <c r="AS171" s="238">
        <v>7</v>
      </c>
      <c r="AT171" s="238">
        <v>2</v>
      </c>
      <c r="AU171" s="238">
        <v>40</v>
      </c>
      <c r="AV171" s="238">
        <v>11</v>
      </c>
      <c r="AW171" s="238">
        <v>21</v>
      </c>
      <c r="AX171" s="238">
        <v>2</v>
      </c>
      <c r="AY171" s="238">
        <v>3</v>
      </c>
      <c r="AZ171" s="238">
        <v>2</v>
      </c>
      <c r="BA171" s="238">
        <v>8</v>
      </c>
      <c r="BB171" s="238">
        <v>28</v>
      </c>
      <c r="BC171" s="238" t="s">
        <v>354</v>
      </c>
      <c r="BD171" s="238">
        <v>5</v>
      </c>
      <c r="BE171" s="238">
        <v>1</v>
      </c>
      <c r="BF171" s="238">
        <v>1</v>
      </c>
      <c r="BI171" s="238">
        <v>7</v>
      </c>
      <c r="BJ171" s="238">
        <v>2</v>
      </c>
      <c r="BK171" s="238">
        <v>40</v>
      </c>
      <c r="BL171" s="238">
        <v>11</v>
      </c>
      <c r="BM171" s="238">
        <v>21</v>
      </c>
      <c r="CT171" s="238">
        <v>437143</v>
      </c>
      <c r="CU171" s="238">
        <v>4965490</v>
      </c>
      <c r="CV171" s="238">
        <v>44.840048899999999</v>
      </c>
      <c r="CW171" s="238">
        <v>-93.795308599999998</v>
      </c>
      <c r="CX171" s="238" t="s">
        <v>359</v>
      </c>
      <c r="CY171" s="238" t="s">
        <v>4529</v>
      </c>
    </row>
    <row r="172" spans="1:103" x14ac:dyDescent="0.25">
      <c r="A172" s="238">
        <v>10850714</v>
      </c>
      <c r="B172" s="238">
        <v>3</v>
      </c>
      <c r="C172" s="238">
        <v>5</v>
      </c>
      <c r="D172" s="238">
        <v>31.856000000000002</v>
      </c>
      <c r="E172" s="238">
        <v>10</v>
      </c>
      <c r="F172" s="238" t="s">
        <v>1060</v>
      </c>
      <c r="H172" s="238" t="s">
        <v>354</v>
      </c>
      <c r="I172" s="238">
        <v>25</v>
      </c>
      <c r="K172" s="238">
        <v>13008002</v>
      </c>
      <c r="L172" s="238">
        <v>130790010</v>
      </c>
      <c r="M172" s="238">
        <v>3</v>
      </c>
      <c r="N172" s="238">
        <v>18</v>
      </c>
      <c r="O172" s="238">
        <v>2013</v>
      </c>
      <c r="P172" s="238" t="s">
        <v>361</v>
      </c>
      <c r="Q172" s="238">
        <v>23</v>
      </c>
      <c r="S172" s="238">
        <v>5</v>
      </c>
      <c r="T172" s="238">
        <v>0</v>
      </c>
      <c r="U172" s="238">
        <v>2</v>
      </c>
      <c r="V172" s="238">
        <v>1</v>
      </c>
      <c r="W172" s="238">
        <v>10</v>
      </c>
      <c r="X172" s="238">
        <v>4</v>
      </c>
      <c r="Y172" s="238">
        <v>4</v>
      </c>
      <c r="Z172" s="238">
        <v>2</v>
      </c>
      <c r="AB172" s="238">
        <v>5</v>
      </c>
      <c r="AC172" s="238">
        <v>98</v>
      </c>
      <c r="AD172" s="238" t="s">
        <v>1773</v>
      </c>
      <c r="AE172" s="238" t="s">
        <v>4530</v>
      </c>
      <c r="AF172" s="238" t="s">
        <v>4194</v>
      </c>
      <c r="AG172" s="238">
        <v>7</v>
      </c>
      <c r="AH172" s="238">
        <v>2</v>
      </c>
      <c r="AI172" s="238">
        <v>2</v>
      </c>
      <c r="AJ172" s="238">
        <v>2</v>
      </c>
      <c r="AK172" s="238">
        <v>21</v>
      </c>
      <c r="AL172" s="238">
        <v>22</v>
      </c>
      <c r="AM172" s="238" t="s">
        <v>363</v>
      </c>
      <c r="AN172" s="238">
        <v>5</v>
      </c>
      <c r="AS172" s="238">
        <v>7</v>
      </c>
      <c r="AT172" s="238">
        <v>2</v>
      </c>
      <c r="AU172" s="238">
        <v>30</v>
      </c>
      <c r="AV172" s="238">
        <v>11</v>
      </c>
      <c r="AW172" s="238">
        <v>20</v>
      </c>
      <c r="AX172" s="238">
        <v>2</v>
      </c>
      <c r="AY172" s="238">
        <v>2</v>
      </c>
      <c r="AZ172" s="238">
        <v>2</v>
      </c>
      <c r="BA172" s="238">
        <v>21</v>
      </c>
      <c r="BB172" s="238">
        <v>24</v>
      </c>
      <c r="BC172" s="238" t="s">
        <v>363</v>
      </c>
      <c r="BD172" s="238">
        <v>5</v>
      </c>
      <c r="BI172" s="238">
        <v>7</v>
      </c>
      <c r="BJ172" s="238">
        <v>2</v>
      </c>
      <c r="BK172" s="238">
        <v>30</v>
      </c>
      <c r="BL172" s="238">
        <v>11</v>
      </c>
      <c r="BM172" s="238">
        <v>20</v>
      </c>
      <c r="CT172" s="238">
        <v>437143</v>
      </c>
      <c r="CU172" s="238">
        <v>4965490</v>
      </c>
      <c r="CV172" s="238">
        <v>44.840048899999999</v>
      </c>
      <c r="CW172" s="238">
        <v>-93.795308599999998</v>
      </c>
      <c r="CX172" s="238" t="s">
        <v>359</v>
      </c>
      <c r="CY172" s="238" t="s">
        <v>4531</v>
      </c>
    </row>
    <row r="173" spans="1:103" hidden="1" x14ac:dyDescent="0.25">
      <c r="A173" s="238">
        <v>10853279</v>
      </c>
      <c r="B173" s="238">
        <v>3</v>
      </c>
      <c r="C173" s="238">
        <v>5</v>
      </c>
      <c r="D173" s="238">
        <v>31.856000000000002</v>
      </c>
      <c r="E173" s="238">
        <v>10</v>
      </c>
      <c r="F173" s="238" t="s">
        <v>1060</v>
      </c>
      <c r="H173" s="238" t="s">
        <v>354</v>
      </c>
      <c r="I173" s="238">
        <v>25</v>
      </c>
      <c r="K173" s="238">
        <v>13023030</v>
      </c>
      <c r="L173" s="238">
        <v>132160013</v>
      </c>
      <c r="M173" s="238">
        <v>7</v>
      </c>
      <c r="N173" s="238">
        <v>30</v>
      </c>
      <c r="O173" s="238">
        <v>2013</v>
      </c>
      <c r="P173" s="238" t="s">
        <v>368</v>
      </c>
      <c r="Q173" s="238">
        <v>16</v>
      </c>
      <c r="R173" s="238" t="s">
        <v>356</v>
      </c>
      <c r="S173" s="238">
        <v>4</v>
      </c>
      <c r="T173" s="238">
        <v>0</v>
      </c>
      <c r="U173" s="238">
        <v>2</v>
      </c>
      <c r="V173" s="238">
        <v>3</v>
      </c>
      <c r="W173" s="238">
        <v>10</v>
      </c>
      <c r="X173" s="238">
        <v>4</v>
      </c>
      <c r="Y173" s="238">
        <v>1</v>
      </c>
      <c r="Z173" s="238">
        <v>1</v>
      </c>
      <c r="AB173" s="238">
        <v>1</v>
      </c>
      <c r="AC173" s="238">
        <v>98</v>
      </c>
      <c r="AD173" s="238">
        <v>5</v>
      </c>
      <c r="AE173" s="238" t="s">
        <v>4527</v>
      </c>
      <c r="AF173" s="238" t="s">
        <v>4194</v>
      </c>
      <c r="AG173" s="238">
        <v>9</v>
      </c>
      <c r="AH173" s="238">
        <v>2</v>
      </c>
      <c r="AI173" s="238">
        <v>2</v>
      </c>
      <c r="AJ173" s="238">
        <v>4</v>
      </c>
      <c r="AK173" s="238">
        <v>21</v>
      </c>
      <c r="AL173" s="238">
        <v>25</v>
      </c>
      <c r="AM173" s="238" t="s">
        <v>363</v>
      </c>
      <c r="AN173" s="238">
        <v>5</v>
      </c>
      <c r="AO173" s="238">
        <v>1</v>
      </c>
      <c r="AS173" s="238">
        <v>7</v>
      </c>
      <c r="AT173" s="238">
        <v>2</v>
      </c>
      <c r="AU173" s="238">
        <v>50</v>
      </c>
      <c r="AV173" s="238">
        <v>11</v>
      </c>
      <c r="AW173" s="238">
        <v>21</v>
      </c>
      <c r="AX173" s="238">
        <v>2</v>
      </c>
      <c r="AY173" s="238">
        <v>4</v>
      </c>
      <c r="AZ173" s="238">
        <v>2</v>
      </c>
      <c r="BA173" s="238">
        <v>24</v>
      </c>
      <c r="BB173" s="238">
        <v>43</v>
      </c>
      <c r="BC173" s="238" t="s">
        <v>363</v>
      </c>
      <c r="BD173" s="238">
        <v>5</v>
      </c>
      <c r="BE173" s="238">
        <v>2</v>
      </c>
      <c r="BI173" s="238">
        <v>7</v>
      </c>
      <c r="BJ173" s="238">
        <v>2</v>
      </c>
      <c r="BK173" s="238">
        <v>50</v>
      </c>
      <c r="BL173" s="238">
        <v>11</v>
      </c>
      <c r="BM173" s="238">
        <v>21</v>
      </c>
      <c r="CT173" s="238">
        <v>437143</v>
      </c>
      <c r="CU173" s="238">
        <v>4965490</v>
      </c>
      <c r="CV173" s="238">
        <v>44.840048899999999</v>
      </c>
      <c r="CW173" s="238">
        <v>-93.795308599999998</v>
      </c>
      <c r="CX173" s="238" t="s">
        <v>359</v>
      </c>
      <c r="CY173" s="238" t="s">
        <v>4532</v>
      </c>
    </row>
    <row r="174" spans="1:103" x14ac:dyDescent="0.25">
      <c r="A174" s="238">
        <v>10854815</v>
      </c>
      <c r="B174" s="238">
        <v>3</v>
      </c>
      <c r="C174" s="238">
        <v>5</v>
      </c>
      <c r="D174" s="238">
        <v>31.856000000000002</v>
      </c>
      <c r="E174" s="238">
        <v>10</v>
      </c>
      <c r="F174" s="238" t="s">
        <v>1060</v>
      </c>
      <c r="H174" s="238" t="s">
        <v>354</v>
      </c>
      <c r="I174" s="238">
        <v>25</v>
      </c>
      <c r="K174" s="238">
        <v>13031964</v>
      </c>
      <c r="L174" s="238">
        <v>132950102</v>
      </c>
      <c r="M174" s="238">
        <v>10</v>
      </c>
      <c r="N174" s="238">
        <v>22</v>
      </c>
      <c r="O174" s="238">
        <v>2013</v>
      </c>
      <c r="P174" s="238" t="s">
        <v>368</v>
      </c>
      <c r="Q174" s="238">
        <v>15</v>
      </c>
      <c r="S174" s="238">
        <v>5</v>
      </c>
      <c r="T174" s="238">
        <v>0</v>
      </c>
      <c r="U174" s="238">
        <v>2</v>
      </c>
      <c r="V174" s="238">
        <v>5</v>
      </c>
      <c r="W174" s="238">
        <v>10</v>
      </c>
      <c r="X174" s="238">
        <v>4</v>
      </c>
      <c r="Y174" s="238">
        <v>1</v>
      </c>
      <c r="Z174" s="238">
        <v>2</v>
      </c>
      <c r="AB174" s="238">
        <v>1</v>
      </c>
      <c r="AC174" s="238">
        <v>98</v>
      </c>
      <c r="AD174" s="238">
        <v>5</v>
      </c>
      <c r="AE174" s="238" t="s">
        <v>4527</v>
      </c>
      <c r="AF174" s="238" t="s">
        <v>4194</v>
      </c>
      <c r="AG174" s="238">
        <v>10</v>
      </c>
      <c r="AH174" s="238">
        <v>2</v>
      </c>
      <c r="AI174" s="238">
        <v>2</v>
      </c>
      <c r="AJ174" s="238">
        <v>4</v>
      </c>
      <c r="AK174" s="238">
        <v>28</v>
      </c>
      <c r="AL174" s="238">
        <v>52</v>
      </c>
      <c r="AM174" s="238" t="s">
        <v>363</v>
      </c>
      <c r="AN174" s="238">
        <v>5</v>
      </c>
      <c r="AO174" s="238">
        <v>8</v>
      </c>
      <c r="AS174" s="238">
        <v>3</v>
      </c>
      <c r="AT174" s="238">
        <v>2</v>
      </c>
      <c r="AU174" s="238">
        <v>50</v>
      </c>
      <c r="AV174" s="238">
        <v>11</v>
      </c>
      <c r="AW174" s="238">
        <v>21</v>
      </c>
      <c r="AX174" s="238">
        <v>2</v>
      </c>
      <c r="AY174" s="238">
        <v>3</v>
      </c>
      <c r="AZ174" s="238">
        <v>2</v>
      </c>
      <c r="BA174" s="238">
        <v>24</v>
      </c>
      <c r="BB174" s="238">
        <v>41</v>
      </c>
      <c r="BC174" s="238" t="s">
        <v>363</v>
      </c>
      <c r="BD174" s="238">
        <v>5</v>
      </c>
      <c r="BE174" s="238">
        <v>2</v>
      </c>
      <c r="BI174" s="238">
        <v>3</v>
      </c>
      <c r="BJ174" s="238">
        <v>2</v>
      </c>
      <c r="BK174" s="238">
        <v>50</v>
      </c>
      <c r="BL174" s="238">
        <v>11</v>
      </c>
      <c r="BM174" s="238">
        <v>21</v>
      </c>
      <c r="CT174" s="238">
        <v>437143</v>
      </c>
      <c r="CU174" s="238">
        <v>4965490</v>
      </c>
      <c r="CV174" s="238">
        <v>44.840048899999999</v>
      </c>
      <c r="CW174" s="238">
        <v>-93.795308599999998</v>
      </c>
      <c r="CX174" s="238" t="s">
        <v>359</v>
      </c>
      <c r="CY174" s="238" t="s">
        <v>4533</v>
      </c>
    </row>
    <row r="175" spans="1:103" x14ac:dyDescent="0.25">
      <c r="A175" s="238">
        <v>10930403</v>
      </c>
      <c r="B175" s="238">
        <v>3</v>
      </c>
      <c r="C175" s="238">
        <v>5</v>
      </c>
      <c r="D175" s="238">
        <v>31.856000000000002</v>
      </c>
      <c r="E175" s="238">
        <v>10</v>
      </c>
      <c r="F175" s="238" t="s">
        <v>1060</v>
      </c>
      <c r="H175" s="238" t="s">
        <v>354</v>
      </c>
      <c r="I175" s="238">
        <v>25</v>
      </c>
      <c r="K175" s="238">
        <v>14000515</v>
      </c>
      <c r="L175" s="238">
        <v>140070028</v>
      </c>
      <c r="M175" s="238">
        <v>1</v>
      </c>
      <c r="N175" s="238">
        <v>6</v>
      </c>
      <c r="O175" s="238">
        <v>2014</v>
      </c>
      <c r="P175" s="238" t="s">
        <v>361</v>
      </c>
      <c r="Q175" s="238">
        <v>17</v>
      </c>
      <c r="R175" s="238" t="s">
        <v>356</v>
      </c>
      <c r="S175" s="238">
        <v>5</v>
      </c>
      <c r="T175" s="238">
        <v>0</v>
      </c>
      <c r="U175" s="238">
        <v>1</v>
      </c>
      <c r="V175" s="238">
        <v>90</v>
      </c>
      <c r="W175" s="238">
        <v>32</v>
      </c>
      <c r="X175" s="238">
        <v>4</v>
      </c>
      <c r="Y175" s="238">
        <v>4</v>
      </c>
      <c r="Z175" s="238">
        <v>1</v>
      </c>
      <c r="AB175" s="238">
        <v>5</v>
      </c>
      <c r="AC175" s="238">
        <v>98</v>
      </c>
      <c r="AD175" s="238">
        <v>5</v>
      </c>
      <c r="AE175" s="238" t="s">
        <v>4527</v>
      </c>
      <c r="AF175" s="238" t="s">
        <v>4194</v>
      </c>
      <c r="AG175" s="238">
        <v>3</v>
      </c>
      <c r="AH175" s="238">
        <v>2</v>
      </c>
      <c r="AI175" s="238">
        <v>4</v>
      </c>
      <c r="AJ175" s="238">
        <v>4</v>
      </c>
      <c r="AK175" s="238">
        <v>21</v>
      </c>
      <c r="AN175" s="238">
        <v>98</v>
      </c>
      <c r="AS175" s="238">
        <v>3</v>
      </c>
      <c r="AT175" s="238">
        <v>2</v>
      </c>
      <c r="AU175" s="238">
        <v>50</v>
      </c>
      <c r="AV175" s="238">
        <v>11</v>
      </c>
      <c r="AW175" s="238">
        <v>21</v>
      </c>
      <c r="CT175" s="238">
        <v>437143</v>
      </c>
      <c r="CU175" s="238">
        <v>4965490</v>
      </c>
      <c r="CV175" s="238">
        <v>44.840048899999999</v>
      </c>
      <c r="CW175" s="238">
        <v>-93.795308599999998</v>
      </c>
      <c r="CX175" s="238" t="s">
        <v>359</v>
      </c>
      <c r="CY175" s="238" t="s">
        <v>4534</v>
      </c>
    </row>
    <row r="176" spans="1:103" x14ac:dyDescent="0.25">
      <c r="A176" s="238">
        <v>10932964</v>
      </c>
      <c r="B176" s="238">
        <v>3</v>
      </c>
      <c r="C176" s="238">
        <v>5</v>
      </c>
      <c r="D176" s="238">
        <v>31.856000000000002</v>
      </c>
      <c r="E176" s="238">
        <v>10</v>
      </c>
      <c r="F176" s="238" t="s">
        <v>1060</v>
      </c>
      <c r="H176" s="238" t="s">
        <v>354</v>
      </c>
      <c r="I176" s="238">
        <v>25</v>
      </c>
      <c r="K176" s="238">
        <v>14004561</v>
      </c>
      <c r="L176" s="238">
        <v>140460074</v>
      </c>
      <c r="M176" s="238">
        <v>2</v>
      </c>
      <c r="N176" s="238">
        <v>15</v>
      </c>
      <c r="O176" s="238">
        <v>2014</v>
      </c>
      <c r="P176" s="238" t="s">
        <v>364</v>
      </c>
      <c r="Q176" s="238">
        <v>10</v>
      </c>
      <c r="S176" s="238">
        <v>5</v>
      </c>
      <c r="T176" s="238">
        <v>0</v>
      </c>
      <c r="U176" s="238">
        <v>2</v>
      </c>
      <c r="V176" s="238">
        <v>3</v>
      </c>
      <c r="W176" s="238">
        <v>10</v>
      </c>
      <c r="X176" s="238">
        <v>4</v>
      </c>
      <c r="Y176" s="238">
        <v>1</v>
      </c>
      <c r="Z176" s="238">
        <v>4</v>
      </c>
      <c r="AB176" s="238">
        <v>3</v>
      </c>
      <c r="AC176" s="238">
        <v>98</v>
      </c>
      <c r="AD176" s="238">
        <v>5</v>
      </c>
      <c r="AE176" s="238" t="s">
        <v>4527</v>
      </c>
      <c r="AF176" s="238" t="s">
        <v>4194</v>
      </c>
      <c r="AG176" s="238">
        <v>9</v>
      </c>
      <c r="AH176" s="238">
        <v>2</v>
      </c>
      <c r="AI176" s="238">
        <v>2</v>
      </c>
      <c r="AJ176" s="238">
        <v>4</v>
      </c>
      <c r="AK176" s="238">
        <v>21</v>
      </c>
      <c r="AL176" s="238">
        <v>24</v>
      </c>
      <c r="AM176" s="238" t="s">
        <v>354</v>
      </c>
      <c r="AN176" s="238">
        <v>5</v>
      </c>
      <c r="AO176" s="238">
        <v>1</v>
      </c>
      <c r="AS176" s="238">
        <v>3</v>
      </c>
      <c r="AT176" s="238">
        <v>2</v>
      </c>
      <c r="AU176" s="238">
        <v>50</v>
      </c>
      <c r="AV176" s="238">
        <v>11</v>
      </c>
      <c r="AW176" s="238">
        <v>21</v>
      </c>
      <c r="AX176" s="238">
        <v>2</v>
      </c>
      <c r="AY176" s="238">
        <v>2</v>
      </c>
      <c r="AZ176" s="238">
        <v>1</v>
      </c>
      <c r="BA176" s="238">
        <v>24</v>
      </c>
      <c r="BB176" s="238">
        <v>91</v>
      </c>
      <c r="BC176" s="238" t="s">
        <v>354</v>
      </c>
      <c r="BD176" s="238">
        <v>5</v>
      </c>
      <c r="BE176" s="238">
        <v>2</v>
      </c>
      <c r="BI176" s="238">
        <v>3</v>
      </c>
      <c r="BJ176" s="238">
        <v>2</v>
      </c>
      <c r="BK176" s="238">
        <v>50</v>
      </c>
      <c r="BL176" s="238">
        <v>11</v>
      </c>
      <c r="BM176" s="238">
        <v>21</v>
      </c>
      <c r="CT176" s="238">
        <v>437143</v>
      </c>
      <c r="CU176" s="238">
        <v>4965490</v>
      </c>
      <c r="CV176" s="238">
        <v>44.840048899999999</v>
      </c>
      <c r="CW176" s="238">
        <v>-93.795308599999998</v>
      </c>
      <c r="CX176" s="238" t="s">
        <v>359</v>
      </c>
      <c r="CY176" s="238" t="s">
        <v>4535</v>
      </c>
    </row>
    <row r="177" spans="1:103" x14ac:dyDescent="0.25">
      <c r="A177" s="238">
        <v>10938715</v>
      </c>
      <c r="B177" s="238">
        <v>3</v>
      </c>
      <c r="C177" s="238">
        <v>5</v>
      </c>
      <c r="D177" s="238">
        <v>31.856000000000002</v>
      </c>
      <c r="E177" s="238">
        <v>10</v>
      </c>
      <c r="F177" s="238" t="s">
        <v>1060</v>
      </c>
      <c r="H177" s="238" t="s">
        <v>354</v>
      </c>
      <c r="I177" s="238">
        <v>25</v>
      </c>
      <c r="K177" s="238">
        <v>14036697</v>
      </c>
      <c r="L177" s="238">
        <v>143180041</v>
      </c>
      <c r="M177" s="238">
        <v>11</v>
      </c>
      <c r="N177" s="238">
        <v>12</v>
      </c>
      <c r="O177" s="238">
        <v>2014</v>
      </c>
      <c r="P177" s="238" t="s">
        <v>355</v>
      </c>
      <c r="Q177" s="238">
        <v>17</v>
      </c>
      <c r="R177" s="238" t="s">
        <v>356</v>
      </c>
      <c r="S177" s="238">
        <v>5</v>
      </c>
      <c r="T177" s="238">
        <v>0</v>
      </c>
      <c r="U177" s="238">
        <v>2</v>
      </c>
      <c r="V177" s="238">
        <v>5</v>
      </c>
      <c r="W177" s="238">
        <v>10</v>
      </c>
      <c r="X177" s="238">
        <v>4</v>
      </c>
      <c r="Y177" s="238">
        <v>4</v>
      </c>
      <c r="Z177" s="238">
        <v>1</v>
      </c>
      <c r="AB177" s="238">
        <v>1</v>
      </c>
      <c r="AC177" s="238">
        <v>98</v>
      </c>
      <c r="AD177" s="238" t="s">
        <v>1773</v>
      </c>
      <c r="AE177" s="238" t="s">
        <v>4536</v>
      </c>
      <c r="AF177" s="238" t="s">
        <v>4194</v>
      </c>
      <c r="AG177" s="238">
        <v>10</v>
      </c>
      <c r="AH177" s="238">
        <v>2</v>
      </c>
      <c r="AI177" s="238">
        <v>4</v>
      </c>
      <c r="AJ177" s="238">
        <v>4</v>
      </c>
      <c r="AK177" s="238">
        <v>21</v>
      </c>
      <c r="AL177" s="238">
        <v>38</v>
      </c>
      <c r="AM177" s="238" t="s">
        <v>354</v>
      </c>
      <c r="AN177" s="238">
        <v>5</v>
      </c>
      <c r="AO177" s="238">
        <v>1</v>
      </c>
      <c r="AS177" s="238">
        <v>3</v>
      </c>
      <c r="AT177" s="238">
        <v>2</v>
      </c>
      <c r="AU177" s="238">
        <v>50</v>
      </c>
      <c r="AV177" s="238">
        <v>11</v>
      </c>
      <c r="AW177" s="238">
        <v>21</v>
      </c>
      <c r="AX177" s="238">
        <v>2</v>
      </c>
      <c r="AY177" s="238">
        <v>4</v>
      </c>
      <c r="AZ177" s="238">
        <v>2</v>
      </c>
      <c r="BA177" s="238">
        <v>24</v>
      </c>
      <c r="BB177" s="238">
        <v>68</v>
      </c>
      <c r="BC177" s="238" t="s">
        <v>363</v>
      </c>
      <c r="BD177" s="238">
        <v>5</v>
      </c>
      <c r="BE177" s="238">
        <v>2</v>
      </c>
      <c r="BI177" s="238">
        <v>3</v>
      </c>
      <c r="BJ177" s="238">
        <v>2</v>
      </c>
      <c r="BK177" s="238">
        <v>50</v>
      </c>
      <c r="BL177" s="238">
        <v>11</v>
      </c>
      <c r="BM177" s="238">
        <v>21</v>
      </c>
      <c r="CT177" s="238">
        <v>437143</v>
      </c>
      <c r="CU177" s="238">
        <v>4965490</v>
      </c>
      <c r="CV177" s="238">
        <v>44.840048899999999</v>
      </c>
      <c r="CW177" s="238">
        <v>-93.795308599999998</v>
      </c>
      <c r="CX177" s="238" t="s">
        <v>359</v>
      </c>
      <c r="CY177" s="238" t="s">
        <v>4537</v>
      </c>
    </row>
    <row r="178" spans="1:103" x14ac:dyDescent="0.25">
      <c r="A178" s="238">
        <v>10938861</v>
      </c>
      <c r="B178" s="238">
        <v>3</v>
      </c>
      <c r="C178" s="238">
        <v>5</v>
      </c>
      <c r="D178" s="238">
        <v>31.856000000000002</v>
      </c>
      <c r="E178" s="238">
        <v>10</v>
      </c>
      <c r="F178" s="238" t="s">
        <v>1060</v>
      </c>
      <c r="H178" s="238" t="s">
        <v>354</v>
      </c>
      <c r="I178" s="238">
        <v>25</v>
      </c>
      <c r="K178" s="238">
        <v>14037279</v>
      </c>
      <c r="L178" s="238">
        <v>143220153</v>
      </c>
      <c r="M178" s="238">
        <v>11</v>
      </c>
      <c r="N178" s="238">
        <v>18</v>
      </c>
      <c r="O178" s="238">
        <v>2014</v>
      </c>
      <c r="P178" s="238" t="s">
        <v>368</v>
      </c>
      <c r="Q178" s="238">
        <v>15</v>
      </c>
      <c r="S178" s="238">
        <v>5</v>
      </c>
      <c r="T178" s="238">
        <v>0</v>
      </c>
      <c r="U178" s="238">
        <v>2</v>
      </c>
      <c r="V178" s="238">
        <v>1</v>
      </c>
      <c r="W178" s="238">
        <v>10</v>
      </c>
      <c r="X178" s="238">
        <v>4</v>
      </c>
      <c r="Y178" s="238">
        <v>1</v>
      </c>
      <c r="Z178" s="238">
        <v>2</v>
      </c>
      <c r="AB178" s="238">
        <v>5</v>
      </c>
      <c r="AC178" s="238">
        <v>98</v>
      </c>
      <c r="AD178" s="238" t="s">
        <v>4527</v>
      </c>
      <c r="AE178" s="238">
        <v>5</v>
      </c>
      <c r="AF178" s="238" t="s">
        <v>4194</v>
      </c>
      <c r="AG178" s="238">
        <v>7</v>
      </c>
      <c r="AH178" s="238">
        <v>2</v>
      </c>
      <c r="AI178" s="238">
        <v>2</v>
      </c>
      <c r="AJ178" s="238">
        <v>2</v>
      </c>
      <c r="AK178" s="238">
        <v>23</v>
      </c>
      <c r="AL178" s="238">
        <v>62</v>
      </c>
      <c r="AM178" s="238" t="s">
        <v>363</v>
      </c>
      <c r="AN178" s="238">
        <v>5</v>
      </c>
      <c r="AO178" s="238">
        <v>1</v>
      </c>
      <c r="AS178" s="238">
        <v>7</v>
      </c>
      <c r="AT178" s="238">
        <v>2</v>
      </c>
      <c r="AU178" s="238">
        <v>30</v>
      </c>
      <c r="AV178" s="238">
        <v>11</v>
      </c>
      <c r="AW178" s="238">
        <v>20</v>
      </c>
      <c r="AX178" s="238">
        <v>2</v>
      </c>
      <c r="AY178" s="238">
        <v>1</v>
      </c>
      <c r="AZ178" s="238">
        <v>2</v>
      </c>
      <c r="BA178" s="238">
        <v>23</v>
      </c>
      <c r="BB178" s="238">
        <v>64</v>
      </c>
      <c r="BC178" s="238" t="s">
        <v>354</v>
      </c>
      <c r="BD178" s="238">
        <v>5</v>
      </c>
      <c r="BE178" s="238">
        <v>15</v>
      </c>
      <c r="BI178" s="238">
        <v>7</v>
      </c>
      <c r="BJ178" s="238">
        <v>2</v>
      </c>
      <c r="BK178" s="238">
        <v>30</v>
      </c>
      <c r="BL178" s="238">
        <v>11</v>
      </c>
      <c r="BM178" s="238">
        <v>20</v>
      </c>
      <c r="CT178" s="238">
        <v>437143</v>
      </c>
      <c r="CU178" s="238">
        <v>4965490</v>
      </c>
      <c r="CV178" s="238">
        <v>44.840048899999999</v>
      </c>
      <c r="CW178" s="238">
        <v>-93.795308599999998</v>
      </c>
      <c r="CX178" s="238" t="s">
        <v>359</v>
      </c>
      <c r="CY178" s="238" t="s">
        <v>4538</v>
      </c>
    </row>
    <row r="179" spans="1:103" x14ac:dyDescent="0.25">
      <c r="A179" s="238">
        <v>11022138</v>
      </c>
      <c r="B179" s="238">
        <v>3</v>
      </c>
      <c r="C179" s="238">
        <v>5</v>
      </c>
      <c r="D179" s="238">
        <v>31.856000000000002</v>
      </c>
      <c r="E179" s="238">
        <v>10</v>
      </c>
      <c r="F179" s="238" t="s">
        <v>1060</v>
      </c>
      <c r="H179" s="238" t="s">
        <v>354</v>
      </c>
      <c r="I179" s="238">
        <v>25</v>
      </c>
      <c r="K179" s="238">
        <v>15031687</v>
      </c>
      <c r="L179" s="238">
        <v>152720085</v>
      </c>
      <c r="M179" s="238">
        <v>9</v>
      </c>
      <c r="N179" s="238">
        <v>28</v>
      </c>
      <c r="O179" s="238">
        <v>2015</v>
      </c>
      <c r="P179" s="238" t="s">
        <v>361</v>
      </c>
      <c r="Q179" s="238">
        <v>14</v>
      </c>
      <c r="R179" s="238" t="s">
        <v>356</v>
      </c>
      <c r="S179" s="238">
        <v>5</v>
      </c>
      <c r="T179" s="238">
        <v>0</v>
      </c>
      <c r="U179" s="238">
        <v>2</v>
      </c>
      <c r="V179" s="238">
        <v>1</v>
      </c>
      <c r="W179" s="238">
        <v>10</v>
      </c>
      <c r="X179" s="238">
        <v>4</v>
      </c>
      <c r="Y179" s="238">
        <v>1</v>
      </c>
      <c r="Z179" s="238">
        <v>1</v>
      </c>
      <c r="AB179" s="238">
        <v>1</v>
      </c>
      <c r="AC179" s="238">
        <v>3</v>
      </c>
      <c r="AD179" s="238">
        <v>5</v>
      </c>
      <c r="AE179" s="238" t="s">
        <v>4527</v>
      </c>
      <c r="AF179" s="238" t="s">
        <v>4194</v>
      </c>
      <c r="AG179" s="238">
        <v>7</v>
      </c>
      <c r="AH179" s="238">
        <v>2</v>
      </c>
      <c r="AI179" s="238">
        <v>4</v>
      </c>
      <c r="AJ179" s="238">
        <v>4</v>
      </c>
      <c r="AK179" s="238">
        <v>21</v>
      </c>
      <c r="AL179" s="238">
        <v>46</v>
      </c>
      <c r="AM179" s="238" t="s">
        <v>354</v>
      </c>
      <c r="AN179" s="238">
        <v>5</v>
      </c>
      <c r="AO179" s="238">
        <v>1</v>
      </c>
      <c r="AS179" s="238">
        <v>3</v>
      </c>
      <c r="AT179" s="238">
        <v>98</v>
      </c>
      <c r="AU179" s="238">
        <v>35</v>
      </c>
      <c r="AV179" s="238">
        <v>11</v>
      </c>
      <c r="AW179" s="238">
        <v>21</v>
      </c>
      <c r="AX179" s="238">
        <v>2</v>
      </c>
      <c r="AY179" s="238">
        <v>2</v>
      </c>
      <c r="AZ179" s="238">
        <v>4</v>
      </c>
      <c r="BA179" s="238">
        <v>21</v>
      </c>
      <c r="BB179" s="238">
        <v>79</v>
      </c>
      <c r="BC179" s="238" t="s">
        <v>354</v>
      </c>
      <c r="BD179" s="238">
        <v>5</v>
      </c>
      <c r="BE179" s="238">
        <v>21</v>
      </c>
      <c r="BI179" s="238">
        <v>3</v>
      </c>
      <c r="BJ179" s="238">
        <v>98</v>
      </c>
      <c r="BK179" s="238">
        <v>35</v>
      </c>
      <c r="BL179" s="238">
        <v>11</v>
      </c>
      <c r="BM179" s="238">
        <v>21</v>
      </c>
      <c r="CT179" s="238">
        <v>437143</v>
      </c>
      <c r="CU179" s="238">
        <v>4965490</v>
      </c>
      <c r="CV179" s="238">
        <v>44.840048899999999</v>
      </c>
      <c r="CW179" s="238">
        <v>-93.795308599999998</v>
      </c>
      <c r="CX179" s="238" t="s">
        <v>359</v>
      </c>
      <c r="CY179" s="238" t="s">
        <v>4539</v>
      </c>
    </row>
    <row r="180" spans="1:103" x14ac:dyDescent="0.25">
      <c r="A180" s="238">
        <v>11024606</v>
      </c>
      <c r="B180" s="238">
        <v>3</v>
      </c>
      <c r="C180" s="238">
        <v>5</v>
      </c>
      <c r="D180" s="238">
        <v>31.856000000000002</v>
      </c>
      <c r="E180" s="238">
        <v>10</v>
      </c>
      <c r="F180" s="238" t="s">
        <v>1060</v>
      </c>
      <c r="H180" s="238" t="s">
        <v>354</v>
      </c>
      <c r="I180" s="238">
        <v>25</v>
      </c>
      <c r="L180" s="238">
        <v>160120018</v>
      </c>
      <c r="M180" s="238">
        <v>12</v>
      </c>
      <c r="N180" s="238">
        <v>10</v>
      </c>
      <c r="O180" s="238">
        <v>2015</v>
      </c>
      <c r="P180" s="238" t="s">
        <v>384</v>
      </c>
      <c r="Q180" s="238">
        <v>13</v>
      </c>
      <c r="S180" s="238">
        <v>5</v>
      </c>
      <c r="T180" s="238">
        <v>0</v>
      </c>
      <c r="U180" s="238">
        <v>2</v>
      </c>
      <c r="V180" s="238">
        <v>1</v>
      </c>
      <c r="W180" s="238">
        <v>10</v>
      </c>
      <c r="Y180" s="238">
        <v>1</v>
      </c>
      <c r="Z180" s="238">
        <v>3</v>
      </c>
      <c r="AB180" s="238">
        <v>2</v>
      </c>
      <c r="AF180" s="238" t="s">
        <v>4194</v>
      </c>
      <c r="AG180" s="238">
        <v>7</v>
      </c>
      <c r="AH180" s="238">
        <v>0</v>
      </c>
      <c r="AI180" s="238">
        <v>99</v>
      </c>
      <c r="AJ180" s="238">
        <v>4</v>
      </c>
      <c r="AK180" s="238">
        <v>7</v>
      </c>
      <c r="AL180" s="238">
        <v>45</v>
      </c>
      <c r="AM180" s="238" t="s">
        <v>363</v>
      </c>
      <c r="AT180" s="238">
        <v>2</v>
      </c>
      <c r="AX180" s="238">
        <v>2</v>
      </c>
      <c r="AY180" s="238">
        <v>4</v>
      </c>
      <c r="AZ180" s="238">
        <v>2</v>
      </c>
      <c r="BA180" s="238">
        <v>7</v>
      </c>
      <c r="BB180" s="238">
        <v>38</v>
      </c>
      <c r="BC180" s="238" t="s">
        <v>363</v>
      </c>
      <c r="BJ180" s="238">
        <v>2</v>
      </c>
      <c r="CT180" s="238">
        <v>437143</v>
      </c>
      <c r="CU180" s="238">
        <v>4965490</v>
      </c>
      <c r="CV180" s="238">
        <v>44.840048899999999</v>
      </c>
      <c r="CW180" s="238">
        <v>-93.795308599999998</v>
      </c>
      <c r="CX180" s="238" t="s">
        <v>359</v>
      </c>
    </row>
    <row r="181" spans="1:103" hidden="1" x14ac:dyDescent="0.25">
      <c r="A181" s="238">
        <v>11024020</v>
      </c>
      <c r="B181" s="238">
        <v>3</v>
      </c>
      <c r="C181" s="238">
        <v>5</v>
      </c>
      <c r="D181" s="238">
        <v>31.856999999999999</v>
      </c>
      <c r="E181" s="238">
        <v>10</v>
      </c>
      <c r="F181" s="238" t="s">
        <v>1060</v>
      </c>
      <c r="H181" s="238" t="s">
        <v>354</v>
      </c>
      <c r="I181" s="238">
        <v>25</v>
      </c>
      <c r="K181" s="238">
        <v>15039545</v>
      </c>
      <c r="L181" s="238">
        <v>153470028</v>
      </c>
      <c r="M181" s="238">
        <v>12</v>
      </c>
      <c r="N181" s="238">
        <v>8</v>
      </c>
      <c r="O181" s="238">
        <v>2015</v>
      </c>
      <c r="P181" s="238" t="s">
        <v>368</v>
      </c>
      <c r="Q181" s="238">
        <v>17</v>
      </c>
      <c r="R181" s="238" t="s">
        <v>356</v>
      </c>
      <c r="S181" s="238">
        <v>4</v>
      </c>
      <c r="T181" s="238">
        <v>0</v>
      </c>
      <c r="U181" s="238">
        <v>3</v>
      </c>
      <c r="V181" s="238">
        <v>1</v>
      </c>
      <c r="W181" s="238">
        <v>10</v>
      </c>
      <c r="X181" s="238">
        <v>4</v>
      </c>
      <c r="Y181" s="238">
        <v>4</v>
      </c>
      <c r="Z181" s="238">
        <v>2</v>
      </c>
      <c r="AB181" s="238">
        <v>2</v>
      </c>
      <c r="AC181" s="238">
        <v>98</v>
      </c>
      <c r="AD181" s="238">
        <v>5</v>
      </c>
      <c r="AE181" s="238" t="s">
        <v>4527</v>
      </c>
      <c r="AF181" s="238" t="s">
        <v>4194</v>
      </c>
      <c r="AG181" s="238">
        <v>7</v>
      </c>
      <c r="AH181" s="238">
        <v>2</v>
      </c>
      <c r="AI181" s="238">
        <v>2</v>
      </c>
      <c r="AJ181" s="238">
        <v>4</v>
      </c>
      <c r="AK181" s="238">
        <v>8</v>
      </c>
      <c r="AL181" s="238">
        <v>36</v>
      </c>
      <c r="AM181" s="238" t="s">
        <v>363</v>
      </c>
      <c r="AN181" s="238">
        <v>5</v>
      </c>
      <c r="AO181" s="238">
        <v>1</v>
      </c>
      <c r="AS181" s="238">
        <v>3</v>
      </c>
      <c r="AT181" s="238">
        <v>20</v>
      </c>
      <c r="AU181" s="238">
        <v>50</v>
      </c>
      <c r="AV181" s="238">
        <v>11</v>
      </c>
      <c r="AW181" s="238">
        <v>21</v>
      </c>
      <c r="AX181" s="238">
        <v>2</v>
      </c>
      <c r="AY181" s="238">
        <v>2</v>
      </c>
      <c r="AZ181" s="238">
        <v>4</v>
      </c>
      <c r="BA181" s="238">
        <v>8</v>
      </c>
      <c r="BB181" s="238">
        <v>64</v>
      </c>
      <c r="BC181" s="238" t="s">
        <v>363</v>
      </c>
      <c r="BD181" s="238">
        <v>5</v>
      </c>
      <c r="BE181" s="238">
        <v>1</v>
      </c>
      <c r="BI181" s="238">
        <v>3</v>
      </c>
      <c r="BJ181" s="238">
        <v>20</v>
      </c>
      <c r="BK181" s="238">
        <v>50</v>
      </c>
      <c r="BL181" s="238">
        <v>11</v>
      </c>
      <c r="BM181" s="238">
        <v>21</v>
      </c>
      <c r="BN181" s="238">
        <v>2</v>
      </c>
      <c r="BO181" s="238">
        <v>2</v>
      </c>
      <c r="BP181" s="238">
        <v>4</v>
      </c>
      <c r="BQ181" s="238">
        <v>21</v>
      </c>
      <c r="BR181" s="238">
        <v>37</v>
      </c>
      <c r="BS181" s="238" t="s">
        <v>354</v>
      </c>
      <c r="BT181" s="238">
        <v>5</v>
      </c>
      <c r="BU181" s="238">
        <v>15</v>
      </c>
      <c r="BY181" s="238">
        <v>3</v>
      </c>
      <c r="BZ181" s="238">
        <v>20</v>
      </c>
      <c r="CA181" s="238">
        <v>50</v>
      </c>
      <c r="CB181" s="238">
        <v>11</v>
      </c>
      <c r="CC181" s="238">
        <v>21</v>
      </c>
      <c r="CT181" s="238">
        <v>437145</v>
      </c>
      <c r="CU181" s="238">
        <v>4965490</v>
      </c>
      <c r="CV181" s="238">
        <v>44.840055499999998</v>
      </c>
      <c r="CW181" s="238">
        <v>-93.795291800000001</v>
      </c>
      <c r="CX181" s="238" t="s">
        <v>359</v>
      </c>
      <c r="CY181" s="238" t="s">
        <v>4540</v>
      </c>
    </row>
    <row r="182" spans="1:103" x14ac:dyDescent="0.25">
      <c r="A182" s="238">
        <v>657267</v>
      </c>
      <c r="B182" s="238">
        <v>3</v>
      </c>
      <c r="C182" s="238">
        <v>5</v>
      </c>
      <c r="D182" s="238">
        <v>31.863</v>
      </c>
      <c r="E182" s="238">
        <v>10</v>
      </c>
      <c r="F182" s="238" t="s">
        <v>1060</v>
      </c>
      <c r="H182" s="238" t="s">
        <v>354</v>
      </c>
      <c r="I182" s="238">
        <v>25</v>
      </c>
      <c r="K182" s="238">
        <v>18034738</v>
      </c>
      <c r="M182" s="238">
        <v>11</v>
      </c>
      <c r="N182" s="238">
        <v>6</v>
      </c>
      <c r="O182" s="238">
        <v>2018</v>
      </c>
      <c r="P182" s="238" t="s">
        <v>368</v>
      </c>
      <c r="Q182" s="238">
        <v>10</v>
      </c>
      <c r="R182" s="238" t="s">
        <v>356</v>
      </c>
      <c r="S182" s="238">
        <v>5</v>
      </c>
      <c r="T182" s="238">
        <v>0</v>
      </c>
      <c r="U182" s="238">
        <v>2</v>
      </c>
      <c r="V182" s="238">
        <v>10</v>
      </c>
      <c r="W182" s="238">
        <v>10</v>
      </c>
      <c r="X182" s="238">
        <v>3</v>
      </c>
      <c r="Y182" s="238">
        <v>1</v>
      </c>
      <c r="Z182" s="238">
        <v>2</v>
      </c>
      <c r="AB182" s="238">
        <v>2</v>
      </c>
      <c r="AC182" s="238">
        <v>98</v>
      </c>
      <c r="AD182" s="238" t="s">
        <v>2726</v>
      </c>
      <c r="AF182" s="238" t="s">
        <v>4424</v>
      </c>
      <c r="AG182" s="238">
        <v>5</v>
      </c>
      <c r="AH182" s="238">
        <v>2</v>
      </c>
      <c r="AI182" s="238">
        <v>2</v>
      </c>
      <c r="AJ182" s="238">
        <v>4</v>
      </c>
      <c r="AK182" s="238">
        <v>23</v>
      </c>
      <c r="AL182" s="238">
        <v>89</v>
      </c>
      <c r="AM182" s="238" t="s">
        <v>363</v>
      </c>
      <c r="AN182" s="238">
        <v>5</v>
      </c>
      <c r="AO182" s="238">
        <v>2</v>
      </c>
      <c r="AS182" s="238">
        <v>14</v>
      </c>
      <c r="AT182" s="238">
        <v>20</v>
      </c>
      <c r="AU182" s="238">
        <v>30</v>
      </c>
      <c r="AV182" s="238">
        <v>11</v>
      </c>
      <c r="AW182" s="238">
        <v>21</v>
      </c>
      <c r="AX182" s="238">
        <v>2</v>
      </c>
      <c r="AY182" s="238">
        <v>4</v>
      </c>
      <c r="AZ182" s="238">
        <v>4</v>
      </c>
      <c r="BA182" s="238">
        <v>21</v>
      </c>
      <c r="BB182" s="238">
        <v>59</v>
      </c>
      <c r="BC182" s="238" t="s">
        <v>363</v>
      </c>
      <c r="BD182" s="238">
        <v>5</v>
      </c>
      <c r="BE182" s="238">
        <v>1</v>
      </c>
      <c r="BI182" s="238">
        <v>14</v>
      </c>
      <c r="BJ182" s="238">
        <v>20</v>
      </c>
      <c r="BK182" s="238">
        <v>50</v>
      </c>
      <c r="BL182" s="238">
        <v>11</v>
      </c>
      <c r="BM182" s="238">
        <v>21</v>
      </c>
      <c r="CT182" s="238">
        <v>437146.08754881</v>
      </c>
      <c r="CU182" s="238">
        <v>4965513.9067985602</v>
      </c>
      <c r="CV182" s="238">
        <v>44.840266739999997</v>
      </c>
      <c r="CW182" s="238">
        <v>-93.795276920000006</v>
      </c>
      <c r="CX182" s="238" t="s">
        <v>359</v>
      </c>
      <c r="CY182" s="238" t="s">
        <v>4541</v>
      </c>
    </row>
    <row r="183" spans="1:103" x14ac:dyDescent="0.25">
      <c r="A183" s="238">
        <v>567723</v>
      </c>
      <c r="B183" s="238">
        <v>3</v>
      </c>
      <c r="C183" s="238">
        <v>5</v>
      </c>
      <c r="D183" s="238">
        <v>31.867000000000001</v>
      </c>
      <c r="E183" s="238">
        <v>10</v>
      </c>
      <c r="F183" s="238" t="s">
        <v>1060</v>
      </c>
      <c r="H183" s="238" t="s">
        <v>354</v>
      </c>
      <c r="I183" s="238">
        <v>25</v>
      </c>
      <c r="K183" s="238">
        <v>18005265</v>
      </c>
      <c r="M183" s="238">
        <v>2</v>
      </c>
      <c r="N183" s="238">
        <v>20</v>
      </c>
      <c r="O183" s="238">
        <v>2018</v>
      </c>
      <c r="P183" s="238" t="s">
        <v>368</v>
      </c>
      <c r="Q183" s="238">
        <v>19</v>
      </c>
      <c r="R183" s="238" t="s">
        <v>356</v>
      </c>
      <c r="S183" s="238">
        <v>5</v>
      </c>
      <c r="T183" s="238">
        <v>0</v>
      </c>
      <c r="U183" s="238">
        <v>2</v>
      </c>
      <c r="V183" s="238">
        <v>12</v>
      </c>
      <c r="W183" s="238">
        <v>10</v>
      </c>
      <c r="X183" s="238">
        <v>3</v>
      </c>
      <c r="Y183" s="238">
        <v>4</v>
      </c>
      <c r="Z183" s="238">
        <v>1</v>
      </c>
      <c r="AB183" s="238">
        <v>1</v>
      </c>
      <c r="AC183" s="238">
        <v>98</v>
      </c>
      <c r="AD183" s="238" t="s">
        <v>2726</v>
      </c>
      <c r="AE183" s="238" t="s">
        <v>4542</v>
      </c>
      <c r="AF183" s="238" t="s">
        <v>4424</v>
      </c>
      <c r="AG183" s="238">
        <v>7</v>
      </c>
      <c r="AH183" s="238">
        <v>2</v>
      </c>
      <c r="AI183" s="238">
        <v>2</v>
      </c>
      <c r="AJ183" s="238">
        <v>4</v>
      </c>
      <c r="AK183" s="238">
        <v>21</v>
      </c>
      <c r="AL183" s="238">
        <v>81</v>
      </c>
      <c r="AM183" s="238" t="s">
        <v>363</v>
      </c>
      <c r="AN183" s="238">
        <v>5</v>
      </c>
      <c r="AO183" s="238">
        <v>74</v>
      </c>
      <c r="AP183" s="238">
        <v>1</v>
      </c>
      <c r="AS183" s="238">
        <v>14</v>
      </c>
      <c r="AT183" s="238">
        <v>20</v>
      </c>
      <c r="AU183" s="238">
        <v>40</v>
      </c>
      <c r="AV183" s="238">
        <v>11</v>
      </c>
      <c r="AW183" s="238">
        <v>21</v>
      </c>
      <c r="AX183" s="238">
        <v>2</v>
      </c>
      <c r="AY183" s="238">
        <v>2</v>
      </c>
      <c r="AZ183" s="238">
        <v>4</v>
      </c>
      <c r="BA183" s="238">
        <v>21</v>
      </c>
      <c r="BB183" s="238">
        <v>42</v>
      </c>
      <c r="BC183" s="238" t="s">
        <v>354</v>
      </c>
      <c r="BD183" s="238">
        <v>5</v>
      </c>
      <c r="BE183" s="238">
        <v>1</v>
      </c>
      <c r="BI183" s="238">
        <v>14</v>
      </c>
      <c r="BJ183" s="238">
        <v>20</v>
      </c>
      <c r="BK183" s="238">
        <v>40</v>
      </c>
      <c r="BL183" s="238">
        <v>11</v>
      </c>
      <c r="BM183" s="238">
        <v>21</v>
      </c>
      <c r="CT183" s="238">
        <v>437152.96672923502</v>
      </c>
      <c r="CU183" s="238">
        <v>4965514.7005501399</v>
      </c>
      <c r="CV183" s="238">
        <v>44.840274489999999</v>
      </c>
      <c r="CW183" s="238">
        <v>-93.795189989999997</v>
      </c>
      <c r="CX183" s="238" t="s">
        <v>359</v>
      </c>
      <c r="CY183" s="238" t="s">
        <v>4543</v>
      </c>
    </row>
    <row r="184" spans="1:103" x14ac:dyDescent="0.25">
      <c r="A184" s="238">
        <v>803771</v>
      </c>
      <c r="B184" s="238">
        <v>3</v>
      </c>
      <c r="C184" s="238">
        <v>5</v>
      </c>
      <c r="D184" s="238">
        <v>31.869</v>
      </c>
      <c r="E184" s="238">
        <v>10</v>
      </c>
      <c r="G184" s="238" t="s">
        <v>1060</v>
      </c>
      <c r="H184" s="238" t="s">
        <v>354</v>
      </c>
      <c r="I184" s="238">
        <v>25</v>
      </c>
      <c r="K184" s="238">
        <v>20007345</v>
      </c>
      <c r="L184" s="238">
        <v>200730017</v>
      </c>
      <c r="M184" s="238">
        <v>3</v>
      </c>
      <c r="N184" s="238">
        <v>13</v>
      </c>
      <c r="O184" s="238">
        <v>2020</v>
      </c>
      <c r="P184" s="238" t="s">
        <v>362</v>
      </c>
      <c r="Q184" s="238">
        <v>9</v>
      </c>
      <c r="R184" s="238" t="s">
        <v>356</v>
      </c>
      <c r="S184" s="238">
        <v>5</v>
      </c>
      <c r="T184" s="238">
        <v>0</v>
      </c>
      <c r="U184" s="238">
        <v>2</v>
      </c>
      <c r="V184" s="238">
        <v>10</v>
      </c>
      <c r="W184" s="238">
        <v>10</v>
      </c>
      <c r="X184" s="238">
        <v>10</v>
      </c>
      <c r="Y184" s="238">
        <v>1</v>
      </c>
      <c r="Z184" s="238">
        <v>1</v>
      </c>
      <c r="AB184" s="238">
        <v>1</v>
      </c>
      <c r="AC184" s="238">
        <v>98</v>
      </c>
      <c r="AD184" s="238" t="s">
        <v>4329</v>
      </c>
      <c r="AF184" s="238" t="s">
        <v>4424</v>
      </c>
      <c r="AG184" s="238">
        <v>5</v>
      </c>
      <c r="AH184" s="238">
        <v>2</v>
      </c>
      <c r="AI184" s="238">
        <v>2</v>
      </c>
      <c r="AJ184" s="238">
        <v>4</v>
      </c>
      <c r="AK184" s="238">
        <v>21</v>
      </c>
      <c r="AL184" s="238">
        <v>29</v>
      </c>
      <c r="AM184" s="238" t="s">
        <v>354</v>
      </c>
      <c r="AN184" s="238">
        <v>5</v>
      </c>
      <c r="AO184" s="238">
        <v>1</v>
      </c>
      <c r="AS184" s="238">
        <v>14</v>
      </c>
      <c r="AT184" s="238">
        <v>20</v>
      </c>
      <c r="AU184" s="238">
        <v>40</v>
      </c>
      <c r="AV184" s="238">
        <v>11</v>
      </c>
      <c r="AW184" s="238">
        <v>21</v>
      </c>
      <c r="AX184" s="238">
        <v>2</v>
      </c>
      <c r="AY184" s="238">
        <v>2</v>
      </c>
      <c r="AZ184" s="238">
        <v>4</v>
      </c>
      <c r="BA184" s="238">
        <v>25</v>
      </c>
      <c r="BB184" s="238">
        <v>62</v>
      </c>
      <c r="BC184" s="238" t="s">
        <v>354</v>
      </c>
      <c r="BD184" s="238">
        <v>5</v>
      </c>
      <c r="BE184" s="238">
        <v>1</v>
      </c>
      <c r="BI184" s="238">
        <v>14</v>
      </c>
      <c r="BJ184" s="238">
        <v>20</v>
      </c>
      <c r="BK184" s="238">
        <v>40</v>
      </c>
      <c r="BL184" s="238">
        <v>11</v>
      </c>
      <c r="BM184" s="238">
        <v>21</v>
      </c>
      <c r="CT184" s="238">
        <v>437140.91240074101</v>
      </c>
      <c r="CU184" s="238">
        <v>4965509.5837054299</v>
      </c>
      <c r="CV184" s="238">
        <v>44.840227370000001</v>
      </c>
      <c r="CW184" s="238">
        <v>-93.795341859999994</v>
      </c>
      <c r="CX184" s="238" t="s">
        <v>359</v>
      </c>
      <c r="CY184" s="238" t="s">
        <v>4544</v>
      </c>
    </row>
    <row r="185" spans="1:103" x14ac:dyDescent="0.25">
      <c r="A185" s="238">
        <v>840232</v>
      </c>
      <c r="B185" s="238">
        <v>3</v>
      </c>
      <c r="C185" s="238">
        <v>5</v>
      </c>
      <c r="D185" s="238">
        <v>31.872</v>
      </c>
      <c r="E185" s="238">
        <v>10</v>
      </c>
      <c r="G185" s="238" t="s">
        <v>1060</v>
      </c>
      <c r="H185" s="238" t="s">
        <v>354</v>
      </c>
      <c r="I185" s="238">
        <v>25</v>
      </c>
      <c r="K185" s="238">
        <v>20026947</v>
      </c>
      <c r="L185" s="238">
        <v>202540182</v>
      </c>
      <c r="M185" s="238">
        <v>9</v>
      </c>
      <c r="N185" s="238">
        <v>10</v>
      </c>
      <c r="O185" s="238">
        <v>2020</v>
      </c>
      <c r="P185" s="238" t="s">
        <v>384</v>
      </c>
      <c r="Q185" s="238">
        <v>16</v>
      </c>
      <c r="S185" s="238">
        <v>5</v>
      </c>
      <c r="T185" s="238">
        <v>0</v>
      </c>
      <c r="U185" s="238">
        <v>2</v>
      </c>
      <c r="V185" s="238">
        <v>10</v>
      </c>
      <c r="W185" s="238">
        <v>10</v>
      </c>
      <c r="X185" s="238">
        <v>10</v>
      </c>
      <c r="Y185" s="238">
        <v>1</v>
      </c>
      <c r="Z185" s="238">
        <v>1</v>
      </c>
      <c r="AB185" s="238">
        <v>1</v>
      </c>
      <c r="AC185" s="238">
        <v>98</v>
      </c>
      <c r="AD185" s="238" t="s">
        <v>4329</v>
      </c>
      <c r="AF185" s="238" t="s">
        <v>4424</v>
      </c>
      <c r="AG185" s="238">
        <v>5</v>
      </c>
      <c r="AH185" s="238">
        <v>2</v>
      </c>
      <c r="AI185" s="238">
        <v>2</v>
      </c>
      <c r="AJ185" s="238">
        <v>4</v>
      </c>
      <c r="AK185" s="238">
        <v>24</v>
      </c>
      <c r="AL185" s="238">
        <v>53</v>
      </c>
      <c r="AM185" s="238" t="s">
        <v>363</v>
      </c>
      <c r="AN185" s="238">
        <v>5</v>
      </c>
      <c r="AO185" s="238">
        <v>1</v>
      </c>
      <c r="AS185" s="238">
        <v>12</v>
      </c>
      <c r="AT185" s="238">
        <v>20</v>
      </c>
      <c r="AU185" s="238">
        <v>40</v>
      </c>
      <c r="AV185" s="238">
        <v>11</v>
      </c>
      <c r="AW185" s="238">
        <v>21</v>
      </c>
      <c r="AX185" s="238">
        <v>2</v>
      </c>
      <c r="AY185" s="238">
        <v>2</v>
      </c>
      <c r="AZ185" s="238">
        <v>4</v>
      </c>
      <c r="BA185" s="238">
        <v>23</v>
      </c>
      <c r="BB185" s="238">
        <v>74</v>
      </c>
      <c r="BC185" s="238" t="s">
        <v>363</v>
      </c>
      <c r="BD185" s="238">
        <v>5</v>
      </c>
      <c r="BE185" s="238">
        <v>1</v>
      </c>
      <c r="BI185" s="238">
        <v>12</v>
      </c>
      <c r="BJ185" s="238">
        <v>20</v>
      </c>
      <c r="BK185" s="238">
        <v>40</v>
      </c>
      <c r="BL185" s="238">
        <v>11</v>
      </c>
      <c r="BM185" s="238">
        <v>21</v>
      </c>
      <c r="CT185" s="238">
        <v>437145.539371908</v>
      </c>
      <c r="CU185" s="238">
        <v>4965509.9457863197</v>
      </c>
      <c r="CV185" s="238">
        <v>44.840231039999999</v>
      </c>
      <c r="CW185" s="238">
        <v>-93.795283370000007</v>
      </c>
      <c r="CX185" s="238" t="s">
        <v>359</v>
      </c>
      <c r="CY185" s="238" t="s">
        <v>4545</v>
      </c>
    </row>
    <row r="186" spans="1:103" x14ac:dyDescent="0.25">
      <c r="A186" s="238">
        <v>720643</v>
      </c>
      <c r="B186" s="238">
        <v>3</v>
      </c>
      <c r="C186" s="238">
        <v>5</v>
      </c>
      <c r="D186" s="238">
        <v>31.873000000000001</v>
      </c>
      <c r="E186" s="238">
        <v>10</v>
      </c>
      <c r="G186" s="238" t="s">
        <v>1060</v>
      </c>
      <c r="H186" s="238" t="s">
        <v>354</v>
      </c>
      <c r="I186" s="238">
        <v>25</v>
      </c>
      <c r="K186" s="238">
        <v>19013780</v>
      </c>
      <c r="M186" s="238">
        <v>5</v>
      </c>
      <c r="N186" s="238">
        <v>18</v>
      </c>
      <c r="O186" s="238">
        <v>2019</v>
      </c>
      <c r="P186" s="238" t="s">
        <v>364</v>
      </c>
      <c r="Q186" s="238">
        <v>1</v>
      </c>
      <c r="R186" s="238" t="s">
        <v>356</v>
      </c>
      <c r="S186" s="238">
        <v>5</v>
      </c>
      <c r="T186" s="238">
        <v>0</v>
      </c>
      <c r="U186" s="238">
        <v>1</v>
      </c>
      <c r="W186" s="238">
        <v>47</v>
      </c>
      <c r="X186" s="238">
        <v>3</v>
      </c>
      <c r="Y186" s="238">
        <v>4</v>
      </c>
      <c r="Z186" s="238">
        <v>3</v>
      </c>
      <c r="AB186" s="238">
        <v>2</v>
      </c>
      <c r="AC186" s="238">
        <v>98</v>
      </c>
      <c r="AD186" s="238" t="s">
        <v>4329</v>
      </c>
      <c r="AF186" s="238" t="s">
        <v>4424</v>
      </c>
      <c r="AG186" s="238">
        <v>3</v>
      </c>
      <c r="AH186" s="238">
        <v>1</v>
      </c>
      <c r="AI186" s="238">
        <v>2</v>
      </c>
      <c r="AJ186" s="238">
        <v>4</v>
      </c>
      <c r="AK186" s="238">
        <v>21</v>
      </c>
      <c r="AS186" s="238">
        <v>15</v>
      </c>
      <c r="AT186" s="238">
        <v>20</v>
      </c>
      <c r="AU186" s="238">
        <v>40</v>
      </c>
      <c r="AV186" s="238">
        <v>11</v>
      </c>
      <c r="AW186" s="238">
        <v>21</v>
      </c>
      <c r="CT186" s="238">
        <v>437146.73324571602</v>
      </c>
      <c r="CU186" s="238">
        <v>4965513.2871527998</v>
      </c>
      <c r="CV186" s="238">
        <v>44.840261220000002</v>
      </c>
      <c r="CW186" s="238">
        <v>-93.795268680000007</v>
      </c>
      <c r="CX186" s="238" t="s">
        <v>359</v>
      </c>
      <c r="CY186" s="238" t="s">
        <v>4546</v>
      </c>
    </row>
    <row r="187" spans="1:103" hidden="1" x14ac:dyDescent="0.25">
      <c r="A187" s="238">
        <v>784161</v>
      </c>
      <c r="B187" s="238">
        <v>3</v>
      </c>
      <c r="C187" s="238">
        <v>5</v>
      </c>
      <c r="D187" s="238">
        <v>31.873999999999999</v>
      </c>
      <c r="E187" s="238">
        <v>10</v>
      </c>
      <c r="G187" s="238" t="s">
        <v>1060</v>
      </c>
      <c r="H187" s="238" t="s">
        <v>354</v>
      </c>
      <c r="I187" s="238">
        <v>25</v>
      </c>
      <c r="K187" s="238">
        <v>20002556</v>
      </c>
      <c r="L187" s="238">
        <v>200270200</v>
      </c>
      <c r="M187" s="238">
        <v>1</v>
      </c>
      <c r="N187" s="238">
        <v>27</v>
      </c>
      <c r="O187" s="238">
        <v>2020</v>
      </c>
      <c r="P187" s="238" t="s">
        <v>361</v>
      </c>
      <c r="Q187" s="238">
        <v>13</v>
      </c>
      <c r="R187" s="238" t="s">
        <v>369</v>
      </c>
      <c r="S187" s="238">
        <v>3</v>
      </c>
      <c r="T187" s="238">
        <v>0</v>
      </c>
      <c r="U187" s="238">
        <v>2</v>
      </c>
      <c r="V187" s="238">
        <v>12</v>
      </c>
      <c r="W187" s="238">
        <v>10</v>
      </c>
      <c r="X187" s="238">
        <v>3</v>
      </c>
      <c r="Y187" s="238">
        <v>1</v>
      </c>
      <c r="Z187" s="238">
        <v>1</v>
      </c>
      <c r="AB187" s="238">
        <v>1</v>
      </c>
      <c r="AC187" s="238">
        <v>98</v>
      </c>
      <c r="AD187" s="238" t="s">
        <v>4329</v>
      </c>
      <c r="AE187" s="238" t="s">
        <v>4520</v>
      </c>
      <c r="AF187" s="238" t="s">
        <v>4194</v>
      </c>
      <c r="AG187" s="238">
        <v>7</v>
      </c>
      <c r="AH187" s="238">
        <v>2</v>
      </c>
      <c r="AI187" s="238">
        <v>2</v>
      </c>
      <c r="AJ187" s="238">
        <v>2</v>
      </c>
      <c r="AK187" s="238">
        <v>24</v>
      </c>
      <c r="AL187" s="238">
        <v>81</v>
      </c>
      <c r="AM187" s="238" t="s">
        <v>354</v>
      </c>
      <c r="AN187" s="238">
        <v>5</v>
      </c>
      <c r="AO187" s="238">
        <v>2</v>
      </c>
      <c r="AS187" s="238">
        <v>12</v>
      </c>
      <c r="AT187" s="238">
        <v>20</v>
      </c>
      <c r="AU187" s="238">
        <v>30</v>
      </c>
      <c r="AV187" s="238">
        <v>11</v>
      </c>
      <c r="AW187" s="238">
        <v>21</v>
      </c>
      <c r="AX187" s="238">
        <v>2</v>
      </c>
      <c r="AY187" s="238">
        <v>4</v>
      </c>
      <c r="AZ187" s="238">
        <v>3</v>
      </c>
      <c r="BA187" s="238">
        <v>21</v>
      </c>
      <c r="BB187" s="238">
        <v>70</v>
      </c>
      <c r="BC187" s="238" t="s">
        <v>363</v>
      </c>
      <c r="BD187" s="238">
        <v>5</v>
      </c>
      <c r="BE187" s="238">
        <v>1</v>
      </c>
      <c r="BI187" s="238">
        <v>15</v>
      </c>
      <c r="BJ187" s="238">
        <v>20</v>
      </c>
      <c r="BK187" s="238">
        <v>50</v>
      </c>
      <c r="BL187" s="238">
        <v>11</v>
      </c>
      <c r="BM187" s="238">
        <v>21</v>
      </c>
      <c r="CT187" s="238">
        <v>437157.863317348</v>
      </c>
      <c r="CU187" s="238">
        <v>4965503.65353656</v>
      </c>
      <c r="CV187" s="238">
        <v>44.840175479999999</v>
      </c>
      <c r="CW187" s="238">
        <v>-93.795126670000002</v>
      </c>
      <c r="CX187" s="238" t="s">
        <v>359</v>
      </c>
      <c r="CY187" s="238" t="s">
        <v>4547</v>
      </c>
    </row>
    <row r="188" spans="1:103" hidden="1" x14ac:dyDescent="0.25">
      <c r="A188" s="238">
        <v>666371</v>
      </c>
      <c r="B188" s="238">
        <v>3</v>
      </c>
      <c r="C188" s="238">
        <v>5</v>
      </c>
      <c r="D188" s="238">
        <v>31.875</v>
      </c>
      <c r="E188" s="238">
        <v>10</v>
      </c>
      <c r="G188" s="238" t="s">
        <v>1060</v>
      </c>
      <c r="H188" s="238" t="s">
        <v>354</v>
      </c>
      <c r="I188" s="238">
        <v>25</v>
      </c>
      <c r="K188" s="238">
        <v>18037883</v>
      </c>
      <c r="M188" s="238">
        <v>12</v>
      </c>
      <c r="N188" s="238">
        <v>7</v>
      </c>
      <c r="O188" s="238">
        <v>2018</v>
      </c>
      <c r="P188" s="238" t="s">
        <v>362</v>
      </c>
      <c r="Q188" s="238">
        <v>11</v>
      </c>
      <c r="R188" s="238" t="s">
        <v>369</v>
      </c>
      <c r="S188" s="238">
        <v>3</v>
      </c>
      <c r="T188" s="238">
        <v>0</v>
      </c>
      <c r="U188" s="238">
        <v>2</v>
      </c>
      <c r="V188" s="238">
        <v>5</v>
      </c>
      <c r="W188" s="238">
        <v>10</v>
      </c>
      <c r="X188" s="238">
        <v>3</v>
      </c>
      <c r="Y188" s="238">
        <v>1</v>
      </c>
      <c r="Z188" s="238">
        <v>1</v>
      </c>
      <c r="AB188" s="238">
        <v>1</v>
      </c>
      <c r="AC188" s="238">
        <v>98</v>
      </c>
      <c r="AD188" s="238" t="s">
        <v>4329</v>
      </c>
      <c r="AF188" s="238" t="s">
        <v>4194</v>
      </c>
      <c r="AG188" s="238">
        <v>9</v>
      </c>
      <c r="AH188" s="238">
        <v>2</v>
      </c>
      <c r="AI188" s="238">
        <v>2</v>
      </c>
      <c r="AJ188" s="238">
        <v>4</v>
      </c>
      <c r="AK188" s="238">
        <v>24</v>
      </c>
      <c r="AL188" s="238">
        <v>28</v>
      </c>
      <c r="AM188" s="238" t="s">
        <v>354</v>
      </c>
      <c r="AN188" s="238">
        <v>5</v>
      </c>
      <c r="AO188" s="238">
        <v>65</v>
      </c>
      <c r="AS188" s="238">
        <v>15</v>
      </c>
      <c r="AT188" s="238">
        <v>20</v>
      </c>
      <c r="AU188" s="238">
        <v>40</v>
      </c>
      <c r="AV188" s="238">
        <v>11</v>
      </c>
      <c r="AW188" s="238">
        <v>21</v>
      </c>
      <c r="AX188" s="238">
        <v>2</v>
      </c>
      <c r="AY188" s="238">
        <v>2</v>
      </c>
      <c r="AZ188" s="238">
        <v>3</v>
      </c>
      <c r="BA188" s="238">
        <v>21</v>
      </c>
      <c r="BB188" s="238">
        <v>25</v>
      </c>
      <c r="BC188" s="238" t="s">
        <v>363</v>
      </c>
      <c r="BD188" s="238">
        <v>5</v>
      </c>
      <c r="BE188" s="238">
        <v>1</v>
      </c>
      <c r="BI188" s="238">
        <v>15</v>
      </c>
      <c r="BJ188" s="238">
        <v>20</v>
      </c>
      <c r="BK188" s="238">
        <v>50</v>
      </c>
      <c r="BL188" s="238">
        <v>11</v>
      </c>
      <c r="BM188" s="238">
        <v>21</v>
      </c>
      <c r="CT188" s="238">
        <v>437160.85323274898</v>
      </c>
      <c r="CU188" s="238">
        <v>4965499.9503336996</v>
      </c>
      <c r="CV188" s="238">
        <v>44.840142409999999</v>
      </c>
      <c r="CW188" s="238">
        <v>-93.795088390000004</v>
      </c>
      <c r="CX188" s="238" t="s">
        <v>359</v>
      </c>
      <c r="CY188" s="238" t="s">
        <v>4548</v>
      </c>
    </row>
    <row r="189" spans="1:103" x14ac:dyDescent="0.25">
      <c r="A189" s="238">
        <v>810959</v>
      </c>
      <c r="B189" s="238">
        <v>3</v>
      </c>
      <c r="C189" s="238">
        <v>5</v>
      </c>
      <c r="D189" s="238">
        <v>31.875</v>
      </c>
      <c r="E189" s="238">
        <v>10</v>
      </c>
      <c r="G189" s="238" t="s">
        <v>1060</v>
      </c>
      <c r="H189" s="238" t="s">
        <v>354</v>
      </c>
      <c r="I189" s="238">
        <v>25</v>
      </c>
      <c r="K189" s="238">
        <v>20013209</v>
      </c>
      <c r="L189" s="238">
        <v>201410025</v>
      </c>
      <c r="M189" s="238">
        <v>5</v>
      </c>
      <c r="N189" s="238">
        <v>20</v>
      </c>
      <c r="O189" s="238">
        <v>2020</v>
      </c>
      <c r="P189" s="238" t="s">
        <v>355</v>
      </c>
      <c r="Q189" s="238">
        <v>13</v>
      </c>
      <c r="R189" s="238" t="s">
        <v>356</v>
      </c>
      <c r="S189" s="238">
        <v>5</v>
      </c>
      <c r="T189" s="238">
        <v>0</v>
      </c>
      <c r="U189" s="238">
        <v>2</v>
      </c>
      <c r="V189" s="238">
        <v>11</v>
      </c>
      <c r="W189" s="238">
        <v>10</v>
      </c>
      <c r="X189" s="238">
        <v>3</v>
      </c>
      <c r="Y189" s="238">
        <v>1</v>
      </c>
      <c r="Z189" s="238">
        <v>1</v>
      </c>
      <c r="AB189" s="238">
        <v>1</v>
      </c>
      <c r="AC189" s="238">
        <v>98</v>
      </c>
      <c r="AD189" s="238" t="s">
        <v>4329</v>
      </c>
      <c r="AF189" s="238" t="s">
        <v>4194</v>
      </c>
      <c r="AG189" s="238">
        <v>6</v>
      </c>
      <c r="AH189" s="238">
        <v>2</v>
      </c>
      <c r="AI189" s="238">
        <v>2</v>
      </c>
      <c r="AJ189" s="238">
        <v>4</v>
      </c>
      <c r="AK189" s="238">
        <v>24</v>
      </c>
      <c r="AL189" s="238">
        <v>18</v>
      </c>
      <c r="AM189" s="238" t="s">
        <v>363</v>
      </c>
      <c r="AN189" s="238">
        <v>5</v>
      </c>
      <c r="AO189" s="238">
        <v>99</v>
      </c>
      <c r="AS189" s="238">
        <v>14</v>
      </c>
      <c r="AT189" s="238">
        <v>20</v>
      </c>
      <c r="AU189" s="238">
        <v>40</v>
      </c>
      <c r="AV189" s="238">
        <v>11</v>
      </c>
      <c r="AW189" s="238">
        <v>21</v>
      </c>
      <c r="AX189" s="238">
        <v>2</v>
      </c>
      <c r="AY189" s="238">
        <v>2</v>
      </c>
      <c r="AZ189" s="238">
        <v>3</v>
      </c>
      <c r="BA189" s="238">
        <v>21</v>
      </c>
      <c r="BB189" s="238">
        <v>17</v>
      </c>
      <c r="BC189" s="238" t="s">
        <v>363</v>
      </c>
      <c r="BD189" s="238">
        <v>5</v>
      </c>
      <c r="BE189" s="238">
        <v>99</v>
      </c>
      <c r="BI189" s="238">
        <v>14</v>
      </c>
      <c r="BJ189" s="238">
        <v>20</v>
      </c>
      <c r="BK189" s="238">
        <v>40</v>
      </c>
      <c r="BL189" s="238">
        <v>11</v>
      </c>
      <c r="BM189" s="238">
        <v>21</v>
      </c>
      <c r="CT189" s="238">
        <v>437161.02077429101</v>
      </c>
      <c r="CU189" s="238">
        <v>4965502.1753572803</v>
      </c>
      <c r="CV189" s="238">
        <v>44.840162460000002</v>
      </c>
      <c r="CW189" s="238">
        <v>-93.79508654</v>
      </c>
      <c r="CX189" s="238" t="s">
        <v>359</v>
      </c>
      <c r="CY189" s="238" t="s">
        <v>4549</v>
      </c>
    </row>
    <row r="190" spans="1:103" x14ac:dyDescent="0.25">
      <c r="A190" s="238">
        <v>683037</v>
      </c>
      <c r="B190" s="238">
        <v>3</v>
      </c>
      <c r="C190" s="238">
        <v>5</v>
      </c>
      <c r="D190" s="238">
        <v>31.878</v>
      </c>
      <c r="E190" s="238">
        <v>10</v>
      </c>
      <c r="G190" s="238" t="s">
        <v>1060</v>
      </c>
      <c r="H190" s="238" t="s">
        <v>354</v>
      </c>
      <c r="I190" s="238">
        <v>25</v>
      </c>
      <c r="K190" s="238">
        <v>19003396</v>
      </c>
      <c r="M190" s="238">
        <v>2</v>
      </c>
      <c r="N190" s="238">
        <v>4</v>
      </c>
      <c r="O190" s="238">
        <v>2019</v>
      </c>
      <c r="P190" s="238" t="s">
        <v>361</v>
      </c>
      <c r="Q190" s="238">
        <v>11</v>
      </c>
      <c r="S190" s="238">
        <v>5</v>
      </c>
      <c r="T190" s="238">
        <v>0</v>
      </c>
      <c r="U190" s="238">
        <v>2</v>
      </c>
      <c r="V190" s="238">
        <v>12</v>
      </c>
      <c r="W190" s="238">
        <v>10</v>
      </c>
      <c r="X190" s="238">
        <v>3</v>
      </c>
      <c r="Y190" s="238">
        <v>1</v>
      </c>
      <c r="Z190" s="238">
        <v>1</v>
      </c>
      <c r="AB190" s="238">
        <v>5</v>
      </c>
      <c r="AC190" s="238">
        <v>98</v>
      </c>
      <c r="AD190" s="238" t="s">
        <v>4329</v>
      </c>
      <c r="AF190" s="238" t="s">
        <v>4194</v>
      </c>
      <c r="AG190" s="238">
        <v>7</v>
      </c>
      <c r="AH190" s="238">
        <v>2</v>
      </c>
      <c r="AI190" s="238">
        <v>2</v>
      </c>
      <c r="AJ190" s="238">
        <v>4</v>
      </c>
      <c r="AK190" s="238">
        <v>34</v>
      </c>
      <c r="AL190" s="238">
        <v>33</v>
      </c>
      <c r="AM190" s="238" t="s">
        <v>363</v>
      </c>
      <c r="AN190" s="238">
        <v>5</v>
      </c>
      <c r="AO190" s="238">
        <v>1</v>
      </c>
      <c r="AS190" s="238">
        <v>12</v>
      </c>
      <c r="AT190" s="238">
        <v>20</v>
      </c>
      <c r="AV190" s="238">
        <v>11</v>
      </c>
      <c r="AW190" s="238">
        <v>21</v>
      </c>
      <c r="AX190" s="238">
        <v>2</v>
      </c>
      <c r="AY190" s="238">
        <v>2</v>
      </c>
      <c r="AZ190" s="238">
        <v>4</v>
      </c>
      <c r="BA190" s="238">
        <v>21</v>
      </c>
      <c r="BB190" s="238">
        <v>56</v>
      </c>
      <c r="BC190" s="238" t="s">
        <v>354</v>
      </c>
      <c r="BD190" s="238">
        <v>5</v>
      </c>
      <c r="BE190" s="238">
        <v>1</v>
      </c>
      <c r="BI190" s="238">
        <v>12</v>
      </c>
      <c r="BJ190" s="238">
        <v>20</v>
      </c>
      <c r="BL190" s="238">
        <v>11</v>
      </c>
      <c r="BM190" s="238">
        <v>21</v>
      </c>
      <c r="CT190" s="238">
        <v>437164.55740682402</v>
      </c>
      <c r="CU190" s="238">
        <v>4965503.3899239199</v>
      </c>
      <c r="CV190" s="238">
        <v>44.840173700000001</v>
      </c>
      <c r="CW190" s="238">
        <v>-93.795041949999998</v>
      </c>
      <c r="CX190" s="238" t="s">
        <v>359</v>
      </c>
      <c r="CY190" s="238" t="s">
        <v>4550</v>
      </c>
    </row>
    <row r="191" spans="1:103" x14ac:dyDescent="0.25">
      <c r="A191" s="238">
        <v>722964</v>
      </c>
      <c r="B191" s="238">
        <v>3</v>
      </c>
      <c r="C191" s="238">
        <v>5</v>
      </c>
      <c r="D191" s="238">
        <v>31.878</v>
      </c>
      <c r="E191" s="238">
        <v>10</v>
      </c>
      <c r="G191" s="238" t="s">
        <v>1060</v>
      </c>
      <c r="H191" s="238" t="s">
        <v>354</v>
      </c>
      <c r="I191" s="238">
        <v>25</v>
      </c>
      <c r="K191" s="238">
        <v>19015041</v>
      </c>
      <c r="M191" s="238">
        <v>5</v>
      </c>
      <c r="N191" s="238">
        <v>29</v>
      </c>
      <c r="O191" s="238">
        <v>2019</v>
      </c>
      <c r="P191" s="238" t="s">
        <v>355</v>
      </c>
      <c r="Q191" s="238">
        <v>15</v>
      </c>
      <c r="R191" s="238">
        <v>98</v>
      </c>
      <c r="S191" s="238">
        <v>5</v>
      </c>
      <c r="T191" s="238">
        <v>0</v>
      </c>
      <c r="U191" s="238">
        <v>2</v>
      </c>
      <c r="V191" s="238">
        <v>11</v>
      </c>
      <c r="W191" s="238">
        <v>10</v>
      </c>
      <c r="X191" s="238">
        <v>3</v>
      </c>
      <c r="Y191" s="238">
        <v>1</v>
      </c>
      <c r="Z191" s="238">
        <v>1</v>
      </c>
      <c r="AB191" s="238">
        <v>1</v>
      </c>
      <c r="AC191" s="238">
        <v>98</v>
      </c>
      <c r="AD191" s="238" t="s">
        <v>4329</v>
      </c>
      <c r="AF191" s="238" t="s">
        <v>4194</v>
      </c>
      <c r="AG191" s="238">
        <v>6</v>
      </c>
      <c r="AH191" s="238">
        <v>2</v>
      </c>
      <c r="AI191" s="238">
        <v>4</v>
      </c>
      <c r="AJ191" s="238">
        <v>2</v>
      </c>
      <c r="AK191" s="238">
        <v>24</v>
      </c>
      <c r="AL191" s="238">
        <v>84</v>
      </c>
      <c r="AM191" s="238" t="s">
        <v>363</v>
      </c>
      <c r="AN191" s="238">
        <v>5</v>
      </c>
      <c r="AO191" s="238">
        <v>2</v>
      </c>
      <c r="AS191" s="238">
        <v>15</v>
      </c>
      <c r="AT191" s="238">
        <v>20</v>
      </c>
      <c r="AU191" s="238">
        <v>40</v>
      </c>
      <c r="AV191" s="238">
        <v>11</v>
      </c>
      <c r="AW191" s="238">
        <v>21</v>
      </c>
      <c r="AX191" s="238">
        <v>2</v>
      </c>
      <c r="AY191" s="238">
        <v>2</v>
      </c>
      <c r="AZ191" s="238">
        <v>3</v>
      </c>
      <c r="BA191" s="238">
        <v>21</v>
      </c>
      <c r="BB191" s="238">
        <v>16</v>
      </c>
      <c r="BC191" s="238" t="s">
        <v>363</v>
      </c>
      <c r="BD191" s="238">
        <v>5</v>
      </c>
      <c r="BE191" s="238">
        <v>1</v>
      </c>
      <c r="BI191" s="238">
        <v>15</v>
      </c>
      <c r="BJ191" s="238">
        <v>20</v>
      </c>
      <c r="BK191" s="238">
        <v>40</v>
      </c>
      <c r="BL191" s="238">
        <v>11</v>
      </c>
      <c r="BM191" s="238">
        <v>21</v>
      </c>
      <c r="CT191" s="238">
        <v>437162.69216294098</v>
      </c>
      <c r="CU191" s="238">
        <v>4965507.0740439203</v>
      </c>
      <c r="CV191" s="238">
        <v>44.840206700000003</v>
      </c>
      <c r="CW191" s="238">
        <v>-93.795066000000006</v>
      </c>
      <c r="CX191" s="238" t="s">
        <v>359</v>
      </c>
      <c r="CY191" s="238" t="s">
        <v>4551</v>
      </c>
    </row>
    <row r="192" spans="1:103" hidden="1" x14ac:dyDescent="0.25">
      <c r="A192" s="238">
        <v>779238</v>
      </c>
      <c r="B192" s="238">
        <v>3</v>
      </c>
      <c r="C192" s="238">
        <v>5</v>
      </c>
      <c r="D192" s="238">
        <v>31.885000000000002</v>
      </c>
      <c r="E192" s="238">
        <v>10</v>
      </c>
      <c r="F192" s="238" t="s">
        <v>1060</v>
      </c>
      <c r="H192" s="238" t="s">
        <v>354</v>
      </c>
      <c r="I192" s="238">
        <v>25</v>
      </c>
      <c r="K192" s="238">
        <v>20500443</v>
      </c>
      <c r="L192" s="238">
        <v>200130309</v>
      </c>
      <c r="M192" s="238">
        <v>1</v>
      </c>
      <c r="N192" s="238">
        <v>13</v>
      </c>
      <c r="O192" s="238">
        <v>2020</v>
      </c>
      <c r="P192" s="238" t="s">
        <v>361</v>
      </c>
      <c r="Q192" s="238">
        <v>15</v>
      </c>
      <c r="R192" s="238" t="s">
        <v>369</v>
      </c>
      <c r="S192" s="238">
        <v>3</v>
      </c>
      <c r="T192" s="238">
        <v>0</v>
      </c>
      <c r="U192" s="238">
        <v>2</v>
      </c>
      <c r="V192" s="238">
        <v>13</v>
      </c>
      <c r="W192" s="238">
        <v>10</v>
      </c>
      <c r="X192" s="238">
        <v>3</v>
      </c>
      <c r="Y192" s="238">
        <v>1</v>
      </c>
      <c r="Z192" s="238">
        <v>2</v>
      </c>
      <c r="AB192" s="238">
        <v>1</v>
      </c>
      <c r="AC192" s="238">
        <v>98</v>
      </c>
      <c r="AD192" s="238" t="s">
        <v>4329</v>
      </c>
      <c r="AF192" s="238" t="s">
        <v>4424</v>
      </c>
      <c r="AG192" s="238">
        <v>8</v>
      </c>
      <c r="AH192" s="238">
        <v>2</v>
      </c>
      <c r="AI192" s="238">
        <v>3</v>
      </c>
      <c r="AJ192" s="238">
        <v>3</v>
      </c>
      <c r="AK192" s="238">
        <v>24</v>
      </c>
      <c r="AL192" s="238">
        <v>69</v>
      </c>
      <c r="AM192" s="238" t="s">
        <v>354</v>
      </c>
      <c r="AN192" s="238">
        <v>5</v>
      </c>
      <c r="AO192" s="238">
        <v>2</v>
      </c>
      <c r="AS192" s="238">
        <v>12</v>
      </c>
      <c r="AT192" s="238">
        <v>20</v>
      </c>
      <c r="AU192" s="238">
        <v>45</v>
      </c>
      <c r="AV192" s="238">
        <v>11</v>
      </c>
      <c r="AW192" s="238">
        <v>21</v>
      </c>
      <c r="AX192" s="238">
        <v>2</v>
      </c>
      <c r="AY192" s="238">
        <v>2</v>
      </c>
      <c r="AZ192" s="238">
        <v>4</v>
      </c>
      <c r="BA192" s="238">
        <v>21</v>
      </c>
      <c r="BB192" s="238">
        <v>33</v>
      </c>
      <c r="BC192" s="238" t="s">
        <v>363</v>
      </c>
      <c r="BD192" s="238">
        <v>5</v>
      </c>
      <c r="BE192" s="238">
        <v>1</v>
      </c>
      <c r="BI192" s="238">
        <v>12</v>
      </c>
      <c r="BJ192" s="238">
        <v>20</v>
      </c>
      <c r="BK192" s="238">
        <v>45</v>
      </c>
      <c r="BL192" s="238">
        <v>11</v>
      </c>
      <c r="BM192" s="238">
        <v>21</v>
      </c>
      <c r="CT192" s="238">
        <v>437164.516129033</v>
      </c>
      <c r="CU192" s="238">
        <v>4965520.2015070701</v>
      </c>
      <c r="CV192" s="238">
        <v>44.840325020000002</v>
      </c>
      <c r="CW192" s="238">
        <v>-93.79504455</v>
      </c>
      <c r="CX192" s="238" t="s">
        <v>359</v>
      </c>
      <c r="CY192" s="238" t="s">
        <v>4552</v>
      </c>
    </row>
    <row r="193" spans="1:103" x14ac:dyDescent="0.25">
      <c r="A193" s="238">
        <v>10854911</v>
      </c>
      <c r="B193" s="238">
        <v>3</v>
      </c>
      <c r="C193" s="238">
        <v>5</v>
      </c>
      <c r="D193" s="238">
        <v>31.896999999999998</v>
      </c>
      <c r="E193" s="238">
        <v>10</v>
      </c>
      <c r="F193" s="238" t="s">
        <v>1060</v>
      </c>
      <c r="H193" s="238" t="s">
        <v>354</v>
      </c>
      <c r="I193" s="238">
        <v>25</v>
      </c>
      <c r="K193" s="238">
        <v>13032596</v>
      </c>
      <c r="L193" s="238">
        <v>133010135</v>
      </c>
      <c r="M193" s="238">
        <v>10</v>
      </c>
      <c r="N193" s="238">
        <v>28</v>
      </c>
      <c r="O193" s="238">
        <v>2013</v>
      </c>
      <c r="P193" s="238" t="s">
        <v>361</v>
      </c>
      <c r="Q193" s="238">
        <v>12</v>
      </c>
      <c r="R193" s="238" t="s">
        <v>356</v>
      </c>
      <c r="S193" s="238">
        <v>5</v>
      </c>
      <c r="T193" s="238">
        <v>0</v>
      </c>
      <c r="U193" s="238">
        <v>2</v>
      </c>
      <c r="V193" s="238">
        <v>10</v>
      </c>
      <c r="W193" s="238">
        <v>10</v>
      </c>
      <c r="X193" s="238">
        <v>2</v>
      </c>
      <c r="Y193" s="238">
        <v>1</v>
      </c>
      <c r="Z193" s="238">
        <v>1</v>
      </c>
      <c r="AB193" s="238">
        <v>1</v>
      </c>
      <c r="AC193" s="238">
        <v>98</v>
      </c>
      <c r="AD193" s="238" t="s">
        <v>1773</v>
      </c>
      <c r="AE193" s="238" t="s">
        <v>4527</v>
      </c>
      <c r="AF193" s="238" t="s">
        <v>4194</v>
      </c>
      <c r="AG193" s="238">
        <v>5</v>
      </c>
      <c r="AH193" s="238">
        <v>2</v>
      </c>
      <c r="AI193" s="238">
        <v>2</v>
      </c>
      <c r="AJ193" s="238">
        <v>4</v>
      </c>
      <c r="AK193" s="238">
        <v>21</v>
      </c>
      <c r="AL193" s="238">
        <v>50</v>
      </c>
      <c r="AM193" s="238" t="s">
        <v>363</v>
      </c>
      <c r="AN193" s="238">
        <v>5</v>
      </c>
      <c r="AO193" s="238">
        <v>1</v>
      </c>
      <c r="AS193" s="238">
        <v>7</v>
      </c>
      <c r="AT193" s="238">
        <v>98</v>
      </c>
      <c r="AU193" s="238">
        <v>50</v>
      </c>
      <c r="AV193" s="238">
        <v>11</v>
      </c>
      <c r="AW193" s="238">
        <v>21</v>
      </c>
      <c r="AX193" s="238">
        <v>2</v>
      </c>
      <c r="AY193" s="238">
        <v>4</v>
      </c>
      <c r="AZ193" s="238">
        <v>4</v>
      </c>
      <c r="BA193" s="238">
        <v>28</v>
      </c>
      <c r="BB193" s="238">
        <v>71</v>
      </c>
      <c r="BC193" s="238" t="s">
        <v>354</v>
      </c>
      <c r="BD193" s="238">
        <v>5</v>
      </c>
      <c r="BE193" s="238">
        <v>8</v>
      </c>
      <c r="BF193" s="238">
        <v>2</v>
      </c>
      <c r="BI193" s="238">
        <v>7</v>
      </c>
      <c r="BJ193" s="238">
        <v>98</v>
      </c>
      <c r="BK193" s="238">
        <v>50</v>
      </c>
      <c r="BL193" s="238">
        <v>11</v>
      </c>
      <c r="BM193" s="238">
        <v>21</v>
      </c>
      <c r="CT193" s="238">
        <v>437202</v>
      </c>
      <c r="CU193" s="238">
        <v>4965521</v>
      </c>
      <c r="CV193" s="238">
        <v>44.840338899999999</v>
      </c>
      <c r="CW193" s="238">
        <v>-93.794568799999993</v>
      </c>
      <c r="CX193" s="238" t="s">
        <v>359</v>
      </c>
      <c r="CY193" s="238" t="s">
        <v>4553</v>
      </c>
    </row>
    <row r="194" spans="1:103" x14ac:dyDescent="0.25">
      <c r="A194" s="238">
        <v>11023350</v>
      </c>
      <c r="B194" s="238">
        <v>3</v>
      </c>
      <c r="C194" s="238">
        <v>5</v>
      </c>
      <c r="D194" s="238">
        <v>31.9</v>
      </c>
      <c r="E194" s="238">
        <v>10</v>
      </c>
      <c r="F194" s="238" t="s">
        <v>1060</v>
      </c>
      <c r="H194" s="238" t="s">
        <v>354</v>
      </c>
      <c r="I194" s="238">
        <v>25</v>
      </c>
      <c r="K194" s="238">
        <v>15037478</v>
      </c>
      <c r="L194" s="238">
        <v>153230191</v>
      </c>
      <c r="M194" s="238">
        <v>11</v>
      </c>
      <c r="N194" s="238">
        <v>19</v>
      </c>
      <c r="O194" s="238">
        <v>2015</v>
      </c>
      <c r="P194" s="238" t="s">
        <v>384</v>
      </c>
      <c r="Q194" s="238">
        <v>16</v>
      </c>
      <c r="S194" s="238">
        <v>5</v>
      </c>
      <c r="T194" s="238">
        <v>0</v>
      </c>
      <c r="U194" s="238">
        <v>2</v>
      </c>
      <c r="V194" s="238">
        <v>1</v>
      </c>
      <c r="W194" s="238">
        <v>10</v>
      </c>
      <c r="X194" s="238">
        <v>4</v>
      </c>
      <c r="Y194" s="238">
        <v>3</v>
      </c>
      <c r="Z194" s="238">
        <v>1</v>
      </c>
      <c r="AB194" s="238">
        <v>1</v>
      </c>
      <c r="AC194" s="238">
        <v>3</v>
      </c>
      <c r="AD194" s="238" t="s">
        <v>2594</v>
      </c>
      <c r="AE194" s="238" t="s">
        <v>4524</v>
      </c>
      <c r="AF194" s="238" t="s">
        <v>4194</v>
      </c>
      <c r="AG194" s="238">
        <v>7</v>
      </c>
      <c r="AH194" s="238">
        <v>2</v>
      </c>
      <c r="AI194" s="238">
        <v>3</v>
      </c>
      <c r="AJ194" s="238">
        <v>4</v>
      </c>
      <c r="AK194" s="238">
        <v>21</v>
      </c>
      <c r="AL194" s="238">
        <v>35</v>
      </c>
      <c r="AM194" s="238" t="s">
        <v>354</v>
      </c>
      <c r="AN194" s="238">
        <v>5</v>
      </c>
      <c r="AO194" s="238">
        <v>3</v>
      </c>
      <c r="AS194" s="238">
        <v>4</v>
      </c>
      <c r="AT194" s="238">
        <v>20</v>
      </c>
      <c r="AU194" s="238">
        <v>35</v>
      </c>
      <c r="AV194" s="238">
        <v>11</v>
      </c>
      <c r="AW194" s="238">
        <v>21</v>
      </c>
      <c r="AX194" s="238">
        <v>2</v>
      </c>
      <c r="AY194" s="238">
        <v>1</v>
      </c>
      <c r="AZ194" s="238">
        <v>4</v>
      </c>
      <c r="BA194" s="238">
        <v>21</v>
      </c>
      <c r="BB194" s="238">
        <v>48</v>
      </c>
      <c r="BC194" s="238" t="s">
        <v>363</v>
      </c>
      <c r="BD194" s="238">
        <v>5</v>
      </c>
      <c r="BE194" s="238">
        <v>1</v>
      </c>
      <c r="BI194" s="238">
        <v>4</v>
      </c>
      <c r="BJ194" s="238">
        <v>20</v>
      </c>
      <c r="BK194" s="238">
        <v>35</v>
      </c>
      <c r="BL194" s="238">
        <v>11</v>
      </c>
      <c r="BM194" s="238">
        <v>21</v>
      </c>
      <c r="CT194" s="238">
        <v>437206</v>
      </c>
      <c r="CU194" s="238">
        <v>4965524</v>
      </c>
      <c r="CV194" s="238">
        <v>44.8403597</v>
      </c>
      <c r="CW194" s="238">
        <v>-93.794515599999997</v>
      </c>
      <c r="CX194" s="238" t="s">
        <v>359</v>
      </c>
      <c r="CY194" s="238" t="s">
        <v>4554</v>
      </c>
    </row>
    <row r="195" spans="1:103" x14ac:dyDescent="0.25">
      <c r="A195" s="238">
        <v>11020757</v>
      </c>
      <c r="B195" s="238">
        <v>3</v>
      </c>
      <c r="C195" s="238">
        <v>5</v>
      </c>
      <c r="D195" s="238">
        <v>31.956</v>
      </c>
      <c r="E195" s="238">
        <v>10</v>
      </c>
      <c r="F195" s="238" t="s">
        <v>1060</v>
      </c>
      <c r="H195" s="238" t="s">
        <v>354</v>
      </c>
      <c r="I195" s="238">
        <v>25</v>
      </c>
      <c r="K195" s="238">
        <v>15023669</v>
      </c>
      <c r="L195" s="238">
        <v>152030142</v>
      </c>
      <c r="M195" s="238">
        <v>7</v>
      </c>
      <c r="N195" s="238">
        <v>22</v>
      </c>
      <c r="O195" s="238">
        <v>2015</v>
      </c>
      <c r="P195" s="238" t="s">
        <v>355</v>
      </c>
      <c r="Q195" s="238">
        <v>10</v>
      </c>
      <c r="S195" s="238">
        <v>5</v>
      </c>
      <c r="T195" s="238">
        <v>0</v>
      </c>
      <c r="U195" s="238">
        <v>2</v>
      </c>
      <c r="V195" s="238">
        <v>3</v>
      </c>
      <c r="W195" s="238">
        <v>10</v>
      </c>
      <c r="X195" s="238">
        <v>2</v>
      </c>
      <c r="Y195" s="238">
        <v>1</v>
      </c>
      <c r="Z195" s="238">
        <v>1</v>
      </c>
      <c r="AB195" s="238">
        <v>1</v>
      </c>
      <c r="AC195" s="238">
        <v>98</v>
      </c>
      <c r="AD195" s="238" t="s">
        <v>2594</v>
      </c>
      <c r="AE195" s="238" t="s">
        <v>4555</v>
      </c>
      <c r="AF195" s="238" t="s">
        <v>4194</v>
      </c>
      <c r="AG195" s="238">
        <v>9</v>
      </c>
      <c r="AH195" s="238">
        <v>2</v>
      </c>
      <c r="AI195" s="238">
        <v>2</v>
      </c>
      <c r="AJ195" s="238">
        <v>4</v>
      </c>
      <c r="AK195" s="238">
        <v>28</v>
      </c>
      <c r="AL195" s="238">
        <v>81</v>
      </c>
      <c r="AM195" s="238" t="s">
        <v>363</v>
      </c>
      <c r="AN195" s="238">
        <v>5</v>
      </c>
      <c r="AO195" s="238">
        <v>8</v>
      </c>
      <c r="AS195" s="238">
        <v>4</v>
      </c>
      <c r="AT195" s="238">
        <v>98</v>
      </c>
      <c r="AU195" s="238">
        <v>40</v>
      </c>
      <c r="AV195" s="238">
        <v>11</v>
      </c>
      <c r="AW195" s="238">
        <v>21</v>
      </c>
      <c r="AX195" s="238">
        <v>2</v>
      </c>
      <c r="AY195" s="238">
        <v>2</v>
      </c>
      <c r="AZ195" s="238">
        <v>2</v>
      </c>
      <c r="BA195" s="238">
        <v>24</v>
      </c>
      <c r="BB195" s="238">
        <v>30</v>
      </c>
      <c r="BC195" s="238" t="s">
        <v>354</v>
      </c>
      <c r="BD195" s="238">
        <v>5</v>
      </c>
      <c r="BE195" s="238">
        <v>1</v>
      </c>
      <c r="BI195" s="238">
        <v>4</v>
      </c>
      <c r="BJ195" s="238">
        <v>98</v>
      </c>
      <c r="BK195" s="238">
        <v>40</v>
      </c>
      <c r="BL195" s="238">
        <v>11</v>
      </c>
      <c r="BM195" s="238">
        <v>21</v>
      </c>
      <c r="CT195" s="238">
        <v>437282</v>
      </c>
      <c r="CU195" s="238">
        <v>4965571</v>
      </c>
      <c r="CV195" s="238">
        <v>44.840791600000003</v>
      </c>
      <c r="CW195" s="238">
        <v>-93.793563800000001</v>
      </c>
      <c r="CX195" s="238" t="s">
        <v>359</v>
      </c>
      <c r="CY195" s="238" t="s">
        <v>4556</v>
      </c>
    </row>
    <row r="196" spans="1:103" hidden="1" x14ac:dyDescent="0.25">
      <c r="A196" s="238">
        <v>782073</v>
      </c>
      <c r="B196" s="238">
        <v>3</v>
      </c>
      <c r="C196" s="238">
        <v>5</v>
      </c>
      <c r="D196" s="238">
        <v>32.067999999999998</v>
      </c>
      <c r="E196" s="238">
        <v>10</v>
      </c>
      <c r="F196" s="238" t="s">
        <v>1060</v>
      </c>
      <c r="H196" s="238" t="s">
        <v>354</v>
      </c>
      <c r="I196" s="238">
        <v>25</v>
      </c>
      <c r="K196" s="238">
        <v>20500411</v>
      </c>
      <c r="L196" s="238">
        <v>200130475</v>
      </c>
      <c r="M196" s="238">
        <v>1</v>
      </c>
      <c r="N196" s="238">
        <v>13</v>
      </c>
      <c r="O196" s="238">
        <v>2020</v>
      </c>
      <c r="P196" s="238" t="s">
        <v>361</v>
      </c>
      <c r="Q196" s="238">
        <v>8</v>
      </c>
      <c r="R196" s="238" t="s">
        <v>356</v>
      </c>
      <c r="S196" s="238">
        <v>4</v>
      </c>
      <c r="T196" s="238">
        <v>0</v>
      </c>
      <c r="U196" s="238">
        <v>3</v>
      </c>
      <c r="V196" s="238">
        <v>5</v>
      </c>
      <c r="W196" s="238">
        <v>10</v>
      </c>
      <c r="X196" s="238">
        <v>4</v>
      </c>
      <c r="Y196" s="238">
        <v>1</v>
      </c>
      <c r="Z196" s="238">
        <v>2</v>
      </c>
      <c r="AB196" s="238">
        <v>2</v>
      </c>
      <c r="AC196" s="238">
        <v>98</v>
      </c>
      <c r="AD196" s="238" t="s">
        <v>4329</v>
      </c>
      <c r="AF196" s="238" t="s">
        <v>4194</v>
      </c>
      <c r="AG196" s="238">
        <v>10</v>
      </c>
      <c r="AH196" s="238">
        <v>2</v>
      </c>
      <c r="AI196" s="238">
        <v>4</v>
      </c>
      <c r="AJ196" s="238">
        <v>1</v>
      </c>
      <c r="AK196" s="238">
        <v>24</v>
      </c>
      <c r="AL196" s="238">
        <v>55</v>
      </c>
      <c r="AM196" s="238" t="s">
        <v>363</v>
      </c>
      <c r="AN196" s="238">
        <v>5</v>
      </c>
      <c r="AO196" s="238">
        <v>2</v>
      </c>
      <c r="AS196" s="238">
        <v>15</v>
      </c>
      <c r="AT196" s="238">
        <v>22</v>
      </c>
      <c r="AU196" s="238">
        <v>50</v>
      </c>
      <c r="AV196" s="238">
        <v>11</v>
      </c>
      <c r="AW196" s="238">
        <v>21</v>
      </c>
      <c r="AX196" s="238">
        <v>2</v>
      </c>
      <c r="AY196" s="238">
        <v>4</v>
      </c>
      <c r="AZ196" s="238">
        <v>4</v>
      </c>
      <c r="BA196" s="238">
        <v>21</v>
      </c>
      <c r="BB196" s="238">
        <v>58</v>
      </c>
      <c r="BC196" s="238" t="s">
        <v>363</v>
      </c>
      <c r="BD196" s="238">
        <v>5</v>
      </c>
      <c r="BE196" s="238">
        <v>1</v>
      </c>
      <c r="BI196" s="238">
        <v>15</v>
      </c>
      <c r="BJ196" s="238">
        <v>22</v>
      </c>
      <c r="BK196" s="238">
        <v>50</v>
      </c>
      <c r="BL196" s="238">
        <v>11</v>
      </c>
      <c r="BM196" s="238">
        <v>21</v>
      </c>
      <c r="BN196" s="238">
        <v>2</v>
      </c>
      <c r="BO196" s="238">
        <v>2</v>
      </c>
      <c r="BP196" s="238">
        <v>2</v>
      </c>
      <c r="BQ196" s="238">
        <v>34</v>
      </c>
      <c r="BR196" s="238">
        <v>22</v>
      </c>
      <c r="BS196" s="238" t="s">
        <v>363</v>
      </c>
      <c r="BT196" s="238">
        <v>5</v>
      </c>
      <c r="BU196" s="238">
        <v>1</v>
      </c>
      <c r="BY196" s="238">
        <v>12</v>
      </c>
      <c r="BZ196" s="238">
        <v>23</v>
      </c>
      <c r="CA196" s="238">
        <v>30</v>
      </c>
      <c r="CB196" s="238">
        <v>11</v>
      </c>
      <c r="CC196" s="238">
        <v>21</v>
      </c>
      <c r="CT196" s="238">
        <v>437435.45000423398</v>
      </c>
      <c r="CU196" s="238">
        <v>4965647.2017610697</v>
      </c>
      <c r="CV196" s="238">
        <v>44.841492010000003</v>
      </c>
      <c r="CW196" s="238">
        <v>-93.791632460000002</v>
      </c>
      <c r="CX196" s="238" t="s">
        <v>359</v>
      </c>
      <c r="CY196" s="238" t="s">
        <v>4557</v>
      </c>
    </row>
    <row r="197" spans="1:103" x14ac:dyDescent="0.25">
      <c r="A197" s="238">
        <v>457910</v>
      </c>
      <c r="B197" s="238">
        <v>3</v>
      </c>
      <c r="C197" s="238">
        <v>5</v>
      </c>
      <c r="D197" s="238">
        <v>32.094999999999999</v>
      </c>
      <c r="E197" s="238">
        <v>10</v>
      </c>
      <c r="F197" s="238" t="s">
        <v>1060</v>
      </c>
      <c r="H197" s="238" t="s">
        <v>354</v>
      </c>
      <c r="I197" s="238">
        <v>25</v>
      </c>
      <c r="K197" s="238">
        <v>17018835</v>
      </c>
      <c r="M197" s="238">
        <v>6</v>
      </c>
      <c r="N197" s="238">
        <v>7</v>
      </c>
      <c r="O197" s="238">
        <v>2017</v>
      </c>
      <c r="P197" s="238" t="s">
        <v>355</v>
      </c>
      <c r="Q197" s="238">
        <v>16</v>
      </c>
      <c r="R197" s="238" t="s">
        <v>356</v>
      </c>
      <c r="S197" s="238">
        <v>5</v>
      </c>
      <c r="T197" s="238">
        <v>0</v>
      </c>
      <c r="U197" s="238">
        <v>2</v>
      </c>
      <c r="V197" s="238">
        <v>10</v>
      </c>
      <c r="W197" s="238">
        <v>10</v>
      </c>
      <c r="X197" s="238">
        <v>2</v>
      </c>
      <c r="Y197" s="238">
        <v>1</v>
      </c>
      <c r="Z197" s="238">
        <v>1</v>
      </c>
      <c r="AB197" s="238">
        <v>1</v>
      </c>
      <c r="AC197" s="238">
        <v>98</v>
      </c>
      <c r="AD197" s="238" t="s">
        <v>2726</v>
      </c>
      <c r="AF197" s="238" t="s">
        <v>4194</v>
      </c>
      <c r="AG197" s="238">
        <v>5</v>
      </c>
      <c r="AH197" s="238">
        <v>2</v>
      </c>
      <c r="AI197" s="238">
        <v>5</v>
      </c>
      <c r="AJ197" s="238">
        <v>4</v>
      </c>
      <c r="AK197" s="238">
        <v>28</v>
      </c>
      <c r="AL197" s="238">
        <v>57</v>
      </c>
      <c r="AM197" s="238" t="s">
        <v>354</v>
      </c>
      <c r="AN197" s="238">
        <v>5</v>
      </c>
      <c r="AO197" s="238">
        <v>10</v>
      </c>
      <c r="AS197" s="238">
        <v>15</v>
      </c>
      <c r="AT197" s="238">
        <v>9</v>
      </c>
      <c r="AU197" s="238">
        <v>40</v>
      </c>
      <c r="AV197" s="238">
        <v>11</v>
      </c>
      <c r="AW197" s="238">
        <v>21</v>
      </c>
      <c r="AX197" s="238">
        <v>2</v>
      </c>
      <c r="AY197" s="238">
        <v>2</v>
      </c>
      <c r="AZ197" s="238">
        <v>4</v>
      </c>
      <c r="BA197" s="238">
        <v>21</v>
      </c>
      <c r="BB197" s="238">
        <v>46</v>
      </c>
      <c r="BC197" s="238" t="s">
        <v>363</v>
      </c>
      <c r="BD197" s="238">
        <v>5</v>
      </c>
      <c r="BE197" s="238">
        <v>1</v>
      </c>
      <c r="BI197" s="238">
        <v>15</v>
      </c>
      <c r="BJ197" s="238">
        <v>9</v>
      </c>
      <c r="BK197" s="238">
        <v>40</v>
      </c>
      <c r="BL197" s="238">
        <v>11</v>
      </c>
      <c r="BM197" s="238">
        <v>21</v>
      </c>
      <c r="CT197" s="238">
        <v>437625.51350766199</v>
      </c>
      <c r="CU197" s="238">
        <v>4965755.9694454595</v>
      </c>
      <c r="CV197" s="238">
        <v>44.8424877</v>
      </c>
      <c r="CW197" s="238">
        <v>-93.789241180000005</v>
      </c>
      <c r="CX197" s="238" t="s">
        <v>359</v>
      </c>
      <c r="CY197" s="238" t="s">
        <v>4558</v>
      </c>
    </row>
    <row r="198" spans="1:103" x14ac:dyDescent="0.25">
      <c r="A198" s="238">
        <v>753420</v>
      </c>
      <c r="B198" s="238">
        <v>3</v>
      </c>
      <c r="C198" s="238">
        <v>5</v>
      </c>
      <c r="D198" s="238">
        <v>32.094999999999999</v>
      </c>
      <c r="E198" s="238">
        <v>10</v>
      </c>
      <c r="F198" s="238" t="s">
        <v>1060</v>
      </c>
      <c r="H198" s="238" t="s">
        <v>354</v>
      </c>
      <c r="I198" s="238">
        <v>25</v>
      </c>
      <c r="K198" s="238">
        <v>19030461</v>
      </c>
      <c r="M198" s="238">
        <v>10</v>
      </c>
      <c r="N198" s="238">
        <v>9</v>
      </c>
      <c r="O198" s="238">
        <v>2019</v>
      </c>
      <c r="P198" s="238" t="s">
        <v>355</v>
      </c>
      <c r="Q198" s="238">
        <v>21</v>
      </c>
      <c r="R198" s="238" t="s">
        <v>356</v>
      </c>
      <c r="S198" s="238">
        <v>5</v>
      </c>
      <c r="T198" s="238">
        <v>0</v>
      </c>
      <c r="U198" s="238">
        <v>2</v>
      </c>
      <c r="W198" s="238">
        <v>25</v>
      </c>
      <c r="X198" s="238">
        <v>2</v>
      </c>
      <c r="Y198" s="238">
        <v>4</v>
      </c>
      <c r="Z198" s="238">
        <v>1</v>
      </c>
      <c r="AB198" s="238">
        <v>1</v>
      </c>
      <c r="AC198" s="238">
        <v>98</v>
      </c>
      <c r="AD198" s="238" t="s">
        <v>4329</v>
      </c>
      <c r="AF198" s="238" t="s">
        <v>4424</v>
      </c>
      <c r="AG198" s="238">
        <v>90</v>
      </c>
      <c r="AH198" s="238">
        <v>2</v>
      </c>
      <c r="AI198" s="238">
        <v>4</v>
      </c>
      <c r="AJ198" s="238">
        <v>4</v>
      </c>
      <c r="AK198" s="238">
        <v>21</v>
      </c>
      <c r="AL198" s="238">
        <v>52</v>
      </c>
      <c r="AM198" s="238" t="s">
        <v>363</v>
      </c>
      <c r="AN198" s="238">
        <v>5</v>
      </c>
      <c r="AO198" s="238">
        <v>1</v>
      </c>
      <c r="AS198" s="238">
        <v>15</v>
      </c>
      <c r="AT198" s="238">
        <v>9</v>
      </c>
      <c r="AU198" s="238">
        <v>40</v>
      </c>
      <c r="AV198" s="238">
        <v>11</v>
      </c>
      <c r="AW198" s="238">
        <v>21</v>
      </c>
      <c r="AX198" s="238">
        <v>2</v>
      </c>
      <c r="AY198" s="238">
        <v>2</v>
      </c>
      <c r="AZ198" s="238">
        <v>4</v>
      </c>
      <c r="BA198" s="238">
        <v>21</v>
      </c>
      <c r="BB198" s="238">
        <v>42</v>
      </c>
      <c r="BC198" s="238" t="s">
        <v>354</v>
      </c>
      <c r="BD198" s="238">
        <v>5</v>
      </c>
      <c r="BE198" s="238">
        <v>1</v>
      </c>
      <c r="BI198" s="238">
        <v>15</v>
      </c>
      <c r="BJ198" s="238">
        <v>9</v>
      </c>
      <c r="BK198" s="238">
        <v>40</v>
      </c>
      <c r="BL198" s="238">
        <v>11</v>
      </c>
      <c r="BM198" s="238">
        <v>21</v>
      </c>
      <c r="CT198" s="238">
        <v>437462.83415825397</v>
      </c>
      <c r="CU198" s="238">
        <v>4965680.1662405003</v>
      </c>
      <c r="CV198" s="238">
        <v>44.841791129999997</v>
      </c>
      <c r="CW198" s="238">
        <v>-93.791290070000002</v>
      </c>
      <c r="CX198" s="238" t="s">
        <v>359</v>
      </c>
      <c r="CY198" s="238" t="s">
        <v>4559</v>
      </c>
    </row>
    <row r="199" spans="1:103" x14ac:dyDescent="0.25">
      <c r="A199" s="238">
        <v>10714312</v>
      </c>
      <c r="B199" s="238">
        <v>3</v>
      </c>
      <c r="C199" s="238">
        <v>5</v>
      </c>
      <c r="D199" s="238">
        <v>32.112000000000002</v>
      </c>
      <c r="E199" s="238">
        <v>10</v>
      </c>
      <c r="F199" s="238" t="s">
        <v>1060</v>
      </c>
      <c r="H199" s="238" t="s">
        <v>354</v>
      </c>
      <c r="I199" s="238">
        <v>25</v>
      </c>
      <c r="K199" s="238">
        <v>11036546</v>
      </c>
      <c r="L199" s="238">
        <v>113190232</v>
      </c>
      <c r="M199" s="238">
        <v>11</v>
      </c>
      <c r="N199" s="238">
        <v>15</v>
      </c>
      <c r="O199" s="238">
        <v>2011</v>
      </c>
      <c r="P199" s="238" t="s">
        <v>368</v>
      </c>
      <c r="Q199" s="238">
        <v>15</v>
      </c>
      <c r="S199" s="238">
        <v>5</v>
      </c>
      <c r="T199" s="238">
        <v>0</v>
      </c>
      <c r="U199" s="238">
        <v>2</v>
      </c>
      <c r="V199" s="238">
        <v>5</v>
      </c>
      <c r="W199" s="238">
        <v>10</v>
      </c>
      <c r="X199" s="238">
        <v>5</v>
      </c>
      <c r="Y199" s="238">
        <v>3</v>
      </c>
      <c r="Z199" s="238">
        <v>2</v>
      </c>
      <c r="AA199" s="238">
        <v>8</v>
      </c>
      <c r="AB199" s="238">
        <v>1</v>
      </c>
      <c r="AC199" s="238">
        <v>98</v>
      </c>
      <c r="AD199" s="238" t="s">
        <v>2594</v>
      </c>
      <c r="AE199" s="238" t="s">
        <v>4560</v>
      </c>
      <c r="AF199" s="238" t="s">
        <v>4194</v>
      </c>
      <c r="AG199" s="238">
        <v>10</v>
      </c>
      <c r="AH199" s="238">
        <v>2</v>
      </c>
      <c r="AI199" s="238">
        <v>1</v>
      </c>
      <c r="AJ199" s="238">
        <v>2</v>
      </c>
      <c r="AK199" s="238">
        <v>24</v>
      </c>
      <c r="AL199" s="238">
        <v>45</v>
      </c>
      <c r="AM199" s="238" t="s">
        <v>363</v>
      </c>
      <c r="AN199" s="238">
        <v>5</v>
      </c>
      <c r="AO199" s="238">
        <v>15</v>
      </c>
      <c r="AP199" s="238">
        <v>2</v>
      </c>
      <c r="AS199" s="238">
        <v>7</v>
      </c>
      <c r="AT199" s="238">
        <v>2</v>
      </c>
      <c r="AU199" s="238">
        <v>40</v>
      </c>
      <c r="AV199" s="238">
        <v>11</v>
      </c>
      <c r="AW199" s="238">
        <v>21</v>
      </c>
      <c r="AX199" s="238">
        <v>2</v>
      </c>
      <c r="AY199" s="238">
        <v>2</v>
      </c>
      <c r="AZ199" s="238">
        <v>4</v>
      </c>
      <c r="BA199" s="238">
        <v>21</v>
      </c>
      <c r="BB199" s="238">
        <v>26</v>
      </c>
      <c r="BC199" s="238" t="s">
        <v>363</v>
      </c>
      <c r="BD199" s="238">
        <v>5</v>
      </c>
      <c r="BE199" s="238">
        <v>1</v>
      </c>
      <c r="BF199" s="238">
        <v>1</v>
      </c>
      <c r="BI199" s="238">
        <v>7</v>
      </c>
      <c r="BJ199" s="238">
        <v>2</v>
      </c>
      <c r="BK199" s="238">
        <v>40</v>
      </c>
      <c r="BL199" s="238">
        <v>11</v>
      </c>
      <c r="BM199" s="238">
        <v>21</v>
      </c>
      <c r="CT199" s="238">
        <v>437502</v>
      </c>
      <c r="CU199" s="238">
        <v>4965691</v>
      </c>
      <c r="CV199" s="238">
        <v>44.8418925</v>
      </c>
      <c r="CW199" s="238">
        <v>-93.790793800000003</v>
      </c>
      <c r="CX199" s="238" t="s">
        <v>359</v>
      </c>
      <c r="CY199" s="238" t="s">
        <v>4561</v>
      </c>
    </row>
    <row r="200" spans="1:103" x14ac:dyDescent="0.25">
      <c r="A200" s="238">
        <v>10776673</v>
      </c>
      <c r="B200" s="238">
        <v>3</v>
      </c>
      <c r="C200" s="238">
        <v>5</v>
      </c>
      <c r="D200" s="238">
        <v>32.112000000000002</v>
      </c>
      <c r="E200" s="238">
        <v>10</v>
      </c>
      <c r="F200" s="238" t="s">
        <v>1060</v>
      </c>
      <c r="H200" s="238" t="s">
        <v>354</v>
      </c>
      <c r="I200" s="238">
        <v>25</v>
      </c>
      <c r="K200" s="238">
        <v>12008253</v>
      </c>
      <c r="L200" s="238">
        <v>120870036</v>
      </c>
      <c r="M200" s="238">
        <v>3</v>
      </c>
      <c r="N200" s="238">
        <v>27</v>
      </c>
      <c r="O200" s="238">
        <v>2012</v>
      </c>
      <c r="P200" s="238" t="s">
        <v>368</v>
      </c>
      <c r="Q200" s="238">
        <v>8</v>
      </c>
      <c r="S200" s="238">
        <v>5</v>
      </c>
      <c r="T200" s="238">
        <v>0</v>
      </c>
      <c r="U200" s="238">
        <v>2</v>
      </c>
      <c r="V200" s="238">
        <v>98</v>
      </c>
      <c r="W200" s="238">
        <v>10</v>
      </c>
      <c r="X200" s="238">
        <v>10</v>
      </c>
      <c r="Y200" s="238">
        <v>1</v>
      </c>
      <c r="Z200" s="238">
        <v>1</v>
      </c>
      <c r="AB200" s="238">
        <v>1</v>
      </c>
      <c r="AC200" s="238">
        <v>98</v>
      </c>
      <c r="AD200" s="238" t="s">
        <v>1773</v>
      </c>
      <c r="AE200" s="238" t="s">
        <v>4562</v>
      </c>
      <c r="AF200" s="238" t="s">
        <v>4194</v>
      </c>
      <c r="AG200" s="238">
        <v>90</v>
      </c>
      <c r="AH200" s="238">
        <v>0</v>
      </c>
      <c r="AI200" s="238">
        <v>2</v>
      </c>
      <c r="AJ200" s="238">
        <v>6</v>
      </c>
      <c r="AL200" s="238">
        <v>18</v>
      </c>
      <c r="AM200" s="238" t="s">
        <v>354</v>
      </c>
      <c r="AN200" s="238">
        <v>5</v>
      </c>
      <c r="AO200" s="238">
        <v>9</v>
      </c>
      <c r="AP200" s="238">
        <v>10</v>
      </c>
      <c r="AQ200" s="238">
        <v>23</v>
      </c>
      <c r="AS200" s="238">
        <v>5</v>
      </c>
      <c r="AT200" s="238">
        <v>98</v>
      </c>
      <c r="AU200" s="238">
        <v>40</v>
      </c>
      <c r="AV200" s="238">
        <v>11</v>
      </c>
      <c r="AW200" s="238">
        <v>21</v>
      </c>
      <c r="AX200" s="238">
        <v>2</v>
      </c>
      <c r="AY200" s="238">
        <v>2</v>
      </c>
      <c r="AZ200" s="238">
        <v>5</v>
      </c>
      <c r="BA200" s="238">
        <v>23</v>
      </c>
      <c r="BB200" s="238">
        <v>19</v>
      </c>
      <c r="BC200" s="238" t="s">
        <v>363</v>
      </c>
      <c r="BD200" s="238">
        <v>5</v>
      </c>
      <c r="BE200" s="238">
        <v>1</v>
      </c>
      <c r="BI200" s="238">
        <v>5</v>
      </c>
      <c r="BJ200" s="238">
        <v>98</v>
      </c>
      <c r="BK200" s="238">
        <v>40</v>
      </c>
      <c r="BL200" s="238">
        <v>11</v>
      </c>
      <c r="BM200" s="238">
        <v>21</v>
      </c>
      <c r="CT200" s="238">
        <v>437502</v>
      </c>
      <c r="CU200" s="238">
        <v>4965691</v>
      </c>
      <c r="CV200" s="238">
        <v>44.8418925</v>
      </c>
      <c r="CW200" s="238">
        <v>-93.790793800000003</v>
      </c>
      <c r="CX200" s="238" t="s">
        <v>359</v>
      </c>
      <c r="CY200" s="238" t="s">
        <v>4563</v>
      </c>
    </row>
    <row r="201" spans="1:103" x14ac:dyDescent="0.25">
      <c r="A201" s="238">
        <v>10777124</v>
      </c>
      <c r="B201" s="238">
        <v>3</v>
      </c>
      <c r="C201" s="238">
        <v>5</v>
      </c>
      <c r="D201" s="238">
        <v>32.112000000000002</v>
      </c>
      <c r="E201" s="238">
        <v>10</v>
      </c>
      <c r="F201" s="238" t="s">
        <v>1060</v>
      </c>
      <c r="H201" s="238" t="s">
        <v>354</v>
      </c>
      <c r="I201" s="238">
        <v>25</v>
      </c>
      <c r="K201" s="238">
        <v>12010665</v>
      </c>
      <c r="L201" s="238">
        <v>121120050</v>
      </c>
      <c r="M201" s="238">
        <v>4</v>
      </c>
      <c r="N201" s="238">
        <v>19</v>
      </c>
      <c r="O201" s="238">
        <v>2012</v>
      </c>
      <c r="P201" s="238" t="s">
        <v>384</v>
      </c>
      <c r="Q201" s="238">
        <v>15</v>
      </c>
      <c r="S201" s="238">
        <v>5</v>
      </c>
      <c r="T201" s="238">
        <v>0</v>
      </c>
      <c r="U201" s="238">
        <v>2</v>
      </c>
      <c r="V201" s="238">
        <v>5</v>
      </c>
      <c r="W201" s="238">
        <v>10</v>
      </c>
      <c r="X201" s="238">
        <v>4</v>
      </c>
      <c r="Y201" s="238">
        <v>1</v>
      </c>
      <c r="Z201" s="238">
        <v>3</v>
      </c>
      <c r="AA201" s="238">
        <v>2</v>
      </c>
      <c r="AB201" s="238">
        <v>2</v>
      </c>
      <c r="AC201" s="238">
        <v>98</v>
      </c>
      <c r="AD201" s="238" t="s">
        <v>2594</v>
      </c>
      <c r="AE201" s="238" t="s">
        <v>4560</v>
      </c>
      <c r="AF201" s="238" t="s">
        <v>4194</v>
      </c>
      <c r="AG201" s="238">
        <v>10</v>
      </c>
      <c r="AH201" s="238">
        <v>0</v>
      </c>
      <c r="AI201" s="238">
        <v>2</v>
      </c>
      <c r="AJ201" s="238">
        <v>2</v>
      </c>
      <c r="AL201" s="238">
        <v>47</v>
      </c>
      <c r="AM201" s="238" t="s">
        <v>354</v>
      </c>
      <c r="AN201" s="238">
        <v>5</v>
      </c>
      <c r="AO201" s="238">
        <v>2</v>
      </c>
      <c r="AQ201" s="238">
        <v>23</v>
      </c>
      <c r="AS201" s="238">
        <v>7</v>
      </c>
      <c r="AT201" s="238">
        <v>2</v>
      </c>
      <c r="AU201" s="238">
        <v>40</v>
      </c>
      <c r="AV201" s="238">
        <v>11</v>
      </c>
      <c r="AW201" s="238">
        <v>21</v>
      </c>
      <c r="AX201" s="238">
        <v>2</v>
      </c>
      <c r="AY201" s="238">
        <v>3</v>
      </c>
      <c r="AZ201" s="238">
        <v>4</v>
      </c>
      <c r="BA201" s="238">
        <v>21</v>
      </c>
      <c r="BB201" s="238">
        <v>35</v>
      </c>
      <c r="BC201" s="238" t="s">
        <v>354</v>
      </c>
      <c r="BD201" s="238">
        <v>5</v>
      </c>
      <c r="BE201" s="238">
        <v>1</v>
      </c>
      <c r="BF201" s="238">
        <v>1</v>
      </c>
      <c r="BI201" s="238">
        <v>7</v>
      </c>
      <c r="BJ201" s="238">
        <v>2</v>
      </c>
      <c r="BK201" s="238">
        <v>40</v>
      </c>
      <c r="BL201" s="238">
        <v>11</v>
      </c>
      <c r="BM201" s="238">
        <v>21</v>
      </c>
      <c r="CT201" s="238">
        <v>437502</v>
      </c>
      <c r="CU201" s="238">
        <v>4965691</v>
      </c>
      <c r="CV201" s="238">
        <v>44.8418925</v>
      </c>
      <c r="CW201" s="238">
        <v>-93.790793800000003</v>
      </c>
      <c r="CX201" s="238" t="s">
        <v>359</v>
      </c>
      <c r="CY201" s="238" t="s">
        <v>4564</v>
      </c>
    </row>
    <row r="202" spans="1:103" hidden="1" x14ac:dyDescent="0.25">
      <c r="A202" s="238">
        <v>10778077</v>
      </c>
      <c r="B202" s="238">
        <v>3</v>
      </c>
      <c r="C202" s="238">
        <v>5</v>
      </c>
      <c r="D202" s="238">
        <v>32.112000000000002</v>
      </c>
      <c r="E202" s="238">
        <v>10</v>
      </c>
      <c r="F202" s="238" t="s">
        <v>1060</v>
      </c>
      <c r="H202" s="238" t="s">
        <v>354</v>
      </c>
      <c r="I202" s="238">
        <v>25</v>
      </c>
      <c r="K202" s="238">
        <v>12016355</v>
      </c>
      <c r="L202" s="238">
        <v>121600093</v>
      </c>
      <c r="M202" s="238">
        <v>6</v>
      </c>
      <c r="N202" s="238">
        <v>7</v>
      </c>
      <c r="O202" s="238">
        <v>2012</v>
      </c>
      <c r="P202" s="238" t="s">
        <v>384</v>
      </c>
      <c r="Q202" s="238">
        <v>7</v>
      </c>
      <c r="S202" s="238">
        <v>2</v>
      </c>
      <c r="T202" s="238">
        <v>0</v>
      </c>
      <c r="U202" s="238">
        <v>2</v>
      </c>
      <c r="V202" s="238">
        <v>1</v>
      </c>
      <c r="W202" s="238">
        <v>10</v>
      </c>
      <c r="X202" s="238">
        <v>4</v>
      </c>
      <c r="Y202" s="238">
        <v>1</v>
      </c>
      <c r="Z202" s="238">
        <v>1</v>
      </c>
      <c r="AA202" s="238">
        <v>1</v>
      </c>
      <c r="AB202" s="238">
        <v>1</v>
      </c>
      <c r="AC202" s="238">
        <v>98</v>
      </c>
      <c r="AD202" s="238" t="s">
        <v>2594</v>
      </c>
      <c r="AE202" s="238" t="s">
        <v>4560</v>
      </c>
      <c r="AF202" s="238" t="s">
        <v>4194</v>
      </c>
      <c r="AG202" s="238">
        <v>7</v>
      </c>
      <c r="AH202" s="238">
        <v>2</v>
      </c>
      <c r="AI202" s="238">
        <v>1</v>
      </c>
      <c r="AJ202" s="238">
        <v>3</v>
      </c>
      <c r="AK202" s="238">
        <v>21</v>
      </c>
      <c r="AL202" s="238">
        <v>67</v>
      </c>
      <c r="AM202" s="238" t="s">
        <v>363</v>
      </c>
      <c r="AN202" s="238">
        <v>5</v>
      </c>
      <c r="AO202" s="238">
        <v>15</v>
      </c>
      <c r="AS202" s="238">
        <v>7</v>
      </c>
      <c r="AT202" s="238">
        <v>98</v>
      </c>
      <c r="AU202" s="238">
        <v>40</v>
      </c>
      <c r="AV202" s="238">
        <v>11</v>
      </c>
      <c r="AW202" s="238">
        <v>21</v>
      </c>
      <c r="AX202" s="238">
        <v>2</v>
      </c>
      <c r="AY202" s="238">
        <v>3</v>
      </c>
      <c r="AZ202" s="238">
        <v>3</v>
      </c>
      <c r="BA202" s="238">
        <v>8</v>
      </c>
      <c r="BB202" s="238">
        <v>20</v>
      </c>
      <c r="BC202" s="238" t="s">
        <v>363</v>
      </c>
      <c r="BD202" s="238">
        <v>5</v>
      </c>
      <c r="BE202" s="238">
        <v>1</v>
      </c>
      <c r="BF202" s="238">
        <v>1</v>
      </c>
      <c r="BI202" s="238">
        <v>7</v>
      </c>
      <c r="BJ202" s="238">
        <v>98</v>
      </c>
      <c r="BK202" s="238">
        <v>40</v>
      </c>
      <c r="BL202" s="238">
        <v>11</v>
      </c>
      <c r="BM202" s="238">
        <v>21</v>
      </c>
      <c r="CT202" s="238">
        <v>437502</v>
      </c>
      <c r="CU202" s="238">
        <v>4965691</v>
      </c>
      <c r="CV202" s="238">
        <v>44.8418925</v>
      </c>
      <c r="CW202" s="238">
        <v>-93.790793800000003</v>
      </c>
      <c r="CX202" s="238" t="s">
        <v>359</v>
      </c>
      <c r="CY202" s="238" t="s">
        <v>4565</v>
      </c>
    </row>
    <row r="203" spans="1:103" x14ac:dyDescent="0.25">
      <c r="A203" s="238">
        <v>10852653</v>
      </c>
      <c r="B203" s="238">
        <v>3</v>
      </c>
      <c r="C203" s="238">
        <v>5</v>
      </c>
      <c r="D203" s="238">
        <v>32.112000000000002</v>
      </c>
      <c r="E203" s="238">
        <v>10</v>
      </c>
      <c r="F203" s="238" t="s">
        <v>1060</v>
      </c>
      <c r="H203" s="238" t="s">
        <v>354</v>
      </c>
      <c r="I203" s="238">
        <v>25</v>
      </c>
      <c r="L203" s="238">
        <v>131820063</v>
      </c>
      <c r="M203" s="238">
        <v>5</v>
      </c>
      <c r="N203" s="238">
        <v>30</v>
      </c>
      <c r="O203" s="238">
        <v>2013</v>
      </c>
      <c r="P203" s="238" t="s">
        <v>384</v>
      </c>
      <c r="Q203" s="238">
        <v>20</v>
      </c>
      <c r="S203" s="238">
        <v>5</v>
      </c>
      <c r="T203" s="238">
        <v>0</v>
      </c>
      <c r="U203" s="238">
        <v>2</v>
      </c>
      <c r="V203" s="238">
        <v>10</v>
      </c>
      <c r="W203" s="238">
        <v>10</v>
      </c>
      <c r="Y203" s="238">
        <v>1</v>
      </c>
      <c r="Z203" s="238">
        <v>2</v>
      </c>
      <c r="AB203" s="238">
        <v>1</v>
      </c>
      <c r="AC203" s="238">
        <v>98</v>
      </c>
      <c r="AF203" s="238" t="s">
        <v>4194</v>
      </c>
      <c r="AG203" s="238">
        <v>5</v>
      </c>
      <c r="AH203" s="238">
        <v>2</v>
      </c>
      <c r="AI203" s="238">
        <v>2</v>
      </c>
      <c r="AJ203" s="238">
        <v>4</v>
      </c>
      <c r="AK203" s="238">
        <v>21</v>
      </c>
      <c r="AL203" s="238">
        <v>26</v>
      </c>
      <c r="AM203" s="238" t="s">
        <v>354</v>
      </c>
      <c r="AT203" s="238">
        <v>98</v>
      </c>
      <c r="AU203" s="238">
        <v>55</v>
      </c>
      <c r="AX203" s="238">
        <v>2</v>
      </c>
      <c r="AY203" s="238">
        <v>2</v>
      </c>
      <c r="AZ203" s="238">
        <v>4</v>
      </c>
      <c r="BA203" s="238">
        <v>21</v>
      </c>
      <c r="BB203" s="238">
        <v>20</v>
      </c>
      <c r="BC203" s="238" t="s">
        <v>354</v>
      </c>
      <c r="BJ203" s="238">
        <v>98</v>
      </c>
      <c r="BK203" s="238">
        <v>55</v>
      </c>
      <c r="CT203" s="238">
        <v>437502</v>
      </c>
      <c r="CU203" s="238">
        <v>4965691</v>
      </c>
      <c r="CV203" s="238">
        <v>44.8418925</v>
      </c>
      <c r="CW203" s="238">
        <v>-93.790793800000003</v>
      </c>
      <c r="CX203" s="238" t="s">
        <v>359</v>
      </c>
    </row>
    <row r="204" spans="1:103" x14ac:dyDescent="0.25">
      <c r="A204" s="238">
        <v>10940073</v>
      </c>
      <c r="B204" s="238">
        <v>3</v>
      </c>
      <c r="C204" s="238">
        <v>5</v>
      </c>
      <c r="D204" s="238">
        <v>32.112000000000002</v>
      </c>
      <c r="E204" s="238">
        <v>10</v>
      </c>
      <c r="F204" s="238" t="s">
        <v>1060</v>
      </c>
      <c r="H204" s="238" t="s">
        <v>354</v>
      </c>
      <c r="I204" s="238">
        <v>25</v>
      </c>
      <c r="K204" s="238">
        <v>14041246</v>
      </c>
      <c r="L204" s="238">
        <v>150210056</v>
      </c>
      <c r="M204" s="238">
        <v>12</v>
      </c>
      <c r="N204" s="238">
        <v>26</v>
      </c>
      <c r="O204" s="238">
        <v>2014</v>
      </c>
      <c r="P204" s="238" t="s">
        <v>362</v>
      </c>
      <c r="Q204" s="238">
        <v>20</v>
      </c>
      <c r="S204" s="238">
        <v>5</v>
      </c>
      <c r="T204" s="238">
        <v>0</v>
      </c>
      <c r="U204" s="238">
        <v>2</v>
      </c>
      <c r="V204" s="238">
        <v>1</v>
      </c>
      <c r="W204" s="238">
        <v>10</v>
      </c>
      <c r="X204" s="238">
        <v>3</v>
      </c>
      <c r="Y204" s="238">
        <v>4</v>
      </c>
      <c r="Z204" s="238">
        <v>4</v>
      </c>
      <c r="AA204" s="238">
        <v>4</v>
      </c>
      <c r="AB204" s="238">
        <v>3</v>
      </c>
      <c r="AC204" s="238">
        <v>98</v>
      </c>
      <c r="AF204" s="238" t="s">
        <v>4194</v>
      </c>
      <c r="AG204" s="238">
        <v>7</v>
      </c>
      <c r="AH204" s="238">
        <v>2</v>
      </c>
      <c r="AI204" s="238">
        <v>4</v>
      </c>
      <c r="AJ204" s="238">
        <v>2</v>
      </c>
      <c r="AK204" s="238">
        <v>21</v>
      </c>
      <c r="AL204" s="238">
        <v>56</v>
      </c>
      <c r="AM204" s="238" t="s">
        <v>363</v>
      </c>
      <c r="AN204" s="238">
        <v>5</v>
      </c>
      <c r="AO204" s="238">
        <v>1</v>
      </c>
      <c r="AS204" s="238">
        <v>7</v>
      </c>
      <c r="AT204" s="238">
        <v>2</v>
      </c>
      <c r="AU204" s="238">
        <v>30</v>
      </c>
      <c r="AV204" s="238">
        <v>11</v>
      </c>
      <c r="AW204" s="238">
        <v>20</v>
      </c>
      <c r="AX204" s="238">
        <v>2</v>
      </c>
      <c r="AY204" s="238">
        <v>4</v>
      </c>
      <c r="AZ204" s="238">
        <v>3</v>
      </c>
      <c r="BA204" s="238">
        <v>21</v>
      </c>
      <c r="BB204" s="238">
        <v>18</v>
      </c>
      <c r="BC204" s="238" t="s">
        <v>363</v>
      </c>
      <c r="BD204" s="238">
        <v>5</v>
      </c>
      <c r="BI204" s="238">
        <v>7</v>
      </c>
      <c r="BJ204" s="238">
        <v>2</v>
      </c>
      <c r="BK204" s="238">
        <v>30</v>
      </c>
      <c r="BL204" s="238">
        <v>11</v>
      </c>
      <c r="BM204" s="238">
        <v>20</v>
      </c>
      <c r="CT204" s="238">
        <v>437502</v>
      </c>
      <c r="CU204" s="238">
        <v>4965691</v>
      </c>
      <c r="CV204" s="238">
        <v>44.8418925</v>
      </c>
      <c r="CW204" s="238">
        <v>-93.790793800000003</v>
      </c>
      <c r="CX204" s="238" t="s">
        <v>359</v>
      </c>
    </row>
    <row r="205" spans="1:103" x14ac:dyDescent="0.25">
      <c r="A205" s="238">
        <v>11017639</v>
      </c>
      <c r="B205" s="238">
        <v>3</v>
      </c>
      <c r="C205" s="238">
        <v>5</v>
      </c>
      <c r="D205" s="238">
        <v>32.112000000000002</v>
      </c>
      <c r="E205" s="238">
        <v>10</v>
      </c>
      <c r="F205" s="238" t="s">
        <v>1060</v>
      </c>
      <c r="H205" s="238" t="s">
        <v>354</v>
      </c>
      <c r="I205" s="238">
        <v>25</v>
      </c>
      <c r="K205" s="238">
        <v>15004755</v>
      </c>
      <c r="L205" s="238">
        <v>150480002</v>
      </c>
      <c r="M205" s="238">
        <v>2</v>
      </c>
      <c r="N205" s="238">
        <v>16</v>
      </c>
      <c r="O205" s="238">
        <v>2015</v>
      </c>
      <c r="P205" s="238" t="s">
        <v>361</v>
      </c>
      <c r="Q205" s="238">
        <v>18</v>
      </c>
      <c r="S205" s="238">
        <v>5</v>
      </c>
      <c r="T205" s="238">
        <v>0</v>
      </c>
      <c r="U205" s="238">
        <v>2</v>
      </c>
      <c r="V205" s="238">
        <v>3</v>
      </c>
      <c r="W205" s="238">
        <v>10</v>
      </c>
      <c r="X205" s="238">
        <v>4</v>
      </c>
      <c r="Y205" s="238">
        <v>3</v>
      </c>
      <c r="Z205" s="238">
        <v>1</v>
      </c>
      <c r="AB205" s="238">
        <v>1</v>
      </c>
      <c r="AC205" s="238">
        <v>98</v>
      </c>
      <c r="AD205" s="238" t="s">
        <v>1773</v>
      </c>
      <c r="AE205" s="238" t="s">
        <v>4566</v>
      </c>
      <c r="AF205" s="238" t="s">
        <v>4194</v>
      </c>
      <c r="AG205" s="238">
        <v>9</v>
      </c>
      <c r="AH205" s="238">
        <v>2</v>
      </c>
      <c r="AI205" s="238">
        <v>2</v>
      </c>
      <c r="AJ205" s="238">
        <v>4</v>
      </c>
      <c r="AK205" s="238">
        <v>21</v>
      </c>
      <c r="AL205" s="238">
        <v>39</v>
      </c>
      <c r="AM205" s="238" t="s">
        <v>363</v>
      </c>
      <c r="AN205" s="238">
        <v>5</v>
      </c>
      <c r="AO205" s="238">
        <v>1</v>
      </c>
      <c r="AS205" s="238">
        <v>5</v>
      </c>
      <c r="AT205" s="238">
        <v>98</v>
      </c>
      <c r="AU205" s="238">
        <v>40</v>
      </c>
      <c r="AV205" s="238">
        <v>11</v>
      </c>
      <c r="AW205" s="238">
        <v>21</v>
      </c>
      <c r="AX205" s="238">
        <v>2</v>
      </c>
      <c r="AY205" s="238">
        <v>2</v>
      </c>
      <c r="AZ205" s="238">
        <v>1</v>
      </c>
      <c r="BA205" s="238">
        <v>24</v>
      </c>
      <c r="BB205" s="238">
        <v>56</v>
      </c>
      <c r="BC205" s="238" t="s">
        <v>354</v>
      </c>
      <c r="BD205" s="238">
        <v>5</v>
      </c>
      <c r="BE205" s="238">
        <v>2</v>
      </c>
      <c r="BI205" s="238">
        <v>5</v>
      </c>
      <c r="BJ205" s="238">
        <v>98</v>
      </c>
      <c r="BK205" s="238">
        <v>40</v>
      </c>
      <c r="BL205" s="238">
        <v>11</v>
      </c>
      <c r="BM205" s="238">
        <v>21</v>
      </c>
      <c r="CT205" s="238">
        <v>437502</v>
      </c>
      <c r="CU205" s="238">
        <v>4965691</v>
      </c>
      <c r="CV205" s="238">
        <v>44.8418925</v>
      </c>
      <c r="CW205" s="238">
        <v>-93.790793800000003</v>
      </c>
      <c r="CX205" s="238" t="s">
        <v>359</v>
      </c>
      <c r="CY205" s="238" t="s">
        <v>4567</v>
      </c>
    </row>
    <row r="206" spans="1:103" x14ac:dyDescent="0.25">
      <c r="A206" s="238">
        <v>11019662</v>
      </c>
      <c r="B206" s="238">
        <v>3</v>
      </c>
      <c r="C206" s="238">
        <v>5</v>
      </c>
      <c r="D206" s="238">
        <v>32.112000000000002</v>
      </c>
      <c r="E206" s="238">
        <v>10</v>
      </c>
      <c r="F206" s="238" t="s">
        <v>1060</v>
      </c>
      <c r="H206" s="238" t="s">
        <v>354</v>
      </c>
      <c r="I206" s="238">
        <v>25</v>
      </c>
      <c r="L206" s="238">
        <v>151520053</v>
      </c>
      <c r="M206" s="238">
        <v>4</v>
      </c>
      <c r="N206" s="238">
        <v>29</v>
      </c>
      <c r="O206" s="238">
        <v>2015</v>
      </c>
      <c r="P206" s="238" t="s">
        <v>355</v>
      </c>
      <c r="Q206" s="238">
        <v>17</v>
      </c>
      <c r="S206" s="238">
        <v>5</v>
      </c>
      <c r="T206" s="238">
        <v>0</v>
      </c>
      <c r="U206" s="238">
        <v>2</v>
      </c>
      <c r="V206" s="238">
        <v>1</v>
      </c>
      <c r="W206" s="238">
        <v>10</v>
      </c>
      <c r="Y206" s="238">
        <v>1</v>
      </c>
      <c r="Z206" s="238">
        <v>1</v>
      </c>
      <c r="AB206" s="238">
        <v>1</v>
      </c>
      <c r="AC206" s="238">
        <v>98</v>
      </c>
      <c r="AF206" s="238" t="s">
        <v>4194</v>
      </c>
      <c r="AG206" s="238">
        <v>7</v>
      </c>
      <c r="AH206" s="238">
        <v>2</v>
      </c>
      <c r="AI206" s="238">
        <v>2</v>
      </c>
      <c r="AJ206" s="238">
        <v>7</v>
      </c>
      <c r="AK206" s="238">
        <v>23</v>
      </c>
      <c r="AL206" s="238">
        <v>49</v>
      </c>
      <c r="AM206" s="238" t="s">
        <v>363</v>
      </c>
      <c r="AT206" s="238">
        <v>2</v>
      </c>
      <c r="AX206" s="238">
        <v>2</v>
      </c>
      <c r="AY206" s="238">
        <v>4</v>
      </c>
      <c r="AZ206" s="238">
        <v>7</v>
      </c>
      <c r="BA206" s="238">
        <v>23</v>
      </c>
      <c r="BB206" s="238">
        <v>53</v>
      </c>
      <c r="BC206" s="238" t="s">
        <v>354</v>
      </c>
      <c r="BJ206" s="238">
        <v>2</v>
      </c>
      <c r="CT206" s="238">
        <v>437502</v>
      </c>
      <c r="CU206" s="238">
        <v>4965691</v>
      </c>
      <c r="CV206" s="238">
        <v>44.8418925</v>
      </c>
      <c r="CW206" s="238">
        <v>-93.790793800000003</v>
      </c>
      <c r="CX206" s="238" t="s">
        <v>359</v>
      </c>
    </row>
    <row r="207" spans="1:103" x14ac:dyDescent="0.25">
      <c r="A207" s="238">
        <v>10782521</v>
      </c>
      <c r="B207" s="238">
        <v>3</v>
      </c>
      <c r="C207" s="238">
        <v>5</v>
      </c>
      <c r="D207" s="238">
        <v>32.124000000000002</v>
      </c>
      <c r="E207" s="238">
        <v>10</v>
      </c>
      <c r="F207" s="238" t="s">
        <v>1060</v>
      </c>
      <c r="H207" s="238" t="s">
        <v>354</v>
      </c>
      <c r="I207" s="238">
        <v>25</v>
      </c>
      <c r="K207" s="238">
        <v>12037326</v>
      </c>
      <c r="L207" s="238">
        <v>123530206</v>
      </c>
      <c r="M207" s="238">
        <v>12</v>
      </c>
      <c r="N207" s="238">
        <v>18</v>
      </c>
      <c r="O207" s="238">
        <v>2012</v>
      </c>
      <c r="P207" s="238" t="s">
        <v>368</v>
      </c>
      <c r="Q207" s="238">
        <v>17</v>
      </c>
      <c r="S207" s="238">
        <v>5</v>
      </c>
      <c r="T207" s="238">
        <v>0</v>
      </c>
      <c r="U207" s="238">
        <v>4</v>
      </c>
      <c r="V207" s="238">
        <v>1</v>
      </c>
      <c r="W207" s="238">
        <v>10</v>
      </c>
      <c r="X207" s="238">
        <v>2</v>
      </c>
      <c r="Y207" s="238">
        <v>4</v>
      </c>
      <c r="Z207" s="238">
        <v>1</v>
      </c>
      <c r="AA207" s="238">
        <v>1</v>
      </c>
      <c r="AB207" s="238">
        <v>2</v>
      </c>
      <c r="AC207" s="238">
        <v>98</v>
      </c>
      <c r="AD207" s="238" t="s">
        <v>2594</v>
      </c>
      <c r="AE207" s="238" t="s">
        <v>4524</v>
      </c>
      <c r="AF207" s="238" t="s">
        <v>4194</v>
      </c>
      <c r="AG207" s="238">
        <v>7</v>
      </c>
      <c r="AH207" s="238">
        <v>2</v>
      </c>
      <c r="AI207" s="238">
        <v>2</v>
      </c>
      <c r="AJ207" s="238">
        <v>4</v>
      </c>
      <c r="AK207" s="238">
        <v>21</v>
      </c>
      <c r="AL207" s="238">
        <v>62</v>
      </c>
      <c r="AM207" s="238" t="s">
        <v>363</v>
      </c>
      <c r="AN207" s="238">
        <v>5</v>
      </c>
      <c r="AO207" s="238">
        <v>15</v>
      </c>
      <c r="AP207" s="238">
        <v>2</v>
      </c>
      <c r="AS207" s="238">
        <v>7</v>
      </c>
      <c r="AT207" s="238">
        <v>98</v>
      </c>
      <c r="AU207" s="238">
        <v>40</v>
      </c>
      <c r="AV207" s="238">
        <v>11</v>
      </c>
      <c r="AW207" s="238">
        <v>21</v>
      </c>
      <c r="AX207" s="238">
        <v>2</v>
      </c>
      <c r="AY207" s="238">
        <v>3</v>
      </c>
      <c r="AZ207" s="238">
        <v>4</v>
      </c>
      <c r="BA207" s="238">
        <v>8</v>
      </c>
      <c r="BB207" s="238">
        <v>40</v>
      </c>
      <c r="BC207" s="238" t="s">
        <v>354</v>
      </c>
      <c r="BD207" s="238">
        <v>5</v>
      </c>
      <c r="BE207" s="238">
        <v>1</v>
      </c>
      <c r="BI207" s="238">
        <v>7</v>
      </c>
      <c r="BJ207" s="238">
        <v>98</v>
      </c>
      <c r="BK207" s="238">
        <v>40</v>
      </c>
      <c r="BL207" s="238">
        <v>11</v>
      </c>
      <c r="BM207" s="238">
        <v>21</v>
      </c>
      <c r="BN207" s="238">
        <v>2</v>
      </c>
      <c r="BO207" s="238">
        <v>2</v>
      </c>
      <c r="BP207" s="238">
        <v>4</v>
      </c>
      <c r="BQ207" s="238">
        <v>8</v>
      </c>
      <c r="BR207" s="238">
        <v>47</v>
      </c>
      <c r="BS207" s="238" t="s">
        <v>354</v>
      </c>
      <c r="BT207" s="238">
        <v>5</v>
      </c>
      <c r="BU207" s="238">
        <v>1</v>
      </c>
      <c r="BY207" s="238">
        <v>7</v>
      </c>
      <c r="BZ207" s="238">
        <v>98</v>
      </c>
      <c r="CA207" s="238">
        <v>40</v>
      </c>
      <c r="CB207" s="238">
        <v>11</v>
      </c>
      <c r="CC207" s="238">
        <v>21</v>
      </c>
      <c r="CD207" s="238">
        <v>2</v>
      </c>
      <c r="CE207" s="238">
        <v>2</v>
      </c>
      <c r="CF207" s="238">
        <v>4</v>
      </c>
      <c r="CG207" s="238">
        <v>8</v>
      </c>
      <c r="CH207" s="238">
        <v>43</v>
      </c>
      <c r="CI207" s="238" t="s">
        <v>363</v>
      </c>
      <c r="CJ207" s="238">
        <v>5</v>
      </c>
      <c r="CK207" s="238">
        <v>1</v>
      </c>
      <c r="CO207" s="238">
        <v>7</v>
      </c>
      <c r="CP207" s="238">
        <v>98</v>
      </c>
      <c r="CQ207" s="238">
        <v>40</v>
      </c>
      <c r="CR207" s="238">
        <v>11</v>
      </c>
      <c r="CS207" s="238">
        <v>21</v>
      </c>
      <c r="CT207" s="238">
        <v>437519</v>
      </c>
      <c r="CU207" s="238">
        <v>4965700</v>
      </c>
      <c r="CV207" s="238">
        <v>44.841972400000003</v>
      </c>
      <c r="CW207" s="238">
        <v>-93.7905844</v>
      </c>
      <c r="CX207" s="238" t="s">
        <v>359</v>
      </c>
      <c r="CY207" s="238" t="s">
        <v>4568</v>
      </c>
    </row>
    <row r="208" spans="1:103" x14ac:dyDescent="0.25">
      <c r="A208" s="238">
        <v>489272</v>
      </c>
      <c r="B208" s="238">
        <v>3</v>
      </c>
      <c r="C208" s="238">
        <v>5</v>
      </c>
      <c r="D208" s="238">
        <v>32.143000000000001</v>
      </c>
      <c r="E208" s="238">
        <v>10</v>
      </c>
      <c r="F208" s="238" t="s">
        <v>1060</v>
      </c>
      <c r="H208" s="238" t="s">
        <v>354</v>
      </c>
      <c r="I208" s="238">
        <v>25</v>
      </c>
      <c r="K208" s="238">
        <v>17024562</v>
      </c>
      <c r="M208" s="238">
        <v>7</v>
      </c>
      <c r="N208" s="238">
        <v>24</v>
      </c>
      <c r="O208" s="238">
        <v>2017</v>
      </c>
      <c r="P208" s="238" t="s">
        <v>361</v>
      </c>
      <c r="Q208" s="238">
        <v>17</v>
      </c>
      <c r="R208" s="238" t="s">
        <v>369</v>
      </c>
      <c r="S208" s="238">
        <v>5</v>
      </c>
      <c r="T208" s="238">
        <v>0</v>
      </c>
      <c r="U208" s="238">
        <v>2</v>
      </c>
      <c r="V208" s="238">
        <v>12</v>
      </c>
      <c r="W208" s="238">
        <v>10</v>
      </c>
      <c r="X208" s="238">
        <v>3</v>
      </c>
      <c r="Y208" s="238">
        <v>1</v>
      </c>
      <c r="Z208" s="238">
        <v>1</v>
      </c>
      <c r="AB208" s="238">
        <v>1</v>
      </c>
      <c r="AC208" s="238">
        <v>98</v>
      </c>
      <c r="AD208" s="238" t="s">
        <v>2726</v>
      </c>
      <c r="AF208" s="238" t="s">
        <v>4194</v>
      </c>
      <c r="AG208" s="238">
        <v>7</v>
      </c>
      <c r="AH208" s="238">
        <v>2</v>
      </c>
      <c r="AI208" s="238">
        <v>4</v>
      </c>
      <c r="AJ208" s="238">
        <v>3</v>
      </c>
      <c r="AK208" s="238">
        <v>34</v>
      </c>
      <c r="AL208" s="238">
        <v>54</v>
      </c>
      <c r="AM208" s="238" t="s">
        <v>363</v>
      </c>
      <c r="AN208" s="238">
        <v>5</v>
      </c>
      <c r="AO208" s="238">
        <v>1</v>
      </c>
      <c r="AS208" s="238">
        <v>14</v>
      </c>
      <c r="AT208" s="238">
        <v>20</v>
      </c>
      <c r="AV208" s="238">
        <v>11</v>
      </c>
      <c r="AW208" s="238">
        <v>21</v>
      </c>
      <c r="AX208" s="238">
        <v>2</v>
      </c>
      <c r="AY208" s="238">
        <v>2</v>
      </c>
      <c r="AZ208" s="238">
        <v>3</v>
      </c>
      <c r="BA208" s="238">
        <v>21</v>
      </c>
      <c r="BB208" s="238">
        <v>20</v>
      </c>
      <c r="BC208" s="238" t="s">
        <v>363</v>
      </c>
      <c r="BD208" s="238">
        <v>5</v>
      </c>
      <c r="BE208" s="238">
        <v>70</v>
      </c>
      <c r="BI208" s="238">
        <v>14</v>
      </c>
      <c r="BJ208" s="238">
        <v>20</v>
      </c>
      <c r="BK208" s="238">
        <v>40</v>
      </c>
      <c r="BL208" s="238">
        <v>11</v>
      </c>
      <c r="BM208" s="238">
        <v>21</v>
      </c>
      <c r="CT208" s="238">
        <v>437693.24697646301</v>
      </c>
      <c r="CU208" s="238">
        <v>4965793.8365250798</v>
      </c>
      <c r="CV208" s="238">
        <v>44.84283448</v>
      </c>
      <c r="CW208" s="238">
        <v>-93.788388859999998</v>
      </c>
      <c r="CX208" s="238" t="s">
        <v>359</v>
      </c>
      <c r="CY208" s="238" t="s">
        <v>4569</v>
      </c>
    </row>
    <row r="209" spans="1:103" hidden="1" x14ac:dyDescent="0.25">
      <c r="A209" s="238">
        <v>353874</v>
      </c>
      <c r="B209" s="238">
        <v>3</v>
      </c>
      <c r="C209" s="238">
        <v>5</v>
      </c>
      <c r="D209" s="238">
        <v>32.162999999999997</v>
      </c>
      <c r="E209" s="238">
        <v>10</v>
      </c>
      <c r="F209" s="238" t="s">
        <v>1060</v>
      </c>
      <c r="H209" s="238" t="s">
        <v>354</v>
      </c>
      <c r="I209" s="238">
        <v>25</v>
      </c>
      <c r="K209" s="238">
        <v>16018164</v>
      </c>
      <c r="M209" s="238">
        <v>6</v>
      </c>
      <c r="N209" s="238">
        <v>3</v>
      </c>
      <c r="O209" s="238">
        <v>2016</v>
      </c>
      <c r="P209" s="238" t="s">
        <v>362</v>
      </c>
      <c r="Q209" s="238">
        <v>17</v>
      </c>
      <c r="R209" s="238" t="s">
        <v>356</v>
      </c>
      <c r="S209" s="238">
        <v>4</v>
      </c>
      <c r="T209" s="238">
        <v>0</v>
      </c>
      <c r="U209" s="238">
        <v>2</v>
      </c>
      <c r="V209" s="238">
        <v>10</v>
      </c>
      <c r="W209" s="238">
        <v>10</v>
      </c>
      <c r="X209" s="238">
        <v>2</v>
      </c>
      <c r="Y209" s="238">
        <v>1</v>
      </c>
      <c r="Z209" s="238">
        <v>2</v>
      </c>
      <c r="AB209" s="238">
        <v>1</v>
      </c>
      <c r="AC209" s="238">
        <v>98</v>
      </c>
      <c r="AD209" s="238" t="s">
        <v>2726</v>
      </c>
      <c r="AF209" s="238" t="s">
        <v>4194</v>
      </c>
      <c r="AG209" s="238">
        <v>5</v>
      </c>
      <c r="AH209" s="238">
        <v>2</v>
      </c>
      <c r="AI209" s="238">
        <v>4</v>
      </c>
      <c r="AJ209" s="238">
        <v>4</v>
      </c>
      <c r="AK209" s="238">
        <v>21</v>
      </c>
      <c r="AL209" s="238">
        <v>57</v>
      </c>
      <c r="AM209" s="238" t="s">
        <v>363</v>
      </c>
      <c r="AN209" s="238">
        <v>5</v>
      </c>
      <c r="AO209" s="238">
        <v>70</v>
      </c>
      <c r="AS209" s="238">
        <v>14</v>
      </c>
      <c r="AT209" s="238">
        <v>9</v>
      </c>
      <c r="AU209" s="238">
        <v>40</v>
      </c>
      <c r="AV209" s="238">
        <v>11</v>
      </c>
      <c r="AW209" s="238">
        <v>21</v>
      </c>
      <c r="AX209" s="238">
        <v>2</v>
      </c>
      <c r="AY209" s="238">
        <v>4</v>
      </c>
      <c r="AZ209" s="238">
        <v>4</v>
      </c>
      <c r="BA209" s="238">
        <v>21</v>
      </c>
      <c r="BB209" s="238">
        <v>32</v>
      </c>
      <c r="BC209" s="238" t="s">
        <v>363</v>
      </c>
      <c r="BD209" s="238">
        <v>9</v>
      </c>
      <c r="BE209" s="238">
        <v>1</v>
      </c>
      <c r="BI209" s="238">
        <v>14</v>
      </c>
      <c r="BJ209" s="238">
        <v>9</v>
      </c>
      <c r="BK209" s="238">
        <v>40</v>
      </c>
      <c r="BL209" s="238">
        <v>11</v>
      </c>
      <c r="BM209" s="238">
        <v>21</v>
      </c>
      <c r="CT209" s="238">
        <v>437720.76369816298</v>
      </c>
      <c r="CU209" s="238">
        <v>4965809.87036529</v>
      </c>
      <c r="CV209" s="238">
        <v>44.842981199999997</v>
      </c>
      <c r="CW209" s="238">
        <v>-93.788042680000004</v>
      </c>
      <c r="CX209" s="238" t="s">
        <v>359</v>
      </c>
      <c r="CY209" s="238" t="s">
        <v>4570</v>
      </c>
    </row>
    <row r="210" spans="1:103" x14ac:dyDescent="0.25">
      <c r="A210" s="238">
        <v>363817</v>
      </c>
      <c r="B210" s="238">
        <v>3</v>
      </c>
      <c r="C210" s="238">
        <v>5</v>
      </c>
      <c r="D210" s="238">
        <v>32.177</v>
      </c>
      <c r="E210" s="238">
        <v>10</v>
      </c>
      <c r="F210" s="238" t="s">
        <v>1060</v>
      </c>
      <c r="H210" s="238" t="s">
        <v>354</v>
      </c>
      <c r="I210" s="238">
        <v>25</v>
      </c>
      <c r="K210" s="238">
        <v>16023557</v>
      </c>
      <c r="M210" s="238">
        <v>7</v>
      </c>
      <c r="N210" s="238">
        <v>14</v>
      </c>
      <c r="O210" s="238">
        <v>2016</v>
      </c>
      <c r="P210" s="238" t="s">
        <v>384</v>
      </c>
      <c r="Q210" s="238">
        <v>16</v>
      </c>
      <c r="R210" s="238" t="s">
        <v>369</v>
      </c>
      <c r="S210" s="238">
        <v>5</v>
      </c>
      <c r="T210" s="238">
        <v>0</v>
      </c>
      <c r="U210" s="238">
        <v>2</v>
      </c>
      <c r="V210" s="238">
        <v>12</v>
      </c>
      <c r="W210" s="238">
        <v>10</v>
      </c>
      <c r="X210" s="238">
        <v>10</v>
      </c>
      <c r="Y210" s="238">
        <v>1</v>
      </c>
      <c r="Z210" s="238">
        <v>2</v>
      </c>
      <c r="AA210" s="238">
        <v>3</v>
      </c>
      <c r="AB210" s="238">
        <v>2</v>
      </c>
      <c r="AC210" s="238">
        <v>98</v>
      </c>
      <c r="AD210" s="238" t="s">
        <v>2726</v>
      </c>
      <c r="AF210" s="238" t="s">
        <v>4194</v>
      </c>
      <c r="AG210" s="238">
        <v>7</v>
      </c>
      <c r="AH210" s="238">
        <v>2</v>
      </c>
      <c r="AI210" s="238">
        <v>5</v>
      </c>
      <c r="AJ210" s="238">
        <v>3</v>
      </c>
      <c r="AK210" s="238">
        <v>34</v>
      </c>
      <c r="AL210" s="238">
        <v>34</v>
      </c>
      <c r="AM210" s="238" t="s">
        <v>363</v>
      </c>
      <c r="AN210" s="238">
        <v>5</v>
      </c>
      <c r="AO210" s="238">
        <v>1</v>
      </c>
      <c r="AS210" s="238">
        <v>15</v>
      </c>
      <c r="AT210" s="238">
        <v>20</v>
      </c>
      <c r="AU210" s="238">
        <v>40</v>
      </c>
      <c r="AV210" s="238">
        <v>11</v>
      </c>
      <c r="AW210" s="238">
        <v>21</v>
      </c>
      <c r="AX210" s="238">
        <v>2</v>
      </c>
      <c r="AY210" s="238">
        <v>4</v>
      </c>
      <c r="AZ210" s="238">
        <v>3</v>
      </c>
      <c r="BA210" s="238">
        <v>21</v>
      </c>
      <c r="BB210" s="238">
        <v>55</v>
      </c>
      <c r="BC210" s="238" t="s">
        <v>354</v>
      </c>
      <c r="BD210" s="238">
        <v>5</v>
      </c>
      <c r="BE210" s="238">
        <v>90</v>
      </c>
      <c r="BI210" s="238">
        <v>15</v>
      </c>
      <c r="BJ210" s="238">
        <v>20</v>
      </c>
      <c r="BK210" s="238">
        <v>40</v>
      </c>
      <c r="BL210" s="238">
        <v>11</v>
      </c>
      <c r="BM210" s="238">
        <v>21</v>
      </c>
      <c r="CT210" s="238">
        <v>437741.69281873899</v>
      </c>
      <c r="CU210" s="238">
        <v>4965819.0035671899</v>
      </c>
      <c r="CV210" s="238">
        <v>44.843065240000001</v>
      </c>
      <c r="CW210" s="238">
        <v>-93.787779</v>
      </c>
      <c r="CX210" s="238" t="s">
        <v>359</v>
      </c>
      <c r="CY210" s="238" t="s">
        <v>4571</v>
      </c>
    </row>
    <row r="211" spans="1:103" x14ac:dyDescent="0.25">
      <c r="A211" s="238">
        <v>422833</v>
      </c>
      <c r="B211" s="238">
        <v>3</v>
      </c>
      <c r="C211" s="238">
        <v>5</v>
      </c>
      <c r="D211" s="238">
        <v>32.177999999999997</v>
      </c>
      <c r="E211" s="238">
        <v>10</v>
      </c>
      <c r="F211" s="238" t="s">
        <v>1060</v>
      </c>
      <c r="H211" s="238" t="s">
        <v>354</v>
      </c>
      <c r="I211" s="238">
        <v>25</v>
      </c>
      <c r="K211" s="238">
        <v>17005094</v>
      </c>
      <c r="M211" s="238">
        <v>2</v>
      </c>
      <c r="N211" s="238">
        <v>13</v>
      </c>
      <c r="O211" s="238">
        <v>2017</v>
      </c>
      <c r="P211" s="238" t="s">
        <v>361</v>
      </c>
      <c r="Q211" s="238">
        <v>16</v>
      </c>
      <c r="R211" s="238" t="s">
        <v>369</v>
      </c>
      <c r="S211" s="238">
        <v>5</v>
      </c>
      <c r="T211" s="238">
        <v>0</v>
      </c>
      <c r="U211" s="238">
        <v>2</v>
      </c>
      <c r="V211" s="238">
        <v>12</v>
      </c>
      <c r="W211" s="238">
        <v>10</v>
      </c>
      <c r="X211" s="238">
        <v>3</v>
      </c>
      <c r="Y211" s="238">
        <v>1</v>
      </c>
      <c r="Z211" s="238">
        <v>1</v>
      </c>
      <c r="AB211" s="238">
        <v>1</v>
      </c>
      <c r="AC211" s="238">
        <v>98</v>
      </c>
      <c r="AD211" s="238" t="s">
        <v>2726</v>
      </c>
      <c r="AF211" s="238" t="s">
        <v>4194</v>
      </c>
      <c r="AG211" s="238">
        <v>7</v>
      </c>
      <c r="AH211" s="238">
        <v>2</v>
      </c>
      <c r="AI211" s="238">
        <v>2</v>
      </c>
      <c r="AJ211" s="238">
        <v>3</v>
      </c>
      <c r="AK211" s="238">
        <v>21</v>
      </c>
      <c r="AL211" s="238">
        <v>54</v>
      </c>
      <c r="AM211" s="238" t="s">
        <v>354</v>
      </c>
      <c r="AN211" s="238">
        <v>5</v>
      </c>
      <c r="AO211" s="238">
        <v>1</v>
      </c>
      <c r="AS211" s="238">
        <v>14</v>
      </c>
      <c r="AT211" s="238">
        <v>20</v>
      </c>
      <c r="AU211" s="238">
        <v>40</v>
      </c>
      <c r="AV211" s="238">
        <v>11</v>
      </c>
      <c r="AW211" s="238">
        <v>21</v>
      </c>
      <c r="AX211" s="238">
        <v>2</v>
      </c>
      <c r="AY211" s="238">
        <v>2</v>
      </c>
      <c r="AZ211" s="238">
        <v>3</v>
      </c>
      <c r="BA211" s="238">
        <v>21</v>
      </c>
      <c r="BB211" s="238">
        <v>31</v>
      </c>
      <c r="BC211" s="238" t="s">
        <v>354</v>
      </c>
      <c r="BD211" s="238">
        <v>5</v>
      </c>
      <c r="BE211" s="238">
        <v>70</v>
      </c>
      <c r="BI211" s="238">
        <v>14</v>
      </c>
      <c r="BJ211" s="238">
        <v>20</v>
      </c>
      <c r="BK211" s="238">
        <v>40</v>
      </c>
      <c r="BL211" s="238">
        <v>11</v>
      </c>
      <c r="BM211" s="238">
        <v>21</v>
      </c>
      <c r="CT211" s="238">
        <v>437744.04707806301</v>
      </c>
      <c r="CU211" s="238">
        <v>4965818.9601416402</v>
      </c>
      <c r="CV211" s="238">
        <v>44.843065060000001</v>
      </c>
      <c r="CW211" s="238">
        <v>-93.787749210000001</v>
      </c>
      <c r="CX211" s="238" t="s">
        <v>359</v>
      </c>
      <c r="CY211" s="238" t="s">
        <v>4572</v>
      </c>
    </row>
    <row r="212" spans="1:103" x14ac:dyDescent="0.25">
      <c r="A212" s="238">
        <v>342550</v>
      </c>
      <c r="B212" s="238">
        <v>3</v>
      </c>
      <c r="C212" s="238">
        <v>5</v>
      </c>
      <c r="D212" s="238">
        <v>32.182000000000002</v>
      </c>
      <c r="E212" s="238">
        <v>10</v>
      </c>
      <c r="F212" s="238" t="s">
        <v>1060</v>
      </c>
      <c r="H212" s="238" t="s">
        <v>354</v>
      </c>
      <c r="I212" s="238">
        <v>25</v>
      </c>
      <c r="K212" s="238">
        <v>16011082</v>
      </c>
      <c r="M212" s="238">
        <v>4</v>
      </c>
      <c r="N212" s="238">
        <v>8</v>
      </c>
      <c r="O212" s="238">
        <v>2016</v>
      </c>
      <c r="P212" s="238" t="s">
        <v>362</v>
      </c>
      <c r="Q212" s="238">
        <v>22</v>
      </c>
      <c r="R212" s="238" t="s">
        <v>356</v>
      </c>
      <c r="S212" s="238">
        <v>5</v>
      </c>
      <c r="T212" s="238">
        <v>0</v>
      </c>
      <c r="U212" s="238">
        <v>2</v>
      </c>
      <c r="V212" s="238">
        <v>5</v>
      </c>
      <c r="W212" s="238">
        <v>10</v>
      </c>
      <c r="X212" s="238">
        <v>3</v>
      </c>
      <c r="Y212" s="238">
        <v>4</v>
      </c>
      <c r="Z212" s="238">
        <v>1</v>
      </c>
      <c r="AB212" s="238">
        <v>1</v>
      </c>
      <c r="AC212" s="238">
        <v>98</v>
      </c>
      <c r="AD212" s="238" t="s">
        <v>2726</v>
      </c>
      <c r="AE212" s="238" t="s">
        <v>4573</v>
      </c>
      <c r="AF212" s="238" t="s">
        <v>4194</v>
      </c>
      <c r="AG212" s="238">
        <v>9</v>
      </c>
      <c r="AH212" s="238">
        <v>1</v>
      </c>
      <c r="AI212" s="238">
        <v>2</v>
      </c>
      <c r="AJ212" s="238">
        <v>3</v>
      </c>
      <c r="AK212" s="238">
        <v>24</v>
      </c>
      <c r="AS212" s="238">
        <v>12</v>
      </c>
      <c r="AT212" s="238">
        <v>20</v>
      </c>
      <c r="AU212" s="238">
        <v>45</v>
      </c>
      <c r="AV212" s="238">
        <v>11</v>
      </c>
      <c r="AW212" s="238">
        <v>21</v>
      </c>
      <c r="AX212" s="238">
        <v>2</v>
      </c>
      <c r="AY212" s="238">
        <v>4</v>
      </c>
      <c r="AZ212" s="238">
        <v>4</v>
      </c>
      <c r="BA212" s="238">
        <v>21</v>
      </c>
      <c r="BB212" s="238">
        <v>16</v>
      </c>
      <c r="BC212" s="238" t="s">
        <v>363</v>
      </c>
      <c r="BD212" s="238">
        <v>5</v>
      </c>
      <c r="BE212" s="238">
        <v>1</v>
      </c>
      <c r="BI212" s="238">
        <v>12</v>
      </c>
      <c r="BJ212" s="238">
        <v>20</v>
      </c>
      <c r="BK212" s="238">
        <v>45</v>
      </c>
      <c r="BL212" s="238">
        <v>11</v>
      </c>
      <c r="BM212" s="238">
        <v>21</v>
      </c>
      <c r="CT212" s="238">
        <v>437748.300638307</v>
      </c>
      <c r="CU212" s="238">
        <v>4965823.4170784196</v>
      </c>
      <c r="CV212" s="238">
        <v>44.843105549999997</v>
      </c>
      <c r="CW212" s="238">
        <v>-93.787695940000006</v>
      </c>
      <c r="CX212" s="238" t="s">
        <v>359</v>
      </c>
      <c r="CY212" s="238" t="s">
        <v>4574</v>
      </c>
    </row>
    <row r="213" spans="1:103" x14ac:dyDescent="0.25">
      <c r="A213" s="238">
        <v>513972</v>
      </c>
      <c r="B213" s="238">
        <v>3</v>
      </c>
      <c r="C213" s="238">
        <v>5</v>
      </c>
      <c r="D213" s="238">
        <v>32.188000000000002</v>
      </c>
      <c r="E213" s="238">
        <v>10</v>
      </c>
      <c r="F213" s="238" t="s">
        <v>1060</v>
      </c>
      <c r="H213" s="238" t="s">
        <v>354</v>
      </c>
      <c r="I213" s="238">
        <v>25</v>
      </c>
      <c r="K213" s="238">
        <v>17035847</v>
      </c>
      <c r="M213" s="238">
        <v>11</v>
      </c>
      <c r="N213" s="238">
        <v>3</v>
      </c>
      <c r="O213" s="238">
        <v>2017</v>
      </c>
      <c r="P213" s="238" t="s">
        <v>362</v>
      </c>
      <c r="Q213" s="238">
        <v>10</v>
      </c>
      <c r="R213" s="238">
        <v>98</v>
      </c>
      <c r="S213" s="238">
        <v>5</v>
      </c>
      <c r="T213" s="238">
        <v>0</v>
      </c>
      <c r="U213" s="238">
        <v>2</v>
      </c>
      <c r="V213" s="238">
        <v>12</v>
      </c>
      <c r="W213" s="238">
        <v>10</v>
      </c>
      <c r="X213" s="238">
        <v>3</v>
      </c>
      <c r="Y213" s="238">
        <v>1</v>
      </c>
      <c r="Z213" s="238">
        <v>2</v>
      </c>
      <c r="AB213" s="238">
        <v>1</v>
      </c>
      <c r="AC213" s="238">
        <v>98</v>
      </c>
      <c r="AD213" s="238" t="s">
        <v>2726</v>
      </c>
      <c r="AF213" s="238" t="s">
        <v>4194</v>
      </c>
      <c r="AG213" s="238">
        <v>7</v>
      </c>
      <c r="AH213" s="238">
        <v>2</v>
      </c>
      <c r="AI213" s="238">
        <v>4</v>
      </c>
      <c r="AJ213" s="238">
        <v>4</v>
      </c>
      <c r="AK213" s="238">
        <v>21</v>
      </c>
      <c r="AL213" s="238">
        <v>37</v>
      </c>
      <c r="AM213" s="238" t="s">
        <v>363</v>
      </c>
      <c r="AN213" s="238">
        <v>5</v>
      </c>
      <c r="AO213" s="238">
        <v>1</v>
      </c>
      <c r="AS213" s="238">
        <v>12</v>
      </c>
      <c r="AT213" s="238">
        <v>20</v>
      </c>
      <c r="AU213" s="238">
        <v>40</v>
      </c>
      <c r="AV213" s="238">
        <v>11</v>
      </c>
      <c r="AW213" s="238">
        <v>21</v>
      </c>
      <c r="AX213" s="238">
        <v>2</v>
      </c>
      <c r="AY213" s="238">
        <v>2</v>
      </c>
      <c r="AZ213" s="238">
        <v>4</v>
      </c>
      <c r="BA213" s="238">
        <v>21</v>
      </c>
      <c r="BB213" s="238">
        <v>41</v>
      </c>
      <c r="BC213" s="238" t="s">
        <v>354</v>
      </c>
      <c r="BD213" s="238">
        <v>5</v>
      </c>
      <c r="BE213" s="238">
        <v>1</v>
      </c>
      <c r="BI213" s="238">
        <v>12</v>
      </c>
      <c r="BJ213" s="238">
        <v>20</v>
      </c>
      <c r="BK213" s="238">
        <v>40</v>
      </c>
      <c r="BL213" s="238">
        <v>11</v>
      </c>
      <c r="BM213" s="238">
        <v>21</v>
      </c>
      <c r="CT213" s="238">
        <v>437757.01168732601</v>
      </c>
      <c r="CU213" s="238">
        <v>4965827.9891437599</v>
      </c>
      <c r="CV213" s="238">
        <v>44.843147459999997</v>
      </c>
      <c r="CW213" s="238">
        <v>-93.787586279999999</v>
      </c>
      <c r="CX213" s="238" t="s">
        <v>359</v>
      </c>
      <c r="CY213" s="238" t="s">
        <v>4575</v>
      </c>
    </row>
    <row r="214" spans="1:103" x14ac:dyDescent="0.25">
      <c r="A214" s="238">
        <v>341901</v>
      </c>
      <c r="B214" s="238">
        <v>3</v>
      </c>
      <c r="C214" s="238">
        <v>5</v>
      </c>
      <c r="D214" s="238">
        <v>32.198</v>
      </c>
      <c r="E214" s="238">
        <v>10</v>
      </c>
      <c r="F214" s="238" t="s">
        <v>1060</v>
      </c>
      <c r="H214" s="238" t="s">
        <v>354</v>
      </c>
      <c r="I214" s="238">
        <v>25</v>
      </c>
      <c r="K214" s="238">
        <v>16011553</v>
      </c>
      <c r="M214" s="238">
        <v>4</v>
      </c>
      <c r="N214" s="238">
        <v>12</v>
      </c>
      <c r="O214" s="238">
        <v>2016</v>
      </c>
      <c r="P214" s="238" t="s">
        <v>368</v>
      </c>
      <c r="Q214" s="238">
        <v>18</v>
      </c>
      <c r="R214" s="238">
        <v>98</v>
      </c>
      <c r="S214" s="238">
        <v>5</v>
      </c>
      <c r="T214" s="238">
        <v>0</v>
      </c>
      <c r="U214" s="238">
        <v>2</v>
      </c>
      <c r="V214" s="238">
        <v>10</v>
      </c>
      <c r="W214" s="238">
        <v>10</v>
      </c>
      <c r="X214" s="238">
        <v>2</v>
      </c>
      <c r="Y214" s="238">
        <v>1</v>
      </c>
      <c r="Z214" s="238">
        <v>2</v>
      </c>
      <c r="AB214" s="238">
        <v>1</v>
      </c>
      <c r="AC214" s="238">
        <v>98</v>
      </c>
      <c r="AD214" s="238" t="s">
        <v>2726</v>
      </c>
      <c r="AF214" s="238" t="s">
        <v>4194</v>
      </c>
      <c r="AG214" s="238">
        <v>5</v>
      </c>
      <c r="AH214" s="238">
        <v>2</v>
      </c>
      <c r="AI214" s="238">
        <v>2</v>
      </c>
      <c r="AJ214" s="238">
        <v>4</v>
      </c>
      <c r="AK214" s="238">
        <v>24</v>
      </c>
      <c r="AL214" s="238">
        <v>43</v>
      </c>
      <c r="AM214" s="238" t="s">
        <v>363</v>
      </c>
      <c r="AN214" s="238">
        <v>5</v>
      </c>
      <c r="AO214" s="238">
        <v>66</v>
      </c>
      <c r="AS214" s="238">
        <v>13</v>
      </c>
      <c r="AT214" s="238">
        <v>20</v>
      </c>
      <c r="AU214" s="238">
        <v>40</v>
      </c>
      <c r="AV214" s="238">
        <v>11</v>
      </c>
      <c r="AW214" s="238">
        <v>21</v>
      </c>
      <c r="AX214" s="238">
        <v>2</v>
      </c>
      <c r="AY214" s="238">
        <v>2</v>
      </c>
      <c r="AZ214" s="238">
        <v>4</v>
      </c>
      <c r="BA214" s="238">
        <v>24</v>
      </c>
      <c r="BB214" s="238">
        <v>18</v>
      </c>
      <c r="BC214" s="238" t="s">
        <v>354</v>
      </c>
      <c r="BD214" s="238">
        <v>5</v>
      </c>
      <c r="BE214" s="238">
        <v>1</v>
      </c>
      <c r="BI214" s="238">
        <v>13</v>
      </c>
      <c r="BJ214" s="238">
        <v>20</v>
      </c>
      <c r="BK214" s="238">
        <v>40</v>
      </c>
      <c r="BL214" s="238">
        <v>11</v>
      </c>
      <c r="BM214" s="238">
        <v>21</v>
      </c>
      <c r="CT214" s="238">
        <v>437771.03463203798</v>
      </c>
      <c r="CU214" s="238">
        <v>4965836.1699430803</v>
      </c>
      <c r="CV214" s="238">
        <v>44.843222320000002</v>
      </c>
      <c r="CW214" s="238">
        <v>-93.787409870000005</v>
      </c>
      <c r="CX214" s="238" t="s">
        <v>359</v>
      </c>
      <c r="CY214" s="238" t="s">
        <v>4576</v>
      </c>
    </row>
    <row r="215" spans="1:103" hidden="1" x14ac:dyDescent="0.25">
      <c r="A215" s="238">
        <v>11019279</v>
      </c>
      <c r="B215" s="238">
        <v>3</v>
      </c>
      <c r="C215" s="238">
        <v>5</v>
      </c>
      <c r="D215" s="238">
        <v>32.207000000000001</v>
      </c>
      <c r="E215" s="238">
        <v>10</v>
      </c>
      <c r="F215" s="238" t="s">
        <v>1060</v>
      </c>
      <c r="H215" s="238" t="s">
        <v>354</v>
      </c>
      <c r="I215" s="238">
        <v>25</v>
      </c>
      <c r="K215" s="238">
        <v>15014801</v>
      </c>
      <c r="L215" s="238">
        <v>151340068</v>
      </c>
      <c r="M215" s="238">
        <v>5</v>
      </c>
      <c r="N215" s="238">
        <v>14</v>
      </c>
      <c r="O215" s="238">
        <v>2015</v>
      </c>
      <c r="P215" s="238" t="s">
        <v>384</v>
      </c>
      <c r="Q215" s="238">
        <v>7</v>
      </c>
      <c r="S215" s="238">
        <v>4</v>
      </c>
      <c r="T215" s="238">
        <v>0</v>
      </c>
      <c r="U215" s="238">
        <v>2</v>
      </c>
      <c r="V215" s="238">
        <v>1</v>
      </c>
      <c r="W215" s="238">
        <v>10</v>
      </c>
      <c r="X215" s="238">
        <v>4</v>
      </c>
      <c r="Y215" s="238">
        <v>1</v>
      </c>
      <c r="Z215" s="238">
        <v>2</v>
      </c>
      <c r="AA215" s="238">
        <v>3</v>
      </c>
      <c r="AB215" s="238">
        <v>2</v>
      </c>
      <c r="AC215" s="238">
        <v>98</v>
      </c>
      <c r="AD215" s="238" t="s">
        <v>2594</v>
      </c>
      <c r="AE215" s="238" t="s">
        <v>4577</v>
      </c>
      <c r="AF215" s="238" t="s">
        <v>4194</v>
      </c>
      <c r="AG215" s="238">
        <v>7</v>
      </c>
      <c r="AH215" s="238">
        <v>2</v>
      </c>
      <c r="AI215" s="238">
        <v>2</v>
      </c>
      <c r="AJ215" s="238">
        <v>4</v>
      </c>
      <c r="AK215" s="238">
        <v>23</v>
      </c>
      <c r="AL215" s="238">
        <v>43</v>
      </c>
      <c r="AM215" s="238" t="s">
        <v>354</v>
      </c>
      <c r="AN215" s="238">
        <v>5</v>
      </c>
      <c r="AO215" s="238">
        <v>2</v>
      </c>
      <c r="AS215" s="238">
        <v>7</v>
      </c>
      <c r="AT215" s="238">
        <v>2</v>
      </c>
      <c r="AU215" s="238">
        <v>40</v>
      </c>
      <c r="AV215" s="238">
        <v>11</v>
      </c>
      <c r="AW215" s="238">
        <v>21</v>
      </c>
      <c r="AX215" s="238">
        <v>2</v>
      </c>
      <c r="AY215" s="238">
        <v>2</v>
      </c>
      <c r="AZ215" s="238">
        <v>4</v>
      </c>
      <c r="BA215" s="238">
        <v>21</v>
      </c>
      <c r="BB215" s="238">
        <v>20</v>
      </c>
      <c r="BC215" s="238" t="s">
        <v>354</v>
      </c>
      <c r="BD215" s="238">
        <v>5</v>
      </c>
      <c r="BE215" s="238">
        <v>1</v>
      </c>
      <c r="BI215" s="238">
        <v>7</v>
      </c>
      <c r="BJ215" s="238">
        <v>2</v>
      </c>
      <c r="BK215" s="238">
        <v>40</v>
      </c>
      <c r="BL215" s="238">
        <v>11</v>
      </c>
      <c r="BM215" s="238">
        <v>21</v>
      </c>
      <c r="CT215" s="238">
        <v>437636</v>
      </c>
      <c r="CU215" s="238">
        <v>4965762</v>
      </c>
      <c r="CV215" s="238">
        <v>44.8425473</v>
      </c>
      <c r="CW215" s="238">
        <v>-93.7891051</v>
      </c>
      <c r="CX215" s="238" t="s">
        <v>359</v>
      </c>
      <c r="CY215" s="238" t="s">
        <v>4578</v>
      </c>
    </row>
    <row r="216" spans="1:103" x14ac:dyDescent="0.25">
      <c r="A216" s="238">
        <v>10935383</v>
      </c>
      <c r="B216" s="238">
        <v>3</v>
      </c>
      <c r="C216" s="238">
        <v>5</v>
      </c>
      <c r="D216" s="238">
        <v>32.212000000000003</v>
      </c>
      <c r="E216" s="238">
        <v>10</v>
      </c>
      <c r="F216" s="238" t="s">
        <v>1060</v>
      </c>
      <c r="H216" s="238" t="s">
        <v>354</v>
      </c>
      <c r="I216" s="238">
        <v>25</v>
      </c>
      <c r="K216" s="238">
        <v>14016648</v>
      </c>
      <c r="L216" s="238">
        <v>141490103</v>
      </c>
      <c r="M216" s="238">
        <v>5</v>
      </c>
      <c r="N216" s="238">
        <v>28</v>
      </c>
      <c r="O216" s="238">
        <v>2014</v>
      </c>
      <c r="P216" s="238" t="s">
        <v>355</v>
      </c>
      <c r="Q216" s="238">
        <v>12</v>
      </c>
      <c r="S216" s="238">
        <v>5</v>
      </c>
      <c r="T216" s="238">
        <v>0</v>
      </c>
      <c r="U216" s="238">
        <v>1</v>
      </c>
      <c r="V216" s="238">
        <v>5</v>
      </c>
      <c r="W216" s="238">
        <v>10</v>
      </c>
      <c r="X216" s="238">
        <v>4</v>
      </c>
      <c r="Y216" s="238">
        <v>1</v>
      </c>
      <c r="Z216" s="238">
        <v>1</v>
      </c>
      <c r="AB216" s="238">
        <v>1</v>
      </c>
      <c r="AC216" s="238">
        <v>98</v>
      </c>
      <c r="AD216" s="238" t="s">
        <v>1773</v>
      </c>
      <c r="AE216" s="238" t="s">
        <v>4579</v>
      </c>
      <c r="AF216" s="238" t="s">
        <v>4194</v>
      </c>
      <c r="AG216" s="238">
        <v>4</v>
      </c>
      <c r="AH216" s="238">
        <v>2</v>
      </c>
      <c r="AI216" s="238">
        <v>2</v>
      </c>
      <c r="AJ216" s="238">
        <v>4</v>
      </c>
      <c r="AK216" s="238">
        <v>21</v>
      </c>
      <c r="AL216" s="238">
        <v>21</v>
      </c>
      <c r="AM216" s="238" t="s">
        <v>363</v>
      </c>
      <c r="AN216" s="238">
        <v>5</v>
      </c>
      <c r="AO216" s="238">
        <v>1</v>
      </c>
      <c r="AS216" s="238">
        <v>7</v>
      </c>
      <c r="AT216" s="238">
        <v>2</v>
      </c>
      <c r="AU216" s="238">
        <v>40</v>
      </c>
      <c r="AV216" s="238">
        <v>11</v>
      </c>
      <c r="AW216" s="238">
        <v>21</v>
      </c>
      <c r="CT216" s="238">
        <v>437644</v>
      </c>
      <c r="CU216" s="238">
        <v>4965767</v>
      </c>
      <c r="CV216" s="238">
        <v>44.842588399999997</v>
      </c>
      <c r="CW216" s="238">
        <v>-93.789003399999999</v>
      </c>
      <c r="CX216" s="238" t="s">
        <v>359</v>
      </c>
      <c r="CY216" s="238" t="s">
        <v>4580</v>
      </c>
    </row>
    <row r="217" spans="1:103" x14ac:dyDescent="0.25">
      <c r="A217" s="238">
        <v>10935501</v>
      </c>
      <c r="B217" s="238">
        <v>3</v>
      </c>
      <c r="C217" s="238">
        <v>5</v>
      </c>
      <c r="D217" s="238">
        <v>32.212000000000003</v>
      </c>
      <c r="E217" s="238">
        <v>10</v>
      </c>
      <c r="F217" s="238" t="s">
        <v>1060</v>
      </c>
      <c r="H217" s="238" t="s">
        <v>354</v>
      </c>
      <c r="I217" s="238">
        <v>25</v>
      </c>
      <c r="K217" s="238">
        <v>14017493</v>
      </c>
      <c r="L217" s="238">
        <v>141560053</v>
      </c>
      <c r="M217" s="238">
        <v>6</v>
      </c>
      <c r="N217" s="238">
        <v>5</v>
      </c>
      <c r="O217" s="238">
        <v>2014</v>
      </c>
      <c r="P217" s="238" t="s">
        <v>384</v>
      </c>
      <c r="Q217" s="238">
        <v>14</v>
      </c>
      <c r="S217" s="238">
        <v>5</v>
      </c>
      <c r="T217" s="238">
        <v>0</v>
      </c>
      <c r="U217" s="238">
        <v>2</v>
      </c>
      <c r="V217" s="238">
        <v>5</v>
      </c>
      <c r="W217" s="238">
        <v>10</v>
      </c>
      <c r="X217" s="238">
        <v>4</v>
      </c>
      <c r="Y217" s="238">
        <v>1</v>
      </c>
      <c r="Z217" s="238">
        <v>1</v>
      </c>
      <c r="AB217" s="238">
        <v>1</v>
      </c>
      <c r="AC217" s="238">
        <v>98</v>
      </c>
      <c r="AD217" s="238" t="s">
        <v>1773</v>
      </c>
      <c r="AE217" s="238" t="s">
        <v>4579</v>
      </c>
      <c r="AF217" s="238" t="s">
        <v>4194</v>
      </c>
      <c r="AG217" s="238">
        <v>10</v>
      </c>
      <c r="AH217" s="238">
        <v>2</v>
      </c>
      <c r="AI217" s="238">
        <v>2</v>
      </c>
      <c r="AJ217" s="238">
        <v>2</v>
      </c>
      <c r="AK217" s="238">
        <v>24</v>
      </c>
      <c r="AL217" s="238">
        <v>27</v>
      </c>
      <c r="AM217" s="238" t="s">
        <v>354</v>
      </c>
      <c r="AN217" s="238">
        <v>5</v>
      </c>
      <c r="AO217" s="238">
        <v>2</v>
      </c>
      <c r="AS217" s="238">
        <v>7</v>
      </c>
      <c r="AT217" s="238">
        <v>1</v>
      </c>
      <c r="AU217" s="238">
        <v>40</v>
      </c>
      <c r="AV217" s="238">
        <v>11</v>
      </c>
      <c r="AW217" s="238">
        <v>21</v>
      </c>
      <c r="AX217" s="238">
        <v>2</v>
      </c>
      <c r="AY217" s="238">
        <v>2</v>
      </c>
      <c r="AZ217" s="238">
        <v>4</v>
      </c>
      <c r="BA217" s="238">
        <v>21</v>
      </c>
      <c r="BB217" s="238">
        <v>69</v>
      </c>
      <c r="BC217" s="238" t="s">
        <v>363</v>
      </c>
      <c r="BD217" s="238">
        <v>5</v>
      </c>
      <c r="BE217" s="238">
        <v>8</v>
      </c>
      <c r="BI217" s="238">
        <v>7</v>
      </c>
      <c r="BJ217" s="238">
        <v>1</v>
      </c>
      <c r="BK217" s="238">
        <v>40</v>
      </c>
      <c r="BL217" s="238">
        <v>11</v>
      </c>
      <c r="BM217" s="238">
        <v>21</v>
      </c>
      <c r="CT217" s="238">
        <v>437644</v>
      </c>
      <c r="CU217" s="238">
        <v>4965767</v>
      </c>
      <c r="CV217" s="238">
        <v>44.842588399999997</v>
      </c>
      <c r="CW217" s="238">
        <v>-93.789003399999999</v>
      </c>
      <c r="CX217" s="238" t="s">
        <v>359</v>
      </c>
      <c r="CY217" s="238" t="s">
        <v>4581</v>
      </c>
    </row>
    <row r="218" spans="1:103" x14ac:dyDescent="0.25">
      <c r="A218" s="238">
        <v>820569</v>
      </c>
      <c r="B218" s="238">
        <v>3</v>
      </c>
      <c r="C218" s="238">
        <v>5</v>
      </c>
      <c r="D218" s="238">
        <v>32.219000000000001</v>
      </c>
      <c r="E218" s="238">
        <v>10</v>
      </c>
      <c r="F218" s="238" t="s">
        <v>1060</v>
      </c>
      <c r="H218" s="238" t="s">
        <v>354</v>
      </c>
      <c r="I218" s="238">
        <v>25</v>
      </c>
      <c r="K218" s="238">
        <v>20020672</v>
      </c>
      <c r="L218" s="238">
        <v>202000126</v>
      </c>
      <c r="M218" s="238">
        <v>7</v>
      </c>
      <c r="N218" s="238">
        <v>18</v>
      </c>
      <c r="O218" s="238">
        <v>2020</v>
      </c>
      <c r="P218" s="238" t="s">
        <v>364</v>
      </c>
      <c r="Q218" s="238">
        <v>20</v>
      </c>
      <c r="R218" s="238" t="s">
        <v>356</v>
      </c>
      <c r="S218" s="238">
        <v>5</v>
      </c>
      <c r="T218" s="238">
        <v>0</v>
      </c>
      <c r="U218" s="238">
        <v>1</v>
      </c>
      <c r="W218" s="238">
        <v>39</v>
      </c>
      <c r="X218" s="238">
        <v>2</v>
      </c>
      <c r="Y218" s="238">
        <v>1</v>
      </c>
      <c r="Z218" s="238">
        <v>2</v>
      </c>
      <c r="AB218" s="238">
        <v>2</v>
      </c>
      <c r="AC218" s="238">
        <v>98</v>
      </c>
      <c r="AD218" s="238" t="s">
        <v>4329</v>
      </c>
      <c r="AF218" s="238" t="s">
        <v>4424</v>
      </c>
      <c r="AG218" s="238">
        <v>4</v>
      </c>
      <c r="AH218" s="238">
        <v>2</v>
      </c>
      <c r="AI218" s="238">
        <v>3</v>
      </c>
      <c r="AJ218" s="238">
        <v>4</v>
      </c>
      <c r="AK218" s="238">
        <v>26</v>
      </c>
      <c r="AL218" s="238">
        <v>44</v>
      </c>
      <c r="AM218" s="238" t="s">
        <v>363</v>
      </c>
      <c r="AN218" s="238">
        <v>5</v>
      </c>
      <c r="AO218" s="238">
        <v>72</v>
      </c>
      <c r="AS218" s="238">
        <v>15</v>
      </c>
      <c r="AT218" s="238">
        <v>9</v>
      </c>
      <c r="AU218" s="238">
        <v>40</v>
      </c>
      <c r="AV218" s="238">
        <v>11</v>
      </c>
      <c r="AW218" s="238">
        <v>21</v>
      </c>
      <c r="CT218" s="238">
        <v>437639.48595074302</v>
      </c>
      <c r="CU218" s="238">
        <v>4965772.5480355704</v>
      </c>
      <c r="CV218" s="238">
        <v>44.842638149999999</v>
      </c>
      <c r="CW218" s="238">
        <v>-93.789066430000005</v>
      </c>
      <c r="CX218" s="238" t="s">
        <v>359</v>
      </c>
      <c r="CY218" s="238" t="s">
        <v>4582</v>
      </c>
    </row>
    <row r="219" spans="1:103" x14ac:dyDescent="0.25">
      <c r="A219" s="238">
        <v>495100</v>
      </c>
      <c r="B219" s="238">
        <v>3</v>
      </c>
      <c r="C219" s="238">
        <v>5</v>
      </c>
      <c r="D219" s="238">
        <v>32.267000000000003</v>
      </c>
      <c r="E219" s="238">
        <v>10</v>
      </c>
      <c r="F219" s="238" t="s">
        <v>1060</v>
      </c>
      <c r="H219" s="238" t="s">
        <v>354</v>
      </c>
      <c r="I219" s="238">
        <v>25</v>
      </c>
      <c r="K219" s="238">
        <v>17027431</v>
      </c>
      <c r="M219" s="238">
        <v>8</v>
      </c>
      <c r="N219" s="238">
        <v>19</v>
      </c>
      <c r="O219" s="238">
        <v>2017</v>
      </c>
      <c r="P219" s="238" t="s">
        <v>364</v>
      </c>
      <c r="Q219" s="238">
        <v>9</v>
      </c>
      <c r="S219" s="238">
        <v>5</v>
      </c>
      <c r="T219" s="238">
        <v>0</v>
      </c>
      <c r="U219" s="238">
        <v>2</v>
      </c>
      <c r="V219" s="238">
        <v>90</v>
      </c>
      <c r="W219" s="238">
        <v>10</v>
      </c>
      <c r="X219" s="238">
        <v>3</v>
      </c>
      <c r="Y219" s="238">
        <v>1</v>
      </c>
      <c r="Z219" s="238">
        <v>6</v>
      </c>
      <c r="AB219" s="238">
        <v>1</v>
      </c>
      <c r="AC219" s="238">
        <v>98</v>
      </c>
      <c r="AD219" s="238" t="s">
        <v>2726</v>
      </c>
      <c r="AF219" s="238" t="s">
        <v>4194</v>
      </c>
      <c r="AG219" s="238">
        <v>90</v>
      </c>
      <c r="AH219" s="238">
        <v>2</v>
      </c>
      <c r="AI219" s="238">
        <v>2</v>
      </c>
      <c r="AJ219" s="238">
        <v>1</v>
      </c>
      <c r="AK219" s="238">
        <v>21</v>
      </c>
      <c r="AL219" s="238">
        <v>17</v>
      </c>
      <c r="AM219" s="238" t="s">
        <v>354</v>
      </c>
      <c r="AN219" s="238">
        <v>5</v>
      </c>
      <c r="AO219" s="238">
        <v>2</v>
      </c>
      <c r="AS219" s="238">
        <v>12</v>
      </c>
      <c r="AT219" s="238">
        <v>23</v>
      </c>
      <c r="AU219" s="238">
        <v>40</v>
      </c>
      <c r="AV219" s="238">
        <v>11</v>
      </c>
      <c r="AW219" s="238">
        <v>21</v>
      </c>
      <c r="AX219" s="238">
        <v>2</v>
      </c>
      <c r="AY219" s="238">
        <v>2</v>
      </c>
      <c r="AZ219" s="238">
        <v>4</v>
      </c>
      <c r="BA219" s="238">
        <v>21</v>
      </c>
      <c r="BB219" s="238">
        <v>44</v>
      </c>
      <c r="BC219" s="238" t="s">
        <v>363</v>
      </c>
      <c r="BD219" s="238">
        <v>5</v>
      </c>
      <c r="BE219" s="238">
        <v>1</v>
      </c>
      <c r="BI219" s="238">
        <v>12</v>
      </c>
      <c r="BJ219" s="238">
        <v>23</v>
      </c>
      <c r="BK219" s="238">
        <v>40</v>
      </c>
      <c r="BL219" s="238">
        <v>11</v>
      </c>
      <c r="BM219" s="238">
        <v>21</v>
      </c>
      <c r="CT219" s="238">
        <v>437869.98899661301</v>
      </c>
      <c r="CU219" s="238">
        <v>4965885.3825415103</v>
      </c>
      <c r="CV219" s="238">
        <v>44.843673930000001</v>
      </c>
      <c r="CW219" s="238">
        <v>-93.786163900000005</v>
      </c>
      <c r="CX219" s="238" t="s">
        <v>359</v>
      </c>
      <c r="CY219" s="238" t="s">
        <v>4583</v>
      </c>
    </row>
    <row r="220" spans="1:103" hidden="1" x14ac:dyDescent="0.25">
      <c r="A220" s="238">
        <v>10849581</v>
      </c>
      <c r="B220" s="238">
        <v>3</v>
      </c>
      <c r="C220" s="238">
        <v>5</v>
      </c>
      <c r="D220" s="238">
        <v>32.274999999999999</v>
      </c>
      <c r="E220" s="238">
        <v>10</v>
      </c>
      <c r="F220" s="238" t="s">
        <v>1060</v>
      </c>
      <c r="H220" s="238" t="s">
        <v>354</v>
      </c>
      <c r="I220" s="238">
        <v>25</v>
      </c>
      <c r="K220" s="238">
        <v>13005255</v>
      </c>
      <c r="L220" s="238">
        <v>130530074</v>
      </c>
      <c r="M220" s="238">
        <v>2</v>
      </c>
      <c r="N220" s="238">
        <v>21</v>
      </c>
      <c r="O220" s="238">
        <v>2013</v>
      </c>
      <c r="P220" s="238" t="s">
        <v>384</v>
      </c>
      <c r="Q220" s="238">
        <v>14</v>
      </c>
      <c r="R220" s="238" t="s">
        <v>356</v>
      </c>
      <c r="S220" s="238">
        <v>4</v>
      </c>
      <c r="T220" s="238">
        <v>0</v>
      </c>
      <c r="U220" s="238">
        <v>2</v>
      </c>
      <c r="V220" s="238">
        <v>1</v>
      </c>
      <c r="W220" s="238">
        <v>10</v>
      </c>
      <c r="X220" s="238">
        <v>2</v>
      </c>
      <c r="Y220" s="238">
        <v>1</v>
      </c>
      <c r="Z220" s="238">
        <v>1</v>
      </c>
      <c r="AB220" s="238">
        <v>1</v>
      </c>
      <c r="AC220" s="238">
        <v>98</v>
      </c>
      <c r="AD220" s="238" t="s">
        <v>1773</v>
      </c>
      <c r="AE220" s="238" t="s">
        <v>401</v>
      </c>
      <c r="AF220" s="238" t="s">
        <v>4194</v>
      </c>
      <c r="AG220" s="238">
        <v>7</v>
      </c>
      <c r="AH220" s="238">
        <v>2</v>
      </c>
      <c r="AI220" s="238">
        <v>3</v>
      </c>
      <c r="AJ220" s="238">
        <v>4</v>
      </c>
      <c r="AK220" s="238">
        <v>21</v>
      </c>
      <c r="AL220" s="238">
        <v>53</v>
      </c>
      <c r="AM220" s="238" t="s">
        <v>354</v>
      </c>
      <c r="AN220" s="238">
        <v>5</v>
      </c>
      <c r="AO220" s="238">
        <v>1</v>
      </c>
      <c r="AP220" s="238">
        <v>1</v>
      </c>
      <c r="AS220" s="238">
        <v>7</v>
      </c>
      <c r="AT220" s="238">
        <v>90</v>
      </c>
      <c r="AU220" s="238">
        <v>45</v>
      </c>
      <c r="AV220" s="238">
        <v>11</v>
      </c>
      <c r="AW220" s="238">
        <v>21</v>
      </c>
      <c r="AX220" s="238">
        <v>2</v>
      </c>
      <c r="AY220" s="238">
        <v>4</v>
      </c>
      <c r="AZ220" s="238">
        <v>4</v>
      </c>
      <c r="BA220" s="238">
        <v>21</v>
      </c>
      <c r="BB220" s="238">
        <v>29</v>
      </c>
      <c r="BC220" s="238" t="s">
        <v>363</v>
      </c>
      <c r="BD220" s="238">
        <v>5</v>
      </c>
      <c r="BE220" s="238">
        <v>15</v>
      </c>
      <c r="BI220" s="238">
        <v>7</v>
      </c>
      <c r="BJ220" s="238">
        <v>90</v>
      </c>
      <c r="BK220" s="238">
        <v>45</v>
      </c>
      <c r="BL220" s="238">
        <v>11</v>
      </c>
      <c r="BM220" s="238">
        <v>21</v>
      </c>
      <c r="CT220" s="238">
        <v>437732</v>
      </c>
      <c r="CU220" s="238">
        <v>4965816</v>
      </c>
      <c r="CV220" s="238">
        <v>44.843038</v>
      </c>
      <c r="CW220" s="238">
        <v>-93.787898600000005</v>
      </c>
      <c r="CX220" s="238" t="s">
        <v>359</v>
      </c>
      <c r="CY220" s="238" t="s">
        <v>4584</v>
      </c>
    </row>
    <row r="221" spans="1:103" x14ac:dyDescent="0.25">
      <c r="A221" s="238">
        <v>783306</v>
      </c>
      <c r="B221" s="238">
        <v>3</v>
      </c>
      <c r="C221" s="238">
        <v>5</v>
      </c>
      <c r="D221" s="238">
        <v>32.281999999999996</v>
      </c>
      <c r="E221" s="238">
        <v>10</v>
      </c>
      <c r="F221" s="238" t="s">
        <v>1060</v>
      </c>
      <c r="H221" s="238" t="s">
        <v>354</v>
      </c>
      <c r="I221" s="238">
        <v>25</v>
      </c>
      <c r="K221" s="238">
        <v>20002312</v>
      </c>
      <c r="L221" s="238">
        <v>200240184</v>
      </c>
      <c r="M221" s="238">
        <v>1</v>
      </c>
      <c r="N221" s="238">
        <v>24</v>
      </c>
      <c r="O221" s="238">
        <v>2020</v>
      </c>
      <c r="P221" s="238" t="s">
        <v>362</v>
      </c>
      <c r="Q221" s="238">
        <v>17</v>
      </c>
      <c r="R221" s="238" t="s">
        <v>356</v>
      </c>
      <c r="S221" s="238">
        <v>5</v>
      </c>
      <c r="T221" s="238">
        <v>0</v>
      </c>
      <c r="U221" s="238">
        <v>2</v>
      </c>
      <c r="V221" s="238">
        <v>10</v>
      </c>
      <c r="W221" s="238">
        <v>10</v>
      </c>
      <c r="X221" s="238">
        <v>3</v>
      </c>
      <c r="Y221" s="238">
        <v>4</v>
      </c>
      <c r="Z221" s="238">
        <v>1</v>
      </c>
      <c r="AB221" s="238">
        <v>1</v>
      </c>
      <c r="AC221" s="238">
        <v>98</v>
      </c>
      <c r="AD221" s="238" t="s">
        <v>4329</v>
      </c>
      <c r="AE221" s="238" t="s">
        <v>4585</v>
      </c>
      <c r="AF221" s="238" t="s">
        <v>4424</v>
      </c>
      <c r="AG221" s="238">
        <v>5</v>
      </c>
      <c r="AH221" s="238">
        <v>2</v>
      </c>
      <c r="AI221" s="238">
        <v>4</v>
      </c>
      <c r="AJ221" s="238">
        <v>2</v>
      </c>
      <c r="AK221" s="238">
        <v>23</v>
      </c>
      <c r="AL221" s="238">
        <v>48</v>
      </c>
      <c r="AM221" s="238" t="s">
        <v>363</v>
      </c>
      <c r="AN221" s="238">
        <v>5</v>
      </c>
      <c r="AO221" s="238">
        <v>1</v>
      </c>
      <c r="AS221" s="238">
        <v>90</v>
      </c>
      <c r="AT221" s="238">
        <v>20</v>
      </c>
      <c r="AU221" s="238">
        <v>40</v>
      </c>
      <c r="AV221" s="238">
        <v>11</v>
      </c>
      <c r="AW221" s="238">
        <v>21</v>
      </c>
      <c r="AX221" s="238">
        <v>2</v>
      </c>
      <c r="AY221" s="238">
        <v>4</v>
      </c>
      <c r="AZ221" s="238">
        <v>1</v>
      </c>
      <c r="BA221" s="238">
        <v>24</v>
      </c>
      <c r="BB221" s="238">
        <v>70</v>
      </c>
      <c r="BC221" s="238" t="s">
        <v>363</v>
      </c>
      <c r="BD221" s="238">
        <v>5</v>
      </c>
      <c r="BE221" s="238">
        <v>1</v>
      </c>
      <c r="BI221" s="238">
        <v>90</v>
      </c>
      <c r="BJ221" s="238">
        <v>20</v>
      </c>
      <c r="BK221" s="238">
        <v>40</v>
      </c>
      <c r="BL221" s="238">
        <v>11</v>
      </c>
      <c r="BM221" s="238">
        <v>21</v>
      </c>
      <c r="CT221" s="238">
        <v>437722.36939059303</v>
      </c>
      <c r="CU221" s="238">
        <v>4965830.9246916203</v>
      </c>
      <c r="CV221" s="238">
        <v>44.843170860000001</v>
      </c>
      <c r="CW221" s="238">
        <v>-93.788024949999993</v>
      </c>
      <c r="CX221" s="238" t="s">
        <v>359</v>
      </c>
      <c r="CY221" s="238" t="s">
        <v>4586</v>
      </c>
    </row>
    <row r="222" spans="1:103" hidden="1" x14ac:dyDescent="0.25">
      <c r="A222" s="238">
        <v>849536</v>
      </c>
      <c r="B222" s="238">
        <v>3</v>
      </c>
      <c r="C222" s="238">
        <v>5</v>
      </c>
      <c r="D222" s="238">
        <v>32.280999999999999</v>
      </c>
      <c r="E222" s="238">
        <v>10</v>
      </c>
      <c r="F222" s="238" t="s">
        <v>1060</v>
      </c>
      <c r="H222" s="238" t="s">
        <v>354</v>
      </c>
      <c r="I222" s="238">
        <v>25</v>
      </c>
      <c r="K222" s="238">
        <v>20509269</v>
      </c>
      <c r="L222" s="238">
        <v>203000088</v>
      </c>
      <c r="M222" s="238">
        <v>10</v>
      </c>
      <c r="N222" s="238">
        <v>26</v>
      </c>
      <c r="O222" s="238">
        <v>2020</v>
      </c>
      <c r="P222" s="238" t="s">
        <v>361</v>
      </c>
      <c r="Q222" s="238">
        <v>14</v>
      </c>
      <c r="R222" s="238">
        <v>98</v>
      </c>
      <c r="S222" s="238">
        <v>3</v>
      </c>
      <c r="T222" s="238">
        <v>0</v>
      </c>
      <c r="U222" s="238">
        <v>3</v>
      </c>
      <c r="V222" s="238">
        <v>5</v>
      </c>
      <c r="W222" s="238">
        <v>10</v>
      </c>
      <c r="X222" s="238">
        <v>3</v>
      </c>
      <c r="Y222" s="238">
        <v>1</v>
      </c>
      <c r="Z222" s="238">
        <v>2</v>
      </c>
      <c r="AB222" s="238">
        <v>1</v>
      </c>
      <c r="AC222" s="238">
        <v>98</v>
      </c>
      <c r="AD222" s="238" t="s">
        <v>4329</v>
      </c>
      <c r="AF222" s="238" t="s">
        <v>4194</v>
      </c>
      <c r="AG222" s="238">
        <v>9</v>
      </c>
      <c r="AH222" s="238">
        <v>2</v>
      </c>
      <c r="AI222" s="238">
        <v>3</v>
      </c>
      <c r="AJ222" s="238">
        <v>3</v>
      </c>
      <c r="AK222" s="238">
        <v>21</v>
      </c>
      <c r="AL222" s="238">
        <v>41</v>
      </c>
      <c r="AM222" s="238" t="s">
        <v>354</v>
      </c>
      <c r="AN222" s="238">
        <v>5</v>
      </c>
      <c r="AO222" s="238">
        <v>1</v>
      </c>
      <c r="AS222" s="238">
        <v>12</v>
      </c>
      <c r="AT222" s="238">
        <v>20</v>
      </c>
      <c r="AU222" s="238">
        <v>40</v>
      </c>
      <c r="AV222" s="238">
        <v>11</v>
      </c>
      <c r="AW222" s="238">
        <v>21</v>
      </c>
      <c r="AX222" s="238">
        <v>2</v>
      </c>
      <c r="AY222" s="238">
        <v>4</v>
      </c>
      <c r="AZ222" s="238">
        <v>4</v>
      </c>
      <c r="BA222" s="238">
        <v>24</v>
      </c>
      <c r="BB222" s="238">
        <v>74</v>
      </c>
      <c r="BC222" s="238" t="s">
        <v>363</v>
      </c>
      <c r="BD222" s="238">
        <v>5</v>
      </c>
      <c r="BE222" s="238">
        <v>2</v>
      </c>
      <c r="BI222" s="238">
        <v>12</v>
      </c>
      <c r="BJ222" s="238">
        <v>20</v>
      </c>
      <c r="BK222" s="238">
        <v>40</v>
      </c>
      <c r="BL222" s="238">
        <v>11</v>
      </c>
      <c r="BM222" s="238">
        <v>21</v>
      </c>
      <c r="BN222" s="238">
        <v>2</v>
      </c>
      <c r="BO222" s="238">
        <v>48</v>
      </c>
      <c r="BP222" s="238">
        <v>1</v>
      </c>
      <c r="BQ222" s="238">
        <v>34</v>
      </c>
      <c r="BR222" s="238">
        <v>46</v>
      </c>
      <c r="BS222" s="238" t="s">
        <v>354</v>
      </c>
      <c r="BT222" s="238">
        <v>5</v>
      </c>
      <c r="BU222" s="238">
        <v>1</v>
      </c>
      <c r="BY222" s="238">
        <v>15</v>
      </c>
      <c r="BZ222" s="238">
        <v>20</v>
      </c>
      <c r="CA222" s="238">
        <v>30</v>
      </c>
      <c r="CB222" s="238">
        <v>11</v>
      </c>
      <c r="CC222" s="238">
        <v>21</v>
      </c>
      <c r="CT222" s="238">
        <v>437736.017272036</v>
      </c>
      <c r="CU222" s="238">
        <v>4965812.3020912698</v>
      </c>
      <c r="CV222" s="238">
        <v>44.843004430000001</v>
      </c>
      <c r="CW222" s="238">
        <v>-93.787849989999998</v>
      </c>
      <c r="CX222" s="238" t="s">
        <v>359</v>
      </c>
      <c r="CY222" s="238" t="s">
        <v>4587</v>
      </c>
    </row>
    <row r="223" spans="1:103" x14ac:dyDescent="0.25">
      <c r="A223" s="238">
        <v>566991</v>
      </c>
      <c r="B223" s="238">
        <v>3</v>
      </c>
      <c r="C223" s="238">
        <v>5</v>
      </c>
      <c r="D223" s="238">
        <v>32.283000000000001</v>
      </c>
      <c r="E223" s="238">
        <v>10</v>
      </c>
      <c r="F223" s="238" t="s">
        <v>1060</v>
      </c>
      <c r="H223" s="238" t="s">
        <v>354</v>
      </c>
      <c r="I223" s="238">
        <v>25</v>
      </c>
      <c r="K223" s="238">
        <v>18005137</v>
      </c>
      <c r="M223" s="238">
        <v>2</v>
      </c>
      <c r="N223" s="238">
        <v>19</v>
      </c>
      <c r="O223" s="238">
        <v>2018</v>
      </c>
      <c r="P223" s="238" t="s">
        <v>361</v>
      </c>
      <c r="Q223" s="238">
        <v>10</v>
      </c>
      <c r="R223" s="238" t="s">
        <v>369</v>
      </c>
      <c r="S223" s="238">
        <v>5</v>
      </c>
      <c r="T223" s="238">
        <v>0</v>
      </c>
      <c r="U223" s="238">
        <v>2</v>
      </c>
      <c r="V223" s="238">
        <v>90</v>
      </c>
      <c r="W223" s="238">
        <v>10</v>
      </c>
      <c r="X223" s="238">
        <v>3</v>
      </c>
      <c r="Y223" s="238">
        <v>1</v>
      </c>
      <c r="Z223" s="238">
        <v>4</v>
      </c>
      <c r="AB223" s="238">
        <v>3</v>
      </c>
      <c r="AC223" s="238">
        <v>98</v>
      </c>
      <c r="AD223" s="238" t="s">
        <v>2726</v>
      </c>
      <c r="AF223" s="238" t="s">
        <v>4194</v>
      </c>
      <c r="AG223" s="238">
        <v>90</v>
      </c>
      <c r="AH223" s="238">
        <v>2</v>
      </c>
      <c r="AI223" s="238">
        <v>2</v>
      </c>
      <c r="AJ223" s="238">
        <v>3</v>
      </c>
      <c r="AK223" s="238">
        <v>21</v>
      </c>
      <c r="AL223" s="238">
        <v>71</v>
      </c>
      <c r="AM223" s="238" t="s">
        <v>363</v>
      </c>
      <c r="AN223" s="238">
        <v>5</v>
      </c>
      <c r="AO223" s="238">
        <v>63</v>
      </c>
      <c r="AS223" s="238">
        <v>14</v>
      </c>
      <c r="AT223" s="238">
        <v>20</v>
      </c>
      <c r="AU223" s="238">
        <v>40</v>
      </c>
      <c r="AV223" s="238">
        <v>11</v>
      </c>
      <c r="AW223" s="238">
        <v>21</v>
      </c>
      <c r="AX223" s="238">
        <v>2</v>
      </c>
      <c r="AY223" s="238">
        <v>3</v>
      </c>
      <c r="AZ223" s="238">
        <v>2</v>
      </c>
      <c r="BA223" s="238">
        <v>21</v>
      </c>
      <c r="BB223" s="238">
        <v>53</v>
      </c>
      <c r="BC223" s="238" t="s">
        <v>363</v>
      </c>
      <c r="BD223" s="238">
        <v>5</v>
      </c>
      <c r="BE223" s="238">
        <v>1</v>
      </c>
      <c r="BI223" s="238">
        <v>12</v>
      </c>
      <c r="BJ223" s="238">
        <v>20</v>
      </c>
      <c r="BK223" s="238">
        <v>30</v>
      </c>
      <c r="BL223" s="238">
        <v>11</v>
      </c>
      <c r="BM223" s="238">
        <v>24</v>
      </c>
      <c r="CT223" s="238">
        <v>437744.04707806301</v>
      </c>
      <c r="CU223" s="238">
        <v>4965822.6761660902</v>
      </c>
      <c r="CV223" s="238">
        <v>44.843098509999997</v>
      </c>
      <c r="CW223" s="238">
        <v>-93.787749660000003</v>
      </c>
      <c r="CX223" s="238" t="s">
        <v>359</v>
      </c>
      <c r="CY223" s="238" t="s">
        <v>4588</v>
      </c>
    </row>
    <row r="224" spans="1:103" hidden="1" x14ac:dyDescent="0.25">
      <c r="A224" s="238">
        <v>10853680</v>
      </c>
      <c r="B224" s="238">
        <v>3</v>
      </c>
      <c r="C224" s="238">
        <v>5</v>
      </c>
      <c r="D224" s="238">
        <v>32.283999999999999</v>
      </c>
      <c r="E224" s="238">
        <v>10</v>
      </c>
      <c r="F224" s="238" t="s">
        <v>1060</v>
      </c>
      <c r="H224" s="238" t="s">
        <v>354</v>
      </c>
      <c r="I224" s="238">
        <v>25</v>
      </c>
      <c r="K224" s="238">
        <v>13025994</v>
      </c>
      <c r="L224" s="238">
        <v>132380044</v>
      </c>
      <c r="M224" s="238">
        <v>8</v>
      </c>
      <c r="N224" s="238">
        <v>26</v>
      </c>
      <c r="O224" s="238">
        <v>2013</v>
      </c>
      <c r="P224" s="238" t="s">
        <v>361</v>
      </c>
      <c r="Q224" s="238">
        <v>7</v>
      </c>
      <c r="S224" s="238">
        <v>4</v>
      </c>
      <c r="T224" s="238">
        <v>0</v>
      </c>
      <c r="U224" s="238">
        <v>3</v>
      </c>
      <c r="V224" s="238">
        <v>1</v>
      </c>
      <c r="W224" s="238">
        <v>10</v>
      </c>
      <c r="X224" s="238">
        <v>3</v>
      </c>
      <c r="Y224" s="238">
        <v>1</v>
      </c>
      <c r="Z224" s="238">
        <v>1</v>
      </c>
      <c r="AB224" s="238">
        <v>1</v>
      </c>
      <c r="AC224" s="238">
        <v>98</v>
      </c>
      <c r="AD224" s="238">
        <v>5</v>
      </c>
      <c r="AE224" s="238">
        <v>284</v>
      </c>
      <c r="AF224" s="238" t="s">
        <v>4194</v>
      </c>
      <c r="AG224" s="238">
        <v>7</v>
      </c>
      <c r="AH224" s="238">
        <v>2</v>
      </c>
      <c r="AI224" s="238">
        <v>4</v>
      </c>
      <c r="AJ224" s="238">
        <v>3</v>
      </c>
      <c r="AK224" s="238">
        <v>8</v>
      </c>
      <c r="AL224" s="238">
        <v>50</v>
      </c>
      <c r="AM224" s="238" t="s">
        <v>363</v>
      </c>
      <c r="AN224" s="238">
        <v>5</v>
      </c>
      <c r="AO224" s="238">
        <v>1</v>
      </c>
      <c r="AS224" s="238">
        <v>4</v>
      </c>
      <c r="AT224" s="238">
        <v>20</v>
      </c>
      <c r="AU224" s="238">
        <v>40</v>
      </c>
      <c r="AV224" s="238">
        <v>11</v>
      </c>
      <c r="AW224" s="238">
        <v>21</v>
      </c>
      <c r="AX224" s="238">
        <v>2</v>
      </c>
      <c r="AY224" s="238">
        <v>2</v>
      </c>
      <c r="AZ224" s="238">
        <v>3</v>
      </c>
      <c r="BA224" s="238">
        <v>8</v>
      </c>
      <c r="BB224" s="238">
        <v>24</v>
      </c>
      <c r="BC224" s="238" t="s">
        <v>363</v>
      </c>
      <c r="BD224" s="238">
        <v>5</v>
      </c>
      <c r="BE224" s="238">
        <v>1</v>
      </c>
      <c r="BI224" s="238">
        <v>4</v>
      </c>
      <c r="BJ224" s="238">
        <v>20</v>
      </c>
      <c r="BK224" s="238">
        <v>40</v>
      </c>
      <c r="BL224" s="238">
        <v>11</v>
      </c>
      <c r="BM224" s="238">
        <v>21</v>
      </c>
      <c r="BN224" s="238">
        <v>2</v>
      </c>
      <c r="BO224" s="238">
        <v>4</v>
      </c>
      <c r="BP224" s="238">
        <v>3</v>
      </c>
      <c r="BQ224" s="238">
        <v>21</v>
      </c>
      <c r="BR224" s="238">
        <v>23</v>
      </c>
      <c r="BS224" s="238" t="s">
        <v>354</v>
      </c>
      <c r="BT224" s="238">
        <v>5</v>
      </c>
      <c r="BU224" s="238">
        <v>15</v>
      </c>
      <c r="BY224" s="238">
        <v>4</v>
      </c>
      <c r="BZ224" s="238">
        <v>20</v>
      </c>
      <c r="CA224" s="238">
        <v>40</v>
      </c>
      <c r="CB224" s="238">
        <v>11</v>
      </c>
      <c r="CC224" s="238">
        <v>21</v>
      </c>
      <c r="CT224" s="238">
        <v>437745</v>
      </c>
      <c r="CU224" s="238">
        <v>4965823</v>
      </c>
      <c r="CV224" s="238">
        <v>44.843105399999999</v>
      </c>
      <c r="CW224" s="238">
        <v>-93.787733599999996</v>
      </c>
      <c r="CX224" s="238" t="s">
        <v>359</v>
      </c>
      <c r="CY224" s="238" t="s">
        <v>4589</v>
      </c>
    </row>
    <row r="225" spans="1:103" x14ac:dyDescent="0.25">
      <c r="A225" s="238">
        <v>10777497</v>
      </c>
      <c r="B225" s="238">
        <v>3</v>
      </c>
      <c r="C225" s="238">
        <v>5</v>
      </c>
      <c r="D225" s="238">
        <v>32.286999999999999</v>
      </c>
      <c r="E225" s="238">
        <v>10</v>
      </c>
      <c r="F225" s="238" t="s">
        <v>1060</v>
      </c>
      <c r="H225" s="238" t="s">
        <v>354</v>
      </c>
      <c r="I225" s="238">
        <v>25</v>
      </c>
      <c r="K225" s="238">
        <v>12012858</v>
      </c>
      <c r="L225" s="238">
        <v>121300218</v>
      </c>
      <c r="M225" s="238">
        <v>5</v>
      </c>
      <c r="N225" s="238">
        <v>9</v>
      </c>
      <c r="O225" s="238">
        <v>2012</v>
      </c>
      <c r="P225" s="238" t="s">
        <v>355</v>
      </c>
      <c r="Q225" s="238">
        <v>18</v>
      </c>
      <c r="R225" s="238" t="s">
        <v>356</v>
      </c>
      <c r="S225" s="238">
        <v>5</v>
      </c>
      <c r="T225" s="238">
        <v>0</v>
      </c>
      <c r="U225" s="238">
        <v>2</v>
      </c>
      <c r="V225" s="238">
        <v>1</v>
      </c>
      <c r="W225" s="238">
        <v>10</v>
      </c>
      <c r="X225" s="238">
        <v>3</v>
      </c>
      <c r="Y225" s="238">
        <v>1</v>
      </c>
      <c r="Z225" s="238">
        <v>1</v>
      </c>
      <c r="AB225" s="238">
        <v>1</v>
      </c>
      <c r="AC225" s="238">
        <v>98</v>
      </c>
      <c r="AD225" s="238" t="s">
        <v>4393</v>
      </c>
      <c r="AE225" s="238" t="s">
        <v>4590</v>
      </c>
      <c r="AF225" s="238" t="s">
        <v>4194</v>
      </c>
      <c r="AG225" s="238">
        <v>7</v>
      </c>
      <c r="AH225" s="238">
        <v>2</v>
      </c>
      <c r="AI225" s="238">
        <v>4</v>
      </c>
      <c r="AJ225" s="238">
        <v>4</v>
      </c>
      <c r="AK225" s="238">
        <v>8</v>
      </c>
      <c r="AL225" s="238">
        <v>48</v>
      </c>
      <c r="AM225" s="238" t="s">
        <v>354</v>
      </c>
      <c r="AN225" s="238">
        <v>5</v>
      </c>
      <c r="AO225" s="238">
        <v>1</v>
      </c>
      <c r="AS225" s="238">
        <v>3</v>
      </c>
      <c r="AT225" s="238">
        <v>20</v>
      </c>
      <c r="AU225" s="238">
        <v>40</v>
      </c>
      <c r="AV225" s="238">
        <v>11</v>
      </c>
      <c r="AW225" s="238">
        <v>21</v>
      </c>
      <c r="AX225" s="238">
        <v>2</v>
      </c>
      <c r="AY225" s="238">
        <v>2</v>
      </c>
      <c r="AZ225" s="238">
        <v>4</v>
      </c>
      <c r="BA225" s="238">
        <v>7</v>
      </c>
      <c r="BB225" s="238">
        <v>31</v>
      </c>
      <c r="BC225" s="238" t="s">
        <v>354</v>
      </c>
      <c r="BD225" s="238">
        <v>5</v>
      </c>
      <c r="BE225" s="238">
        <v>15</v>
      </c>
      <c r="BI225" s="238">
        <v>3</v>
      </c>
      <c r="BJ225" s="238">
        <v>20</v>
      </c>
      <c r="BK225" s="238">
        <v>40</v>
      </c>
      <c r="BL225" s="238">
        <v>11</v>
      </c>
      <c r="BM225" s="238">
        <v>21</v>
      </c>
      <c r="CT225" s="238">
        <v>437749</v>
      </c>
      <c r="CU225" s="238">
        <v>4965825</v>
      </c>
      <c r="CV225" s="238">
        <v>44.843124400000001</v>
      </c>
      <c r="CW225" s="238">
        <v>-93.787687300000002</v>
      </c>
      <c r="CX225" s="238" t="s">
        <v>359</v>
      </c>
      <c r="CY225" s="238" t="s">
        <v>4591</v>
      </c>
    </row>
    <row r="226" spans="1:103" x14ac:dyDescent="0.25">
      <c r="A226" s="238">
        <v>10782382</v>
      </c>
      <c r="B226" s="238">
        <v>3</v>
      </c>
      <c r="C226" s="238">
        <v>5</v>
      </c>
      <c r="D226" s="238">
        <v>32.286999999999999</v>
      </c>
      <c r="E226" s="238">
        <v>10</v>
      </c>
      <c r="F226" s="238" t="s">
        <v>1060</v>
      </c>
      <c r="H226" s="238" t="s">
        <v>354</v>
      </c>
      <c r="I226" s="238">
        <v>25</v>
      </c>
      <c r="K226" s="238">
        <v>12036911</v>
      </c>
      <c r="L226" s="238">
        <v>123490185</v>
      </c>
      <c r="M226" s="238">
        <v>12</v>
      </c>
      <c r="N226" s="238">
        <v>14</v>
      </c>
      <c r="O226" s="238">
        <v>2012</v>
      </c>
      <c r="P226" s="238" t="s">
        <v>362</v>
      </c>
      <c r="Q226" s="238">
        <v>12</v>
      </c>
      <c r="S226" s="238">
        <v>5</v>
      </c>
      <c r="T226" s="238">
        <v>0</v>
      </c>
      <c r="U226" s="238">
        <v>2</v>
      </c>
      <c r="V226" s="238">
        <v>1</v>
      </c>
      <c r="W226" s="238">
        <v>10</v>
      </c>
      <c r="X226" s="238">
        <v>3</v>
      </c>
      <c r="Y226" s="238">
        <v>1</v>
      </c>
      <c r="Z226" s="238">
        <v>1</v>
      </c>
      <c r="AA226" s="238">
        <v>1</v>
      </c>
      <c r="AB226" s="238">
        <v>1</v>
      </c>
      <c r="AC226" s="238">
        <v>98</v>
      </c>
      <c r="AD226" s="238" t="s">
        <v>2594</v>
      </c>
      <c r="AE226" s="238" t="s">
        <v>4592</v>
      </c>
      <c r="AF226" s="238" t="s">
        <v>4194</v>
      </c>
      <c r="AG226" s="238">
        <v>7</v>
      </c>
      <c r="AH226" s="238">
        <v>2</v>
      </c>
      <c r="AI226" s="238">
        <v>1</v>
      </c>
      <c r="AJ226" s="238">
        <v>4</v>
      </c>
      <c r="AK226" s="238">
        <v>26</v>
      </c>
      <c r="AL226" s="238">
        <v>30</v>
      </c>
      <c r="AM226" s="238" t="s">
        <v>363</v>
      </c>
      <c r="AN226" s="238">
        <v>5</v>
      </c>
      <c r="AO226" s="238">
        <v>15</v>
      </c>
      <c r="AP226" s="238">
        <v>9</v>
      </c>
      <c r="AS226" s="238">
        <v>7</v>
      </c>
      <c r="AT226" s="238">
        <v>20</v>
      </c>
      <c r="AU226" s="238">
        <v>40</v>
      </c>
      <c r="AV226" s="238">
        <v>11</v>
      </c>
      <c r="AW226" s="238">
        <v>21</v>
      </c>
      <c r="AX226" s="238">
        <v>2</v>
      </c>
      <c r="AY226" s="238">
        <v>2</v>
      </c>
      <c r="AZ226" s="238">
        <v>4</v>
      </c>
      <c r="BA226" s="238">
        <v>8</v>
      </c>
      <c r="BB226" s="238">
        <v>42</v>
      </c>
      <c r="BC226" s="238" t="s">
        <v>363</v>
      </c>
      <c r="BD226" s="238">
        <v>5</v>
      </c>
      <c r="BE226" s="238">
        <v>1</v>
      </c>
      <c r="BF226" s="238">
        <v>1</v>
      </c>
      <c r="BI226" s="238">
        <v>7</v>
      </c>
      <c r="BJ226" s="238">
        <v>20</v>
      </c>
      <c r="BK226" s="238">
        <v>40</v>
      </c>
      <c r="BL226" s="238">
        <v>11</v>
      </c>
      <c r="BM226" s="238">
        <v>21</v>
      </c>
      <c r="CT226" s="238">
        <v>437749</v>
      </c>
      <c r="CU226" s="238">
        <v>4965825</v>
      </c>
      <c r="CV226" s="238">
        <v>44.843124400000001</v>
      </c>
      <c r="CW226" s="238">
        <v>-93.787687300000002</v>
      </c>
      <c r="CX226" s="238" t="s">
        <v>359</v>
      </c>
      <c r="CY226" s="238" t="s">
        <v>4593</v>
      </c>
    </row>
    <row r="227" spans="1:103" x14ac:dyDescent="0.25">
      <c r="A227" s="238">
        <v>10934675</v>
      </c>
      <c r="B227" s="238">
        <v>3</v>
      </c>
      <c r="C227" s="238">
        <v>5</v>
      </c>
      <c r="D227" s="238">
        <v>32.286999999999999</v>
      </c>
      <c r="E227" s="238">
        <v>10</v>
      </c>
      <c r="F227" s="238" t="s">
        <v>1060</v>
      </c>
      <c r="H227" s="238" t="s">
        <v>354</v>
      </c>
      <c r="I227" s="238">
        <v>25</v>
      </c>
      <c r="K227" s="238">
        <v>14010698</v>
      </c>
      <c r="L227" s="238">
        <v>141000089</v>
      </c>
      <c r="M227" s="238">
        <v>4</v>
      </c>
      <c r="N227" s="238">
        <v>10</v>
      </c>
      <c r="O227" s="238">
        <v>2014</v>
      </c>
      <c r="P227" s="238" t="s">
        <v>384</v>
      </c>
      <c r="Q227" s="238">
        <v>10</v>
      </c>
      <c r="R227" s="238" t="s">
        <v>356</v>
      </c>
      <c r="S227" s="238">
        <v>5</v>
      </c>
      <c r="T227" s="238">
        <v>0</v>
      </c>
      <c r="U227" s="238">
        <v>2</v>
      </c>
      <c r="V227" s="238">
        <v>1</v>
      </c>
      <c r="W227" s="238">
        <v>10</v>
      </c>
      <c r="X227" s="238">
        <v>3</v>
      </c>
      <c r="Y227" s="238">
        <v>1</v>
      </c>
      <c r="Z227" s="238">
        <v>1</v>
      </c>
      <c r="AB227" s="238">
        <v>1</v>
      </c>
      <c r="AC227" s="238">
        <v>98</v>
      </c>
      <c r="AD227" s="238" t="s">
        <v>1773</v>
      </c>
      <c r="AE227" s="238" t="s">
        <v>4594</v>
      </c>
      <c r="AF227" s="238" t="s">
        <v>4194</v>
      </c>
      <c r="AG227" s="238">
        <v>7</v>
      </c>
      <c r="AH227" s="238">
        <v>2</v>
      </c>
      <c r="AI227" s="238">
        <v>4</v>
      </c>
      <c r="AJ227" s="238">
        <v>3</v>
      </c>
      <c r="AK227" s="238">
        <v>21</v>
      </c>
      <c r="AL227" s="238">
        <v>53</v>
      </c>
      <c r="AM227" s="238" t="s">
        <v>363</v>
      </c>
      <c r="AN227" s="238">
        <v>5</v>
      </c>
      <c r="AO227" s="238">
        <v>1</v>
      </c>
      <c r="AS227" s="238">
        <v>7</v>
      </c>
      <c r="AT227" s="238">
        <v>20</v>
      </c>
      <c r="AU227" s="238">
        <v>40</v>
      </c>
      <c r="AV227" s="238">
        <v>11</v>
      </c>
      <c r="AW227" s="238">
        <v>21</v>
      </c>
      <c r="AX227" s="238">
        <v>2</v>
      </c>
      <c r="AY227" s="238">
        <v>4</v>
      </c>
      <c r="AZ227" s="238">
        <v>3</v>
      </c>
      <c r="BA227" s="238">
        <v>4</v>
      </c>
      <c r="BB227" s="238">
        <v>60</v>
      </c>
      <c r="BC227" s="238" t="s">
        <v>354</v>
      </c>
      <c r="BD227" s="238">
        <v>1</v>
      </c>
      <c r="BE227" s="238">
        <v>18</v>
      </c>
      <c r="BI227" s="238">
        <v>7</v>
      </c>
      <c r="BJ227" s="238">
        <v>20</v>
      </c>
      <c r="BK227" s="238">
        <v>40</v>
      </c>
      <c r="BL227" s="238">
        <v>11</v>
      </c>
      <c r="BM227" s="238">
        <v>21</v>
      </c>
      <c r="CT227" s="238">
        <v>437749</v>
      </c>
      <c r="CU227" s="238">
        <v>4965825</v>
      </c>
      <c r="CV227" s="238">
        <v>44.843124400000001</v>
      </c>
      <c r="CW227" s="238">
        <v>-93.787687300000002</v>
      </c>
      <c r="CX227" s="238" t="s">
        <v>359</v>
      </c>
      <c r="CY227" s="238" t="s">
        <v>4595</v>
      </c>
    </row>
    <row r="228" spans="1:103" x14ac:dyDescent="0.25">
      <c r="A228" s="238">
        <v>10936119</v>
      </c>
      <c r="B228" s="238">
        <v>3</v>
      </c>
      <c r="C228" s="238">
        <v>5</v>
      </c>
      <c r="D228" s="238">
        <v>32.286999999999999</v>
      </c>
      <c r="E228" s="238">
        <v>10</v>
      </c>
      <c r="F228" s="238" t="s">
        <v>1060</v>
      </c>
      <c r="H228" s="238" t="s">
        <v>354</v>
      </c>
      <c r="I228" s="238">
        <v>25</v>
      </c>
      <c r="L228" s="238">
        <v>141900058</v>
      </c>
      <c r="M228" s="238">
        <v>6</v>
      </c>
      <c r="N228" s="238">
        <v>5</v>
      </c>
      <c r="O228" s="238">
        <v>2014</v>
      </c>
      <c r="P228" s="238" t="s">
        <v>384</v>
      </c>
      <c r="Q228" s="238">
        <v>17</v>
      </c>
      <c r="S228" s="238">
        <v>5</v>
      </c>
      <c r="T228" s="238">
        <v>0</v>
      </c>
      <c r="U228" s="238">
        <v>2</v>
      </c>
      <c r="V228" s="238">
        <v>1</v>
      </c>
      <c r="W228" s="238">
        <v>10</v>
      </c>
      <c r="Y228" s="238">
        <v>1</v>
      </c>
      <c r="Z228" s="238">
        <v>2</v>
      </c>
      <c r="AB228" s="238">
        <v>1</v>
      </c>
      <c r="AC228" s="238">
        <v>98</v>
      </c>
      <c r="AF228" s="238" t="s">
        <v>4194</v>
      </c>
      <c r="AG228" s="238">
        <v>7</v>
      </c>
      <c r="AH228" s="238">
        <v>2</v>
      </c>
      <c r="AI228" s="238">
        <v>2</v>
      </c>
      <c r="AJ228" s="238">
        <v>4</v>
      </c>
      <c r="AK228" s="238">
        <v>8</v>
      </c>
      <c r="AL228" s="238">
        <v>36</v>
      </c>
      <c r="AM228" s="238" t="s">
        <v>363</v>
      </c>
      <c r="AT228" s="238">
        <v>20</v>
      </c>
      <c r="AX228" s="238">
        <v>2</v>
      </c>
      <c r="AY228" s="238">
        <v>2</v>
      </c>
      <c r="AZ228" s="238">
        <v>4</v>
      </c>
      <c r="BA228" s="238">
        <v>7</v>
      </c>
      <c r="BB228" s="238">
        <v>19</v>
      </c>
      <c r="BC228" s="238" t="s">
        <v>363</v>
      </c>
      <c r="BJ228" s="238">
        <v>20</v>
      </c>
      <c r="CT228" s="238">
        <v>437749</v>
      </c>
      <c r="CU228" s="238">
        <v>4965825</v>
      </c>
      <c r="CV228" s="238">
        <v>44.843124400000001</v>
      </c>
      <c r="CW228" s="238">
        <v>-93.787687300000002</v>
      </c>
      <c r="CX228" s="238" t="s">
        <v>359</v>
      </c>
    </row>
    <row r="229" spans="1:103" x14ac:dyDescent="0.25">
      <c r="A229" s="238">
        <v>10937082</v>
      </c>
      <c r="B229" s="238">
        <v>3</v>
      </c>
      <c r="C229" s="238">
        <v>5</v>
      </c>
      <c r="D229" s="238">
        <v>32.286999999999999</v>
      </c>
      <c r="E229" s="238">
        <v>10</v>
      </c>
      <c r="F229" s="238" t="s">
        <v>1060</v>
      </c>
      <c r="H229" s="238" t="s">
        <v>354</v>
      </c>
      <c r="I229" s="238">
        <v>25</v>
      </c>
      <c r="K229" s="238">
        <v>14509367</v>
      </c>
      <c r="L229" s="238">
        <v>142440134</v>
      </c>
      <c r="M229" s="238">
        <v>9</v>
      </c>
      <c r="N229" s="238">
        <v>1</v>
      </c>
      <c r="O229" s="238">
        <v>2014</v>
      </c>
      <c r="P229" s="238" t="s">
        <v>361</v>
      </c>
      <c r="Q229" s="238">
        <v>1</v>
      </c>
      <c r="R229" s="238" t="s">
        <v>356</v>
      </c>
      <c r="S229" s="238">
        <v>5</v>
      </c>
      <c r="T229" s="238">
        <v>0</v>
      </c>
      <c r="U229" s="238">
        <v>2</v>
      </c>
      <c r="V229" s="238">
        <v>1</v>
      </c>
      <c r="W229" s="238">
        <v>10</v>
      </c>
      <c r="X229" s="238">
        <v>6</v>
      </c>
      <c r="Y229" s="238">
        <v>4</v>
      </c>
      <c r="Z229" s="238">
        <v>2</v>
      </c>
      <c r="AB229" s="238">
        <v>2</v>
      </c>
      <c r="AC229" s="238">
        <v>98</v>
      </c>
      <c r="AD229" s="238" t="s">
        <v>4596</v>
      </c>
      <c r="AE229" s="238">
        <v>284</v>
      </c>
      <c r="AF229" s="238" t="s">
        <v>4194</v>
      </c>
      <c r="AG229" s="238">
        <v>7</v>
      </c>
      <c r="AH229" s="238">
        <v>2</v>
      </c>
      <c r="AI229" s="238">
        <v>2</v>
      </c>
      <c r="AJ229" s="238">
        <v>4</v>
      </c>
      <c r="AK229" s="238">
        <v>21</v>
      </c>
      <c r="AL229" s="238">
        <v>18</v>
      </c>
      <c r="AM229" s="238" t="s">
        <v>363</v>
      </c>
      <c r="AN229" s="238">
        <v>5</v>
      </c>
      <c r="AO229" s="238">
        <v>3</v>
      </c>
      <c r="AS229" s="238">
        <v>3</v>
      </c>
      <c r="AT229" s="238">
        <v>20</v>
      </c>
      <c r="AU229" s="238">
        <v>55</v>
      </c>
      <c r="AV229" s="238">
        <v>11</v>
      </c>
      <c r="AW229" s="238">
        <v>21</v>
      </c>
      <c r="AX229" s="238">
        <v>2</v>
      </c>
      <c r="AY229" s="238">
        <v>4</v>
      </c>
      <c r="AZ229" s="238">
        <v>4</v>
      </c>
      <c r="BA229" s="238">
        <v>21</v>
      </c>
      <c r="BB229" s="238">
        <v>25</v>
      </c>
      <c r="BC229" s="238" t="s">
        <v>354</v>
      </c>
      <c r="BD229" s="238">
        <v>5</v>
      </c>
      <c r="BE229" s="238">
        <v>5</v>
      </c>
      <c r="BI229" s="238">
        <v>3</v>
      </c>
      <c r="BJ229" s="238">
        <v>20</v>
      </c>
      <c r="BK229" s="238">
        <v>55</v>
      </c>
      <c r="BL229" s="238">
        <v>11</v>
      </c>
      <c r="BM229" s="238">
        <v>21</v>
      </c>
      <c r="CT229" s="238">
        <v>437749</v>
      </c>
      <c r="CU229" s="238">
        <v>4965825</v>
      </c>
      <c r="CV229" s="238">
        <v>44.843124400000001</v>
      </c>
      <c r="CW229" s="238">
        <v>-93.787687300000002</v>
      </c>
      <c r="CX229" s="238" t="s">
        <v>359</v>
      </c>
      <c r="CY229" s="238" t="s">
        <v>4597</v>
      </c>
    </row>
    <row r="230" spans="1:103" x14ac:dyDescent="0.25">
      <c r="A230" s="238">
        <v>11020881</v>
      </c>
      <c r="B230" s="238">
        <v>3</v>
      </c>
      <c r="C230" s="238">
        <v>5</v>
      </c>
      <c r="D230" s="238">
        <v>32.286999999999999</v>
      </c>
      <c r="E230" s="238">
        <v>10</v>
      </c>
      <c r="F230" s="238" t="s">
        <v>1060</v>
      </c>
      <c r="H230" s="238" t="s">
        <v>354</v>
      </c>
      <c r="I230" s="238">
        <v>25</v>
      </c>
      <c r="K230" s="238">
        <v>15024544</v>
      </c>
      <c r="L230" s="238">
        <v>152100075</v>
      </c>
      <c r="M230" s="238">
        <v>7</v>
      </c>
      <c r="N230" s="238">
        <v>29</v>
      </c>
      <c r="O230" s="238">
        <v>2015</v>
      </c>
      <c r="P230" s="238" t="s">
        <v>355</v>
      </c>
      <c r="Q230" s="238">
        <v>9</v>
      </c>
      <c r="S230" s="238">
        <v>5</v>
      </c>
      <c r="T230" s="238">
        <v>0</v>
      </c>
      <c r="U230" s="238">
        <v>2</v>
      </c>
      <c r="V230" s="238">
        <v>10</v>
      </c>
      <c r="W230" s="238">
        <v>10</v>
      </c>
      <c r="X230" s="238">
        <v>3</v>
      </c>
      <c r="Y230" s="238">
        <v>1</v>
      </c>
      <c r="Z230" s="238">
        <v>1</v>
      </c>
      <c r="AB230" s="238">
        <v>1</v>
      </c>
      <c r="AC230" s="238">
        <v>98</v>
      </c>
      <c r="AD230" s="238" t="s">
        <v>2594</v>
      </c>
      <c r="AE230" s="238" t="s">
        <v>4592</v>
      </c>
      <c r="AF230" s="238" t="s">
        <v>4194</v>
      </c>
      <c r="AG230" s="238">
        <v>5</v>
      </c>
      <c r="AH230" s="238">
        <v>2</v>
      </c>
      <c r="AI230" s="238">
        <v>2</v>
      </c>
      <c r="AJ230" s="238">
        <v>3</v>
      </c>
      <c r="AK230" s="238">
        <v>4</v>
      </c>
      <c r="AL230" s="238">
        <v>37</v>
      </c>
      <c r="AM230" s="238" t="s">
        <v>363</v>
      </c>
      <c r="AN230" s="238">
        <v>5</v>
      </c>
      <c r="AO230" s="238">
        <v>4</v>
      </c>
      <c r="AS230" s="238">
        <v>7</v>
      </c>
      <c r="AT230" s="238">
        <v>20</v>
      </c>
      <c r="AU230" s="238">
        <v>40</v>
      </c>
      <c r="AV230" s="238">
        <v>11</v>
      </c>
      <c r="AW230" s="238">
        <v>21</v>
      </c>
      <c r="AX230" s="238">
        <v>2</v>
      </c>
      <c r="AY230" s="238">
        <v>2</v>
      </c>
      <c r="AZ230" s="238">
        <v>2</v>
      </c>
      <c r="BA230" s="238">
        <v>21</v>
      </c>
      <c r="BB230" s="238">
        <v>38</v>
      </c>
      <c r="BC230" s="238" t="s">
        <v>363</v>
      </c>
      <c r="BD230" s="238">
        <v>5</v>
      </c>
      <c r="BE230" s="238">
        <v>1</v>
      </c>
      <c r="BI230" s="238">
        <v>7</v>
      </c>
      <c r="BJ230" s="238">
        <v>20</v>
      </c>
      <c r="BK230" s="238">
        <v>40</v>
      </c>
      <c r="BL230" s="238">
        <v>11</v>
      </c>
      <c r="BM230" s="238">
        <v>21</v>
      </c>
      <c r="CT230" s="238">
        <v>437749</v>
      </c>
      <c r="CU230" s="238">
        <v>4965825</v>
      </c>
      <c r="CV230" s="238">
        <v>44.843124400000001</v>
      </c>
      <c r="CW230" s="238">
        <v>-93.787687300000002</v>
      </c>
      <c r="CX230" s="238" t="s">
        <v>359</v>
      </c>
      <c r="CY230" s="238" t="s">
        <v>4598</v>
      </c>
    </row>
    <row r="231" spans="1:103" x14ac:dyDescent="0.25">
      <c r="A231" s="238">
        <v>11021802</v>
      </c>
      <c r="B231" s="238">
        <v>3</v>
      </c>
      <c r="C231" s="238">
        <v>5</v>
      </c>
      <c r="D231" s="238">
        <v>32.286999999999999</v>
      </c>
      <c r="E231" s="238">
        <v>10</v>
      </c>
      <c r="F231" s="238" t="s">
        <v>1060</v>
      </c>
      <c r="H231" s="238" t="s">
        <v>354</v>
      </c>
      <c r="I231" s="238">
        <v>25</v>
      </c>
      <c r="K231" s="238">
        <v>15030187</v>
      </c>
      <c r="L231" s="238">
        <v>152580022</v>
      </c>
      <c r="M231" s="238">
        <v>9</v>
      </c>
      <c r="N231" s="238">
        <v>14</v>
      </c>
      <c r="O231" s="238">
        <v>2015</v>
      </c>
      <c r="P231" s="238" t="s">
        <v>361</v>
      </c>
      <c r="Q231" s="238">
        <v>17</v>
      </c>
      <c r="S231" s="238">
        <v>5</v>
      </c>
      <c r="T231" s="238">
        <v>0</v>
      </c>
      <c r="U231" s="238">
        <v>2</v>
      </c>
      <c r="V231" s="238">
        <v>5</v>
      </c>
      <c r="W231" s="238">
        <v>10</v>
      </c>
      <c r="X231" s="238">
        <v>3</v>
      </c>
      <c r="Y231" s="238">
        <v>1</v>
      </c>
      <c r="Z231" s="238">
        <v>1</v>
      </c>
      <c r="AB231" s="238">
        <v>1</v>
      </c>
      <c r="AC231" s="238">
        <v>98</v>
      </c>
      <c r="AD231" s="238">
        <v>5</v>
      </c>
      <c r="AE231" s="238">
        <v>284</v>
      </c>
      <c r="AF231" s="238" t="s">
        <v>4194</v>
      </c>
      <c r="AG231" s="238">
        <v>10</v>
      </c>
      <c r="AH231" s="238">
        <v>2</v>
      </c>
      <c r="AI231" s="238">
        <v>3</v>
      </c>
      <c r="AJ231" s="238">
        <v>4</v>
      </c>
      <c r="AK231" s="238">
        <v>21</v>
      </c>
      <c r="AL231" s="238">
        <v>32</v>
      </c>
      <c r="AM231" s="238" t="s">
        <v>363</v>
      </c>
      <c r="AN231" s="238">
        <v>5</v>
      </c>
      <c r="AO231" s="238">
        <v>2</v>
      </c>
      <c r="AS231" s="238">
        <v>3</v>
      </c>
      <c r="AT231" s="238">
        <v>20</v>
      </c>
      <c r="AU231" s="238">
        <v>40</v>
      </c>
      <c r="AV231" s="238">
        <v>11</v>
      </c>
      <c r="AW231" s="238">
        <v>20</v>
      </c>
      <c r="AX231" s="238">
        <v>2</v>
      </c>
      <c r="AY231" s="238">
        <v>4</v>
      </c>
      <c r="AZ231" s="238">
        <v>1</v>
      </c>
      <c r="BA231" s="238">
        <v>21</v>
      </c>
      <c r="BB231" s="238">
        <v>57</v>
      </c>
      <c r="BC231" s="238" t="s">
        <v>363</v>
      </c>
      <c r="BD231" s="238">
        <v>5</v>
      </c>
      <c r="BE231" s="238">
        <v>1</v>
      </c>
      <c r="BI231" s="238">
        <v>3</v>
      </c>
      <c r="BJ231" s="238">
        <v>20</v>
      </c>
      <c r="BK231" s="238">
        <v>40</v>
      </c>
      <c r="BL231" s="238">
        <v>11</v>
      </c>
      <c r="BM231" s="238">
        <v>20</v>
      </c>
      <c r="CT231" s="238">
        <v>437749</v>
      </c>
      <c r="CU231" s="238">
        <v>4965825</v>
      </c>
      <c r="CV231" s="238">
        <v>44.843124400000001</v>
      </c>
      <c r="CW231" s="238">
        <v>-93.787687300000002</v>
      </c>
      <c r="CX231" s="238" t="s">
        <v>359</v>
      </c>
      <c r="CY231" s="238" t="s">
        <v>4599</v>
      </c>
    </row>
    <row r="232" spans="1:103" hidden="1" x14ac:dyDescent="0.25">
      <c r="A232" s="238">
        <v>692801</v>
      </c>
      <c r="B232" s="238">
        <v>3</v>
      </c>
      <c r="C232" s="238">
        <v>5</v>
      </c>
      <c r="D232" s="238">
        <v>32.287999999999997</v>
      </c>
      <c r="E232" s="238">
        <v>10</v>
      </c>
      <c r="F232" s="238" t="s">
        <v>1060</v>
      </c>
      <c r="H232" s="238" t="s">
        <v>354</v>
      </c>
      <c r="I232" s="238">
        <v>25</v>
      </c>
      <c r="K232" s="238">
        <v>19005831</v>
      </c>
      <c r="M232" s="238">
        <v>2</v>
      </c>
      <c r="N232" s="238">
        <v>27</v>
      </c>
      <c r="O232" s="238">
        <v>2019</v>
      </c>
      <c r="P232" s="238" t="s">
        <v>355</v>
      </c>
      <c r="Q232" s="238">
        <v>19</v>
      </c>
      <c r="R232" s="238" t="s">
        <v>356</v>
      </c>
      <c r="S232" s="238">
        <v>4</v>
      </c>
      <c r="T232" s="238">
        <v>0</v>
      </c>
      <c r="U232" s="238">
        <v>2</v>
      </c>
      <c r="V232" s="238">
        <v>5</v>
      </c>
      <c r="W232" s="238">
        <v>10</v>
      </c>
      <c r="X232" s="238">
        <v>3</v>
      </c>
      <c r="Y232" s="238">
        <v>4</v>
      </c>
      <c r="Z232" s="238">
        <v>1</v>
      </c>
      <c r="AB232" s="238">
        <v>5</v>
      </c>
      <c r="AC232" s="238">
        <v>98</v>
      </c>
      <c r="AD232" s="238" t="s">
        <v>4329</v>
      </c>
      <c r="AE232" s="238" t="s">
        <v>4585</v>
      </c>
      <c r="AF232" s="238" t="s">
        <v>4194</v>
      </c>
      <c r="AG232" s="238">
        <v>10</v>
      </c>
      <c r="AH232" s="238">
        <v>2</v>
      </c>
      <c r="AI232" s="238">
        <v>4</v>
      </c>
      <c r="AJ232" s="238">
        <v>4</v>
      </c>
      <c r="AK232" s="238">
        <v>24</v>
      </c>
      <c r="AL232" s="238">
        <v>22</v>
      </c>
      <c r="AM232" s="238" t="s">
        <v>363</v>
      </c>
      <c r="AN232" s="238">
        <v>5</v>
      </c>
      <c r="AO232" s="238">
        <v>2</v>
      </c>
      <c r="AS232" s="238">
        <v>15</v>
      </c>
      <c r="AT232" s="238">
        <v>20</v>
      </c>
      <c r="AU232" s="238">
        <v>50</v>
      </c>
      <c r="AV232" s="238">
        <v>11</v>
      </c>
      <c r="AW232" s="238">
        <v>21</v>
      </c>
      <c r="AX232" s="238">
        <v>2</v>
      </c>
      <c r="AY232" s="238">
        <v>4</v>
      </c>
      <c r="AZ232" s="238">
        <v>4</v>
      </c>
      <c r="BA232" s="238">
        <v>21</v>
      </c>
      <c r="BB232" s="238">
        <v>58</v>
      </c>
      <c r="BC232" s="238" t="s">
        <v>363</v>
      </c>
      <c r="BD232" s="238">
        <v>5</v>
      </c>
      <c r="BE232" s="238">
        <v>1</v>
      </c>
      <c r="BI232" s="238">
        <v>15</v>
      </c>
      <c r="BJ232" s="238">
        <v>20</v>
      </c>
      <c r="BK232" s="238">
        <v>50</v>
      </c>
      <c r="BL232" s="238">
        <v>11</v>
      </c>
      <c r="BM232" s="238">
        <v>21</v>
      </c>
      <c r="CT232" s="238">
        <v>437745.26593926299</v>
      </c>
      <c r="CU232" s="238">
        <v>4965820.1190863401</v>
      </c>
      <c r="CV232" s="238">
        <v>44.843075599999999</v>
      </c>
      <c r="CW232" s="238">
        <v>-93.787733930000002</v>
      </c>
      <c r="CX232" s="238" t="s">
        <v>359</v>
      </c>
      <c r="CY232" s="238" t="s">
        <v>4600</v>
      </c>
    </row>
    <row r="233" spans="1:103" hidden="1" x14ac:dyDescent="0.25">
      <c r="A233" s="238">
        <v>10853780</v>
      </c>
      <c r="B233" s="238">
        <v>3</v>
      </c>
      <c r="C233" s="238">
        <v>5</v>
      </c>
      <c r="D233" s="238">
        <v>32.289000000000001</v>
      </c>
      <c r="E233" s="238">
        <v>10</v>
      </c>
      <c r="F233" s="238" t="s">
        <v>1060</v>
      </c>
      <c r="H233" s="238" t="s">
        <v>354</v>
      </c>
      <c r="I233" s="238">
        <v>25</v>
      </c>
      <c r="K233" s="238">
        <v>13026487</v>
      </c>
      <c r="L233" s="238">
        <v>132420082</v>
      </c>
      <c r="M233" s="238">
        <v>8</v>
      </c>
      <c r="N233" s="238">
        <v>30</v>
      </c>
      <c r="O233" s="238">
        <v>2013</v>
      </c>
      <c r="P233" s="238" t="s">
        <v>362</v>
      </c>
      <c r="Q233" s="238">
        <v>11</v>
      </c>
      <c r="S233" s="238">
        <v>4</v>
      </c>
      <c r="T233" s="238">
        <v>0</v>
      </c>
      <c r="U233" s="238">
        <v>2</v>
      </c>
      <c r="V233" s="238">
        <v>1</v>
      </c>
      <c r="W233" s="238">
        <v>10</v>
      </c>
      <c r="X233" s="238">
        <v>3</v>
      </c>
      <c r="Y233" s="238">
        <v>1</v>
      </c>
      <c r="Z233" s="238">
        <v>2</v>
      </c>
      <c r="AB233" s="238">
        <v>1</v>
      </c>
      <c r="AC233" s="238">
        <v>98</v>
      </c>
      <c r="AD233" s="238" t="s">
        <v>2726</v>
      </c>
      <c r="AE233" s="238" t="s">
        <v>4573</v>
      </c>
      <c r="AF233" s="238" t="s">
        <v>4194</v>
      </c>
      <c r="AG233" s="238">
        <v>7</v>
      </c>
      <c r="AH233" s="238">
        <v>2</v>
      </c>
      <c r="AI233" s="238">
        <v>2</v>
      </c>
      <c r="AJ233" s="238">
        <v>4</v>
      </c>
      <c r="AK233" s="238">
        <v>21</v>
      </c>
      <c r="AL233" s="238">
        <v>22</v>
      </c>
      <c r="AM233" s="238" t="s">
        <v>363</v>
      </c>
      <c r="AN233" s="238">
        <v>5</v>
      </c>
      <c r="AO233" s="238">
        <v>15</v>
      </c>
      <c r="AS233" s="238">
        <v>7</v>
      </c>
      <c r="AT233" s="238">
        <v>20</v>
      </c>
      <c r="AU233" s="238">
        <v>45</v>
      </c>
      <c r="AV233" s="238">
        <v>11</v>
      </c>
      <c r="AW233" s="238">
        <v>21</v>
      </c>
      <c r="AX233" s="238">
        <v>2</v>
      </c>
      <c r="AY233" s="238">
        <v>1</v>
      </c>
      <c r="AZ233" s="238">
        <v>4</v>
      </c>
      <c r="BA233" s="238">
        <v>21</v>
      </c>
      <c r="BB233" s="238">
        <v>43</v>
      </c>
      <c r="BC233" s="238" t="s">
        <v>354</v>
      </c>
      <c r="BD233" s="238">
        <v>5</v>
      </c>
      <c r="BE233" s="238">
        <v>1</v>
      </c>
      <c r="BF233" s="238">
        <v>1</v>
      </c>
      <c r="BI233" s="238">
        <v>7</v>
      </c>
      <c r="BJ233" s="238">
        <v>20</v>
      </c>
      <c r="BK233" s="238">
        <v>45</v>
      </c>
      <c r="BL233" s="238">
        <v>11</v>
      </c>
      <c r="BM233" s="238">
        <v>21</v>
      </c>
      <c r="CT233" s="238">
        <v>437752</v>
      </c>
      <c r="CU233" s="238">
        <v>4965827</v>
      </c>
      <c r="CV233" s="238">
        <v>44.8431359</v>
      </c>
      <c r="CW233" s="238">
        <v>-93.787655799999996</v>
      </c>
      <c r="CX233" s="238" t="s">
        <v>359</v>
      </c>
      <c r="CY233" s="238" t="s">
        <v>4601</v>
      </c>
    </row>
    <row r="234" spans="1:103" x14ac:dyDescent="0.25">
      <c r="A234" s="238">
        <v>756428</v>
      </c>
      <c r="B234" s="238">
        <v>3</v>
      </c>
      <c r="C234" s="238">
        <v>5</v>
      </c>
      <c r="D234" s="238">
        <v>32.289000000000001</v>
      </c>
      <c r="E234" s="238">
        <v>10</v>
      </c>
      <c r="F234" s="238" t="s">
        <v>1060</v>
      </c>
      <c r="H234" s="238" t="s">
        <v>354</v>
      </c>
      <c r="I234" s="238">
        <v>25</v>
      </c>
      <c r="K234" s="238">
        <v>19031699</v>
      </c>
      <c r="M234" s="238">
        <v>10</v>
      </c>
      <c r="N234" s="238">
        <v>22</v>
      </c>
      <c r="O234" s="238">
        <v>2019</v>
      </c>
      <c r="P234" s="238" t="s">
        <v>368</v>
      </c>
      <c r="Q234" s="238">
        <v>15</v>
      </c>
      <c r="R234" s="238" t="s">
        <v>356</v>
      </c>
      <c r="S234" s="238">
        <v>5</v>
      </c>
      <c r="T234" s="238">
        <v>0</v>
      </c>
      <c r="U234" s="238">
        <v>2</v>
      </c>
      <c r="V234" s="238">
        <v>11</v>
      </c>
      <c r="W234" s="238">
        <v>10</v>
      </c>
      <c r="X234" s="238">
        <v>3</v>
      </c>
      <c r="Y234" s="238">
        <v>1</v>
      </c>
      <c r="Z234" s="238">
        <v>1</v>
      </c>
      <c r="AB234" s="238">
        <v>1</v>
      </c>
      <c r="AC234" s="238">
        <v>98</v>
      </c>
      <c r="AD234" s="238" t="s">
        <v>2726</v>
      </c>
      <c r="AF234" s="238" t="s">
        <v>4194</v>
      </c>
      <c r="AG234" s="238">
        <v>6</v>
      </c>
      <c r="AH234" s="238">
        <v>2</v>
      </c>
      <c r="AI234" s="238">
        <v>3</v>
      </c>
      <c r="AJ234" s="238">
        <v>4</v>
      </c>
      <c r="AK234" s="238">
        <v>21</v>
      </c>
      <c r="AL234" s="238">
        <v>32</v>
      </c>
      <c r="AM234" s="238" t="s">
        <v>354</v>
      </c>
      <c r="AN234" s="238">
        <v>5</v>
      </c>
      <c r="AO234" s="238">
        <v>1</v>
      </c>
      <c r="AS234" s="238">
        <v>14</v>
      </c>
      <c r="AT234" s="238">
        <v>20</v>
      </c>
      <c r="AU234" s="238">
        <v>55</v>
      </c>
      <c r="AV234" s="238">
        <v>11</v>
      </c>
      <c r="AW234" s="238">
        <v>21</v>
      </c>
      <c r="AX234" s="238">
        <v>2</v>
      </c>
      <c r="AY234" s="238">
        <v>4</v>
      </c>
      <c r="AZ234" s="238">
        <v>1</v>
      </c>
      <c r="BA234" s="238">
        <v>24</v>
      </c>
      <c r="BB234" s="238">
        <v>76</v>
      </c>
      <c r="BC234" s="238" t="s">
        <v>354</v>
      </c>
      <c r="BD234" s="238">
        <v>5</v>
      </c>
      <c r="BE234" s="238">
        <v>2</v>
      </c>
      <c r="BI234" s="238">
        <v>14</v>
      </c>
      <c r="BJ234" s="238">
        <v>20</v>
      </c>
      <c r="BK234" s="238">
        <v>55</v>
      </c>
      <c r="BL234" s="238">
        <v>11</v>
      </c>
      <c r="BM234" s="238">
        <v>21</v>
      </c>
      <c r="CT234" s="238">
        <v>437744.048078063</v>
      </c>
      <c r="CU234" s="238">
        <v>4965822.6666012798</v>
      </c>
      <c r="CV234" s="238">
        <v>44.843098419999997</v>
      </c>
      <c r="CW234" s="238">
        <v>-93.787749649999995</v>
      </c>
      <c r="CX234" s="238" t="s">
        <v>359</v>
      </c>
      <c r="CY234" s="238" t="s">
        <v>4602</v>
      </c>
    </row>
    <row r="235" spans="1:103" x14ac:dyDescent="0.25">
      <c r="A235" s="238">
        <v>10848547</v>
      </c>
      <c r="B235" s="238">
        <v>3</v>
      </c>
      <c r="C235" s="238">
        <v>5</v>
      </c>
      <c r="D235" s="238">
        <v>32.292000000000002</v>
      </c>
      <c r="E235" s="238">
        <v>10</v>
      </c>
      <c r="F235" s="238" t="s">
        <v>1060</v>
      </c>
      <c r="H235" s="238" t="s">
        <v>354</v>
      </c>
      <c r="I235" s="238">
        <v>25</v>
      </c>
      <c r="K235" s="238">
        <v>13003369</v>
      </c>
      <c r="L235" s="238">
        <v>130350100</v>
      </c>
      <c r="M235" s="238">
        <v>2</v>
      </c>
      <c r="N235" s="238">
        <v>4</v>
      </c>
      <c r="O235" s="238">
        <v>2013</v>
      </c>
      <c r="P235" s="238" t="s">
        <v>361</v>
      </c>
      <c r="Q235" s="238">
        <v>7</v>
      </c>
      <c r="S235" s="238">
        <v>5</v>
      </c>
      <c r="T235" s="238">
        <v>0</v>
      </c>
      <c r="U235" s="238">
        <v>2</v>
      </c>
      <c r="V235" s="238">
        <v>1</v>
      </c>
      <c r="W235" s="238">
        <v>10</v>
      </c>
      <c r="X235" s="238">
        <v>3</v>
      </c>
      <c r="Y235" s="238">
        <v>1</v>
      </c>
      <c r="Z235" s="238">
        <v>1</v>
      </c>
      <c r="AB235" s="238">
        <v>5</v>
      </c>
      <c r="AC235" s="238">
        <v>98</v>
      </c>
      <c r="AD235" s="238">
        <v>5</v>
      </c>
      <c r="AE235" s="238" t="s">
        <v>4603</v>
      </c>
      <c r="AF235" s="238" t="s">
        <v>4194</v>
      </c>
      <c r="AG235" s="238">
        <v>7</v>
      </c>
      <c r="AH235" s="238">
        <v>2</v>
      </c>
      <c r="AI235" s="238">
        <v>4</v>
      </c>
      <c r="AJ235" s="238">
        <v>4</v>
      </c>
      <c r="AK235" s="238">
        <v>21</v>
      </c>
      <c r="AL235" s="238">
        <v>17</v>
      </c>
      <c r="AM235" s="238" t="s">
        <v>354</v>
      </c>
      <c r="AN235" s="238">
        <v>5</v>
      </c>
      <c r="AO235" s="238">
        <v>5</v>
      </c>
      <c r="AP235" s="238">
        <v>3</v>
      </c>
      <c r="AS235" s="238">
        <v>5</v>
      </c>
      <c r="AT235" s="238">
        <v>20</v>
      </c>
      <c r="AU235" s="238">
        <v>30</v>
      </c>
      <c r="AV235" s="238">
        <v>11</v>
      </c>
      <c r="AW235" s="238">
        <v>20</v>
      </c>
      <c r="AX235" s="238">
        <v>2</v>
      </c>
      <c r="AY235" s="238">
        <v>2</v>
      </c>
      <c r="AZ235" s="238">
        <v>4</v>
      </c>
      <c r="BA235" s="238">
        <v>21</v>
      </c>
      <c r="BB235" s="238">
        <v>19</v>
      </c>
      <c r="BC235" s="238" t="s">
        <v>354</v>
      </c>
      <c r="BD235" s="238">
        <v>5</v>
      </c>
      <c r="BE235" s="238">
        <v>5</v>
      </c>
      <c r="BI235" s="238">
        <v>5</v>
      </c>
      <c r="BJ235" s="238">
        <v>20</v>
      </c>
      <c r="BK235" s="238">
        <v>30</v>
      </c>
      <c r="BL235" s="238">
        <v>11</v>
      </c>
      <c r="BM235" s="238">
        <v>20</v>
      </c>
      <c r="CT235" s="238">
        <v>437757</v>
      </c>
      <c r="CU235" s="238">
        <v>4965830</v>
      </c>
      <c r="CV235" s="238">
        <v>44.843161600000002</v>
      </c>
      <c r="CW235" s="238">
        <v>-93.7875856</v>
      </c>
      <c r="CX235" s="238" t="s">
        <v>359</v>
      </c>
      <c r="CY235" s="238" t="s">
        <v>4604</v>
      </c>
    </row>
    <row r="236" spans="1:103" x14ac:dyDescent="0.25">
      <c r="A236" s="238">
        <v>10782655</v>
      </c>
      <c r="B236" s="238">
        <v>3</v>
      </c>
      <c r="C236" s="238">
        <v>5</v>
      </c>
      <c r="D236" s="238">
        <v>32.323</v>
      </c>
      <c r="E236" s="238">
        <v>10</v>
      </c>
      <c r="F236" s="238" t="s">
        <v>1060</v>
      </c>
      <c r="H236" s="238" t="s">
        <v>354</v>
      </c>
      <c r="I236" s="238">
        <v>25</v>
      </c>
      <c r="K236" s="238">
        <v>12037167</v>
      </c>
      <c r="L236" s="238">
        <v>123590106</v>
      </c>
      <c r="M236" s="238">
        <v>12</v>
      </c>
      <c r="N236" s="238">
        <v>17</v>
      </c>
      <c r="O236" s="238">
        <v>2012</v>
      </c>
      <c r="P236" s="238" t="s">
        <v>361</v>
      </c>
      <c r="Q236" s="238">
        <v>8</v>
      </c>
      <c r="S236" s="238">
        <v>5</v>
      </c>
      <c r="T236" s="238">
        <v>0</v>
      </c>
      <c r="U236" s="238">
        <v>2</v>
      </c>
      <c r="V236" s="238">
        <v>1</v>
      </c>
      <c r="W236" s="238">
        <v>10</v>
      </c>
      <c r="X236" s="238">
        <v>2</v>
      </c>
      <c r="Y236" s="238">
        <v>2</v>
      </c>
      <c r="Z236" s="238">
        <v>2</v>
      </c>
      <c r="AB236" s="238">
        <v>5</v>
      </c>
      <c r="AC236" s="238">
        <v>98</v>
      </c>
      <c r="AD236" s="238" t="s">
        <v>1773</v>
      </c>
      <c r="AE236" s="238" t="s">
        <v>401</v>
      </c>
      <c r="AF236" s="238" t="s">
        <v>4194</v>
      </c>
      <c r="AG236" s="238">
        <v>7</v>
      </c>
      <c r="AH236" s="238">
        <v>2</v>
      </c>
      <c r="AI236" s="238">
        <v>2</v>
      </c>
      <c r="AJ236" s="238">
        <v>3</v>
      </c>
      <c r="AK236" s="238">
        <v>21</v>
      </c>
      <c r="AL236" s="238">
        <v>41</v>
      </c>
      <c r="AM236" s="238" t="s">
        <v>354</v>
      </c>
      <c r="AN236" s="238">
        <v>5</v>
      </c>
      <c r="AS236" s="238">
        <v>7</v>
      </c>
      <c r="AT236" s="238">
        <v>98</v>
      </c>
      <c r="AU236" s="238">
        <v>40</v>
      </c>
      <c r="AV236" s="238">
        <v>11</v>
      </c>
      <c r="AW236" s="238">
        <v>21</v>
      </c>
      <c r="AX236" s="238">
        <v>2</v>
      </c>
      <c r="AY236" s="238">
        <v>2</v>
      </c>
      <c r="AZ236" s="238">
        <v>3</v>
      </c>
      <c r="BA236" s="238">
        <v>21</v>
      </c>
      <c r="BB236" s="238">
        <v>64</v>
      </c>
      <c r="BC236" s="238" t="s">
        <v>363</v>
      </c>
      <c r="BD236" s="238">
        <v>5</v>
      </c>
      <c r="BE236" s="238">
        <v>1</v>
      </c>
      <c r="BI236" s="238">
        <v>7</v>
      </c>
      <c r="BJ236" s="238">
        <v>98</v>
      </c>
      <c r="BK236" s="238">
        <v>40</v>
      </c>
      <c r="BL236" s="238">
        <v>11</v>
      </c>
      <c r="BM236" s="238">
        <v>21</v>
      </c>
      <c r="CT236" s="238">
        <v>437800</v>
      </c>
      <c r="CU236" s="238">
        <v>4965851</v>
      </c>
      <c r="CV236" s="238">
        <v>44.843360699999998</v>
      </c>
      <c r="CW236" s="238">
        <v>-93.787041599999995</v>
      </c>
      <c r="CX236" s="238" t="s">
        <v>359</v>
      </c>
      <c r="CY236" s="238" t="s">
        <v>4605</v>
      </c>
    </row>
    <row r="237" spans="1:103" x14ac:dyDescent="0.25">
      <c r="A237" s="238">
        <v>678788</v>
      </c>
      <c r="B237" s="238">
        <v>3</v>
      </c>
      <c r="C237" s="238">
        <v>5</v>
      </c>
      <c r="D237" s="238">
        <v>32.328000000000003</v>
      </c>
      <c r="E237" s="238">
        <v>10</v>
      </c>
      <c r="F237" s="238" t="s">
        <v>1060</v>
      </c>
      <c r="H237" s="238" t="s">
        <v>354</v>
      </c>
      <c r="I237" s="238">
        <v>25</v>
      </c>
      <c r="K237" s="238">
        <v>19500967</v>
      </c>
      <c r="M237" s="238">
        <v>1</v>
      </c>
      <c r="N237" s="238">
        <v>24</v>
      </c>
      <c r="O237" s="238">
        <v>2019</v>
      </c>
      <c r="P237" s="238" t="s">
        <v>384</v>
      </c>
      <c r="Q237" s="238">
        <v>17</v>
      </c>
      <c r="R237" s="238">
        <v>98</v>
      </c>
      <c r="S237" s="238">
        <v>5</v>
      </c>
      <c r="T237" s="238">
        <v>0</v>
      </c>
      <c r="U237" s="238">
        <v>2</v>
      </c>
      <c r="V237" s="238">
        <v>12</v>
      </c>
      <c r="W237" s="238">
        <v>10</v>
      </c>
      <c r="X237" s="238">
        <v>10</v>
      </c>
      <c r="Y237" s="238">
        <v>4</v>
      </c>
      <c r="Z237" s="238">
        <v>1</v>
      </c>
      <c r="AB237" s="238">
        <v>1</v>
      </c>
      <c r="AC237" s="238">
        <v>98</v>
      </c>
      <c r="AD237" s="238" t="s">
        <v>2726</v>
      </c>
      <c r="AF237" s="238" t="s">
        <v>4194</v>
      </c>
      <c r="AG237" s="238">
        <v>7</v>
      </c>
      <c r="AH237" s="238">
        <v>2</v>
      </c>
      <c r="AI237" s="238">
        <v>4</v>
      </c>
      <c r="AJ237" s="238">
        <v>4</v>
      </c>
      <c r="AK237" s="238">
        <v>34</v>
      </c>
      <c r="AL237" s="238">
        <v>27</v>
      </c>
      <c r="AM237" s="238" t="s">
        <v>363</v>
      </c>
      <c r="AN237" s="238">
        <v>5</v>
      </c>
      <c r="AO237" s="238">
        <v>1</v>
      </c>
      <c r="AS237" s="238">
        <v>12</v>
      </c>
      <c r="AT237" s="238">
        <v>20</v>
      </c>
      <c r="AU237" s="238">
        <v>40</v>
      </c>
      <c r="AV237" s="238">
        <v>11</v>
      </c>
      <c r="AW237" s="238">
        <v>21</v>
      </c>
      <c r="AX237" s="238">
        <v>2</v>
      </c>
      <c r="AY237" s="238">
        <v>3</v>
      </c>
      <c r="AZ237" s="238">
        <v>4</v>
      </c>
      <c r="BA237" s="238">
        <v>21</v>
      </c>
      <c r="BB237" s="238">
        <v>21</v>
      </c>
      <c r="BC237" s="238" t="s">
        <v>363</v>
      </c>
      <c r="BD237" s="238">
        <v>5</v>
      </c>
      <c r="BE237" s="238">
        <v>70</v>
      </c>
      <c r="BI237" s="238">
        <v>12</v>
      </c>
      <c r="BJ237" s="238">
        <v>20</v>
      </c>
      <c r="BK237" s="238">
        <v>40</v>
      </c>
      <c r="BL237" s="238">
        <v>11</v>
      </c>
      <c r="BM237" s="238">
        <v>21</v>
      </c>
      <c r="CT237" s="238">
        <v>437795.284057235</v>
      </c>
      <c r="CU237" s="238">
        <v>4965858.8688510703</v>
      </c>
      <c r="CV237" s="238">
        <v>44.843428760000002</v>
      </c>
      <c r="CW237" s="238">
        <v>-93.787105839999995</v>
      </c>
      <c r="CX237" s="238" t="s">
        <v>359</v>
      </c>
      <c r="CY237" s="238" t="s">
        <v>4606</v>
      </c>
    </row>
    <row r="238" spans="1:103" hidden="1" x14ac:dyDescent="0.25">
      <c r="A238" s="238">
        <v>10780405</v>
      </c>
      <c r="B238" s="238">
        <v>3</v>
      </c>
      <c r="C238" s="238">
        <v>5</v>
      </c>
      <c r="D238" s="238">
        <v>32.341999999999999</v>
      </c>
      <c r="E238" s="238">
        <v>10</v>
      </c>
      <c r="F238" s="238" t="s">
        <v>1060</v>
      </c>
      <c r="H238" s="238" t="s">
        <v>354</v>
      </c>
      <c r="I238" s="238">
        <v>25</v>
      </c>
      <c r="K238" s="238">
        <v>12509289</v>
      </c>
      <c r="L238" s="238">
        <v>122710236</v>
      </c>
      <c r="M238" s="238">
        <v>9</v>
      </c>
      <c r="N238" s="238">
        <v>25</v>
      </c>
      <c r="O238" s="238">
        <v>2012</v>
      </c>
      <c r="P238" s="238" t="s">
        <v>368</v>
      </c>
      <c r="Q238" s="238">
        <v>16</v>
      </c>
      <c r="S238" s="238">
        <v>3</v>
      </c>
      <c r="T238" s="238">
        <v>0</v>
      </c>
      <c r="U238" s="238">
        <v>1</v>
      </c>
      <c r="V238" s="238">
        <v>4</v>
      </c>
      <c r="W238" s="238">
        <v>83</v>
      </c>
      <c r="X238" s="238">
        <v>2</v>
      </c>
      <c r="Y238" s="238">
        <v>1</v>
      </c>
      <c r="Z238" s="238">
        <v>1</v>
      </c>
      <c r="AB238" s="238">
        <v>1</v>
      </c>
      <c r="AC238" s="238">
        <v>98</v>
      </c>
      <c r="AD238" s="238" t="s">
        <v>4596</v>
      </c>
      <c r="AE238" s="238" t="s">
        <v>4607</v>
      </c>
      <c r="AF238" s="238" t="s">
        <v>4194</v>
      </c>
      <c r="AG238" s="238">
        <v>3</v>
      </c>
      <c r="AH238" s="238">
        <v>2</v>
      </c>
      <c r="AI238" s="238">
        <v>1</v>
      </c>
      <c r="AJ238" s="238">
        <v>4</v>
      </c>
      <c r="AK238" s="238">
        <v>21</v>
      </c>
      <c r="AL238" s="238">
        <v>42</v>
      </c>
      <c r="AM238" s="238" t="s">
        <v>363</v>
      </c>
      <c r="AN238" s="238">
        <v>90</v>
      </c>
      <c r="AO238" s="238">
        <v>21</v>
      </c>
      <c r="AS238" s="238">
        <v>7</v>
      </c>
      <c r="AT238" s="238">
        <v>98</v>
      </c>
      <c r="AU238" s="238">
        <v>40</v>
      </c>
      <c r="AV238" s="238">
        <v>11</v>
      </c>
      <c r="AW238" s="238">
        <v>21</v>
      </c>
      <c r="CT238" s="238">
        <v>437828</v>
      </c>
      <c r="CU238" s="238">
        <v>4965865</v>
      </c>
      <c r="CV238" s="238">
        <v>44.843489099999999</v>
      </c>
      <c r="CW238" s="238">
        <v>-93.7866906</v>
      </c>
      <c r="CX238" s="238" t="s">
        <v>359</v>
      </c>
      <c r="CY238" s="238" t="s">
        <v>4608</v>
      </c>
    </row>
    <row r="239" spans="1:103" x14ac:dyDescent="0.25">
      <c r="A239" s="238">
        <v>810693</v>
      </c>
      <c r="B239" s="238">
        <v>3</v>
      </c>
      <c r="C239" s="238">
        <v>5</v>
      </c>
      <c r="D239" s="238">
        <v>32.359000000000002</v>
      </c>
      <c r="E239" s="238">
        <v>10</v>
      </c>
      <c r="F239" s="238" t="s">
        <v>1060</v>
      </c>
      <c r="H239" s="238" t="s">
        <v>354</v>
      </c>
      <c r="I239" s="238">
        <v>25</v>
      </c>
      <c r="K239" s="238">
        <v>20504227</v>
      </c>
      <c r="L239" s="238">
        <v>201390034</v>
      </c>
      <c r="M239" s="238">
        <v>5</v>
      </c>
      <c r="N239" s="238">
        <v>18</v>
      </c>
      <c r="O239" s="238">
        <v>2020</v>
      </c>
      <c r="P239" s="238" t="s">
        <v>361</v>
      </c>
      <c r="Q239" s="238">
        <v>11</v>
      </c>
      <c r="R239" s="238" t="s">
        <v>356</v>
      </c>
      <c r="S239" s="238">
        <v>5</v>
      </c>
      <c r="T239" s="238">
        <v>0</v>
      </c>
      <c r="U239" s="238">
        <v>2</v>
      </c>
      <c r="V239" s="238">
        <v>12</v>
      </c>
      <c r="W239" s="238">
        <v>10</v>
      </c>
      <c r="X239" s="238">
        <v>3</v>
      </c>
      <c r="Y239" s="238">
        <v>1</v>
      </c>
      <c r="Z239" s="238">
        <v>2</v>
      </c>
      <c r="AB239" s="238">
        <v>1</v>
      </c>
      <c r="AC239" s="238">
        <v>98</v>
      </c>
      <c r="AD239" s="238" t="s">
        <v>2726</v>
      </c>
      <c r="AF239" s="238" t="s">
        <v>4194</v>
      </c>
      <c r="AG239" s="238">
        <v>7</v>
      </c>
      <c r="AH239" s="238">
        <v>2</v>
      </c>
      <c r="AI239" s="238">
        <v>2</v>
      </c>
      <c r="AJ239" s="238">
        <v>4</v>
      </c>
      <c r="AK239" s="238">
        <v>21</v>
      </c>
      <c r="AL239" s="238">
        <v>29</v>
      </c>
      <c r="AM239" s="238" t="s">
        <v>354</v>
      </c>
      <c r="AN239" s="238">
        <v>5</v>
      </c>
      <c r="AO239" s="238">
        <v>1</v>
      </c>
      <c r="AS239" s="238">
        <v>12</v>
      </c>
      <c r="AT239" s="238">
        <v>20</v>
      </c>
      <c r="AU239" s="238">
        <v>40</v>
      </c>
      <c r="AV239" s="238">
        <v>11</v>
      </c>
      <c r="AW239" s="238">
        <v>21</v>
      </c>
      <c r="AX239" s="238">
        <v>2</v>
      </c>
      <c r="AY239" s="238">
        <v>2</v>
      </c>
      <c r="AZ239" s="238">
        <v>4</v>
      </c>
      <c r="BA239" s="238">
        <v>21</v>
      </c>
      <c r="BB239" s="238">
        <v>19</v>
      </c>
      <c r="BC239" s="238" t="s">
        <v>363</v>
      </c>
      <c r="BD239" s="238">
        <v>5</v>
      </c>
      <c r="BE239" s="238">
        <v>4</v>
      </c>
      <c r="BI239" s="238">
        <v>12</v>
      </c>
      <c r="BJ239" s="238">
        <v>20</v>
      </c>
      <c r="BK239" s="238">
        <v>40</v>
      </c>
      <c r="BL239" s="238">
        <v>11</v>
      </c>
      <c r="BM239" s="238">
        <v>21</v>
      </c>
      <c r="CT239" s="238">
        <v>437841.850817036</v>
      </c>
      <c r="CU239" s="238">
        <v>4965875.8022182696</v>
      </c>
      <c r="CV239" s="238">
        <v>44.843585240000003</v>
      </c>
      <c r="CW239" s="238">
        <v>-93.786518740000005</v>
      </c>
      <c r="CX239" s="238" t="s">
        <v>359</v>
      </c>
      <c r="CY239" s="238" t="s">
        <v>4609</v>
      </c>
    </row>
    <row r="240" spans="1:103" hidden="1" x14ac:dyDescent="0.25">
      <c r="A240" s="238">
        <v>10851990</v>
      </c>
      <c r="B240" s="238">
        <v>3</v>
      </c>
      <c r="C240" s="238">
        <v>5</v>
      </c>
      <c r="D240" s="238">
        <v>32.372</v>
      </c>
      <c r="E240" s="238">
        <v>10</v>
      </c>
      <c r="F240" s="238" t="s">
        <v>1060</v>
      </c>
      <c r="H240" s="238" t="s">
        <v>354</v>
      </c>
      <c r="I240" s="238">
        <v>25</v>
      </c>
      <c r="K240" s="238">
        <v>13015276</v>
      </c>
      <c r="L240" s="238">
        <v>131450083</v>
      </c>
      <c r="M240" s="238">
        <v>5</v>
      </c>
      <c r="N240" s="238">
        <v>25</v>
      </c>
      <c r="O240" s="238">
        <v>2013</v>
      </c>
      <c r="P240" s="238" t="s">
        <v>364</v>
      </c>
      <c r="Q240" s="238">
        <v>12</v>
      </c>
      <c r="S240" s="238">
        <v>3</v>
      </c>
      <c r="T240" s="238">
        <v>0</v>
      </c>
      <c r="U240" s="238">
        <v>2</v>
      </c>
      <c r="V240" s="238">
        <v>5</v>
      </c>
      <c r="W240" s="238">
        <v>10</v>
      </c>
      <c r="X240" s="238">
        <v>3</v>
      </c>
      <c r="Y240" s="238">
        <v>1</v>
      </c>
      <c r="Z240" s="238">
        <v>2</v>
      </c>
      <c r="AB240" s="238">
        <v>1</v>
      </c>
      <c r="AC240" s="238">
        <v>98</v>
      </c>
      <c r="AD240" s="238">
        <v>5</v>
      </c>
      <c r="AE240" s="238" t="s">
        <v>4610</v>
      </c>
      <c r="AF240" s="238" t="s">
        <v>4194</v>
      </c>
      <c r="AG240" s="238">
        <v>10</v>
      </c>
      <c r="AH240" s="238">
        <v>2</v>
      </c>
      <c r="AI240" s="238">
        <v>4</v>
      </c>
      <c r="AJ240" s="238">
        <v>2</v>
      </c>
      <c r="AK240" s="238">
        <v>21</v>
      </c>
      <c r="AL240" s="238">
        <v>66</v>
      </c>
      <c r="AM240" s="238" t="s">
        <v>354</v>
      </c>
      <c r="AN240" s="238">
        <v>5</v>
      </c>
      <c r="AO240" s="238">
        <v>2</v>
      </c>
      <c r="AS240" s="238">
        <v>7</v>
      </c>
      <c r="AT240" s="238">
        <v>2</v>
      </c>
      <c r="AU240" s="238">
        <v>40</v>
      </c>
      <c r="AV240" s="238">
        <v>11</v>
      </c>
      <c r="AW240" s="238">
        <v>20</v>
      </c>
      <c r="AX240" s="238">
        <v>2</v>
      </c>
      <c r="AY240" s="238">
        <v>4</v>
      </c>
      <c r="AZ240" s="238">
        <v>4</v>
      </c>
      <c r="BA240" s="238">
        <v>21</v>
      </c>
      <c r="BB240" s="238">
        <v>71</v>
      </c>
      <c r="BC240" s="238" t="s">
        <v>354</v>
      </c>
      <c r="BD240" s="238">
        <v>5</v>
      </c>
      <c r="BE240" s="238">
        <v>1</v>
      </c>
      <c r="BI240" s="238">
        <v>7</v>
      </c>
      <c r="BJ240" s="238">
        <v>2</v>
      </c>
      <c r="BK240" s="238">
        <v>40</v>
      </c>
      <c r="BL240" s="238">
        <v>11</v>
      </c>
      <c r="BM240" s="238">
        <v>20</v>
      </c>
      <c r="CT240" s="238">
        <v>437872</v>
      </c>
      <c r="CU240" s="238">
        <v>4965887</v>
      </c>
      <c r="CV240" s="238">
        <v>44.843689099999999</v>
      </c>
      <c r="CW240" s="238">
        <v>-93.786143899999999</v>
      </c>
      <c r="CX240" s="238" t="s">
        <v>359</v>
      </c>
      <c r="CY240" s="238" t="s">
        <v>4611</v>
      </c>
    </row>
    <row r="241" spans="1:103" x14ac:dyDescent="0.25">
      <c r="A241" s="238">
        <v>602678</v>
      </c>
      <c r="B241" s="238">
        <v>3</v>
      </c>
      <c r="C241" s="238">
        <v>5</v>
      </c>
      <c r="D241" s="238">
        <v>32.372999999999998</v>
      </c>
      <c r="E241" s="238">
        <v>10</v>
      </c>
      <c r="F241" s="238" t="s">
        <v>1060</v>
      </c>
      <c r="H241" s="238" t="s">
        <v>354</v>
      </c>
      <c r="I241" s="238">
        <v>25</v>
      </c>
      <c r="K241" s="238">
        <v>18017575</v>
      </c>
      <c r="M241" s="238">
        <v>6</v>
      </c>
      <c r="N241" s="238">
        <v>7</v>
      </c>
      <c r="O241" s="238">
        <v>2018</v>
      </c>
      <c r="P241" s="238" t="s">
        <v>384</v>
      </c>
      <c r="Q241" s="238">
        <v>18</v>
      </c>
      <c r="R241" s="238">
        <v>98</v>
      </c>
      <c r="S241" s="238">
        <v>5</v>
      </c>
      <c r="T241" s="238">
        <v>0</v>
      </c>
      <c r="U241" s="238">
        <v>2</v>
      </c>
      <c r="V241" s="238">
        <v>10</v>
      </c>
      <c r="W241" s="238">
        <v>10</v>
      </c>
      <c r="X241" s="238">
        <v>4</v>
      </c>
      <c r="Y241" s="238">
        <v>1</v>
      </c>
      <c r="Z241" s="238">
        <v>2</v>
      </c>
      <c r="AB241" s="238">
        <v>1</v>
      </c>
      <c r="AD241" s="238" t="s">
        <v>2726</v>
      </c>
      <c r="AE241" s="238" t="s">
        <v>4612</v>
      </c>
      <c r="AF241" s="238" t="s">
        <v>4194</v>
      </c>
      <c r="AG241" s="238">
        <v>5</v>
      </c>
      <c r="AH241" s="238">
        <v>2</v>
      </c>
      <c r="AI241" s="238">
        <v>2</v>
      </c>
      <c r="AJ241" s="238">
        <v>3</v>
      </c>
      <c r="AK241" s="238">
        <v>26</v>
      </c>
      <c r="AL241" s="238">
        <v>69</v>
      </c>
      <c r="AM241" s="238" t="s">
        <v>354</v>
      </c>
      <c r="AN241" s="238">
        <v>5</v>
      </c>
      <c r="AO241" s="238">
        <v>1</v>
      </c>
      <c r="AS241" s="238">
        <v>12</v>
      </c>
      <c r="AT241" s="238">
        <v>9</v>
      </c>
      <c r="AU241" s="238">
        <v>40</v>
      </c>
      <c r="AV241" s="238">
        <v>11</v>
      </c>
      <c r="AW241" s="238">
        <v>21</v>
      </c>
      <c r="AX241" s="238">
        <v>2</v>
      </c>
      <c r="AY241" s="238">
        <v>2</v>
      </c>
      <c r="AZ241" s="238">
        <v>3</v>
      </c>
      <c r="BA241" s="238">
        <v>21</v>
      </c>
      <c r="BB241" s="238">
        <v>51</v>
      </c>
      <c r="BC241" s="238" t="s">
        <v>354</v>
      </c>
      <c r="BD241" s="238">
        <v>5</v>
      </c>
      <c r="BE241" s="238">
        <v>1</v>
      </c>
      <c r="BI241" s="238">
        <v>12</v>
      </c>
      <c r="BJ241" s="238">
        <v>9</v>
      </c>
      <c r="BK241" s="238">
        <v>40</v>
      </c>
      <c r="BL241" s="238">
        <v>11</v>
      </c>
      <c r="BM241" s="238">
        <v>21</v>
      </c>
      <c r="CT241" s="238">
        <v>437874.222338413</v>
      </c>
      <c r="CU241" s="238">
        <v>4965886.4515998401</v>
      </c>
      <c r="CV241" s="238">
        <v>44.843683919999997</v>
      </c>
      <c r="CW241" s="238">
        <v>-93.786110469999997</v>
      </c>
      <c r="CX241" s="238" t="s">
        <v>359</v>
      </c>
      <c r="CY241" s="238" t="s">
        <v>4613</v>
      </c>
    </row>
    <row r="242" spans="1:103" x14ac:dyDescent="0.25">
      <c r="A242" s="238">
        <v>737032</v>
      </c>
      <c r="B242" s="238">
        <v>3</v>
      </c>
      <c r="C242" s="238">
        <v>5</v>
      </c>
      <c r="D242" s="238">
        <v>32.381</v>
      </c>
      <c r="E242" s="238">
        <v>10</v>
      </c>
      <c r="F242" s="238" t="s">
        <v>1060</v>
      </c>
      <c r="H242" s="238" t="s">
        <v>354</v>
      </c>
      <c r="I242" s="238">
        <v>25</v>
      </c>
      <c r="K242" s="238">
        <v>19022283</v>
      </c>
      <c r="M242" s="238">
        <v>7</v>
      </c>
      <c r="N242" s="238">
        <v>30</v>
      </c>
      <c r="O242" s="238">
        <v>2019</v>
      </c>
      <c r="P242" s="238" t="s">
        <v>368</v>
      </c>
      <c r="Q242" s="238">
        <v>12</v>
      </c>
      <c r="R242" s="238" t="s">
        <v>356</v>
      </c>
      <c r="S242" s="238">
        <v>5</v>
      </c>
      <c r="T242" s="238">
        <v>0</v>
      </c>
      <c r="U242" s="238">
        <v>2</v>
      </c>
      <c r="V242" s="238">
        <v>11</v>
      </c>
      <c r="W242" s="238">
        <v>10</v>
      </c>
      <c r="X242" s="238">
        <v>10</v>
      </c>
      <c r="Y242" s="238">
        <v>1</v>
      </c>
      <c r="Z242" s="238">
        <v>1</v>
      </c>
      <c r="AB242" s="238">
        <v>1</v>
      </c>
      <c r="AC242" s="238">
        <v>98</v>
      </c>
      <c r="AD242" s="238" t="s">
        <v>2726</v>
      </c>
      <c r="AF242" s="238" t="s">
        <v>4194</v>
      </c>
      <c r="AG242" s="238">
        <v>6</v>
      </c>
      <c r="AH242" s="238">
        <v>2</v>
      </c>
      <c r="AI242" s="238">
        <v>4</v>
      </c>
      <c r="AJ242" s="238">
        <v>4</v>
      </c>
      <c r="AK242" s="238">
        <v>21</v>
      </c>
      <c r="AL242" s="238">
        <v>16</v>
      </c>
      <c r="AM242" s="238" t="s">
        <v>354</v>
      </c>
      <c r="AN242" s="238">
        <v>5</v>
      </c>
      <c r="AO242" s="238">
        <v>1</v>
      </c>
      <c r="AS242" s="238">
        <v>12</v>
      </c>
      <c r="AT242" s="238">
        <v>23</v>
      </c>
      <c r="AU242" s="238">
        <v>40</v>
      </c>
      <c r="AV242" s="238">
        <v>11</v>
      </c>
      <c r="AW242" s="238">
        <v>21</v>
      </c>
      <c r="AX242" s="238">
        <v>2</v>
      </c>
      <c r="AY242" s="238">
        <v>2</v>
      </c>
      <c r="AZ242" s="238">
        <v>4</v>
      </c>
      <c r="BA242" s="238">
        <v>24</v>
      </c>
      <c r="BB242" s="238">
        <v>27</v>
      </c>
      <c r="BC242" s="238" t="s">
        <v>363</v>
      </c>
      <c r="BD242" s="238">
        <v>5</v>
      </c>
      <c r="BE242" s="238">
        <v>2</v>
      </c>
      <c r="BI242" s="238">
        <v>12</v>
      </c>
      <c r="BJ242" s="238">
        <v>23</v>
      </c>
      <c r="BK242" s="238">
        <v>40</v>
      </c>
      <c r="BL242" s="238">
        <v>11</v>
      </c>
      <c r="BM242" s="238">
        <v>21</v>
      </c>
      <c r="CT242" s="238">
        <v>437874.18204293097</v>
      </c>
      <c r="CU242" s="238">
        <v>4965891.1289319899</v>
      </c>
      <c r="CV242" s="238">
        <v>44.843726019999998</v>
      </c>
      <c r="CW242" s="238">
        <v>-93.786111550000001</v>
      </c>
      <c r="CX242" s="238" t="s">
        <v>359</v>
      </c>
      <c r="CY242" s="238" t="s">
        <v>4614</v>
      </c>
    </row>
    <row r="243" spans="1:103" x14ac:dyDescent="0.25">
      <c r="A243" s="238">
        <v>866816</v>
      </c>
      <c r="B243" s="238">
        <v>3</v>
      </c>
      <c r="C243" s="238">
        <v>5</v>
      </c>
      <c r="D243" s="238">
        <v>32.423999999999999</v>
      </c>
      <c r="E243" s="238">
        <v>10</v>
      </c>
      <c r="F243" s="238" t="s">
        <v>1060</v>
      </c>
      <c r="H243" s="238" t="s">
        <v>354</v>
      </c>
      <c r="I243" s="238">
        <v>25</v>
      </c>
      <c r="K243" s="238">
        <v>20509959</v>
      </c>
      <c r="L243" s="238">
        <v>203210235</v>
      </c>
      <c r="M243" s="238">
        <v>11</v>
      </c>
      <c r="N243" s="238">
        <v>16</v>
      </c>
      <c r="O243" s="238">
        <v>2020</v>
      </c>
      <c r="P243" s="238" t="s">
        <v>361</v>
      </c>
      <c r="Q243" s="238">
        <v>13</v>
      </c>
      <c r="R243" s="238" t="s">
        <v>356</v>
      </c>
      <c r="S243" s="238">
        <v>5</v>
      </c>
      <c r="T243" s="238">
        <v>0</v>
      </c>
      <c r="U243" s="238">
        <v>3</v>
      </c>
      <c r="V243" s="238">
        <v>12</v>
      </c>
      <c r="W243" s="238">
        <v>10</v>
      </c>
      <c r="X243" s="238">
        <v>4</v>
      </c>
      <c r="Y243" s="238">
        <v>1</v>
      </c>
      <c r="Z243" s="238">
        <v>1</v>
      </c>
      <c r="AB243" s="238">
        <v>1</v>
      </c>
      <c r="AC243" s="238">
        <v>98</v>
      </c>
      <c r="AD243" s="238" t="s">
        <v>2726</v>
      </c>
      <c r="AF243" s="238" t="s">
        <v>4194</v>
      </c>
      <c r="AG243" s="238">
        <v>7</v>
      </c>
      <c r="AH243" s="238">
        <v>2</v>
      </c>
      <c r="AI243" s="238">
        <v>4</v>
      </c>
      <c r="AJ243" s="238">
        <v>4</v>
      </c>
      <c r="AK243" s="238">
        <v>26</v>
      </c>
      <c r="AL243" s="238">
        <v>16</v>
      </c>
      <c r="AM243" s="238" t="s">
        <v>363</v>
      </c>
      <c r="AN243" s="238">
        <v>5</v>
      </c>
      <c r="AO243" s="238">
        <v>1</v>
      </c>
      <c r="AS243" s="238">
        <v>12</v>
      </c>
      <c r="AT243" s="238">
        <v>9</v>
      </c>
      <c r="AU243" s="238">
        <v>35</v>
      </c>
      <c r="AV243" s="238">
        <v>11</v>
      </c>
      <c r="AW243" s="238">
        <v>21</v>
      </c>
      <c r="AX243" s="238">
        <v>2</v>
      </c>
      <c r="AY243" s="238">
        <v>2</v>
      </c>
      <c r="AZ243" s="238">
        <v>4</v>
      </c>
      <c r="BA243" s="238">
        <v>26</v>
      </c>
      <c r="BB243" s="238">
        <v>60</v>
      </c>
      <c r="BC243" s="238" t="s">
        <v>363</v>
      </c>
      <c r="BD243" s="238">
        <v>5</v>
      </c>
      <c r="BE243" s="238">
        <v>1</v>
      </c>
      <c r="BI243" s="238">
        <v>12</v>
      </c>
      <c r="BJ243" s="238">
        <v>9</v>
      </c>
      <c r="BK243" s="238">
        <v>35</v>
      </c>
      <c r="BL243" s="238">
        <v>11</v>
      </c>
      <c r="BM243" s="238">
        <v>21</v>
      </c>
      <c r="BN243" s="238">
        <v>2</v>
      </c>
      <c r="BO243" s="238">
        <v>4</v>
      </c>
      <c r="BP243" s="238">
        <v>4</v>
      </c>
      <c r="BQ243" s="238">
        <v>21</v>
      </c>
      <c r="BR243" s="238">
        <v>17</v>
      </c>
      <c r="BS243" s="238" t="s">
        <v>363</v>
      </c>
      <c r="BT243" s="238">
        <v>5</v>
      </c>
      <c r="BU243" s="238">
        <v>99</v>
      </c>
      <c r="BY243" s="238">
        <v>12</v>
      </c>
      <c r="BZ243" s="238">
        <v>9</v>
      </c>
      <c r="CA243" s="238">
        <v>35</v>
      </c>
      <c r="CB243" s="238">
        <v>11</v>
      </c>
      <c r="CC243" s="238">
        <v>21</v>
      </c>
      <c r="CT243" s="238">
        <v>437934.98433663597</v>
      </c>
      <c r="CU243" s="238">
        <v>4965926.6023198701</v>
      </c>
      <c r="CV243" s="238">
        <v>44.844050619999997</v>
      </c>
      <c r="CW243" s="238">
        <v>-93.785346599999997</v>
      </c>
      <c r="CX243" s="238" t="s">
        <v>359</v>
      </c>
      <c r="CY243" s="238" t="s">
        <v>4615</v>
      </c>
    </row>
    <row r="244" spans="1:103" x14ac:dyDescent="0.25">
      <c r="A244" s="238">
        <v>10853155</v>
      </c>
      <c r="B244" s="238">
        <v>3</v>
      </c>
      <c r="C244" s="238">
        <v>25</v>
      </c>
      <c r="D244" s="238">
        <v>24.696999999999999</v>
      </c>
      <c r="E244" s="238">
        <v>10</v>
      </c>
      <c r="G244" s="238" t="s">
        <v>1633</v>
      </c>
      <c r="H244" s="238" t="s">
        <v>354</v>
      </c>
      <c r="I244" s="238">
        <v>25</v>
      </c>
      <c r="K244" s="238">
        <v>13022708</v>
      </c>
      <c r="L244" s="238">
        <v>132080050</v>
      </c>
      <c r="M244" s="238">
        <v>7</v>
      </c>
      <c r="N244" s="238">
        <v>27</v>
      </c>
      <c r="O244" s="238">
        <v>2013</v>
      </c>
      <c r="P244" s="238" t="s">
        <v>364</v>
      </c>
      <c r="Q244" s="238">
        <v>11</v>
      </c>
      <c r="S244" s="238">
        <v>5</v>
      </c>
      <c r="T244" s="238">
        <v>0</v>
      </c>
      <c r="U244" s="238">
        <v>2</v>
      </c>
      <c r="V244" s="238">
        <v>5</v>
      </c>
      <c r="W244" s="238">
        <v>10</v>
      </c>
      <c r="X244" s="238">
        <v>3</v>
      </c>
      <c r="Y244" s="238">
        <v>1</v>
      </c>
      <c r="Z244" s="238">
        <v>2</v>
      </c>
      <c r="AA244" s="238">
        <v>1</v>
      </c>
      <c r="AB244" s="238">
        <v>1</v>
      </c>
      <c r="AC244" s="238">
        <v>98</v>
      </c>
      <c r="AD244" s="238" t="s">
        <v>4197</v>
      </c>
      <c r="AE244" s="238" t="s">
        <v>880</v>
      </c>
      <c r="AF244" s="238" t="s">
        <v>4198</v>
      </c>
      <c r="AG244" s="238">
        <v>10</v>
      </c>
      <c r="AH244" s="238">
        <v>2</v>
      </c>
      <c r="AI244" s="238">
        <v>2</v>
      </c>
      <c r="AJ244" s="238">
        <v>2</v>
      </c>
      <c r="AK244" s="238">
        <v>21</v>
      </c>
      <c r="AL244" s="238">
        <v>73</v>
      </c>
      <c r="AM244" s="238" t="s">
        <v>363</v>
      </c>
      <c r="AN244" s="238">
        <v>6</v>
      </c>
      <c r="AO244" s="238">
        <v>2</v>
      </c>
      <c r="AT244" s="238">
        <v>2</v>
      </c>
      <c r="AU244" s="238">
        <v>55</v>
      </c>
      <c r="AV244" s="238">
        <v>11</v>
      </c>
      <c r="AW244" s="238">
        <v>21</v>
      </c>
      <c r="AX244" s="238">
        <v>2</v>
      </c>
      <c r="AY244" s="238">
        <v>2</v>
      </c>
      <c r="AZ244" s="238">
        <v>4</v>
      </c>
      <c r="BA244" s="238">
        <v>21</v>
      </c>
      <c r="BB244" s="238">
        <v>45</v>
      </c>
      <c r="BC244" s="238" t="s">
        <v>354</v>
      </c>
      <c r="BD244" s="238">
        <v>5</v>
      </c>
      <c r="BE244" s="238">
        <v>1</v>
      </c>
      <c r="BF244" s="238">
        <v>1</v>
      </c>
      <c r="BJ244" s="238">
        <v>2</v>
      </c>
      <c r="BK244" s="238">
        <v>55</v>
      </c>
      <c r="BL244" s="238">
        <v>11</v>
      </c>
      <c r="BM244" s="238">
        <v>21</v>
      </c>
      <c r="CT244" s="238">
        <v>426459</v>
      </c>
      <c r="CU244" s="238">
        <v>4958402</v>
      </c>
      <c r="CV244" s="238">
        <v>44.775235000000002</v>
      </c>
      <c r="CW244" s="238">
        <v>-93.929457900000003</v>
      </c>
      <c r="CX244" s="238" t="s">
        <v>359</v>
      </c>
      <c r="CY244" s="238" t="s">
        <v>4199</v>
      </c>
    </row>
    <row r="245" spans="1:103" hidden="1" x14ac:dyDescent="0.25">
      <c r="A245" s="238">
        <v>10936786</v>
      </c>
      <c r="B245" s="238">
        <v>3</v>
      </c>
      <c r="C245" s="238">
        <v>25</v>
      </c>
      <c r="D245" s="238">
        <v>24.696999999999999</v>
      </c>
      <c r="E245" s="238">
        <v>10</v>
      </c>
      <c r="G245" s="238" t="s">
        <v>1633</v>
      </c>
      <c r="H245" s="238" t="s">
        <v>354</v>
      </c>
      <c r="I245" s="238">
        <v>25</v>
      </c>
      <c r="K245" s="238">
        <v>14026675</v>
      </c>
      <c r="L245" s="238">
        <v>142270172</v>
      </c>
      <c r="M245" s="238">
        <v>8</v>
      </c>
      <c r="N245" s="238">
        <v>15</v>
      </c>
      <c r="O245" s="238">
        <v>2014</v>
      </c>
      <c r="P245" s="238" t="s">
        <v>362</v>
      </c>
      <c r="Q245" s="238">
        <v>21</v>
      </c>
      <c r="S245" s="238">
        <v>4</v>
      </c>
      <c r="T245" s="238">
        <v>0</v>
      </c>
      <c r="U245" s="238">
        <v>2</v>
      </c>
      <c r="V245" s="238">
        <v>5</v>
      </c>
      <c r="W245" s="238">
        <v>10</v>
      </c>
      <c r="X245" s="238">
        <v>10</v>
      </c>
      <c r="Y245" s="238">
        <v>6</v>
      </c>
      <c r="Z245" s="238">
        <v>1</v>
      </c>
      <c r="AB245" s="238">
        <v>1</v>
      </c>
      <c r="AC245" s="238">
        <v>98</v>
      </c>
      <c r="AD245" s="238" t="s">
        <v>1773</v>
      </c>
      <c r="AE245" s="238" t="s">
        <v>880</v>
      </c>
      <c r="AF245" s="238" t="s">
        <v>4198</v>
      </c>
      <c r="AG245" s="238">
        <v>10</v>
      </c>
      <c r="AH245" s="238">
        <v>2</v>
      </c>
      <c r="AI245" s="238">
        <v>2</v>
      </c>
      <c r="AJ245" s="238">
        <v>4</v>
      </c>
      <c r="AK245" s="238">
        <v>24</v>
      </c>
      <c r="AL245" s="238">
        <v>81</v>
      </c>
      <c r="AM245" s="238" t="s">
        <v>363</v>
      </c>
      <c r="AN245" s="238">
        <v>5</v>
      </c>
      <c r="AO245" s="238">
        <v>1</v>
      </c>
      <c r="AS245" s="238">
        <v>7</v>
      </c>
      <c r="AT245" s="238">
        <v>2</v>
      </c>
      <c r="AU245" s="238">
        <v>55</v>
      </c>
      <c r="AV245" s="238">
        <v>10</v>
      </c>
      <c r="AW245" s="238">
        <v>21</v>
      </c>
      <c r="AX245" s="238">
        <v>0</v>
      </c>
      <c r="AY245" s="238">
        <v>1</v>
      </c>
      <c r="AZ245" s="238">
        <v>2</v>
      </c>
      <c r="BB245" s="238">
        <v>17</v>
      </c>
      <c r="BC245" s="238" t="s">
        <v>354</v>
      </c>
      <c r="BD245" s="238">
        <v>5</v>
      </c>
      <c r="BE245" s="238">
        <v>4</v>
      </c>
      <c r="BF245" s="238">
        <v>2</v>
      </c>
      <c r="BG245" s="238">
        <v>7</v>
      </c>
      <c r="BI245" s="238">
        <v>7</v>
      </c>
      <c r="BJ245" s="238">
        <v>2</v>
      </c>
      <c r="BK245" s="238">
        <v>55</v>
      </c>
      <c r="BL245" s="238">
        <v>10</v>
      </c>
      <c r="BM245" s="238">
        <v>21</v>
      </c>
      <c r="CT245" s="238">
        <v>426459</v>
      </c>
      <c r="CU245" s="238">
        <v>4958402</v>
      </c>
      <c r="CV245" s="238">
        <v>44.775235000000002</v>
      </c>
      <c r="CW245" s="238">
        <v>-93.929457900000003</v>
      </c>
      <c r="CX245" s="238" t="s">
        <v>359</v>
      </c>
      <c r="CY245" s="238" t="s">
        <v>4200</v>
      </c>
    </row>
    <row r="246" spans="1:103" x14ac:dyDescent="0.25">
      <c r="A246" s="238">
        <v>10937345</v>
      </c>
      <c r="B246" s="238">
        <v>3</v>
      </c>
      <c r="C246" s="238">
        <v>25</v>
      </c>
      <c r="D246" s="238">
        <v>24.696999999999999</v>
      </c>
      <c r="E246" s="238">
        <v>10</v>
      </c>
      <c r="G246" s="238" t="s">
        <v>1633</v>
      </c>
      <c r="H246" s="238" t="s">
        <v>354</v>
      </c>
      <c r="I246" s="238">
        <v>25</v>
      </c>
      <c r="K246" s="238">
        <v>14029992</v>
      </c>
      <c r="L246" s="238">
        <v>142580054</v>
      </c>
      <c r="M246" s="238">
        <v>9</v>
      </c>
      <c r="N246" s="238">
        <v>13</v>
      </c>
      <c r="O246" s="238">
        <v>2014</v>
      </c>
      <c r="P246" s="238" t="s">
        <v>364</v>
      </c>
      <c r="Q246" s="238">
        <v>21</v>
      </c>
      <c r="S246" s="238">
        <v>5</v>
      </c>
      <c r="T246" s="238">
        <v>0</v>
      </c>
      <c r="U246" s="238">
        <v>2</v>
      </c>
      <c r="V246" s="238">
        <v>90</v>
      </c>
      <c r="W246" s="238">
        <v>10</v>
      </c>
      <c r="X246" s="238">
        <v>2</v>
      </c>
      <c r="Y246" s="238">
        <v>4</v>
      </c>
      <c r="Z246" s="238">
        <v>1</v>
      </c>
      <c r="AB246" s="238">
        <v>1</v>
      </c>
      <c r="AC246" s="238">
        <v>98</v>
      </c>
      <c r="AD246" s="238" t="s">
        <v>4201</v>
      </c>
      <c r="AE246" s="238" t="s">
        <v>1774</v>
      </c>
      <c r="AF246" s="238" t="s">
        <v>4198</v>
      </c>
      <c r="AG246" s="238">
        <v>90</v>
      </c>
      <c r="AH246" s="238">
        <v>0</v>
      </c>
      <c r="AI246" s="238">
        <v>2</v>
      </c>
      <c r="AJ246" s="238">
        <v>2</v>
      </c>
      <c r="AL246" s="238">
        <v>40</v>
      </c>
      <c r="AM246" s="238" t="s">
        <v>363</v>
      </c>
      <c r="AN246" s="238">
        <v>5</v>
      </c>
      <c r="AO246" s="238">
        <v>2</v>
      </c>
      <c r="AQ246" s="238">
        <v>7</v>
      </c>
      <c r="AS246" s="238">
        <v>7</v>
      </c>
      <c r="AT246" s="238">
        <v>2</v>
      </c>
      <c r="AU246" s="238">
        <v>55</v>
      </c>
      <c r="AV246" s="238">
        <v>11</v>
      </c>
      <c r="AW246" s="238">
        <v>21</v>
      </c>
      <c r="AX246" s="238">
        <v>2</v>
      </c>
      <c r="AY246" s="238">
        <v>3</v>
      </c>
      <c r="AZ246" s="238">
        <v>4</v>
      </c>
      <c r="BA246" s="238">
        <v>21</v>
      </c>
      <c r="BB246" s="238">
        <v>45</v>
      </c>
      <c r="BC246" s="238" t="s">
        <v>354</v>
      </c>
      <c r="BD246" s="238">
        <v>5</v>
      </c>
      <c r="BE246" s="238">
        <v>1</v>
      </c>
      <c r="BI246" s="238">
        <v>7</v>
      </c>
      <c r="BJ246" s="238">
        <v>2</v>
      </c>
      <c r="BK246" s="238">
        <v>55</v>
      </c>
      <c r="BL246" s="238">
        <v>11</v>
      </c>
      <c r="BM246" s="238">
        <v>21</v>
      </c>
      <c r="CT246" s="238">
        <v>426459</v>
      </c>
      <c r="CU246" s="238">
        <v>4958402</v>
      </c>
      <c r="CV246" s="238">
        <v>44.775235000000002</v>
      </c>
      <c r="CW246" s="238">
        <v>-93.929457900000003</v>
      </c>
      <c r="CX246" s="238" t="s">
        <v>359</v>
      </c>
      <c r="CY246" s="238" t="s">
        <v>4202</v>
      </c>
    </row>
    <row r="247" spans="1:103" hidden="1" x14ac:dyDescent="0.25">
      <c r="A247" s="238">
        <v>11018778</v>
      </c>
      <c r="B247" s="238">
        <v>3</v>
      </c>
      <c r="C247" s="238">
        <v>25</v>
      </c>
      <c r="D247" s="238">
        <v>24.696999999999999</v>
      </c>
      <c r="E247" s="238">
        <v>10</v>
      </c>
      <c r="G247" s="238" t="s">
        <v>1633</v>
      </c>
      <c r="H247" s="238" t="s">
        <v>354</v>
      </c>
      <c r="I247" s="238">
        <v>25</v>
      </c>
      <c r="K247" s="238">
        <v>15503772</v>
      </c>
      <c r="L247" s="238">
        <v>151060190</v>
      </c>
      <c r="M247" s="238">
        <v>4</v>
      </c>
      <c r="N247" s="238">
        <v>11</v>
      </c>
      <c r="O247" s="238">
        <v>2015</v>
      </c>
      <c r="P247" s="238" t="s">
        <v>364</v>
      </c>
      <c r="Q247" s="238">
        <v>20</v>
      </c>
      <c r="R247" s="238" t="s">
        <v>356</v>
      </c>
      <c r="S247" s="238">
        <v>2</v>
      </c>
      <c r="T247" s="238">
        <v>0</v>
      </c>
      <c r="U247" s="238">
        <v>2</v>
      </c>
      <c r="V247" s="238">
        <v>5</v>
      </c>
      <c r="W247" s="238">
        <v>10</v>
      </c>
      <c r="X247" s="238">
        <v>3</v>
      </c>
      <c r="Y247" s="238">
        <v>3</v>
      </c>
      <c r="Z247" s="238">
        <v>1</v>
      </c>
      <c r="AB247" s="238">
        <v>1</v>
      </c>
      <c r="AC247" s="238">
        <v>98</v>
      </c>
      <c r="AD247" s="238">
        <v>5</v>
      </c>
      <c r="AE247" s="238">
        <v>33</v>
      </c>
      <c r="AF247" s="238" t="s">
        <v>4198</v>
      </c>
      <c r="AG247" s="238">
        <v>10</v>
      </c>
      <c r="AH247" s="238">
        <v>2</v>
      </c>
      <c r="AI247" s="238">
        <v>2</v>
      </c>
      <c r="AJ247" s="238">
        <v>1</v>
      </c>
      <c r="AK247" s="238">
        <v>7</v>
      </c>
      <c r="AL247" s="238">
        <v>26</v>
      </c>
      <c r="AM247" s="238" t="s">
        <v>354</v>
      </c>
      <c r="AN247" s="238">
        <v>5</v>
      </c>
      <c r="AO247" s="238">
        <v>2</v>
      </c>
      <c r="AS247" s="238">
        <v>7</v>
      </c>
      <c r="AT247" s="238">
        <v>2</v>
      </c>
      <c r="AU247" s="238">
        <v>55</v>
      </c>
      <c r="AV247" s="238">
        <v>11</v>
      </c>
      <c r="AW247" s="238">
        <v>21</v>
      </c>
      <c r="AX247" s="238">
        <v>2</v>
      </c>
      <c r="AY247" s="238">
        <v>3</v>
      </c>
      <c r="AZ247" s="238">
        <v>4</v>
      </c>
      <c r="BA247" s="238">
        <v>21</v>
      </c>
      <c r="BB247" s="238">
        <v>34</v>
      </c>
      <c r="BC247" s="238" t="s">
        <v>354</v>
      </c>
      <c r="BD247" s="238">
        <v>5</v>
      </c>
      <c r="BE247" s="238">
        <v>1</v>
      </c>
      <c r="BI247" s="238">
        <v>7</v>
      </c>
      <c r="BJ247" s="238">
        <v>2</v>
      </c>
      <c r="BK247" s="238">
        <v>55</v>
      </c>
      <c r="BL247" s="238">
        <v>11</v>
      </c>
      <c r="BM247" s="238">
        <v>21</v>
      </c>
      <c r="CT247" s="238">
        <v>426459</v>
      </c>
      <c r="CU247" s="238">
        <v>4958402</v>
      </c>
      <c r="CV247" s="238">
        <v>44.775235000000002</v>
      </c>
      <c r="CW247" s="238">
        <v>-93.929457900000003</v>
      </c>
      <c r="CX247" s="238" t="s">
        <v>359</v>
      </c>
      <c r="CY247" s="238" t="s">
        <v>4203</v>
      </c>
    </row>
    <row r="248" spans="1:103" hidden="1" x14ac:dyDescent="0.25">
      <c r="A248" s="238">
        <v>11021071</v>
      </c>
      <c r="B248" s="238">
        <v>3</v>
      </c>
      <c r="C248" s="238">
        <v>25</v>
      </c>
      <c r="D248" s="238">
        <v>24.696999999999999</v>
      </c>
      <c r="E248" s="238">
        <v>10</v>
      </c>
      <c r="G248" s="238" t="s">
        <v>1633</v>
      </c>
      <c r="H248" s="238" t="s">
        <v>354</v>
      </c>
      <c r="I248" s="238">
        <v>25</v>
      </c>
      <c r="K248" s="238">
        <v>15025886</v>
      </c>
      <c r="L248" s="238">
        <v>152210006</v>
      </c>
      <c r="M248" s="238">
        <v>8</v>
      </c>
      <c r="N248" s="238">
        <v>8</v>
      </c>
      <c r="O248" s="238">
        <v>2015</v>
      </c>
      <c r="P248" s="238" t="s">
        <v>364</v>
      </c>
      <c r="Q248" s="238">
        <v>22</v>
      </c>
      <c r="S248" s="238">
        <v>3</v>
      </c>
      <c r="T248" s="238">
        <v>0</v>
      </c>
      <c r="U248" s="238">
        <v>2</v>
      </c>
      <c r="V248" s="238">
        <v>11</v>
      </c>
      <c r="W248" s="238">
        <v>10</v>
      </c>
      <c r="X248" s="238">
        <v>3</v>
      </c>
      <c r="Y248" s="238">
        <v>4</v>
      </c>
      <c r="Z248" s="238">
        <v>1</v>
      </c>
      <c r="AB248" s="238">
        <v>1</v>
      </c>
      <c r="AC248" s="238">
        <v>98</v>
      </c>
      <c r="AD248" s="238" t="s">
        <v>4201</v>
      </c>
      <c r="AE248" s="238" t="s">
        <v>880</v>
      </c>
      <c r="AF248" s="238" t="s">
        <v>4198</v>
      </c>
      <c r="AG248" s="238">
        <v>6</v>
      </c>
      <c r="AH248" s="238">
        <v>0</v>
      </c>
      <c r="AI248" s="238">
        <v>2</v>
      </c>
      <c r="AJ248" s="238">
        <v>2</v>
      </c>
      <c r="AL248" s="238">
        <v>72</v>
      </c>
      <c r="AM248" s="238" t="s">
        <v>354</v>
      </c>
      <c r="AN248" s="238">
        <v>5</v>
      </c>
      <c r="AO248" s="238">
        <v>2</v>
      </c>
      <c r="AQ248" s="238">
        <v>7</v>
      </c>
      <c r="AS248" s="238">
        <v>7</v>
      </c>
      <c r="AT248" s="238">
        <v>2</v>
      </c>
      <c r="AU248" s="238">
        <v>55</v>
      </c>
      <c r="AV248" s="238">
        <v>11</v>
      </c>
      <c r="AW248" s="238">
        <v>21</v>
      </c>
      <c r="AX248" s="238">
        <v>2</v>
      </c>
      <c r="AY248" s="238">
        <v>44</v>
      </c>
      <c r="AZ248" s="238">
        <v>7</v>
      </c>
      <c r="BA248" s="238">
        <v>21</v>
      </c>
      <c r="BB248" s="238">
        <v>34</v>
      </c>
      <c r="BC248" s="238" t="s">
        <v>354</v>
      </c>
      <c r="BD248" s="238">
        <v>5</v>
      </c>
      <c r="BE248" s="238">
        <v>1</v>
      </c>
      <c r="BI248" s="238">
        <v>7</v>
      </c>
      <c r="BJ248" s="238">
        <v>2</v>
      </c>
      <c r="BK248" s="238">
        <v>55</v>
      </c>
      <c r="BL248" s="238">
        <v>11</v>
      </c>
      <c r="BM248" s="238">
        <v>21</v>
      </c>
      <c r="CT248" s="238">
        <v>426459</v>
      </c>
      <c r="CU248" s="238">
        <v>4958402</v>
      </c>
      <c r="CV248" s="238">
        <v>44.775235000000002</v>
      </c>
      <c r="CW248" s="238">
        <v>-93.929457900000003</v>
      </c>
      <c r="CX248" s="238" t="s">
        <v>359</v>
      </c>
      <c r="CY248" s="238" t="s">
        <v>4204</v>
      </c>
    </row>
    <row r="249" spans="1:103" hidden="1" x14ac:dyDescent="0.25">
      <c r="A249" s="238">
        <v>11023351</v>
      </c>
      <c r="B249" s="238">
        <v>3</v>
      </c>
      <c r="C249" s="238">
        <v>25</v>
      </c>
      <c r="D249" s="238">
        <v>24.696999999999999</v>
      </c>
      <c r="E249" s="238">
        <v>10</v>
      </c>
      <c r="G249" s="238" t="s">
        <v>1633</v>
      </c>
      <c r="H249" s="238" t="s">
        <v>354</v>
      </c>
      <c r="I249" s="238">
        <v>25</v>
      </c>
      <c r="K249" s="238">
        <v>15512090</v>
      </c>
      <c r="L249" s="238">
        <v>153230244</v>
      </c>
      <c r="M249" s="238">
        <v>11</v>
      </c>
      <c r="N249" s="238">
        <v>19</v>
      </c>
      <c r="O249" s="238">
        <v>2015</v>
      </c>
      <c r="P249" s="238" t="s">
        <v>384</v>
      </c>
      <c r="Q249" s="238">
        <v>10</v>
      </c>
      <c r="S249" s="238">
        <v>4</v>
      </c>
      <c r="T249" s="238">
        <v>0</v>
      </c>
      <c r="U249" s="238">
        <v>2</v>
      </c>
      <c r="V249" s="238">
        <v>5</v>
      </c>
      <c r="W249" s="238">
        <v>10</v>
      </c>
      <c r="X249" s="238">
        <v>3</v>
      </c>
      <c r="Y249" s="238">
        <v>1</v>
      </c>
      <c r="Z249" s="238">
        <v>2</v>
      </c>
      <c r="AB249" s="238">
        <v>1</v>
      </c>
      <c r="AC249" s="238">
        <v>98</v>
      </c>
      <c r="AD249" s="238" t="s">
        <v>876</v>
      </c>
      <c r="AE249" s="238" t="s">
        <v>1771</v>
      </c>
      <c r="AF249" s="238" t="s">
        <v>4198</v>
      </c>
      <c r="AG249" s="238">
        <v>10</v>
      </c>
      <c r="AH249" s="238">
        <v>2</v>
      </c>
      <c r="AI249" s="238">
        <v>2</v>
      </c>
      <c r="AJ249" s="238">
        <v>1</v>
      </c>
      <c r="AK249" s="238">
        <v>21</v>
      </c>
      <c r="AL249" s="238">
        <v>29</v>
      </c>
      <c r="AM249" s="238" t="s">
        <v>354</v>
      </c>
      <c r="AN249" s="238">
        <v>5</v>
      </c>
      <c r="AO249" s="238">
        <v>2</v>
      </c>
      <c r="AS249" s="238">
        <v>7</v>
      </c>
      <c r="AT249" s="238">
        <v>2</v>
      </c>
      <c r="AU249" s="238">
        <v>55</v>
      </c>
      <c r="AV249" s="238">
        <v>11</v>
      </c>
      <c r="AW249" s="238">
        <v>21</v>
      </c>
      <c r="AX249" s="238">
        <v>2</v>
      </c>
      <c r="AY249" s="238">
        <v>4</v>
      </c>
      <c r="AZ249" s="238">
        <v>4</v>
      </c>
      <c r="BA249" s="238">
        <v>21</v>
      </c>
      <c r="BB249" s="238">
        <v>29</v>
      </c>
      <c r="BC249" s="238" t="s">
        <v>363</v>
      </c>
      <c r="BD249" s="238">
        <v>5</v>
      </c>
      <c r="BE249" s="238">
        <v>1</v>
      </c>
      <c r="BI249" s="238">
        <v>7</v>
      </c>
      <c r="BJ249" s="238">
        <v>2</v>
      </c>
      <c r="BK249" s="238">
        <v>55</v>
      </c>
      <c r="BL249" s="238">
        <v>11</v>
      </c>
      <c r="BM249" s="238">
        <v>21</v>
      </c>
      <c r="CT249" s="238">
        <v>426459</v>
      </c>
      <c r="CU249" s="238">
        <v>4958402</v>
      </c>
      <c r="CV249" s="238">
        <v>44.775235000000002</v>
      </c>
      <c r="CW249" s="238">
        <v>-93.929457900000003</v>
      </c>
      <c r="CX249" s="238" t="s">
        <v>359</v>
      </c>
      <c r="CY249" s="238" t="s">
        <v>4205</v>
      </c>
    </row>
    <row r="250" spans="1:103" x14ac:dyDescent="0.25">
      <c r="A250" s="238">
        <v>758718</v>
      </c>
      <c r="B250" s="238">
        <v>3</v>
      </c>
      <c r="C250" s="238">
        <v>25</v>
      </c>
      <c r="D250" s="238">
        <v>24.696999999999999</v>
      </c>
      <c r="E250" s="238">
        <v>10</v>
      </c>
      <c r="G250" s="238" t="s">
        <v>1633</v>
      </c>
      <c r="H250" s="238" t="s">
        <v>354</v>
      </c>
      <c r="I250" s="238">
        <v>25</v>
      </c>
      <c r="K250" s="238">
        <v>19032675</v>
      </c>
      <c r="M250" s="238">
        <v>10</v>
      </c>
      <c r="N250" s="238">
        <v>31</v>
      </c>
      <c r="O250" s="238">
        <v>2019</v>
      </c>
      <c r="P250" s="238" t="s">
        <v>384</v>
      </c>
      <c r="Q250" s="238">
        <v>15</v>
      </c>
      <c r="R250" s="238" t="s">
        <v>356</v>
      </c>
      <c r="S250" s="238">
        <v>5</v>
      </c>
      <c r="T250" s="238">
        <v>0</v>
      </c>
      <c r="U250" s="238">
        <v>2</v>
      </c>
      <c r="V250" s="238">
        <v>5</v>
      </c>
      <c r="W250" s="238">
        <v>10</v>
      </c>
      <c r="X250" s="238">
        <v>3</v>
      </c>
      <c r="Y250" s="238">
        <v>1</v>
      </c>
      <c r="Z250" s="238">
        <v>1</v>
      </c>
      <c r="AB250" s="238">
        <v>1</v>
      </c>
      <c r="AC250" s="238">
        <v>98</v>
      </c>
      <c r="AD250" s="238" t="s">
        <v>967</v>
      </c>
      <c r="AF250" s="238" t="s">
        <v>4198</v>
      </c>
      <c r="AG250" s="238">
        <v>10</v>
      </c>
      <c r="AH250" s="238">
        <v>2</v>
      </c>
      <c r="AI250" s="238">
        <v>2</v>
      </c>
      <c r="AJ250" s="238">
        <v>4</v>
      </c>
      <c r="AK250" s="238">
        <v>21</v>
      </c>
      <c r="AL250" s="238">
        <v>50</v>
      </c>
      <c r="AM250" s="238" t="s">
        <v>363</v>
      </c>
      <c r="AN250" s="238">
        <v>5</v>
      </c>
      <c r="AO250" s="238">
        <v>1</v>
      </c>
      <c r="AS250" s="238">
        <v>12</v>
      </c>
      <c r="AT250" s="238">
        <v>9</v>
      </c>
      <c r="AU250" s="238">
        <v>55</v>
      </c>
      <c r="AV250" s="238">
        <v>11</v>
      </c>
      <c r="AW250" s="238">
        <v>21</v>
      </c>
      <c r="AX250" s="238">
        <v>2</v>
      </c>
      <c r="AY250" s="238">
        <v>2</v>
      </c>
      <c r="AZ250" s="238">
        <v>2</v>
      </c>
      <c r="BA250" s="238">
        <v>21</v>
      </c>
      <c r="BB250" s="238">
        <v>76</v>
      </c>
      <c r="BC250" s="238" t="s">
        <v>363</v>
      </c>
      <c r="BD250" s="238">
        <v>5</v>
      </c>
      <c r="BE250" s="238">
        <v>2</v>
      </c>
      <c r="BI250" s="238">
        <v>12</v>
      </c>
      <c r="BJ250" s="238">
        <v>23</v>
      </c>
      <c r="BK250" s="238">
        <v>55</v>
      </c>
      <c r="BL250" s="238">
        <v>11</v>
      </c>
      <c r="BM250" s="238">
        <v>21</v>
      </c>
      <c r="CT250" s="238">
        <v>426458.77464838902</v>
      </c>
      <c r="CU250" s="238">
        <v>4958402.7674448201</v>
      </c>
      <c r="CV250" s="238">
        <v>44.775237420000003</v>
      </c>
      <c r="CW250" s="238">
        <v>-93.929456099999996</v>
      </c>
      <c r="CX250" s="238" t="s">
        <v>359</v>
      </c>
      <c r="CY250" s="238" t="s">
        <v>4206</v>
      </c>
    </row>
    <row r="251" spans="1:103" hidden="1" x14ac:dyDescent="0.25">
      <c r="A251" s="238">
        <v>625498</v>
      </c>
      <c r="B251" s="238">
        <v>3</v>
      </c>
      <c r="C251" s="238">
        <v>25</v>
      </c>
      <c r="D251" s="238">
        <v>24.710999999999999</v>
      </c>
      <c r="E251" s="238">
        <v>10</v>
      </c>
      <c r="G251" s="238" t="s">
        <v>1633</v>
      </c>
      <c r="H251" s="238" t="s">
        <v>354</v>
      </c>
      <c r="I251" s="238">
        <v>25</v>
      </c>
      <c r="K251" s="238">
        <v>18024329</v>
      </c>
      <c r="M251" s="238">
        <v>8</v>
      </c>
      <c r="N251" s="238">
        <v>4</v>
      </c>
      <c r="O251" s="238">
        <v>2018</v>
      </c>
      <c r="P251" s="238" t="s">
        <v>364</v>
      </c>
      <c r="Q251" s="238">
        <v>8</v>
      </c>
      <c r="S251" s="238">
        <v>4</v>
      </c>
      <c r="T251" s="238">
        <v>0</v>
      </c>
      <c r="U251" s="238">
        <v>2</v>
      </c>
      <c r="V251" s="238">
        <v>5</v>
      </c>
      <c r="W251" s="238">
        <v>10</v>
      </c>
      <c r="X251" s="238">
        <v>28</v>
      </c>
      <c r="Y251" s="238">
        <v>1</v>
      </c>
      <c r="Z251" s="238">
        <v>3</v>
      </c>
      <c r="AA251" s="238">
        <v>2</v>
      </c>
      <c r="AB251" s="238">
        <v>2</v>
      </c>
      <c r="AC251" s="238">
        <v>98</v>
      </c>
      <c r="AD251" s="238" t="s">
        <v>967</v>
      </c>
      <c r="AF251" s="238" t="s">
        <v>4198</v>
      </c>
      <c r="AG251" s="238">
        <v>10</v>
      </c>
      <c r="AH251" s="238">
        <v>2</v>
      </c>
      <c r="AI251" s="238">
        <v>4</v>
      </c>
      <c r="AJ251" s="238">
        <v>1</v>
      </c>
      <c r="AK251" s="238">
        <v>21</v>
      </c>
      <c r="AL251" s="238">
        <v>48</v>
      </c>
      <c r="AM251" s="238" t="s">
        <v>363</v>
      </c>
      <c r="AN251" s="238">
        <v>5</v>
      </c>
      <c r="AO251" s="238">
        <v>64</v>
      </c>
      <c r="AS251" s="238">
        <v>12</v>
      </c>
      <c r="AT251" s="238">
        <v>23</v>
      </c>
      <c r="AU251" s="238">
        <v>55</v>
      </c>
      <c r="AV251" s="238">
        <v>11</v>
      </c>
      <c r="AW251" s="238">
        <v>21</v>
      </c>
      <c r="AX251" s="238">
        <v>2</v>
      </c>
      <c r="AY251" s="238">
        <v>2</v>
      </c>
      <c r="AZ251" s="238">
        <v>1</v>
      </c>
      <c r="BA251" s="238">
        <v>21</v>
      </c>
      <c r="BB251" s="238">
        <v>46</v>
      </c>
      <c r="BC251" s="238" t="s">
        <v>354</v>
      </c>
      <c r="BD251" s="238">
        <v>5</v>
      </c>
      <c r="BE251" s="238">
        <v>1</v>
      </c>
      <c r="BI251" s="238">
        <v>12</v>
      </c>
      <c r="BJ251" s="238">
        <v>9</v>
      </c>
      <c r="BK251" s="238">
        <v>55</v>
      </c>
      <c r="BL251" s="238">
        <v>11</v>
      </c>
      <c r="BM251" s="238">
        <v>21</v>
      </c>
      <c r="CT251" s="238">
        <v>426467.74772580701</v>
      </c>
      <c r="CU251" s="238">
        <v>4958424.9655237403</v>
      </c>
      <c r="CV251" s="238">
        <v>44.775438149999999</v>
      </c>
      <c r="CW251" s="238">
        <v>-93.929345920000003</v>
      </c>
      <c r="CX251" s="238" t="s">
        <v>359</v>
      </c>
      <c r="CY251" s="238" t="s">
        <v>4207</v>
      </c>
    </row>
    <row r="252" spans="1:103" hidden="1" x14ac:dyDescent="0.25">
      <c r="A252" s="238">
        <v>608433</v>
      </c>
      <c r="B252" s="238">
        <v>3</v>
      </c>
      <c r="C252" s="238">
        <v>25</v>
      </c>
      <c r="D252" s="238">
        <v>24.744</v>
      </c>
      <c r="E252" s="238">
        <v>10</v>
      </c>
      <c r="F252" s="238" t="s">
        <v>380</v>
      </c>
      <c r="H252" s="238" t="s">
        <v>354</v>
      </c>
      <c r="I252" s="238">
        <v>25</v>
      </c>
      <c r="K252" s="238">
        <v>18507878</v>
      </c>
      <c r="M252" s="238">
        <v>6</v>
      </c>
      <c r="N252" s="238">
        <v>27</v>
      </c>
      <c r="O252" s="238">
        <v>2018</v>
      </c>
      <c r="P252" s="238" t="s">
        <v>355</v>
      </c>
      <c r="Q252" s="238">
        <v>13</v>
      </c>
      <c r="S252" s="238">
        <v>4</v>
      </c>
      <c r="T252" s="238">
        <v>0</v>
      </c>
      <c r="U252" s="238">
        <v>2</v>
      </c>
      <c r="V252" s="238">
        <v>5</v>
      </c>
      <c r="W252" s="238">
        <v>10</v>
      </c>
      <c r="X252" s="238">
        <v>3</v>
      </c>
      <c r="Y252" s="238">
        <v>1</v>
      </c>
      <c r="Z252" s="238">
        <v>2</v>
      </c>
      <c r="AB252" s="238">
        <v>1</v>
      </c>
      <c r="AC252" s="238">
        <v>98</v>
      </c>
      <c r="AD252" s="238" t="s">
        <v>967</v>
      </c>
      <c r="AF252" s="238" t="s">
        <v>4198</v>
      </c>
      <c r="AG252" s="238">
        <v>10</v>
      </c>
      <c r="AH252" s="238">
        <v>2</v>
      </c>
      <c r="AI252" s="238">
        <v>2</v>
      </c>
      <c r="AJ252" s="238">
        <v>4</v>
      </c>
      <c r="AK252" s="238">
        <v>21</v>
      </c>
      <c r="AL252" s="238">
        <v>26</v>
      </c>
      <c r="AM252" s="238" t="s">
        <v>363</v>
      </c>
      <c r="AN252" s="238">
        <v>5</v>
      </c>
      <c r="AO252" s="238">
        <v>2</v>
      </c>
      <c r="AS252" s="238">
        <v>11</v>
      </c>
      <c r="AT252" s="238">
        <v>23</v>
      </c>
      <c r="AU252" s="238">
        <v>55</v>
      </c>
      <c r="AV252" s="238">
        <v>11</v>
      </c>
      <c r="AW252" s="238">
        <v>21</v>
      </c>
      <c r="AX252" s="238">
        <v>2</v>
      </c>
      <c r="AY252" s="238">
        <v>49</v>
      </c>
      <c r="AZ252" s="238">
        <v>4</v>
      </c>
      <c r="BA252" s="238">
        <v>21</v>
      </c>
      <c r="BB252" s="238">
        <v>45</v>
      </c>
      <c r="BC252" s="238" t="s">
        <v>354</v>
      </c>
      <c r="BD252" s="238">
        <v>5</v>
      </c>
      <c r="BE252" s="238">
        <v>1</v>
      </c>
      <c r="BI252" s="238">
        <v>12</v>
      </c>
      <c r="BJ252" s="238">
        <v>9</v>
      </c>
      <c r="BL252" s="238">
        <v>11</v>
      </c>
      <c r="BM252" s="238">
        <v>21</v>
      </c>
      <c r="CT252" s="238">
        <v>426504.96147659002</v>
      </c>
      <c r="CU252" s="238">
        <v>4958463.2207264397</v>
      </c>
      <c r="CV252" s="238">
        <v>44.775786320000002</v>
      </c>
      <c r="CW252" s="238">
        <v>-93.928881169999997</v>
      </c>
      <c r="CX252" s="238" t="s">
        <v>359</v>
      </c>
      <c r="CY252" s="238" t="s">
        <v>4616</v>
      </c>
    </row>
    <row r="253" spans="1:103" hidden="1" x14ac:dyDescent="0.25">
      <c r="A253" s="238">
        <v>10849833</v>
      </c>
      <c r="B253" s="238">
        <v>3</v>
      </c>
      <c r="C253" s="238">
        <v>25</v>
      </c>
      <c r="D253" s="238">
        <v>25.146999999999998</v>
      </c>
      <c r="E253" s="238">
        <v>10</v>
      </c>
      <c r="G253" s="238" t="s">
        <v>1633</v>
      </c>
      <c r="H253" s="238" t="s">
        <v>354</v>
      </c>
      <c r="I253" s="238">
        <v>25</v>
      </c>
      <c r="K253" s="238">
        <v>13005526</v>
      </c>
      <c r="L253" s="238">
        <v>130590022</v>
      </c>
      <c r="M253" s="238">
        <v>2</v>
      </c>
      <c r="N253" s="238">
        <v>23</v>
      </c>
      <c r="O253" s="238">
        <v>2013</v>
      </c>
      <c r="P253" s="238" t="s">
        <v>364</v>
      </c>
      <c r="Q253" s="238">
        <v>11</v>
      </c>
      <c r="S253" s="238">
        <v>4</v>
      </c>
      <c r="T253" s="238">
        <v>0</v>
      </c>
      <c r="U253" s="238">
        <v>2</v>
      </c>
      <c r="V253" s="238">
        <v>1</v>
      </c>
      <c r="W253" s="238">
        <v>10</v>
      </c>
      <c r="X253" s="238">
        <v>4</v>
      </c>
      <c r="Y253" s="238">
        <v>1</v>
      </c>
      <c r="Z253" s="238">
        <v>1</v>
      </c>
      <c r="AB253" s="238">
        <v>1</v>
      </c>
      <c r="AC253" s="238">
        <v>98</v>
      </c>
      <c r="AD253" s="238" t="s">
        <v>1773</v>
      </c>
      <c r="AE253" s="238" t="s">
        <v>4617</v>
      </c>
      <c r="AF253" s="238" t="s">
        <v>4198</v>
      </c>
      <c r="AG253" s="238">
        <v>7</v>
      </c>
      <c r="AH253" s="238">
        <v>2</v>
      </c>
      <c r="AI253" s="238">
        <v>2</v>
      </c>
      <c r="AJ253" s="238">
        <v>4</v>
      </c>
      <c r="AK253" s="238">
        <v>24</v>
      </c>
      <c r="AL253" s="238">
        <v>27</v>
      </c>
      <c r="AM253" s="238" t="s">
        <v>354</v>
      </c>
      <c r="AN253" s="238">
        <v>5</v>
      </c>
      <c r="AO253" s="238">
        <v>1</v>
      </c>
      <c r="AS253" s="238">
        <v>7</v>
      </c>
      <c r="AT253" s="238">
        <v>2</v>
      </c>
      <c r="AU253" s="238">
        <v>55</v>
      </c>
      <c r="AV253" s="238">
        <v>11</v>
      </c>
      <c r="AW253" s="238">
        <v>21</v>
      </c>
      <c r="AX253" s="238">
        <v>2</v>
      </c>
      <c r="AY253" s="238">
        <v>2</v>
      </c>
      <c r="AZ253" s="238">
        <v>4</v>
      </c>
      <c r="BA253" s="238">
        <v>21</v>
      </c>
      <c r="BB253" s="238">
        <v>37</v>
      </c>
      <c r="BC253" s="238" t="s">
        <v>354</v>
      </c>
      <c r="BD253" s="238">
        <v>5</v>
      </c>
      <c r="BE253" s="238">
        <v>15</v>
      </c>
      <c r="BI253" s="238">
        <v>7</v>
      </c>
      <c r="BJ253" s="238">
        <v>2</v>
      </c>
      <c r="BK253" s="238">
        <v>55</v>
      </c>
      <c r="BL253" s="238">
        <v>11</v>
      </c>
      <c r="BM253" s="238">
        <v>21</v>
      </c>
      <c r="CT253" s="238">
        <v>426875</v>
      </c>
      <c r="CU253" s="238">
        <v>4958996</v>
      </c>
      <c r="CV253" s="238">
        <v>44.780618799999999</v>
      </c>
      <c r="CW253" s="238">
        <v>-93.924278400000006</v>
      </c>
      <c r="CX253" s="238" t="s">
        <v>359</v>
      </c>
      <c r="CY253" s="238" t="s">
        <v>4618</v>
      </c>
    </row>
    <row r="254" spans="1:103" x14ac:dyDescent="0.25">
      <c r="A254" s="238">
        <v>602776</v>
      </c>
      <c r="B254" s="238">
        <v>3</v>
      </c>
      <c r="C254" s="238">
        <v>25</v>
      </c>
      <c r="D254" s="238">
        <v>25.227</v>
      </c>
      <c r="E254" s="238">
        <v>10</v>
      </c>
      <c r="G254" s="238" t="s">
        <v>1633</v>
      </c>
      <c r="H254" s="238" t="s">
        <v>354</v>
      </c>
      <c r="I254" s="238">
        <v>25</v>
      </c>
      <c r="K254" s="238">
        <v>18017597</v>
      </c>
      <c r="M254" s="238">
        <v>6</v>
      </c>
      <c r="N254" s="238">
        <v>7</v>
      </c>
      <c r="O254" s="238">
        <v>2018</v>
      </c>
      <c r="P254" s="238" t="s">
        <v>384</v>
      </c>
      <c r="Q254" s="238">
        <v>21</v>
      </c>
      <c r="R254" s="238" t="s">
        <v>369</v>
      </c>
      <c r="S254" s="238">
        <v>5</v>
      </c>
      <c r="T254" s="238">
        <v>0</v>
      </c>
      <c r="U254" s="238">
        <v>1</v>
      </c>
      <c r="W254" s="238">
        <v>16</v>
      </c>
      <c r="X254" s="238">
        <v>2</v>
      </c>
      <c r="Y254" s="238">
        <v>6</v>
      </c>
      <c r="Z254" s="238">
        <v>1</v>
      </c>
      <c r="AB254" s="238">
        <v>1</v>
      </c>
      <c r="AC254" s="238">
        <v>98</v>
      </c>
      <c r="AD254" s="238" t="s">
        <v>967</v>
      </c>
      <c r="AF254" s="238" t="s">
        <v>4198</v>
      </c>
      <c r="AG254" s="238">
        <v>4</v>
      </c>
      <c r="AH254" s="238">
        <v>2</v>
      </c>
      <c r="AI254" s="238">
        <v>2</v>
      </c>
      <c r="AJ254" s="238">
        <v>3</v>
      </c>
      <c r="AK254" s="238">
        <v>21</v>
      </c>
      <c r="AL254" s="238">
        <v>35</v>
      </c>
      <c r="AM254" s="238" t="s">
        <v>354</v>
      </c>
      <c r="AN254" s="238">
        <v>5</v>
      </c>
      <c r="AO254" s="238">
        <v>1</v>
      </c>
      <c r="AS254" s="238">
        <v>12</v>
      </c>
      <c r="AT254" s="238">
        <v>9</v>
      </c>
      <c r="AU254" s="238">
        <v>55</v>
      </c>
      <c r="AV254" s="238">
        <v>11</v>
      </c>
      <c r="AW254" s="238">
        <v>21</v>
      </c>
      <c r="CT254" s="238">
        <v>426946.87379897397</v>
      </c>
      <c r="CU254" s="238">
        <v>4959101.2658024402</v>
      </c>
      <c r="CV254" s="238">
        <v>44.781574720000002</v>
      </c>
      <c r="CW254" s="238">
        <v>-93.923388239999994</v>
      </c>
      <c r="CX254" s="238" t="s">
        <v>359</v>
      </c>
      <c r="CY254" s="238" t="s">
        <v>4619</v>
      </c>
    </row>
    <row r="255" spans="1:103" x14ac:dyDescent="0.25">
      <c r="A255" s="238">
        <v>11016818</v>
      </c>
      <c r="B255" s="238">
        <v>3</v>
      </c>
      <c r="C255" s="238">
        <v>25</v>
      </c>
      <c r="D255" s="238">
        <v>25.510999999999999</v>
      </c>
      <c r="E255" s="238">
        <v>10</v>
      </c>
      <c r="G255" s="238" t="s">
        <v>1633</v>
      </c>
      <c r="H255" s="238" t="s">
        <v>354</v>
      </c>
      <c r="I255" s="238">
        <v>25</v>
      </c>
      <c r="K255" s="238">
        <v>15600215</v>
      </c>
      <c r="L255" s="238">
        <v>150220249</v>
      </c>
      <c r="M255" s="238">
        <v>1</v>
      </c>
      <c r="N255" s="238">
        <v>13</v>
      </c>
      <c r="O255" s="238">
        <v>2015</v>
      </c>
      <c r="P255" s="238" t="s">
        <v>368</v>
      </c>
      <c r="Q255" s="238">
        <v>7</v>
      </c>
      <c r="S255" s="238">
        <v>5</v>
      </c>
      <c r="T255" s="238">
        <v>0</v>
      </c>
      <c r="U255" s="238">
        <v>2</v>
      </c>
      <c r="V255" s="238">
        <v>1</v>
      </c>
      <c r="W255" s="238">
        <v>10</v>
      </c>
      <c r="X255" s="238">
        <v>2</v>
      </c>
      <c r="Y255" s="238">
        <v>6</v>
      </c>
      <c r="Z255" s="238">
        <v>1</v>
      </c>
      <c r="AB255" s="238">
        <v>1</v>
      </c>
      <c r="AC255" s="238">
        <v>98</v>
      </c>
      <c r="AD255" s="238" t="s">
        <v>4620</v>
      </c>
      <c r="AE255" s="238" t="s">
        <v>4621</v>
      </c>
      <c r="AF255" s="238" t="s">
        <v>4198</v>
      </c>
      <c r="AG255" s="238">
        <v>7</v>
      </c>
      <c r="AH255" s="238">
        <v>2</v>
      </c>
      <c r="AI255" s="238">
        <v>2</v>
      </c>
      <c r="AJ255" s="238">
        <v>1</v>
      </c>
      <c r="AK255" s="238">
        <v>8</v>
      </c>
      <c r="AL255" s="238">
        <v>29</v>
      </c>
      <c r="AM255" s="238" t="s">
        <v>354</v>
      </c>
      <c r="AN255" s="238">
        <v>5</v>
      </c>
      <c r="AO255" s="238">
        <v>1</v>
      </c>
      <c r="AS255" s="238">
        <v>7</v>
      </c>
      <c r="AT255" s="238">
        <v>98</v>
      </c>
      <c r="AU255" s="238">
        <v>55</v>
      </c>
      <c r="AV255" s="238">
        <v>11</v>
      </c>
      <c r="AW255" s="238">
        <v>21</v>
      </c>
      <c r="AX255" s="238">
        <v>2</v>
      </c>
      <c r="AY255" s="238">
        <v>1</v>
      </c>
      <c r="AZ255" s="238">
        <v>1</v>
      </c>
      <c r="BA255" s="238">
        <v>21</v>
      </c>
      <c r="BB255" s="238">
        <v>18</v>
      </c>
      <c r="BC255" s="238" t="s">
        <v>354</v>
      </c>
      <c r="BD255" s="238">
        <v>5</v>
      </c>
      <c r="BE255" s="238">
        <v>15</v>
      </c>
      <c r="BI255" s="238">
        <v>7</v>
      </c>
      <c r="BJ255" s="238">
        <v>98</v>
      </c>
      <c r="BK255" s="238">
        <v>55</v>
      </c>
      <c r="BL255" s="238">
        <v>11</v>
      </c>
      <c r="BM255" s="238">
        <v>21</v>
      </c>
      <c r="CT255" s="238">
        <v>427207</v>
      </c>
      <c r="CU255" s="238">
        <v>4959479</v>
      </c>
      <c r="CV255" s="238">
        <v>44.784998700000003</v>
      </c>
      <c r="CW255" s="238">
        <v>-93.920158599999993</v>
      </c>
      <c r="CX255" s="238" t="s">
        <v>359</v>
      </c>
      <c r="CY255" s="238" t="s">
        <v>4622</v>
      </c>
    </row>
    <row r="256" spans="1:103" x14ac:dyDescent="0.25">
      <c r="A256" s="238">
        <v>10933602</v>
      </c>
      <c r="B256" s="238">
        <v>3</v>
      </c>
      <c r="C256" s="238">
        <v>25</v>
      </c>
      <c r="D256" s="238">
        <v>25.800999999999998</v>
      </c>
      <c r="E256" s="238">
        <v>10</v>
      </c>
      <c r="F256" s="238" t="s">
        <v>380</v>
      </c>
      <c r="H256" s="238" t="s">
        <v>354</v>
      </c>
      <c r="I256" s="238">
        <v>25</v>
      </c>
      <c r="K256" s="238">
        <v>14005616</v>
      </c>
      <c r="L256" s="238">
        <v>140550218</v>
      </c>
      <c r="M256" s="238">
        <v>2</v>
      </c>
      <c r="N256" s="238">
        <v>24</v>
      </c>
      <c r="O256" s="238">
        <v>2014</v>
      </c>
      <c r="P256" s="238" t="s">
        <v>361</v>
      </c>
      <c r="Q256" s="238">
        <v>10</v>
      </c>
      <c r="S256" s="238">
        <v>5</v>
      </c>
      <c r="T256" s="238">
        <v>0</v>
      </c>
      <c r="U256" s="238">
        <v>3</v>
      </c>
      <c r="V256" s="238">
        <v>90</v>
      </c>
      <c r="W256" s="238">
        <v>10</v>
      </c>
      <c r="X256" s="238">
        <v>4</v>
      </c>
      <c r="Y256" s="238">
        <v>1</v>
      </c>
      <c r="Z256" s="238">
        <v>1</v>
      </c>
      <c r="AB256" s="238">
        <v>5</v>
      </c>
      <c r="AC256" s="238">
        <v>98</v>
      </c>
      <c r="AD256" s="238" t="s">
        <v>4623</v>
      </c>
      <c r="AE256" s="238" t="s">
        <v>4624</v>
      </c>
      <c r="AF256" s="238" t="s">
        <v>4198</v>
      </c>
      <c r="AG256" s="238">
        <v>90</v>
      </c>
      <c r="AH256" s="238">
        <v>2</v>
      </c>
      <c r="AI256" s="238">
        <v>2</v>
      </c>
      <c r="AJ256" s="238">
        <v>5</v>
      </c>
      <c r="AK256" s="238">
        <v>23</v>
      </c>
      <c r="AL256" s="238">
        <v>86</v>
      </c>
      <c r="AM256" s="238" t="s">
        <v>363</v>
      </c>
      <c r="AN256" s="238">
        <v>5</v>
      </c>
      <c r="AO256" s="238">
        <v>2</v>
      </c>
      <c r="AS256" s="238">
        <v>4</v>
      </c>
      <c r="AT256" s="238">
        <v>2</v>
      </c>
      <c r="AU256" s="238">
        <v>55</v>
      </c>
      <c r="AV256" s="238">
        <v>11</v>
      </c>
      <c r="AW256" s="238">
        <v>21</v>
      </c>
      <c r="AX256" s="238">
        <v>2</v>
      </c>
      <c r="AY256" s="238">
        <v>2</v>
      </c>
      <c r="BA256" s="238">
        <v>21</v>
      </c>
      <c r="BB256" s="238">
        <v>21</v>
      </c>
      <c r="BC256" s="238" t="s">
        <v>354</v>
      </c>
      <c r="BD256" s="238">
        <v>5</v>
      </c>
      <c r="BE256" s="238">
        <v>1</v>
      </c>
      <c r="BI256" s="238">
        <v>4</v>
      </c>
      <c r="BJ256" s="238">
        <v>2</v>
      </c>
      <c r="BK256" s="238">
        <v>55</v>
      </c>
      <c r="BL256" s="238">
        <v>11</v>
      </c>
      <c r="BM256" s="238">
        <v>21</v>
      </c>
      <c r="BN256" s="238">
        <v>0</v>
      </c>
      <c r="BO256" s="238">
        <v>90</v>
      </c>
      <c r="BQ256" s="238">
        <v>21</v>
      </c>
      <c r="BR256" s="238">
        <v>32</v>
      </c>
      <c r="BS256" s="238" t="s">
        <v>354</v>
      </c>
      <c r="BT256" s="238">
        <v>5</v>
      </c>
      <c r="BU256" s="238">
        <v>1</v>
      </c>
      <c r="BY256" s="238">
        <v>4</v>
      </c>
      <c r="BZ256" s="238">
        <v>2</v>
      </c>
      <c r="CA256" s="238">
        <v>55</v>
      </c>
      <c r="CB256" s="238">
        <v>11</v>
      </c>
      <c r="CC256" s="238">
        <v>21</v>
      </c>
      <c r="CT256" s="238">
        <v>427492</v>
      </c>
      <c r="CU256" s="238">
        <v>4959846</v>
      </c>
      <c r="CV256" s="238">
        <v>44.788332199999999</v>
      </c>
      <c r="CW256" s="238">
        <v>-93.916604899999996</v>
      </c>
      <c r="CX256" s="238" t="s">
        <v>359</v>
      </c>
      <c r="CY256" s="238" t="s">
        <v>4625</v>
      </c>
    </row>
    <row r="257" spans="1:103" hidden="1" x14ac:dyDescent="0.25">
      <c r="A257" s="238">
        <v>727551</v>
      </c>
      <c r="B257" s="238">
        <v>3</v>
      </c>
      <c r="C257" s="238">
        <v>25</v>
      </c>
      <c r="D257" s="238">
        <v>25.911999999999999</v>
      </c>
      <c r="E257" s="238">
        <v>10</v>
      </c>
      <c r="G257" s="238" t="s">
        <v>1633</v>
      </c>
      <c r="H257" s="238" t="s">
        <v>354</v>
      </c>
      <c r="I257" s="238">
        <v>25</v>
      </c>
      <c r="K257" s="238">
        <v>19507499</v>
      </c>
      <c r="M257" s="238">
        <v>6</v>
      </c>
      <c r="N257" s="238">
        <v>15</v>
      </c>
      <c r="O257" s="238">
        <v>2019</v>
      </c>
      <c r="P257" s="238" t="s">
        <v>364</v>
      </c>
      <c r="Q257" s="238">
        <v>2</v>
      </c>
      <c r="R257" s="238" t="s">
        <v>356</v>
      </c>
      <c r="S257" s="238">
        <v>3</v>
      </c>
      <c r="T257" s="238">
        <v>0</v>
      </c>
      <c r="U257" s="238">
        <v>1</v>
      </c>
      <c r="W257" s="238">
        <v>17</v>
      </c>
      <c r="X257" s="238">
        <v>2</v>
      </c>
      <c r="Y257" s="238">
        <v>6</v>
      </c>
      <c r="Z257" s="238">
        <v>1</v>
      </c>
      <c r="AB257" s="238">
        <v>1</v>
      </c>
      <c r="AC257" s="238">
        <v>98</v>
      </c>
      <c r="AD257" s="238" t="s">
        <v>967</v>
      </c>
      <c r="AF257" s="238" t="s">
        <v>4198</v>
      </c>
      <c r="AG257" s="238">
        <v>4</v>
      </c>
      <c r="AH257" s="238">
        <v>2</v>
      </c>
      <c r="AI257" s="238">
        <v>2</v>
      </c>
      <c r="AJ257" s="238">
        <v>4</v>
      </c>
      <c r="AK257" s="238">
        <v>21</v>
      </c>
      <c r="AL257" s="238">
        <v>23</v>
      </c>
      <c r="AM257" s="238" t="s">
        <v>354</v>
      </c>
      <c r="AN257" s="238">
        <v>10</v>
      </c>
      <c r="AO257" s="238">
        <v>1</v>
      </c>
      <c r="AS257" s="238">
        <v>12</v>
      </c>
      <c r="AT257" s="238">
        <v>9</v>
      </c>
      <c r="AU257" s="238">
        <v>55</v>
      </c>
      <c r="AV257" s="238">
        <v>11</v>
      </c>
      <c r="AW257" s="238">
        <v>21</v>
      </c>
      <c r="CT257" s="238">
        <v>427609.86368639499</v>
      </c>
      <c r="CU257" s="238">
        <v>4959982.9904326499</v>
      </c>
      <c r="CV257" s="238">
        <v>44.789578669999997</v>
      </c>
      <c r="CW257" s="238">
        <v>-93.915134539999997</v>
      </c>
      <c r="CX257" s="238" t="s">
        <v>359</v>
      </c>
      <c r="CY257" s="238" t="s">
        <v>4626</v>
      </c>
    </row>
    <row r="258" spans="1:103" x14ac:dyDescent="0.25">
      <c r="A258" s="238">
        <v>10847789</v>
      </c>
      <c r="B258" s="238">
        <v>3</v>
      </c>
      <c r="C258" s="238">
        <v>25</v>
      </c>
      <c r="D258" s="238">
        <v>25.998999999999999</v>
      </c>
      <c r="E258" s="238">
        <v>10</v>
      </c>
      <c r="G258" s="238" t="s">
        <v>1060</v>
      </c>
      <c r="H258" s="238" t="s">
        <v>354</v>
      </c>
      <c r="I258" s="238">
        <v>25</v>
      </c>
      <c r="K258" s="238">
        <v>13500690</v>
      </c>
      <c r="L258" s="238">
        <v>130220263</v>
      </c>
      <c r="M258" s="238">
        <v>1</v>
      </c>
      <c r="N258" s="238">
        <v>18</v>
      </c>
      <c r="O258" s="238">
        <v>2013</v>
      </c>
      <c r="P258" s="238" t="s">
        <v>362</v>
      </c>
      <c r="Q258" s="238">
        <v>14</v>
      </c>
      <c r="R258" s="238" t="s">
        <v>356</v>
      </c>
      <c r="S258" s="238">
        <v>5</v>
      </c>
      <c r="T258" s="238">
        <v>0</v>
      </c>
      <c r="U258" s="238">
        <v>2</v>
      </c>
      <c r="V258" s="238">
        <v>1</v>
      </c>
      <c r="W258" s="238">
        <v>10</v>
      </c>
      <c r="X258" s="238">
        <v>2</v>
      </c>
      <c r="Y258" s="238">
        <v>1</v>
      </c>
      <c r="Z258" s="238">
        <v>1</v>
      </c>
      <c r="AB258" s="238">
        <v>1</v>
      </c>
      <c r="AC258" s="238">
        <v>98</v>
      </c>
      <c r="AD258" s="238" t="s">
        <v>1771</v>
      </c>
      <c r="AE258" s="238" t="s">
        <v>4627</v>
      </c>
      <c r="AF258" s="238" t="s">
        <v>4198</v>
      </c>
      <c r="AG258" s="238">
        <v>7</v>
      </c>
      <c r="AH258" s="238">
        <v>2</v>
      </c>
      <c r="AI258" s="238">
        <v>2</v>
      </c>
      <c r="AJ258" s="238">
        <v>4</v>
      </c>
      <c r="AK258" s="238">
        <v>21</v>
      </c>
      <c r="AL258" s="238">
        <v>19</v>
      </c>
      <c r="AM258" s="238" t="s">
        <v>363</v>
      </c>
      <c r="AN258" s="238">
        <v>5</v>
      </c>
      <c r="AO258" s="238">
        <v>16</v>
      </c>
      <c r="AP258" s="238">
        <v>2</v>
      </c>
      <c r="AS258" s="238">
        <v>7</v>
      </c>
      <c r="AT258" s="238">
        <v>98</v>
      </c>
      <c r="AU258" s="238">
        <v>55</v>
      </c>
      <c r="AV258" s="238">
        <v>11</v>
      </c>
      <c r="AW258" s="238">
        <v>21</v>
      </c>
      <c r="AX258" s="238">
        <v>2</v>
      </c>
      <c r="AY258" s="238">
        <v>40</v>
      </c>
      <c r="AZ258" s="238">
        <v>4</v>
      </c>
      <c r="BA258" s="238">
        <v>23</v>
      </c>
      <c r="BB258" s="238">
        <v>34</v>
      </c>
      <c r="BC258" s="238" t="s">
        <v>354</v>
      </c>
      <c r="BD258" s="238">
        <v>5</v>
      </c>
      <c r="BE258" s="238">
        <v>1</v>
      </c>
      <c r="BI258" s="238">
        <v>7</v>
      </c>
      <c r="BJ258" s="238">
        <v>98</v>
      </c>
      <c r="BK258" s="238">
        <v>55</v>
      </c>
      <c r="BL258" s="238">
        <v>11</v>
      </c>
      <c r="BM258" s="238">
        <v>21</v>
      </c>
      <c r="CT258" s="238">
        <v>427734</v>
      </c>
      <c r="CU258" s="238">
        <v>4960054</v>
      </c>
      <c r="CV258" s="238">
        <v>44.7902293</v>
      </c>
      <c r="CW258" s="238">
        <v>-93.913573799999995</v>
      </c>
      <c r="CX258" s="238" t="s">
        <v>359</v>
      </c>
      <c r="CY258" s="238" t="s">
        <v>4628</v>
      </c>
    </row>
    <row r="259" spans="1:103" x14ac:dyDescent="0.25">
      <c r="A259" s="238">
        <v>10855194</v>
      </c>
      <c r="B259" s="238">
        <v>3</v>
      </c>
      <c r="C259" s="238">
        <v>25</v>
      </c>
      <c r="D259" s="238">
        <v>26.268000000000001</v>
      </c>
      <c r="E259" s="238">
        <v>10</v>
      </c>
      <c r="G259" s="238" t="s">
        <v>1060</v>
      </c>
      <c r="H259" s="238" t="s">
        <v>354</v>
      </c>
      <c r="I259" s="238">
        <v>25</v>
      </c>
      <c r="K259" s="238">
        <v>13033857</v>
      </c>
      <c r="L259" s="238">
        <v>133150009</v>
      </c>
      <c r="M259" s="238">
        <v>11</v>
      </c>
      <c r="N259" s="238">
        <v>9</v>
      </c>
      <c r="O259" s="238">
        <v>2013</v>
      </c>
      <c r="P259" s="238" t="s">
        <v>364</v>
      </c>
      <c r="Q259" s="238">
        <v>19</v>
      </c>
      <c r="S259" s="238">
        <v>5</v>
      </c>
      <c r="T259" s="238">
        <v>0</v>
      </c>
      <c r="U259" s="238">
        <v>2</v>
      </c>
      <c r="V259" s="238">
        <v>1</v>
      </c>
      <c r="W259" s="238">
        <v>10</v>
      </c>
      <c r="X259" s="238">
        <v>2</v>
      </c>
      <c r="Y259" s="238">
        <v>6</v>
      </c>
      <c r="Z259" s="238">
        <v>1</v>
      </c>
      <c r="AB259" s="238">
        <v>1</v>
      </c>
      <c r="AC259" s="238">
        <v>98</v>
      </c>
      <c r="AD259" s="238">
        <v>5</v>
      </c>
      <c r="AE259" s="238" t="s">
        <v>4336</v>
      </c>
      <c r="AF259" s="238" t="s">
        <v>4198</v>
      </c>
      <c r="AG259" s="238">
        <v>7</v>
      </c>
      <c r="AH259" s="238">
        <v>2</v>
      </c>
      <c r="AI259" s="238">
        <v>3</v>
      </c>
      <c r="AJ259" s="238">
        <v>4</v>
      </c>
      <c r="AK259" s="238">
        <v>21</v>
      </c>
      <c r="AL259" s="238">
        <v>39</v>
      </c>
      <c r="AM259" s="238" t="s">
        <v>354</v>
      </c>
      <c r="AN259" s="238">
        <v>5</v>
      </c>
      <c r="AO259" s="238">
        <v>1</v>
      </c>
      <c r="AS259" s="238">
        <v>7</v>
      </c>
      <c r="AT259" s="238">
        <v>98</v>
      </c>
      <c r="AU259" s="238">
        <v>55</v>
      </c>
      <c r="AV259" s="238">
        <v>11</v>
      </c>
      <c r="AW259" s="238">
        <v>21</v>
      </c>
      <c r="AX259" s="238">
        <v>2</v>
      </c>
      <c r="AY259" s="238">
        <v>2</v>
      </c>
      <c r="AZ259" s="238">
        <v>4</v>
      </c>
      <c r="BA259" s="238">
        <v>21</v>
      </c>
      <c r="BB259" s="238">
        <v>75</v>
      </c>
      <c r="BC259" s="238" t="s">
        <v>354</v>
      </c>
      <c r="BD259" s="238">
        <v>5</v>
      </c>
      <c r="BE259" s="238">
        <v>5</v>
      </c>
      <c r="BI259" s="238">
        <v>7</v>
      </c>
      <c r="BJ259" s="238">
        <v>98</v>
      </c>
      <c r="BK259" s="238">
        <v>55</v>
      </c>
      <c r="BL259" s="238">
        <v>11</v>
      </c>
      <c r="BM259" s="238">
        <v>21</v>
      </c>
      <c r="CT259" s="238">
        <v>428081</v>
      </c>
      <c r="CU259" s="238">
        <v>4960310</v>
      </c>
      <c r="CV259" s="238">
        <v>44.792572999999997</v>
      </c>
      <c r="CW259" s="238">
        <v>-93.909222600000007</v>
      </c>
      <c r="CX259" s="238" t="s">
        <v>359</v>
      </c>
      <c r="CY259" s="238" t="s">
        <v>4629</v>
      </c>
    </row>
    <row r="260" spans="1:103" x14ac:dyDescent="0.25">
      <c r="A260" s="238">
        <v>594162</v>
      </c>
      <c r="B260" s="238">
        <v>3</v>
      </c>
      <c r="C260" s="238">
        <v>25</v>
      </c>
      <c r="D260" s="238">
        <v>26.276</v>
      </c>
      <c r="E260" s="238">
        <v>10</v>
      </c>
      <c r="G260" s="238" t="s">
        <v>1633</v>
      </c>
      <c r="H260" s="238" t="s">
        <v>354</v>
      </c>
      <c r="I260" s="238">
        <v>25</v>
      </c>
      <c r="K260" s="238">
        <v>18012142</v>
      </c>
      <c r="M260" s="238">
        <v>4</v>
      </c>
      <c r="N260" s="238">
        <v>23</v>
      </c>
      <c r="O260" s="238">
        <v>2018</v>
      </c>
      <c r="P260" s="238" t="s">
        <v>361</v>
      </c>
      <c r="Q260" s="238">
        <v>21</v>
      </c>
      <c r="R260" s="238" t="s">
        <v>356</v>
      </c>
      <c r="S260" s="238">
        <v>5</v>
      </c>
      <c r="T260" s="238">
        <v>0</v>
      </c>
      <c r="U260" s="238">
        <v>1</v>
      </c>
      <c r="W260" s="238">
        <v>17</v>
      </c>
      <c r="X260" s="238">
        <v>2</v>
      </c>
      <c r="Y260" s="238">
        <v>6</v>
      </c>
      <c r="Z260" s="238">
        <v>1</v>
      </c>
      <c r="AB260" s="238">
        <v>1</v>
      </c>
      <c r="AC260" s="238">
        <v>98</v>
      </c>
      <c r="AD260" s="238" t="s">
        <v>967</v>
      </c>
      <c r="AF260" s="238" t="s">
        <v>4198</v>
      </c>
      <c r="AG260" s="238">
        <v>4</v>
      </c>
      <c r="AH260" s="238">
        <v>2</v>
      </c>
      <c r="AI260" s="238">
        <v>2</v>
      </c>
      <c r="AJ260" s="238">
        <v>4</v>
      </c>
      <c r="AK260" s="238">
        <v>21</v>
      </c>
      <c r="AL260" s="238">
        <v>20</v>
      </c>
      <c r="AM260" s="238" t="s">
        <v>363</v>
      </c>
      <c r="AN260" s="238">
        <v>5</v>
      </c>
      <c r="AO260" s="238">
        <v>1</v>
      </c>
      <c r="AS260" s="238">
        <v>12</v>
      </c>
      <c r="AT260" s="238">
        <v>9</v>
      </c>
      <c r="AU260" s="238">
        <v>55</v>
      </c>
      <c r="AV260" s="238">
        <v>11</v>
      </c>
      <c r="AW260" s="238">
        <v>21</v>
      </c>
      <c r="CT260" s="238">
        <v>428093.350977013</v>
      </c>
      <c r="CU260" s="238">
        <v>4960317.1846880196</v>
      </c>
      <c r="CV260" s="238">
        <v>44.792635599999997</v>
      </c>
      <c r="CW260" s="238">
        <v>-93.909070439999994</v>
      </c>
      <c r="CX260" s="238" t="s">
        <v>359</v>
      </c>
      <c r="CY260" s="238" t="s">
        <v>4630</v>
      </c>
    </row>
    <row r="261" spans="1:103" x14ac:dyDescent="0.25">
      <c r="A261" s="238">
        <v>597203</v>
      </c>
      <c r="B261" s="238">
        <v>3</v>
      </c>
      <c r="C261" s="238">
        <v>25</v>
      </c>
      <c r="D261" s="238">
        <v>26.28</v>
      </c>
      <c r="E261" s="238">
        <v>10</v>
      </c>
      <c r="G261" s="238" t="s">
        <v>1633</v>
      </c>
      <c r="H261" s="238" t="s">
        <v>354</v>
      </c>
      <c r="I261" s="238">
        <v>25</v>
      </c>
      <c r="K261" s="238">
        <v>18014724</v>
      </c>
      <c r="M261" s="238">
        <v>5</v>
      </c>
      <c r="N261" s="238">
        <v>14</v>
      </c>
      <c r="O261" s="238">
        <v>2018</v>
      </c>
      <c r="P261" s="238" t="s">
        <v>361</v>
      </c>
      <c r="Q261" s="238">
        <v>17</v>
      </c>
      <c r="R261" s="238" t="s">
        <v>356</v>
      </c>
      <c r="S261" s="238">
        <v>5</v>
      </c>
      <c r="T261" s="238">
        <v>0</v>
      </c>
      <c r="U261" s="238">
        <v>2</v>
      </c>
      <c r="V261" s="238">
        <v>12</v>
      </c>
      <c r="W261" s="238">
        <v>10</v>
      </c>
      <c r="X261" s="238">
        <v>10</v>
      </c>
      <c r="Y261" s="238">
        <v>1</v>
      </c>
      <c r="Z261" s="238">
        <v>3</v>
      </c>
      <c r="AB261" s="238">
        <v>2</v>
      </c>
      <c r="AC261" s="238">
        <v>98</v>
      </c>
      <c r="AD261" s="238" t="s">
        <v>967</v>
      </c>
      <c r="AF261" s="238" t="s">
        <v>4198</v>
      </c>
      <c r="AG261" s="238">
        <v>7</v>
      </c>
      <c r="AH261" s="238">
        <v>2</v>
      </c>
      <c r="AI261" s="238">
        <v>4</v>
      </c>
      <c r="AJ261" s="238">
        <v>4</v>
      </c>
      <c r="AK261" s="238">
        <v>21</v>
      </c>
      <c r="AL261" s="238">
        <v>16</v>
      </c>
      <c r="AM261" s="238" t="s">
        <v>363</v>
      </c>
      <c r="AN261" s="238">
        <v>5</v>
      </c>
      <c r="AO261" s="238">
        <v>4</v>
      </c>
      <c r="AS261" s="238">
        <v>12</v>
      </c>
      <c r="AT261" s="238">
        <v>9</v>
      </c>
      <c r="AU261" s="238">
        <v>55</v>
      </c>
      <c r="AV261" s="238">
        <v>11</v>
      </c>
      <c r="AW261" s="238">
        <v>21</v>
      </c>
      <c r="AX261" s="238">
        <v>2</v>
      </c>
      <c r="AY261" s="238">
        <v>3</v>
      </c>
      <c r="AZ261" s="238">
        <v>4</v>
      </c>
      <c r="BA261" s="238">
        <v>21</v>
      </c>
      <c r="BB261" s="238">
        <v>25</v>
      </c>
      <c r="BC261" s="238" t="s">
        <v>363</v>
      </c>
      <c r="BD261" s="238">
        <v>5</v>
      </c>
      <c r="BE261" s="238">
        <v>1</v>
      </c>
      <c r="BI261" s="238">
        <v>12</v>
      </c>
      <c r="BJ261" s="238">
        <v>9</v>
      </c>
      <c r="BK261" s="238">
        <v>55</v>
      </c>
      <c r="BL261" s="238">
        <v>11</v>
      </c>
      <c r="BM261" s="238">
        <v>21</v>
      </c>
      <c r="CT261" s="238">
        <v>428095.84847728</v>
      </c>
      <c r="CU261" s="238">
        <v>4960323.7392737102</v>
      </c>
      <c r="CV261" s="238">
        <v>44.792694849999997</v>
      </c>
      <c r="CW261" s="238">
        <v>-93.909039789999994</v>
      </c>
      <c r="CX261" s="238" t="s">
        <v>359</v>
      </c>
      <c r="CY261" s="238" t="s">
        <v>4631</v>
      </c>
    </row>
    <row r="262" spans="1:103" x14ac:dyDescent="0.25">
      <c r="A262" s="238">
        <v>636101</v>
      </c>
      <c r="B262" s="238">
        <v>3</v>
      </c>
      <c r="C262" s="238">
        <v>25</v>
      </c>
      <c r="D262" s="238">
        <v>26.280999999999999</v>
      </c>
      <c r="E262" s="238">
        <v>10</v>
      </c>
      <c r="G262" s="238" t="s">
        <v>1633</v>
      </c>
      <c r="H262" s="238" t="s">
        <v>354</v>
      </c>
      <c r="I262" s="238">
        <v>25</v>
      </c>
      <c r="K262" s="238">
        <v>18029715</v>
      </c>
      <c r="M262" s="238">
        <v>9</v>
      </c>
      <c r="N262" s="238">
        <v>19</v>
      </c>
      <c r="O262" s="238">
        <v>2018</v>
      </c>
      <c r="P262" s="238" t="s">
        <v>355</v>
      </c>
      <c r="Q262" s="238">
        <v>16</v>
      </c>
      <c r="R262" s="238">
        <v>98</v>
      </c>
      <c r="S262" s="238">
        <v>5</v>
      </c>
      <c r="T262" s="238">
        <v>0</v>
      </c>
      <c r="U262" s="238">
        <v>2</v>
      </c>
      <c r="V262" s="238">
        <v>12</v>
      </c>
      <c r="W262" s="238">
        <v>10</v>
      </c>
      <c r="X262" s="238">
        <v>10</v>
      </c>
      <c r="Y262" s="238">
        <v>1</v>
      </c>
      <c r="Z262" s="238">
        <v>3</v>
      </c>
      <c r="AB262" s="238">
        <v>2</v>
      </c>
      <c r="AC262" s="238">
        <v>98</v>
      </c>
      <c r="AD262" s="238" t="s">
        <v>967</v>
      </c>
      <c r="AF262" s="238" t="s">
        <v>4198</v>
      </c>
      <c r="AG262" s="238">
        <v>7</v>
      </c>
      <c r="AH262" s="238">
        <v>2</v>
      </c>
      <c r="AI262" s="238">
        <v>4</v>
      </c>
      <c r="AJ262" s="238">
        <v>3</v>
      </c>
      <c r="AK262" s="238">
        <v>21</v>
      </c>
      <c r="AL262" s="238">
        <v>16</v>
      </c>
      <c r="AM262" s="238" t="s">
        <v>354</v>
      </c>
      <c r="AN262" s="238">
        <v>5</v>
      </c>
      <c r="AO262" s="238">
        <v>4</v>
      </c>
      <c r="AS262" s="238">
        <v>12</v>
      </c>
      <c r="AT262" s="238">
        <v>23</v>
      </c>
      <c r="AU262" s="238">
        <v>55</v>
      </c>
      <c r="AV262" s="238">
        <v>11</v>
      </c>
      <c r="AW262" s="238">
        <v>21</v>
      </c>
      <c r="AX262" s="238">
        <v>2</v>
      </c>
      <c r="AY262" s="238">
        <v>4</v>
      </c>
      <c r="AZ262" s="238">
        <v>3</v>
      </c>
      <c r="BA262" s="238">
        <v>24</v>
      </c>
      <c r="BB262" s="238">
        <v>60</v>
      </c>
      <c r="BC262" s="238" t="s">
        <v>363</v>
      </c>
      <c r="BD262" s="238">
        <v>5</v>
      </c>
      <c r="BE262" s="238">
        <v>1</v>
      </c>
      <c r="BI262" s="238">
        <v>12</v>
      </c>
      <c r="BJ262" s="238">
        <v>23</v>
      </c>
      <c r="BK262" s="238">
        <v>55</v>
      </c>
      <c r="BL262" s="238">
        <v>11</v>
      </c>
      <c r="BM262" s="238">
        <v>21</v>
      </c>
      <c r="CT262" s="238">
        <v>428098.22868550499</v>
      </c>
      <c r="CU262" s="238">
        <v>4960324.9976933999</v>
      </c>
      <c r="CV262" s="238">
        <v>44.792706420000002</v>
      </c>
      <c r="CW262" s="238">
        <v>-93.909009879999999</v>
      </c>
      <c r="CX262" s="238" t="s">
        <v>359</v>
      </c>
      <c r="CY262" s="238" t="s">
        <v>4632</v>
      </c>
    </row>
    <row r="263" spans="1:103" x14ac:dyDescent="0.25">
      <c r="A263" s="238">
        <v>10777048</v>
      </c>
      <c r="B263" s="238">
        <v>3</v>
      </c>
      <c r="C263" s="238">
        <v>25</v>
      </c>
      <c r="D263" s="238">
        <v>26.291</v>
      </c>
      <c r="E263" s="238">
        <v>10</v>
      </c>
      <c r="G263" s="238" t="s">
        <v>1060</v>
      </c>
      <c r="H263" s="238" t="s">
        <v>354</v>
      </c>
      <c r="I263" s="238">
        <v>25</v>
      </c>
      <c r="L263" s="238">
        <v>121080061</v>
      </c>
      <c r="M263" s="238">
        <v>3</v>
      </c>
      <c r="N263" s="238">
        <v>15</v>
      </c>
      <c r="O263" s="238">
        <v>2012</v>
      </c>
      <c r="P263" s="238" t="s">
        <v>384</v>
      </c>
      <c r="Q263" s="238">
        <v>15</v>
      </c>
      <c r="S263" s="238">
        <v>5</v>
      </c>
      <c r="T263" s="238">
        <v>0</v>
      </c>
      <c r="U263" s="238">
        <v>2</v>
      </c>
      <c r="V263" s="238">
        <v>90</v>
      </c>
      <c r="W263" s="238">
        <v>10</v>
      </c>
      <c r="Y263" s="238">
        <v>1</v>
      </c>
      <c r="Z263" s="238">
        <v>1</v>
      </c>
      <c r="AB263" s="238">
        <v>1</v>
      </c>
      <c r="AC263" s="238">
        <v>98</v>
      </c>
      <c r="AF263" s="238" t="s">
        <v>4198</v>
      </c>
      <c r="AG263" s="238">
        <v>90</v>
      </c>
      <c r="AH263" s="238">
        <v>2</v>
      </c>
      <c r="AI263" s="238">
        <v>4</v>
      </c>
      <c r="AJ263" s="238">
        <v>4</v>
      </c>
      <c r="AK263" s="238">
        <v>21</v>
      </c>
      <c r="AL263" s="238">
        <v>48</v>
      </c>
      <c r="AM263" s="238" t="s">
        <v>363</v>
      </c>
      <c r="AT263" s="238">
        <v>2</v>
      </c>
      <c r="AX263" s="238">
        <v>2</v>
      </c>
      <c r="AY263" s="238">
        <v>31</v>
      </c>
      <c r="AZ263" s="238">
        <v>2</v>
      </c>
      <c r="BA263" s="238">
        <v>21</v>
      </c>
      <c r="BB263" s="238">
        <v>58</v>
      </c>
      <c r="BC263" s="238" t="s">
        <v>354</v>
      </c>
      <c r="BJ263" s="238">
        <v>2</v>
      </c>
      <c r="CT263" s="238">
        <v>428110</v>
      </c>
      <c r="CU263" s="238">
        <v>4960334</v>
      </c>
      <c r="CV263" s="238">
        <v>44.792792200000001</v>
      </c>
      <c r="CW263" s="238">
        <v>-93.908861700000003</v>
      </c>
      <c r="CX263" s="238" t="s">
        <v>359</v>
      </c>
    </row>
    <row r="264" spans="1:103" hidden="1" x14ac:dyDescent="0.25">
      <c r="A264" s="238">
        <v>702853</v>
      </c>
      <c r="B264" s="238">
        <v>3</v>
      </c>
      <c r="C264" s="238">
        <v>25</v>
      </c>
      <c r="D264" s="238">
        <v>26.355</v>
      </c>
      <c r="E264" s="238">
        <v>10</v>
      </c>
      <c r="F264" s="238" t="s">
        <v>380</v>
      </c>
      <c r="H264" s="238" t="s">
        <v>354</v>
      </c>
      <c r="I264" s="238">
        <v>25</v>
      </c>
      <c r="K264" s="238">
        <v>19504937</v>
      </c>
      <c r="M264" s="238">
        <v>4</v>
      </c>
      <c r="N264" s="238">
        <v>10</v>
      </c>
      <c r="O264" s="238">
        <v>2019</v>
      </c>
      <c r="P264" s="238" t="s">
        <v>355</v>
      </c>
      <c r="Q264" s="238">
        <v>13</v>
      </c>
      <c r="S264" s="238">
        <v>4</v>
      </c>
      <c r="T264" s="238">
        <v>0</v>
      </c>
      <c r="U264" s="238">
        <v>1</v>
      </c>
      <c r="W264" s="238">
        <v>69</v>
      </c>
      <c r="X264" s="238">
        <v>2</v>
      </c>
      <c r="Y264" s="238">
        <v>1</v>
      </c>
      <c r="Z264" s="238">
        <v>2</v>
      </c>
      <c r="AA264" s="238">
        <v>4</v>
      </c>
      <c r="AB264" s="238">
        <v>4</v>
      </c>
      <c r="AC264" s="238">
        <v>98</v>
      </c>
      <c r="AD264" s="238" t="s">
        <v>967</v>
      </c>
      <c r="AF264" s="238" t="s">
        <v>4198</v>
      </c>
      <c r="AG264" s="238">
        <v>3</v>
      </c>
      <c r="AH264" s="238">
        <v>2</v>
      </c>
      <c r="AI264" s="238">
        <v>4</v>
      </c>
      <c r="AJ264" s="238">
        <v>3</v>
      </c>
      <c r="AK264" s="238">
        <v>21</v>
      </c>
      <c r="AL264" s="238">
        <v>50</v>
      </c>
      <c r="AM264" s="238" t="s">
        <v>363</v>
      </c>
      <c r="AN264" s="238">
        <v>5</v>
      </c>
      <c r="AO264" s="238">
        <v>90</v>
      </c>
      <c r="AS264" s="238">
        <v>12</v>
      </c>
      <c r="AT264" s="238">
        <v>9</v>
      </c>
      <c r="AU264" s="238">
        <v>55</v>
      </c>
      <c r="AV264" s="238">
        <v>11</v>
      </c>
      <c r="AW264" s="238">
        <v>21</v>
      </c>
      <c r="CT264" s="238">
        <v>428194.06485479698</v>
      </c>
      <c r="CU264" s="238">
        <v>4960393.6245872499</v>
      </c>
      <c r="CV264" s="238">
        <v>44.793333779999998</v>
      </c>
      <c r="CW264" s="238">
        <v>-93.907808119999999</v>
      </c>
      <c r="CX264" s="238" t="s">
        <v>359</v>
      </c>
      <c r="CY264" s="238" t="s">
        <v>4633</v>
      </c>
    </row>
    <row r="265" spans="1:103" hidden="1" x14ac:dyDescent="0.25">
      <c r="A265" s="238">
        <v>722761</v>
      </c>
      <c r="B265" s="238">
        <v>3</v>
      </c>
      <c r="C265" s="238">
        <v>25</v>
      </c>
      <c r="D265" s="238">
        <v>26.611000000000001</v>
      </c>
      <c r="E265" s="238">
        <v>10</v>
      </c>
      <c r="G265" s="238" t="s">
        <v>1633</v>
      </c>
      <c r="H265" s="238" t="s">
        <v>354</v>
      </c>
      <c r="I265" s="238">
        <v>25</v>
      </c>
      <c r="K265" s="238">
        <v>19014771</v>
      </c>
      <c r="M265" s="238">
        <v>5</v>
      </c>
      <c r="N265" s="238">
        <v>28</v>
      </c>
      <c r="O265" s="238">
        <v>2019</v>
      </c>
      <c r="P265" s="238" t="s">
        <v>368</v>
      </c>
      <c r="Q265" s="238">
        <v>16</v>
      </c>
      <c r="S265" s="238">
        <v>3</v>
      </c>
      <c r="T265" s="238">
        <v>0</v>
      </c>
      <c r="U265" s="238">
        <v>1</v>
      </c>
      <c r="W265" s="238">
        <v>16</v>
      </c>
      <c r="X265" s="238">
        <v>2</v>
      </c>
      <c r="Y265" s="238">
        <v>1</v>
      </c>
      <c r="Z265" s="238">
        <v>1</v>
      </c>
      <c r="AB265" s="238">
        <v>1</v>
      </c>
      <c r="AC265" s="238">
        <v>98</v>
      </c>
      <c r="AD265" s="238" t="s">
        <v>967</v>
      </c>
      <c r="AF265" s="238" t="s">
        <v>4198</v>
      </c>
      <c r="AG265" s="238">
        <v>4</v>
      </c>
      <c r="AH265" s="238">
        <v>2</v>
      </c>
      <c r="AI265" s="238">
        <v>31</v>
      </c>
      <c r="AJ265" s="238">
        <v>4</v>
      </c>
      <c r="AK265" s="238">
        <v>21</v>
      </c>
      <c r="AL265" s="238">
        <v>57</v>
      </c>
      <c r="AM265" s="238" t="s">
        <v>354</v>
      </c>
      <c r="AN265" s="238">
        <v>5</v>
      </c>
      <c r="AO265" s="238">
        <v>1</v>
      </c>
      <c r="AS265" s="238">
        <v>12</v>
      </c>
      <c r="AT265" s="238">
        <v>9</v>
      </c>
      <c r="AU265" s="238">
        <v>55</v>
      </c>
      <c r="AV265" s="238">
        <v>11</v>
      </c>
      <c r="AW265" s="238">
        <v>21</v>
      </c>
      <c r="CT265" s="238">
        <v>428521.97683426499</v>
      </c>
      <c r="CU265" s="238">
        <v>4960642.8558354797</v>
      </c>
      <c r="CV265" s="238">
        <v>44.795610019999998</v>
      </c>
      <c r="CW265" s="238">
        <v>-93.903698019999993</v>
      </c>
      <c r="CX265" s="238" t="s">
        <v>359</v>
      </c>
      <c r="CY265" s="238" t="s">
        <v>4634</v>
      </c>
    </row>
    <row r="266" spans="1:103" hidden="1" x14ac:dyDescent="0.25">
      <c r="A266" s="238">
        <v>10775989</v>
      </c>
      <c r="B266" s="238">
        <v>3</v>
      </c>
      <c r="C266" s="238">
        <v>25</v>
      </c>
      <c r="D266" s="238">
        <v>26.754000000000001</v>
      </c>
      <c r="E266" s="238">
        <v>10</v>
      </c>
      <c r="G266" s="238" t="s">
        <v>1060</v>
      </c>
      <c r="H266" s="238" t="s">
        <v>354</v>
      </c>
      <c r="I266" s="238">
        <v>25</v>
      </c>
      <c r="K266" s="238">
        <v>12005952</v>
      </c>
      <c r="L266" s="238">
        <v>120630216</v>
      </c>
      <c r="M266" s="238">
        <v>3</v>
      </c>
      <c r="N266" s="238">
        <v>3</v>
      </c>
      <c r="O266" s="238">
        <v>2012</v>
      </c>
      <c r="P266" s="238" t="s">
        <v>364</v>
      </c>
      <c r="Q266" s="238">
        <v>20</v>
      </c>
      <c r="S266" s="238">
        <v>4</v>
      </c>
      <c r="T266" s="238">
        <v>0</v>
      </c>
      <c r="U266" s="238">
        <v>2</v>
      </c>
      <c r="V266" s="238">
        <v>11</v>
      </c>
      <c r="W266" s="238">
        <v>10</v>
      </c>
      <c r="X266" s="238">
        <v>2</v>
      </c>
      <c r="Y266" s="238">
        <v>6</v>
      </c>
      <c r="Z266" s="238">
        <v>1</v>
      </c>
      <c r="AB266" s="238">
        <v>1</v>
      </c>
      <c r="AC266" s="238">
        <v>98</v>
      </c>
      <c r="AD266" s="238" t="s">
        <v>4635</v>
      </c>
      <c r="AE266" s="238" t="s">
        <v>4636</v>
      </c>
      <c r="AF266" s="238" t="s">
        <v>4198</v>
      </c>
      <c r="AG266" s="238">
        <v>6</v>
      </c>
      <c r="AH266" s="238">
        <v>2</v>
      </c>
      <c r="AI266" s="238">
        <v>2</v>
      </c>
      <c r="AJ266" s="238">
        <v>4</v>
      </c>
      <c r="AK266" s="238">
        <v>22</v>
      </c>
      <c r="AL266" s="238">
        <v>34</v>
      </c>
      <c r="AM266" s="238" t="s">
        <v>354</v>
      </c>
      <c r="AN266" s="238">
        <v>1</v>
      </c>
      <c r="AO266" s="238">
        <v>6</v>
      </c>
      <c r="AP266" s="238">
        <v>18</v>
      </c>
      <c r="AS266" s="238">
        <v>7</v>
      </c>
      <c r="AT266" s="238">
        <v>98</v>
      </c>
      <c r="AU266" s="238">
        <v>55</v>
      </c>
      <c r="AV266" s="238">
        <v>11</v>
      </c>
      <c r="AW266" s="238">
        <v>21</v>
      </c>
      <c r="AX266" s="238">
        <v>2</v>
      </c>
      <c r="AY266" s="238">
        <v>2</v>
      </c>
      <c r="AZ266" s="238">
        <v>3</v>
      </c>
      <c r="BA266" s="238">
        <v>21</v>
      </c>
      <c r="BB266" s="238">
        <v>20</v>
      </c>
      <c r="BC266" s="238" t="s">
        <v>363</v>
      </c>
      <c r="BD266" s="238">
        <v>5</v>
      </c>
      <c r="BE266" s="238">
        <v>21</v>
      </c>
      <c r="BI266" s="238">
        <v>7</v>
      </c>
      <c r="BJ266" s="238">
        <v>98</v>
      </c>
      <c r="BK266" s="238">
        <v>55</v>
      </c>
      <c r="BL266" s="238">
        <v>11</v>
      </c>
      <c r="BM266" s="238">
        <v>21</v>
      </c>
      <c r="CT266" s="238">
        <v>428710</v>
      </c>
      <c r="CU266" s="238">
        <v>4960778</v>
      </c>
      <c r="CV266" s="238">
        <v>44.796843500000001</v>
      </c>
      <c r="CW266" s="238">
        <v>-93.901342200000002</v>
      </c>
      <c r="CX266" s="238" t="s">
        <v>359</v>
      </c>
      <c r="CY266" s="238" t="s">
        <v>4637</v>
      </c>
    </row>
    <row r="267" spans="1:103" x14ac:dyDescent="0.25">
      <c r="A267" s="238">
        <v>775227</v>
      </c>
      <c r="B267" s="238">
        <v>3</v>
      </c>
      <c r="C267" s="238">
        <v>25</v>
      </c>
      <c r="D267" s="238">
        <v>26.805</v>
      </c>
      <c r="E267" s="238">
        <v>10</v>
      </c>
      <c r="G267" s="238" t="s">
        <v>1633</v>
      </c>
      <c r="H267" s="238" t="s">
        <v>354</v>
      </c>
      <c r="I267" s="238">
        <v>25</v>
      </c>
      <c r="K267" s="238">
        <v>19038533</v>
      </c>
      <c r="M267" s="238">
        <v>12</v>
      </c>
      <c r="N267" s="238">
        <v>29</v>
      </c>
      <c r="O267" s="238">
        <v>2019</v>
      </c>
      <c r="P267" s="238" t="s">
        <v>366</v>
      </c>
      <c r="Q267" s="238">
        <v>17</v>
      </c>
      <c r="S267" s="238">
        <v>5</v>
      </c>
      <c r="T267" s="238">
        <v>0</v>
      </c>
      <c r="U267" s="238">
        <v>1</v>
      </c>
      <c r="W267" s="238">
        <v>16</v>
      </c>
      <c r="X267" s="238">
        <v>2</v>
      </c>
      <c r="Y267" s="238">
        <v>6</v>
      </c>
      <c r="Z267" s="238">
        <v>2</v>
      </c>
      <c r="AB267" s="238">
        <v>2</v>
      </c>
      <c r="AC267" s="238">
        <v>98</v>
      </c>
      <c r="AD267" s="238" t="s">
        <v>967</v>
      </c>
      <c r="AF267" s="238" t="s">
        <v>4198</v>
      </c>
      <c r="AG267" s="238">
        <v>4</v>
      </c>
      <c r="AH267" s="238">
        <v>2</v>
      </c>
      <c r="AI267" s="238">
        <v>4</v>
      </c>
      <c r="AJ267" s="238">
        <v>4</v>
      </c>
      <c r="AK267" s="238">
        <v>21</v>
      </c>
      <c r="AL267" s="238">
        <v>58</v>
      </c>
      <c r="AM267" s="238" t="s">
        <v>354</v>
      </c>
      <c r="AN267" s="238">
        <v>5</v>
      </c>
      <c r="AO267" s="238">
        <v>1</v>
      </c>
      <c r="AS267" s="238">
        <v>12</v>
      </c>
      <c r="AT267" s="238">
        <v>9</v>
      </c>
      <c r="AU267" s="238">
        <v>55</v>
      </c>
      <c r="AV267" s="238">
        <v>11</v>
      </c>
      <c r="AW267" s="238">
        <v>21</v>
      </c>
      <c r="CT267" s="238">
        <v>428773.86067136598</v>
      </c>
      <c r="CU267" s="238">
        <v>4960827.1754444297</v>
      </c>
      <c r="CV267" s="238">
        <v>44.797294260000001</v>
      </c>
      <c r="CW267" s="238">
        <v>-93.900539640000005</v>
      </c>
      <c r="CX267" s="238" t="s">
        <v>359</v>
      </c>
      <c r="CY267" s="238" t="s">
        <v>4638</v>
      </c>
    </row>
    <row r="268" spans="1:103" x14ac:dyDescent="0.25">
      <c r="A268" s="238">
        <v>10847054</v>
      </c>
      <c r="B268" s="238">
        <v>3</v>
      </c>
      <c r="C268" s="238">
        <v>25</v>
      </c>
      <c r="D268" s="238">
        <v>26.856000000000002</v>
      </c>
      <c r="E268" s="238">
        <v>10</v>
      </c>
      <c r="G268" s="238" t="s">
        <v>1060</v>
      </c>
      <c r="H268" s="238" t="s">
        <v>354</v>
      </c>
      <c r="I268" s="238">
        <v>25</v>
      </c>
      <c r="K268" s="238">
        <v>13000129</v>
      </c>
      <c r="L268" s="238">
        <v>130030004</v>
      </c>
      <c r="M268" s="238">
        <v>1</v>
      </c>
      <c r="N268" s="238">
        <v>3</v>
      </c>
      <c r="O268" s="238">
        <v>2013</v>
      </c>
      <c r="P268" s="238" t="s">
        <v>384</v>
      </c>
      <c r="Q268" s="238">
        <v>0</v>
      </c>
      <c r="S268" s="238">
        <v>5</v>
      </c>
      <c r="T268" s="238">
        <v>0</v>
      </c>
      <c r="U268" s="238">
        <v>1</v>
      </c>
      <c r="V268" s="238">
        <v>8</v>
      </c>
      <c r="W268" s="238">
        <v>27</v>
      </c>
      <c r="X268" s="238">
        <v>2</v>
      </c>
      <c r="Y268" s="238">
        <v>6</v>
      </c>
      <c r="Z268" s="238">
        <v>4</v>
      </c>
      <c r="AB268" s="238">
        <v>2</v>
      </c>
      <c r="AC268" s="238">
        <v>98</v>
      </c>
      <c r="AD268" s="238" t="s">
        <v>4639</v>
      </c>
      <c r="AE268" s="238" t="s">
        <v>953</v>
      </c>
      <c r="AF268" s="238" t="s">
        <v>4198</v>
      </c>
      <c r="AG268" s="238">
        <v>3</v>
      </c>
      <c r="AH268" s="238">
        <v>2</v>
      </c>
      <c r="AI268" s="238">
        <v>2</v>
      </c>
      <c r="AJ268" s="238">
        <v>2</v>
      </c>
      <c r="AK268" s="238">
        <v>28</v>
      </c>
      <c r="AL268" s="238">
        <v>22</v>
      </c>
      <c r="AM268" s="238" t="s">
        <v>354</v>
      </c>
      <c r="AN268" s="238">
        <v>5</v>
      </c>
      <c r="AO268" s="238">
        <v>72</v>
      </c>
      <c r="AS268" s="238">
        <v>1</v>
      </c>
      <c r="AT268" s="238">
        <v>98</v>
      </c>
      <c r="AU268" s="238">
        <v>55</v>
      </c>
      <c r="AV268" s="238">
        <v>10</v>
      </c>
      <c r="AW268" s="238">
        <v>21</v>
      </c>
      <c r="CT268" s="238">
        <v>428841</v>
      </c>
      <c r="CU268" s="238">
        <v>4960876</v>
      </c>
      <c r="CV268" s="238">
        <v>44.7977414</v>
      </c>
      <c r="CW268" s="238">
        <v>-93.899697700000004</v>
      </c>
      <c r="CX268" s="238" t="s">
        <v>359</v>
      </c>
      <c r="CY268" s="238" t="s">
        <v>4640</v>
      </c>
    </row>
    <row r="269" spans="1:103" x14ac:dyDescent="0.25">
      <c r="A269" s="238">
        <v>688546</v>
      </c>
      <c r="B269" s="238">
        <v>3</v>
      </c>
      <c r="C269" s="238">
        <v>25</v>
      </c>
      <c r="D269" s="238">
        <v>26.954999999999998</v>
      </c>
      <c r="E269" s="238">
        <v>10</v>
      </c>
      <c r="G269" s="238" t="s">
        <v>1633</v>
      </c>
      <c r="H269" s="238" t="s">
        <v>354</v>
      </c>
      <c r="I269" s="238">
        <v>25</v>
      </c>
      <c r="K269" s="238">
        <v>19004485</v>
      </c>
      <c r="M269" s="238">
        <v>2</v>
      </c>
      <c r="N269" s="238">
        <v>14</v>
      </c>
      <c r="O269" s="238">
        <v>2019</v>
      </c>
      <c r="P269" s="238" t="s">
        <v>384</v>
      </c>
      <c r="Q269" s="238">
        <v>6</v>
      </c>
      <c r="S269" s="238">
        <v>5</v>
      </c>
      <c r="T269" s="238">
        <v>0</v>
      </c>
      <c r="U269" s="238">
        <v>1</v>
      </c>
      <c r="W269" s="238">
        <v>16</v>
      </c>
      <c r="X269" s="238">
        <v>2</v>
      </c>
      <c r="Y269" s="238">
        <v>6</v>
      </c>
      <c r="Z269" s="238">
        <v>1</v>
      </c>
      <c r="AB269" s="238">
        <v>1</v>
      </c>
      <c r="AC269" s="238">
        <v>98</v>
      </c>
      <c r="AD269" s="238" t="s">
        <v>967</v>
      </c>
      <c r="AF269" s="238" t="s">
        <v>4198</v>
      </c>
      <c r="AG269" s="238">
        <v>4</v>
      </c>
      <c r="AH269" s="238">
        <v>2</v>
      </c>
      <c r="AI269" s="238">
        <v>4</v>
      </c>
      <c r="AJ269" s="238">
        <v>3</v>
      </c>
      <c r="AK269" s="238">
        <v>21</v>
      </c>
      <c r="AL269" s="238">
        <v>65</v>
      </c>
      <c r="AM269" s="238" t="s">
        <v>363</v>
      </c>
      <c r="AN269" s="238">
        <v>5</v>
      </c>
      <c r="AO269" s="238">
        <v>1</v>
      </c>
      <c r="AS269" s="238">
        <v>12</v>
      </c>
      <c r="AT269" s="238">
        <v>9</v>
      </c>
      <c r="AU269" s="238">
        <v>55</v>
      </c>
      <c r="AV269" s="238">
        <v>11</v>
      </c>
      <c r="AW269" s="238">
        <v>21</v>
      </c>
      <c r="CT269" s="238">
        <v>428972.15022988297</v>
      </c>
      <c r="CU269" s="238">
        <v>4960966.2335121799</v>
      </c>
      <c r="CV269" s="238">
        <v>44.798565680000003</v>
      </c>
      <c r="CW269" s="238">
        <v>-93.898052320000005</v>
      </c>
      <c r="CX269" s="238" t="s">
        <v>359</v>
      </c>
      <c r="CY269" s="238" t="s">
        <v>4641</v>
      </c>
    </row>
    <row r="270" spans="1:103" x14ac:dyDescent="0.25">
      <c r="A270" s="238">
        <v>786084</v>
      </c>
      <c r="B270" s="238">
        <v>3</v>
      </c>
      <c r="C270" s="238">
        <v>25</v>
      </c>
      <c r="D270" s="238">
        <v>27.081</v>
      </c>
      <c r="E270" s="238">
        <v>10</v>
      </c>
      <c r="G270" s="238" t="s">
        <v>1633</v>
      </c>
      <c r="H270" s="238" t="s">
        <v>354</v>
      </c>
      <c r="I270" s="238">
        <v>25</v>
      </c>
      <c r="K270" s="238">
        <v>20003716</v>
      </c>
      <c r="L270" s="238">
        <v>200380085</v>
      </c>
      <c r="M270" s="238">
        <v>2</v>
      </c>
      <c r="N270" s="238">
        <v>7</v>
      </c>
      <c r="O270" s="238">
        <v>2020</v>
      </c>
      <c r="P270" s="238" t="s">
        <v>362</v>
      </c>
      <c r="Q270" s="238">
        <v>8</v>
      </c>
      <c r="S270" s="238">
        <v>5</v>
      </c>
      <c r="T270" s="238">
        <v>0</v>
      </c>
      <c r="U270" s="238">
        <v>1</v>
      </c>
      <c r="W270" s="238">
        <v>16</v>
      </c>
      <c r="X270" s="238">
        <v>2</v>
      </c>
      <c r="Y270" s="238">
        <v>1</v>
      </c>
      <c r="Z270" s="238">
        <v>1</v>
      </c>
      <c r="AB270" s="238">
        <v>2</v>
      </c>
      <c r="AC270" s="238">
        <v>98</v>
      </c>
      <c r="AD270" s="238" t="s">
        <v>967</v>
      </c>
      <c r="AF270" s="238" t="s">
        <v>4198</v>
      </c>
      <c r="AG270" s="238">
        <v>4</v>
      </c>
      <c r="AH270" s="238">
        <v>2</v>
      </c>
      <c r="AI270" s="238">
        <v>2</v>
      </c>
      <c r="AJ270" s="238">
        <v>4</v>
      </c>
      <c r="AK270" s="238">
        <v>21</v>
      </c>
      <c r="AL270" s="238">
        <v>73</v>
      </c>
      <c r="AM270" s="238" t="s">
        <v>354</v>
      </c>
      <c r="AN270" s="238">
        <v>99</v>
      </c>
      <c r="AO270" s="238">
        <v>1</v>
      </c>
      <c r="AS270" s="238">
        <v>12</v>
      </c>
      <c r="AT270" s="238">
        <v>9</v>
      </c>
      <c r="AU270" s="238">
        <v>55</v>
      </c>
      <c r="AV270" s="238">
        <v>11</v>
      </c>
      <c r="AW270" s="238">
        <v>21</v>
      </c>
      <c r="CT270" s="238">
        <v>429133.21002107701</v>
      </c>
      <c r="CU270" s="238">
        <v>4961088.4592164997</v>
      </c>
      <c r="CV270" s="238">
        <v>44.799681839999998</v>
      </c>
      <c r="CW270" s="238">
        <v>-93.896033209999999</v>
      </c>
      <c r="CX270" s="238" t="s">
        <v>359</v>
      </c>
      <c r="CY270" s="238" t="s">
        <v>4642</v>
      </c>
    </row>
    <row r="271" spans="1:103" x14ac:dyDescent="0.25">
      <c r="A271" s="238">
        <v>737169</v>
      </c>
      <c r="B271" s="238">
        <v>3</v>
      </c>
      <c r="C271" s="238">
        <v>25</v>
      </c>
      <c r="D271" s="238">
        <v>27.178000000000001</v>
      </c>
      <c r="E271" s="238">
        <v>10</v>
      </c>
      <c r="G271" s="238" t="s">
        <v>1633</v>
      </c>
      <c r="H271" s="238" t="s">
        <v>354</v>
      </c>
      <c r="I271" s="238">
        <v>25</v>
      </c>
      <c r="K271" s="238">
        <v>19022357</v>
      </c>
      <c r="M271" s="238">
        <v>7</v>
      </c>
      <c r="N271" s="238">
        <v>30</v>
      </c>
      <c r="O271" s="238">
        <v>2019</v>
      </c>
      <c r="P271" s="238" t="s">
        <v>368</v>
      </c>
      <c r="Q271" s="238">
        <v>21</v>
      </c>
      <c r="S271" s="238">
        <v>5</v>
      </c>
      <c r="T271" s="238">
        <v>0</v>
      </c>
      <c r="U271" s="238">
        <v>1</v>
      </c>
      <c r="W271" s="238">
        <v>16</v>
      </c>
      <c r="X271" s="238">
        <v>2</v>
      </c>
      <c r="Y271" s="238">
        <v>6</v>
      </c>
      <c r="Z271" s="238">
        <v>1</v>
      </c>
      <c r="AB271" s="238">
        <v>1</v>
      </c>
      <c r="AC271" s="238">
        <v>98</v>
      </c>
      <c r="AD271" s="238" t="s">
        <v>967</v>
      </c>
      <c r="AF271" s="238" t="s">
        <v>4198</v>
      </c>
      <c r="AG271" s="238">
        <v>4</v>
      </c>
      <c r="AH271" s="238">
        <v>2</v>
      </c>
      <c r="AI271" s="238">
        <v>48</v>
      </c>
      <c r="AJ271" s="238">
        <v>4</v>
      </c>
      <c r="AK271" s="238">
        <v>21</v>
      </c>
      <c r="AL271" s="238">
        <v>58</v>
      </c>
      <c r="AM271" s="238" t="s">
        <v>363</v>
      </c>
      <c r="AN271" s="238">
        <v>5</v>
      </c>
      <c r="AO271" s="238">
        <v>1</v>
      </c>
      <c r="AS271" s="238">
        <v>12</v>
      </c>
      <c r="AT271" s="238">
        <v>9</v>
      </c>
      <c r="AV271" s="238">
        <v>11</v>
      </c>
      <c r="AW271" s="238">
        <v>21</v>
      </c>
      <c r="CT271" s="238">
        <v>429254.18878309801</v>
      </c>
      <c r="CU271" s="238">
        <v>4961191.47841</v>
      </c>
      <c r="CV271" s="238">
        <v>44.800621120000002</v>
      </c>
      <c r="CW271" s="238">
        <v>-93.894518079999997</v>
      </c>
      <c r="CX271" s="238" t="s">
        <v>359</v>
      </c>
      <c r="CY271" s="238" t="s">
        <v>4643</v>
      </c>
    </row>
    <row r="272" spans="1:103" x14ac:dyDescent="0.25">
      <c r="A272" s="238">
        <v>658240</v>
      </c>
      <c r="B272" s="238">
        <v>3</v>
      </c>
      <c r="C272" s="238">
        <v>25</v>
      </c>
      <c r="D272" s="238">
        <v>27.218</v>
      </c>
      <c r="E272" s="238">
        <v>10</v>
      </c>
      <c r="G272" s="238" t="s">
        <v>1633</v>
      </c>
      <c r="H272" s="238" t="s">
        <v>354</v>
      </c>
      <c r="I272" s="238">
        <v>25</v>
      </c>
      <c r="K272" s="238">
        <v>18034978</v>
      </c>
      <c r="M272" s="238">
        <v>11</v>
      </c>
      <c r="N272" s="238">
        <v>8</v>
      </c>
      <c r="O272" s="238">
        <v>2018</v>
      </c>
      <c r="P272" s="238" t="s">
        <v>384</v>
      </c>
      <c r="Q272" s="238">
        <v>17</v>
      </c>
      <c r="R272" s="238" t="s">
        <v>356</v>
      </c>
      <c r="S272" s="238">
        <v>5</v>
      </c>
      <c r="T272" s="238">
        <v>0</v>
      </c>
      <c r="U272" s="238">
        <v>1</v>
      </c>
      <c r="W272" s="238">
        <v>89</v>
      </c>
      <c r="X272" s="238">
        <v>2</v>
      </c>
      <c r="Y272" s="238">
        <v>6</v>
      </c>
      <c r="Z272" s="238">
        <v>4</v>
      </c>
      <c r="AB272" s="238">
        <v>3</v>
      </c>
      <c r="AC272" s="238">
        <v>98</v>
      </c>
      <c r="AD272" s="238" t="s">
        <v>967</v>
      </c>
      <c r="AF272" s="238" t="s">
        <v>4198</v>
      </c>
      <c r="AG272" s="238">
        <v>4</v>
      </c>
      <c r="AH272" s="238">
        <v>2</v>
      </c>
      <c r="AI272" s="238">
        <v>2</v>
      </c>
      <c r="AJ272" s="238">
        <v>4</v>
      </c>
      <c r="AK272" s="238">
        <v>21</v>
      </c>
      <c r="AL272" s="238">
        <v>44</v>
      </c>
      <c r="AM272" s="238" t="s">
        <v>363</v>
      </c>
      <c r="AN272" s="238">
        <v>5</v>
      </c>
      <c r="AO272" s="238">
        <v>1</v>
      </c>
      <c r="AS272" s="238">
        <v>12</v>
      </c>
      <c r="AT272" s="238">
        <v>9</v>
      </c>
      <c r="AU272" s="238">
        <v>55</v>
      </c>
      <c r="AV272" s="238">
        <v>12</v>
      </c>
      <c r="AW272" s="238">
        <v>21</v>
      </c>
      <c r="CT272" s="238">
        <v>429315.27479139098</v>
      </c>
      <c r="CU272" s="238">
        <v>4961212.74177841</v>
      </c>
      <c r="CV272" s="238">
        <v>44.800818560000003</v>
      </c>
      <c r="CW272" s="238">
        <v>-93.89374875</v>
      </c>
      <c r="CX272" s="238" t="s">
        <v>359</v>
      </c>
      <c r="CY272" s="238" t="s">
        <v>4644</v>
      </c>
    </row>
    <row r="273" spans="1:103" x14ac:dyDescent="0.25">
      <c r="A273" s="238">
        <v>566290</v>
      </c>
      <c r="B273" s="238">
        <v>3</v>
      </c>
      <c r="C273" s="238">
        <v>25</v>
      </c>
      <c r="D273" s="238">
        <v>27.225000000000001</v>
      </c>
      <c r="E273" s="238">
        <v>10</v>
      </c>
      <c r="G273" s="238" t="s">
        <v>1633</v>
      </c>
      <c r="H273" s="238" t="s">
        <v>354</v>
      </c>
      <c r="I273" s="238">
        <v>25</v>
      </c>
      <c r="K273" s="238">
        <v>18004811</v>
      </c>
      <c r="M273" s="238">
        <v>2</v>
      </c>
      <c r="N273" s="238">
        <v>15</v>
      </c>
      <c r="O273" s="238">
        <v>2018</v>
      </c>
      <c r="P273" s="238" t="s">
        <v>384</v>
      </c>
      <c r="Q273" s="238">
        <v>19</v>
      </c>
      <c r="R273" s="238" t="s">
        <v>356</v>
      </c>
      <c r="S273" s="238">
        <v>5</v>
      </c>
      <c r="T273" s="238">
        <v>0</v>
      </c>
      <c r="U273" s="238">
        <v>1</v>
      </c>
      <c r="W273" s="238">
        <v>16</v>
      </c>
      <c r="X273" s="238">
        <v>2</v>
      </c>
      <c r="Y273" s="238">
        <v>6</v>
      </c>
      <c r="Z273" s="238">
        <v>1</v>
      </c>
      <c r="AB273" s="238">
        <v>1</v>
      </c>
      <c r="AC273" s="238">
        <v>98</v>
      </c>
      <c r="AD273" s="238" t="s">
        <v>967</v>
      </c>
      <c r="AF273" s="238" t="s">
        <v>4198</v>
      </c>
      <c r="AG273" s="238">
        <v>4</v>
      </c>
      <c r="AH273" s="238">
        <v>2</v>
      </c>
      <c r="AI273" s="238">
        <v>4</v>
      </c>
      <c r="AJ273" s="238">
        <v>4</v>
      </c>
      <c r="AK273" s="238">
        <v>21</v>
      </c>
      <c r="AL273" s="238">
        <v>47</v>
      </c>
      <c r="AM273" s="238" t="s">
        <v>363</v>
      </c>
      <c r="AN273" s="238">
        <v>5</v>
      </c>
      <c r="AO273" s="238">
        <v>1</v>
      </c>
      <c r="AS273" s="238">
        <v>12</v>
      </c>
      <c r="AT273" s="238">
        <v>9</v>
      </c>
      <c r="AU273" s="238">
        <v>55</v>
      </c>
      <c r="AV273" s="238">
        <v>11</v>
      </c>
      <c r="AW273" s="238">
        <v>21</v>
      </c>
      <c r="CT273" s="238">
        <v>429328.809276535</v>
      </c>
      <c r="CU273" s="238">
        <v>4961210.7301562196</v>
      </c>
      <c r="CV273" s="238">
        <v>44.800801800000002</v>
      </c>
      <c r="CW273" s="238">
        <v>-93.893577359999995</v>
      </c>
      <c r="CX273" s="238" t="s">
        <v>359</v>
      </c>
      <c r="CY273" s="238" t="s">
        <v>4645</v>
      </c>
    </row>
    <row r="274" spans="1:103" hidden="1" x14ac:dyDescent="0.25">
      <c r="A274" s="238">
        <v>10853625</v>
      </c>
      <c r="B274" s="238">
        <v>3</v>
      </c>
      <c r="C274" s="238">
        <v>25</v>
      </c>
      <c r="D274" s="238">
        <v>27.247</v>
      </c>
      <c r="E274" s="238">
        <v>10</v>
      </c>
      <c r="G274" s="238" t="s">
        <v>1060</v>
      </c>
      <c r="H274" s="238" t="s">
        <v>354</v>
      </c>
      <c r="I274" s="238">
        <v>25</v>
      </c>
      <c r="K274" s="238">
        <v>13025618</v>
      </c>
      <c r="L274" s="238">
        <v>132340230</v>
      </c>
      <c r="M274" s="238">
        <v>8</v>
      </c>
      <c r="N274" s="238">
        <v>22</v>
      </c>
      <c r="O274" s="238">
        <v>2013</v>
      </c>
      <c r="P274" s="238" t="s">
        <v>384</v>
      </c>
      <c r="Q274" s="238">
        <v>18</v>
      </c>
      <c r="S274" s="238">
        <v>4</v>
      </c>
      <c r="T274" s="238">
        <v>0</v>
      </c>
      <c r="U274" s="238">
        <v>1</v>
      </c>
      <c r="V274" s="238">
        <v>7</v>
      </c>
      <c r="W274" s="238">
        <v>69</v>
      </c>
      <c r="X274" s="238">
        <v>2</v>
      </c>
      <c r="Y274" s="238">
        <v>1</v>
      </c>
      <c r="Z274" s="238">
        <v>1</v>
      </c>
      <c r="AB274" s="238">
        <v>1</v>
      </c>
      <c r="AC274" s="238">
        <v>98</v>
      </c>
      <c r="AD274" s="238" t="s">
        <v>4448</v>
      </c>
      <c r="AE274" s="238" t="s">
        <v>977</v>
      </c>
      <c r="AF274" s="238" t="s">
        <v>4198</v>
      </c>
      <c r="AG274" s="238">
        <v>3</v>
      </c>
      <c r="AH274" s="238">
        <v>2</v>
      </c>
      <c r="AI274" s="238">
        <v>2</v>
      </c>
      <c r="AJ274" s="238">
        <v>4</v>
      </c>
      <c r="AK274" s="238">
        <v>21</v>
      </c>
      <c r="AL274" s="238">
        <v>46</v>
      </c>
      <c r="AM274" s="238" t="s">
        <v>363</v>
      </c>
      <c r="AN274" s="238">
        <v>7</v>
      </c>
      <c r="AO274" s="238">
        <v>21</v>
      </c>
      <c r="AS274" s="238">
        <v>7</v>
      </c>
      <c r="AT274" s="238">
        <v>98</v>
      </c>
      <c r="AU274" s="238">
        <v>55</v>
      </c>
      <c r="AV274" s="238">
        <v>11</v>
      </c>
      <c r="AW274" s="238">
        <v>21</v>
      </c>
      <c r="CT274" s="238">
        <v>429360</v>
      </c>
      <c r="CU274" s="238">
        <v>4961228</v>
      </c>
      <c r="CV274" s="238">
        <v>44.800962300000002</v>
      </c>
      <c r="CW274" s="238">
        <v>-93.893190399999995</v>
      </c>
      <c r="CX274" s="238" t="s">
        <v>359</v>
      </c>
      <c r="CY274" s="238" t="s">
        <v>4646</v>
      </c>
    </row>
    <row r="275" spans="1:103" x14ac:dyDescent="0.25">
      <c r="A275" s="238">
        <v>680017</v>
      </c>
      <c r="B275" s="238">
        <v>3</v>
      </c>
      <c r="C275" s="238">
        <v>25</v>
      </c>
      <c r="D275" s="238">
        <v>27.263999999999999</v>
      </c>
      <c r="E275" s="238">
        <v>10</v>
      </c>
      <c r="G275" s="238" t="s">
        <v>1633</v>
      </c>
      <c r="H275" s="238" t="s">
        <v>354</v>
      </c>
      <c r="I275" s="238">
        <v>25</v>
      </c>
      <c r="K275" s="238">
        <v>19002674</v>
      </c>
      <c r="M275" s="238">
        <v>1</v>
      </c>
      <c r="N275" s="238">
        <v>28</v>
      </c>
      <c r="O275" s="238">
        <v>2019</v>
      </c>
      <c r="P275" s="238" t="s">
        <v>361</v>
      </c>
      <c r="Q275" s="238">
        <v>6</v>
      </c>
      <c r="S275" s="238">
        <v>5</v>
      </c>
      <c r="T275" s="238">
        <v>0</v>
      </c>
      <c r="U275" s="238">
        <v>1</v>
      </c>
      <c r="W275" s="238">
        <v>48</v>
      </c>
      <c r="X275" s="238">
        <v>2</v>
      </c>
      <c r="Y275" s="238">
        <v>6</v>
      </c>
      <c r="Z275" s="238">
        <v>4</v>
      </c>
      <c r="AB275" s="238">
        <v>3</v>
      </c>
      <c r="AC275" s="238">
        <v>98</v>
      </c>
      <c r="AD275" s="238" t="s">
        <v>967</v>
      </c>
      <c r="AF275" s="238" t="s">
        <v>4198</v>
      </c>
      <c r="AG275" s="238">
        <v>3</v>
      </c>
      <c r="AH275" s="238">
        <v>2</v>
      </c>
      <c r="AI275" s="238">
        <v>2</v>
      </c>
      <c r="AJ275" s="238">
        <v>4</v>
      </c>
      <c r="AK275" s="238">
        <v>21</v>
      </c>
      <c r="AL275" s="238">
        <v>17</v>
      </c>
      <c r="AM275" s="238" t="s">
        <v>363</v>
      </c>
      <c r="AN275" s="238">
        <v>5</v>
      </c>
      <c r="AO275" s="238">
        <v>75</v>
      </c>
      <c r="AS275" s="238">
        <v>12</v>
      </c>
      <c r="AT275" s="238">
        <v>9</v>
      </c>
      <c r="AU275" s="238">
        <v>55</v>
      </c>
      <c r="AV275" s="238">
        <v>12</v>
      </c>
      <c r="AW275" s="238">
        <v>21</v>
      </c>
      <c r="CT275" s="238">
        <v>429383.46189056803</v>
      </c>
      <c r="CU275" s="238">
        <v>4961241.8737001801</v>
      </c>
      <c r="CV275" s="238">
        <v>44.801087529999997</v>
      </c>
      <c r="CW275" s="238">
        <v>-93.892890730000005</v>
      </c>
      <c r="CX275" s="238" t="s">
        <v>359</v>
      </c>
      <c r="CY275" s="238" t="s">
        <v>4647</v>
      </c>
    </row>
    <row r="276" spans="1:103" x14ac:dyDescent="0.25">
      <c r="A276" s="238">
        <v>698743</v>
      </c>
      <c r="B276" s="238">
        <v>3</v>
      </c>
      <c r="C276" s="238">
        <v>25</v>
      </c>
      <c r="D276" s="238">
        <v>27.318999999999999</v>
      </c>
      <c r="E276" s="238">
        <v>10</v>
      </c>
      <c r="G276" s="238" t="s">
        <v>1633</v>
      </c>
      <c r="H276" s="238" t="s">
        <v>354</v>
      </c>
      <c r="I276" s="238">
        <v>25</v>
      </c>
      <c r="K276" s="238">
        <v>19007719</v>
      </c>
      <c r="M276" s="238">
        <v>3</v>
      </c>
      <c r="N276" s="238">
        <v>19</v>
      </c>
      <c r="O276" s="238">
        <v>2019</v>
      </c>
      <c r="P276" s="238" t="s">
        <v>368</v>
      </c>
      <c r="Q276" s="238">
        <v>6</v>
      </c>
      <c r="S276" s="238">
        <v>5</v>
      </c>
      <c r="T276" s="238">
        <v>0</v>
      </c>
      <c r="U276" s="238">
        <v>1</v>
      </c>
      <c r="W276" s="238">
        <v>16</v>
      </c>
      <c r="X276" s="238">
        <v>2</v>
      </c>
      <c r="Y276" s="238">
        <v>2</v>
      </c>
      <c r="Z276" s="238">
        <v>1</v>
      </c>
      <c r="AB276" s="238">
        <v>1</v>
      </c>
      <c r="AC276" s="238">
        <v>98</v>
      </c>
      <c r="AD276" s="238" t="s">
        <v>967</v>
      </c>
      <c r="AF276" s="238" t="s">
        <v>4198</v>
      </c>
      <c r="AG276" s="238">
        <v>4</v>
      </c>
      <c r="AH276" s="238">
        <v>2</v>
      </c>
      <c r="AI276" s="238">
        <v>4</v>
      </c>
      <c r="AJ276" s="238">
        <v>3</v>
      </c>
      <c r="AK276" s="238">
        <v>21</v>
      </c>
      <c r="AL276" s="238">
        <v>24</v>
      </c>
      <c r="AM276" s="238" t="s">
        <v>363</v>
      </c>
      <c r="AN276" s="238">
        <v>5</v>
      </c>
      <c r="AO276" s="238">
        <v>1</v>
      </c>
      <c r="AS276" s="238">
        <v>12</v>
      </c>
      <c r="AT276" s="238">
        <v>9</v>
      </c>
      <c r="AU276" s="238">
        <v>55</v>
      </c>
      <c r="AV276" s="238">
        <v>11</v>
      </c>
      <c r="AW276" s="238">
        <v>21</v>
      </c>
      <c r="CT276" s="238">
        <v>429468.39331043197</v>
      </c>
      <c r="CU276" s="238">
        <v>4961271.7769654104</v>
      </c>
      <c r="CV276" s="238">
        <v>44.801365079999997</v>
      </c>
      <c r="CW276" s="238">
        <v>-93.891821120000003</v>
      </c>
      <c r="CX276" s="238" t="s">
        <v>359</v>
      </c>
      <c r="CY276" s="238" t="s">
        <v>4648</v>
      </c>
    </row>
    <row r="277" spans="1:103" x14ac:dyDescent="0.25">
      <c r="A277" s="238">
        <v>10702785</v>
      </c>
      <c r="B277" s="238">
        <v>3</v>
      </c>
      <c r="C277" s="238">
        <v>25</v>
      </c>
      <c r="D277" s="238">
        <v>27.344000000000001</v>
      </c>
      <c r="E277" s="238">
        <v>10</v>
      </c>
      <c r="G277" s="238" t="s">
        <v>1633</v>
      </c>
      <c r="H277" s="238" t="s">
        <v>354</v>
      </c>
      <c r="I277" s="238">
        <v>25</v>
      </c>
      <c r="K277" s="238">
        <v>11508070</v>
      </c>
      <c r="L277" s="238">
        <v>112270029</v>
      </c>
      <c r="M277" s="238">
        <v>8</v>
      </c>
      <c r="N277" s="238">
        <v>12</v>
      </c>
      <c r="O277" s="238">
        <v>2011</v>
      </c>
      <c r="P277" s="238" t="s">
        <v>362</v>
      </c>
      <c r="Q277" s="238">
        <v>12</v>
      </c>
      <c r="R277" s="238" t="s">
        <v>196</v>
      </c>
      <c r="S277" s="238">
        <v>5</v>
      </c>
      <c r="T277" s="238">
        <v>0</v>
      </c>
      <c r="U277" s="238">
        <v>2</v>
      </c>
      <c r="V277" s="238">
        <v>1</v>
      </c>
      <c r="W277" s="238">
        <v>10</v>
      </c>
      <c r="X277" s="238">
        <v>4</v>
      </c>
      <c r="Y277" s="238">
        <v>1</v>
      </c>
      <c r="Z277" s="238">
        <v>1</v>
      </c>
      <c r="AA277" s="238">
        <v>2</v>
      </c>
      <c r="AB277" s="238">
        <v>1</v>
      </c>
      <c r="AC277" s="238">
        <v>98</v>
      </c>
      <c r="AD277" s="238" t="s">
        <v>1771</v>
      </c>
      <c r="AE277" s="238" t="s">
        <v>4649</v>
      </c>
      <c r="AF277" s="238" t="s">
        <v>4198</v>
      </c>
      <c r="AG277" s="238">
        <v>7</v>
      </c>
      <c r="AH277" s="238">
        <v>2</v>
      </c>
      <c r="AI277" s="238">
        <v>1</v>
      </c>
      <c r="AJ277" s="238">
        <v>2</v>
      </c>
      <c r="AK277" s="238">
        <v>8</v>
      </c>
      <c r="AL277" s="238">
        <v>35</v>
      </c>
      <c r="AM277" s="238" t="s">
        <v>363</v>
      </c>
      <c r="AN277" s="238">
        <v>5</v>
      </c>
      <c r="AO277" s="238">
        <v>1</v>
      </c>
      <c r="AS277" s="238">
        <v>7</v>
      </c>
      <c r="AT277" s="238">
        <v>2</v>
      </c>
      <c r="AU277" s="238">
        <v>55</v>
      </c>
      <c r="AV277" s="238">
        <v>10</v>
      </c>
      <c r="AW277" s="238">
        <v>21</v>
      </c>
      <c r="AX277" s="238">
        <v>2</v>
      </c>
      <c r="AY277" s="238">
        <v>3</v>
      </c>
      <c r="AZ277" s="238">
        <v>2</v>
      </c>
      <c r="BA277" s="238">
        <v>21</v>
      </c>
      <c r="BB277" s="238">
        <v>60</v>
      </c>
      <c r="BC277" s="238" t="s">
        <v>354</v>
      </c>
      <c r="BD277" s="238">
        <v>5</v>
      </c>
      <c r="BE277" s="238">
        <v>15</v>
      </c>
      <c r="BF277" s="238">
        <v>5</v>
      </c>
      <c r="BI277" s="238">
        <v>7</v>
      </c>
      <c r="BJ277" s="238">
        <v>2</v>
      </c>
      <c r="BK277" s="238">
        <v>55</v>
      </c>
      <c r="BL277" s="238">
        <v>10</v>
      </c>
      <c r="BM277" s="238">
        <v>21</v>
      </c>
      <c r="CT277" s="238">
        <v>429506</v>
      </c>
      <c r="CU277" s="238">
        <v>4961284</v>
      </c>
      <c r="CV277" s="238">
        <v>44.801478799999998</v>
      </c>
      <c r="CW277" s="238">
        <v>-93.891349700000006</v>
      </c>
      <c r="CX277" s="238" t="s">
        <v>359</v>
      </c>
      <c r="CY277" s="238" t="s">
        <v>4650</v>
      </c>
    </row>
    <row r="278" spans="1:103" hidden="1" x14ac:dyDescent="0.25">
      <c r="A278" s="238">
        <v>10780349</v>
      </c>
      <c r="B278" s="238">
        <v>3</v>
      </c>
      <c r="C278" s="238">
        <v>25</v>
      </c>
      <c r="D278" s="238">
        <v>27.344000000000001</v>
      </c>
      <c r="E278" s="238">
        <v>10</v>
      </c>
      <c r="G278" s="238" t="s">
        <v>1633</v>
      </c>
      <c r="H278" s="238" t="s">
        <v>354</v>
      </c>
      <c r="I278" s="238">
        <v>25</v>
      </c>
      <c r="K278" s="238">
        <v>12028842</v>
      </c>
      <c r="L278" s="238">
        <v>122690155</v>
      </c>
      <c r="M278" s="238">
        <v>9</v>
      </c>
      <c r="N278" s="238">
        <v>25</v>
      </c>
      <c r="O278" s="238">
        <v>2012</v>
      </c>
      <c r="P278" s="238" t="s">
        <v>368</v>
      </c>
      <c r="Q278" s="238">
        <v>11</v>
      </c>
      <c r="S278" s="238">
        <v>4</v>
      </c>
      <c r="T278" s="238">
        <v>0</v>
      </c>
      <c r="U278" s="238">
        <v>2</v>
      </c>
      <c r="V278" s="238">
        <v>1</v>
      </c>
      <c r="W278" s="238">
        <v>10</v>
      </c>
      <c r="X278" s="238">
        <v>4</v>
      </c>
      <c r="Y278" s="238">
        <v>1</v>
      </c>
      <c r="Z278" s="238">
        <v>1</v>
      </c>
      <c r="AB278" s="238">
        <v>1</v>
      </c>
      <c r="AC278" s="238">
        <v>98</v>
      </c>
      <c r="AD278" s="238">
        <v>25</v>
      </c>
      <c r="AE278" s="238">
        <v>5</v>
      </c>
      <c r="AF278" s="238" t="s">
        <v>4198</v>
      </c>
      <c r="AG278" s="238">
        <v>7</v>
      </c>
      <c r="AH278" s="238">
        <v>2</v>
      </c>
      <c r="AI278" s="238">
        <v>1</v>
      </c>
      <c r="AJ278" s="238">
        <v>2</v>
      </c>
      <c r="AK278" s="238">
        <v>23</v>
      </c>
      <c r="AL278" s="238">
        <v>24</v>
      </c>
      <c r="AM278" s="238" t="s">
        <v>354</v>
      </c>
      <c r="AN278" s="238">
        <v>5</v>
      </c>
      <c r="AO278" s="238">
        <v>2</v>
      </c>
      <c r="AS278" s="238">
        <v>7</v>
      </c>
      <c r="AT278" s="238">
        <v>2</v>
      </c>
      <c r="AU278" s="238">
        <v>55</v>
      </c>
      <c r="AV278" s="238">
        <v>11</v>
      </c>
      <c r="AW278" s="238">
        <v>21</v>
      </c>
      <c r="AX278" s="238">
        <v>2</v>
      </c>
      <c r="AY278" s="238">
        <v>31</v>
      </c>
      <c r="AZ278" s="238">
        <v>2</v>
      </c>
      <c r="BA278" s="238">
        <v>23</v>
      </c>
      <c r="BB278" s="238">
        <v>63</v>
      </c>
      <c r="BC278" s="238" t="s">
        <v>354</v>
      </c>
      <c r="BD278" s="238">
        <v>5</v>
      </c>
      <c r="BE278" s="238">
        <v>1</v>
      </c>
      <c r="BI278" s="238">
        <v>7</v>
      </c>
      <c r="BJ278" s="238">
        <v>2</v>
      </c>
      <c r="BK278" s="238">
        <v>55</v>
      </c>
      <c r="BL278" s="238">
        <v>11</v>
      </c>
      <c r="BM278" s="238">
        <v>21</v>
      </c>
      <c r="CT278" s="238">
        <v>429506</v>
      </c>
      <c r="CU278" s="238">
        <v>4961284</v>
      </c>
      <c r="CV278" s="238">
        <v>44.801478799999998</v>
      </c>
      <c r="CW278" s="238">
        <v>-93.891349700000006</v>
      </c>
      <c r="CX278" s="238" t="s">
        <v>359</v>
      </c>
      <c r="CY278" s="238" t="s">
        <v>4651</v>
      </c>
    </row>
    <row r="279" spans="1:103" hidden="1" x14ac:dyDescent="0.25">
      <c r="A279" s="238">
        <v>10851007</v>
      </c>
      <c r="B279" s="238">
        <v>3</v>
      </c>
      <c r="C279" s="238">
        <v>25</v>
      </c>
      <c r="D279" s="238">
        <v>27.344000000000001</v>
      </c>
      <c r="E279" s="238">
        <v>10</v>
      </c>
      <c r="G279" s="238" t="s">
        <v>1633</v>
      </c>
      <c r="H279" s="238" t="s">
        <v>354</v>
      </c>
      <c r="I279" s="238">
        <v>25</v>
      </c>
      <c r="K279" s="238">
        <v>13009719</v>
      </c>
      <c r="L279" s="238">
        <v>130960033</v>
      </c>
      <c r="M279" s="238">
        <v>4</v>
      </c>
      <c r="N279" s="238">
        <v>5</v>
      </c>
      <c r="O279" s="238">
        <v>2013</v>
      </c>
      <c r="P279" s="238" t="s">
        <v>362</v>
      </c>
      <c r="Q279" s="238">
        <v>11</v>
      </c>
      <c r="S279" s="238">
        <v>3</v>
      </c>
      <c r="T279" s="238">
        <v>0</v>
      </c>
      <c r="U279" s="238">
        <v>1</v>
      </c>
      <c r="V279" s="238">
        <v>90</v>
      </c>
      <c r="W279" s="238">
        <v>27</v>
      </c>
      <c r="X279" s="238">
        <v>4</v>
      </c>
      <c r="Y279" s="238">
        <v>1</v>
      </c>
      <c r="Z279" s="238">
        <v>2</v>
      </c>
      <c r="AB279" s="238">
        <v>1</v>
      </c>
      <c r="AC279" s="238">
        <v>98</v>
      </c>
      <c r="AD279" s="238" t="s">
        <v>967</v>
      </c>
      <c r="AE279" s="238" t="s">
        <v>2726</v>
      </c>
      <c r="AF279" s="238" t="s">
        <v>4198</v>
      </c>
      <c r="AG279" s="238">
        <v>3</v>
      </c>
      <c r="AH279" s="238">
        <v>2</v>
      </c>
      <c r="AI279" s="238">
        <v>2</v>
      </c>
      <c r="AJ279" s="238">
        <v>2</v>
      </c>
      <c r="AK279" s="238">
        <v>21</v>
      </c>
      <c r="AL279" s="238">
        <v>79</v>
      </c>
      <c r="AM279" s="238" t="s">
        <v>363</v>
      </c>
      <c r="AN279" s="238">
        <v>5</v>
      </c>
      <c r="AO279" s="238">
        <v>15</v>
      </c>
      <c r="AP279" s="238">
        <v>2</v>
      </c>
      <c r="AS279" s="238">
        <v>7</v>
      </c>
      <c r="AT279" s="238">
        <v>2</v>
      </c>
      <c r="AU279" s="238">
        <v>55</v>
      </c>
      <c r="AV279" s="238">
        <v>10</v>
      </c>
      <c r="AW279" s="238">
        <v>21</v>
      </c>
      <c r="CT279" s="238">
        <v>429506</v>
      </c>
      <c r="CU279" s="238">
        <v>4961284</v>
      </c>
      <c r="CV279" s="238">
        <v>44.801478799999998</v>
      </c>
      <c r="CW279" s="238">
        <v>-93.891349700000006</v>
      </c>
      <c r="CX279" s="238" t="s">
        <v>359</v>
      </c>
      <c r="CY279" s="238" t="s">
        <v>4652</v>
      </c>
    </row>
    <row r="280" spans="1:103" x14ac:dyDescent="0.25">
      <c r="A280" s="238">
        <v>817306</v>
      </c>
      <c r="B280" s="238">
        <v>3</v>
      </c>
      <c r="C280" s="238">
        <v>25</v>
      </c>
      <c r="D280" s="238">
        <v>27.367000000000001</v>
      </c>
      <c r="E280" s="238">
        <v>10</v>
      </c>
      <c r="G280" s="238" t="s">
        <v>1633</v>
      </c>
      <c r="H280" s="238" t="s">
        <v>354</v>
      </c>
      <c r="I280" s="238">
        <v>25</v>
      </c>
      <c r="K280" s="238">
        <v>20505224</v>
      </c>
      <c r="L280" s="238">
        <v>201830007</v>
      </c>
      <c r="M280" s="238">
        <v>7</v>
      </c>
      <c r="N280" s="238">
        <v>1</v>
      </c>
      <c r="O280" s="238">
        <v>2020</v>
      </c>
      <c r="P280" s="238" t="s">
        <v>355</v>
      </c>
      <c r="Q280" s="238">
        <v>7</v>
      </c>
      <c r="S280" s="238">
        <v>5</v>
      </c>
      <c r="T280" s="238">
        <v>0</v>
      </c>
      <c r="U280" s="238">
        <v>2</v>
      </c>
      <c r="V280" s="238">
        <v>12</v>
      </c>
      <c r="W280" s="238">
        <v>10</v>
      </c>
      <c r="X280" s="238">
        <v>4</v>
      </c>
      <c r="Y280" s="238">
        <v>1</v>
      </c>
      <c r="Z280" s="238">
        <v>2</v>
      </c>
      <c r="AB280" s="238">
        <v>2</v>
      </c>
      <c r="AC280" s="238">
        <v>98</v>
      </c>
      <c r="AD280" s="238" t="s">
        <v>4653</v>
      </c>
      <c r="AF280" s="238" t="s">
        <v>4198</v>
      </c>
      <c r="AG280" s="238">
        <v>7</v>
      </c>
      <c r="AH280" s="238">
        <v>2</v>
      </c>
      <c r="AI280" s="238">
        <v>4</v>
      </c>
      <c r="AJ280" s="238">
        <v>2</v>
      </c>
      <c r="AK280" s="238">
        <v>31</v>
      </c>
      <c r="AL280" s="238">
        <v>21</v>
      </c>
      <c r="AM280" s="238" t="s">
        <v>354</v>
      </c>
      <c r="AN280" s="238">
        <v>5</v>
      </c>
      <c r="AO280" s="238">
        <v>74</v>
      </c>
      <c r="AS280" s="238">
        <v>12</v>
      </c>
      <c r="AT280" s="238">
        <v>23</v>
      </c>
      <c r="AU280" s="238">
        <v>55</v>
      </c>
      <c r="AV280" s="238">
        <v>11</v>
      </c>
      <c r="AW280" s="238">
        <v>21</v>
      </c>
      <c r="AX280" s="238">
        <v>2</v>
      </c>
      <c r="AY280" s="238">
        <v>2</v>
      </c>
      <c r="AZ280" s="238">
        <v>2</v>
      </c>
      <c r="BA280" s="238">
        <v>34</v>
      </c>
      <c r="BB280" s="238">
        <v>32</v>
      </c>
      <c r="BC280" s="238" t="s">
        <v>354</v>
      </c>
      <c r="BD280" s="238">
        <v>5</v>
      </c>
      <c r="BE280" s="238">
        <v>1</v>
      </c>
      <c r="BI280" s="238">
        <v>12</v>
      </c>
      <c r="BJ280" s="238">
        <v>23</v>
      </c>
      <c r="BK280" s="238">
        <v>55</v>
      </c>
      <c r="BL280" s="238">
        <v>11</v>
      </c>
      <c r="BM280" s="238">
        <v>21</v>
      </c>
      <c r="CT280" s="238">
        <v>429497.93412920198</v>
      </c>
      <c r="CU280" s="238">
        <v>4961320.7264414504</v>
      </c>
      <c r="CV280" s="238">
        <v>44.801808600000001</v>
      </c>
      <c r="CW280" s="238">
        <v>-93.891454420000002</v>
      </c>
      <c r="CX280" s="238" t="s">
        <v>359</v>
      </c>
      <c r="CY280" s="238" t="s">
        <v>4654</v>
      </c>
    </row>
    <row r="281" spans="1:103" x14ac:dyDescent="0.25">
      <c r="A281" s="238">
        <v>667098</v>
      </c>
      <c r="B281" s="238">
        <v>3</v>
      </c>
      <c r="C281" s="238">
        <v>25</v>
      </c>
      <c r="D281" s="238">
        <v>27.378</v>
      </c>
      <c r="E281" s="238">
        <v>10</v>
      </c>
      <c r="G281" s="238" t="s">
        <v>1633</v>
      </c>
      <c r="H281" s="238" t="s">
        <v>354</v>
      </c>
      <c r="I281" s="238">
        <v>25</v>
      </c>
      <c r="K281" s="238">
        <v>18038051</v>
      </c>
      <c r="M281" s="238">
        <v>12</v>
      </c>
      <c r="N281" s="238">
        <v>9</v>
      </c>
      <c r="O281" s="238">
        <v>2018</v>
      </c>
      <c r="P281" s="238" t="s">
        <v>366</v>
      </c>
      <c r="Q281" s="238">
        <v>0</v>
      </c>
      <c r="R281" s="238" t="s">
        <v>196</v>
      </c>
      <c r="S281" s="238">
        <v>5</v>
      </c>
      <c r="T281" s="238">
        <v>0</v>
      </c>
      <c r="U281" s="238">
        <v>1</v>
      </c>
      <c r="W281" s="238">
        <v>75</v>
      </c>
      <c r="X281" s="238">
        <v>2</v>
      </c>
      <c r="Y281" s="238">
        <v>5</v>
      </c>
      <c r="Z281" s="238">
        <v>1</v>
      </c>
      <c r="AB281" s="238">
        <v>1</v>
      </c>
      <c r="AC281" s="238">
        <v>98</v>
      </c>
      <c r="AD281" s="238" t="s">
        <v>967</v>
      </c>
      <c r="AF281" s="238" t="s">
        <v>4198</v>
      </c>
      <c r="AG281" s="238">
        <v>3</v>
      </c>
      <c r="AH281" s="238">
        <v>2</v>
      </c>
      <c r="AI281" s="238">
        <v>2</v>
      </c>
      <c r="AJ281" s="238">
        <v>2</v>
      </c>
      <c r="AK281" s="238">
        <v>27</v>
      </c>
      <c r="AL281" s="238">
        <v>18</v>
      </c>
      <c r="AM281" s="238" t="s">
        <v>354</v>
      </c>
      <c r="AN281" s="238">
        <v>5</v>
      </c>
      <c r="AO281" s="238">
        <v>1</v>
      </c>
      <c r="AS281" s="238">
        <v>12</v>
      </c>
      <c r="AT281" s="238">
        <v>9</v>
      </c>
      <c r="AU281" s="238">
        <v>55</v>
      </c>
      <c r="AV281" s="238">
        <v>12</v>
      </c>
      <c r="AW281" s="238">
        <v>21</v>
      </c>
      <c r="CT281" s="238">
        <v>429501.84712261002</v>
      </c>
      <c r="CU281" s="238">
        <v>4961338.6836969601</v>
      </c>
      <c r="CV281" s="238">
        <v>44.801970619999999</v>
      </c>
      <c r="CW281" s="238">
        <v>-93.891407439999995</v>
      </c>
      <c r="CX281" s="238" t="s">
        <v>359</v>
      </c>
      <c r="CY281" s="238" t="s">
        <v>4655</v>
      </c>
    </row>
    <row r="282" spans="1:103" x14ac:dyDescent="0.25">
      <c r="A282" s="238">
        <v>385042</v>
      </c>
      <c r="B282" s="238">
        <v>3</v>
      </c>
      <c r="C282" s="238">
        <v>25</v>
      </c>
      <c r="D282" s="238">
        <v>27.748000000000001</v>
      </c>
      <c r="E282" s="238">
        <v>10</v>
      </c>
      <c r="G282" s="238" t="s">
        <v>1633</v>
      </c>
      <c r="H282" s="238" t="s">
        <v>354</v>
      </c>
      <c r="I282" s="238">
        <v>25</v>
      </c>
      <c r="K282" s="238">
        <v>16034187</v>
      </c>
      <c r="M282" s="238">
        <v>10</v>
      </c>
      <c r="N282" s="238">
        <v>8</v>
      </c>
      <c r="O282" s="238">
        <v>2016</v>
      </c>
      <c r="P282" s="238" t="s">
        <v>364</v>
      </c>
      <c r="Q282" s="238">
        <v>5</v>
      </c>
      <c r="S282" s="238">
        <v>5</v>
      </c>
      <c r="T282" s="238">
        <v>0</v>
      </c>
      <c r="U282" s="238">
        <v>1</v>
      </c>
      <c r="W282" s="238">
        <v>32</v>
      </c>
      <c r="X282" s="238">
        <v>4</v>
      </c>
      <c r="Y282" s="238">
        <v>6</v>
      </c>
      <c r="Z282" s="238">
        <v>99</v>
      </c>
      <c r="AB282" s="238">
        <v>99</v>
      </c>
      <c r="AC282" s="238">
        <v>98</v>
      </c>
      <c r="AD282" s="238" t="s">
        <v>967</v>
      </c>
      <c r="AF282" s="238" t="s">
        <v>4198</v>
      </c>
      <c r="AG282" s="238">
        <v>3</v>
      </c>
      <c r="AH282" s="238">
        <v>2</v>
      </c>
      <c r="AI282" s="238">
        <v>2</v>
      </c>
      <c r="AJ282" s="238">
        <v>1</v>
      </c>
      <c r="AK282" s="238">
        <v>27</v>
      </c>
      <c r="AL282" s="238">
        <v>21</v>
      </c>
      <c r="AM282" s="238" t="s">
        <v>354</v>
      </c>
      <c r="AN282" s="238">
        <v>99</v>
      </c>
      <c r="AO282" s="238">
        <v>71</v>
      </c>
      <c r="AS282" s="238">
        <v>12</v>
      </c>
      <c r="AT282" s="238">
        <v>23</v>
      </c>
      <c r="AV282" s="238">
        <v>13</v>
      </c>
      <c r="AW282" s="238">
        <v>21</v>
      </c>
      <c r="CT282" s="238">
        <v>429503.053796419</v>
      </c>
      <c r="CU282" s="238">
        <v>4961312.0889830496</v>
      </c>
      <c r="CV282" s="238">
        <v>44.801731359999998</v>
      </c>
      <c r="CW282" s="238">
        <v>-93.891388500000005</v>
      </c>
      <c r="CX282" s="238" t="s">
        <v>359</v>
      </c>
      <c r="CY282" s="238" t="s">
        <v>4656</v>
      </c>
    </row>
    <row r="283" spans="1:103" hidden="1" x14ac:dyDescent="0.25">
      <c r="A283" s="238">
        <v>383821</v>
      </c>
      <c r="B283" s="238">
        <v>3</v>
      </c>
      <c r="C283" s="238">
        <v>25</v>
      </c>
      <c r="D283" s="238">
        <v>27.757999999999999</v>
      </c>
      <c r="E283" s="238">
        <v>10</v>
      </c>
      <c r="G283" s="238" t="s">
        <v>1633</v>
      </c>
      <c r="H283" s="238" t="s">
        <v>354</v>
      </c>
      <c r="I283" s="238">
        <v>25</v>
      </c>
      <c r="K283" s="238">
        <v>16510896</v>
      </c>
      <c r="M283" s="238">
        <v>10</v>
      </c>
      <c r="N283" s="238">
        <v>2</v>
      </c>
      <c r="O283" s="238">
        <v>2016</v>
      </c>
      <c r="P283" s="238" t="s">
        <v>366</v>
      </c>
      <c r="Q283" s="238">
        <v>15</v>
      </c>
      <c r="R283" s="238">
        <v>98</v>
      </c>
      <c r="S283" s="238">
        <v>3</v>
      </c>
      <c r="T283" s="238">
        <v>0</v>
      </c>
      <c r="U283" s="238">
        <v>1</v>
      </c>
      <c r="W283" s="238">
        <v>48</v>
      </c>
      <c r="X283" s="238">
        <v>2</v>
      </c>
      <c r="Y283" s="238">
        <v>1</v>
      </c>
      <c r="Z283" s="238">
        <v>1</v>
      </c>
      <c r="AB283" s="238">
        <v>1</v>
      </c>
      <c r="AC283" s="238">
        <v>98</v>
      </c>
      <c r="AD283" s="238" t="s">
        <v>967</v>
      </c>
      <c r="AF283" s="238" t="s">
        <v>4198</v>
      </c>
      <c r="AG283" s="238">
        <v>3</v>
      </c>
      <c r="AH283" s="238">
        <v>2</v>
      </c>
      <c r="AI283" s="238">
        <v>31</v>
      </c>
      <c r="AJ283" s="238">
        <v>2</v>
      </c>
      <c r="AK283" s="238">
        <v>21</v>
      </c>
      <c r="AL283" s="238">
        <v>27</v>
      </c>
      <c r="AM283" s="238" t="s">
        <v>354</v>
      </c>
      <c r="AN283" s="238">
        <v>10</v>
      </c>
      <c r="AO283" s="238">
        <v>62</v>
      </c>
      <c r="AS283" s="238">
        <v>12</v>
      </c>
      <c r="AT283" s="238">
        <v>9</v>
      </c>
      <c r="AU283" s="238">
        <v>55</v>
      </c>
      <c r="AV283" s="238">
        <v>12</v>
      </c>
      <c r="AW283" s="238">
        <v>21</v>
      </c>
      <c r="CT283" s="238">
        <v>429493.70078740199</v>
      </c>
      <c r="CU283" s="238">
        <v>4961329.1931250496</v>
      </c>
      <c r="CV283" s="238">
        <v>44.801884389999998</v>
      </c>
      <c r="CW283" s="238">
        <v>-93.891509119999995</v>
      </c>
      <c r="CX283" s="238" t="s">
        <v>359</v>
      </c>
      <c r="CY283" s="238" t="s">
        <v>4657</v>
      </c>
    </row>
    <row r="284" spans="1:103" x14ac:dyDescent="0.25">
      <c r="A284" s="238">
        <v>810319</v>
      </c>
      <c r="B284" s="238">
        <v>3</v>
      </c>
      <c r="C284" s="238">
        <v>284</v>
      </c>
      <c r="D284" s="238">
        <v>5.6260000000000003</v>
      </c>
      <c r="E284" s="238">
        <v>10</v>
      </c>
      <c r="F284" s="238" t="s">
        <v>1060</v>
      </c>
      <c r="H284" s="238" t="s">
        <v>354</v>
      </c>
      <c r="I284" s="238">
        <v>25</v>
      </c>
      <c r="K284" s="238">
        <v>20012787</v>
      </c>
      <c r="L284" s="238">
        <v>201360047</v>
      </c>
      <c r="M284" s="238">
        <v>5</v>
      </c>
      <c r="N284" s="238">
        <v>15</v>
      </c>
      <c r="O284" s="238">
        <v>2020</v>
      </c>
      <c r="P284" s="238" t="s">
        <v>362</v>
      </c>
      <c r="Q284" s="238">
        <v>14</v>
      </c>
      <c r="S284" s="238">
        <v>5</v>
      </c>
      <c r="T284" s="238">
        <v>0</v>
      </c>
      <c r="U284" s="238">
        <v>1</v>
      </c>
      <c r="W284" s="238">
        <v>32</v>
      </c>
      <c r="X284" s="238">
        <v>2</v>
      </c>
      <c r="Y284" s="238">
        <v>1</v>
      </c>
      <c r="Z284" s="238">
        <v>1</v>
      </c>
      <c r="AB284" s="238">
        <v>1</v>
      </c>
      <c r="AC284" s="238">
        <v>98</v>
      </c>
      <c r="AD284" s="238" t="s">
        <v>4585</v>
      </c>
      <c r="AF284" s="238" t="s">
        <v>4658</v>
      </c>
      <c r="AG284" s="238">
        <v>3</v>
      </c>
      <c r="AH284" s="238">
        <v>2</v>
      </c>
      <c r="AI284" s="238">
        <v>2</v>
      </c>
      <c r="AJ284" s="238">
        <v>1</v>
      </c>
      <c r="AK284" s="238">
        <v>24</v>
      </c>
      <c r="AL284" s="238">
        <v>51</v>
      </c>
      <c r="AM284" s="238" t="s">
        <v>354</v>
      </c>
      <c r="AN284" s="238">
        <v>5</v>
      </c>
      <c r="AO284" s="238">
        <v>10</v>
      </c>
      <c r="AS284" s="238">
        <v>15</v>
      </c>
      <c r="AT284" s="238">
        <v>9</v>
      </c>
      <c r="AU284" s="238">
        <v>30</v>
      </c>
      <c r="AV284" s="238">
        <v>11</v>
      </c>
      <c r="AW284" s="238">
        <v>21</v>
      </c>
      <c r="CT284" s="238">
        <v>437739.93026544299</v>
      </c>
      <c r="CU284" s="238">
        <v>4965764.9071327401</v>
      </c>
      <c r="CV284" s="238">
        <v>44.842578150000001</v>
      </c>
      <c r="CW284" s="238">
        <v>-93.787794660000003</v>
      </c>
      <c r="CX284" s="238" t="s">
        <v>359</v>
      </c>
      <c r="CY284" s="238" t="s">
        <v>4659</v>
      </c>
    </row>
    <row r="285" spans="1:103" x14ac:dyDescent="0.25">
      <c r="A285" s="238">
        <v>10782839</v>
      </c>
      <c r="B285" s="238">
        <v>3</v>
      </c>
      <c r="C285" s="238">
        <v>284</v>
      </c>
      <c r="D285" s="238">
        <v>5.6340000000000003</v>
      </c>
      <c r="E285" s="238">
        <v>10</v>
      </c>
      <c r="F285" s="238" t="s">
        <v>1060</v>
      </c>
      <c r="H285" s="238" t="s">
        <v>354</v>
      </c>
      <c r="I285" s="238">
        <v>25</v>
      </c>
      <c r="K285" s="238">
        <v>12513085</v>
      </c>
      <c r="L285" s="238">
        <v>130020302</v>
      </c>
      <c r="M285" s="238">
        <v>12</v>
      </c>
      <c r="N285" s="238">
        <v>31</v>
      </c>
      <c r="O285" s="238">
        <v>2012</v>
      </c>
      <c r="P285" s="238" t="s">
        <v>361</v>
      </c>
      <c r="Q285" s="238">
        <v>14</v>
      </c>
      <c r="R285" s="238" t="s">
        <v>196</v>
      </c>
      <c r="S285" s="238">
        <v>5</v>
      </c>
      <c r="T285" s="238">
        <v>0</v>
      </c>
      <c r="U285" s="238">
        <v>2</v>
      </c>
      <c r="V285" s="238">
        <v>1</v>
      </c>
      <c r="W285" s="238">
        <v>10</v>
      </c>
      <c r="X285" s="238">
        <v>15</v>
      </c>
      <c r="Y285" s="238">
        <v>1</v>
      </c>
      <c r="Z285" s="238">
        <v>1</v>
      </c>
      <c r="AB285" s="238">
        <v>1</v>
      </c>
      <c r="AC285" s="238">
        <v>98</v>
      </c>
      <c r="AD285" s="238" t="s">
        <v>4660</v>
      </c>
      <c r="AE285" s="238" t="s">
        <v>4596</v>
      </c>
      <c r="AF285" s="238" t="s">
        <v>4661</v>
      </c>
      <c r="AG285" s="238">
        <v>7</v>
      </c>
      <c r="AH285" s="238">
        <v>2</v>
      </c>
      <c r="AI285" s="238">
        <v>4</v>
      </c>
      <c r="AJ285" s="238">
        <v>2</v>
      </c>
      <c r="AK285" s="238">
        <v>8</v>
      </c>
      <c r="AL285" s="238">
        <v>55</v>
      </c>
      <c r="AM285" s="238" t="s">
        <v>354</v>
      </c>
      <c r="AN285" s="238">
        <v>5</v>
      </c>
      <c r="AO285" s="238">
        <v>1</v>
      </c>
      <c r="AS285" s="238">
        <v>3</v>
      </c>
      <c r="AT285" s="238">
        <v>98</v>
      </c>
      <c r="AU285" s="238">
        <v>45</v>
      </c>
      <c r="AV285" s="238">
        <v>11</v>
      </c>
      <c r="AW285" s="238">
        <v>20</v>
      </c>
      <c r="AX285" s="238">
        <v>2</v>
      </c>
      <c r="AY285" s="238">
        <v>2</v>
      </c>
      <c r="AZ285" s="238">
        <v>2</v>
      </c>
      <c r="BA285" s="238">
        <v>21</v>
      </c>
      <c r="BB285" s="238">
        <v>21</v>
      </c>
      <c r="BC285" s="238" t="s">
        <v>363</v>
      </c>
      <c r="BD285" s="238">
        <v>5</v>
      </c>
      <c r="BE285" s="238">
        <v>15</v>
      </c>
      <c r="BF285" s="238">
        <v>5</v>
      </c>
      <c r="BI285" s="238">
        <v>3</v>
      </c>
      <c r="BJ285" s="238">
        <v>98</v>
      </c>
      <c r="BK285" s="238">
        <v>45</v>
      </c>
      <c r="BL285" s="238">
        <v>11</v>
      </c>
      <c r="BM285" s="238">
        <v>20</v>
      </c>
      <c r="CT285" s="238">
        <v>437746</v>
      </c>
      <c r="CU285" s="238">
        <v>4965776</v>
      </c>
      <c r="CV285" s="238">
        <v>44.842677500000001</v>
      </c>
      <c r="CW285" s="238">
        <v>-93.787719999999993</v>
      </c>
      <c r="CX285" s="238" t="s">
        <v>359</v>
      </c>
      <c r="CY285" s="238" t="s">
        <v>4662</v>
      </c>
    </row>
    <row r="286" spans="1:103" x14ac:dyDescent="0.25">
      <c r="A286" s="238">
        <v>834528</v>
      </c>
      <c r="B286" s="238">
        <v>3</v>
      </c>
      <c r="C286" s="238">
        <v>284</v>
      </c>
      <c r="D286" s="238">
        <v>5.6559999999999997</v>
      </c>
      <c r="E286" s="238">
        <v>10</v>
      </c>
      <c r="F286" s="238" t="s">
        <v>1060</v>
      </c>
      <c r="H286" s="238" t="s">
        <v>354</v>
      </c>
      <c r="I286" s="238">
        <v>25</v>
      </c>
      <c r="K286" s="238">
        <v>20506505</v>
      </c>
      <c r="L286" s="238">
        <v>202230037</v>
      </c>
      <c r="M286" s="238">
        <v>8</v>
      </c>
      <c r="N286" s="238">
        <v>10</v>
      </c>
      <c r="O286" s="238">
        <v>2020</v>
      </c>
      <c r="P286" s="238" t="s">
        <v>361</v>
      </c>
      <c r="Q286" s="238">
        <v>13</v>
      </c>
      <c r="R286" s="238" t="s">
        <v>419</v>
      </c>
      <c r="S286" s="238">
        <v>5</v>
      </c>
      <c r="T286" s="238">
        <v>0</v>
      </c>
      <c r="U286" s="238">
        <v>2</v>
      </c>
      <c r="V286" s="238">
        <v>12</v>
      </c>
      <c r="W286" s="238">
        <v>10</v>
      </c>
      <c r="X286" s="238">
        <v>3</v>
      </c>
      <c r="Y286" s="238">
        <v>1</v>
      </c>
      <c r="Z286" s="238">
        <v>1</v>
      </c>
      <c r="AB286" s="238">
        <v>1</v>
      </c>
      <c r="AC286" s="238">
        <v>98</v>
      </c>
      <c r="AD286" s="238" t="s">
        <v>4585</v>
      </c>
      <c r="AF286" s="238" t="s">
        <v>4658</v>
      </c>
      <c r="AG286" s="238">
        <v>7</v>
      </c>
      <c r="AH286" s="238">
        <v>2</v>
      </c>
      <c r="AI286" s="238">
        <v>2</v>
      </c>
      <c r="AJ286" s="238">
        <v>1</v>
      </c>
      <c r="AK286" s="238">
        <v>21</v>
      </c>
      <c r="AL286" s="238">
        <v>57</v>
      </c>
      <c r="AM286" s="238" t="s">
        <v>363</v>
      </c>
      <c r="AN286" s="238">
        <v>5</v>
      </c>
      <c r="AO286" s="238">
        <v>1</v>
      </c>
      <c r="AS286" s="238">
        <v>12</v>
      </c>
      <c r="AT286" s="238">
        <v>20</v>
      </c>
      <c r="AU286" s="238">
        <v>30</v>
      </c>
      <c r="AV286" s="238">
        <v>11</v>
      </c>
      <c r="AW286" s="238">
        <v>23</v>
      </c>
      <c r="AX286" s="238">
        <v>2</v>
      </c>
      <c r="AY286" s="238">
        <v>2</v>
      </c>
      <c r="AZ286" s="238">
        <v>1</v>
      </c>
      <c r="BA286" s="238">
        <v>21</v>
      </c>
      <c r="BB286" s="238">
        <v>18</v>
      </c>
      <c r="BC286" s="238" t="s">
        <v>363</v>
      </c>
      <c r="BD286" s="238">
        <v>5</v>
      </c>
      <c r="BE286" s="238">
        <v>4</v>
      </c>
      <c r="BI286" s="238">
        <v>12</v>
      </c>
      <c r="BJ286" s="238">
        <v>20</v>
      </c>
      <c r="BK286" s="238">
        <v>30</v>
      </c>
      <c r="BL286" s="238">
        <v>11</v>
      </c>
      <c r="BM286" s="238">
        <v>23</v>
      </c>
      <c r="CT286" s="238">
        <v>437740.250613835</v>
      </c>
      <c r="CU286" s="238">
        <v>4965812.3020912698</v>
      </c>
      <c r="CV286" s="238">
        <v>44.843004790000002</v>
      </c>
      <c r="CW286" s="238">
        <v>-93.78779643</v>
      </c>
      <c r="CX286" s="238" t="s">
        <v>359</v>
      </c>
      <c r="CY286" s="238" t="s">
        <v>4663</v>
      </c>
    </row>
    <row r="287" spans="1:103" x14ac:dyDescent="0.25">
      <c r="A287" s="238">
        <v>603664</v>
      </c>
      <c r="B287" s="238">
        <v>3</v>
      </c>
      <c r="C287" s="238">
        <v>284</v>
      </c>
      <c r="D287" s="238">
        <v>5.6580000000000004</v>
      </c>
      <c r="E287" s="238">
        <v>10</v>
      </c>
      <c r="F287" s="238" t="s">
        <v>1060</v>
      </c>
      <c r="H287" s="238" t="s">
        <v>354</v>
      </c>
      <c r="I287" s="238">
        <v>25</v>
      </c>
      <c r="K287" s="238">
        <v>18015030</v>
      </c>
      <c r="M287" s="238">
        <v>5</v>
      </c>
      <c r="N287" s="238">
        <v>17</v>
      </c>
      <c r="O287" s="238">
        <v>2018</v>
      </c>
      <c r="P287" s="238" t="s">
        <v>384</v>
      </c>
      <c r="Q287" s="238">
        <v>10</v>
      </c>
      <c r="R287" s="238" t="s">
        <v>419</v>
      </c>
      <c r="S287" s="238">
        <v>5</v>
      </c>
      <c r="T287" s="238">
        <v>0</v>
      </c>
      <c r="U287" s="238">
        <v>2</v>
      </c>
      <c r="V287" s="238">
        <v>12</v>
      </c>
      <c r="W287" s="238">
        <v>10</v>
      </c>
      <c r="X287" s="238">
        <v>3</v>
      </c>
      <c r="Y287" s="238">
        <v>1</v>
      </c>
      <c r="Z287" s="238">
        <v>1</v>
      </c>
      <c r="AB287" s="238">
        <v>1</v>
      </c>
      <c r="AC287" s="238">
        <v>98</v>
      </c>
      <c r="AD287" s="238">
        <v>284</v>
      </c>
      <c r="AF287" s="238" t="s">
        <v>4658</v>
      </c>
      <c r="AG287" s="238">
        <v>7</v>
      </c>
      <c r="AH287" s="238">
        <v>2</v>
      </c>
      <c r="AI287" s="238">
        <v>4</v>
      </c>
      <c r="AJ287" s="238">
        <v>1</v>
      </c>
      <c r="AK287" s="238">
        <v>21</v>
      </c>
      <c r="AL287" s="238">
        <v>30</v>
      </c>
      <c r="AM287" s="238" t="s">
        <v>354</v>
      </c>
      <c r="AN287" s="238">
        <v>5</v>
      </c>
      <c r="AO287" s="238">
        <v>1</v>
      </c>
      <c r="AS287" s="238">
        <v>12</v>
      </c>
      <c r="AT287" s="238">
        <v>21</v>
      </c>
      <c r="AU287" s="238">
        <v>35</v>
      </c>
      <c r="AV287" s="238">
        <v>11</v>
      </c>
      <c r="AW287" s="238">
        <v>21</v>
      </c>
      <c r="AX287" s="238">
        <v>2</v>
      </c>
      <c r="AY287" s="238">
        <v>4</v>
      </c>
      <c r="AZ287" s="238">
        <v>1</v>
      </c>
      <c r="BA287" s="238">
        <v>34</v>
      </c>
      <c r="BB287" s="238">
        <v>44</v>
      </c>
      <c r="BC287" s="238" t="s">
        <v>363</v>
      </c>
      <c r="BD287" s="238">
        <v>5</v>
      </c>
      <c r="BE287" s="238">
        <v>1</v>
      </c>
      <c r="BI287" s="238">
        <v>12</v>
      </c>
      <c r="BJ287" s="238">
        <v>21</v>
      </c>
      <c r="BK287" s="238">
        <v>35</v>
      </c>
      <c r="BL287" s="238">
        <v>11</v>
      </c>
      <c r="BM287" s="238">
        <v>21</v>
      </c>
      <c r="CT287" s="238">
        <v>437744.69277496799</v>
      </c>
      <c r="CU287" s="238">
        <v>4965816.3202956896</v>
      </c>
      <c r="CV287" s="238">
        <v>44.84304135</v>
      </c>
      <c r="CW287" s="238">
        <v>-93.787740709999994</v>
      </c>
      <c r="CX287" s="238" t="s">
        <v>359</v>
      </c>
      <c r="CY287" s="238" t="s">
        <v>4664</v>
      </c>
    </row>
    <row r="288" spans="1:103" x14ac:dyDescent="0.25">
      <c r="A288" s="238">
        <v>801185</v>
      </c>
      <c r="B288" s="238">
        <v>3</v>
      </c>
      <c r="C288" s="238">
        <v>284</v>
      </c>
      <c r="D288" s="238">
        <v>5.6580000000000004</v>
      </c>
      <c r="E288" s="238">
        <v>10</v>
      </c>
      <c r="F288" s="238" t="s">
        <v>1060</v>
      </c>
      <c r="H288" s="238" t="s">
        <v>354</v>
      </c>
      <c r="I288" s="238">
        <v>25</v>
      </c>
      <c r="K288" s="238">
        <v>20005791</v>
      </c>
      <c r="L288" s="238">
        <v>200580146</v>
      </c>
      <c r="M288" s="238">
        <v>2</v>
      </c>
      <c r="N288" s="238">
        <v>27</v>
      </c>
      <c r="O288" s="238">
        <v>2020</v>
      </c>
      <c r="P288" s="238" t="s">
        <v>384</v>
      </c>
      <c r="Q288" s="238">
        <v>18</v>
      </c>
      <c r="S288" s="238">
        <v>5</v>
      </c>
      <c r="T288" s="238">
        <v>0</v>
      </c>
      <c r="U288" s="238">
        <v>2</v>
      </c>
      <c r="V288" s="238">
        <v>5</v>
      </c>
      <c r="W288" s="238">
        <v>10</v>
      </c>
      <c r="X288" s="238">
        <v>3</v>
      </c>
      <c r="Y288" s="238">
        <v>3</v>
      </c>
      <c r="Z288" s="238">
        <v>2</v>
      </c>
      <c r="AB288" s="238">
        <v>1</v>
      </c>
      <c r="AC288" s="238">
        <v>98</v>
      </c>
      <c r="AD288" s="238" t="s">
        <v>4585</v>
      </c>
      <c r="AE288" s="238" t="s">
        <v>4329</v>
      </c>
      <c r="AF288" s="238" t="s">
        <v>4658</v>
      </c>
      <c r="AG288" s="238">
        <v>10</v>
      </c>
      <c r="AH288" s="238">
        <v>2</v>
      </c>
      <c r="AI288" s="238">
        <v>2</v>
      </c>
      <c r="AJ288" s="238">
        <v>4</v>
      </c>
      <c r="AK288" s="238">
        <v>21</v>
      </c>
      <c r="AL288" s="238">
        <v>46</v>
      </c>
      <c r="AM288" s="238" t="s">
        <v>363</v>
      </c>
      <c r="AN288" s="238">
        <v>5</v>
      </c>
      <c r="AO288" s="238">
        <v>1</v>
      </c>
      <c r="AS288" s="238">
        <v>12</v>
      </c>
      <c r="AT288" s="238">
        <v>20</v>
      </c>
      <c r="AV288" s="238">
        <v>11</v>
      </c>
      <c r="AW288" s="238">
        <v>21</v>
      </c>
      <c r="AX288" s="238">
        <v>2</v>
      </c>
      <c r="AY288" s="238">
        <v>2</v>
      </c>
      <c r="AZ288" s="238">
        <v>1</v>
      </c>
      <c r="BA288" s="238">
        <v>24</v>
      </c>
      <c r="BB288" s="238">
        <v>54</v>
      </c>
      <c r="BC288" s="238" t="s">
        <v>363</v>
      </c>
      <c r="BD288" s="238">
        <v>5</v>
      </c>
      <c r="BE288" s="238">
        <v>2</v>
      </c>
      <c r="BI288" s="238">
        <v>12</v>
      </c>
      <c r="BJ288" s="238">
        <v>20</v>
      </c>
      <c r="BL288" s="238">
        <v>11</v>
      </c>
      <c r="BM288" s="238">
        <v>21</v>
      </c>
      <c r="CT288" s="238">
        <v>437742.59365347499</v>
      </c>
      <c r="CU288" s="238">
        <v>4965815.2910164203</v>
      </c>
      <c r="CV288" s="238">
        <v>44.8430319</v>
      </c>
      <c r="CW288" s="238">
        <v>-93.787767149999993</v>
      </c>
      <c r="CX288" s="238" t="s">
        <v>359</v>
      </c>
      <c r="CY288" s="238" t="s">
        <v>4665</v>
      </c>
    </row>
    <row r="289" spans="1:103" hidden="1" x14ac:dyDescent="0.25">
      <c r="A289" s="238">
        <v>10779992</v>
      </c>
      <c r="B289" s="238">
        <v>3</v>
      </c>
      <c r="C289" s="238">
        <v>284</v>
      </c>
      <c r="D289" s="238">
        <v>5.6660000000000004</v>
      </c>
      <c r="E289" s="238">
        <v>10</v>
      </c>
      <c r="F289" s="238" t="s">
        <v>1060</v>
      </c>
      <c r="H289" s="238" t="s">
        <v>354</v>
      </c>
      <c r="I289" s="238">
        <v>25</v>
      </c>
      <c r="K289" s="238">
        <v>12026699</v>
      </c>
      <c r="L289" s="238">
        <v>122520100</v>
      </c>
      <c r="M289" s="238">
        <v>9</v>
      </c>
      <c r="N289" s="238">
        <v>6</v>
      </c>
      <c r="O289" s="238">
        <v>2012</v>
      </c>
      <c r="P289" s="238" t="s">
        <v>384</v>
      </c>
      <c r="Q289" s="238">
        <v>16</v>
      </c>
      <c r="S289" s="238">
        <v>3</v>
      </c>
      <c r="T289" s="238">
        <v>0</v>
      </c>
      <c r="U289" s="238">
        <v>2</v>
      </c>
      <c r="V289" s="238">
        <v>5</v>
      </c>
      <c r="W289" s="238">
        <v>10</v>
      </c>
      <c r="X289" s="238">
        <v>3</v>
      </c>
      <c r="Y289" s="238">
        <v>1</v>
      </c>
      <c r="Z289" s="238">
        <v>2</v>
      </c>
      <c r="AB289" s="238">
        <v>1</v>
      </c>
      <c r="AC289" s="238">
        <v>3</v>
      </c>
      <c r="AD289" s="238" t="s">
        <v>2594</v>
      </c>
      <c r="AE289" s="238" t="s">
        <v>4592</v>
      </c>
      <c r="AF289" s="238" t="s">
        <v>4661</v>
      </c>
      <c r="AG289" s="238">
        <v>10</v>
      </c>
      <c r="AH289" s="238">
        <v>2</v>
      </c>
      <c r="AI289" s="238">
        <v>4</v>
      </c>
      <c r="AJ289" s="238">
        <v>8</v>
      </c>
      <c r="AK289" s="238">
        <v>24</v>
      </c>
      <c r="AL289" s="238">
        <v>48</v>
      </c>
      <c r="AM289" s="238" t="s">
        <v>363</v>
      </c>
      <c r="AN289" s="238">
        <v>5</v>
      </c>
      <c r="AO289" s="238">
        <v>2</v>
      </c>
      <c r="AP289" s="238">
        <v>15</v>
      </c>
      <c r="AS289" s="238">
        <v>4</v>
      </c>
      <c r="AT289" s="238">
        <v>2</v>
      </c>
      <c r="AU289" s="238">
        <v>40</v>
      </c>
      <c r="AV289" s="238">
        <v>11</v>
      </c>
      <c r="AW289" s="238">
        <v>21</v>
      </c>
      <c r="AX289" s="238">
        <v>2</v>
      </c>
      <c r="AY289" s="238">
        <v>2</v>
      </c>
      <c r="AZ289" s="238">
        <v>3</v>
      </c>
      <c r="BA289" s="238">
        <v>21</v>
      </c>
      <c r="BB289" s="238">
        <v>17</v>
      </c>
      <c r="BC289" s="238" t="s">
        <v>363</v>
      </c>
      <c r="BD289" s="238">
        <v>5</v>
      </c>
      <c r="BE289" s="238">
        <v>1</v>
      </c>
      <c r="BF289" s="238">
        <v>1</v>
      </c>
      <c r="BI289" s="238">
        <v>4</v>
      </c>
      <c r="BJ289" s="238">
        <v>2</v>
      </c>
      <c r="BK289" s="238">
        <v>40</v>
      </c>
      <c r="BL289" s="238">
        <v>11</v>
      </c>
      <c r="BM289" s="238">
        <v>21</v>
      </c>
      <c r="CT289" s="238">
        <v>437751</v>
      </c>
      <c r="CU289" s="238">
        <v>4965825</v>
      </c>
      <c r="CV289" s="238">
        <v>44.843124299999999</v>
      </c>
      <c r="CW289" s="238">
        <v>-93.787664300000003</v>
      </c>
      <c r="CX289" s="238" t="s">
        <v>359</v>
      </c>
      <c r="CY289" s="238" t="s">
        <v>4666</v>
      </c>
    </row>
    <row r="290" spans="1:103" x14ac:dyDescent="0.25">
      <c r="A290" s="238">
        <v>10780378</v>
      </c>
      <c r="B290" s="238">
        <v>3</v>
      </c>
      <c r="C290" s="238">
        <v>284</v>
      </c>
      <c r="D290" s="238">
        <v>5.6660000000000004</v>
      </c>
      <c r="E290" s="238">
        <v>10</v>
      </c>
      <c r="F290" s="238" t="s">
        <v>1060</v>
      </c>
      <c r="H290" s="238" t="s">
        <v>354</v>
      </c>
      <c r="I290" s="238">
        <v>25</v>
      </c>
      <c r="K290" s="238">
        <v>12509188</v>
      </c>
      <c r="L290" s="238">
        <v>122700248</v>
      </c>
      <c r="M290" s="238">
        <v>9</v>
      </c>
      <c r="N290" s="238">
        <v>22</v>
      </c>
      <c r="O290" s="238">
        <v>2012</v>
      </c>
      <c r="P290" s="238" t="s">
        <v>364</v>
      </c>
      <c r="Q290" s="238">
        <v>16</v>
      </c>
      <c r="S290" s="238">
        <v>5</v>
      </c>
      <c r="T290" s="238">
        <v>0</v>
      </c>
      <c r="U290" s="238">
        <v>2</v>
      </c>
      <c r="V290" s="238">
        <v>3</v>
      </c>
      <c r="W290" s="238">
        <v>10</v>
      </c>
      <c r="X290" s="238">
        <v>3</v>
      </c>
      <c r="Y290" s="238">
        <v>1</v>
      </c>
      <c r="Z290" s="238">
        <v>1</v>
      </c>
      <c r="AB290" s="238">
        <v>1</v>
      </c>
      <c r="AC290" s="238">
        <v>98</v>
      </c>
      <c r="AD290" s="238" t="s">
        <v>4660</v>
      </c>
      <c r="AE290" s="238" t="s">
        <v>4596</v>
      </c>
      <c r="AF290" s="238" t="s">
        <v>4661</v>
      </c>
      <c r="AG290" s="238">
        <v>9</v>
      </c>
      <c r="AH290" s="238">
        <v>2</v>
      </c>
      <c r="AI290" s="238">
        <v>2</v>
      </c>
      <c r="AJ290" s="238">
        <v>5</v>
      </c>
      <c r="AK290" s="238">
        <v>24</v>
      </c>
      <c r="AL290" s="238">
        <v>68</v>
      </c>
      <c r="AM290" s="238" t="s">
        <v>354</v>
      </c>
      <c r="AN290" s="238">
        <v>5</v>
      </c>
      <c r="AO290" s="238">
        <v>2</v>
      </c>
      <c r="AS290" s="238">
        <v>7</v>
      </c>
      <c r="AT290" s="238">
        <v>20</v>
      </c>
      <c r="AU290" s="238">
        <v>40</v>
      </c>
      <c r="AV290" s="238">
        <v>11</v>
      </c>
      <c r="AW290" s="238">
        <v>21</v>
      </c>
      <c r="AX290" s="238">
        <v>2</v>
      </c>
      <c r="AY290" s="238">
        <v>4</v>
      </c>
      <c r="AZ290" s="238">
        <v>4</v>
      </c>
      <c r="BA290" s="238">
        <v>21</v>
      </c>
      <c r="BB290" s="238">
        <v>30</v>
      </c>
      <c r="BC290" s="238" t="s">
        <v>354</v>
      </c>
      <c r="BD290" s="238">
        <v>5</v>
      </c>
      <c r="BE290" s="238">
        <v>1</v>
      </c>
      <c r="BI290" s="238">
        <v>7</v>
      </c>
      <c r="BJ290" s="238">
        <v>20</v>
      </c>
      <c r="BK290" s="238">
        <v>40</v>
      </c>
      <c r="BL290" s="238">
        <v>11</v>
      </c>
      <c r="BM290" s="238">
        <v>21</v>
      </c>
      <c r="CT290" s="238">
        <v>437751</v>
      </c>
      <c r="CU290" s="238">
        <v>4965825</v>
      </c>
      <c r="CV290" s="238">
        <v>44.843124299999999</v>
      </c>
      <c r="CW290" s="238">
        <v>-93.787664300000003</v>
      </c>
      <c r="CX290" s="238" t="s">
        <v>359</v>
      </c>
      <c r="CY290" s="238" t="s">
        <v>4667</v>
      </c>
    </row>
    <row r="291" spans="1:103" x14ac:dyDescent="0.25">
      <c r="A291" s="238">
        <v>10781603</v>
      </c>
      <c r="B291" s="238">
        <v>3</v>
      </c>
      <c r="C291" s="238">
        <v>284</v>
      </c>
      <c r="D291" s="238">
        <v>5.6660000000000004</v>
      </c>
      <c r="E291" s="238">
        <v>10</v>
      </c>
      <c r="F291" s="238" t="s">
        <v>1060</v>
      </c>
      <c r="H291" s="238" t="s">
        <v>354</v>
      </c>
      <c r="I291" s="238">
        <v>25</v>
      </c>
      <c r="K291" s="238">
        <v>12034396</v>
      </c>
      <c r="L291" s="238">
        <v>123240117</v>
      </c>
      <c r="M291" s="238">
        <v>11</v>
      </c>
      <c r="N291" s="238">
        <v>19</v>
      </c>
      <c r="O291" s="238">
        <v>2012</v>
      </c>
      <c r="P291" s="238" t="s">
        <v>361</v>
      </c>
      <c r="Q291" s="238">
        <v>16</v>
      </c>
      <c r="S291" s="238">
        <v>5</v>
      </c>
      <c r="T291" s="238">
        <v>0</v>
      </c>
      <c r="U291" s="238">
        <v>2</v>
      </c>
      <c r="V291" s="238">
        <v>5</v>
      </c>
      <c r="W291" s="238">
        <v>10</v>
      </c>
      <c r="X291" s="238">
        <v>3</v>
      </c>
      <c r="Y291" s="238">
        <v>1</v>
      </c>
      <c r="Z291" s="238">
        <v>1</v>
      </c>
      <c r="AA291" s="238">
        <v>1</v>
      </c>
      <c r="AB291" s="238">
        <v>1</v>
      </c>
      <c r="AC291" s="238">
        <v>98</v>
      </c>
      <c r="AD291" s="238" t="s">
        <v>1661</v>
      </c>
      <c r="AE291" s="238" t="s">
        <v>4668</v>
      </c>
      <c r="AF291" s="238" t="s">
        <v>4661</v>
      </c>
      <c r="AG291" s="238">
        <v>10</v>
      </c>
      <c r="AH291" s="238">
        <v>2</v>
      </c>
      <c r="AI291" s="238">
        <v>2</v>
      </c>
      <c r="AJ291" s="238">
        <v>3</v>
      </c>
      <c r="AK291" s="238">
        <v>21</v>
      </c>
      <c r="AL291" s="238">
        <v>51</v>
      </c>
      <c r="AM291" s="238" t="s">
        <v>363</v>
      </c>
      <c r="AN291" s="238">
        <v>5</v>
      </c>
      <c r="AO291" s="238">
        <v>1</v>
      </c>
      <c r="AP291" s="238">
        <v>1</v>
      </c>
      <c r="AS291" s="238">
        <v>3</v>
      </c>
      <c r="AT291" s="238">
        <v>20</v>
      </c>
      <c r="AU291" s="238">
        <v>40</v>
      </c>
      <c r="AV291" s="238">
        <v>11</v>
      </c>
      <c r="AW291" s="238">
        <v>22</v>
      </c>
      <c r="AX291" s="238">
        <v>2</v>
      </c>
      <c r="AY291" s="238">
        <v>2</v>
      </c>
      <c r="AZ291" s="238">
        <v>1</v>
      </c>
      <c r="BA291" s="238">
        <v>5</v>
      </c>
      <c r="BB291" s="238">
        <v>65</v>
      </c>
      <c r="BC291" s="238" t="s">
        <v>363</v>
      </c>
      <c r="BD291" s="238">
        <v>5</v>
      </c>
      <c r="BE291" s="238">
        <v>2</v>
      </c>
      <c r="BF291" s="238">
        <v>1</v>
      </c>
      <c r="BI291" s="238">
        <v>3</v>
      </c>
      <c r="BJ291" s="238">
        <v>20</v>
      </c>
      <c r="BK291" s="238">
        <v>40</v>
      </c>
      <c r="BL291" s="238">
        <v>11</v>
      </c>
      <c r="BM291" s="238">
        <v>22</v>
      </c>
      <c r="CT291" s="238">
        <v>437751</v>
      </c>
      <c r="CU291" s="238">
        <v>4965825</v>
      </c>
      <c r="CV291" s="238">
        <v>44.843124299999999</v>
      </c>
      <c r="CW291" s="238">
        <v>-93.787664300000003</v>
      </c>
      <c r="CX291" s="238" t="s">
        <v>359</v>
      </c>
      <c r="CY291" s="238" t="s">
        <v>4669</v>
      </c>
    </row>
    <row r="292" spans="1:103" x14ac:dyDescent="0.25">
      <c r="A292" s="238">
        <v>10856639</v>
      </c>
      <c r="B292" s="238">
        <v>3</v>
      </c>
      <c r="C292" s="238">
        <v>284</v>
      </c>
      <c r="D292" s="238">
        <v>5.6660000000000004</v>
      </c>
      <c r="E292" s="238">
        <v>10</v>
      </c>
      <c r="F292" s="238" t="s">
        <v>1060</v>
      </c>
      <c r="H292" s="238" t="s">
        <v>354</v>
      </c>
      <c r="I292" s="238">
        <v>25</v>
      </c>
      <c r="K292" s="238">
        <v>13038764</v>
      </c>
      <c r="L292" s="238">
        <v>133620019</v>
      </c>
      <c r="M292" s="238">
        <v>12</v>
      </c>
      <c r="N292" s="238">
        <v>26</v>
      </c>
      <c r="O292" s="238">
        <v>2013</v>
      </c>
      <c r="P292" s="238" t="s">
        <v>384</v>
      </c>
      <c r="Q292" s="238">
        <v>23</v>
      </c>
      <c r="S292" s="238">
        <v>5</v>
      </c>
      <c r="T292" s="238">
        <v>0</v>
      </c>
      <c r="U292" s="238">
        <v>2</v>
      </c>
      <c r="V292" s="238">
        <v>5</v>
      </c>
      <c r="W292" s="238">
        <v>10</v>
      </c>
      <c r="X292" s="238">
        <v>3</v>
      </c>
      <c r="Y292" s="238">
        <v>4</v>
      </c>
      <c r="Z292" s="238">
        <v>2</v>
      </c>
      <c r="AB292" s="238">
        <v>2</v>
      </c>
      <c r="AC292" s="238">
        <v>98</v>
      </c>
      <c r="AD292" s="238" t="s">
        <v>4670</v>
      </c>
      <c r="AE292" s="238" t="s">
        <v>4448</v>
      </c>
      <c r="AF292" s="238" t="s">
        <v>4661</v>
      </c>
      <c r="AG292" s="238">
        <v>10</v>
      </c>
      <c r="AH292" s="238">
        <v>2</v>
      </c>
      <c r="AI292" s="238">
        <v>4</v>
      </c>
      <c r="AJ292" s="238">
        <v>3</v>
      </c>
      <c r="AK292" s="238">
        <v>24</v>
      </c>
      <c r="AL292" s="238">
        <v>20</v>
      </c>
      <c r="AM292" s="238" t="s">
        <v>363</v>
      </c>
      <c r="AN292" s="238">
        <v>5</v>
      </c>
      <c r="AO292" s="238">
        <v>2</v>
      </c>
      <c r="AS292" s="238">
        <v>5</v>
      </c>
      <c r="AT292" s="238">
        <v>20</v>
      </c>
      <c r="AU292" s="238">
        <v>30</v>
      </c>
      <c r="AV292" s="238">
        <v>11</v>
      </c>
      <c r="AW292" s="238">
        <v>21</v>
      </c>
      <c r="AX292" s="238">
        <v>2</v>
      </c>
      <c r="AY292" s="238">
        <v>4</v>
      </c>
      <c r="AZ292" s="238">
        <v>1</v>
      </c>
      <c r="BA292" s="238">
        <v>21</v>
      </c>
      <c r="BB292" s="238">
        <v>17</v>
      </c>
      <c r="BC292" s="238" t="s">
        <v>363</v>
      </c>
      <c r="BD292" s="238">
        <v>5</v>
      </c>
      <c r="BE292" s="238">
        <v>1</v>
      </c>
      <c r="BI292" s="238">
        <v>5</v>
      </c>
      <c r="BJ292" s="238">
        <v>20</v>
      </c>
      <c r="BK292" s="238">
        <v>30</v>
      </c>
      <c r="BL292" s="238">
        <v>11</v>
      </c>
      <c r="BM292" s="238">
        <v>21</v>
      </c>
      <c r="CT292" s="238">
        <v>437751</v>
      </c>
      <c r="CU292" s="238">
        <v>4965825</v>
      </c>
      <c r="CV292" s="238">
        <v>44.843124299999999</v>
      </c>
      <c r="CW292" s="238">
        <v>-93.787664300000003</v>
      </c>
      <c r="CX292" s="238" t="s">
        <v>359</v>
      </c>
      <c r="CY292" s="238" t="s">
        <v>4671</v>
      </c>
    </row>
    <row r="293" spans="1:103" hidden="1" x14ac:dyDescent="0.25">
      <c r="A293" s="238">
        <v>11021125</v>
      </c>
      <c r="B293" s="238">
        <v>3</v>
      </c>
      <c r="C293" s="238">
        <v>284</v>
      </c>
      <c r="D293" s="238">
        <v>5.6660000000000004</v>
      </c>
      <c r="E293" s="238">
        <v>10</v>
      </c>
      <c r="F293" s="238" t="s">
        <v>1060</v>
      </c>
      <c r="H293" s="238" t="s">
        <v>354</v>
      </c>
      <c r="I293" s="238">
        <v>25</v>
      </c>
      <c r="K293" s="238">
        <v>15026235</v>
      </c>
      <c r="L293" s="238">
        <v>152240022</v>
      </c>
      <c r="M293" s="238">
        <v>8</v>
      </c>
      <c r="N293" s="238">
        <v>11</v>
      </c>
      <c r="O293" s="238">
        <v>2015</v>
      </c>
      <c r="P293" s="238" t="s">
        <v>368</v>
      </c>
      <c r="Q293" s="238">
        <v>18</v>
      </c>
      <c r="S293" s="238">
        <v>4</v>
      </c>
      <c r="T293" s="238">
        <v>0</v>
      </c>
      <c r="U293" s="238">
        <v>2</v>
      </c>
      <c r="V293" s="238">
        <v>1</v>
      </c>
      <c r="W293" s="238">
        <v>10</v>
      </c>
      <c r="X293" s="238">
        <v>3</v>
      </c>
      <c r="Y293" s="238">
        <v>1</v>
      </c>
      <c r="Z293" s="238">
        <v>1</v>
      </c>
      <c r="AB293" s="238">
        <v>1</v>
      </c>
      <c r="AC293" s="238">
        <v>98</v>
      </c>
      <c r="AD293" s="238" t="s">
        <v>401</v>
      </c>
      <c r="AE293" s="238" t="s">
        <v>1773</v>
      </c>
      <c r="AF293" s="238" t="s">
        <v>4661</v>
      </c>
      <c r="AG293" s="238">
        <v>7</v>
      </c>
      <c r="AH293" s="238">
        <v>2</v>
      </c>
      <c r="AI293" s="238">
        <v>2</v>
      </c>
      <c r="AJ293" s="238">
        <v>1</v>
      </c>
      <c r="AK293" s="238">
        <v>24</v>
      </c>
      <c r="AL293" s="238">
        <v>22</v>
      </c>
      <c r="AM293" s="238" t="s">
        <v>363</v>
      </c>
      <c r="AN293" s="238">
        <v>5</v>
      </c>
      <c r="AO293" s="238">
        <v>5</v>
      </c>
      <c r="AT293" s="238">
        <v>20</v>
      </c>
      <c r="AU293" s="238">
        <v>40</v>
      </c>
      <c r="AV293" s="238">
        <v>11</v>
      </c>
      <c r="AW293" s="238">
        <v>21</v>
      </c>
      <c r="AX293" s="238">
        <v>2</v>
      </c>
      <c r="AY293" s="238">
        <v>2</v>
      </c>
      <c r="AZ293" s="238">
        <v>1</v>
      </c>
      <c r="BA293" s="238">
        <v>24</v>
      </c>
      <c r="BB293" s="238">
        <v>41</v>
      </c>
      <c r="BC293" s="238" t="s">
        <v>354</v>
      </c>
      <c r="BD293" s="238">
        <v>5</v>
      </c>
      <c r="BE293" s="238">
        <v>1</v>
      </c>
      <c r="BJ293" s="238">
        <v>20</v>
      </c>
      <c r="BK293" s="238">
        <v>40</v>
      </c>
      <c r="BL293" s="238">
        <v>11</v>
      </c>
      <c r="BM293" s="238">
        <v>21</v>
      </c>
      <c r="CT293" s="238">
        <v>437751</v>
      </c>
      <c r="CU293" s="238">
        <v>4965825</v>
      </c>
      <c r="CV293" s="238">
        <v>44.843124299999999</v>
      </c>
      <c r="CW293" s="238">
        <v>-93.787664300000003</v>
      </c>
      <c r="CX293" s="238" t="s">
        <v>359</v>
      </c>
      <c r="CY293" s="238" t="s">
        <v>4672</v>
      </c>
    </row>
    <row r="294" spans="1:103" x14ac:dyDescent="0.25">
      <c r="A294" s="238">
        <v>11022324</v>
      </c>
      <c r="B294" s="238">
        <v>3</v>
      </c>
      <c r="C294" s="238">
        <v>284</v>
      </c>
      <c r="D294" s="238">
        <v>5.6660000000000004</v>
      </c>
      <c r="E294" s="238">
        <v>10</v>
      </c>
      <c r="F294" s="238" t="s">
        <v>1060</v>
      </c>
      <c r="H294" s="238" t="s">
        <v>354</v>
      </c>
      <c r="I294" s="238">
        <v>25</v>
      </c>
      <c r="K294" s="238">
        <v>15032699</v>
      </c>
      <c r="L294" s="238">
        <v>152810033</v>
      </c>
      <c r="M294" s="238">
        <v>10</v>
      </c>
      <c r="N294" s="238">
        <v>7</v>
      </c>
      <c r="O294" s="238">
        <v>2015</v>
      </c>
      <c r="P294" s="238" t="s">
        <v>355</v>
      </c>
      <c r="Q294" s="238">
        <v>14</v>
      </c>
      <c r="S294" s="238">
        <v>5</v>
      </c>
      <c r="T294" s="238">
        <v>0</v>
      </c>
      <c r="U294" s="238">
        <v>2</v>
      </c>
      <c r="V294" s="238">
        <v>1</v>
      </c>
      <c r="W294" s="238">
        <v>10</v>
      </c>
      <c r="X294" s="238">
        <v>3</v>
      </c>
      <c r="Y294" s="238">
        <v>1</v>
      </c>
      <c r="Z294" s="238">
        <v>1</v>
      </c>
      <c r="AB294" s="238">
        <v>1</v>
      </c>
      <c r="AC294" s="238">
        <v>3</v>
      </c>
      <c r="AD294" s="238" t="s">
        <v>2594</v>
      </c>
      <c r="AE294" s="238" t="s">
        <v>4673</v>
      </c>
      <c r="AF294" s="238" t="s">
        <v>4661</v>
      </c>
      <c r="AG294" s="238">
        <v>7</v>
      </c>
      <c r="AH294" s="238">
        <v>2</v>
      </c>
      <c r="AI294" s="238">
        <v>2</v>
      </c>
      <c r="AJ294" s="238">
        <v>4</v>
      </c>
      <c r="AK294" s="238">
        <v>21</v>
      </c>
      <c r="AL294" s="238">
        <v>22</v>
      </c>
      <c r="AM294" s="238" t="s">
        <v>354</v>
      </c>
      <c r="AN294" s="238">
        <v>5</v>
      </c>
      <c r="AO294" s="238">
        <v>5</v>
      </c>
      <c r="AS294" s="238">
        <v>7</v>
      </c>
      <c r="AT294" s="238">
        <v>20</v>
      </c>
      <c r="AU294" s="238">
        <v>40</v>
      </c>
      <c r="AV294" s="238">
        <v>11</v>
      </c>
      <c r="AW294" s="238">
        <v>21</v>
      </c>
      <c r="AX294" s="238">
        <v>2</v>
      </c>
      <c r="AY294" s="238">
        <v>4</v>
      </c>
      <c r="AZ294" s="238">
        <v>4</v>
      </c>
      <c r="BA294" s="238">
        <v>21</v>
      </c>
      <c r="BB294" s="238">
        <v>35</v>
      </c>
      <c r="BC294" s="238" t="s">
        <v>363</v>
      </c>
      <c r="BD294" s="238">
        <v>5</v>
      </c>
      <c r="BE294" s="238">
        <v>1</v>
      </c>
      <c r="BI294" s="238">
        <v>7</v>
      </c>
      <c r="BJ294" s="238">
        <v>20</v>
      </c>
      <c r="BK294" s="238">
        <v>40</v>
      </c>
      <c r="BL294" s="238">
        <v>11</v>
      </c>
      <c r="BM294" s="238">
        <v>21</v>
      </c>
      <c r="CT294" s="238">
        <v>437751</v>
      </c>
      <c r="CU294" s="238">
        <v>4965825</v>
      </c>
      <c r="CV294" s="238">
        <v>44.843124299999999</v>
      </c>
      <c r="CW294" s="238">
        <v>-93.787664300000003</v>
      </c>
      <c r="CX294" s="238" t="s">
        <v>359</v>
      </c>
      <c r="CY294" s="238" t="s">
        <v>4674</v>
      </c>
    </row>
    <row r="295" spans="1:103" x14ac:dyDescent="0.25">
      <c r="A295" s="238">
        <v>325386</v>
      </c>
      <c r="B295" s="238">
        <v>3</v>
      </c>
      <c r="C295" s="238">
        <v>284</v>
      </c>
      <c r="D295" s="238">
        <v>5.681</v>
      </c>
      <c r="E295" s="238">
        <v>10</v>
      </c>
      <c r="F295" s="238" t="s">
        <v>1060</v>
      </c>
      <c r="H295" s="238" t="s">
        <v>354</v>
      </c>
      <c r="I295" s="238">
        <v>25</v>
      </c>
      <c r="K295" s="238">
        <v>16003522</v>
      </c>
      <c r="M295" s="238">
        <v>2</v>
      </c>
      <c r="N295" s="238">
        <v>2</v>
      </c>
      <c r="O295" s="238">
        <v>2016</v>
      </c>
      <c r="P295" s="238" t="s">
        <v>368</v>
      </c>
      <c r="Q295" s="238">
        <v>12</v>
      </c>
      <c r="S295" s="238">
        <v>5</v>
      </c>
      <c r="T295" s="238">
        <v>0</v>
      </c>
      <c r="U295" s="238">
        <v>2</v>
      </c>
      <c r="V295" s="238">
        <v>5</v>
      </c>
      <c r="W295" s="238">
        <v>10</v>
      </c>
      <c r="X295" s="238">
        <v>3</v>
      </c>
      <c r="Y295" s="238">
        <v>1</v>
      </c>
      <c r="Z295" s="238">
        <v>4</v>
      </c>
      <c r="AB295" s="238">
        <v>3</v>
      </c>
      <c r="AC295" s="238">
        <v>98</v>
      </c>
      <c r="AD295" s="238" t="s">
        <v>4573</v>
      </c>
      <c r="AE295" s="238" t="s">
        <v>2726</v>
      </c>
      <c r="AF295" s="238" t="s">
        <v>4661</v>
      </c>
      <c r="AG295" s="238">
        <v>9</v>
      </c>
      <c r="AH295" s="238">
        <v>2</v>
      </c>
      <c r="AI295" s="238">
        <v>4</v>
      </c>
      <c r="AJ295" s="238">
        <v>3</v>
      </c>
      <c r="AK295" s="238">
        <v>21</v>
      </c>
      <c r="AL295" s="238">
        <v>48</v>
      </c>
      <c r="AM295" s="238" t="s">
        <v>354</v>
      </c>
      <c r="AN295" s="238">
        <v>5</v>
      </c>
      <c r="AO295" s="238">
        <v>1</v>
      </c>
      <c r="AS295" s="238">
        <v>12</v>
      </c>
      <c r="AT295" s="238">
        <v>20</v>
      </c>
      <c r="AU295" s="238">
        <v>40</v>
      </c>
      <c r="AV295" s="238">
        <v>11</v>
      </c>
      <c r="AW295" s="238">
        <v>21</v>
      </c>
      <c r="AX295" s="238">
        <v>2</v>
      </c>
      <c r="AY295" s="238">
        <v>2</v>
      </c>
      <c r="AZ295" s="238">
        <v>4</v>
      </c>
      <c r="BA295" s="238">
        <v>24</v>
      </c>
      <c r="BB295" s="238">
        <v>31</v>
      </c>
      <c r="BC295" s="238" t="s">
        <v>354</v>
      </c>
      <c r="BD295" s="238">
        <v>10</v>
      </c>
      <c r="BE295" s="238">
        <v>2</v>
      </c>
      <c r="BI295" s="238">
        <v>12</v>
      </c>
      <c r="BJ295" s="238">
        <v>20</v>
      </c>
      <c r="BK295" s="238">
        <v>40</v>
      </c>
      <c r="BL295" s="238">
        <v>11</v>
      </c>
      <c r="BM295" s="238">
        <v>21</v>
      </c>
      <c r="CT295" s="238">
        <v>437750.074096428</v>
      </c>
      <c r="CU295" s="238">
        <v>4965826.4104672195</v>
      </c>
      <c r="CV295" s="238">
        <v>44.843132650000001</v>
      </c>
      <c r="CW295" s="238">
        <v>-93.787673870000006</v>
      </c>
      <c r="CX295" s="238" t="s">
        <v>359</v>
      </c>
      <c r="CY295" s="238" t="s">
        <v>4675</v>
      </c>
    </row>
  </sheetData>
  <autoFilter ref="A1:CY295" xr:uid="{32FC7E01-AF0D-4E07-B413-EFA706E442E1}">
    <filterColumn colId="18">
      <filters>
        <filter val="5"/>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U22" sqref="U22"/>
    </sheetView>
  </sheetViews>
  <sheetFormatPr defaultRowHeight="15" x14ac:dyDescent="0.25"/>
  <cols>
    <col min="1" max="16384" width="9.140625" style="238"/>
  </cols>
  <sheetData>
    <row r="1" spans="1:103" x14ac:dyDescent="0.25">
      <c r="A1" s="238" t="s">
        <v>250</v>
      </c>
      <c r="B1" s="238" t="s">
        <v>251</v>
      </c>
      <c r="C1" s="238" t="s">
        <v>252</v>
      </c>
      <c r="D1" s="238" t="s">
        <v>253</v>
      </c>
      <c r="E1" s="238" t="s">
        <v>254</v>
      </c>
      <c r="F1" s="238" t="s">
        <v>255</v>
      </c>
      <c r="G1" s="238" t="s">
        <v>256</v>
      </c>
      <c r="H1" s="238" t="s">
        <v>257</v>
      </c>
      <c r="I1" s="238" t="s">
        <v>258</v>
      </c>
      <c r="J1" s="238" t="s">
        <v>259</v>
      </c>
      <c r="K1" s="238" t="s">
        <v>260</v>
      </c>
      <c r="L1" s="238" t="s">
        <v>261</v>
      </c>
      <c r="M1" s="238" t="s">
        <v>262</v>
      </c>
      <c r="N1" s="238" t="s">
        <v>263</v>
      </c>
      <c r="O1" s="238" t="s">
        <v>264</v>
      </c>
      <c r="P1" s="238" t="s">
        <v>265</v>
      </c>
      <c r="Q1" s="238" t="s">
        <v>266</v>
      </c>
      <c r="R1" s="238" t="s">
        <v>267</v>
      </c>
      <c r="S1" s="238" t="s">
        <v>268</v>
      </c>
      <c r="T1" s="238" t="s">
        <v>269</v>
      </c>
      <c r="U1" s="238" t="s">
        <v>270</v>
      </c>
      <c r="V1" s="238" t="s">
        <v>271</v>
      </c>
      <c r="W1" s="238" t="s">
        <v>272</v>
      </c>
      <c r="X1" s="238" t="s">
        <v>273</v>
      </c>
      <c r="Y1" s="238" t="s">
        <v>274</v>
      </c>
      <c r="Z1" s="238" t="s">
        <v>275</v>
      </c>
      <c r="AA1" s="238" t="s">
        <v>276</v>
      </c>
      <c r="AB1" s="238" t="s">
        <v>277</v>
      </c>
      <c r="AC1" s="238" t="s">
        <v>278</v>
      </c>
      <c r="AD1" s="238" t="s">
        <v>279</v>
      </c>
      <c r="AE1" s="238" t="s">
        <v>280</v>
      </c>
      <c r="AF1" s="238" t="s">
        <v>281</v>
      </c>
      <c r="AG1" s="238" t="s">
        <v>282</v>
      </c>
      <c r="AH1" s="238" t="s">
        <v>283</v>
      </c>
      <c r="AI1" s="238" t="s">
        <v>284</v>
      </c>
      <c r="AJ1" s="238" t="s">
        <v>285</v>
      </c>
      <c r="AK1" s="238" t="s">
        <v>286</v>
      </c>
      <c r="AL1" s="238" t="s">
        <v>287</v>
      </c>
      <c r="AM1" s="238" t="s">
        <v>288</v>
      </c>
      <c r="AN1" s="238" t="s">
        <v>289</v>
      </c>
      <c r="AO1" s="238" t="s">
        <v>290</v>
      </c>
      <c r="AP1" s="238" t="s">
        <v>291</v>
      </c>
      <c r="AQ1" s="238" t="s">
        <v>292</v>
      </c>
      <c r="AR1" s="238" t="s">
        <v>293</v>
      </c>
      <c r="AS1" s="238" t="s">
        <v>294</v>
      </c>
      <c r="AT1" s="238" t="s">
        <v>295</v>
      </c>
      <c r="AU1" s="238" t="s">
        <v>296</v>
      </c>
      <c r="AV1" s="238" t="s">
        <v>297</v>
      </c>
      <c r="AW1" s="238" t="s">
        <v>298</v>
      </c>
      <c r="AX1" s="238" t="s">
        <v>299</v>
      </c>
      <c r="AY1" s="238" t="s">
        <v>300</v>
      </c>
      <c r="AZ1" s="238" t="s">
        <v>301</v>
      </c>
      <c r="BA1" s="238" t="s">
        <v>302</v>
      </c>
      <c r="BB1" s="238" t="s">
        <v>303</v>
      </c>
      <c r="BC1" s="238" t="s">
        <v>304</v>
      </c>
      <c r="BD1" s="238" t="s">
        <v>305</v>
      </c>
      <c r="BE1" s="238" t="s">
        <v>306</v>
      </c>
      <c r="BF1" s="238" t="s">
        <v>307</v>
      </c>
      <c r="BG1" s="238" t="s">
        <v>308</v>
      </c>
      <c r="BH1" s="238" t="s">
        <v>309</v>
      </c>
      <c r="BI1" s="238" t="s">
        <v>310</v>
      </c>
      <c r="BJ1" s="238" t="s">
        <v>311</v>
      </c>
      <c r="BK1" s="238" t="s">
        <v>312</v>
      </c>
      <c r="BL1" s="238" t="s">
        <v>313</v>
      </c>
      <c r="BM1" s="238" t="s">
        <v>314</v>
      </c>
      <c r="BN1" s="238" t="s">
        <v>315</v>
      </c>
      <c r="BO1" s="238" t="s">
        <v>316</v>
      </c>
      <c r="BP1" s="238" t="s">
        <v>317</v>
      </c>
      <c r="BQ1" s="238" t="s">
        <v>318</v>
      </c>
      <c r="BR1" s="238" t="s">
        <v>319</v>
      </c>
      <c r="BS1" s="238" t="s">
        <v>320</v>
      </c>
      <c r="BT1" s="238" t="s">
        <v>321</v>
      </c>
      <c r="BU1" s="238" t="s">
        <v>322</v>
      </c>
      <c r="BV1" s="238" t="s">
        <v>323</v>
      </c>
      <c r="BW1" s="238" t="s">
        <v>324</v>
      </c>
      <c r="BX1" s="238" t="s">
        <v>325</v>
      </c>
      <c r="BY1" s="238" t="s">
        <v>326</v>
      </c>
      <c r="BZ1" s="238" t="s">
        <v>327</v>
      </c>
      <c r="CA1" s="238" t="s">
        <v>328</v>
      </c>
      <c r="CB1" s="238" t="s">
        <v>329</v>
      </c>
      <c r="CC1" s="238" t="s">
        <v>330</v>
      </c>
      <c r="CD1" s="238" t="s">
        <v>331</v>
      </c>
      <c r="CE1" s="238" t="s">
        <v>332</v>
      </c>
      <c r="CF1" s="238" t="s">
        <v>333</v>
      </c>
      <c r="CG1" s="238" t="s">
        <v>334</v>
      </c>
      <c r="CH1" s="238" t="s">
        <v>335</v>
      </c>
      <c r="CI1" s="238" t="s">
        <v>336</v>
      </c>
      <c r="CJ1" s="238" t="s">
        <v>337</v>
      </c>
      <c r="CK1" s="238" t="s">
        <v>338</v>
      </c>
      <c r="CL1" s="238" t="s">
        <v>339</v>
      </c>
      <c r="CM1" s="238" t="s">
        <v>340</v>
      </c>
      <c r="CN1" s="238" t="s">
        <v>341</v>
      </c>
      <c r="CO1" s="238" t="s">
        <v>342</v>
      </c>
      <c r="CP1" s="238" t="s">
        <v>343</v>
      </c>
      <c r="CQ1" s="238" t="s">
        <v>344</v>
      </c>
      <c r="CR1" s="238" t="s">
        <v>345</v>
      </c>
      <c r="CS1" s="238" t="s">
        <v>346</v>
      </c>
      <c r="CT1" s="238" t="s">
        <v>347</v>
      </c>
      <c r="CU1" s="238" t="s">
        <v>348</v>
      </c>
      <c r="CV1" s="238" t="s">
        <v>349</v>
      </c>
      <c r="CW1" s="238" t="s">
        <v>350</v>
      </c>
      <c r="CX1" s="238" t="s">
        <v>351</v>
      </c>
      <c r="CY1" s="238" t="s">
        <v>352</v>
      </c>
    </row>
    <row r="2" spans="1:103" x14ac:dyDescent="0.25">
      <c r="A2" s="238">
        <v>10868147</v>
      </c>
      <c r="B2" s="238">
        <v>2</v>
      </c>
      <c r="C2" s="238">
        <v>212</v>
      </c>
      <c r="D2" s="238">
        <v>156.68199999999999</v>
      </c>
      <c r="E2" s="238">
        <v>27</v>
      </c>
      <c r="F2" s="238" t="s">
        <v>2420</v>
      </c>
      <c r="H2" s="238" t="s">
        <v>354</v>
      </c>
      <c r="I2" s="238">
        <v>25</v>
      </c>
      <c r="K2" s="238">
        <v>13009590</v>
      </c>
      <c r="L2" s="238">
        <v>130640089</v>
      </c>
      <c r="M2" s="238">
        <v>3</v>
      </c>
      <c r="N2" s="238">
        <v>5</v>
      </c>
      <c r="O2" s="238">
        <v>2013</v>
      </c>
      <c r="P2" s="238" t="s">
        <v>368</v>
      </c>
      <c r="Q2" s="238">
        <v>9</v>
      </c>
      <c r="R2" s="238" t="s">
        <v>369</v>
      </c>
      <c r="S2" s="238">
        <v>5</v>
      </c>
      <c r="T2" s="238">
        <v>0</v>
      </c>
      <c r="U2" s="238">
        <v>2</v>
      </c>
      <c r="V2" s="238">
        <v>10</v>
      </c>
      <c r="W2" s="238">
        <v>10</v>
      </c>
      <c r="X2" s="238">
        <v>2</v>
      </c>
      <c r="Y2" s="238">
        <v>1</v>
      </c>
      <c r="Z2" s="238">
        <v>4</v>
      </c>
      <c r="AA2" s="238">
        <v>4</v>
      </c>
      <c r="AB2" s="238">
        <v>3</v>
      </c>
      <c r="AC2" s="238">
        <v>98</v>
      </c>
      <c r="AD2" s="238">
        <v>212</v>
      </c>
      <c r="AE2" s="238" t="s">
        <v>2719</v>
      </c>
      <c r="AF2" s="238" t="s">
        <v>358</v>
      </c>
      <c r="AG2" s="238">
        <v>5</v>
      </c>
      <c r="AH2" s="238">
        <v>2</v>
      </c>
      <c r="AI2" s="238">
        <v>1</v>
      </c>
      <c r="AJ2" s="238">
        <v>3</v>
      </c>
      <c r="AK2" s="238">
        <v>21</v>
      </c>
      <c r="AL2" s="238">
        <v>46</v>
      </c>
      <c r="AM2" s="238" t="s">
        <v>363</v>
      </c>
      <c r="AN2" s="238">
        <v>5</v>
      </c>
      <c r="AO2" s="238">
        <v>72</v>
      </c>
      <c r="AS2" s="238">
        <v>2</v>
      </c>
      <c r="AT2" s="238">
        <v>98</v>
      </c>
      <c r="AU2" s="238">
        <v>65</v>
      </c>
      <c r="AV2" s="238">
        <v>10</v>
      </c>
      <c r="AW2" s="238">
        <v>20</v>
      </c>
      <c r="AX2" s="238">
        <v>2</v>
      </c>
      <c r="AY2" s="238">
        <v>3</v>
      </c>
      <c r="AZ2" s="238">
        <v>3</v>
      </c>
      <c r="BA2" s="238">
        <v>21</v>
      </c>
      <c r="BB2" s="238">
        <v>51</v>
      </c>
      <c r="BC2" s="238" t="s">
        <v>354</v>
      </c>
      <c r="BD2" s="238">
        <v>5</v>
      </c>
      <c r="BE2" s="238">
        <v>1</v>
      </c>
      <c r="BF2" s="238">
        <v>1</v>
      </c>
      <c r="BI2" s="238">
        <v>2</v>
      </c>
      <c r="BJ2" s="238">
        <v>98</v>
      </c>
      <c r="BK2" s="238">
        <v>65</v>
      </c>
      <c r="BL2" s="238">
        <v>10</v>
      </c>
      <c r="BM2" s="238">
        <v>20</v>
      </c>
      <c r="CT2" s="238">
        <v>462904</v>
      </c>
      <c r="CU2" s="238">
        <v>4967664</v>
      </c>
      <c r="CV2" s="238">
        <v>44.861423899999998</v>
      </c>
      <c r="CW2" s="238">
        <v>-93.469540499999994</v>
      </c>
      <c r="CX2" s="238" t="s">
        <v>359</v>
      </c>
      <c r="CY2" s="238" t="s">
        <v>4676</v>
      </c>
    </row>
    <row r="3" spans="1:103" x14ac:dyDescent="0.25">
      <c r="A3" s="238">
        <v>10912469</v>
      </c>
      <c r="B3" s="238">
        <v>2</v>
      </c>
      <c r="C3" s="238">
        <v>212</v>
      </c>
      <c r="D3" s="238">
        <v>156.68199999999999</v>
      </c>
      <c r="E3" s="238">
        <v>27</v>
      </c>
      <c r="F3" s="238" t="s">
        <v>2420</v>
      </c>
      <c r="H3" s="238" t="s">
        <v>354</v>
      </c>
      <c r="I3" s="238">
        <v>25</v>
      </c>
      <c r="K3" s="238">
        <v>13049932</v>
      </c>
      <c r="L3" s="238">
        <v>133380378</v>
      </c>
      <c r="M3" s="238">
        <v>12</v>
      </c>
      <c r="N3" s="238">
        <v>4</v>
      </c>
      <c r="O3" s="238">
        <v>2013</v>
      </c>
      <c r="P3" s="238" t="s">
        <v>355</v>
      </c>
      <c r="Q3" s="238">
        <v>13</v>
      </c>
      <c r="R3" s="238" t="s">
        <v>369</v>
      </c>
      <c r="S3" s="238">
        <v>5</v>
      </c>
      <c r="T3" s="238">
        <v>0</v>
      </c>
      <c r="U3" s="238">
        <v>2</v>
      </c>
      <c r="V3" s="238">
        <v>5</v>
      </c>
      <c r="W3" s="238">
        <v>10</v>
      </c>
      <c r="X3" s="238">
        <v>2</v>
      </c>
      <c r="Y3" s="238">
        <v>1</v>
      </c>
      <c r="Z3" s="238">
        <v>4</v>
      </c>
      <c r="AA3" s="238">
        <v>5</v>
      </c>
      <c r="AB3" s="238">
        <v>5</v>
      </c>
      <c r="AC3" s="238">
        <v>98</v>
      </c>
      <c r="AD3" s="238" t="s">
        <v>4677</v>
      </c>
      <c r="AE3" s="238" t="s">
        <v>2634</v>
      </c>
      <c r="AF3" s="238" t="s">
        <v>358</v>
      </c>
      <c r="AG3" s="238">
        <v>10</v>
      </c>
      <c r="AH3" s="238">
        <v>2</v>
      </c>
      <c r="AI3" s="238">
        <v>3</v>
      </c>
      <c r="AJ3" s="238">
        <v>3</v>
      </c>
      <c r="AK3" s="238">
        <v>21</v>
      </c>
      <c r="AL3" s="238">
        <v>34</v>
      </c>
      <c r="AM3" s="238" t="s">
        <v>354</v>
      </c>
      <c r="AN3" s="238">
        <v>5</v>
      </c>
      <c r="AS3" s="238">
        <v>3</v>
      </c>
      <c r="AT3" s="238">
        <v>98</v>
      </c>
      <c r="AU3" s="238">
        <v>65</v>
      </c>
      <c r="AV3" s="238">
        <v>10</v>
      </c>
      <c r="AW3" s="238">
        <v>21</v>
      </c>
      <c r="AX3" s="238">
        <v>2</v>
      </c>
      <c r="AY3" s="238">
        <v>4</v>
      </c>
      <c r="AZ3" s="238">
        <v>3</v>
      </c>
      <c r="BA3" s="238">
        <v>21</v>
      </c>
      <c r="BB3" s="238">
        <v>18</v>
      </c>
      <c r="BC3" s="238" t="s">
        <v>354</v>
      </c>
      <c r="BD3" s="238">
        <v>5</v>
      </c>
      <c r="BI3" s="238">
        <v>3</v>
      </c>
      <c r="BJ3" s="238">
        <v>98</v>
      </c>
      <c r="BK3" s="238">
        <v>65</v>
      </c>
      <c r="BL3" s="238">
        <v>10</v>
      </c>
      <c r="BM3" s="238">
        <v>21</v>
      </c>
      <c r="CT3" s="238">
        <v>462904</v>
      </c>
      <c r="CU3" s="238">
        <v>4967664</v>
      </c>
      <c r="CV3" s="238">
        <v>44.861423899999998</v>
      </c>
      <c r="CW3" s="238">
        <v>-93.469540499999994</v>
      </c>
      <c r="CX3" s="238" t="s">
        <v>359</v>
      </c>
      <c r="CY3" s="238" t="s">
        <v>4678</v>
      </c>
    </row>
    <row r="4" spans="1:103" x14ac:dyDescent="0.25">
      <c r="A4" s="238">
        <v>10913076</v>
      </c>
      <c r="B4" s="238">
        <v>2</v>
      </c>
      <c r="C4" s="238">
        <v>212</v>
      </c>
      <c r="D4" s="238">
        <v>156.68199999999999</v>
      </c>
      <c r="E4" s="238">
        <v>27</v>
      </c>
      <c r="F4" s="238" t="s">
        <v>2420</v>
      </c>
      <c r="H4" s="238" t="s">
        <v>354</v>
      </c>
      <c r="I4" s="238">
        <v>25</v>
      </c>
      <c r="K4" s="238">
        <v>13049978</v>
      </c>
      <c r="L4" s="238">
        <v>133400313</v>
      </c>
      <c r="M4" s="238">
        <v>12</v>
      </c>
      <c r="N4" s="238">
        <v>4</v>
      </c>
      <c r="O4" s="238">
        <v>2013</v>
      </c>
      <c r="P4" s="238" t="s">
        <v>355</v>
      </c>
      <c r="Q4" s="238">
        <v>18</v>
      </c>
      <c r="R4" s="238" t="s">
        <v>369</v>
      </c>
      <c r="S4" s="238">
        <v>5</v>
      </c>
      <c r="T4" s="238">
        <v>0</v>
      </c>
      <c r="U4" s="238">
        <v>2</v>
      </c>
      <c r="V4" s="238">
        <v>7</v>
      </c>
      <c r="W4" s="238">
        <v>11</v>
      </c>
      <c r="X4" s="238">
        <v>26</v>
      </c>
      <c r="Y4" s="238">
        <v>4</v>
      </c>
      <c r="Z4" s="238">
        <v>4</v>
      </c>
      <c r="AB4" s="238">
        <v>5</v>
      </c>
      <c r="AC4" s="238">
        <v>98</v>
      </c>
      <c r="AD4" s="238" t="s">
        <v>2223</v>
      </c>
      <c r="AE4" s="238" t="s">
        <v>2634</v>
      </c>
      <c r="AF4" s="238" t="s">
        <v>358</v>
      </c>
      <c r="AG4" s="238">
        <v>90</v>
      </c>
      <c r="AH4" s="238">
        <v>3</v>
      </c>
      <c r="AI4" s="238">
        <v>2</v>
      </c>
      <c r="AJ4" s="238">
        <v>3</v>
      </c>
      <c r="AK4" s="238">
        <v>3</v>
      </c>
      <c r="AL4" s="238">
        <v>26</v>
      </c>
      <c r="AM4" s="238" t="s">
        <v>363</v>
      </c>
      <c r="AN4" s="238">
        <v>5</v>
      </c>
      <c r="AS4" s="238">
        <v>3</v>
      </c>
      <c r="AT4" s="238">
        <v>98</v>
      </c>
      <c r="AU4" s="238">
        <v>60</v>
      </c>
      <c r="AV4" s="238">
        <v>11</v>
      </c>
      <c r="AW4" s="238">
        <v>25</v>
      </c>
      <c r="AX4" s="238">
        <v>2</v>
      </c>
      <c r="AY4" s="238">
        <v>2</v>
      </c>
      <c r="AZ4" s="238">
        <v>3</v>
      </c>
      <c r="BA4" s="238">
        <v>21</v>
      </c>
      <c r="BB4" s="238">
        <v>51</v>
      </c>
      <c r="BC4" s="238" t="s">
        <v>354</v>
      </c>
      <c r="BD4" s="238">
        <v>5</v>
      </c>
      <c r="BE4" s="238">
        <v>21</v>
      </c>
      <c r="BI4" s="238">
        <v>3</v>
      </c>
      <c r="BJ4" s="238">
        <v>98</v>
      </c>
      <c r="BK4" s="238">
        <v>60</v>
      </c>
      <c r="BL4" s="238">
        <v>11</v>
      </c>
      <c r="BM4" s="238">
        <v>25</v>
      </c>
      <c r="CT4" s="238">
        <v>462904</v>
      </c>
      <c r="CU4" s="238">
        <v>4967664</v>
      </c>
      <c r="CV4" s="238">
        <v>44.861423899999998</v>
      </c>
      <c r="CW4" s="238">
        <v>-93.469540499999994</v>
      </c>
      <c r="CX4" s="238" t="s">
        <v>359</v>
      </c>
      <c r="CY4" s="238" t="s">
        <v>4679</v>
      </c>
    </row>
    <row r="5" spans="1:103" x14ac:dyDescent="0.25">
      <c r="A5" s="238">
        <v>374607</v>
      </c>
      <c r="B5" s="238">
        <v>2</v>
      </c>
      <c r="C5" s="238">
        <v>212</v>
      </c>
      <c r="D5" s="238">
        <v>156.68899999999999</v>
      </c>
      <c r="E5" s="238">
        <v>27</v>
      </c>
      <c r="F5" s="238" t="s">
        <v>2420</v>
      </c>
      <c r="H5" s="238" t="s">
        <v>354</v>
      </c>
      <c r="I5" s="238">
        <v>25</v>
      </c>
      <c r="K5" s="238">
        <v>16509002</v>
      </c>
      <c r="M5" s="238">
        <v>8</v>
      </c>
      <c r="N5" s="238">
        <v>16</v>
      </c>
      <c r="O5" s="238">
        <v>2016</v>
      </c>
      <c r="P5" s="238" t="s">
        <v>368</v>
      </c>
      <c r="Q5" s="238">
        <v>18</v>
      </c>
      <c r="R5" s="238" t="s">
        <v>356</v>
      </c>
      <c r="S5" s="238">
        <v>5</v>
      </c>
      <c r="T5" s="238">
        <v>0</v>
      </c>
      <c r="U5" s="238">
        <v>3</v>
      </c>
      <c r="V5" s="238">
        <v>12</v>
      </c>
      <c r="W5" s="238">
        <v>10</v>
      </c>
      <c r="X5" s="238">
        <v>2</v>
      </c>
      <c r="Y5" s="238">
        <v>1</v>
      </c>
      <c r="Z5" s="238">
        <v>1</v>
      </c>
      <c r="AB5" s="238">
        <v>1</v>
      </c>
      <c r="AC5" s="238">
        <v>98</v>
      </c>
      <c r="AD5" s="238" t="s">
        <v>357</v>
      </c>
      <c r="AF5" s="238" t="s">
        <v>405</v>
      </c>
      <c r="AG5" s="238">
        <v>7</v>
      </c>
      <c r="AH5" s="238">
        <v>2</v>
      </c>
      <c r="AI5" s="238">
        <v>4</v>
      </c>
      <c r="AJ5" s="238">
        <v>4</v>
      </c>
      <c r="AK5" s="238">
        <v>21</v>
      </c>
      <c r="AL5" s="238">
        <v>71</v>
      </c>
      <c r="AM5" s="238" t="s">
        <v>363</v>
      </c>
      <c r="AN5" s="238">
        <v>5</v>
      </c>
      <c r="AO5" s="238">
        <v>4</v>
      </c>
      <c r="AS5" s="238">
        <v>15</v>
      </c>
      <c r="AT5" s="238">
        <v>98</v>
      </c>
      <c r="AU5" s="238">
        <v>65</v>
      </c>
      <c r="AV5" s="238">
        <v>11</v>
      </c>
      <c r="AW5" s="238">
        <v>21</v>
      </c>
      <c r="AX5" s="238">
        <v>2</v>
      </c>
      <c r="AY5" s="238">
        <v>4</v>
      </c>
      <c r="AZ5" s="238">
        <v>4</v>
      </c>
      <c r="BA5" s="238">
        <v>21</v>
      </c>
      <c r="BB5" s="238">
        <v>52</v>
      </c>
      <c r="BC5" s="238" t="s">
        <v>354</v>
      </c>
      <c r="BD5" s="238">
        <v>5</v>
      </c>
      <c r="BE5" s="238">
        <v>4</v>
      </c>
      <c r="BI5" s="238">
        <v>15</v>
      </c>
      <c r="BJ5" s="238">
        <v>98</v>
      </c>
      <c r="BK5" s="238">
        <v>65</v>
      </c>
      <c r="BL5" s="238">
        <v>11</v>
      </c>
      <c r="BM5" s="238">
        <v>21</v>
      </c>
      <c r="BN5" s="238">
        <v>2</v>
      </c>
      <c r="BO5" s="238">
        <v>4</v>
      </c>
      <c r="BP5" s="238">
        <v>4</v>
      </c>
      <c r="BQ5" s="238">
        <v>26</v>
      </c>
      <c r="BR5" s="238">
        <v>43</v>
      </c>
      <c r="BS5" s="238" t="s">
        <v>363</v>
      </c>
      <c r="BT5" s="238">
        <v>5</v>
      </c>
      <c r="BU5" s="238">
        <v>1</v>
      </c>
      <c r="BY5" s="238">
        <v>15</v>
      </c>
      <c r="BZ5" s="238">
        <v>98</v>
      </c>
      <c r="CA5" s="238">
        <v>65</v>
      </c>
      <c r="CB5" s="238">
        <v>11</v>
      </c>
      <c r="CC5" s="238">
        <v>21</v>
      </c>
      <c r="CT5" s="238">
        <v>462890.53424773598</v>
      </c>
      <c r="CU5" s="238">
        <v>4967689.7891795803</v>
      </c>
      <c r="CV5" s="238">
        <v>44.861657489999999</v>
      </c>
      <c r="CW5" s="238">
        <v>-93.469711930000003</v>
      </c>
      <c r="CX5" s="238" t="s">
        <v>359</v>
      </c>
      <c r="CY5" s="238" t="s">
        <v>4680</v>
      </c>
    </row>
    <row r="6" spans="1:103" x14ac:dyDescent="0.25">
      <c r="A6" s="238">
        <v>11026137</v>
      </c>
      <c r="B6" s="238">
        <v>2</v>
      </c>
      <c r="C6" s="238">
        <v>212</v>
      </c>
      <c r="D6" s="238">
        <v>156.72800000000001</v>
      </c>
      <c r="E6" s="238">
        <v>27</v>
      </c>
      <c r="F6" s="238" t="s">
        <v>2420</v>
      </c>
      <c r="H6" s="238" t="s">
        <v>354</v>
      </c>
      <c r="I6" s="238">
        <v>25</v>
      </c>
      <c r="K6" s="238">
        <v>15003397</v>
      </c>
      <c r="L6" s="238">
        <v>150350164</v>
      </c>
      <c r="M6" s="238">
        <v>2</v>
      </c>
      <c r="N6" s="238">
        <v>4</v>
      </c>
      <c r="O6" s="238">
        <v>2015</v>
      </c>
      <c r="P6" s="238" t="s">
        <v>355</v>
      </c>
      <c r="Q6" s="238">
        <v>6</v>
      </c>
      <c r="R6" s="238" t="s">
        <v>369</v>
      </c>
      <c r="S6" s="238">
        <v>5</v>
      </c>
      <c r="T6" s="238">
        <v>0</v>
      </c>
      <c r="U6" s="238">
        <v>1</v>
      </c>
      <c r="V6" s="238">
        <v>4</v>
      </c>
      <c r="W6" s="238">
        <v>54</v>
      </c>
      <c r="X6" s="238">
        <v>2</v>
      </c>
      <c r="Y6" s="238">
        <v>6</v>
      </c>
      <c r="Z6" s="238">
        <v>4</v>
      </c>
      <c r="AB6" s="238">
        <v>3</v>
      </c>
      <c r="AC6" s="238">
        <v>98</v>
      </c>
      <c r="AD6" s="238" t="s">
        <v>371</v>
      </c>
      <c r="AE6" s="238" t="s">
        <v>1991</v>
      </c>
      <c r="AF6" s="238" t="s">
        <v>358</v>
      </c>
      <c r="AG6" s="238">
        <v>3</v>
      </c>
      <c r="AH6" s="238">
        <v>2</v>
      </c>
      <c r="AI6" s="238">
        <v>3</v>
      </c>
      <c r="AJ6" s="238">
        <v>3</v>
      </c>
      <c r="AK6" s="238">
        <v>21</v>
      </c>
      <c r="AL6" s="238">
        <v>44</v>
      </c>
      <c r="AM6" s="238" t="s">
        <v>354</v>
      </c>
      <c r="AN6" s="238">
        <v>5</v>
      </c>
      <c r="AS6" s="238">
        <v>1</v>
      </c>
      <c r="AT6" s="238">
        <v>98</v>
      </c>
      <c r="AU6" s="238">
        <v>55</v>
      </c>
      <c r="AV6" s="238">
        <v>11</v>
      </c>
      <c r="AW6" s="238">
        <v>21</v>
      </c>
      <c r="CT6" s="238">
        <v>462977</v>
      </c>
      <c r="CU6" s="238">
        <v>4967667</v>
      </c>
      <c r="CV6" s="238">
        <v>44.8614532</v>
      </c>
      <c r="CW6" s="238">
        <v>-93.468613599999998</v>
      </c>
      <c r="CX6" s="238" t="s">
        <v>359</v>
      </c>
      <c r="CY6" s="238" t="s">
        <v>4681</v>
      </c>
    </row>
    <row r="7" spans="1:103" x14ac:dyDescent="0.25">
      <c r="A7" s="238">
        <v>584465</v>
      </c>
      <c r="B7" s="238">
        <v>2</v>
      </c>
      <c r="C7" s="238">
        <v>212</v>
      </c>
      <c r="D7" s="238">
        <v>156.74299999999999</v>
      </c>
      <c r="E7" s="238">
        <v>27</v>
      </c>
      <c r="F7" s="238" t="s">
        <v>2420</v>
      </c>
      <c r="H7" s="238" t="s">
        <v>354</v>
      </c>
      <c r="I7" s="238">
        <v>25</v>
      </c>
      <c r="K7" s="238">
        <v>18011649</v>
      </c>
      <c r="M7" s="238">
        <v>3</v>
      </c>
      <c r="N7" s="238">
        <v>20</v>
      </c>
      <c r="O7" s="238">
        <v>2018</v>
      </c>
      <c r="P7" s="238" t="s">
        <v>368</v>
      </c>
      <c r="Q7" s="238">
        <v>8</v>
      </c>
      <c r="S7" s="238">
        <v>4</v>
      </c>
      <c r="T7" s="238">
        <v>0</v>
      </c>
      <c r="U7" s="238">
        <v>1</v>
      </c>
      <c r="V7" s="238">
        <v>10</v>
      </c>
      <c r="W7" s="238">
        <v>10</v>
      </c>
      <c r="X7" s="238">
        <v>2</v>
      </c>
      <c r="Y7" s="238">
        <v>1</v>
      </c>
      <c r="Z7" s="238">
        <v>4</v>
      </c>
      <c r="AB7" s="238">
        <v>3</v>
      </c>
      <c r="AC7" s="238">
        <v>98</v>
      </c>
      <c r="AD7" s="238" t="s">
        <v>357</v>
      </c>
      <c r="AF7" s="238" t="s">
        <v>358</v>
      </c>
      <c r="AG7" s="238">
        <v>4</v>
      </c>
      <c r="AH7" s="238">
        <v>2</v>
      </c>
      <c r="AI7" s="238">
        <v>3</v>
      </c>
      <c r="AJ7" s="238">
        <v>4</v>
      </c>
      <c r="AK7" s="238">
        <v>21</v>
      </c>
      <c r="AL7" s="238">
        <v>17</v>
      </c>
      <c r="AM7" s="238" t="s">
        <v>363</v>
      </c>
      <c r="AN7" s="238">
        <v>5</v>
      </c>
      <c r="AO7" s="238">
        <v>1</v>
      </c>
      <c r="AS7" s="238">
        <v>15</v>
      </c>
      <c r="AT7" s="238">
        <v>9</v>
      </c>
      <c r="AV7" s="238">
        <v>12</v>
      </c>
      <c r="AW7" s="238">
        <v>21</v>
      </c>
      <c r="CT7" s="238">
        <v>463001.56798289699</v>
      </c>
      <c r="CU7" s="238">
        <v>4967672.2528853295</v>
      </c>
      <c r="CV7" s="238">
        <v>44.861505409999999</v>
      </c>
      <c r="CW7" s="238">
        <v>-93.468305290000004</v>
      </c>
      <c r="CX7" s="238" t="s">
        <v>359</v>
      </c>
      <c r="CY7" s="238" t="s">
        <v>4682</v>
      </c>
    </row>
    <row r="8" spans="1:103" x14ac:dyDescent="0.25">
      <c r="A8" s="238">
        <v>655848</v>
      </c>
      <c r="B8" s="238">
        <v>2</v>
      </c>
      <c r="C8" s="238">
        <v>212</v>
      </c>
      <c r="D8" s="238">
        <v>156.75800000000001</v>
      </c>
      <c r="E8" s="238">
        <v>27</v>
      </c>
      <c r="F8" s="238" t="s">
        <v>2420</v>
      </c>
      <c r="H8" s="238" t="s">
        <v>354</v>
      </c>
      <c r="I8" s="238">
        <v>25</v>
      </c>
      <c r="K8" s="238">
        <v>18512614</v>
      </c>
      <c r="M8" s="238">
        <v>10</v>
      </c>
      <c r="N8" s="238">
        <v>25</v>
      </c>
      <c r="O8" s="238">
        <v>2018</v>
      </c>
      <c r="P8" s="238" t="s">
        <v>384</v>
      </c>
      <c r="Q8" s="238">
        <v>16</v>
      </c>
      <c r="R8" s="238" t="s">
        <v>356</v>
      </c>
      <c r="S8" s="238">
        <v>4</v>
      </c>
      <c r="T8" s="238">
        <v>0</v>
      </c>
      <c r="U8" s="238">
        <v>2</v>
      </c>
      <c r="V8" s="238">
        <v>12</v>
      </c>
      <c r="W8" s="238">
        <v>10</v>
      </c>
      <c r="X8" s="238">
        <v>2</v>
      </c>
      <c r="Y8" s="238">
        <v>1</v>
      </c>
      <c r="Z8" s="238">
        <v>2</v>
      </c>
      <c r="AB8" s="238">
        <v>1</v>
      </c>
      <c r="AC8" s="238">
        <v>98</v>
      </c>
      <c r="AD8" s="238" t="s">
        <v>4683</v>
      </c>
      <c r="AF8" s="238" t="s">
        <v>405</v>
      </c>
      <c r="AG8" s="238">
        <v>7</v>
      </c>
      <c r="AH8" s="238">
        <v>2</v>
      </c>
      <c r="AI8" s="238">
        <v>4</v>
      </c>
      <c r="AJ8" s="238">
        <v>4</v>
      </c>
      <c r="AK8" s="238">
        <v>26</v>
      </c>
      <c r="AL8" s="238">
        <v>58</v>
      </c>
      <c r="AM8" s="238" t="s">
        <v>363</v>
      </c>
      <c r="AN8" s="238">
        <v>5</v>
      </c>
      <c r="AO8" s="238">
        <v>1</v>
      </c>
      <c r="AS8" s="238">
        <v>11</v>
      </c>
      <c r="AT8" s="238">
        <v>9</v>
      </c>
      <c r="AU8" s="238">
        <v>55</v>
      </c>
      <c r="AV8" s="238">
        <v>11</v>
      </c>
      <c r="AW8" s="238">
        <v>21</v>
      </c>
      <c r="AX8" s="238">
        <v>2</v>
      </c>
      <c r="AY8" s="238">
        <v>2</v>
      </c>
      <c r="AZ8" s="238">
        <v>4</v>
      </c>
      <c r="BA8" s="238">
        <v>21</v>
      </c>
      <c r="BB8" s="238">
        <v>79</v>
      </c>
      <c r="BC8" s="238" t="s">
        <v>363</v>
      </c>
      <c r="BD8" s="238">
        <v>5</v>
      </c>
      <c r="BE8" s="238">
        <v>4</v>
      </c>
      <c r="BF8" s="238">
        <v>74</v>
      </c>
      <c r="BI8" s="238">
        <v>11</v>
      </c>
      <c r="BJ8" s="238">
        <v>9</v>
      </c>
      <c r="BK8" s="238">
        <v>55</v>
      </c>
      <c r="BL8" s="238">
        <v>11</v>
      </c>
      <c r="BM8" s="238">
        <v>21</v>
      </c>
      <c r="CT8" s="238">
        <v>463021.76784353598</v>
      </c>
      <c r="CU8" s="238">
        <v>4967691.9058504803</v>
      </c>
      <c r="CV8" s="238">
        <v>44.861683370000002</v>
      </c>
      <c r="CW8" s="238">
        <v>-93.46805105</v>
      </c>
      <c r="CX8" s="238" t="s">
        <v>359</v>
      </c>
      <c r="CY8" s="238" t="s">
        <v>4684</v>
      </c>
    </row>
    <row r="9" spans="1:103" x14ac:dyDescent="0.25">
      <c r="A9" s="238">
        <v>648433</v>
      </c>
      <c r="B9" s="238">
        <v>2</v>
      </c>
      <c r="C9" s="238">
        <v>212</v>
      </c>
      <c r="D9" s="238">
        <v>156.78700000000001</v>
      </c>
      <c r="E9" s="238">
        <v>27</v>
      </c>
      <c r="F9" s="238" t="s">
        <v>2420</v>
      </c>
      <c r="H9" s="238" t="s">
        <v>354</v>
      </c>
      <c r="I9" s="238">
        <v>25</v>
      </c>
      <c r="K9" s="238">
        <v>18511551</v>
      </c>
      <c r="M9" s="238">
        <v>9</v>
      </c>
      <c r="N9" s="238">
        <v>29</v>
      </c>
      <c r="O9" s="238">
        <v>2018</v>
      </c>
      <c r="P9" s="238" t="s">
        <v>364</v>
      </c>
      <c r="Q9" s="238">
        <v>12</v>
      </c>
      <c r="R9" s="238" t="s">
        <v>356</v>
      </c>
      <c r="S9" s="238">
        <v>5</v>
      </c>
      <c r="T9" s="238">
        <v>0</v>
      </c>
      <c r="U9" s="238">
        <v>2</v>
      </c>
      <c r="V9" s="238">
        <v>10</v>
      </c>
      <c r="W9" s="238">
        <v>10</v>
      </c>
      <c r="X9" s="238">
        <v>29</v>
      </c>
      <c r="Y9" s="238">
        <v>1</v>
      </c>
      <c r="Z9" s="238">
        <v>2</v>
      </c>
      <c r="AB9" s="238">
        <v>1</v>
      </c>
      <c r="AC9" s="238">
        <v>98</v>
      </c>
      <c r="AD9" s="238" t="s">
        <v>357</v>
      </c>
      <c r="AF9" s="238" t="s">
        <v>405</v>
      </c>
      <c r="AG9" s="238">
        <v>5</v>
      </c>
      <c r="AH9" s="238">
        <v>2</v>
      </c>
      <c r="AI9" s="238">
        <v>2</v>
      </c>
      <c r="AJ9" s="238">
        <v>4</v>
      </c>
      <c r="AK9" s="238">
        <v>21</v>
      </c>
      <c r="AL9" s="238">
        <v>32</v>
      </c>
      <c r="AM9" s="238" t="s">
        <v>354</v>
      </c>
      <c r="AN9" s="238">
        <v>99</v>
      </c>
      <c r="AO9" s="238">
        <v>68</v>
      </c>
      <c r="AS9" s="238">
        <v>15</v>
      </c>
      <c r="AT9" s="238">
        <v>9</v>
      </c>
      <c r="AU9" s="238">
        <v>60</v>
      </c>
      <c r="AV9" s="238">
        <v>11</v>
      </c>
      <c r="AW9" s="238">
        <v>21</v>
      </c>
      <c r="AX9" s="238">
        <v>2</v>
      </c>
      <c r="AY9" s="238">
        <v>2</v>
      </c>
      <c r="AZ9" s="238">
        <v>4</v>
      </c>
      <c r="BA9" s="238">
        <v>21</v>
      </c>
      <c r="BB9" s="238">
        <v>26</v>
      </c>
      <c r="BC9" s="238" t="s">
        <v>363</v>
      </c>
      <c r="BD9" s="238">
        <v>5</v>
      </c>
      <c r="BE9" s="238">
        <v>1</v>
      </c>
      <c r="BI9" s="238">
        <v>15</v>
      </c>
      <c r="BJ9" s="238">
        <v>9</v>
      </c>
      <c r="BK9" s="238">
        <v>60</v>
      </c>
      <c r="BL9" s="238">
        <v>11</v>
      </c>
      <c r="BM9" s="238">
        <v>21</v>
      </c>
      <c r="CT9" s="238">
        <v>463068.334603336</v>
      </c>
      <c r="CU9" s="238">
        <v>4967691.9058504803</v>
      </c>
      <c r="CV9" s="238">
        <v>44.861685780000002</v>
      </c>
      <c r="CW9" s="238">
        <v>-93.467461659999998</v>
      </c>
      <c r="CX9" s="238" t="s">
        <v>359</v>
      </c>
      <c r="CY9" s="238" t="s">
        <v>4685</v>
      </c>
    </row>
    <row r="10" spans="1:103" x14ac:dyDescent="0.25">
      <c r="A10" s="238">
        <v>10900082</v>
      </c>
      <c r="B10" s="238">
        <v>2</v>
      </c>
      <c r="C10" s="238">
        <v>212</v>
      </c>
      <c r="D10" s="238">
        <v>156.80699999999999</v>
      </c>
      <c r="E10" s="238">
        <v>27</v>
      </c>
      <c r="F10" s="238" t="s">
        <v>2420</v>
      </c>
      <c r="H10" s="238" t="s">
        <v>354</v>
      </c>
      <c r="I10" s="238">
        <v>25</v>
      </c>
      <c r="K10" s="238">
        <v>13509650</v>
      </c>
      <c r="L10" s="238">
        <v>132660224</v>
      </c>
      <c r="M10" s="238">
        <v>9</v>
      </c>
      <c r="N10" s="238">
        <v>23</v>
      </c>
      <c r="O10" s="238">
        <v>2013</v>
      </c>
      <c r="P10" s="238" t="s">
        <v>361</v>
      </c>
      <c r="Q10" s="238">
        <v>7</v>
      </c>
      <c r="R10" s="238" t="s">
        <v>369</v>
      </c>
      <c r="S10" s="238">
        <v>5</v>
      </c>
      <c r="T10" s="238">
        <v>0</v>
      </c>
      <c r="U10" s="238">
        <v>2</v>
      </c>
      <c r="V10" s="238">
        <v>1</v>
      </c>
      <c r="W10" s="238">
        <v>10</v>
      </c>
      <c r="X10" s="238">
        <v>2</v>
      </c>
      <c r="Y10" s="238">
        <v>1</v>
      </c>
      <c r="Z10" s="238">
        <v>1</v>
      </c>
      <c r="AB10" s="238">
        <v>1</v>
      </c>
      <c r="AC10" s="238">
        <v>98</v>
      </c>
      <c r="AD10" s="238">
        <v>212</v>
      </c>
      <c r="AE10" s="238" t="s">
        <v>2389</v>
      </c>
      <c r="AF10" s="238" t="s">
        <v>358</v>
      </c>
      <c r="AG10" s="238">
        <v>7</v>
      </c>
      <c r="AH10" s="238">
        <v>2</v>
      </c>
      <c r="AI10" s="238">
        <v>2</v>
      </c>
      <c r="AJ10" s="238">
        <v>3</v>
      </c>
      <c r="AK10" s="238">
        <v>21</v>
      </c>
      <c r="AL10" s="238">
        <v>17</v>
      </c>
      <c r="AM10" s="238" t="s">
        <v>363</v>
      </c>
      <c r="AN10" s="238">
        <v>5</v>
      </c>
      <c r="AO10" s="238">
        <v>5</v>
      </c>
      <c r="AS10" s="238">
        <v>1</v>
      </c>
      <c r="AT10" s="238">
        <v>98</v>
      </c>
      <c r="AU10" s="238">
        <v>65</v>
      </c>
      <c r="AV10" s="238">
        <v>11</v>
      </c>
      <c r="AW10" s="238">
        <v>21</v>
      </c>
      <c r="AX10" s="238">
        <v>2</v>
      </c>
      <c r="AY10" s="238">
        <v>2</v>
      </c>
      <c r="AZ10" s="238">
        <v>3</v>
      </c>
      <c r="BA10" s="238">
        <v>21</v>
      </c>
      <c r="BB10" s="238">
        <v>59</v>
      </c>
      <c r="BC10" s="238" t="s">
        <v>363</v>
      </c>
      <c r="BD10" s="238">
        <v>5</v>
      </c>
      <c r="BE10" s="238">
        <v>1</v>
      </c>
      <c r="BI10" s="238">
        <v>1</v>
      </c>
      <c r="BJ10" s="238">
        <v>98</v>
      </c>
      <c r="BK10" s="238">
        <v>65</v>
      </c>
      <c r="BL10" s="238">
        <v>11</v>
      </c>
      <c r="BM10" s="238">
        <v>21</v>
      </c>
      <c r="CT10" s="238">
        <v>463104</v>
      </c>
      <c r="CU10" s="238">
        <v>4967672</v>
      </c>
      <c r="CV10" s="238">
        <v>44.861505100000002</v>
      </c>
      <c r="CW10" s="238">
        <v>-93.467008000000007</v>
      </c>
      <c r="CX10" s="238" t="s">
        <v>359</v>
      </c>
      <c r="CY10" s="238" t="s">
        <v>4686</v>
      </c>
    </row>
    <row r="11" spans="1:103" x14ac:dyDescent="0.25">
      <c r="A11" s="238">
        <v>398508</v>
      </c>
      <c r="B11" s="238">
        <v>2</v>
      </c>
      <c r="C11" s="238">
        <v>212</v>
      </c>
      <c r="D11" s="238">
        <v>156.83600000000001</v>
      </c>
      <c r="E11" s="238">
        <v>27</v>
      </c>
      <c r="F11" s="238" t="s">
        <v>2420</v>
      </c>
      <c r="H11" s="238" t="s">
        <v>354</v>
      </c>
      <c r="I11" s="238">
        <v>25</v>
      </c>
      <c r="K11" s="238">
        <v>16513377</v>
      </c>
      <c r="M11" s="238">
        <v>11</v>
      </c>
      <c r="N11" s="238">
        <v>28</v>
      </c>
      <c r="O11" s="238">
        <v>2016</v>
      </c>
      <c r="P11" s="238" t="s">
        <v>361</v>
      </c>
      <c r="Q11" s="238">
        <v>8</v>
      </c>
      <c r="S11" s="238">
        <v>5</v>
      </c>
      <c r="T11" s="238">
        <v>0</v>
      </c>
      <c r="U11" s="238">
        <v>2</v>
      </c>
      <c r="V11" s="238">
        <v>10</v>
      </c>
      <c r="W11" s="238">
        <v>10</v>
      </c>
      <c r="X11" s="238">
        <v>2</v>
      </c>
      <c r="Y11" s="238">
        <v>1</v>
      </c>
      <c r="Z11" s="238">
        <v>2</v>
      </c>
      <c r="AB11" s="238">
        <v>1</v>
      </c>
      <c r="AC11" s="238">
        <v>98</v>
      </c>
      <c r="AD11" s="238" t="s">
        <v>4687</v>
      </c>
      <c r="AF11" s="238" t="s">
        <v>405</v>
      </c>
      <c r="AG11" s="238">
        <v>5</v>
      </c>
      <c r="AH11" s="238">
        <v>2</v>
      </c>
      <c r="AI11" s="238">
        <v>4</v>
      </c>
      <c r="AJ11" s="238">
        <v>3</v>
      </c>
      <c r="AK11" s="238">
        <v>28</v>
      </c>
      <c r="AL11" s="238">
        <v>63</v>
      </c>
      <c r="AM11" s="238" t="s">
        <v>363</v>
      </c>
      <c r="AN11" s="238">
        <v>5</v>
      </c>
      <c r="AO11" s="238">
        <v>90</v>
      </c>
      <c r="AS11" s="238">
        <v>15</v>
      </c>
      <c r="AT11" s="238">
        <v>9</v>
      </c>
      <c r="AU11" s="238">
        <v>60</v>
      </c>
      <c r="AV11" s="238">
        <v>11</v>
      </c>
      <c r="AW11" s="238">
        <v>21</v>
      </c>
      <c r="AX11" s="238">
        <v>2</v>
      </c>
      <c r="AY11" s="238">
        <v>3</v>
      </c>
      <c r="AZ11" s="238">
        <v>3</v>
      </c>
      <c r="BA11" s="238">
        <v>21</v>
      </c>
      <c r="BB11" s="238">
        <v>54</v>
      </c>
      <c r="BC11" s="238" t="s">
        <v>354</v>
      </c>
      <c r="BD11" s="238">
        <v>5</v>
      </c>
      <c r="BE11" s="238">
        <v>1</v>
      </c>
      <c r="BI11" s="238">
        <v>15</v>
      </c>
      <c r="BJ11" s="238">
        <v>9</v>
      </c>
      <c r="BK11" s="238">
        <v>60</v>
      </c>
      <c r="BL11" s="238">
        <v>11</v>
      </c>
      <c r="BM11" s="238">
        <v>21</v>
      </c>
      <c r="CT11" s="238">
        <v>463127.60138853599</v>
      </c>
      <c r="CU11" s="238">
        <v>4967687.6725086803</v>
      </c>
      <c r="CV11" s="238">
        <v>44.861650740000002</v>
      </c>
      <c r="CW11" s="238">
        <v>-93.466711200000006</v>
      </c>
      <c r="CX11" s="238" t="s">
        <v>391</v>
      </c>
      <c r="CY11" s="238" t="s">
        <v>4688</v>
      </c>
    </row>
    <row r="12" spans="1:103" x14ac:dyDescent="0.25">
      <c r="A12" s="238">
        <v>586035</v>
      </c>
      <c r="B12" s="238">
        <v>2</v>
      </c>
      <c r="C12" s="238">
        <v>212</v>
      </c>
      <c r="D12" s="238">
        <v>156.839</v>
      </c>
      <c r="E12" s="238">
        <v>27</v>
      </c>
      <c r="F12" s="238" t="s">
        <v>2420</v>
      </c>
      <c r="H12" s="238" t="s">
        <v>354</v>
      </c>
      <c r="I12" s="238">
        <v>25</v>
      </c>
      <c r="K12" s="238">
        <v>18503964</v>
      </c>
      <c r="M12" s="238">
        <v>3</v>
      </c>
      <c r="N12" s="238">
        <v>20</v>
      </c>
      <c r="O12" s="238">
        <v>2018</v>
      </c>
      <c r="P12" s="238" t="s">
        <v>368</v>
      </c>
      <c r="Q12" s="238">
        <v>8</v>
      </c>
      <c r="R12" s="238" t="s">
        <v>356</v>
      </c>
      <c r="S12" s="238">
        <v>3</v>
      </c>
      <c r="T12" s="238">
        <v>0</v>
      </c>
      <c r="U12" s="238">
        <v>3</v>
      </c>
      <c r="V12" s="238">
        <v>5</v>
      </c>
      <c r="W12" s="238">
        <v>10</v>
      </c>
      <c r="X12" s="238">
        <v>2</v>
      </c>
      <c r="Y12" s="238">
        <v>1</v>
      </c>
      <c r="Z12" s="238">
        <v>4</v>
      </c>
      <c r="AB12" s="238">
        <v>5</v>
      </c>
      <c r="AC12" s="238">
        <v>98</v>
      </c>
      <c r="AD12" s="238" t="s">
        <v>357</v>
      </c>
      <c r="AF12" s="238" t="s">
        <v>405</v>
      </c>
      <c r="AG12" s="238">
        <v>10</v>
      </c>
      <c r="AH12" s="238">
        <v>2</v>
      </c>
      <c r="AI12" s="238">
        <v>2</v>
      </c>
      <c r="AJ12" s="238">
        <v>4</v>
      </c>
      <c r="AK12" s="238">
        <v>21</v>
      </c>
      <c r="AL12" s="238">
        <v>15</v>
      </c>
      <c r="AM12" s="238" t="s">
        <v>363</v>
      </c>
      <c r="AN12" s="238">
        <v>5</v>
      </c>
      <c r="AO12" s="238">
        <v>1</v>
      </c>
      <c r="AS12" s="238">
        <v>15</v>
      </c>
      <c r="AT12" s="238">
        <v>9</v>
      </c>
      <c r="AU12" s="238">
        <v>60</v>
      </c>
      <c r="AV12" s="238">
        <v>11</v>
      </c>
      <c r="AW12" s="238">
        <v>21</v>
      </c>
      <c r="AX12" s="238">
        <v>2</v>
      </c>
      <c r="AY12" s="238">
        <v>2</v>
      </c>
      <c r="AZ12" s="238">
        <v>4</v>
      </c>
      <c r="BA12" s="238">
        <v>21</v>
      </c>
      <c r="BB12" s="238">
        <v>28</v>
      </c>
      <c r="BC12" s="238" t="s">
        <v>363</v>
      </c>
      <c r="BD12" s="238">
        <v>5</v>
      </c>
      <c r="BE12" s="238">
        <v>71</v>
      </c>
      <c r="BI12" s="238">
        <v>11</v>
      </c>
      <c r="BJ12" s="238">
        <v>9</v>
      </c>
      <c r="BK12" s="238">
        <v>60</v>
      </c>
      <c r="BL12" s="238">
        <v>11</v>
      </c>
      <c r="BM12" s="238">
        <v>24</v>
      </c>
      <c r="BN12" s="238">
        <v>2</v>
      </c>
      <c r="BO12" s="238">
        <v>2</v>
      </c>
      <c r="BP12" s="238">
        <v>4</v>
      </c>
      <c r="BQ12" s="238">
        <v>21</v>
      </c>
      <c r="BR12" s="238">
        <v>46</v>
      </c>
      <c r="BS12" s="238" t="s">
        <v>363</v>
      </c>
      <c r="BT12" s="238">
        <v>5</v>
      </c>
      <c r="BU12" s="238">
        <v>1</v>
      </c>
      <c r="BY12" s="238">
        <v>15</v>
      </c>
      <c r="BZ12" s="238">
        <v>9</v>
      </c>
      <c r="CA12" s="238">
        <v>60</v>
      </c>
      <c r="CB12" s="238">
        <v>11</v>
      </c>
      <c r="CC12" s="238">
        <v>21</v>
      </c>
      <c r="CT12" s="238">
        <v>463150.88476843701</v>
      </c>
      <c r="CU12" s="238">
        <v>4967698.2558631804</v>
      </c>
      <c r="CV12" s="238">
        <v>44.861747219999998</v>
      </c>
      <c r="CW12" s="238">
        <v>-93.466417269999994</v>
      </c>
      <c r="CX12" s="238" t="s">
        <v>359</v>
      </c>
      <c r="CY12" s="238" t="s">
        <v>4689</v>
      </c>
    </row>
    <row r="13" spans="1:103" x14ac:dyDescent="0.25">
      <c r="A13" s="238">
        <v>532684</v>
      </c>
      <c r="B13" s="238">
        <v>2</v>
      </c>
      <c r="C13" s="238">
        <v>212</v>
      </c>
      <c r="D13" s="238">
        <v>156.88800000000001</v>
      </c>
      <c r="E13" s="238">
        <v>27</v>
      </c>
      <c r="F13" s="238" t="s">
        <v>2420</v>
      </c>
      <c r="H13" s="238" t="s">
        <v>354</v>
      </c>
      <c r="I13" s="238">
        <v>25</v>
      </c>
      <c r="K13" s="238">
        <v>18500205</v>
      </c>
      <c r="M13" s="238">
        <v>1</v>
      </c>
      <c r="N13" s="238">
        <v>3</v>
      </c>
      <c r="O13" s="238">
        <v>2018</v>
      </c>
      <c r="P13" s="238" t="s">
        <v>355</v>
      </c>
      <c r="Q13" s="238">
        <v>17</v>
      </c>
      <c r="R13" s="238" t="s">
        <v>356</v>
      </c>
      <c r="S13" s="238">
        <v>5</v>
      </c>
      <c r="T13" s="238">
        <v>0</v>
      </c>
      <c r="U13" s="238">
        <v>2</v>
      </c>
      <c r="V13" s="238">
        <v>12</v>
      </c>
      <c r="W13" s="238">
        <v>10</v>
      </c>
      <c r="X13" s="238">
        <v>2</v>
      </c>
      <c r="Y13" s="238">
        <v>4</v>
      </c>
      <c r="Z13" s="238">
        <v>1</v>
      </c>
      <c r="AB13" s="238">
        <v>1</v>
      </c>
      <c r="AC13" s="238">
        <v>98</v>
      </c>
      <c r="AD13" s="238" t="s">
        <v>357</v>
      </c>
      <c r="AF13" s="238" t="s">
        <v>358</v>
      </c>
      <c r="AG13" s="238">
        <v>7</v>
      </c>
      <c r="AH13" s="238">
        <v>2</v>
      </c>
      <c r="AI13" s="238">
        <v>4</v>
      </c>
      <c r="AJ13" s="238">
        <v>4</v>
      </c>
      <c r="AK13" s="238">
        <v>21</v>
      </c>
      <c r="AL13" s="238">
        <v>54</v>
      </c>
      <c r="AM13" s="238" t="s">
        <v>354</v>
      </c>
      <c r="AN13" s="238">
        <v>5</v>
      </c>
      <c r="AO13" s="238">
        <v>1</v>
      </c>
      <c r="AS13" s="238">
        <v>15</v>
      </c>
      <c r="AT13" s="238">
        <v>9</v>
      </c>
      <c r="AU13" s="238">
        <v>60</v>
      </c>
      <c r="AV13" s="238">
        <v>11</v>
      </c>
      <c r="AW13" s="238">
        <v>21</v>
      </c>
      <c r="AX13" s="238">
        <v>2</v>
      </c>
      <c r="AY13" s="238">
        <v>2</v>
      </c>
      <c r="AZ13" s="238">
        <v>4</v>
      </c>
      <c r="BA13" s="238">
        <v>21</v>
      </c>
      <c r="BB13" s="238">
        <v>22</v>
      </c>
      <c r="BC13" s="238" t="s">
        <v>363</v>
      </c>
      <c r="BD13" s="238">
        <v>5</v>
      </c>
      <c r="BE13" s="238">
        <v>10</v>
      </c>
      <c r="BF13" s="238">
        <v>4</v>
      </c>
      <c r="BI13" s="238">
        <v>15</v>
      </c>
      <c r="BJ13" s="238">
        <v>9</v>
      </c>
      <c r="BK13" s="238">
        <v>60</v>
      </c>
      <c r="BL13" s="238">
        <v>11</v>
      </c>
      <c r="BM13" s="238">
        <v>21</v>
      </c>
      <c r="CT13" s="238">
        <v>463233.43493353698</v>
      </c>
      <c r="CU13" s="238">
        <v>4967679.2058250802</v>
      </c>
      <c r="CV13" s="238">
        <v>44.861579990000003</v>
      </c>
      <c r="CW13" s="238">
        <v>-93.465371050000002</v>
      </c>
      <c r="CX13" s="238" t="s">
        <v>359</v>
      </c>
      <c r="CY13" s="238" t="s">
        <v>4690</v>
      </c>
    </row>
    <row r="14" spans="1:103" x14ac:dyDescent="0.25">
      <c r="A14" s="238">
        <v>525168</v>
      </c>
      <c r="B14" s="238">
        <v>2</v>
      </c>
      <c r="C14" s="238">
        <v>212</v>
      </c>
      <c r="D14" s="238">
        <v>156.89599999999999</v>
      </c>
      <c r="E14" s="238">
        <v>27</v>
      </c>
      <c r="F14" s="238" t="s">
        <v>2420</v>
      </c>
      <c r="H14" s="238" t="s">
        <v>354</v>
      </c>
      <c r="I14" s="238">
        <v>25</v>
      </c>
      <c r="K14" s="238">
        <v>17514253</v>
      </c>
      <c r="M14" s="238">
        <v>12</v>
      </c>
      <c r="N14" s="238">
        <v>15</v>
      </c>
      <c r="O14" s="238">
        <v>2017</v>
      </c>
      <c r="P14" s="238" t="s">
        <v>362</v>
      </c>
      <c r="Q14" s="238">
        <v>6</v>
      </c>
      <c r="R14" s="238" t="s">
        <v>369</v>
      </c>
      <c r="S14" s="238">
        <v>5</v>
      </c>
      <c r="T14" s="238">
        <v>0</v>
      </c>
      <c r="U14" s="238">
        <v>2</v>
      </c>
      <c r="V14" s="238">
        <v>10</v>
      </c>
      <c r="W14" s="238">
        <v>10</v>
      </c>
      <c r="X14" s="238">
        <v>26</v>
      </c>
      <c r="Y14" s="238">
        <v>7</v>
      </c>
      <c r="Z14" s="238">
        <v>2</v>
      </c>
      <c r="AB14" s="238">
        <v>1</v>
      </c>
      <c r="AC14" s="238">
        <v>98</v>
      </c>
      <c r="AD14" s="238" t="s">
        <v>357</v>
      </c>
      <c r="AF14" s="238" t="s">
        <v>358</v>
      </c>
      <c r="AG14" s="238">
        <v>5</v>
      </c>
      <c r="AH14" s="238">
        <v>2</v>
      </c>
      <c r="AI14" s="238">
        <v>49</v>
      </c>
      <c r="AJ14" s="238">
        <v>3</v>
      </c>
      <c r="AK14" s="238">
        <v>21</v>
      </c>
      <c r="AL14" s="238">
        <v>47</v>
      </c>
      <c r="AM14" s="238" t="s">
        <v>354</v>
      </c>
      <c r="AN14" s="238">
        <v>99</v>
      </c>
      <c r="AO14" s="238">
        <v>10</v>
      </c>
      <c r="AS14" s="238">
        <v>15</v>
      </c>
      <c r="AT14" s="238">
        <v>9</v>
      </c>
      <c r="AU14" s="238">
        <v>60</v>
      </c>
      <c r="AV14" s="238">
        <v>11</v>
      </c>
      <c r="AW14" s="238">
        <v>21</v>
      </c>
      <c r="AX14" s="238">
        <v>2</v>
      </c>
      <c r="AY14" s="238">
        <v>2</v>
      </c>
      <c r="AZ14" s="238">
        <v>3</v>
      </c>
      <c r="BA14" s="238">
        <v>34</v>
      </c>
      <c r="BB14" s="238">
        <v>56</v>
      </c>
      <c r="BC14" s="238" t="s">
        <v>363</v>
      </c>
      <c r="BD14" s="238">
        <v>5</v>
      </c>
      <c r="BE14" s="238">
        <v>1</v>
      </c>
      <c r="BI14" s="238">
        <v>15</v>
      </c>
      <c r="BJ14" s="238">
        <v>9</v>
      </c>
      <c r="BK14" s="238">
        <v>60</v>
      </c>
      <c r="BL14" s="238">
        <v>11</v>
      </c>
      <c r="BM14" s="238">
        <v>21</v>
      </c>
      <c r="CT14" s="238">
        <v>463246.13495893701</v>
      </c>
      <c r="CU14" s="238">
        <v>4967681.3224959802</v>
      </c>
      <c r="CV14" s="238">
        <v>44.861599699999999</v>
      </c>
      <c r="CW14" s="238">
        <v>-93.465210459999994</v>
      </c>
      <c r="CX14" s="238" t="s">
        <v>359</v>
      </c>
      <c r="CY14" s="238" t="s">
        <v>4691</v>
      </c>
    </row>
    <row r="15" spans="1:103" x14ac:dyDescent="0.25">
      <c r="A15" s="238">
        <v>732492</v>
      </c>
      <c r="B15" s="238">
        <v>2</v>
      </c>
      <c r="C15" s="238">
        <v>212</v>
      </c>
      <c r="D15" s="238">
        <v>156.90100000000001</v>
      </c>
      <c r="E15" s="238">
        <v>27</v>
      </c>
      <c r="F15" s="238" t="s">
        <v>2420</v>
      </c>
      <c r="H15" s="238" t="s">
        <v>354</v>
      </c>
      <c r="I15" s="238">
        <v>25</v>
      </c>
      <c r="K15" s="238">
        <v>19508421</v>
      </c>
      <c r="M15" s="238">
        <v>7</v>
      </c>
      <c r="N15" s="238">
        <v>10</v>
      </c>
      <c r="O15" s="238">
        <v>2019</v>
      </c>
      <c r="P15" s="238" t="s">
        <v>355</v>
      </c>
      <c r="Q15" s="238">
        <v>7</v>
      </c>
      <c r="R15" s="238" t="s">
        <v>369</v>
      </c>
      <c r="S15" s="238">
        <v>4</v>
      </c>
      <c r="T15" s="238">
        <v>0</v>
      </c>
      <c r="U15" s="238">
        <v>2</v>
      </c>
      <c r="V15" s="238">
        <v>12</v>
      </c>
      <c r="W15" s="238">
        <v>10</v>
      </c>
      <c r="X15" s="238">
        <v>2</v>
      </c>
      <c r="Y15" s="238">
        <v>1</v>
      </c>
      <c r="Z15" s="238">
        <v>1</v>
      </c>
      <c r="AB15" s="238">
        <v>1</v>
      </c>
      <c r="AC15" s="238">
        <v>98</v>
      </c>
      <c r="AD15" s="238" t="s">
        <v>357</v>
      </c>
      <c r="AF15" s="238" t="s">
        <v>358</v>
      </c>
      <c r="AG15" s="238">
        <v>7</v>
      </c>
      <c r="AH15" s="238">
        <v>2</v>
      </c>
      <c r="AI15" s="238">
        <v>2</v>
      </c>
      <c r="AJ15" s="238">
        <v>3</v>
      </c>
      <c r="AK15" s="238">
        <v>21</v>
      </c>
      <c r="AL15" s="238">
        <v>53</v>
      </c>
      <c r="AM15" s="238" t="s">
        <v>363</v>
      </c>
      <c r="AN15" s="238">
        <v>5</v>
      </c>
      <c r="AO15" s="238">
        <v>1</v>
      </c>
      <c r="AS15" s="238">
        <v>15</v>
      </c>
      <c r="AT15" s="238">
        <v>9</v>
      </c>
      <c r="AU15" s="238">
        <v>60</v>
      </c>
      <c r="AV15" s="238">
        <v>11</v>
      </c>
      <c r="AW15" s="238">
        <v>21</v>
      </c>
      <c r="AX15" s="238">
        <v>2</v>
      </c>
      <c r="AY15" s="238">
        <v>4</v>
      </c>
      <c r="AZ15" s="238">
        <v>3</v>
      </c>
      <c r="BA15" s="238">
        <v>21</v>
      </c>
      <c r="BB15" s="238">
        <v>38</v>
      </c>
      <c r="BC15" s="238" t="s">
        <v>363</v>
      </c>
      <c r="BD15" s="238">
        <v>5</v>
      </c>
      <c r="BE15" s="238">
        <v>4</v>
      </c>
      <c r="BI15" s="238">
        <v>15</v>
      </c>
      <c r="BJ15" s="238">
        <v>9</v>
      </c>
      <c r="BK15" s="238">
        <v>60</v>
      </c>
      <c r="BL15" s="238">
        <v>11</v>
      </c>
      <c r="BM15" s="238">
        <v>21</v>
      </c>
      <c r="CT15" s="238">
        <v>463254.60164253699</v>
      </c>
      <c r="CU15" s="238">
        <v>4967687.6725086803</v>
      </c>
      <c r="CV15" s="238">
        <v>44.861657299999997</v>
      </c>
      <c r="CW15" s="238">
        <v>-93.465103760000005</v>
      </c>
      <c r="CX15" s="238" t="s">
        <v>359</v>
      </c>
      <c r="CY15" s="238" t="s">
        <v>4692</v>
      </c>
    </row>
    <row r="16" spans="1:103" x14ac:dyDescent="0.25">
      <c r="A16" s="238">
        <v>415943</v>
      </c>
      <c r="B16" s="238">
        <v>2</v>
      </c>
      <c r="C16" s="238">
        <v>212</v>
      </c>
      <c r="D16" s="238">
        <v>156.90199999999999</v>
      </c>
      <c r="E16" s="238">
        <v>27</v>
      </c>
      <c r="F16" s="238" t="s">
        <v>2420</v>
      </c>
      <c r="H16" s="238" t="s">
        <v>354</v>
      </c>
      <c r="I16" s="238">
        <v>25</v>
      </c>
      <c r="K16" s="238">
        <v>17500260</v>
      </c>
      <c r="M16" s="238">
        <v>1</v>
      </c>
      <c r="N16" s="238">
        <v>6</v>
      </c>
      <c r="O16" s="238">
        <v>2017</v>
      </c>
      <c r="P16" s="238" t="s">
        <v>362</v>
      </c>
      <c r="Q16" s="238">
        <v>7</v>
      </c>
      <c r="R16" s="238" t="s">
        <v>369</v>
      </c>
      <c r="S16" s="238">
        <v>4</v>
      </c>
      <c r="T16" s="238">
        <v>0</v>
      </c>
      <c r="U16" s="238">
        <v>2</v>
      </c>
      <c r="V16" s="238">
        <v>12</v>
      </c>
      <c r="W16" s="238">
        <v>10</v>
      </c>
      <c r="X16" s="238">
        <v>2</v>
      </c>
      <c r="Y16" s="238">
        <v>2</v>
      </c>
      <c r="Z16" s="238">
        <v>1</v>
      </c>
      <c r="AB16" s="238">
        <v>1</v>
      </c>
      <c r="AC16" s="238">
        <v>98</v>
      </c>
      <c r="AD16" s="238" t="s">
        <v>357</v>
      </c>
      <c r="AF16" s="238" t="s">
        <v>405</v>
      </c>
      <c r="AG16" s="238">
        <v>7</v>
      </c>
      <c r="AH16" s="238">
        <v>2</v>
      </c>
      <c r="AI16" s="238">
        <v>4</v>
      </c>
      <c r="AJ16" s="238">
        <v>3</v>
      </c>
      <c r="AK16" s="238">
        <v>26</v>
      </c>
      <c r="AL16" s="238">
        <v>47</v>
      </c>
      <c r="AM16" s="238" t="s">
        <v>354</v>
      </c>
      <c r="AN16" s="238">
        <v>5</v>
      </c>
      <c r="AO16" s="238">
        <v>4</v>
      </c>
      <c r="AS16" s="238">
        <v>15</v>
      </c>
      <c r="AT16" s="238">
        <v>98</v>
      </c>
      <c r="AU16" s="238">
        <v>60</v>
      </c>
      <c r="AV16" s="238">
        <v>11</v>
      </c>
      <c r="AW16" s="238">
        <v>22</v>
      </c>
      <c r="AX16" s="238">
        <v>2</v>
      </c>
      <c r="AY16" s="238">
        <v>4</v>
      </c>
      <c r="AZ16" s="238">
        <v>3</v>
      </c>
      <c r="BA16" s="238">
        <v>26</v>
      </c>
      <c r="BB16" s="238">
        <v>29</v>
      </c>
      <c r="BC16" s="238" t="s">
        <v>363</v>
      </c>
      <c r="BD16" s="238">
        <v>5</v>
      </c>
      <c r="BE16" s="238">
        <v>1</v>
      </c>
      <c r="BI16" s="238">
        <v>15</v>
      </c>
      <c r="BJ16" s="238">
        <v>98</v>
      </c>
      <c r="BK16" s="238">
        <v>60</v>
      </c>
      <c r="BL16" s="238">
        <v>11</v>
      </c>
      <c r="BM16" s="238">
        <v>22</v>
      </c>
      <c r="CT16" s="238">
        <v>463233.43493353698</v>
      </c>
      <c r="CU16" s="238">
        <v>4967691.9058504803</v>
      </c>
      <c r="CV16" s="238">
        <v>44.861694319999998</v>
      </c>
      <c r="CW16" s="238">
        <v>-93.465371970000007</v>
      </c>
      <c r="CX16" s="238" t="s">
        <v>359</v>
      </c>
      <c r="CY16" s="238" t="s">
        <v>4693</v>
      </c>
    </row>
    <row r="17" spans="1:103" x14ac:dyDescent="0.25">
      <c r="A17" s="238">
        <v>432943</v>
      </c>
      <c r="B17" s="238">
        <v>2</v>
      </c>
      <c r="C17" s="238">
        <v>212</v>
      </c>
      <c r="D17" s="238">
        <v>156.905</v>
      </c>
      <c r="E17" s="238">
        <v>27</v>
      </c>
      <c r="F17" s="238" t="s">
        <v>2420</v>
      </c>
      <c r="H17" s="238" t="s">
        <v>354</v>
      </c>
      <c r="I17" s="238">
        <v>25</v>
      </c>
      <c r="K17" s="238">
        <v>17503487</v>
      </c>
      <c r="M17" s="238">
        <v>3</v>
      </c>
      <c r="N17" s="238">
        <v>31</v>
      </c>
      <c r="O17" s="238">
        <v>2017</v>
      </c>
      <c r="P17" s="238" t="s">
        <v>362</v>
      </c>
      <c r="Q17" s="238">
        <v>5</v>
      </c>
      <c r="R17" s="238" t="s">
        <v>356</v>
      </c>
      <c r="S17" s="238">
        <v>5</v>
      </c>
      <c r="T17" s="238">
        <v>0</v>
      </c>
      <c r="U17" s="238">
        <v>1</v>
      </c>
      <c r="W17" s="238">
        <v>70</v>
      </c>
      <c r="X17" s="238">
        <v>2</v>
      </c>
      <c r="Y17" s="238">
        <v>1</v>
      </c>
      <c r="Z17" s="238">
        <v>1</v>
      </c>
      <c r="AB17" s="238">
        <v>1</v>
      </c>
      <c r="AC17" s="238">
        <v>98</v>
      </c>
      <c r="AD17" s="238" t="s">
        <v>357</v>
      </c>
      <c r="AF17" s="238" t="s">
        <v>405</v>
      </c>
      <c r="AG17" s="238">
        <v>3</v>
      </c>
      <c r="AH17" s="238">
        <v>2</v>
      </c>
      <c r="AI17" s="238">
        <v>2</v>
      </c>
      <c r="AJ17" s="238">
        <v>4</v>
      </c>
      <c r="AK17" s="238">
        <v>21</v>
      </c>
      <c r="AL17" s="238">
        <v>27</v>
      </c>
      <c r="AM17" s="238" t="s">
        <v>354</v>
      </c>
      <c r="AN17" s="238">
        <v>5</v>
      </c>
      <c r="AO17" s="238">
        <v>1</v>
      </c>
      <c r="AS17" s="238">
        <v>15</v>
      </c>
      <c r="AT17" s="238">
        <v>9</v>
      </c>
      <c r="AU17" s="238">
        <v>60</v>
      </c>
      <c r="AV17" s="238">
        <v>11</v>
      </c>
      <c r="AW17" s="238">
        <v>21</v>
      </c>
      <c r="CT17" s="238">
        <v>463237.66827533703</v>
      </c>
      <c r="CU17" s="238">
        <v>4967704.6058758805</v>
      </c>
      <c r="CV17" s="238">
        <v>44.861808859999996</v>
      </c>
      <c r="CW17" s="238">
        <v>-93.465319309999998</v>
      </c>
      <c r="CX17" s="238" t="s">
        <v>359</v>
      </c>
      <c r="CY17" s="238" t="s">
        <v>4694</v>
      </c>
    </row>
    <row r="18" spans="1:103" x14ac:dyDescent="0.25">
      <c r="A18" s="238">
        <v>10953626</v>
      </c>
      <c r="B18" s="238">
        <v>2</v>
      </c>
      <c r="C18" s="238">
        <v>212</v>
      </c>
      <c r="D18" s="238">
        <v>156.96799999999999</v>
      </c>
      <c r="E18" s="238">
        <v>27</v>
      </c>
      <c r="F18" s="238" t="s">
        <v>2420</v>
      </c>
      <c r="H18" s="238" t="s">
        <v>354</v>
      </c>
      <c r="I18" s="238">
        <v>25</v>
      </c>
      <c r="K18" s="238">
        <v>14502181</v>
      </c>
      <c r="L18" s="238">
        <v>140650263</v>
      </c>
      <c r="M18" s="238">
        <v>2</v>
      </c>
      <c r="N18" s="238">
        <v>15</v>
      </c>
      <c r="O18" s="238">
        <v>2014</v>
      </c>
      <c r="P18" s="238" t="s">
        <v>364</v>
      </c>
      <c r="Q18" s="238">
        <v>16</v>
      </c>
      <c r="R18" s="238" t="s">
        <v>369</v>
      </c>
      <c r="S18" s="238">
        <v>3</v>
      </c>
      <c r="T18" s="238">
        <v>0</v>
      </c>
      <c r="U18" s="238">
        <v>1</v>
      </c>
      <c r="V18" s="238">
        <v>4</v>
      </c>
      <c r="W18" s="238">
        <v>83</v>
      </c>
      <c r="X18" s="238">
        <v>2</v>
      </c>
      <c r="Y18" s="238">
        <v>4</v>
      </c>
      <c r="Z18" s="238">
        <v>1</v>
      </c>
      <c r="AB18" s="238">
        <v>5</v>
      </c>
      <c r="AC18" s="238">
        <v>98</v>
      </c>
      <c r="AD18" s="238" t="s">
        <v>376</v>
      </c>
      <c r="AE18" s="238">
        <v>5</v>
      </c>
      <c r="AF18" s="238" t="s">
        <v>358</v>
      </c>
      <c r="AG18" s="238">
        <v>3</v>
      </c>
      <c r="AH18" s="238">
        <v>2</v>
      </c>
      <c r="AI18" s="238">
        <v>2</v>
      </c>
      <c r="AJ18" s="238">
        <v>3</v>
      </c>
      <c r="AK18" s="238">
        <v>21</v>
      </c>
      <c r="AL18" s="238">
        <v>19</v>
      </c>
      <c r="AM18" s="238" t="s">
        <v>354</v>
      </c>
      <c r="AN18" s="238">
        <v>5</v>
      </c>
      <c r="AO18" s="238">
        <v>3</v>
      </c>
      <c r="AS18" s="238">
        <v>1</v>
      </c>
      <c r="AT18" s="238">
        <v>98</v>
      </c>
      <c r="AU18" s="238">
        <v>70</v>
      </c>
      <c r="AV18" s="238">
        <v>10</v>
      </c>
      <c r="AW18" s="238">
        <v>21</v>
      </c>
      <c r="CT18" s="238">
        <v>463363</v>
      </c>
      <c r="CU18" s="238">
        <v>4967684</v>
      </c>
      <c r="CV18" s="238">
        <v>44.861625400000001</v>
      </c>
      <c r="CW18" s="238">
        <v>-93.4637362</v>
      </c>
      <c r="CX18" s="238" t="s">
        <v>359</v>
      </c>
      <c r="CY18" s="238" t="s">
        <v>4695</v>
      </c>
    </row>
    <row r="19" spans="1:103" x14ac:dyDescent="0.25">
      <c r="A19" s="238">
        <v>499990</v>
      </c>
      <c r="B19" s="238">
        <v>2</v>
      </c>
      <c r="C19" s="238">
        <v>212</v>
      </c>
      <c r="D19" s="238">
        <v>156.97200000000001</v>
      </c>
      <c r="E19" s="238">
        <v>27</v>
      </c>
      <c r="F19" s="238" t="s">
        <v>2420</v>
      </c>
      <c r="H19" s="238" t="s">
        <v>354</v>
      </c>
      <c r="I19" s="238">
        <v>25</v>
      </c>
      <c r="K19" s="238">
        <v>17510046</v>
      </c>
      <c r="M19" s="238">
        <v>9</v>
      </c>
      <c r="N19" s="238">
        <v>9</v>
      </c>
      <c r="O19" s="238">
        <v>2017</v>
      </c>
      <c r="P19" s="238" t="s">
        <v>364</v>
      </c>
      <c r="Q19" s="238">
        <v>9</v>
      </c>
      <c r="R19" s="238" t="s">
        <v>356</v>
      </c>
      <c r="S19" s="238">
        <v>5</v>
      </c>
      <c r="T19" s="238">
        <v>0</v>
      </c>
      <c r="U19" s="238">
        <v>2</v>
      </c>
      <c r="V19" s="238">
        <v>12</v>
      </c>
      <c r="W19" s="238">
        <v>10</v>
      </c>
      <c r="X19" s="238">
        <v>2</v>
      </c>
      <c r="Y19" s="238">
        <v>1</v>
      </c>
      <c r="Z19" s="238">
        <v>1</v>
      </c>
      <c r="AB19" s="238">
        <v>1</v>
      </c>
      <c r="AC19" s="238">
        <v>98</v>
      </c>
      <c r="AD19" s="238" t="s">
        <v>357</v>
      </c>
      <c r="AF19" s="238" t="s">
        <v>358</v>
      </c>
      <c r="AG19" s="238">
        <v>7</v>
      </c>
      <c r="AH19" s="238">
        <v>2</v>
      </c>
      <c r="AI19" s="238">
        <v>2</v>
      </c>
      <c r="AJ19" s="238">
        <v>4</v>
      </c>
      <c r="AK19" s="238">
        <v>21</v>
      </c>
      <c r="AL19" s="238">
        <v>35</v>
      </c>
      <c r="AM19" s="238" t="s">
        <v>354</v>
      </c>
      <c r="AN19" s="238">
        <v>5</v>
      </c>
      <c r="AO19" s="238">
        <v>1</v>
      </c>
      <c r="AS19" s="238">
        <v>15</v>
      </c>
      <c r="AT19" s="238">
        <v>9</v>
      </c>
      <c r="AU19" s="238">
        <v>60</v>
      </c>
      <c r="AV19" s="238">
        <v>11</v>
      </c>
      <c r="AW19" s="238">
        <v>21</v>
      </c>
      <c r="AX19" s="238">
        <v>2</v>
      </c>
      <c r="AY19" s="238">
        <v>3</v>
      </c>
      <c r="AZ19" s="238">
        <v>4</v>
      </c>
      <c r="BA19" s="238">
        <v>21</v>
      </c>
      <c r="BB19" s="238">
        <v>29</v>
      </c>
      <c r="BC19" s="238" t="s">
        <v>354</v>
      </c>
      <c r="BD19" s="238">
        <v>5</v>
      </c>
      <c r="BE19" s="238">
        <v>74</v>
      </c>
      <c r="BI19" s="238">
        <v>15</v>
      </c>
      <c r="BJ19" s="238">
        <v>9</v>
      </c>
      <c r="BK19" s="238">
        <v>60</v>
      </c>
      <c r="BL19" s="238">
        <v>11</v>
      </c>
      <c r="BM19" s="238">
        <v>21</v>
      </c>
      <c r="CT19" s="238">
        <v>463368.90187113697</v>
      </c>
      <c r="CU19" s="238">
        <v>4967679.2058250802</v>
      </c>
      <c r="CV19" s="238">
        <v>44.861586969999998</v>
      </c>
      <c r="CW19" s="238">
        <v>-93.463656439999994</v>
      </c>
      <c r="CX19" s="238" t="s">
        <v>359</v>
      </c>
      <c r="CY19" s="238" t="s">
        <v>4696</v>
      </c>
    </row>
    <row r="20" spans="1:103" x14ac:dyDescent="0.25">
      <c r="A20" s="238">
        <v>620089</v>
      </c>
      <c r="B20" s="238">
        <v>2</v>
      </c>
      <c r="C20" s="238">
        <v>212</v>
      </c>
      <c r="D20" s="238">
        <v>156.97399999999999</v>
      </c>
      <c r="E20" s="238">
        <v>27</v>
      </c>
      <c r="F20" s="238" t="s">
        <v>2420</v>
      </c>
      <c r="H20" s="238" t="s">
        <v>354</v>
      </c>
      <c r="I20" s="238">
        <v>25</v>
      </c>
      <c r="K20" s="238">
        <v>18508396</v>
      </c>
      <c r="M20" s="238">
        <v>7</v>
      </c>
      <c r="N20" s="238">
        <v>11</v>
      </c>
      <c r="O20" s="238">
        <v>2018</v>
      </c>
      <c r="P20" s="238" t="s">
        <v>355</v>
      </c>
      <c r="Q20" s="238">
        <v>8</v>
      </c>
      <c r="R20" s="238" t="s">
        <v>369</v>
      </c>
      <c r="S20" s="238">
        <v>5</v>
      </c>
      <c r="T20" s="238">
        <v>0</v>
      </c>
      <c r="U20" s="238">
        <v>2</v>
      </c>
      <c r="V20" s="238">
        <v>10</v>
      </c>
      <c r="W20" s="238">
        <v>10</v>
      </c>
      <c r="X20" s="238">
        <v>2</v>
      </c>
      <c r="Y20" s="238">
        <v>1</v>
      </c>
      <c r="Z20" s="238">
        <v>1</v>
      </c>
      <c r="AB20" s="238">
        <v>1</v>
      </c>
      <c r="AC20" s="238">
        <v>98</v>
      </c>
      <c r="AD20" s="238" t="s">
        <v>4697</v>
      </c>
      <c r="AF20" s="238" t="s">
        <v>358</v>
      </c>
      <c r="AG20" s="238">
        <v>5</v>
      </c>
      <c r="AH20" s="238">
        <v>2</v>
      </c>
      <c r="AI20" s="238">
        <v>2</v>
      </c>
      <c r="AJ20" s="238">
        <v>3</v>
      </c>
      <c r="AK20" s="238">
        <v>21</v>
      </c>
      <c r="AL20" s="238">
        <v>68</v>
      </c>
      <c r="AM20" s="238" t="s">
        <v>363</v>
      </c>
      <c r="AN20" s="238">
        <v>5</v>
      </c>
      <c r="AO20" s="238">
        <v>1</v>
      </c>
      <c r="AS20" s="238">
        <v>15</v>
      </c>
      <c r="AT20" s="238">
        <v>9</v>
      </c>
      <c r="AU20" s="238">
        <v>60</v>
      </c>
      <c r="AV20" s="238">
        <v>11</v>
      </c>
      <c r="AW20" s="238">
        <v>21</v>
      </c>
      <c r="AX20" s="238">
        <v>2</v>
      </c>
      <c r="AY20" s="238">
        <v>49</v>
      </c>
      <c r="AZ20" s="238">
        <v>3</v>
      </c>
      <c r="BA20" s="238">
        <v>28</v>
      </c>
      <c r="BB20" s="238">
        <v>61</v>
      </c>
      <c r="BC20" s="238" t="s">
        <v>354</v>
      </c>
      <c r="BD20" s="238">
        <v>5</v>
      </c>
      <c r="BE20" s="238">
        <v>10</v>
      </c>
      <c r="BI20" s="238">
        <v>15</v>
      </c>
      <c r="BJ20" s="238">
        <v>9</v>
      </c>
      <c r="BK20" s="238">
        <v>60</v>
      </c>
      <c r="BL20" s="238">
        <v>11</v>
      </c>
      <c r="BM20" s="238">
        <v>21</v>
      </c>
      <c r="CT20" s="238">
        <v>463373.13521293702</v>
      </c>
      <c r="CU20" s="238">
        <v>4967687.6725086803</v>
      </c>
      <c r="CV20" s="238">
        <v>44.861663399999998</v>
      </c>
      <c r="CW20" s="238">
        <v>-93.463603469999995</v>
      </c>
      <c r="CX20" s="238" t="s">
        <v>359</v>
      </c>
      <c r="CY20" s="238" t="s">
        <v>4698</v>
      </c>
    </row>
    <row r="21" spans="1:103" x14ac:dyDescent="0.25">
      <c r="A21" s="238">
        <v>763005</v>
      </c>
      <c r="B21" s="238">
        <v>2</v>
      </c>
      <c r="C21" s="238">
        <v>212</v>
      </c>
      <c r="D21" s="238">
        <v>156.98699999999999</v>
      </c>
      <c r="E21" s="238">
        <v>27</v>
      </c>
      <c r="F21" s="238" t="s">
        <v>2420</v>
      </c>
      <c r="H21" s="238" t="s">
        <v>354</v>
      </c>
      <c r="I21" s="238">
        <v>25</v>
      </c>
      <c r="K21" s="238">
        <v>19513027</v>
      </c>
      <c r="M21" s="238">
        <v>10</v>
      </c>
      <c r="N21" s="238">
        <v>28</v>
      </c>
      <c r="O21" s="238">
        <v>2019</v>
      </c>
      <c r="P21" s="238" t="s">
        <v>361</v>
      </c>
      <c r="Q21" s="238">
        <v>10</v>
      </c>
      <c r="R21" s="238" t="s">
        <v>369</v>
      </c>
      <c r="S21" s="238">
        <v>5</v>
      </c>
      <c r="T21" s="238">
        <v>0</v>
      </c>
      <c r="U21" s="238">
        <v>2</v>
      </c>
      <c r="W21" s="238">
        <v>12</v>
      </c>
      <c r="X21" s="238">
        <v>2</v>
      </c>
      <c r="Y21" s="238">
        <v>1</v>
      </c>
      <c r="Z21" s="238">
        <v>99</v>
      </c>
      <c r="AB21" s="238">
        <v>99</v>
      </c>
      <c r="AC21" s="238">
        <v>98</v>
      </c>
      <c r="AD21" s="238" t="s">
        <v>4699</v>
      </c>
      <c r="AF21" s="238" t="s">
        <v>358</v>
      </c>
      <c r="AG21" s="238">
        <v>90</v>
      </c>
      <c r="AH21" s="238">
        <v>2</v>
      </c>
      <c r="AI21" s="238">
        <v>20</v>
      </c>
      <c r="AJ21" s="238">
        <v>3</v>
      </c>
      <c r="AK21" s="238">
        <v>21</v>
      </c>
      <c r="AL21" s="238">
        <v>55</v>
      </c>
      <c r="AM21" s="238" t="s">
        <v>354</v>
      </c>
      <c r="AN21" s="238">
        <v>5</v>
      </c>
      <c r="AO21" s="238">
        <v>1</v>
      </c>
      <c r="AS21" s="238">
        <v>15</v>
      </c>
      <c r="AT21" s="238">
        <v>9</v>
      </c>
      <c r="AU21" s="238">
        <v>60</v>
      </c>
      <c r="AV21" s="238">
        <v>11</v>
      </c>
      <c r="AW21" s="238">
        <v>21</v>
      </c>
      <c r="AX21" s="238">
        <v>1</v>
      </c>
      <c r="AY21" s="238">
        <v>49</v>
      </c>
      <c r="AZ21" s="238">
        <v>3</v>
      </c>
      <c r="BA21" s="238">
        <v>21</v>
      </c>
      <c r="BI21" s="238">
        <v>15</v>
      </c>
      <c r="BJ21" s="238">
        <v>9</v>
      </c>
      <c r="BK21" s="238">
        <v>60</v>
      </c>
      <c r="BL21" s="238">
        <v>11</v>
      </c>
      <c r="BM21" s="238">
        <v>21</v>
      </c>
      <c r="CT21" s="238">
        <v>463394.30192193802</v>
      </c>
      <c r="CU21" s="238">
        <v>4967687.6725086803</v>
      </c>
      <c r="CV21" s="238">
        <v>44.861664490000003</v>
      </c>
      <c r="CW21" s="238">
        <v>-93.463335560000004</v>
      </c>
      <c r="CX21" s="238" t="s">
        <v>359</v>
      </c>
      <c r="CY21" s="238" t="s">
        <v>4700</v>
      </c>
    </row>
    <row r="22" spans="1:103" x14ac:dyDescent="0.25">
      <c r="A22" s="238">
        <v>452273</v>
      </c>
      <c r="B22" s="238">
        <v>2</v>
      </c>
      <c r="C22" s="238">
        <v>212</v>
      </c>
      <c r="D22" s="238">
        <v>156.99100000000001</v>
      </c>
      <c r="E22" s="238">
        <v>27</v>
      </c>
      <c r="F22" s="238" t="s">
        <v>2420</v>
      </c>
      <c r="H22" s="238" t="s">
        <v>354</v>
      </c>
      <c r="I22" s="238">
        <v>25</v>
      </c>
      <c r="K22" s="238">
        <v>17505227</v>
      </c>
      <c r="M22" s="238">
        <v>5</v>
      </c>
      <c r="N22" s="238">
        <v>15</v>
      </c>
      <c r="O22" s="238">
        <v>2017</v>
      </c>
      <c r="P22" s="238" t="s">
        <v>361</v>
      </c>
      <c r="Q22" s="238">
        <v>7</v>
      </c>
      <c r="R22" s="238" t="s">
        <v>369</v>
      </c>
      <c r="S22" s="238">
        <v>5</v>
      </c>
      <c r="T22" s="238">
        <v>0</v>
      </c>
      <c r="U22" s="238">
        <v>2</v>
      </c>
      <c r="V22" s="238">
        <v>10</v>
      </c>
      <c r="W22" s="238">
        <v>10</v>
      </c>
      <c r="X22" s="238">
        <v>2</v>
      </c>
      <c r="Y22" s="238">
        <v>1</v>
      </c>
      <c r="Z22" s="238">
        <v>2</v>
      </c>
      <c r="AB22" s="238">
        <v>1</v>
      </c>
      <c r="AC22" s="238">
        <v>98</v>
      </c>
      <c r="AD22" s="238" t="s">
        <v>357</v>
      </c>
      <c r="AF22" s="238" t="s">
        <v>358</v>
      </c>
      <c r="AG22" s="238">
        <v>5</v>
      </c>
      <c r="AH22" s="238">
        <v>2</v>
      </c>
      <c r="AI22" s="238">
        <v>49</v>
      </c>
      <c r="AJ22" s="238">
        <v>3</v>
      </c>
      <c r="AK22" s="238">
        <v>28</v>
      </c>
      <c r="AL22" s="238">
        <v>42</v>
      </c>
      <c r="AM22" s="238" t="s">
        <v>354</v>
      </c>
      <c r="AN22" s="238">
        <v>5</v>
      </c>
      <c r="AO22" s="238">
        <v>90</v>
      </c>
      <c r="AS22" s="238">
        <v>15</v>
      </c>
      <c r="AT22" s="238">
        <v>9</v>
      </c>
      <c r="AU22" s="238">
        <v>60</v>
      </c>
      <c r="AV22" s="238">
        <v>11</v>
      </c>
      <c r="AW22" s="238">
        <v>23</v>
      </c>
      <c r="AX22" s="238">
        <v>2</v>
      </c>
      <c r="AY22" s="238">
        <v>2</v>
      </c>
      <c r="AZ22" s="238">
        <v>3</v>
      </c>
      <c r="BA22" s="238">
        <v>21</v>
      </c>
      <c r="BB22" s="238">
        <v>50</v>
      </c>
      <c r="BC22" s="238" t="s">
        <v>354</v>
      </c>
      <c r="BD22" s="238">
        <v>5</v>
      </c>
      <c r="BE22" s="238">
        <v>1</v>
      </c>
      <c r="BI22" s="238">
        <v>15</v>
      </c>
      <c r="BJ22" s="238">
        <v>9</v>
      </c>
      <c r="BK22" s="238">
        <v>60</v>
      </c>
      <c r="BL22" s="238">
        <v>11</v>
      </c>
      <c r="BM22" s="238">
        <v>23</v>
      </c>
      <c r="CT22" s="238">
        <v>463398.53526373801</v>
      </c>
      <c r="CU22" s="238">
        <v>4967691.9058504803</v>
      </c>
      <c r="CV22" s="238">
        <v>44.861702809999997</v>
      </c>
      <c r="CW22" s="238">
        <v>-93.463282289999995</v>
      </c>
      <c r="CX22" s="238" t="s">
        <v>359</v>
      </c>
      <c r="CY22" s="238" t="s">
        <v>4701</v>
      </c>
    </row>
    <row r="23" spans="1:103" x14ac:dyDescent="0.25">
      <c r="A23" s="238">
        <v>800718</v>
      </c>
      <c r="B23" s="238">
        <v>2</v>
      </c>
      <c r="C23" s="238">
        <v>212</v>
      </c>
      <c r="D23" s="238">
        <v>157.001</v>
      </c>
      <c r="E23" s="238">
        <v>27</v>
      </c>
      <c r="F23" s="238" t="s">
        <v>2420</v>
      </c>
      <c r="H23" s="238" t="s">
        <v>354</v>
      </c>
      <c r="I23" s="238">
        <v>25</v>
      </c>
      <c r="K23" s="238">
        <v>20502299</v>
      </c>
      <c r="L23" s="238">
        <v>200560080</v>
      </c>
      <c r="M23" s="238">
        <v>2</v>
      </c>
      <c r="N23" s="238">
        <v>25</v>
      </c>
      <c r="O23" s="238">
        <v>2020</v>
      </c>
      <c r="P23" s="238" t="s">
        <v>368</v>
      </c>
      <c r="Q23" s="238">
        <v>16</v>
      </c>
      <c r="R23" s="238" t="s">
        <v>356</v>
      </c>
      <c r="S23" s="238">
        <v>5</v>
      </c>
      <c r="T23" s="238">
        <v>0</v>
      </c>
      <c r="U23" s="238">
        <v>2</v>
      </c>
      <c r="V23" s="238">
        <v>12</v>
      </c>
      <c r="W23" s="238">
        <v>10</v>
      </c>
      <c r="X23" s="238">
        <v>2</v>
      </c>
      <c r="Y23" s="238">
        <v>1</v>
      </c>
      <c r="Z23" s="238">
        <v>2</v>
      </c>
      <c r="AB23" s="238">
        <v>1</v>
      </c>
      <c r="AC23" s="238">
        <v>98</v>
      </c>
      <c r="AD23" s="238" t="s">
        <v>357</v>
      </c>
      <c r="AF23" s="238" t="s">
        <v>405</v>
      </c>
      <c r="AG23" s="238">
        <v>7</v>
      </c>
      <c r="AH23" s="238">
        <v>2</v>
      </c>
      <c r="AI23" s="238">
        <v>2</v>
      </c>
      <c r="AJ23" s="238">
        <v>4</v>
      </c>
      <c r="AK23" s="238">
        <v>28</v>
      </c>
      <c r="AL23" s="238">
        <v>21</v>
      </c>
      <c r="AM23" s="238" t="s">
        <v>363</v>
      </c>
      <c r="AN23" s="238">
        <v>5</v>
      </c>
      <c r="AO23" s="238">
        <v>4</v>
      </c>
      <c r="AP23" s="238">
        <v>74</v>
      </c>
      <c r="AS23" s="238">
        <v>15</v>
      </c>
      <c r="AT23" s="238">
        <v>9</v>
      </c>
      <c r="AU23" s="238">
        <v>60</v>
      </c>
      <c r="AV23" s="238">
        <v>11</v>
      </c>
      <c r="AW23" s="238">
        <v>21</v>
      </c>
      <c r="AX23" s="238">
        <v>2</v>
      </c>
      <c r="AY23" s="238">
        <v>4</v>
      </c>
      <c r="AZ23" s="238">
        <v>4</v>
      </c>
      <c r="BA23" s="238">
        <v>26</v>
      </c>
      <c r="BB23" s="238">
        <v>23</v>
      </c>
      <c r="BC23" s="238" t="s">
        <v>363</v>
      </c>
      <c r="BD23" s="238">
        <v>5</v>
      </c>
      <c r="BE23" s="238">
        <v>1</v>
      </c>
      <c r="BI23" s="238">
        <v>15</v>
      </c>
      <c r="BJ23" s="238">
        <v>9</v>
      </c>
      <c r="BK23" s="238">
        <v>60</v>
      </c>
      <c r="BL23" s="238">
        <v>11</v>
      </c>
      <c r="BM23" s="238">
        <v>21</v>
      </c>
      <c r="CT23" s="238">
        <v>463428.16865633801</v>
      </c>
      <c r="CU23" s="238">
        <v>4967717.3059012797</v>
      </c>
      <c r="CV23" s="238">
        <v>44.861932979999999</v>
      </c>
      <c r="CW23" s="238">
        <v>-93.462909049999993</v>
      </c>
      <c r="CX23" s="238" t="s">
        <v>359</v>
      </c>
      <c r="CY23" s="238" t="s">
        <v>4702</v>
      </c>
    </row>
    <row r="24" spans="1:103" x14ac:dyDescent="0.25">
      <c r="A24" s="238">
        <v>813616</v>
      </c>
      <c r="B24" s="238">
        <v>2</v>
      </c>
      <c r="C24" s="238">
        <v>212</v>
      </c>
      <c r="D24" s="238">
        <v>157.00700000000001</v>
      </c>
      <c r="E24" s="238">
        <v>27</v>
      </c>
      <c r="F24" s="238" t="s">
        <v>2420</v>
      </c>
      <c r="H24" s="238" t="s">
        <v>354</v>
      </c>
      <c r="I24" s="238">
        <v>25</v>
      </c>
      <c r="K24" s="238">
        <v>20016625</v>
      </c>
      <c r="L24" s="238">
        <v>201610059</v>
      </c>
      <c r="M24" s="238">
        <v>6</v>
      </c>
      <c r="N24" s="238">
        <v>9</v>
      </c>
      <c r="O24" s="238">
        <v>2020</v>
      </c>
      <c r="P24" s="238" t="s">
        <v>368</v>
      </c>
      <c r="Q24" s="238">
        <v>15</v>
      </c>
      <c r="R24" s="238" t="s">
        <v>356</v>
      </c>
      <c r="S24" s="238">
        <v>5</v>
      </c>
      <c r="T24" s="238">
        <v>0</v>
      </c>
      <c r="U24" s="238">
        <v>2</v>
      </c>
      <c r="V24" s="238">
        <v>12</v>
      </c>
      <c r="W24" s="238">
        <v>10</v>
      </c>
      <c r="X24" s="238">
        <v>2</v>
      </c>
      <c r="Y24" s="238">
        <v>1</v>
      </c>
      <c r="Z24" s="238">
        <v>3</v>
      </c>
      <c r="AB24" s="238">
        <v>2</v>
      </c>
      <c r="AC24" s="238">
        <v>98</v>
      </c>
      <c r="AD24" s="238" t="s">
        <v>357</v>
      </c>
      <c r="AF24" s="238" t="s">
        <v>405</v>
      </c>
      <c r="AG24" s="238">
        <v>7</v>
      </c>
      <c r="AH24" s="238">
        <v>2</v>
      </c>
      <c r="AI24" s="238">
        <v>2</v>
      </c>
      <c r="AJ24" s="238">
        <v>4</v>
      </c>
      <c r="AK24" s="238">
        <v>21</v>
      </c>
      <c r="AL24" s="238">
        <v>27</v>
      </c>
      <c r="AM24" s="238" t="s">
        <v>363</v>
      </c>
      <c r="AN24" s="238">
        <v>5</v>
      </c>
      <c r="AO24" s="238">
        <v>1</v>
      </c>
      <c r="AS24" s="238">
        <v>15</v>
      </c>
      <c r="AT24" s="238">
        <v>9</v>
      </c>
      <c r="AU24" s="238">
        <v>60</v>
      </c>
      <c r="AV24" s="238">
        <v>11</v>
      </c>
      <c r="AW24" s="238">
        <v>21</v>
      </c>
      <c r="AX24" s="238">
        <v>2</v>
      </c>
      <c r="AY24" s="238">
        <v>2</v>
      </c>
      <c r="AZ24" s="238">
        <v>4</v>
      </c>
      <c r="BA24" s="238">
        <v>21</v>
      </c>
      <c r="BB24" s="238">
        <v>24</v>
      </c>
      <c r="BC24" s="238" t="s">
        <v>363</v>
      </c>
      <c r="BD24" s="238">
        <v>5</v>
      </c>
      <c r="BE24" s="238">
        <v>1</v>
      </c>
      <c r="BI24" s="238">
        <v>15</v>
      </c>
      <c r="BJ24" s="238">
        <v>9</v>
      </c>
      <c r="BK24" s="238">
        <v>60</v>
      </c>
      <c r="BL24" s="238">
        <v>11</v>
      </c>
      <c r="BM24" s="238">
        <v>21</v>
      </c>
      <c r="CT24" s="238">
        <v>463438.26364795503</v>
      </c>
      <c r="CU24" s="238">
        <v>4967712.3369771503</v>
      </c>
      <c r="CV24" s="238">
        <v>44.86188877</v>
      </c>
      <c r="CW24" s="238">
        <v>-93.462780910000006</v>
      </c>
      <c r="CX24" s="238" t="s">
        <v>359</v>
      </c>
      <c r="CY24" s="238" t="s">
        <v>4703</v>
      </c>
    </row>
    <row r="25" spans="1:103" x14ac:dyDescent="0.25">
      <c r="A25" s="238">
        <v>594378</v>
      </c>
      <c r="B25" s="238">
        <v>2</v>
      </c>
      <c r="C25" s="238">
        <v>212</v>
      </c>
      <c r="D25" s="238">
        <v>157.029</v>
      </c>
      <c r="E25" s="238">
        <v>27</v>
      </c>
      <c r="F25" s="238" t="s">
        <v>2420</v>
      </c>
      <c r="H25" s="238" t="s">
        <v>354</v>
      </c>
      <c r="I25" s="238">
        <v>25</v>
      </c>
      <c r="K25" s="238">
        <v>18505744</v>
      </c>
      <c r="M25" s="238">
        <v>4</v>
      </c>
      <c r="N25" s="238">
        <v>30</v>
      </c>
      <c r="O25" s="238">
        <v>2018</v>
      </c>
      <c r="P25" s="238" t="s">
        <v>361</v>
      </c>
      <c r="Q25" s="238">
        <v>18</v>
      </c>
      <c r="R25" s="238" t="s">
        <v>369</v>
      </c>
      <c r="S25" s="238">
        <v>5</v>
      </c>
      <c r="T25" s="238">
        <v>0</v>
      </c>
      <c r="U25" s="238">
        <v>2</v>
      </c>
      <c r="V25" s="238">
        <v>10</v>
      </c>
      <c r="W25" s="238">
        <v>10</v>
      </c>
      <c r="X25" s="238">
        <v>2</v>
      </c>
      <c r="Y25" s="238">
        <v>1</v>
      </c>
      <c r="Z25" s="238">
        <v>1</v>
      </c>
      <c r="AB25" s="238">
        <v>1</v>
      </c>
      <c r="AC25" s="238">
        <v>98</v>
      </c>
      <c r="AD25" s="238" t="s">
        <v>4704</v>
      </c>
      <c r="AF25" s="238" t="s">
        <v>358</v>
      </c>
      <c r="AG25" s="238">
        <v>5</v>
      </c>
      <c r="AH25" s="238">
        <v>2</v>
      </c>
      <c r="AI25" s="238">
        <v>2</v>
      </c>
      <c r="AJ25" s="238">
        <v>3</v>
      </c>
      <c r="AK25" s="238">
        <v>21</v>
      </c>
      <c r="AL25" s="238">
        <v>73</v>
      </c>
      <c r="AM25" s="238" t="s">
        <v>354</v>
      </c>
      <c r="AN25" s="238">
        <v>5</v>
      </c>
      <c r="AO25" s="238">
        <v>1</v>
      </c>
      <c r="AS25" s="238">
        <v>15</v>
      </c>
      <c r="AT25" s="238">
        <v>9</v>
      </c>
      <c r="AU25" s="238">
        <v>60</v>
      </c>
      <c r="AV25" s="238">
        <v>11</v>
      </c>
      <c r="AW25" s="238">
        <v>21</v>
      </c>
      <c r="AX25" s="238">
        <v>1</v>
      </c>
      <c r="AY25" s="238">
        <v>4</v>
      </c>
      <c r="AZ25" s="238">
        <v>3</v>
      </c>
      <c r="BA25" s="238">
        <v>99</v>
      </c>
      <c r="BI25" s="238">
        <v>15</v>
      </c>
      <c r="BJ25" s="238">
        <v>9</v>
      </c>
      <c r="BK25" s="238">
        <v>60</v>
      </c>
      <c r="BL25" s="238">
        <v>11</v>
      </c>
      <c r="BM25" s="238">
        <v>21</v>
      </c>
      <c r="CT25" s="238">
        <v>463462.03539073799</v>
      </c>
      <c r="CU25" s="238">
        <v>4967687.6725086803</v>
      </c>
      <c r="CV25" s="238">
        <v>44.861667959999998</v>
      </c>
      <c r="CW25" s="238">
        <v>-93.462478259999997</v>
      </c>
      <c r="CX25" s="238" t="s">
        <v>359</v>
      </c>
      <c r="CY25" s="238" t="s">
        <v>4705</v>
      </c>
    </row>
    <row r="26" spans="1:103" x14ac:dyDescent="0.25">
      <c r="A26" s="238">
        <v>719732</v>
      </c>
      <c r="B26" s="238">
        <v>2</v>
      </c>
      <c r="C26" s="238">
        <v>212</v>
      </c>
      <c r="D26" s="238">
        <v>157.03200000000001</v>
      </c>
      <c r="E26" s="238">
        <v>27</v>
      </c>
      <c r="F26" s="238" t="s">
        <v>2420</v>
      </c>
      <c r="H26" s="238" t="s">
        <v>354</v>
      </c>
      <c r="I26" s="238">
        <v>25</v>
      </c>
      <c r="K26" s="238">
        <v>19506158</v>
      </c>
      <c r="M26" s="238">
        <v>5</v>
      </c>
      <c r="N26" s="238">
        <v>13</v>
      </c>
      <c r="O26" s="238">
        <v>2019</v>
      </c>
      <c r="P26" s="238" t="s">
        <v>361</v>
      </c>
      <c r="Q26" s="238">
        <v>8</v>
      </c>
      <c r="R26" s="238" t="s">
        <v>369</v>
      </c>
      <c r="S26" s="238">
        <v>5</v>
      </c>
      <c r="T26" s="238">
        <v>0</v>
      </c>
      <c r="U26" s="238">
        <v>1</v>
      </c>
      <c r="W26" s="238">
        <v>62</v>
      </c>
      <c r="X26" s="238">
        <v>2</v>
      </c>
      <c r="Y26" s="238">
        <v>1</v>
      </c>
      <c r="Z26" s="238">
        <v>1</v>
      </c>
      <c r="AB26" s="238">
        <v>1</v>
      </c>
      <c r="AC26" s="238">
        <v>98</v>
      </c>
      <c r="AD26" s="238" t="s">
        <v>357</v>
      </c>
      <c r="AF26" s="238" t="s">
        <v>358</v>
      </c>
      <c r="AG26" s="238">
        <v>3</v>
      </c>
      <c r="AH26" s="238">
        <v>2</v>
      </c>
      <c r="AI26" s="238">
        <v>3</v>
      </c>
      <c r="AJ26" s="238">
        <v>3</v>
      </c>
      <c r="AK26" s="238">
        <v>21</v>
      </c>
      <c r="AL26" s="238">
        <v>49</v>
      </c>
      <c r="AM26" s="238" t="s">
        <v>354</v>
      </c>
      <c r="AN26" s="238">
        <v>5</v>
      </c>
      <c r="AO26" s="238">
        <v>74</v>
      </c>
      <c r="AS26" s="238">
        <v>15</v>
      </c>
      <c r="AT26" s="238">
        <v>9</v>
      </c>
      <c r="AU26" s="238">
        <v>60</v>
      </c>
      <c r="AV26" s="238">
        <v>12</v>
      </c>
      <c r="AW26" s="238">
        <v>21</v>
      </c>
      <c r="CT26" s="238">
        <v>463466.26873253798</v>
      </c>
      <c r="CU26" s="238">
        <v>4967687.6725086803</v>
      </c>
      <c r="CV26" s="238">
        <v>44.861668180000002</v>
      </c>
      <c r="CW26" s="238">
        <v>-93.462424670000004</v>
      </c>
      <c r="CX26" s="238" t="s">
        <v>359</v>
      </c>
      <c r="CY26" s="238" t="s">
        <v>4706</v>
      </c>
    </row>
    <row r="27" spans="1:103" x14ac:dyDescent="0.25">
      <c r="A27" s="238">
        <v>691220</v>
      </c>
      <c r="B27" s="238">
        <v>2</v>
      </c>
      <c r="C27" s="238">
        <v>212</v>
      </c>
      <c r="D27" s="238">
        <v>157.05099999999999</v>
      </c>
      <c r="E27" s="238">
        <v>27</v>
      </c>
      <c r="F27" s="238" t="s">
        <v>2420</v>
      </c>
      <c r="H27" s="238" t="s">
        <v>354</v>
      </c>
      <c r="I27" s="238">
        <v>25</v>
      </c>
      <c r="K27" s="238">
        <v>19503039</v>
      </c>
      <c r="M27" s="238">
        <v>2</v>
      </c>
      <c r="N27" s="238">
        <v>23</v>
      </c>
      <c r="O27" s="238">
        <v>2019</v>
      </c>
      <c r="P27" s="238" t="s">
        <v>364</v>
      </c>
      <c r="Q27" s="238">
        <v>1</v>
      </c>
      <c r="R27" s="238" t="s">
        <v>369</v>
      </c>
      <c r="S27" s="238">
        <v>5</v>
      </c>
      <c r="T27" s="238">
        <v>0</v>
      </c>
      <c r="U27" s="238">
        <v>1</v>
      </c>
      <c r="W27" s="238">
        <v>55</v>
      </c>
      <c r="X27" s="238">
        <v>2</v>
      </c>
      <c r="Y27" s="238">
        <v>4</v>
      </c>
      <c r="Z27" s="238">
        <v>4</v>
      </c>
      <c r="AA27" s="238">
        <v>7</v>
      </c>
      <c r="AB27" s="238">
        <v>3</v>
      </c>
      <c r="AC27" s="238">
        <v>98</v>
      </c>
      <c r="AD27" s="238" t="s">
        <v>357</v>
      </c>
      <c r="AF27" s="238" t="s">
        <v>358</v>
      </c>
      <c r="AG27" s="238">
        <v>3</v>
      </c>
      <c r="AH27" s="238">
        <v>2</v>
      </c>
      <c r="AI27" s="238">
        <v>2</v>
      </c>
      <c r="AJ27" s="238">
        <v>3</v>
      </c>
      <c r="AK27" s="238">
        <v>27</v>
      </c>
      <c r="AL27" s="238">
        <v>21</v>
      </c>
      <c r="AM27" s="238" t="s">
        <v>363</v>
      </c>
      <c r="AN27" s="238">
        <v>5</v>
      </c>
      <c r="AO27" s="238">
        <v>72</v>
      </c>
      <c r="AS27" s="238">
        <v>15</v>
      </c>
      <c r="AT27" s="238">
        <v>9</v>
      </c>
      <c r="AU27" s="238">
        <v>55</v>
      </c>
      <c r="AV27" s="238">
        <v>11</v>
      </c>
      <c r="AW27" s="238">
        <v>21</v>
      </c>
      <c r="CT27" s="238">
        <v>463495.90212513797</v>
      </c>
      <c r="CU27" s="238">
        <v>4967691.9058504803</v>
      </c>
      <c r="CV27" s="238">
        <v>44.861707809999999</v>
      </c>
      <c r="CW27" s="238">
        <v>-93.462049910000005</v>
      </c>
      <c r="CX27" s="238" t="s">
        <v>391</v>
      </c>
      <c r="CY27" s="238" t="s">
        <v>4707</v>
      </c>
    </row>
    <row r="28" spans="1:103" x14ac:dyDescent="0.25">
      <c r="A28" s="238">
        <v>772975</v>
      </c>
      <c r="B28" s="238">
        <v>2</v>
      </c>
      <c r="C28" s="238">
        <v>212</v>
      </c>
      <c r="D28" s="238">
        <v>157.05799999999999</v>
      </c>
      <c r="E28" s="238">
        <v>27</v>
      </c>
      <c r="F28" s="238" t="s">
        <v>2420</v>
      </c>
      <c r="H28" s="238" t="s">
        <v>354</v>
      </c>
      <c r="I28" s="238">
        <v>25</v>
      </c>
      <c r="K28" s="238">
        <v>19515125</v>
      </c>
      <c r="M28" s="238">
        <v>12</v>
      </c>
      <c r="N28" s="238">
        <v>11</v>
      </c>
      <c r="O28" s="238">
        <v>2019</v>
      </c>
      <c r="P28" s="238" t="s">
        <v>355</v>
      </c>
      <c r="Q28" s="238">
        <v>15</v>
      </c>
      <c r="R28" s="238" t="s">
        <v>356</v>
      </c>
      <c r="S28" s="238">
        <v>5</v>
      </c>
      <c r="T28" s="238">
        <v>0</v>
      </c>
      <c r="U28" s="238">
        <v>2</v>
      </c>
      <c r="V28" s="238">
        <v>10</v>
      </c>
      <c r="W28" s="238">
        <v>10</v>
      </c>
      <c r="X28" s="238">
        <v>2</v>
      </c>
      <c r="Y28" s="238">
        <v>1</v>
      </c>
      <c r="Z28" s="238">
        <v>1</v>
      </c>
      <c r="AB28" s="238">
        <v>5</v>
      </c>
      <c r="AC28" s="238">
        <v>98</v>
      </c>
      <c r="AD28" s="238" t="s">
        <v>357</v>
      </c>
      <c r="AF28" s="238" t="s">
        <v>405</v>
      </c>
      <c r="AG28" s="238">
        <v>5</v>
      </c>
      <c r="AH28" s="238">
        <v>2</v>
      </c>
      <c r="AI28" s="238">
        <v>2</v>
      </c>
      <c r="AJ28" s="238">
        <v>4</v>
      </c>
      <c r="AK28" s="238">
        <v>21</v>
      </c>
      <c r="AL28" s="238">
        <v>43</v>
      </c>
      <c r="AM28" s="238" t="s">
        <v>363</v>
      </c>
      <c r="AN28" s="238">
        <v>5</v>
      </c>
      <c r="AO28" s="238">
        <v>1</v>
      </c>
      <c r="AS28" s="238">
        <v>15</v>
      </c>
      <c r="AT28" s="238">
        <v>9</v>
      </c>
      <c r="AU28" s="238">
        <v>60</v>
      </c>
      <c r="AV28" s="238">
        <v>11</v>
      </c>
      <c r="AW28" s="238">
        <v>21</v>
      </c>
      <c r="AX28" s="238">
        <v>2</v>
      </c>
      <c r="AY28" s="238">
        <v>2</v>
      </c>
      <c r="AZ28" s="238">
        <v>4</v>
      </c>
      <c r="BA28" s="238">
        <v>27</v>
      </c>
      <c r="BB28" s="238">
        <v>32</v>
      </c>
      <c r="BC28" s="238" t="s">
        <v>363</v>
      </c>
      <c r="BD28" s="238">
        <v>5</v>
      </c>
      <c r="BE28" s="238">
        <v>71</v>
      </c>
      <c r="BI28" s="238">
        <v>15</v>
      </c>
      <c r="BJ28" s="238">
        <v>9</v>
      </c>
      <c r="BK28" s="238">
        <v>60</v>
      </c>
      <c r="BL28" s="238">
        <v>11</v>
      </c>
      <c r="BM28" s="238">
        <v>21</v>
      </c>
      <c r="CT28" s="238">
        <v>463521.30217593798</v>
      </c>
      <c r="CU28" s="238">
        <v>4967717.3059012797</v>
      </c>
      <c r="CV28" s="238">
        <v>44.861937750000003</v>
      </c>
      <c r="CW28" s="238">
        <v>-93.461730239999994</v>
      </c>
      <c r="CX28" s="238" t="s">
        <v>359</v>
      </c>
      <c r="CY28" s="238" t="s">
        <v>4708</v>
      </c>
    </row>
    <row r="29" spans="1:103" x14ac:dyDescent="0.25">
      <c r="A29" s="238">
        <v>797140</v>
      </c>
      <c r="B29" s="238">
        <v>2</v>
      </c>
      <c r="C29" s="238">
        <v>212</v>
      </c>
      <c r="D29" s="238">
        <v>157.06100000000001</v>
      </c>
      <c r="E29" s="238">
        <v>27</v>
      </c>
      <c r="F29" s="238" t="s">
        <v>2420</v>
      </c>
      <c r="H29" s="238" t="s">
        <v>354</v>
      </c>
      <c r="I29" s="238">
        <v>25</v>
      </c>
      <c r="K29" s="238">
        <v>20500950</v>
      </c>
      <c r="L29" s="238">
        <v>200210510</v>
      </c>
      <c r="M29" s="238">
        <v>1</v>
      </c>
      <c r="N29" s="238">
        <v>21</v>
      </c>
      <c r="O29" s="238">
        <v>2020</v>
      </c>
      <c r="P29" s="238" t="s">
        <v>368</v>
      </c>
      <c r="Q29" s="238">
        <v>8</v>
      </c>
      <c r="R29" s="238" t="s">
        <v>369</v>
      </c>
      <c r="S29" s="238">
        <v>5</v>
      </c>
      <c r="T29" s="238">
        <v>0</v>
      </c>
      <c r="U29" s="238">
        <v>2</v>
      </c>
      <c r="V29" s="238">
        <v>12</v>
      </c>
      <c r="W29" s="238">
        <v>10</v>
      </c>
      <c r="X29" s="238">
        <v>2</v>
      </c>
      <c r="Y29" s="238">
        <v>1</v>
      </c>
      <c r="Z29" s="238">
        <v>1</v>
      </c>
      <c r="AB29" s="238">
        <v>1</v>
      </c>
      <c r="AC29" s="238">
        <v>98</v>
      </c>
      <c r="AD29" s="238" t="s">
        <v>357</v>
      </c>
      <c r="AF29" s="238" t="s">
        <v>358</v>
      </c>
      <c r="AG29" s="238">
        <v>7</v>
      </c>
      <c r="AH29" s="238">
        <v>2</v>
      </c>
      <c r="AI29" s="238">
        <v>2</v>
      </c>
      <c r="AJ29" s="238">
        <v>3</v>
      </c>
      <c r="AK29" s="238">
        <v>21</v>
      </c>
      <c r="AL29" s="238">
        <v>39</v>
      </c>
      <c r="AM29" s="238" t="s">
        <v>363</v>
      </c>
      <c r="AN29" s="238">
        <v>5</v>
      </c>
      <c r="AO29" s="238">
        <v>4</v>
      </c>
      <c r="AS29" s="238">
        <v>15</v>
      </c>
      <c r="AT29" s="238">
        <v>98</v>
      </c>
      <c r="AU29" s="238">
        <v>60</v>
      </c>
      <c r="AV29" s="238">
        <v>11</v>
      </c>
      <c r="AW29" s="238">
        <v>21</v>
      </c>
      <c r="AX29" s="238">
        <v>2</v>
      </c>
      <c r="AY29" s="238">
        <v>2</v>
      </c>
      <c r="AZ29" s="238">
        <v>3</v>
      </c>
      <c r="BA29" s="238">
        <v>26</v>
      </c>
      <c r="BB29" s="238">
        <v>40</v>
      </c>
      <c r="BC29" s="238" t="s">
        <v>363</v>
      </c>
      <c r="BD29" s="238">
        <v>5</v>
      </c>
      <c r="BE29" s="238">
        <v>1</v>
      </c>
      <c r="BI29" s="238">
        <v>15</v>
      </c>
      <c r="BJ29" s="238">
        <v>98</v>
      </c>
      <c r="BK29" s="238">
        <v>60</v>
      </c>
      <c r="BL29" s="238">
        <v>11</v>
      </c>
      <c r="BM29" s="238">
        <v>21</v>
      </c>
      <c r="CT29" s="238">
        <v>463512.835492338</v>
      </c>
      <c r="CU29" s="238">
        <v>4967687.6725086803</v>
      </c>
      <c r="CV29" s="238">
        <v>44.86167056</v>
      </c>
      <c r="CW29" s="238">
        <v>-93.461835280000003</v>
      </c>
      <c r="CX29" s="238" t="s">
        <v>359</v>
      </c>
      <c r="CY29" s="238" t="s">
        <v>4709</v>
      </c>
    </row>
    <row r="30" spans="1:103" x14ac:dyDescent="0.25">
      <c r="A30" s="238">
        <v>517223</v>
      </c>
      <c r="B30" s="238">
        <v>2</v>
      </c>
      <c r="C30" s="238">
        <v>212</v>
      </c>
      <c r="D30" s="238">
        <v>157.06200000000001</v>
      </c>
      <c r="E30" s="238">
        <v>27</v>
      </c>
      <c r="F30" s="238" t="s">
        <v>2420</v>
      </c>
      <c r="H30" s="238" t="s">
        <v>354</v>
      </c>
      <c r="I30" s="238">
        <v>25</v>
      </c>
      <c r="K30" s="238">
        <v>17512291</v>
      </c>
      <c r="M30" s="238">
        <v>11</v>
      </c>
      <c r="N30" s="238">
        <v>2</v>
      </c>
      <c r="O30" s="238">
        <v>2017</v>
      </c>
      <c r="P30" s="238" t="s">
        <v>384</v>
      </c>
      <c r="Q30" s="238">
        <v>8</v>
      </c>
      <c r="R30" s="238" t="s">
        <v>369</v>
      </c>
      <c r="S30" s="238">
        <v>5</v>
      </c>
      <c r="T30" s="238">
        <v>0</v>
      </c>
      <c r="U30" s="238">
        <v>2</v>
      </c>
      <c r="V30" s="238">
        <v>12</v>
      </c>
      <c r="W30" s="238">
        <v>10</v>
      </c>
      <c r="X30" s="238">
        <v>2</v>
      </c>
      <c r="Y30" s="238">
        <v>1</v>
      </c>
      <c r="Z30" s="238">
        <v>2</v>
      </c>
      <c r="AB30" s="238">
        <v>1</v>
      </c>
      <c r="AC30" s="238">
        <v>98</v>
      </c>
      <c r="AD30" s="238" t="s">
        <v>357</v>
      </c>
      <c r="AF30" s="238" t="s">
        <v>358</v>
      </c>
      <c r="AG30" s="238">
        <v>7</v>
      </c>
      <c r="AH30" s="238">
        <v>2</v>
      </c>
      <c r="AI30" s="238">
        <v>4</v>
      </c>
      <c r="AJ30" s="238">
        <v>3</v>
      </c>
      <c r="AK30" s="238">
        <v>34</v>
      </c>
      <c r="AL30" s="238">
        <v>43</v>
      </c>
      <c r="AM30" s="238" t="s">
        <v>354</v>
      </c>
      <c r="AN30" s="238">
        <v>5</v>
      </c>
      <c r="AO30" s="238">
        <v>1</v>
      </c>
      <c r="AS30" s="238">
        <v>15</v>
      </c>
      <c r="AT30" s="238">
        <v>9</v>
      </c>
      <c r="AU30" s="238">
        <v>60</v>
      </c>
      <c r="AV30" s="238">
        <v>11</v>
      </c>
      <c r="AW30" s="238">
        <v>21</v>
      </c>
      <c r="AX30" s="238">
        <v>2</v>
      </c>
      <c r="AY30" s="238">
        <v>2</v>
      </c>
      <c r="AZ30" s="238">
        <v>3</v>
      </c>
      <c r="BA30" s="238">
        <v>21</v>
      </c>
      <c r="BB30" s="238">
        <v>48</v>
      </c>
      <c r="BC30" s="238" t="s">
        <v>354</v>
      </c>
      <c r="BD30" s="238">
        <v>5</v>
      </c>
      <c r="BE30" s="238">
        <v>74</v>
      </c>
      <c r="BI30" s="238">
        <v>15</v>
      </c>
      <c r="BJ30" s="238">
        <v>9</v>
      </c>
      <c r="BK30" s="238">
        <v>60</v>
      </c>
      <c r="BL30" s="238">
        <v>11</v>
      </c>
      <c r="BM30" s="238">
        <v>21</v>
      </c>
      <c r="CT30" s="238">
        <v>463512.835492338</v>
      </c>
      <c r="CU30" s="238">
        <v>4967687.6725086803</v>
      </c>
      <c r="CV30" s="238">
        <v>44.86167056</v>
      </c>
      <c r="CW30" s="238">
        <v>-93.461835280000003</v>
      </c>
      <c r="CX30" s="238" t="s">
        <v>359</v>
      </c>
      <c r="CY30" s="238" t="s">
        <v>4710</v>
      </c>
    </row>
    <row r="31" spans="1:103" x14ac:dyDescent="0.25">
      <c r="A31" s="238">
        <v>529316</v>
      </c>
      <c r="B31" s="238">
        <v>2</v>
      </c>
      <c r="C31" s="238">
        <v>212</v>
      </c>
      <c r="D31" s="238">
        <v>157.08699999999999</v>
      </c>
      <c r="E31" s="238">
        <v>27</v>
      </c>
      <c r="F31" s="238" t="s">
        <v>2420</v>
      </c>
      <c r="H31" s="238" t="s">
        <v>354</v>
      </c>
      <c r="I31" s="238">
        <v>25</v>
      </c>
      <c r="K31" s="238">
        <v>17045982</v>
      </c>
      <c r="M31" s="238">
        <v>12</v>
      </c>
      <c r="N31" s="238">
        <v>28</v>
      </c>
      <c r="O31" s="238">
        <v>2017</v>
      </c>
      <c r="P31" s="238" t="s">
        <v>384</v>
      </c>
      <c r="Q31" s="238">
        <v>16</v>
      </c>
      <c r="R31" s="238" t="s">
        <v>356</v>
      </c>
      <c r="S31" s="238">
        <v>5</v>
      </c>
      <c r="T31" s="238">
        <v>0</v>
      </c>
      <c r="U31" s="238">
        <v>2</v>
      </c>
      <c r="V31" s="238">
        <v>5</v>
      </c>
      <c r="W31" s="238">
        <v>10</v>
      </c>
      <c r="X31" s="238">
        <v>2</v>
      </c>
      <c r="Y31" s="238">
        <v>1</v>
      </c>
      <c r="Z31" s="238">
        <v>2</v>
      </c>
      <c r="AB31" s="238">
        <v>3</v>
      </c>
      <c r="AC31" s="238">
        <v>98</v>
      </c>
      <c r="AD31" s="238" t="s">
        <v>357</v>
      </c>
      <c r="AF31" s="238" t="s">
        <v>405</v>
      </c>
      <c r="AG31" s="238">
        <v>10</v>
      </c>
      <c r="AH31" s="238">
        <v>2</v>
      </c>
      <c r="AI31" s="238">
        <v>2</v>
      </c>
      <c r="AJ31" s="238">
        <v>4</v>
      </c>
      <c r="AK31" s="238">
        <v>21</v>
      </c>
      <c r="AL31" s="238">
        <v>20</v>
      </c>
      <c r="AM31" s="238" t="s">
        <v>354</v>
      </c>
      <c r="AN31" s="238">
        <v>5</v>
      </c>
      <c r="AO31" s="238">
        <v>1</v>
      </c>
      <c r="AS31" s="238">
        <v>15</v>
      </c>
      <c r="AT31" s="238">
        <v>9</v>
      </c>
      <c r="AU31" s="238">
        <v>60</v>
      </c>
      <c r="AV31" s="238">
        <v>11</v>
      </c>
      <c r="AW31" s="238">
        <v>21</v>
      </c>
      <c r="AX31" s="238">
        <v>2</v>
      </c>
      <c r="AY31" s="238">
        <v>2</v>
      </c>
      <c r="AZ31" s="238">
        <v>4</v>
      </c>
      <c r="BA31" s="238">
        <v>21</v>
      </c>
      <c r="BB31" s="238">
        <v>64</v>
      </c>
      <c r="BC31" s="238" t="s">
        <v>363</v>
      </c>
      <c r="BD31" s="238">
        <v>5</v>
      </c>
      <c r="BE31" s="238">
        <v>1</v>
      </c>
      <c r="BI31" s="238">
        <v>15</v>
      </c>
      <c r="BJ31" s="238">
        <v>9</v>
      </c>
      <c r="BK31" s="238">
        <v>60</v>
      </c>
      <c r="BL31" s="238">
        <v>11</v>
      </c>
      <c r="BM31" s="238">
        <v>21</v>
      </c>
      <c r="CT31" s="238">
        <v>463531.18117179198</v>
      </c>
      <c r="CU31" s="238">
        <v>4967719.9669681201</v>
      </c>
      <c r="CV31" s="238">
        <v>44.861962210000002</v>
      </c>
      <c r="CW31" s="238">
        <v>-93.461605399999996</v>
      </c>
      <c r="CX31" s="238" t="s">
        <v>359</v>
      </c>
      <c r="CY31" s="238" t="s">
        <v>4711</v>
      </c>
    </row>
    <row r="32" spans="1:103" x14ac:dyDescent="0.25">
      <c r="A32" s="238">
        <v>10749954</v>
      </c>
      <c r="B32" s="238">
        <v>2</v>
      </c>
      <c r="C32" s="238">
        <v>212</v>
      </c>
      <c r="D32" s="238">
        <v>157.08799999999999</v>
      </c>
      <c r="E32" s="238">
        <v>27</v>
      </c>
      <c r="F32" s="238" t="s">
        <v>2420</v>
      </c>
      <c r="H32" s="238" t="s">
        <v>354</v>
      </c>
      <c r="I32" s="238">
        <v>25</v>
      </c>
      <c r="K32" s="238">
        <v>11510208</v>
      </c>
      <c r="L32" s="238">
        <v>112930024</v>
      </c>
      <c r="M32" s="238">
        <v>10</v>
      </c>
      <c r="N32" s="238">
        <v>17</v>
      </c>
      <c r="O32" s="238">
        <v>2011</v>
      </c>
      <c r="P32" s="238" t="s">
        <v>361</v>
      </c>
      <c r="Q32" s="238">
        <v>13</v>
      </c>
      <c r="R32" s="238" t="s">
        <v>356</v>
      </c>
      <c r="S32" s="238">
        <v>5</v>
      </c>
      <c r="T32" s="238">
        <v>0</v>
      </c>
      <c r="U32" s="238">
        <v>1</v>
      </c>
      <c r="V32" s="238">
        <v>7</v>
      </c>
      <c r="W32" s="238">
        <v>32</v>
      </c>
      <c r="X32" s="238">
        <v>2</v>
      </c>
      <c r="Y32" s="238">
        <v>1</v>
      </c>
      <c r="Z32" s="238">
        <v>1</v>
      </c>
      <c r="AB32" s="238">
        <v>1</v>
      </c>
      <c r="AC32" s="238">
        <v>98</v>
      </c>
      <c r="AD32" s="238">
        <v>212</v>
      </c>
      <c r="AE32" s="238" t="s">
        <v>2714</v>
      </c>
      <c r="AF32" s="238" t="s">
        <v>358</v>
      </c>
      <c r="AG32" s="238">
        <v>3</v>
      </c>
      <c r="AH32" s="238">
        <v>2</v>
      </c>
      <c r="AI32" s="238">
        <v>2</v>
      </c>
      <c r="AJ32" s="238">
        <v>4</v>
      </c>
      <c r="AK32" s="238">
        <v>21</v>
      </c>
      <c r="AL32" s="238">
        <v>18</v>
      </c>
      <c r="AM32" s="238" t="s">
        <v>354</v>
      </c>
      <c r="AN32" s="238">
        <v>9</v>
      </c>
      <c r="AO32" s="238">
        <v>21</v>
      </c>
      <c r="AS32" s="238">
        <v>1</v>
      </c>
      <c r="AT32" s="238">
        <v>98</v>
      </c>
      <c r="AU32" s="238">
        <v>55</v>
      </c>
      <c r="AV32" s="238">
        <v>10</v>
      </c>
      <c r="AW32" s="238">
        <v>21</v>
      </c>
      <c r="CT32" s="238">
        <v>463556</v>
      </c>
      <c r="CU32" s="238">
        <v>4967693</v>
      </c>
      <c r="CV32" s="238">
        <v>44.861720200000001</v>
      </c>
      <c r="CW32" s="238">
        <v>-93.461285200000006</v>
      </c>
      <c r="CX32" s="238" t="s">
        <v>359</v>
      </c>
      <c r="CY32" s="238" t="s">
        <v>4712</v>
      </c>
    </row>
    <row r="33" spans="1:103" x14ac:dyDescent="0.25">
      <c r="A33" s="238">
        <v>10749522</v>
      </c>
      <c r="B33" s="238">
        <v>2</v>
      </c>
      <c r="C33" s="238">
        <v>212</v>
      </c>
      <c r="D33" s="238">
        <v>157.089</v>
      </c>
      <c r="E33" s="238">
        <v>27</v>
      </c>
      <c r="F33" s="238" t="s">
        <v>2420</v>
      </c>
      <c r="H33" s="238" t="s">
        <v>354</v>
      </c>
      <c r="I33" s="238">
        <v>25</v>
      </c>
      <c r="K33" s="238">
        <v>11510138</v>
      </c>
      <c r="L33" s="238">
        <v>112890030</v>
      </c>
      <c r="M33" s="238">
        <v>10</v>
      </c>
      <c r="N33" s="238">
        <v>14</v>
      </c>
      <c r="O33" s="238">
        <v>2011</v>
      </c>
      <c r="P33" s="238" t="s">
        <v>362</v>
      </c>
      <c r="Q33" s="238">
        <v>17</v>
      </c>
      <c r="R33" s="238" t="s">
        <v>356</v>
      </c>
      <c r="S33" s="238">
        <v>5</v>
      </c>
      <c r="T33" s="238">
        <v>0</v>
      </c>
      <c r="U33" s="238">
        <v>2</v>
      </c>
      <c r="V33" s="238">
        <v>4</v>
      </c>
      <c r="W33" s="238">
        <v>54</v>
      </c>
      <c r="X33" s="238">
        <v>2</v>
      </c>
      <c r="Y33" s="238">
        <v>1</v>
      </c>
      <c r="Z33" s="238">
        <v>1</v>
      </c>
      <c r="AB33" s="238">
        <v>1</v>
      </c>
      <c r="AC33" s="238">
        <v>98</v>
      </c>
      <c r="AD33" s="238" t="s">
        <v>376</v>
      </c>
      <c r="AE33" s="238" t="s">
        <v>4713</v>
      </c>
      <c r="AF33" s="238" t="s">
        <v>358</v>
      </c>
      <c r="AG33" s="238">
        <v>90</v>
      </c>
      <c r="AH33" s="238">
        <v>2</v>
      </c>
      <c r="AI33" s="238">
        <v>4</v>
      </c>
      <c r="AJ33" s="238">
        <v>4</v>
      </c>
      <c r="AK33" s="238">
        <v>21</v>
      </c>
      <c r="AL33" s="238">
        <v>64</v>
      </c>
      <c r="AM33" s="238" t="s">
        <v>354</v>
      </c>
      <c r="AN33" s="238">
        <v>1</v>
      </c>
      <c r="AO33" s="238">
        <v>18</v>
      </c>
      <c r="AP33" s="238">
        <v>15</v>
      </c>
      <c r="AS33" s="238">
        <v>1</v>
      </c>
      <c r="AT33" s="238">
        <v>98</v>
      </c>
      <c r="AU33" s="238">
        <v>55</v>
      </c>
      <c r="AV33" s="238">
        <v>10</v>
      </c>
      <c r="AW33" s="238">
        <v>21</v>
      </c>
      <c r="AX33" s="238">
        <v>1</v>
      </c>
      <c r="AY33" s="238">
        <v>99</v>
      </c>
      <c r="AZ33" s="238">
        <v>4</v>
      </c>
      <c r="BA33" s="238">
        <v>21</v>
      </c>
      <c r="BE33" s="238">
        <v>1</v>
      </c>
      <c r="BI33" s="238">
        <v>1</v>
      </c>
      <c r="BJ33" s="238">
        <v>98</v>
      </c>
      <c r="BK33" s="238">
        <v>55</v>
      </c>
      <c r="BL33" s="238">
        <v>10</v>
      </c>
      <c r="BM33" s="238">
        <v>21</v>
      </c>
      <c r="CT33" s="238">
        <v>463558</v>
      </c>
      <c r="CU33" s="238">
        <v>4967693</v>
      </c>
      <c r="CV33" s="238">
        <v>44.861721199999998</v>
      </c>
      <c r="CW33" s="238">
        <v>-93.461261399999998</v>
      </c>
      <c r="CX33" s="238" t="s">
        <v>359</v>
      </c>
      <c r="CY33" s="238" t="s">
        <v>4714</v>
      </c>
    </row>
    <row r="34" spans="1:103" x14ac:dyDescent="0.25">
      <c r="A34" s="238">
        <v>799579</v>
      </c>
      <c r="B34" s="238">
        <v>2</v>
      </c>
      <c r="C34" s="238">
        <v>212</v>
      </c>
      <c r="D34" s="238">
        <v>157.1</v>
      </c>
      <c r="E34" s="238">
        <v>27</v>
      </c>
      <c r="F34" s="238" t="s">
        <v>2420</v>
      </c>
      <c r="H34" s="238" t="s">
        <v>354</v>
      </c>
      <c r="I34" s="238">
        <v>25</v>
      </c>
      <c r="K34" s="238">
        <v>20502118</v>
      </c>
      <c r="L34" s="238">
        <v>200510087</v>
      </c>
      <c r="M34" s="238">
        <v>2</v>
      </c>
      <c r="N34" s="238">
        <v>20</v>
      </c>
      <c r="O34" s="238">
        <v>2020</v>
      </c>
      <c r="P34" s="238" t="s">
        <v>384</v>
      </c>
      <c r="Q34" s="238">
        <v>8</v>
      </c>
      <c r="R34" s="238" t="s">
        <v>369</v>
      </c>
      <c r="S34" s="238">
        <v>5</v>
      </c>
      <c r="T34" s="238">
        <v>0</v>
      </c>
      <c r="U34" s="238">
        <v>2</v>
      </c>
      <c r="V34" s="238">
        <v>12</v>
      </c>
      <c r="W34" s="238">
        <v>10</v>
      </c>
      <c r="X34" s="238">
        <v>2</v>
      </c>
      <c r="Y34" s="238">
        <v>1</v>
      </c>
      <c r="Z34" s="238">
        <v>1</v>
      </c>
      <c r="AB34" s="238">
        <v>1</v>
      </c>
      <c r="AC34" s="238">
        <v>98</v>
      </c>
      <c r="AD34" s="238" t="s">
        <v>4715</v>
      </c>
      <c r="AF34" s="238" t="s">
        <v>358</v>
      </c>
      <c r="AG34" s="238">
        <v>7</v>
      </c>
      <c r="AH34" s="238">
        <v>2</v>
      </c>
      <c r="AI34" s="238">
        <v>4</v>
      </c>
      <c r="AJ34" s="238">
        <v>3</v>
      </c>
      <c r="AK34" s="238">
        <v>26</v>
      </c>
      <c r="AL34" s="238">
        <v>61</v>
      </c>
      <c r="AM34" s="238" t="s">
        <v>363</v>
      </c>
      <c r="AN34" s="238">
        <v>5</v>
      </c>
      <c r="AO34" s="238">
        <v>1</v>
      </c>
      <c r="AS34" s="238">
        <v>15</v>
      </c>
      <c r="AT34" s="238">
        <v>9</v>
      </c>
      <c r="AU34" s="238">
        <v>60</v>
      </c>
      <c r="AV34" s="238">
        <v>11</v>
      </c>
      <c r="AW34" s="238">
        <v>21</v>
      </c>
      <c r="AX34" s="238">
        <v>2</v>
      </c>
      <c r="AY34" s="238">
        <v>4</v>
      </c>
      <c r="AZ34" s="238">
        <v>3</v>
      </c>
      <c r="BA34" s="238">
        <v>26</v>
      </c>
      <c r="BB34" s="238">
        <v>31</v>
      </c>
      <c r="BC34" s="238" t="s">
        <v>354</v>
      </c>
      <c r="BD34" s="238">
        <v>5</v>
      </c>
      <c r="BE34" s="238">
        <v>4</v>
      </c>
      <c r="BI34" s="238">
        <v>15</v>
      </c>
      <c r="BJ34" s="238">
        <v>9</v>
      </c>
      <c r="BK34" s="238">
        <v>60</v>
      </c>
      <c r="BL34" s="238">
        <v>11</v>
      </c>
      <c r="BM34" s="238">
        <v>21</v>
      </c>
      <c r="CT34" s="238">
        <v>463576.33561933902</v>
      </c>
      <c r="CU34" s="238">
        <v>4967694.0225213803</v>
      </c>
      <c r="CV34" s="238">
        <v>44.861730970000004</v>
      </c>
      <c r="CW34" s="238">
        <v>-93.461032009999997</v>
      </c>
      <c r="CX34" s="238" t="s">
        <v>359</v>
      </c>
      <c r="CY34" s="238" t="s">
        <v>4716</v>
      </c>
    </row>
    <row r="35" spans="1:103" x14ac:dyDescent="0.25">
      <c r="A35" s="238">
        <v>564847</v>
      </c>
      <c r="B35" s="238">
        <v>2</v>
      </c>
      <c r="C35" s="238">
        <v>212</v>
      </c>
      <c r="D35" s="238">
        <v>157.10900000000001</v>
      </c>
      <c r="E35" s="238">
        <v>27</v>
      </c>
      <c r="F35" s="238" t="s">
        <v>2420</v>
      </c>
      <c r="H35" s="238" t="s">
        <v>354</v>
      </c>
      <c r="I35" s="238">
        <v>25</v>
      </c>
      <c r="K35" s="238">
        <v>18501066</v>
      </c>
      <c r="M35" s="238">
        <v>1</v>
      </c>
      <c r="N35" s="238">
        <v>16</v>
      </c>
      <c r="O35" s="238">
        <v>2018</v>
      </c>
      <c r="P35" s="238" t="s">
        <v>368</v>
      </c>
      <c r="Q35" s="238">
        <v>7</v>
      </c>
      <c r="R35" s="238" t="s">
        <v>369</v>
      </c>
      <c r="S35" s="238">
        <v>5</v>
      </c>
      <c r="T35" s="238">
        <v>0</v>
      </c>
      <c r="U35" s="238">
        <v>2</v>
      </c>
      <c r="V35" s="238">
        <v>12</v>
      </c>
      <c r="W35" s="238">
        <v>10</v>
      </c>
      <c r="X35" s="238">
        <v>2</v>
      </c>
      <c r="Y35" s="238">
        <v>1</v>
      </c>
      <c r="Z35" s="238">
        <v>1</v>
      </c>
      <c r="AB35" s="238">
        <v>1</v>
      </c>
      <c r="AC35" s="238">
        <v>98</v>
      </c>
      <c r="AD35" s="238" t="s">
        <v>357</v>
      </c>
      <c r="AF35" s="238" t="s">
        <v>358</v>
      </c>
      <c r="AG35" s="238">
        <v>7</v>
      </c>
      <c r="AH35" s="238">
        <v>2</v>
      </c>
      <c r="AI35" s="238">
        <v>2</v>
      </c>
      <c r="AJ35" s="238">
        <v>3</v>
      </c>
      <c r="AK35" s="238">
        <v>21</v>
      </c>
      <c r="AL35" s="238">
        <v>47</v>
      </c>
      <c r="AM35" s="238" t="s">
        <v>363</v>
      </c>
      <c r="AN35" s="238">
        <v>5</v>
      </c>
      <c r="AO35" s="238">
        <v>4</v>
      </c>
      <c r="AS35" s="238">
        <v>15</v>
      </c>
      <c r="AT35" s="238">
        <v>98</v>
      </c>
      <c r="AU35" s="238">
        <v>60</v>
      </c>
      <c r="AV35" s="238">
        <v>11</v>
      </c>
      <c r="AW35" s="238">
        <v>21</v>
      </c>
      <c r="AX35" s="238">
        <v>2</v>
      </c>
      <c r="AY35" s="238">
        <v>2</v>
      </c>
      <c r="AZ35" s="238">
        <v>3</v>
      </c>
      <c r="BA35" s="238">
        <v>34</v>
      </c>
      <c r="BB35" s="238">
        <v>19</v>
      </c>
      <c r="BC35" s="238" t="s">
        <v>354</v>
      </c>
      <c r="BD35" s="238">
        <v>5</v>
      </c>
      <c r="BE35" s="238">
        <v>1</v>
      </c>
      <c r="BI35" s="238">
        <v>15</v>
      </c>
      <c r="BJ35" s="238">
        <v>98</v>
      </c>
      <c r="BK35" s="238">
        <v>60</v>
      </c>
      <c r="BL35" s="238">
        <v>11</v>
      </c>
      <c r="BM35" s="238">
        <v>21</v>
      </c>
      <c r="CT35" s="238">
        <v>463589.03564473899</v>
      </c>
      <c r="CU35" s="238">
        <v>4967704.6058758805</v>
      </c>
      <c r="CV35" s="238">
        <v>44.861826890000003</v>
      </c>
      <c r="CW35" s="238">
        <v>-93.460872019999996</v>
      </c>
      <c r="CX35" s="238" t="s">
        <v>359</v>
      </c>
      <c r="CY35" s="238" t="s">
        <v>4717</v>
      </c>
    </row>
    <row r="36" spans="1:103" x14ac:dyDescent="0.25">
      <c r="A36" s="238">
        <v>724297</v>
      </c>
      <c r="B36" s="238">
        <v>2</v>
      </c>
      <c r="C36" s="238">
        <v>212</v>
      </c>
      <c r="D36" s="238">
        <v>157.11699999999999</v>
      </c>
      <c r="E36" s="238">
        <v>27</v>
      </c>
      <c r="F36" s="238" t="s">
        <v>2420</v>
      </c>
      <c r="H36" s="238" t="s">
        <v>354</v>
      </c>
      <c r="I36" s="238">
        <v>25</v>
      </c>
      <c r="K36" s="238">
        <v>19021205</v>
      </c>
      <c r="M36" s="238">
        <v>6</v>
      </c>
      <c r="N36" s="238">
        <v>4</v>
      </c>
      <c r="O36" s="238">
        <v>2019</v>
      </c>
      <c r="P36" s="238" t="s">
        <v>368</v>
      </c>
      <c r="Q36" s="238">
        <v>8</v>
      </c>
      <c r="S36" s="238">
        <v>3</v>
      </c>
      <c r="T36" s="238">
        <v>0</v>
      </c>
      <c r="U36" s="238">
        <v>2</v>
      </c>
      <c r="V36" s="238">
        <v>12</v>
      </c>
      <c r="W36" s="238">
        <v>10</v>
      </c>
      <c r="X36" s="238">
        <v>5</v>
      </c>
      <c r="Y36" s="238">
        <v>1</v>
      </c>
      <c r="Z36" s="238">
        <v>1</v>
      </c>
      <c r="AB36" s="238">
        <v>1</v>
      </c>
      <c r="AC36" s="238">
        <v>98</v>
      </c>
      <c r="AD36" s="238" t="s">
        <v>357</v>
      </c>
      <c r="AE36" s="238" t="s">
        <v>2726</v>
      </c>
      <c r="AF36" s="238" t="s">
        <v>405</v>
      </c>
      <c r="AG36" s="238">
        <v>7</v>
      </c>
      <c r="AH36" s="238">
        <v>2</v>
      </c>
      <c r="AI36" s="238">
        <v>2</v>
      </c>
      <c r="AJ36" s="238">
        <v>3</v>
      </c>
      <c r="AK36" s="238">
        <v>21</v>
      </c>
      <c r="AL36" s="238">
        <v>27</v>
      </c>
      <c r="AM36" s="238" t="s">
        <v>363</v>
      </c>
      <c r="AN36" s="238">
        <v>5</v>
      </c>
      <c r="AO36" s="238">
        <v>4</v>
      </c>
      <c r="AS36" s="238">
        <v>15</v>
      </c>
      <c r="AT36" s="238">
        <v>9</v>
      </c>
      <c r="AU36" s="238">
        <v>60</v>
      </c>
      <c r="AV36" s="238">
        <v>11</v>
      </c>
      <c r="AW36" s="238">
        <v>21</v>
      </c>
      <c r="AX36" s="238">
        <v>2</v>
      </c>
      <c r="AY36" s="238">
        <v>90</v>
      </c>
      <c r="AZ36" s="238">
        <v>3</v>
      </c>
      <c r="BA36" s="238">
        <v>21</v>
      </c>
      <c r="BB36" s="238">
        <v>48</v>
      </c>
      <c r="BC36" s="238" t="s">
        <v>354</v>
      </c>
      <c r="BD36" s="238">
        <v>5</v>
      </c>
      <c r="BE36" s="238">
        <v>1</v>
      </c>
      <c r="BI36" s="238">
        <v>15</v>
      </c>
      <c r="BJ36" s="238">
        <v>9</v>
      </c>
      <c r="BK36" s="238">
        <v>60</v>
      </c>
      <c r="BL36" s="238">
        <v>11</v>
      </c>
      <c r="BM36" s="238">
        <v>21</v>
      </c>
      <c r="CT36" s="238">
        <v>463616.32647589099</v>
      </c>
      <c r="CU36" s="238">
        <v>4967710.7126050601</v>
      </c>
      <c r="CV36" s="238">
        <v>44.861883259999999</v>
      </c>
      <c r="CW36" s="238">
        <v>-93.460527040000002</v>
      </c>
      <c r="CX36" s="238" t="s">
        <v>359</v>
      </c>
      <c r="CY36" s="238" t="s">
        <v>4718</v>
      </c>
    </row>
    <row r="37" spans="1:103" x14ac:dyDescent="0.25">
      <c r="A37" s="238">
        <v>723082</v>
      </c>
      <c r="B37" s="238">
        <v>2</v>
      </c>
      <c r="C37" s="238">
        <v>212</v>
      </c>
      <c r="D37" s="238">
        <v>157.124</v>
      </c>
      <c r="E37" s="238">
        <v>27</v>
      </c>
      <c r="F37" s="238" t="s">
        <v>2420</v>
      </c>
      <c r="H37" s="238" t="s">
        <v>354</v>
      </c>
      <c r="I37" s="238">
        <v>25</v>
      </c>
      <c r="K37" s="238">
        <v>19506172</v>
      </c>
      <c r="M37" s="238">
        <v>5</v>
      </c>
      <c r="N37" s="238">
        <v>13</v>
      </c>
      <c r="O37" s="238">
        <v>2019</v>
      </c>
      <c r="P37" s="238" t="s">
        <v>361</v>
      </c>
      <c r="Q37" s="238">
        <v>16</v>
      </c>
      <c r="R37" s="238" t="s">
        <v>356</v>
      </c>
      <c r="S37" s="238">
        <v>5</v>
      </c>
      <c r="T37" s="238">
        <v>0</v>
      </c>
      <c r="U37" s="238">
        <v>2</v>
      </c>
      <c r="V37" s="238">
        <v>12</v>
      </c>
      <c r="W37" s="238">
        <v>10</v>
      </c>
      <c r="X37" s="238">
        <v>2</v>
      </c>
      <c r="Y37" s="238">
        <v>1</v>
      </c>
      <c r="Z37" s="238">
        <v>1</v>
      </c>
      <c r="AB37" s="238">
        <v>1</v>
      </c>
      <c r="AC37" s="238">
        <v>98</v>
      </c>
      <c r="AD37" s="238" t="s">
        <v>357</v>
      </c>
      <c r="AF37" s="238" t="s">
        <v>405</v>
      </c>
      <c r="AG37" s="238">
        <v>7</v>
      </c>
      <c r="AH37" s="238">
        <v>2</v>
      </c>
      <c r="AI37" s="238">
        <v>4</v>
      </c>
      <c r="AJ37" s="238">
        <v>4</v>
      </c>
      <c r="AK37" s="238">
        <v>21</v>
      </c>
      <c r="AL37" s="238">
        <v>52</v>
      </c>
      <c r="AM37" s="238" t="s">
        <v>363</v>
      </c>
      <c r="AN37" s="238">
        <v>5</v>
      </c>
      <c r="AO37" s="238">
        <v>1</v>
      </c>
      <c r="AS37" s="238">
        <v>15</v>
      </c>
      <c r="AT37" s="238">
        <v>9</v>
      </c>
      <c r="AU37" s="238">
        <v>60</v>
      </c>
      <c r="AV37" s="238">
        <v>11</v>
      </c>
      <c r="AW37" s="238">
        <v>21</v>
      </c>
      <c r="AX37" s="238">
        <v>2</v>
      </c>
      <c r="AY37" s="238">
        <v>2</v>
      </c>
      <c r="AZ37" s="238">
        <v>4</v>
      </c>
      <c r="BA37" s="238">
        <v>28</v>
      </c>
      <c r="BB37" s="238">
        <v>21</v>
      </c>
      <c r="BC37" s="238" t="s">
        <v>354</v>
      </c>
      <c r="BD37" s="238">
        <v>5</v>
      </c>
      <c r="BE37" s="238">
        <v>70</v>
      </c>
      <c r="BI37" s="238">
        <v>15</v>
      </c>
      <c r="BJ37" s="238">
        <v>9</v>
      </c>
      <c r="BK37" s="238">
        <v>60</v>
      </c>
      <c r="BL37" s="238">
        <v>11</v>
      </c>
      <c r="BM37" s="238">
        <v>21</v>
      </c>
      <c r="CT37" s="238">
        <v>463627.13572093798</v>
      </c>
      <c r="CU37" s="238">
        <v>4967725.7725848798</v>
      </c>
      <c r="CV37" s="238">
        <v>44.86201938</v>
      </c>
      <c r="CW37" s="238">
        <v>-93.460391299999998</v>
      </c>
      <c r="CX37" s="238" t="s">
        <v>359</v>
      </c>
      <c r="CY37" s="238" t="s">
        <v>4719</v>
      </c>
    </row>
    <row r="38" spans="1:103" x14ac:dyDescent="0.25">
      <c r="A38" s="238">
        <v>509775</v>
      </c>
      <c r="B38" s="238">
        <v>2</v>
      </c>
      <c r="C38" s="238">
        <v>212</v>
      </c>
      <c r="D38" s="238">
        <v>157.137</v>
      </c>
      <c r="E38" s="238">
        <v>27</v>
      </c>
      <c r="F38" s="238" t="s">
        <v>2420</v>
      </c>
      <c r="H38" s="238" t="s">
        <v>354</v>
      </c>
      <c r="I38" s="238">
        <v>25</v>
      </c>
      <c r="K38" s="238">
        <v>17510862</v>
      </c>
      <c r="M38" s="238">
        <v>9</v>
      </c>
      <c r="N38" s="238">
        <v>29</v>
      </c>
      <c r="O38" s="238">
        <v>2017</v>
      </c>
      <c r="P38" s="238" t="s">
        <v>362</v>
      </c>
      <c r="Q38" s="238">
        <v>7</v>
      </c>
      <c r="R38" s="238" t="s">
        <v>356</v>
      </c>
      <c r="S38" s="238">
        <v>5</v>
      </c>
      <c r="T38" s="238">
        <v>0</v>
      </c>
      <c r="U38" s="238">
        <v>2</v>
      </c>
      <c r="V38" s="238">
        <v>12</v>
      </c>
      <c r="W38" s="238">
        <v>10</v>
      </c>
      <c r="X38" s="238">
        <v>2</v>
      </c>
      <c r="Y38" s="238">
        <v>1</v>
      </c>
      <c r="Z38" s="238">
        <v>1</v>
      </c>
      <c r="AB38" s="238">
        <v>1</v>
      </c>
      <c r="AC38" s="238">
        <v>98</v>
      </c>
      <c r="AD38" s="238" t="s">
        <v>357</v>
      </c>
      <c r="AF38" s="238" t="s">
        <v>358</v>
      </c>
      <c r="AG38" s="238">
        <v>7</v>
      </c>
      <c r="AH38" s="238">
        <v>2</v>
      </c>
      <c r="AI38" s="238">
        <v>4</v>
      </c>
      <c r="AJ38" s="238">
        <v>4</v>
      </c>
      <c r="AK38" s="238">
        <v>21</v>
      </c>
      <c r="AL38" s="238">
        <v>37</v>
      </c>
      <c r="AM38" s="238" t="s">
        <v>354</v>
      </c>
      <c r="AN38" s="238">
        <v>5</v>
      </c>
      <c r="AO38" s="238">
        <v>4</v>
      </c>
      <c r="AS38" s="238">
        <v>15</v>
      </c>
      <c r="AT38" s="238">
        <v>98</v>
      </c>
      <c r="AU38" s="238">
        <v>60</v>
      </c>
      <c r="AV38" s="238">
        <v>11</v>
      </c>
      <c r="AW38" s="238">
        <v>21</v>
      </c>
      <c r="AX38" s="238">
        <v>2</v>
      </c>
      <c r="AY38" s="238">
        <v>4</v>
      </c>
      <c r="AZ38" s="238">
        <v>4</v>
      </c>
      <c r="BA38" s="238">
        <v>34</v>
      </c>
      <c r="BB38" s="238">
        <v>16</v>
      </c>
      <c r="BC38" s="238" t="s">
        <v>363</v>
      </c>
      <c r="BD38" s="238">
        <v>5</v>
      </c>
      <c r="BE38" s="238">
        <v>1</v>
      </c>
      <c r="BI38" s="238">
        <v>15</v>
      </c>
      <c r="BJ38" s="238">
        <v>98</v>
      </c>
      <c r="BK38" s="238">
        <v>60</v>
      </c>
      <c r="BL38" s="238">
        <v>11</v>
      </c>
      <c r="BM38" s="238">
        <v>21</v>
      </c>
      <c r="CT38" s="238">
        <v>463633.48573363898</v>
      </c>
      <c r="CU38" s="238">
        <v>4967691.9058504803</v>
      </c>
      <c r="CV38" s="238">
        <v>44.861714839999998</v>
      </c>
      <c r="CW38" s="238">
        <v>-93.460308499999996</v>
      </c>
      <c r="CX38" s="238" t="s">
        <v>359</v>
      </c>
      <c r="CY38" s="238" t="s">
        <v>4720</v>
      </c>
    </row>
    <row r="39" spans="1:103" x14ac:dyDescent="0.25">
      <c r="A39" s="238">
        <v>780723</v>
      </c>
      <c r="B39" s="238">
        <v>2</v>
      </c>
      <c r="C39" s="238">
        <v>212</v>
      </c>
      <c r="D39" s="238">
        <v>157.161</v>
      </c>
      <c r="E39" s="238">
        <v>27</v>
      </c>
      <c r="F39" s="238" t="s">
        <v>2420</v>
      </c>
      <c r="H39" s="238" t="s">
        <v>354</v>
      </c>
      <c r="I39" s="238">
        <v>25</v>
      </c>
      <c r="K39" s="238">
        <v>20002117</v>
      </c>
      <c r="L39" s="238">
        <v>200180119</v>
      </c>
      <c r="M39" s="238">
        <v>1</v>
      </c>
      <c r="N39" s="238">
        <v>18</v>
      </c>
      <c r="O39" s="238">
        <v>2020</v>
      </c>
      <c r="P39" s="238" t="s">
        <v>364</v>
      </c>
      <c r="Q39" s="238">
        <v>14</v>
      </c>
      <c r="R39" s="238">
        <v>98</v>
      </c>
      <c r="S39" s="238">
        <v>5</v>
      </c>
      <c r="T39" s="238">
        <v>0</v>
      </c>
      <c r="U39" s="238">
        <v>2</v>
      </c>
      <c r="V39" s="238">
        <v>5</v>
      </c>
      <c r="W39" s="238">
        <v>10</v>
      </c>
      <c r="X39" s="238">
        <v>3</v>
      </c>
      <c r="Y39" s="238">
        <v>1</v>
      </c>
      <c r="Z39" s="238">
        <v>1</v>
      </c>
      <c r="AB39" s="238">
        <v>5</v>
      </c>
      <c r="AC39" s="238">
        <v>98</v>
      </c>
      <c r="AD39" s="238" t="s">
        <v>357</v>
      </c>
      <c r="AF39" s="238" t="s">
        <v>405</v>
      </c>
      <c r="AG39" s="238">
        <v>10</v>
      </c>
      <c r="AH39" s="238">
        <v>2</v>
      </c>
      <c r="AI39" s="238">
        <v>4</v>
      </c>
      <c r="AJ39" s="238">
        <v>1</v>
      </c>
      <c r="AK39" s="238">
        <v>21</v>
      </c>
      <c r="AL39" s="238">
        <v>28</v>
      </c>
      <c r="AM39" s="238" t="s">
        <v>354</v>
      </c>
      <c r="AN39" s="238">
        <v>5</v>
      </c>
      <c r="AO39" s="238">
        <v>66</v>
      </c>
      <c r="AS39" s="238">
        <v>14</v>
      </c>
      <c r="AT39" s="238">
        <v>20</v>
      </c>
      <c r="AU39" s="238">
        <v>35</v>
      </c>
      <c r="AV39" s="238">
        <v>11</v>
      </c>
      <c r="AW39" s="238">
        <v>21</v>
      </c>
      <c r="AX39" s="238">
        <v>2</v>
      </c>
      <c r="AY39" s="238">
        <v>2</v>
      </c>
      <c r="AZ39" s="238">
        <v>4</v>
      </c>
      <c r="BA39" s="238">
        <v>21</v>
      </c>
      <c r="BB39" s="238">
        <v>22</v>
      </c>
      <c r="BC39" s="238" t="s">
        <v>354</v>
      </c>
      <c r="BD39" s="238">
        <v>5</v>
      </c>
      <c r="BE39" s="238">
        <v>1</v>
      </c>
      <c r="BI39" s="238">
        <v>14</v>
      </c>
      <c r="BJ39" s="238">
        <v>20</v>
      </c>
      <c r="BK39" s="238">
        <v>35</v>
      </c>
      <c r="BL39" s="238">
        <v>11</v>
      </c>
      <c r="BM39" s="238">
        <v>21</v>
      </c>
      <c r="CT39" s="238">
        <v>463686.84018677502</v>
      </c>
      <c r="CU39" s="238">
        <v>4967721.90402201</v>
      </c>
      <c r="CV39" s="238">
        <v>44.861987599999999</v>
      </c>
      <c r="CW39" s="238">
        <v>-93.459635340000005</v>
      </c>
      <c r="CX39" s="238" t="s">
        <v>359</v>
      </c>
      <c r="CY39" s="238" t="s">
        <v>4721</v>
      </c>
    </row>
    <row r="40" spans="1:103" x14ac:dyDescent="0.25">
      <c r="A40" s="238">
        <v>817768</v>
      </c>
      <c r="B40" s="238">
        <v>2</v>
      </c>
      <c r="C40" s="238">
        <v>212</v>
      </c>
      <c r="D40" s="238">
        <v>157.18</v>
      </c>
      <c r="E40" s="238">
        <v>27</v>
      </c>
      <c r="F40" s="238" t="s">
        <v>2420</v>
      </c>
      <c r="H40" s="238" t="s">
        <v>354</v>
      </c>
      <c r="I40" s="238">
        <v>25</v>
      </c>
      <c r="K40" s="238">
        <v>20505271</v>
      </c>
      <c r="L40" s="238">
        <v>201840130</v>
      </c>
      <c r="M40" s="238">
        <v>7</v>
      </c>
      <c r="N40" s="238">
        <v>2</v>
      </c>
      <c r="O40" s="238">
        <v>2020</v>
      </c>
      <c r="P40" s="238" t="s">
        <v>384</v>
      </c>
      <c r="Q40" s="238">
        <v>15</v>
      </c>
      <c r="R40" s="238" t="s">
        <v>356</v>
      </c>
      <c r="S40" s="238">
        <v>2</v>
      </c>
      <c r="T40" s="238">
        <v>0</v>
      </c>
      <c r="U40" s="238">
        <v>1</v>
      </c>
      <c r="W40" s="238">
        <v>89</v>
      </c>
      <c r="X40" s="238">
        <v>2</v>
      </c>
      <c r="Y40" s="238">
        <v>1</v>
      </c>
      <c r="Z40" s="238">
        <v>1</v>
      </c>
      <c r="AB40" s="238">
        <v>1</v>
      </c>
      <c r="AC40" s="238">
        <v>98</v>
      </c>
      <c r="AD40" s="238" t="s">
        <v>357</v>
      </c>
      <c r="AF40" s="238" t="s">
        <v>405</v>
      </c>
      <c r="AG40" s="238">
        <v>4</v>
      </c>
      <c r="AH40" s="238">
        <v>2</v>
      </c>
      <c r="AI40" s="238">
        <v>31</v>
      </c>
      <c r="AJ40" s="238">
        <v>4</v>
      </c>
      <c r="AK40" s="238">
        <v>27</v>
      </c>
      <c r="AL40" s="238">
        <v>23</v>
      </c>
      <c r="AM40" s="238" t="s">
        <v>354</v>
      </c>
      <c r="AN40" s="238">
        <v>5</v>
      </c>
      <c r="AO40" s="238">
        <v>10</v>
      </c>
      <c r="AP40" s="238">
        <v>71</v>
      </c>
      <c r="AS40" s="238">
        <v>15</v>
      </c>
      <c r="AT40" s="238">
        <v>9</v>
      </c>
      <c r="AU40" s="238">
        <v>60</v>
      </c>
      <c r="AV40" s="238">
        <v>11</v>
      </c>
      <c r="AW40" s="238">
        <v>21</v>
      </c>
      <c r="CT40" s="238">
        <v>463716.03589873901</v>
      </c>
      <c r="CU40" s="238">
        <v>4967725.7725848798</v>
      </c>
      <c r="CV40" s="238">
        <v>44.862023909999998</v>
      </c>
      <c r="CW40" s="238">
        <v>-93.459266080000006</v>
      </c>
      <c r="CX40" s="238" t="s">
        <v>359</v>
      </c>
      <c r="CY40" s="238" t="s">
        <v>4722</v>
      </c>
    </row>
    <row r="41" spans="1:103" x14ac:dyDescent="0.25">
      <c r="A41" s="238">
        <v>425665</v>
      </c>
      <c r="B41" s="238">
        <v>2</v>
      </c>
      <c r="C41" s="238">
        <v>212</v>
      </c>
      <c r="D41" s="238">
        <v>157.185</v>
      </c>
      <c r="E41" s="238">
        <v>27</v>
      </c>
      <c r="F41" s="238" t="s">
        <v>2420</v>
      </c>
      <c r="H41" s="238" t="s">
        <v>354</v>
      </c>
      <c r="I41" s="238">
        <v>25</v>
      </c>
      <c r="K41" s="238">
        <v>17006957</v>
      </c>
      <c r="M41" s="238">
        <v>2</v>
      </c>
      <c r="N41" s="238">
        <v>27</v>
      </c>
      <c r="O41" s="238">
        <v>2017</v>
      </c>
      <c r="P41" s="238" t="s">
        <v>361</v>
      </c>
      <c r="Q41" s="238">
        <v>18</v>
      </c>
      <c r="R41" s="238" t="s">
        <v>356</v>
      </c>
      <c r="S41" s="238">
        <v>5</v>
      </c>
      <c r="T41" s="238">
        <v>0</v>
      </c>
      <c r="U41" s="238">
        <v>2</v>
      </c>
      <c r="V41" s="238">
        <v>12</v>
      </c>
      <c r="W41" s="238">
        <v>10</v>
      </c>
      <c r="X41" s="238">
        <v>26</v>
      </c>
      <c r="Y41" s="238">
        <v>4</v>
      </c>
      <c r="Z41" s="238">
        <v>1</v>
      </c>
      <c r="AB41" s="238">
        <v>1</v>
      </c>
      <c r="AC41" s="238">
        <v>98</v>
      </c>
      <c r="AD41" s="238" t="s">
        <v>357</v>
      </c>
      <c r="AF41" s="238" t="s">
        <v>405</v>
      </c>
      <c r="AG41" s="238">
        <v>7</v>
      </c>
      <c r="AH41" s="238">
        <v>2</v>
      </c>
      <c r="AI41" s="238">
        <v>2</v>
      </c>
      <c r="AJ41" s="238">
        <v>4</v>
      </c>
      <c r="AK41" s="238">
        <v>34</v>
      </c>
      <c r="AL41" s="238">
        <v>56</v>
      </c>
      <c r="AM41" s="238" t="s">
        <v>363</v>
      </c>
      <c r="AN41" s="238">
        <v>5</v>
      </c>
      <c r="AO41" s="238">
        <v>1</v>
      </c>
      <c r="AS41" s="238">
        <v>11</v>
      </c>
      <c r="AT41" s="238">
        <v>20</v>
      </c>
      <c r="AU41" s="238">
        <v>60</v>
      </c>
      <c r="AV41" s="238">
        <v>11</v>
      </c>
      <c r="AW41" s="238">
        <v>21</v>
      </c>
      <c r="AX41" s="238">
        <v>2</v>
      </c>
      <c r="AY41" s="238">
        <v>4</v>
      </c>
      <c r="AZ41" s="238">
        <v>4</v>
      </c>
      <c r="BA41" s="238">
        <v>34</v>
      </c>
      <c r="BB41" s="238">
        <v>56</v>
      </c>
      <c r="BC41" s="238" t="s">
        <v>363</v>
      </c>
      <c r="BD41" s="238">
        <v>5</v>
      </c>
      <c r="BE41" s="238">
        <v>1</v>
      </c>
      <c r="BI41" s="238">
        <v>11</v>
      </c>
      <c r="BJ41" s="238">
        <v>20</v>
      </c>
      <c r="BK41" s="238">
        <v>60</v>
      </c>
      <c r="BL41" s="238">
        <v>11</v>
      </c>
      <c r="BM41" s="238">
        <v>21</v>
      </c>
      <c r="CT41" s="238">
        <v>463688.42768994998</v>
      </c>
      <c r="CU41" s="238">
        <v>4967724.3651833702</v>
      </c>
      <c r="CV41" s="238">
        <v>44.862009829999998</v>
      </c>
      <c r="CW41" s="238">
        <v>-93.459615420000006</v>
      </c>
      <c r="CX41" s="238" t="s">
        <v>359</v>
      </c>
      <c r="CY41" s="238" t="s">
        <v>4723</v>
      </c>
    </row>
    <row r="42" spans="1:103" x14ac:dyDescent="0.25">
      <c r="A42" s="238">
        <v>768987</v>
      </c>
      <c r="B42" s="238">
        <v>2</v>
      </c>
      <c r="C42" s="238">
        <v>212</v>
      </c>
      <c r="D42" s="238">
        <v>157.18700000000001</v>
      </c>
      <c r="E42" s="238">
        <v>27</v>
      </c>
      <c r="F42" s="238" t="s">
        <v>2420</v>
      </c>
      <c r="H42" s="238" t="s">
        <v>354</v>
      </c>
      <c r="I42" s="238">
        <v>25</v>
      </c>
      <c r="K42" s="238">
        <v>19514737</v>
      </c>
      <c r="M42" s="238">
        <v>12</v>
      </c>
      <c r="N42" s="238">
        <v>3</v>
      </c>
      <c r="O42" s="238">
        <v>2019</v>
      </c>
      <c r="P42" s="238" t="s">
        <v>368</v>
      </c>
      <c r="Q42" s="238">
        <v>8</v>
      </c>
      <c r="R42" s="238" t="s">
        <v>369</v>
      </c>
      <c r="S42" s="238">
        <v>5</v>
      </c>
      <c r="T42" s="238">
        <v>0</v>
      </c>
      <c r="U42" s="238">
        <v>2</v>
      </c>
      <c r="V42" s="238">
        <v>12</v>
      </c>
      <c r="W42" s="238">
        <v>10</v>
      </c>
      <c r="X42" s="238">
        <v>2</v>
      </c>
      <c r="Y42" s="238">
        <v>1</v>
      </c>
      <c r="Z42" s="238">
        <v>2</v>
      </c>
      <c r="AB42" s="238">
        <v>5</v>
      </c>
      <c r="AC42" s="238">
        <v>98</v>
      </c>
      <c r="AD42" s="238" t="s">
        <v>357</v>
      </c>
      <c r="AF42" s="238" t="s">
        <v>358</v>
      </c>
      <c r="AG42" s="238">
        <v>7</v>
      </c>
      <c r="AH42" s="238">
        <v>2</v>
      </c>
      <c r="AI42" s="238">
        <v>2</v>
      </c>
      <c r="AJ42" s="238">
        <v>3</v>
      </c>
      <c r="AK42" s="238">
        <v>21</v>
      </c>
      <c r="AL42" s="238">
        <v>32</v>
      </c>
      <c r="AM42" s="238" t="s">
        <v>363</v>
      </c>
      <c r="AN42" s="238">
        <v>5</v>
      </c>
      <c r="AO42" s="238">
        <v>4</v>
      </c>
      <c r="AS42" s="238">
        <v>15</v>
      </c>
      <c r="AT42" s="238">
        <v>98</v>
      </c>
      <c r="AU42" s="238">
        <v>60</v>
      </c>
      <c r="AV42" s="238">
        <v>11</v>
      </c>
      <c r="AW42" s="238">
        <v>21</v>
      </c>
      <c r="AX42" s="238">
        <v>2</v>
      </c>
      <c r="AY42" s="238">
        <v>2</v>
      </c>
      <c r="AZ42" s="238">
        <v>3</v>
      </c>
      <c r="BA42" s="238">
        <v>34</v>
      </c>
      <c r="BB42" s="238">
        <v>61</v>
      </c>
      <c r="BC42" s="238" t="s">
        <v>354</v>
      </c>
      <c r="BD42" s="238">
        <v>5</v>
      </c>
      <c r="BE42" s="238">
        <v>1</v>
      </c>
      <c r="BI42" s="238">
        <v>15</v>
      </c>
      <c r="BJ42" s="238">
        <v>98</v>
      </c>
      <c r="BK42" s="238">
        <v>60</v>
      </c>
      <c r="BL42" s="238">
        <v>11</v>
      </c>
      <c r="BM42" s="238">
        <v>21</v>
      </c>
      <c r="CT42" s="238">
        <v>463716.03589873901</v>
      </c>
      <c r="CU42" s="238">
        <v>4967700.3725340804</v>
      </c>
      <c r="CV42" s="238">
        <v>44.861795260000001</v>
      </c>
      <c r="CW42" s="238">
        <v>-93.459264259999998</v>
      </c>
      <c r="CX42" s="238" t="s">
        <v>391</v>
      </c>
      <c r="CY42" s="238" t="s">
        <v>4724</v>
      </c>
    </row>
    <row r="43" spans="1:103" x14ac:dyDescent="0.25">
      <c r="A43" s="238">
        <v>319110</v>
      </c>
      <c r="B43" s="238">
        <v>2</v>
      </c>
      <c r="C43" s="238">
        <v>212</v>
      </c>
      <c r="D43" s="238">
        <v>157.19</v>
      </c>
      <c r="E43" s="238">
        <v>27</v>
      </c>
      <c r="F43" s="238" t="s">
        <v>2420</v>
      </c>
      <c r="H43" s="238" t="s">
        <v>354</v>
      </c>
      <c r="I43" s="238">
        <v>25</v>
      </c>
      <c r="K43" s="238">
        <v>16001351</v>
      </c>
      <c r="M43" s="238">
        <v>1</v>
      </c>
      <c r="N43" s="238">
        <v>11</v>
      </c>
      <c r="O43" s="238">
        <v>2016</v>
      </c>
      <c r="P43" s="238" t="s">
        <v>361</v>
      </c>
      <c r="Q43" s="238">
        <v>18</v>
      </c>
      <c r="R43" s="238" t="s">
        <v>356</v>
      </c>
      <c r="S43" s="238">
        <v>5</v>
      </c>
      <c r="T43" s="238">
        <v>0</v>
      </c>
      <c r="U43" s="238">
        <v>1</v>
      </c>
      <c r="W43" s="238">
        <v>83</v>
      </c>
      <c r="X43" s="238">
        <v>2</v>
      </c>
      <c r="Y43" s="238">
        <v>4</v>
      </c>
      <c r="Z43" s="238">
        <v>4</v>
      </c>
      <c r="AB43" s="238">
        <v>5</v>
      </c>
      <c r="AC43" s="238">
        <v>98</v>
      </c>
      <c r="AD43" s="238" t="s">
        <v>357</v>
      </c>
      <c r="AF43" s="238" t="s">
        <v>405</v>
      </c>
      <c r="AG43" s="238">
        <v>3</v>
      </c>
      <c r="AH43" s="238">
        <v>2</v>
      </c>
      <c r="AI43" s="238">
        <v>3</v>
      </c>
      <c r="AJ43" s="238">
        <v>4</v>
      </c>
      <c r="AK43" s="238">
        <v>21</v>
      </c>
      <c r="AL43" s="238">
        <v>28</v>
      </c>
      <c r="AM43" s="238" t="s">
        <v>354</v>
      </c>
      <c r="AN43" s="238">
        <v>5</v>
      </c>
      <c r="AO43" s="238">
        <v>90</v>
      </c>
      <c r="AS43" s="238">
        <v>90</v>
      </c>
      <c r="AT43" s="238">
        <v>98</v>
      </c>
      <c r="AU43" s="238">
        <v>60</v>
      </c>
      <c r="AV43" s="238">
        <v>11</v>
      </c>
      <c r="AW43" s="238">
        <v>21</v>
      </c>
      <c r="CT43" s="238">
        <v>463696.46584831597</v>
      </c>
      <c r="CU43" s="238">
        <v>4967719.8310498605</v>
      </c>
      <c r="CV43" s="238">
        <v>44.861969430000002</v>
      </c>
      <c r="CW43" s="238">
        <v>-93.459513360000003</v>
      </c>
      <c r="CX43" s="238" t="s">
        <v>359</v>
      </c>
      <c r="CY43" s="238" t="s">
        <v>4725</v>
      </c>
    </row>
    <row r="44" spans="1:103" x14ac:dyDescent="0.25">
      <c r="A44" s="238">
        <v>725268</v>
      </c>
      <c r="B44" s="238">
        <v>2</v>
      </c>
      <c r="C44" s="238">
        <v>212</v>
      </c>
      <c r="D44" s="238">
        <v>157.19499999999999</v>
      </c>
      <c r="E44" s="238">
        <v>27</v>
      </c>
      <c r="F44" s="238" t="s">
        <v>2420</v>
      </c>
      <c r="H44" s="238" t="s">
        <v>354</v>
      </c>
      <c r="I44" s="238">
        <v>25</v>
      </c>
      <c r="K44" s="238">
        <v>19507176</v>
      </c>
      <c r="M44" s="238">
        <v>6</v>
      </c>
      <c r="N44" s="238">
        <v>7</v>
      </c>
      <c r="O44" s="238">
        <v>2019</v>
      </c>
      <c r="P44" s="238" t="s">
        <v>362</v>
      </c>
      <c r="Q44" s="238">
        <v>17</v>
      </c>
      <c r="R44" s="238" t="s">
        <v>356</v>
      </c>
      <c r="S44" s="238">
        <v>5</v>
      </c>
      <c r="T44" s="238">
        <v>0</v>
      </c>
      <c r="U44" s="238">
        <v>2</v>
      </c>
      <c r="V44" s="238">
        <v>10</v>
      </c>
      <c r="W44" s="238">
        <v>10</v>
      </c>
      <c r="X44" s="238">
        <v>2</v>
      </c>
      <c r="Y44" s="238">
        <v>1</v>
      </c>
      <c r="Z44" s="238">
        <v>1</v>
      </c>
      <c r="AB44" s="238">
        <v>1</v>
      </c>
      <c r="AC44" s="238">
        <v>98</v>
      </c>
      <c r="AD44" s="238" t="s">
        <v>4726</v>
      </c>
      <c r="AF44" s="238" t="s">
        <v>358</v>
      </c>
      <c r="AG44" s="238">
        <v>5</v>
      </c>
      <c r="AH44" s="238">
        <v>2</v>
      </c>
      <c r="AI44" s="238">
        <v>2</v>
      </c>
      <c r="AJ44" s="238">
        <v>4</v>
      </c>
      <c r="AK44" s="238">
        <v>21</v>
      </c>
      <c r="AL44" s="238">
        <v>27</v>
      </c>
      <c r="AM44" s="238" t="s">
        <v>363</v>
      </c>
      <c r="AN44" s="238">
        <v>5</v>
      </c>
      <c r="AO44" s="238">
        <v>1</v>
      </c>
      <c r="AS44" s="238">
        <v>15</v>
      </c>
      <c r="AT44" s="238">
        <v>9</v>
      </c>
      <c r="AU44" s="238">
        <v>60</v>
      </c>
      <c r="AV44" s="238">
        <v>11</v>
      </c>
      <c r="AW44" s="238">
        <v>21</v>
      </c>
      <c r="AX44" s="238">
        <v>2</v>
      </c>
      <c r="AY44" s="238">
        <v>2</v>
      </c>
      <c r="AZ44" s="238">
        <v>4</v>
      </c>
      <c r="BA44" s="238">
        <v>21</v>
      </c>
      <c r="BB44" s="238">
        <v>69</v>
      </c>
      <c r="BC44" s="238" t="s">
        <v>363</v>
      </c>
      <c r="BD44" s="238">
        <v>5</v>
      </c>
      <c r="BE44" s="238">
        <v>10</v>
      </c>
      <c r="BI44" s="238">
        <v>15</v>
      </c>
      <c r="BJ44" s="238">
        <v>9</v>
      </c>
      <c r="BK44" s="238">
        <v>60</v>
      </c>
      <c r="BL44" s="238">
        <v>11</v>
      </c>
      <c r="BM44" s="238">
        <v>21</v>
      </c>
      <c r="CT44" s="238">
        <v>463728.73592413898</v>
      </c>
      <c r="CU44" s="238">
        <v>4967708.8392176796</v>
      </c>
      <c r="CV44" s="238">
        <v>44.861872120000001</v>
      </c>
      <c r="CW44" s="238">
        <v>-93.459104120000006</v>
      </c>
      <c r="CX44" s="238" t="s">
        <v>359</v>
      </c>
      <c r="CY44" s="238" t="s">
        <v>4727</v>
      </c>
    </row>
    <row r="45" spans="1:103" x14ac:dyDescent="0.25">
      <c r="A45" s="238">
        <v>365925</v>
      </c>
      <c r="B45" s="238">
        <v>2</v>
      </c>
      <c r="C45" s="238">
        <v>212</v>
      </c>
      <c r="D45" s="238">
        <v>157.197</v>
      </c>
      <c r="E45" s="238">
        <v>27</v>
      </c>
      <c r="F45" s="238" t="s">
        <v>2420</v>
      </c>
      <c r="H45" s="238" t="s">
        <v>354</v>
      </c>
      <c r="I45" s="238">
        <v>25</v>
      </c>
      <c r="K45" s="238">
        <v>16029282</v>
      </c>
      <c r="M45" s="238">
        <v>7</v>
      </c>
      <c r="N45" s="238">
        <v>23</v>
      </c>
      <c r="O45" s="238">
        <v>2016</v>
      </c>
      <c r="P45" s="238" t="s">
        <v>364</v>
      </c>
      <c r="Q45" s="238">
        <v>15</v>
      </c>
      <c r="S45" s="238">
        <v>5</v>
      </c>
      <c r="T45" s="238">
        <v>0</v>
      </c>
      <c r="U45" s="238">
        <v>1</v>
      </c>
      <c r="W45" s="238">
        <v>62</v>
      </c>
      <c r="X45" s="238">
        <v>2</v>
      </c>
      <c r="Y45" s="238">
        <v>1</v>
      </c>
      <c r="Z45" s="238">
        <v>3</v>
      </c>
      <c r="AB45" s="238">
        <v>2</v>
      </c>
      <c r="AC45" s="238">
        <v>98</v>
      </c>
      <c r="AD45" s="238" t="s">
        <v>357</v>
      </c>
      <c r="AF45" s="238" t="s">
        <v>405</v>
      </c>
      <c r="AG45" s="238">
        <v>3</v>
      </c>
      <c r="AH45" s="238">
        <v>2</v>
      </c>
      <c r="AI45" s="238">
        <v>2</v>
      </c>
      <c r="AJ45" s="238">
        <v>4</v>
      </c>
      <c r="AK45" s="238">
        <v>21</v>
      </c>
      <c r="AL45" s="238">
        <v>40</v>
      </c>
      <c r="AM45" s="238" t="s">
        <v>354</v>
      </c>
      <c r="AN45" s="238">
        <v>5</v>
      </c>
      <c r="AO45" s="238">
        <v>1</v>
      </c>
      <c r="AS45" s="238">
        <v>15</v>
      </c>
      <c r="AT45" s="238">
        <v>9</v>
      </c>
      <c r="AU45" s="238">
        <v>60</v>
      </c>
      <c r="AV45" s="238">
        <v>11</v>
      </c>
      <c r="AW45" s="238">
        <v>21</v>
      </c>
      <c r="CT45" s="238">
        <v>463707.69663872599</v>
      </c>
      <c r="CU45" s="238">
        <v>4967713.0226483801</v>
      </c>
      <c r="CV45" s="238">
        <v>44.861908710000002</v>
      </c>
      <c r="CW45" s="238">
        <v>-93.459370719999995</v>
      </c>
      <c r="CX45" s="238" t="s">
        <v>359</v>
      </c>
      <c r="CY45" s="238" t="s">
        <v>4728</v>
      </c>
    </row>
    <row r="46" spans="1:103" x14ac:dyDescent="0.25">
      <c r="A46" s="238">
        <v>581707</v>
      </c>
      <c r="B46" s="238">
        <v>2</v>
      </c>
      <c r="C46" s="238">
        <v>212</v>
      </c>
      <c r="D46" s="238">
        <v>157.19800000000001</v>
      </c>
      <c r="E46" s="238">
        <v>27</v>
      </c>
      <c r="F46" s="238" t="s">
        <v>2420</v>
      </c>
      <c r="H46" s="238" t="s">
        <v>354</v>
      </c>
      <c r="I46" s="238">
        <v>25</v>
      </c>
      <c r="K46" s="238">
        <v>18503502</v>
      </c>
      <c r="M46" s="238">
        <v>3</v>
      </c>
      <c r="N46" s="238">
        <v>5</v>
      </c>
      <c r="O46" s="238">
        <v>2018</v>
      </c>
      <c r="P46" s="238" t="s">
        <v>361</v>
      </c>
      <c r="Q46" s="238">
        <v>23</v>
      </c>
      <c r="R46" s="238" t="s">
        <v>356</v>
      </c>
      <c r="S46" s="238">
        <v>5</v>
      </c>
      <c r="T46" s="238">
        <v>0</v>
      </c>
      <c r="U46" s="238">
        <v>1</v>
      </c>
      <c r="W46" s="238">
        <v>32</v>
      </c>
      <c r="X46" s="238">
        <v>26</v>
      </c>
      <c r="Y46" s="238">
        <v>4</v>
      </c>
      <c r="Z46" s="238">
        <v>4</v>
      </c>
      <c r="AB46" s="238">
        <v>4</v>
      </c>
      <c r="AC46" s="238">
        <v>98</v>
      </c>
      <c r="AD46" s="238" t="s">
        <v>357</v>
      </c>
      <c r="AF46" s="238" t="s">
        <v>358</v>
      </c>
      <c r="AG46" s="238">
        <v>3</v>
      </c>
      <c r="AH46" s="238">
        <v>2</v>
      </c>
      <c r="AI46" s="238">
        <v>2</v>
      </c>
      <c r="AJ46" s="238">
        <v>4</v>
      </c>
      <c r="AK46" s="238">
        <v>28</v>
      </c>
      <c r="AL46" s="238">
        <v>23</v>
      </c>
      <c r="AM46" s="238" t="s">
        <v>363</v>
      </c>
      <c r="AN46" s="238">
        <v>5</v>
      </c>
      <c r="AO46" s="238">
        <v>72</v>
      </c>
      <c r="AS46" s="238">
        <v>15</v>
      </c>
      <c r="AT46" s="238">
        <v>9</v>
      </c>
      <c r="AU46" s="238">
        <v>65</v>
      </c>
      <c r="AV46" s="238">
        <v>11</v>
      </c>
      <c r="AW46" s="238">
        <v>21</v>
      </c>
      <c r="CT46" s="238">
        <v>463732.96926593903</v>
      </c>
      <c r="CU46" s="238">
        <v>4967704.6058758805</v>
      </c>
      <c r="CV46" s="238">
        <v>44.861834229999999</v>
      </c>
      <c r="CW46" s="238">
        <v>-93.459050239999996</v>
      </c>
      <c r="CX46" s="238" t="s">
        <v>359</v>
      </c>
      <c r="CY46" s="238" t="s">
        <v>4729</v>
      </c>
    </row>
    <row r="47" spans="1:103" x14ac:dyDescent="0.25">
      <c r="A47" s="238">
        <v>603438</v>
      </c>
      <c r="B47" s="238">
        <v>2</v>
      </c>
      <c r="C47" s="238">
        <v>212</v>
      </c>
      <c r="D47" s="238">
        <v>157.20099999999999</v>
      </c>
      <c r="E47" s="238">
        <v>27</v>
      </c>
      <c r="F47" s="238" t="s">
        <v>2420</v>
      </c>
      <c r="H47" s="238" t="s">
        <v>354</v>
      </c>
      <c r="I47" s="238">
        <v>25</v>
      </c>
      <c r="K47" s="238">
        <v>18507051</v>
      </c>
      <c r="M47" s="238">
        <v>6</v>
      </c>
      <c r="N47" s="238">
        <v>5</v>
      </c>
      <c r="O47" s="238">
        <v>2018</v>
      </c>
      <c r="P47" s="238" t="s">
        <v>368</v>
      </c>
      <c r="Q47" s="238">
        <v>16</v>
      </c>
      <c r="R47" s="238" t="s">
        <v>356</v>
      </c>
      <c r="S47" s="238">
        <v>3</v>
      </c>
      <c r="T47" s="238">
        <v>0</v>
      </c>
      <c r="U47" s="238">
        <v>2</v>
      </c>
      <c r="V47" s="238">
        <v>12</v>
      </c>
      <c r="W47" s="238">
        <v>10</v>
      </c>
      <c r="X47" s="238">
        <v>2</v>
      </c>
      <c r="Y47" s="238">
        <v>1</v>
      </c>
      <c r="Z47" s="238">
        <v>1</v>
      </c>
      <c r="AB47" s="238">
        <v>1</v>
      </c>
      <c r="AC47" s="238">
        <v>98</v>
      </c>
      <c r="AD47" s="238" t="s">
        <v>357</v>
      </c>
      <c r="AF47" s="238" t="s">
        <v>405</v>
      </c>
      <c r="AG47" s="238">
        <v>7</v>
      </c>
      <c r="AH47" s="238">
        <v>2</v>
      </c>
      <c r="AI47" s="238">
        <v>3</v>
      </c>
      <c r="AJ47" s="238">
        <v>4</v>
      </c>
      <c r="AK47" s="238">
        <v>34</v>
      </c>
      <c r="AL47" s="238">
        <v>48</v>
      </c>
      <c r="AM47" s="238" t="s">
        <v>354</v>
      </c>
      <c r="AN47" s="238">
        <v>5</v>
      </c>
      <c r="AO47" s="238">
        <v>1</v>
      </c>
      <c r="AS47" s="238">
        <v>15</v>
      </c>
      <c r="AT47" s="238">
        <v>9</v>
      </c>
      <c r="AU47" s="238">
        <v>60</v>
      </c>
      <c r="AV47" s="238">
        <v>11</v>
      </c>
      <c r="AW47" s="238">
        <v>21</v>
      </c>
      <c r="AX47" s="238">
        <v>2</v>
      </c>
      <c r="AY47" s="238">
        <v>31</v>
      </c>
      <c r="AZ47" s="238">
        <v>4</v>
      </c>
      <c r="BA47" s="238">
        <v>21</v>
      </c>
      <c r="BB47" s="238">
        <v>48</v>
      </c>
      <c r="BC47" s="238" t="s">
        <v>354</v>
      </c>
      <c r="BD47" s="238">
        <v>5</v>
      </c>
      <c r="BE47" s="238">
        <v>4</v>
      </c>
      <c r="BI47" s="238">
        <v>15</v>
      </c>
      <c r="BJ47" s="238">
        <v>9</v>
      </c>
      <c r="BK47" s="238">
        <v>60</v>
      </c>
      <c r="BL47" s="238">
        <v>11</v>
      </c>
      <c r="BM47" s="238">
        <v>21</v>
      </c>
      <c r="CT47" s="238">
        <v>463732.96926593903</v>
      </c>
      <c r="CU47" s="238">
        <v>4967721.5392430797</v>
      </c>
      <c r="CV47" s="238">
        <v>44.861986659999999</v>
      </c>
      <c r="CW47" s="238">
        <v>-93.459051450000004</v>
      </c>
      <c r="CX47" s="238" t="s">
        <v>359</v>
      </c>
      <c r="CY47" s="238" t="s">
        <v>4730</v>
      </c>
    </row>
    <row r="48" spans="1:103" x14ac:dyDescent="0.25">
      <c r="A48" s="238">
        <v>405081</v>
      </c>
      <c r="B48" s="238">
        <v>2</v>
      </c>
      <c r="C48" s="238">
        <v>212</v>
      </c>
      <c r="D48" s="238">
        <v>157.209</v>
      </c>
      <c r="E48" s="238">
        <v>27</v>
      </c>
      <c r="F48" s="238" t="s">
        <v>2420</v>
      </c>
      <c r="H48" s="238" t="s">
        <v>354</v>
      </c>
      <c r="I48" s="238">
        <v>25</v>
      </c>
      <c r="K48" s="238">
        <v>16514624</v>
      </c>
      <c r="M48" s="238">
        <v>12</v>
      </c>
      <c r="N48" s="238">
        <v>17</v>
      </c>
      <c r="O48" s="238">
        <v>2016</v>
      </c>
      <c r="P48" s="238" t="s">
        <v>364</v>
      </c>
      <c r="Q48" s="238">
        <v>6</v>
      </c>
      <c r="R48" s="238" t="s">
        <v>369</v>
      </c>
      <c r="S48" s="238">
        <v>5</v>
      </c>
      <c r="T48" s="238">
        <v>0</v>
      </c>
      <c r="U48" s="238">
        <v>2</v>
      </c>
      <c r="V48" s="238">
        <v>5</v>
      </c>
      <c r="W48" s="238">
        <v>10</v>
      </c>
      <c r="X48" s="238">
        <v>3</v>
      </c>
      <c r="Y48" s="238">
        <v>4</v>
      </c>
      <c r="Z48" s="238">
        <v>4</v>
      </c>
      <c r="AB48" s="238">
        <v>5</v>
      </c>
      <c r="AC48" s="238">
        <v>98</v>
      </c>
      <c r="AD48" s="238" t="s">
        <v>357</v>
      </c>
      <c r="AF48" s="238" t="s">
        <v>358</v>
      </c>
      <c r="AG48" s="238">
        <v>10</v>
      </c>
      <c r="AH48" s="238">
        <v>2</v>
      </c>
      <c r="AI48" s="238">
        <v>2</v>
      </c>
      <c r="AJ48" s="238">
        <v>3</v>
      </c>
      <c r="AK48" s="238">
        <v>21</v>
      </c>
      <c r="AL48" s="238">
        <v>31</v>
      </c>
      <c r="AM48" s="238" t="s">
        <v>354</v>
      </c>
      <c r="AN48" s="238">
        <v>5</v>
      </c>
      <c r="AO48" s="238">
        <v>90</v>
      </c>
      <c r="AS48" s="238">
        <v>15</v>
      </c>
      <c r="AT48" s="238">
        <v>9</v>
      </c>
      <c r="AU48" s="238">
        <v>60</v>
      </c>
      <c r="AV48" s="238">
        <v>11</v>
      </c>
      <c r="AW48" s="238">
        <v>21</v>
      </c>
      <c r="AX48" s="238">
        <v>2</v>
      </c>
      <c r="AY48" s="238">
        <v>3</v>
      </c>
      <c r="AZ48" s="238">
        <v>3</v>
      </c>
      <c r="BA48" s="238">
        <v>21</v>
      </c>
      <c r="BB48" s="238">
        <v>34</v>
      </c>
      <c r="BC48" s="238" t="s">
        <v>354</v>
      </c>
      <c r="BD48" s="238">
        <v>5</v>
      </c>
      <c r="BE48" s="238">
        <v>1</v>
      </c>
      <c r="BI48" s="238">
        <v>15</v>
      </c>
      <c r="BJ48" s="238">
        <v>9</v>
      </c>
      <c r="BK48" s="238">
        <v>60</v>
      </c>
      <c r="BL48" s="238">
        <v>11</v>
      </c>
      <c r="BM48" s="238">
        <v>21</v>
      </c>
      <c r="CT48" s="238">
        <v>463749.90263313899</v>
      </c>
      <c r="CU48" s="238">
        <v>4967700.3725340804</v>
      </c>
      <c r="CV48" s="238">
        <v>44.861796980000001</v>
      </c>
      <c r="CW48" s="238">
        <v>-93.458835609999994</v>
      </c>
      <c r="CX48" s="238" t="s">
        <v>359</v>
      </c>
      <c r="CY48" s="238" t="s">
        <v>4731</v>
      </c>
    </row>
    <row r="49" spans="1:103" x14ac:dyDescent="0.25">
      <c r="A49" s="238">
        <v>627015</v>
      </c>
      <c r="B49" s="238">
        <v>2</v>
      </c>
      <c r="C49" s="238">
        <v>212</v>
      </c>
      <c r="D49" s="238">
        <v>157.214</v>
      </c>
      <c r="E49" s="238">
        <v>27</v>
      </c>
      <c r="F49" s="238" t="s">
        <v>2420</v>
      </c>
      <c r="H49" s="238" t="s">
        <v>354</v>
      </c>
      <c r="I49" s="238">
        <v>25</v>
      </c>
      <c r="K49" s="238">
        <v>18509352</v>
      </c>
      <c r="M49" s="238">
        <v>8</v>
      </c>
      <c r="N49" s="238">
        <v>4</v>
      </c>
      <c r="O49" s="238">
        <v>2018</v>
      </c>
      <c r="P49" s="238" t="s">
        <v>364</v>
      </c>
      <c r="Q49" s="238">
        <v>14</v>
      </c>
      <c r="R49" s="238" t="s">
        <v>356</v>
      </c>
      <c r="S49" s="238">
        <v>5</v>
      </c>
      <c r="T49" s="238">
        <v>0</v>
      </c>
      <c r="U49" s="238">
        <v>3</v>
      </c>
      <c r="V49" s="238">
        <v>10</v>
      </c>
      <c r="W49" s="238">
        <v>10</v>
      </c>
      <c r="X49" s="238">
        <v>29</v>
      </c>
      <c r="Y49" s="238">
        <v>1</v>
      </c>
      <c r="Z49" s="238">
        <v>2</v>
      </c>
      <c r="AB49" s="238">
        <v>1</v>
      </c>
      <c r="AC49" s="238">
        <v>98</v>
      </c>
      <c r="AD49" s="238" t="s">
        <v>357</v>
      </c>
      <c r="AF49" s="238" t="s">
        <v>405</v>
      </c>
      <c r="AG49" s="238">
        <v>5</v>
      </c>
      <c r="AH49" s="238">
        <v>2</v>
      </c>
      <c r="AI49" s="238">
        <v>2</v>
      </c>
      <c r="AJ49" s="238">
        <v>4</v>
      </c>
      <c r="AK49" s="238">
        <v>27</v>
      </c>
      <c r="AL49" s="238">
        <v>16</v>
      </c>
      <c r="AM49" s="238" t="s">
        <v>363</v>
      </c>
      <c r="AN49" s="238">
        <v>5</v>
      </c>
      <c r="AO49" s="238">
        <v>1</v>
      </c>
      <c r="AS49" s="238">
        <v>15</v>
      </c>
      <c r="AT49" s="238">
        <v>9</v>
      </c>
      <c r="AU49" s="238">
        <v>60</v>
      </c>
      <c r="AV49" s="238">
        <v>12</v>
      </c>
      <c r="AW49" s="238">
        <v>21</v>
      </c>
      <c r="AX49" s="238">
        <v>2</v>
      </c>
      <c r="AY49" s="238">
        <v>4</v>
      </c>
      <c r="AZ49" s="238">
        <v>4</v>
      </c>
      <c r="BA49" s="238">
        <v>21</v>
      </c>
      <c r="BB49" s="238">
        <v>54</v>
      </c>
      <c r="BC49" s="238" t="s">
        <v>363</v>
      </c>
      <c r="BD49" s="238">
        <v>5</v>
      </c>
      <c r="BE49" s="238">
        <v>1</v>
      </c>
      <c r="BI49" s="238">
        <v>15</v>
      </c>
      <c r="BJ49" s="238">
        <v>9</v>
      </c>
      <c r="BK49" s="238">
        <v>60</v>
      </c>
      <c r="BL49" s="238">
        <v>12</v>
      </c>
      <c r="BM49" s="238">
        <v>21</v>
      </c>
      <c r="BN49" s="238">
        <v>1</v>
      </c>
      <c r="BO49" s="238">
        <v>2</v>
      </c>
      <c r="BP49" s="238">
        <v>4</v>
      </c>
      <c r="BQ49" s="238">
        <v>28</v>
      </c>
      <c r="BR49" s="238">
        <v>20</v>
      </c>
      <c r="BS49" s="238" t="s">
        <v>354</v>
      </c>
      <c r="BT49" s="238">
        <v>99</v>
      </c>
      <c r="BU49" s="238">
        <v>68</v>
      </c>
      <c r="BV49" s="238">
        <v>70</v>
      </c>
      <c r="BY49" s="238">
        <v>15</v>
      </c>
      <c r="BZ49" s="238">
        <v>9</v>
      </c>
      <c r="CA49" s="238">
        <v>60</v>
      </c>
      <c r="CB49" s="238">
        <v>12</v>
      </c>
      <c r="CC49" s="238">
        <v>21</v>
      </c>
      <c r="CT49" s="238">
        <v>463754.13597493898</v>
      </c>
      <c r="CU49" s="238">
        <v>4967717.3059012797</v>
      </c>
      <c r="CV49" s="238">
        <v>44.861949629999998</v>
      </c>
      <c r="CW49" s="238">
        <v>-93.458783240000002</v>
      </c>
      <c r="CX49" s="238" t="s">
        <v>359</v>
      </c>
      <c r="CY49" s="238" t="s">
        <v>4732</v>
      </c>
    </row>
    <row r="50" spans="1:103" x14ac:dyDescent="0.25">
      <c r="A50" s="238">
        <v>658482</v>
      </c>
      <c r="B50" s="238">
        <v>2</v>
      </c>
      <c r="C50" s="238">
        <v>212</v>
      </c>
      <c r="D50" s="238">
        <v>157.23599999999999</v>
      </c>
      <c r="E50" s="238">
        <v>27</v>
      </c>
      <c r="F50" s="238" t="s">
        <v>2420</v>
      </c>
      <c r="H50" s="238" t="s">
        <v>354</v>
      </c>
      <c r="I50" s="238">
        <v>25</v>
      </c>
      <c r="K50" s="238">
        <v>18513332</v>
      </c>
      <c r="M50" s="238">
        <v>11</v>
      </c>
      <c r="N50" s="238">
        <v>9</v>
      </c>
      <c r="O50" s="238">
        <v>2018</v>
      </c>
      <c r="P50" s="238" t="s">
        <v>362</v>
      </c>
      <c r="Q50" s="238">
        <v>9</v>
      </c>
      <c r="R50" s="238" t="s">
        <v>369</v>
      </c>
      <c r="S50" s="238">
        <v>5</v>
      </c>
      <c r="T50" s="238">
        <v>0</v>
      </c>
      <c r="U50" s="238">
        <v>2</v>
      </c>
      <c r="V50" s="238">
        <v>10</v>
      </c>
      <c r="W50" s="238">
        <v>10</v>
      </c>
      <c r="X50" s="238">
        <v>2</v>
      </c>
      <c r="Y50" s="238">
        <v>1</v>
      </c>
      <c r="Z50" s="238">
        <v>2</v>
      </c>
      <c r="AB50" s="238">
        <v>5</v>
      </c>
      <c r="AC50" s="238">
        <v>98</v>
      </c>
      <c r="AD50" s="238" t="s">
        <v>357</v>
      </c>
      <c r="AF50" s="238" t="s">
        <v>358</v>
      </c>
      <c r="AG50" s="238">
        <v>5</v>
      </c>
      <c r="AH50" s="238">
        <v>2</v>
      </c>
      <c r="AI50" s="238">
        <v>2</v>
      </c>
      <c r="AJ50" s="238">
        <v>3</v>
      </c>
      <c r="AK50" s="238">
        <v>21</v>
      </c>
      <c r="AL50" s="238">
        <v>41</v>
      </c>
      <c r="AM50" s="238" t="s">
        <v>354</v>
      </c>
      <c r="AN50" s="238">
        <v>5</v>
      </c>
      <c r="AO50" s="238">
        <v>68</v>
      </c>
      <c r="AS50" s="238">
        <v>15</v>
      </c>
      <c r="AT50" s="238">
        <v>9</v>
      </c>
      <c r="AU50" s="238">
        <v>60</v>
      </c>
      <c r="AV50" s="238">
        <v>11</v>
      </c>
      <c r="AW50" s="238">
        <v>21</v>
      </c>
      <c r="AX50" s="238">
        <v>2</v>
      </c>
      <c r="AY50" s="238">
        <v>3</v>
      </c>
      <c r="AZ50" s="238">
        <v>3</v>
      </c>
      <c r="BA50" s="238">
        <v>21</v>
      </c>
      <c r="BB50" s="238">
        <v>53</v>
      </c>
      <c r="BC50" s="238" t="s">
        <v>354</v>
      </c>
      <c r="BD50" s="238">
        <v>5</v>
      </c>
      <c r="BE50" s="238">
        <v>68</v>
      </c>
      <c r="BI50" s="238">
        <v>15</v>
      </c>
      <c r="BJ50" s="238">
        <v>9</v>
      </c>
      <c r="BK50" s="238">
        <v>60</v>
      </c>
      <c r="BL50" s="238">
        <v>11</v>
      </c>
      <c r="BM50" s="238">
        <v>21</v>
      </c>
      <c r="CT50" s="238">
        <v>463794.35272203898</v>
      </c>
      <c r="CU50" s="238">
        <v>4967700.3725340804</v>
      </c>
      <c r="CV50" s="238">
        <v>44.861799240000003</v>
      </c>
      <c r="CW50" s="238">
        <v>-93.458273000000005</v>
      </c>
      <c r="CX50" s="238" t="s">
        <v>359</v>
      </c>
      <c r="CY50" s="238" t="s">
        <v>4733</v>
      </c>
    </row>
    <row r="51" spans="1:103" x14ac:dyDescent="0.25">
      <c r="A51" s="238">
        <v>473278</v>
      </c>
      <c r="B51" s="238">
        <v>2</v>
      </c>
      <c r="C51" s="238">
        <v>212</v>
      </c>
      <c r="D51" s="238">
        <v>157.239</v>
      </c>
      <c r="E51" s="238">
        <v>27</v>
      </c>
      <c r="F51" s="238" t="s">
        <v>2420</v>
      </c>
      <c r="H51" s="238" t="s">
        <v>354</v>
      </c>
      <c r="I51" s="238">
        <v>25</v>
      </c>
      <c r="K51" s="238">
        <v>17507155</v>
      </c>
      <c r="M51" s="238">
        <v>6</v>
      </c>
      <c r="N51" s="238">
        <v>28</v>
      </c>
      <c r="O51" s="238">
        <v>2017</v>
      </c>
      <c r="P51" s="238" t="s">
        <v>355</v>
      </c>
      <c r="Q51" s="238">
        <v>17</v>
      </c>
      <c r="R51" s="238" t="s">
        <v>356</v>
      </c>
      <c r="S51" s="238">
        <v>5</v>
      </c>
      <c r="T51" s="238">
        <v>0</v>
      </c>
      <c r="U51" s="238">
        <v>3</v>
      </c>
      <c r="V51" s="238">
        <v>12</v>
      </c>
      <c r="W51" s="238">
        <v>10</v>
      </c>
      <c r="X51" s="238">
        <v>2</v>
      </c>
      <c r="Y51" s="238">
        <v>1</v>
      </c>
      <c r="Z51" s="238">
        <v>1</v>
      </c>
      <c r="AB51" s="238">
        <v>1</v>
      </c>
      <c r="AC51" s="238">
        <v>98</v>
      </c>
      <c r="AD51" s="238" t="s">
        <v>4734</v>
      </c>
      <c r="AF51" s="238" t="s">
        <v>405</v>
      </c>
      <c r="AG51" s="238">
        <v>7</v>
      </c>
      <c r="AH51" s="238">
        <v>1</v>
      </c>
      <c r="AI51" s="238">
        <v>2</v>
      </c>
      <c r="AJ51" s="238">
        <v>4</v>
      </c>
      <c r="AK51" s="238">
        <v>21</v>
      </c>
      <c r="AS51" s="238">
        <v>15</v>
      </c>
      <c r="AT51" s="238">
        <v>9</v>
      </c>
      <c r="AU51" s="238">
        <v>55</v>
      </c>
      <c r="AV51" s="238">
        <v>11</v>
      </c>
      <c r="AW51" s="238">
        <v>21</v>
      </c>
      <c r="AX51" s="238">
        <v>2</v>
      </c>
      <c r="AY51" s="238">
        <v>4</v>
      </c>
      <c r="AZ51" s="238">
        <v>4</v>
      </c>
      <c r="BA51" s="238">
        <v>21</v>
      </c>
      <c r="BB51" s="238">
        <v>21</v>
      </c>
      <c r="BC51" s="238" t="s">
        <v>354</v>
      </c>
      <c r="BD51" s="238">
        <v>5</v>
      </c>
      <c r="BE51" s="238">
        <v>4</v>
      </c>
      <c r="BI51" s="238">
        <v>15</v>
      </c>
      <c r="BJ51" s="238">
        <v>9</v>
      </c>
      <c r="BK51" s="238">
        <v>55</v>
      </c>
      <c r="BL51" s="238">
        <v>11</v>
      </c>
      <c r="BM51" s="238">
        <v>21</v>
      </c>
      <c r="BN51" s="238">
        <v>2</v>
      </c>
      <c r="BO51" s="238">
        <v>2</v>
      </c>
      <c r="BP51" s="238">
        <v>4</v>
      </c>
      <c r="BQ51" s="238">
        <v>21</v>
      </c>
      <c r="BR51" s="238">
        <v>32</v>
      </c>
      <c r="BS51" s="238" t="s">
        <v>354</v>
      </c>
      <c r="BT51" s="238">
        <v>5</v>
      </c>
      <c r="BU51" s="238">
        <v>1</v>
      </c>
      <c r="BY51" s="238">
        <v>15</v>
      </c>
      <c r="BZ51" s="238">
        <v>9</v>
      </c>
      <c r="CA51" s="238">
        <v>55</v>
      </c>
      <c r="CB51" s="238">
        <v>11</v>
      </c>
      <c r="CC51" s="238">
        <v>21</v>
      </c>
      <c r="CT51" s="238">
        <v>463775.30268393899</v>
      </c>
      <c r="CU51" s="238">
        <v>4967713.0725594796</v>
      </c>
      <c r="CV51" s="238">
        <v>44.861912599999997</v>
      </c>
      <c r="CW51" s="238">
        <v>-93.458515030000001</v>
      </c>
      <c r="CX51" s="238" t="s">
        <v>359</v>
      </c>
      <c r="CY51" s="238" t="s">
        <v>4735</v>
      </c>
    </row>
    <row r="52" spans="1:103" x14ac:dyDescent="0.25">
      <c r="A52" s="238">
        <v>10705733</v>
      </c>
      <c r="B52" s="238">
        <v>2</v>
      </c>
      <c r="C52" s="238">
        <v>212</v>
      </c>
      <c r="D52" s="238">
        <v>157.24</v>
      </c>
      <c r="E52" s="238">
        <v>27</v>
      </c>
      <c r="F52" s="238" t="s">
        <v>2420</v>
      </c>
      <c r="H52" s="238" t="s">
        <v>354</v>
      </c>
      <c r="I52" s="238">
        <v>25</v>
      </c>
      <c r="K52" s="238" t="s">
        <v>4736</v>
      </c>
      <c r="L52" s="238">
        <v>110030045</v>
      </c>
      <c r="M52" s="238">
        <v>1</v>
      </c>
      <c r="N52" s="238">
        <v>3</v>
      </c>
      <c r="O52" s="238">
        <v>2011</v>
      </c>
      <c r="P52" s="238" t="s">
        <v>361</v>
      </c>
      <c r="Q52" s="238">
        <v>7</v>
      </c>
      <c r="S52" s="238">
        <v>4</v>
      </c>
      <c r="T52" s="238">
        <v>0</v>
      </c>
      <c r="U52" s="238">
        <v>2</v>
      </c>
      <c r="V52" s="238">
        <v>1</v>
      </c>
      <c r="W52" s="238">
        <v>10</v>
      </c>
      <c r="X52" s="238">
        <v>2</v>
      </c>
      <c r="Y52" s="238">
        <v>1</v>
      </c>
      <c r="Z52" s="238">
        <v>2</v>
      </c>
      <c r="AA52" s="238">
        <v>2</v>
      </c>
      <c r="AB52" s="238">
        <v>2</v>
      </c>
      <c r="AC52" s="238">
        <v>98</v>
      </c>
      <c r="AD52" s="238" t="s">
        <v>2223</v>
      </c>
      <c r="AE52" s="238" t="s">
        <v>4737</v>
      </c>
      <c r="AF52" s="238" t="s">
        <v>358</v>
      </c>
      <c r="AG52" s="238">
        <v>7</v>
      </c>
      <c r="AH52" s="238">
        <v>2</v>
      </c>
      <c r="AI52" s="238">
        <v>2</v>
      </c>
      <c r="AJ52" s="238">
        <v>3</v>
      </c>
      <c r="AK52" s="238">
        <v>27</v>
      </c>
      <c r="AL52" s="238">
        <v>34</v>
      </c>
      <c r="AM52" s="238" t="s">
        <v>363</v>
      </c>
      <c r="AN52" s="238">
        <v>5</v>
      </c>
      <c r="AO52" s="238">
        <v>1</v>
      </c>
      <c r="AS52" s="238">
        <v>3</v>
      </c>
      <c r="AT52" s="238">
        <v>98</v>
      </c>
      <c r="AU52" s="238">
        <v>55</v>
      </c>
      <c r="AV52" s="238">
        <v>11</v>
      </c>
      <c r="AW52" s="238">
        <v>21</v>
      </c>
      <c r="AX52" s="238">
        <v>2</v>
      </c>
      <c r="AY52" s="238">
        <v>3</v>
      </c>
      <c r="AZ52" s="238">
        <v>3</v>
      </c>
      <c r="BA52" s="238">
        <v>28</v>
      </c>
      <c r="BB52" s="238">
        <v>55</v>
      </c>
      <c r="BC52" s="238" t="s">
        <v>354</v>
      </c>
      <c r="BD52" s="238">
        <v>5</v>
      </c>
      <c r="BF52" s="238">
        <v>8</v>
      </c>
      <c r="BI52" s="238">
        <v>3</v>
      </c>
      <c r="BJ52" s="238">
        <v>98</v>
      </c>
      <c r="BK52" s="238">
        <v>55</v>
      </c>
      <c r="BL52" s="238">
        <v>11</v>
      </c>
      <c r="BM52" s="238">
        <v>21</v>
      </c>
      <c r="CT52" s="238">
        <v>463800</v>
      </c>
      <c r="CU52" s="238">
        <v>4967696</v>
      </c>
      <c r="CV52" s="238">
        <v>44.861759999999997</v>
      </c>
      <c r="CW52" s="238">
        <v>-93.458199199999996</v>
      </c>
      <c r="CX52" s="238" t="s">
        <v>359</v>
      </c>
      <c r="CY52" s="238" t="s">
        <v>4738</v>
      </c>
    </row>
    <row r="53" spans="1:103" x14ac:dyDescent="0.25">
      <c r="A53" s="238">
        <v>671169</v>
      </c>
      <c r="B53" s="238">
        <v>2</v>
      </c>
      <c r="C53" s="238">
        <v>212</v>
      </c>
      <c r="D53" s="238">
        <v>157.24299999999999</v>
      </c>
      <c r="E53" s="238">
        <v>27</v>
      </c>
      <c r="F53" s="238" t="s">
        <v>2420</v>
      </c>
      <c r="H53" s="238" t="s">
        <v>354</v>
      </c>
      <c r="I53" s="238">
        <v>25</v>
      </c>
      <c r="K53" s="238">
        <v>18515210</v>
      </c>
      <c r="M53" s="238">
        <v>12</v>
      </c>
      <c r="N53" s="238">
        <v>26</v>
      </c>
      <c r="O53" s="238">
        <v>2018</v>
      </c>
      <c r="P53" s="238" t="s">
        <v>355</v>
      </c>
      <c r="Q53" s="238">
        <v>20</v>
      </c>
      <c r="R53" s="238" t="s">
        <v>369</v>
      </c>
      <c r="S53" s="238">
        <v>4</v>
      </c>
      <c r="T53" s="238">
        <v>0</v>
      </c>
      <c r="U53" s="238">
        <v>2</v>
      </c>
      <c r="V53" s="238">
        <v>12</v>
      </c>
      <c r="W53" s="238">
        <v>10</v>
      </c>
      <c r="X53" s="238">
        <v>2</v>
      </c>
      <c r="Y53" s="238">
        <v>4</v>
      </c>
      <c r="Z53" s="238">
        <v>4</v>
      </c>
      <c r="AB53" s="238">
        <v>3</v>
      </c>
      <c r="AC53" s="238">
        <v>98</v>
      </c>
      <c r="AD53" s="238" t="s">
        <v>357</v>
      </c>
      <c r="AF53" s="238" t="s">
        <v>358</v>
      </c>
      <c r="AG53" s="238">
        <v>7</v>
      </c>
      <c r="AH53" s="238">
        <v>2</v>
      </c>
      <c r="AI53" s="238">
        <v>4</v>
      </c>
      <c r="AJ53" s="238">
        <v>3</v>
      </c>
      <c r="AK53" s="238">
        <v>34</v>
      </c>
      <c r="AL53" s="238">
        <v>35</v>
      </c>
      <c r="AM53" s="238" t="s">
        <v>354</v>
      </c>
      <c r="AN53" s="238">
        <v>5</v>
      </c>
      <c r="AO53" s="238">
        <v>1</v>
      </c>
      <c r="AS53" s="238">
        <v>15</v>
      </c>
      <c r="AT53" s="238">
        <v>9</v>
      </c>
      <c r="AU53" s="238">
        <v>65</v>
      </c>
      <c r="AV53" s="238">
        <v>13</v>
      </c>
      <c r="AW53" s="238">
        <v>21</v>
      </c>
      <c r="AX53" s="238">
        <v>2</v>
      </c>
      <c r="AY53" s="238">
        <v>2</v>
      </c>
      <c r="AZ53" s="238">
        <v>3</v>
      </c>
      <c r="BA53" s="238">
        <v>21</v>
      </c>
      <c r="BB53" s="238">
        <v>54</v>
      </c>
      <c r="BC53" s="238" t="s">
        <v>354</v>
      </c>
      <c r="BD53" s="238">
        <v>5</v>
      </c>
      <c r="BE53" s="238">
        <v>68</v>
      </c>
      <c r="BI53" s="238">
        <v>15</v>
      </c>
      <c r="BJ53" s="238">
        <v>9</v>
      </c>
      <c r="BK53" s="238">
        <v>65</v>
      </c>
      <c r="BL53" s="238">
        <v>13</v>
      </c>
      <c r="BM53" s="238">
        <v>21</v>
      </c>
      <c r="CT53" s="238">
        <v>463804.93607653998</v>
      </c>
      <c r="CU53" s="238">
        <v>4967691.9058504803</v>
      </c>
      <c r="CV53" s="238">
        <v>44.861723560000001</v>
      </c>
      <c r="CW53" s="238">
        <v>-93.458138439999999</v>
      </c>
      <c r="CX53" s="238" t="s">
        <v>359</v>
      </c>
      <c r="CY53" s="238" t="s">
        <v>4739</v>
      </c>
    </row>
    <row r="54" spans="1:103" x14ac:dyDescent="0.25">
      <c r="A54" s="238">
        <v>784379</v>
      </c>
      <c r="B54" s="238">
        <v>2</v>
      </c>
      <c r="C54" s="238">
        <v>212</v>
      </c>
      <c r="D54" s="238">
        <v>157.26599999999999</v>
      </c>
      <c r="E54" s="238">
        <v>27</v>
      </c>
      <c r="F54" s="238" t="s">
        <v>2420</v>
      </c>
      <c r="H54" s="238" t="s">
        <v>354</v>
      </c>
      <c r="I54" s="238">
        <v>25</v>
      </c>
      <c r="K54" s="238">
        <v>20501285</v>
      </c>
      <c r="L54" s="238">
        <v>200300022</v>
      </c>
      <c r="M54" s="238">
        <v>1</v>
      </c>
      <c r="N54" s="238">
        <v>30</v>
      </c>
      <c r="O54" s="238">
        <v>2020</v>
      </c>
      <c r="P54" s="238" t="s">
        <v>384</v>
      </c>
      <c r="Q54" s="238">
        <v>7</v>
      </c>
      <c r="R54" s="238" t="s">
        <v>369</v>
      </c>
      <c r="S54" s="238">
        <v>5</v>
      </c>
      <c r="T54" s="238">
        <v>0</v>
      </c>
      <c r="U54" s="238">
        <v>5</v>
      </c>
      <c r="V54" s="238">
        <v>12</v>
      </c>
      <c r="W54" s="238">
        <v>10</v>
      </c>
      <c r="X54" s="238">
        <v>2</v>
      </c>
      <c r="Y54" s="238">
        <v>1</v>
      </c>
      <c r="Z54" s="238">
        <v>2</v>
      </c>
      <c r="AB54" s="238">
        <v>1</v>
      </c>
      <c r="AC54" s="238">
        <v>98</v>
      </c>
      <c r="AD54" s="238" t="s">
        <v>357</v>
      </c>
      <c r="AF54" s="238" t="s">
        <v>358</v>
      </c>
      <c r="AG54" s="238">
        <v>7</v>
      </c>
      <c r="AH54" s="238">
        <v>2</v>
      </c>
      <c r="AI54" s="238">
        <v>4</v>
      </c>
      <c r="AJ54" s="238">
        <v>3</v>
      </c>
      <c r="AK54" s="238">
        <v>21</v>
      </c>
      <c r="AL54" s="238">
        <v>22</v>
      </c>
      <c r="AM54" s="238" t="s">
        <v>354</v>
      </c>
      <c r="AN54" s="238">
        <v>5</v>
      </c>
      <c r="AO54" s="238">
        <v>4</v>
      </c>
      <c r="AS54" s="238">
        <v>15</v>
      </c>
      <c r="AT54" s="238">
        <v>98</v>
      </c>
      <c r="AU54" s="238">
        <v>60</v>
      </c>
      <c r="AV54" s="238">
        <v>11</v>
      </c>
      <c r="AW54" s="238">
        <v>21</v>
      </c>
      <c r="AX54" s="238">
        <v>2</v>
      </c>
      <c r="AY54" s="238">
        <v>2</v>
      </c>
      <c r="AZ54" s="238">
        <v>3</v>
      </c>
      <c r="BA54" s="238">
        <v>26</v>
      </c>
      <c r="BB54" s="238">
        <v>53</v>
      </c>
      <c r="BC54" s="238" t="s">
        <v>363</v>
      </c>
      <c r="BD54" s="238">
        <v>5</v>
      </c>
      <c r="BE54" s="238">
        <v>1</v>
      </c>
      <c r="BI54" s="238">
        <v>15</v>
      </c>
      <c r="BJ54" s="238">
        <v>98</v>
      </c>
      <c r="BK54" s="238">
        <v>60</v>
      </c>
      <c r="BL54" s="238">
        <v>11</v>
      </c>
      <c r="BM54" s="238">
        <v>21</v>
      </c>
      <c r="BN54" s="238">
        <v>2</v>
      </c>
      <c r="BO54" s="238">
        <v>2</v>
      </c>
      <c r="BP54" s="238">
        <v>3</v>
      </c>
      <c r="BQ54" s="238">
        <v>26</v>
      </c>
      <c r="BR54" s="238">
        <v>20</v>
      </c>
      <c r="BS54" s="238" t="s">
        <v>354</v>
      </c>
      <c r="BT54" s="238">
        <v>5</v>
      </c>
      <c r="BU54" s="238">
        <v>4</v>
      </c>
      <c r="BY54" s="238">
        <v>15</v>
      </c>
      <c r="BZ54" s="238">
        <v>98</v>
      </c>
      <c r="CA54" s="238">
        <v>60</v>
      </c>
      <c r="CB54" s="238">
        <v>11</v>
      </c>
      <c r="CC54" s="238">
        <v>21</v>
      </c>
      <c r="CD54" s="238">
        <v>2</v>
      </c>
      <c r="CE54" s="238">
        <v>2</v>
      </c>
      <c r="CF54" s="238">
        <v>3</v>
      </c>
      <c r="CG54" s="238">
        <v>26</v>
      </c>
      <c r="CH54" s="238">
        <v>36</v>
      </c>
      <c r="CI54" s="238" t="s">
        <v>354</v>
      </c>
      <c r="CJ54" s="238">
        <v>5</v>
      </c>
      <c r="CK54" s="238">
        <v>4</v>
      </c>
      <c r="CO54" s="238">
        <v>15</v>
      </c>
      <c r="CP54" s="238">
        <v>98</v>
      </c>
      <c r="CQ54" s="238">
        <v>60</v>
      </c>
      <c r="CR54" s="238">
        <v>11</v>
      </c>
      <c r="CS54" s="238">
        <v>21</v>
      </c>
      <c r="CT54" s="238">
        <v>463843.03615274001</v>
      </c>
      <c r="CU54" s="238">
        <v>4967691.9058504803</v>
      </c>
      <c r="CV54" s="238">
        <v>44.861725499999999</v>
      </c>
      <c r="CW54" s="238">
        <v>-93.457656209999996</v>
      </c>
      <c r="CX54" s="238" t="s">
        <v>359</v>
      </c>
      <c r="CY54" s="238" t="s">
        <v>4740</v>
      </c>
    </row>
    <row r="55" spans="1:103" x14ac:dyDescent="0.25">
      <c r="A55" s="238">
        <v>737299</v>
      </c>
      <c r="B55" s="238">
        <v>2</v>
      </c>
      <c r="C55" s="238">
        <v>212</v>
      </c>
      <c r="D55" s="238">
        <v>157.27199999999999</v>
      </c>
      <c r="E55" s="238">
        <v>27</v>
      </c>
      <c r="F55" s="238" t="s">
        <v>2420</v>
      </c>
      <c r="H55" s="238" t="s">
        <v>354</v>
      </c>
      <c r="I55" s="238">
        <v>25</v>
      </c>
      <c r="K55" s="238">
        <v>19509052</v>
      </c>
      <c r="M55" s="238">
        <v>7</v>
      </c>
      <c r="N55" s="238">
        <v>25</v>
      </c>
      <c r="O55" s="238">
        <v>2019</v>
      </c>
      <c r="P55" s="238" t="s">
        <v>384</v>
      </c>
      <c r="Q55" s="238">
        <v>8</v>
      </c>
      <c r="R55" s="238" t="s">
        <v>356</v>
      </c>
      <c r="S55" s="238">
        <v>5</v>
      </c>
      <c r="T55" s="238">
        <v>0</v>
      </c>
      <c r="U55" s="238">
        <v>2</v>
      </c>
      <c r="W55" s="238">
        <v>12</v>
      </c>
      <c r="X55" s="238">
        <v>2</v>
      </c>
      <c r="Y55" s="238">
        <v>1</v>
      </c>
      <c r="Z55" s="238">
        <v>1</v>
      </c>
      <c r="AB55" s="238">
        <v>1</v>
      </c>
      <c r="AC55" s="238">
        <v>98</v>
      </c>
      <c r="AD55" s="238" t="s">
        <v>357</v>
      </c>
      <c r="AF55" s="238" t="s">
        <v>358</v>
      </c>
      <c r="AG55" s="238">
        <v>90</v>
      </c>
      <c r="AH55" s="238">
        <v>2</v>
      </c>
      <c r="AI55" s="238">
        <v>5</v>
      </c>
      <c r="AJ55" s="238">
        <v>4</v>
      </c>
      <c r="AK55" s="238">
        <v>21</v>
      </c>
      <c r="AL55" s="238">
        <v>43</v>
      </c>
      <c r="AM55" s="238" t="s">
        <v>363</v>
      </c>
      <c r="AN55" s="238">
        <v>5</v>
      </c>
      <c r="AO55" s="238">
        <v>1</v>
      </c>
      <c r="AS55" s="238">
        <v>15</v>
      </c>
      <c r="AT55" s="238">
        <v>9</v>
      </c>
      <c r="AU55" s="238">
        <v>60</v>
      </c>
      <c r="AV55" s="238">
        <v>11</v>
      </c>
      <c r="AW55" s="238">
        <v>21</v>
      </c>
      <c r="AX55" s="238">
        <v>2</v>
      </c>
      <c r="AY55" s="238">
        <v>49</v>
      </c>
      <c r="AZ55" s="238">
        <v>4</v>
      </c>
      <c r="BA55" s="238">
        <v>21</v>
      </c>
      <c r="BB55" s="238">
        <v>25</v>
      </c>
      <c r="BC55" s="238" t="s">
        <v>354</v>
      </c>
      <c r="BD55" s="238">
        <v>5</v>
      </c>
      <c r="BE55" s="238">
        <v>1</v>
      </c>
      <c r="BI55" s="238">
        <v>15</v>
      </c>
      <c r="BJ55" s="238">
        <v>9</v>
      </c>
      <c r="BK55" s="238">
        <v>60</v>
      </c>
      <c r="BL55" s="238">
        <v>11</v>
      </c>
      <c r="BM55" s="238">
        <v>21</v>
      </c>
      <c r="CT55" s="238">
        <v>463851.502836339</v>
      </c>
      <c r="CU55" s="238">
        <v>4967687.6725086803</v>
      </c>
      <c r="CV55" s="238">
        <v>44.86168782</v>
      </c>
      <c r="CW55" s="238">
        <v>-93.457548739999993</v>
      </c>
      <c r="CX55" s="238" t="s">
        <v>359</v>
      </c>
      <c r="CY55" s="238" t="s">
        <v>4741</v>
      </c>
    </row>
    <row r="56" spans="1:103" x14ac:dyDescent="0.25">
      <c r="A56" s="238">
        <v>821166</v>
      </c>
      <c r="B56" s="238">
        <v>2</v>
      </c>
      <c r="C56" s="238">
        <v>212</v>
      </c>
      <c r="D56" s="238">
        <v>157.27199999999999</v>
      </c>
      <c r="E56" s="238">
        <v>27</v>
      </c>
      <c r="F56" s="238" t="s">
        <v>2420</v>
      </c>
      <c r="H56" s="238" t="s">
        <v>354</v>
      </c>
      <c r="I56" s="238">
        <v>25</v>
      </c>
      <c r="K56" s="238">
        <v>20021892</v>
      </c>
      <c r="L56" s="238">
        <v>202040135</v>
      </c>
      <c r="M56" s="238">
        <v>7</v>
      </c>
      <c r="N56" s="238">
        <v>22</v>
      </c>
      <c r="O56" s="238">
        <v>2020</v>
      </c>
      <c r="P56" s="238" t="s">
        <v>355</v>
      </c>
      <c r="Q56" s="238">
        <v>22</v>
      </c>
      <c r="R56" s="238" t="s">
        <v>369</v>
      </c>
      <c r="S56" s="238">
        <v>3</v>
      </c>
      <c r="T56" s="238">
        <v>0</v>
      </c>
      <c r="U56" s="238">
        <v>2</v>
      </c>
      <c r="V56" s="238">
        <v>12</v>
      </c>
      <c r="W56" s="238">
        <v>10</v>
      </c>
      <c r="X56" s="238">
        <v>2</v>
      </c>
      <c r="Y56" s="238">
        <v>4</v>
      </c>
      <c r="Z56" s="238">
        <v>2</v>
      </c>
      <c r="AB56" s="238">
        <v>1</v>
      </c>
      <c r="AC56" s="238">
        <v>98</v>
      </c>
      <c r="AD56" s="238" t="s">
        <v>357</v>
      </c>
      <c r="AF56" s="238" t="s">
        <v>358</v>
      </c>
      <c r="AG56" s="238">
        <v>7</v>
      </c>
      <c r="AH56" s="238">
        <v>2</v>
      </c>
      <c r="AI56" s="238">
        <v>2</v>
      </c>
      <c r="AJ56" s="238">
        <v>3</v>
      </c>
      <c r="AK56" s="238">
        <v>21</v>
      </c>
      <c r="AL56" s="238">
        <v>21</v>
      </c>
      <c r="AM56" s="238" t="s">
        <v>363</v>
      </c>
      <c r="AN56" s="238">
        <v>10</v>
      </c>
      <c r="AO56" s="238">
        <v>75</v>
      </c>
      <c r="AP56" s="238">
        <v>7</v>
      </c>
      <c r="AS56" s="238">
        <v>15</v>
      </c>
      <c r="AT56" s="238">
        <v>9</v>
      </c>
      <c r="AU56" s="238">
        <v>60</v>
      </c>
      <c r="AV56" s="238">
        <v>11</v>
      </c>
      <c r="AW56" s="238">
        <v>21</v>
      </c>
      <c r="AX56" s="238">
        <v>2</v>
      </c>
      <c r="AY56" s="238">
        <v>4</v>
      </c>
      <c r="AZ56" s="238">
        <v>3</v>
      </c>
      <c r="BA56" s="238">
        <v>28</v>
      </c>
      <c r="BB56" s="238">
        <v>30</v>
      </c>
      <c r="BC56" s="238" t="s">
        <v>363</v>
      </c>
      <c r="BD56" s="238">
        <v>5</v>
      </c>
      <c r="BE56" s="238">
        <v>99</v>
      </c>
      <c r="BI56" s="238">
        <v>15</v>
      </c>
      <c r="BJ56" s="238">
        <v>9</v>
      </c>
      <c r="BK56" s="238">
        <v>60</v>
      </c>
      <c r="BL56" s="238">
        <v>11</v>
      </c>
      <c r="BM56" s="238">
        <v>21</v>
      </c>
      <c r="CT56" s="238">
        <v>463852.46968470101</v>
      </c>
      <c r="CU56" s="238">
        <v>4967691.5567844203</v>
      </c>
      <c r="CV56" s="238">
        <v>44.861722829999998</v>
      </c>
      <c r="CW56" s="238">
        <v>-93.457536779999998</v>
      </c>
      <c r="CX56" s="238" t="s">
        <v>359</v>
      </c>
      <c r="CY56" s="238" t="s">
        <v>4742</v>
      </c>
    </row>
    <row r="57" spans="1:103" x14ac:dyDescent="0.25">
      <c r="A57" s="238">
        <v>619960</v>
      </c>
      <c r="B57" s="238">
        <v>2</v>
      </c>
      <c r="C57" s="238">
        <v>212</v>
      </c>
      <c r="D57" s="238">
        <v>157.27699999999999</v>
      </c>
      <c r="E57" s="238">
        <v>27</v>
      </c>
      <c r="F57" s="238" t="s">
        <v>2420</v>
      </c>
      <c r="H57" s="238" t="s">
        <v>354</v>
      </c>
      <c r="I57" s="238">
        <v>25</v>
      </c>
      <c r="K57" s="238">
        <v>18508380</v>
      </c>
      <c r="M57" s="238">
        <v>7</v>
      </c>
      <c r="N57" s="238">
        <v>10</v>
      </c>
      <c r="O57" s="238">
        <v>2018</v>
      </c>
      <c r="P57" s="238" t="s">
        <v>368</v>
      </c>
      <c r="Q57" s="238">
        <v>17</v>
      </c>
      <c r="R57" s="238" t="s">
        <v>356</v>
      </c>
      <c r="S57" s="238">
        <v>5</v>
      </c>
      <c r="T57" s="238">
        <v>0</v>
      </c>
      <c r="U57" s="238">
        <v>2</v>
      </c>
      <c r="V57" s="238">
        <v>12</v>
      </c>
      <c r="W57" s="238">
        <v>10</v>
      </c>
      <c r="X57" s="238">
        <v>2</v>
      </c>
      <c r="Y57" s="238">
        <v>1</v>
      </c>
      <c r="Z57" s="238">
        <v>1</v>
      </c>
      <c r="AB57" s="238">
        <v>1</v>
      </c>
      <c r="AC57" s="238">
        <v>98</v>
      </c>
      <c r="AD57" s="238" t="s">
        <v>357</v>
      </c>
      <c r="AF57" s="238" t="s">
        <v>358</v>
      </c>
      <c r="AG57" s="238">
        <v>7</v>
      </c>
      <c r="AH57" s="238">
        <v>2</v>
      </c>
      <c r="AI57" s="238">
        <v>4</v>
      </c>
      <c r="AJ57" s="238">
        <v>4</v>
      </c>
      <c r="AK57" s="238">
        <v>34</v>
      </c>
      <c r="AL57" s="238">
        <v>72</v>
      </c>
      <c r="AM57" s="238" t="s">
        <v>363</v>
      </c>
      <c r="AN57" s="238">
        <v>5</v>
      </c>
      <c r="AO57" s="238">
        <v>1</v>
      </c>
      <c r="AS57" s="238">
        <v>15</v>
      </c>
      <c r="AT57" s="238">
        <v>9</v>
      </c>
      <c r="AU57" s="238">
        <v>65</v>
      </c>
      <c r="AV57" s="238">
        <v>11</v>
      </c>
      <c r="AW57" s="238">
        <v>21</v>
      </c>
      <c r="AX57" s="238">
        <v>2</v>
      </c>
      <c r="AY57" s="238">
        <v>2</v>
      </c>
      <c r="AZ57" s="238">
        <v>4</v>
      </c>
      <c r="BA57" s="238">
        <v>21</v>
      </c>
      <c r="BB57" s="238">
        <v>52</v>
      </c>
      <c r="BC57" s="238" t="s">
        <v>363</v>
      </c>
      <c r="BD57" s="238">
        <v>5</v>
      </c>
      <c r="BE57" s="238">
        <v>4</v>
      </c>
      <c r="BI57" s="238">
        <v>15</v>
      </c>
      <c r="BJ57" s="238">
        <v>9</v>
      </c>
      <c r="BK57" s="238">
        <v>65</v>
      </c>
      <c r="BL57" s="238">
        <v>11</v>
      </c>
      <c r="BM57" s="238">
        <v>21</v>
      </c>
      <c r="CT57" s="238">
        <v>463859.96951993898</v>
      </c>
      <c r="CU57" s="238">
        <v>4967687.6725086803</v>
      </c>
      <c r="CV57" s="238">
        <v>44.86168825</v>
      </c>
      <c r="CW57" s="238">
        <v>-93.457441579999994</v>
      </c>
      <c r="CX57" s="238" t="s">
        <v>391</v>
      </c>
      <c r="CY57" s="238" t="s">
        <v>4743</v>
      </c>
    </row>
    <row r="58" spans="1:103" x14ac:dyDescent="0.25">
      <c r="A58" s="238">
        <v>602192</v>
      </c>
      <c r="B58" s="238">
        <v>2</v>
      </c>
      <c r="C58" s="238">
        <v>212</v>
      </c>
      <c r="D58" s="238">
        <v>157.28200000000001</v>
      </c>
      <c r="E58" s="238">
        <v>27</v>
      </c>
      <c r="F58" s="238" t="s">
        <v>2420</v>
      </c>
      <c r="H58" s="238" t="s">
        <v>354</v>
      </c>
      <c r="I58" s="238">
        <v>25</v>
      </c>
      <c r="K58" s="238">
        <v>18505581</v>
      </c>
      <c r="M58" s="238">
        <v>4</v>
      </c>
      <c r="N58" s="238">
        <v>25</v>
      </c>
      <c r="O58" s="238">
        <v>2018</v>
      </c>
      <c r="P58" s="238" t="s">
        <v>355</v>
      </c>
      <c r="Q58" s="238">
        <v>18</v>
      </c>
      <c r="R58" s="238" t="s">
        <v>369</v>
      </c>
      <c r="S58" s="238">
        <v>4</v>
      </c>
      <c r="T58" s="238">
        <v>0</v>
      </c>
      <c r="U58" s="238">
        <v>2</v>
      </c>
      <c r="V58" s="238">
        <v>10</v>
      </c>
      <c r="W58" s="238">
        <v>10</v>
      </c>
      <c r="X58" s="238">
        <v>2</v>
      </c>
      <c r="Y58" s="238">
        <v>1</v>
      </c>
      <c r="Z58" s="238">
        <v>1</v>
      </c>
      <c r="AB58" s="238">
        <v>1</v>
      </c>
      <c r="AC58" s="238">
        <v>98</v>
      </c>
      <c r="AD58" s="238" t="s">
        <v>357</v>
      </c>
      <c r="AF58" s="238" t="s">
        <v>358</v>
      </c>
      <c r="AG58" s="238">
        <v>5</v>
      </c>
      <c r="AH58" s="238">
        <v>2</v>
      </c>
      <c r="AI58" s="238">
        <v>2</v>
      </c>
      <c r="AJ58" s="238">
        <v>3</v>
      </c>
      <c r="AK58" s="238">
        <v>28</v>
      </c>
      <c r="AL58" s="238">
        <v>30</v>
      </c>
      <c r="AM58" s="238" t="s">
        <v>363</v>
      </c>
      <c r="AN58" s="238">
        <v>5</v>
      </c>
      <c r="AO58" s="238">
        <v>70</v>
      </c>
      <c r="AS58" s="238">
        <v>15</v>
      </c>
      <c r="AT58" s="238">
        <v>98</v>
      </c>
      <c r="AU58" s="238">
        <v>60</v>
      </c>
      <c r="AV58" s="238">
        <v>11</v>
      </c>
      <c r="AW58" s="238">
        <v>21</v>
      </c>
      <c r="AX58" s="238">
        <v>2</v>
      </c>
      <c r="AY58" s="238">
        <v>49</v>
      </c>
      <c r="AZ58" s="238">
        <v>3</v>
      </c>
      <c r="BA58" s="238">
        <v>21</v>
      </c>
      <c r="BB58" s="238">
        <v>50</v>
      </c>
      <c r="BC58" s="238" t="s">
        <v>354</v>
      </c>
      <c r="BD58" s="238">
        <v>5</v>
      </c>
      <c r="BE58" s="238">
        <v>1</v>
      </c>
      <c r="BI58" s="238">
        <v>15</v>
      </c>
      <c r="BJ58" s="238">
        <v>98</v>
      </c>
      <c r="BK58" s="238">
        <v>60</v>
      </c>
      <c r="BL58" s="238">
        <v>11</v>
      </c>
      <c r="BM58" s="238">
        <v>21</v>
      </c>
      <c r="CT58" s="238">
        <v>463868.43620353902</v>
      </c>
      <c r="CU58" s="238">
        <v>4967691.9058504803</v>
      </c>
      <c r="CV58" s="238">
        <v>44.861726779999998</v>
      </c>
      <c r="CW58" s="238">
        <v>-93.457334709999998</v>
      </c>
      <c r="CX58" s="238" t="s">
        <v>359</v>
      </c>
      <c r="CY58" s="238" t="s">
        <v>4744</v>
      </c>
    </row>
    <row r="59" spans="1:103" x14ac:dyDescent="0.25">
      <c r="A59" s="238">
        <v>364009</v>
      </c>
      <c r="B59" s="238">
        <v>2</v>
      </c>
      <c r="C59" s="238">
        <v>212</v>
      </c>
      <c r="D59" s="238">
        <v>157.28200000000001</v>
      </c>
      <c r="E59" s="238">
        <v>27</v>
      </c>
      <c r="F59" s="238" t="s">
        <v>2420</v>
      </c>
      <c r="H59" s="238" t="s">
        <v>354</v>
      </c>
      <c r="I59" s="238">
        <v>25</v>
      </c>
      <c r="K59" s="238">
        <v>16507587</v>
      </c>
      <c r="M59" s="238">
        <v>7</v>
      </c>
      <c r="N59" s="238">
        <v>14</v>
      </c>
      <c r="O59" s="238">
        <v>2016</v>
      </c>
      <c r="P59" s="238" t="s">
        <v>384</v>
      </c>
      <c r="Q59" s="238">
        <v>13</v>
      </c>
      <c r="R59" s="238" t="s">
        <v>369</v>
      </c>
      <c r="S59" s="238">
        <v>5</v>
      </c>
      <c r="T59" s="238">
        <v>0</v>
      </c>
      <c r="U59" s="238">
        <v>2</v>
      </c>
      <c r="V59" s="238">
        <v>10</v>
      </c>
      <c r="W59" s="238">
        <v>10</v>
      </c>
      <c r="X59" s="238">
        <v>2</v>
      </c>
      <c r="Y59" s="238">
        <v>1</v>
      </c>
      <c r="Z59" s="238">
        <v>1</v>
      </c>
      <c r="AB59" s="238">
        <v>1</v>
      </c>
      <c r="AC59" s="238">
        <v>98</v>
      </c>
      <c r="AD59" s="238" t="s">
        <v>357</v>
      </c>
      <c r="AF59" s="238" t="s">
        <v>358</v>
      </c>
      <c r="AG59" s="238">
        <v>5</v>
      </c>
      <c r="AH59" s="238">
        <v>1</v>
      </c>
      <c r="AI59" s="238">
        <v>49</v>
      </c>
      <c r="AJ59" s="238">
        <v>3</v>
      </c>
      <c r="AK59" s="238">
        <v>99</v>
      </c>
      <c r="AS59" s="238">
        <v>15</v>
      </c>
      <c r="AT59" s="238">
        <v>9</v>
      </c>
      <c r="AU59" s="238">
        <v>60</v>
      </c>
      <c r="AV59" s="238">
        <v>11</v>
      </c>
      <c r="AW59" s="238">
        <v>21</v>
      </c>
      <c r="AX59" s="238">
        <v>2</v>
      </c>
      <c r="AY59" s="238">
        <v>2</v>
      </c>
      <c r="AZ59" s="238">
        <v>3</v>
      </c>
      <c r="BA59" s="238">
        <v>21</v>
      </c>
      <c r="BB59" s="238">
        <v>22</v>
      </c>
      <c r="BC59" s="238" t="s">
        <v>354</v>
      </c>
      <c r="BD59" s="238">
        <v>5</v>
      </c>
      <c r="BE59" s="238">
        <v>99</v>
      </c>
      <c r="BI59" s="238">
        <v>15</v>
      </c>
      <c r="BJ59" s="238">
        <v>9</v>
      </c>
      <c r="BK59" s="238">
        <v>60</v>
      </c>
      <c r="BL59" s="238">
        <v>11</v>
      </c>
      <c r="BM59" s="238">
        <v>21</v>
      </c>
      <c r="CT59" s="238">
        <v>463868.43620353902</v>
      </c>
      <c r="CU59" s="238">
        <v>4967696.1391922804</v>
      </c>
      <c r="CV59" s="238">
        <v>44.861764890000003</v>
      </c>
      <c r="CW59" s="238">
        <v>-93.457335020000002</v>
      </c>
      <c r="CX59" s="238" t="s">
        <v>359</v>
      </c>
      <c r="CY59" s="238" t="s">
        <v>4745</v>
      </c>
    </row>
    <row r="60" spans="1:103" x14ac:dyDescent="0.25">
      <c r="A60" s="238">
        <v>10763764</v>
      </c>
      <c r="B60" s="238">
        <v>2</v>
      </c>
      <c r="C60" s="238">
        <v>212</v>
      </c>
      <c r="D60" s="238">
        <v>157.292</v>
      </c>
      <c r="E60" s="238">
        <v>27</v>
      </c>
      <c r="F60" s="238" t="s">
        <v>2420</v>
      </c>
      <c r="H60" s="238" t="s">
        <v>354</v>
      </c>
      <c r="I60" s="238">
        <v>25</v>
      </c>
      <c r="K60" s="238">
        <v>11504020</v>
      </c>
      <c r="L60" s="238">
        <v>113550254</v>
      </c>
      <c r="M60" s="238">
        <v>4</v>
      </c>
      <c r="N60" s="238">
        <v>3</v>
      </c>
      <c r="O60" s="238">
        <v>2011</v>
      </c>
      <c r="P60" s="238" t="s">
        <v>366</v>
      </c>
      <c r="Q60" s="238">
        <v>10</v>
      </c>
      <c r="S60" s="238">
        <v>3</v>
      </c>
      <c r="T60" s="238">
        <v>0</v>
      </c>
      <c r="U60" s="238">
        <v>2</v>
      </c>
      <c r="V60" s="238">
        <v>10</v>
      </c>
      <c r="W60" s="238">
        <v>10</v>
      </c>
      <c r="X60" s="238">
        <v>2</v>
      </c>
      <c r="Y60" s="238">
        <v>1</v>
      </c>
      <c r="Z60" s="238">
        <v>2</v>
      </c>
      <c r="AB60" s="238">
        <v>1</v>
      </c>
      <c r="AC60" s="238">
        <v>98</v>
      </c>
      <c r="AD60" s="238" t="s">
        <v>4746</v>
      </c>
      <c r="AE60" s="238" t="s">
        <v>4713</v>
      </c>
      <c r="AF60" s="238" t="s">
        <v>358</v>
      </c>
      <c r="AG60" s="238">
        <v>5</v>
      </c>
      <c r="AH60" s="238">
        <v>2</v>
      </c>
      <c r="AI60" s="238">
        <v>2</v>
      </c>
      <c r="AJ60" s="238">
        <v>4</v>
      </c>
      <c r="AK60" s="238">
        <v>21</v>
      </c>
      <c r="AL60" s="238">
        <v>73</v>
      </c>
      <c r="AM60" s="238" t="s">
        <v>354</v>
      </c>
      <c r="AN60" s="238">
        <v>5</v>
      </c>
      <c r="AO60" s="238">
        <v>7</v>
      </c>
      <c r="AP60" s="238">
        <v>15</v>
      </c>
      <c r="AS60" s="238">
        <v>1</v>
      </c>
      <c r="AT60" s="238">
        <v>98</v>
      </c>
      <c r="AU60" s="238">
        <v>55</v>
      </c>
      <c r="AV60" s="238">
        <v>11</v>
      </c>
      <c r="AW60" s="238">
        <v>21</v>
      </c>
      <c r="AX60" s="238">
        <v>2</v>
      </c>
      <c r="AY60" s="238">
        <v>4</v>
      </c>
      <c r="AZ60" s="238">
        <v>4</v>
      </c>
      <c r="BA60" s="238">
        <v>21</v>
      </c>
      <c r="BB60" s="238">
        <v>52</v>
      </c>
      <c r="BC60" s="238" t="s">
        <v>354</v>
      </c>
      <c r="BD60" s="238">
        <v>5</v>
      </c>
      <c r="BE60" s="238">
        <v>1</v>
      </c>
      <c r="BI60" s="238">
        <v>1</v>
      </c>
      <c r="BJ60" s="238">
        <v>98</v>
      </c>
      <c r="BK60" s="238">
        <v>55</v>
      </c>
      <c r="BL60" s="238">
        <v>11</v>
      </c>
      <c r="BM60" s="238">
        <v>21</v>
      </c>
      <c r="CT60" s="238">
        <v>463884</v>
      </c>
      <c r="CU60" s="238">
        <v>4967685</v>
      </c>
      <c r="CV60" s="238">
        <v>44.861667099999998</v>
      </c>
      <c r="CW60" s="238">
        <v>-93.457132999999999</v>
      </c>
      <c r="CX60" s="238" t="s">
        <v>359</v>
      </c>
      <c r="CY60" s="238" t="s">
        <v>4747</v>
      </c>
    </row>
    <row r="61" spans="1:103" x14ac:dyDescent="0.25">
      <c r="A61" s="238">
        <v>10721307</v>
      </c>
      <c r="B61" s="238">
        <v>2</v>
      </c>
      <c r="C61" s="238">
        <v>212</v>
      </c>
      <c r="D61" s="238">
        <v>157.292</v>
      </c>
      <c r="E61" s="238">
        <v>27</v>
      </c>
      <c r="F61" s="238" t="s">
        <v>2420</v>
      </c>
      <c r="H61" s="238" t="s">
        <v>354</v>
      </c>
      <c r="I61" s="238">
        <v>25</v>
      </c>
      <c r="K61" s="238">
        <v>11021952</v>
      </c>
      <c r="L61" s="238">
        <v>111390007</v>
      </c>
      <c r="M61" s="238">
        <v>5</v>
      </c>
      <c r="N61" s="238">
        <v>18</v>
      </c>
      <c r="O61" s="238">
        <v>2011</v>
      </c>
      <c r="P61" s="238" t="s">
        <v>355</v>
      </c>
      <c r="Q61" s="238">
        <v>21</v>
      </c>
      <c r="R61" s="238" t="s">
        <v>356</v>
      </c>
      <c r="S61" s="238">
        <v>5</v>
      </c>
      <c r="T61" s="238">
        <v>0</v>
      </c>
      <c r="U61" s="238">
        <v>2</v>
      </c>
      <c r="V61" s="238">
        <v>10</v>
      </c>
      <c r="W61" s="238">
        <v>10</v>
      </c>
      <c r="X61" s="238">
        <v>2</v>
      </c>
      <c r="Y61" s="238">
        <v>4</v>
      </c>
      <c r="Z61" s="238">
        <v>1</v>
      </c>
      <c r="AB61" s="238">
        <v>1</v>
      </c>
      <c r="AC61" s="238">
        <v>98</v>
      </c>
      <c r="AD61" s="238" t="s">
        <v>374</v>
      </c>
      <c r="AE61" s="238" t="s">
        <v>4748</v>
      </c>
      <c r="AF61" s="238" t="s">
        <v>358</v>
      </c>
      <c r="AG61" s="238">
        <v>5</v>
      </c>
      <c r="AH61" s="238">
        <v>2</v>
      </c>
      <c r="AI61" s="238">
        <v>4</v>
      </c>
      <c r="AJ61" s="238">
        <v>4</v>
      </c>
      <c r="AK61" s="238">
        <v>21</v>
      </c>
      <c r="AL61" s="238">
        <v>19</v>
      </c>
      <c r="AM61" s="238" t="s">
        <v>363</v>
      </c>
      <c r="AN61" s="238">
        <v>5</v>
      </c>
      <c r="AO61" s="238">
        <v>1</v>
      </c>
      <c r="AP61" s="238">
        <v>1</v>
      </c>
      <c r="AS61" s="238">
        <v>3</v>
      </c>
      <c r="AT61" s="238">
        <v>98</v>
      </c>
      <c r="AU61" s="238">
        <v>55</v>
      </c>
      <c r="AV61" s="238">
        <v>10</v>
      </c>
      <c r="AW61" s="238">
        <v>21</v>
      </c>
      <c r="AX61" s="238">
        <v>2</v>
      </c>
      <c r="AY61" s="238">
        <v>4</v>
      </c>
      <c r="AZ61" s="238">
        <v>4</v>
      </c>
      <c r="BA61" s="238">
        <v>29</v>
      </c>
      <c r="BB61" s="238">
        <v>36</v>
      </c>
      <c r="BC61" s="238" t="s">
        <v>363</v>
      </c>
      <c r="BD61" s="238">
        <v>1</v>
      </c>
      <c r="BE61" s="238">
        <v>18</v>
      </c>
      <c r="BF61" s="238">
        <v>7</v>
      </c>
      <c r="BI61" s="238">
        <v>3</v>
      </c>
      <c r="BJ61" s="238">
        <v>98</v>
      </c>
      <c r="BK61" s="238">
        <v>55</v>
      </c>
      <c r="BL61" s="238">
        <v>10</v>
      </c>
      <c r="BM61" s="238">
        <v>21</v>
      </c>
      <c r="CT61" s="238">
        <v>463884</v>
      </c>
      <c r="CU61" s="238">
        <v>4967685</v>
      </c>
      <c r="CV61" s="238">
        <v>44.861667099999998</v>
      </c>
      <c r="CW61" s="238">
        <v>-93.457132999999999</v>
      </c>
      <c r="CX61" s="238" t="s">
        <v>359</v>
      </c>
      <c r="CY61" s="238" t="s">
        <v>4749</v>
      </c>
    </row>
    <row r="62" spans="1:103" x14ac:dyDescent="0.25">
      <c r="A62" s="238">
        <v>10763112</v>
      </c>
      <c r="B62" s="238">
        <v>2</v>
      </c>
      <c r="C62" s="238">
        <v>212</v>
      </c>
      <c r="D62" s="238">
        <v>157.292</v>
      </c>
      <c r="E62" s="238">
        <v>27</v>
      </c>
      <c r="F62" s="238" t="s">
        <v>2420</v>
      </c>
      <c r="H62" s="238" t="s">
        <v>354</v>
      </c>
      <c r="I62" s="238">
        <v>25</v>
      </c>
      <c r="K62" s="238">
        <v>11507071</v>
      </c>
      <c r="L62" s="238">
        <v>113500286</v>
      </c>
      <c r="M62" s="238">
        <v>7</v>
      </c>
      <c r="N62" s="238">
        <v>13</v>
      </c>
      <c r="O62" s="238">
        <v>2011</v>
      </c>
      <c r="P62" s="238" t="s">
        <v>355</v>
      </c>
      <c r="Q62" s="238">
        <v>17</v>
      </c>
      <c r="S62" s="238">
        <v>4</v>
      </c>
      <c r="T62" s="238">
        <v>0</v>
      </c>
      <c r="U62" s="238">
        <v>3</v>
      </c>
      <c r="V62" s="238">
        <v>1</v>
      </c>
      <c r="W62" s="238">
        <v>10</v>
      </c>
      <c r="X62" s="238">
        <v>2</v>
      </c>
      <c r="Y62" s="238">
        <v>1</v>
      </c>
      <c r="Z62" s="238">
        <v>1</v>
      </c>
      <c r="AB62" s="238">
        <v>1</v>
      </c>
      <c r="AC62" s="238">
        <v>98</v>
      </c>
      <c r="AD62" s="238" t="s">
        <v>1593</v>
      </c>
      <c r="AE62" s="238" t="s">
        <v>4750</v>
      </c>
      <c r="AF62" s="238" t="s">
        <v>358</v>
      </c>
      <c r="AG62" s="238">
        <v>7</v>
      </c>
      <c r="AH62" s="238">
        <v>2</v>
      </c>
      <c r="AI62" s="238">
        <v>31</v>
      </c>
      <c r="AJ62" s="238">
        <v>4</v>
      </c>
      <c r="AK62" s="238">
        <v>28</v>
      </c>
      <c r="AL62" s="238">
        <v>21</v>
      </c>
      <c r="AM62" s="238" t="s">
        <v>354</v>
      </c>
      <c r="AN62" s="238">
        <v>5</v>
      </c>
      <c r="AO62" s="238">
        <v>3</v>
      </c>
      <c r="AP62" s="238">
        <v>8</v>
      </c>
      <c r="AS62" s="238">
        <v>3</v>
      </c>
      <c r="AT62" s="238">
        <v>98</v>
      </c>
      <c r="AU62" s="238">
        <v>55</v>
      </c>
      <c r="AV62" s="238">
        <v>11</v>
      </c>
      <c r="AW62" s="238">
        <v>21</v>
      </c>
      <c r="AX62" s="238">
        <v>2</v>
      </c>
      <c r="AY62" s="238">
        <v>4</v>
      </c>
      <c r="AZ62" s="238">
        <v>4</v>
      </c>
      <c r="BA62" s="238">
        <v>21</v>
      </c>
      <c r="BB62" s="238">
        <v>51</v>
      </c>
      <c r="BC62" s="238" t="s">
        <v>363</v>
      </c>
      <c r="BD62" s="238">
        <v>5</v>
      </c>
      <c r="BE62" s="238">
        <v>1</v>
      </c>
      <c r="BI62" s="238">
        <v>3</v>
      </c>
      <c r="BJ62" s="238">
        <v>98</v>
      </c>
      <c r="BK62" s="238">
        <v>55</v>
      </c>
      <c r="BL62" s="238">
        <v>11</v>
      </c>
      <c r="BM62" s="238">
        <v>21</v>
      </c>
      <c r="BN62" s="238">
        <v>2</v>
      </c>
      <c r="BO62" s="238">
        <v>2</v>
      </c>
      <c r="BP62" s="238">
        <v>4</v>
      </c>
      <c r="BQ62" s="238">
        <v>21</v>
      </c>
      <c r="BR62" s="238">
        <v>48</v>
      </c>
      <c r="BS62" s="238" t="s">
        <v>354</v>
      </c>
      <c r="BT62" s="238">
        <v>5</v>
      </c>
      <c r="BU62" s="238">
        <v>1</v>
      </c>
      <c r="BY62" s="238">
        <v>3</v>
      </c>
      <c r="BZ62" s="238">
        <v>98</v>
      </c>
      <c r="CA62" s="238">
        <v>55</v>
      </c>
      <c r="CB62" s="238">
        <v>11</v>
      </c>
      <c r="CC62" s="238">
        <v>21</v>
      </c>
      <c r="CT62" s="238">
        <v>463884</v>
      </c>
      <c r="CU62" s="238">
        <v>4967685</v>
      </c>
      <c r="CV62" s="238">
        <v>44.861667099999998</v>
      </c>
      <c r="CW62" s="238">
        <v>-93.457132999999999</v>
      </c>
      <c r="CX62" s="238" t="s">
        <v>359</v>
      </c>
      <c r="CY62" s="238" t="s">
        <v>4751</v>
      </c>
    </row>
    <row r="63" spans="1:103" x14ac:dyDescent="0.25">
      <c r="A63" s="238">
        <v>10744286</v>
      </c>
      <c r="B63" s="238">
        <v>2</v>
      </c>
      <c r="C63" s="238">
        <v>212</v>
      </c>
      <c r="D63" s="238">
        <v>157.292</v>
      </c>
      <c r="E63" s="238">
        <v>27</v>
      </c>
      <c r="F63" s="238" t="s">
        <v>2420</v>
      </c>
      <c r="H63" s="238" t="s">
        <v>354</v>
      </c>
      <c r="I63" s="238">
        <v>25</v>
      </c>
      <c r="K63" s="238">
        <v>11508827</v>
      </c>
      <c r="L63" s="238">
        <v>112560036</v>
      </c>
      <c r="M63" s="238">
        <v>9</v>
      </c>
      <c r="N63" s="238">
        <v>5</v>
      </c>
      <c r="O63" s="238">
        <v>2011</v>
      </c>
      <c r="P63" s="238" t="s">
        <v>361</v>
      </c>
      <c r="Q63" s="238">
        <v>13</v>
      </c>
      <c r="R63" s="238" t="s">
        <v>196</v>
      </c>
      <c r="S63" s="238">
        <v>5</v>
      </c>
      <c r="T63" s="238">
        <v>0</v>
      </c>
      <c r="U63" s="238">
        <v>3</v>
      </c>
      <c r="V63" s="238">
        <v>5</v>
      </c>
      <c r="W63" s="238">
        <v>10</v>
      </c>
      <c r="X63" s="238">
        <v>3</v>
      </c>
      <c r="Y63" s="238">
        <v>1</v>
      </c>
      <c r="Z63" s="238">
        <v>1</v>
      </c>
      <c r="AB63" s="238">
        <v>1</v>
      </c>
      <c r="AC63" s="238">
        <v>98</v>
      </c>
      <c r="AD63" s="238" t="s">
        <v>4750</v>
      </c>
      <c r="AE63" s="238" t="s">
        <v>371</v>
      </c>
      <c r="AF63" s="238" t="s">
        <v>358</v>
      </c>
      <c r="AG63" s="238">
        <v>10</v>
      </c>
      <c r="AH63" s="238">
        <v>2</v>
      </c>
      <c r="AI63" s="238">
        <v>2</v>
      </c>
      <c r="AJ63" s="238">
        <v>7</v>
      </c>
      <c r="AK63" s="238">
        <v>24</v>
      </c>
      <c r="AL63" s="238">
        <v>54</v>
      </c>
      <c r="AM63" s="238" t="s">
        <v>354</v>
      </c>
      <c r="AN63" s="238">
        <v>5</v>
      </c>
      <c r="AO63" s="238">
        <v>1</v>
      </c>
      <c r="AS63" s="238">
        <v>4</v>
      </c>
      <c r="AT63" s="238">
        <v>20</v>
      </c>
      <c r="AU63" s="238">
        <v>40</v>
      </c>
      <c r="AV63" s="238">
        <v>11</v>
      </c>
      <c r="AW63" s="238">
        <v>20</v>
      </c>
      <c r="AX63" s="238">
        <v>2</v>
      </c>
      <c r="AY63" s="238">
        <v>2</v>
      </c>
      <c r="AZ63" s="238">
        <v>2</v>
      </c>
      <c r="BA63" s="238">
        <v>21</v>
      </c>
      <c r="BB63" s="238">
        <v>23</v>
      </c>
      <c r="BC63" s="238" t="s">
        <v>354</v>
      </c>
      <c r="BD63" s="238">
        <v>5</v>
      </c>
      <c r="BE63" s="238">
        <v>4</v>
      </c>
      <c r="BI63" s="238">
        <v>4</v>
      </c>
      <c r="BJ63" s="238">
        <v>20</v>
      </c>
      <c r="BK63" s="238">
        <v>40</v>
      </c>
      <c r="BL63" s="238">
        <v>11</v>
      </c>
      <c r="BM63" s="238">
        <v>20</v>
      </c>
      <c r="BN63" s="238">
        <v>2</v>
      </c>
      <c r="BO63" s="238">
        <v>4</v>
      </c>
      <c r="BP63" s="238">
        <v>7</v>
      </c>
      <c r="BQ63" s="238">
        <v>24</v>
      </c>
      <c r="BR63" s="238">
        <v>50</v>
      </c>
      <c r="BS63" s="238" t="s">
        <v>363</v>
      </c>
      <c r="BT63" s="238">
        <v>5</v>
      </c>
      <c r="BU63" s="238">
        <v>1</v>
      </c>
      <c r="BY63" s="238">
        <v>4</v>
      </c>
      <c r="BZ63" s="238">
        <v>20</v>
      </c>
      <c r="CA63" s="238">
        <v>40</v>
      </c>
      <c r="CB63" s="238">
        <v>11</v>
      </c>
      <c r="CC63" s="238">
        <v>20</v>
      </c>
      <c r="CT63" s="238">
        <v>463884</v>
      </c>
      <c r="CU63" s="238">
        <v>4967685</v>
      </c>
      <c r="CV63" s="238">
        <v>44.861667099999998</v>
      </c>
      <c r="CW63" s="238">
        <v>-93.457132999999999</v>
      </c>
      <c r="CX63" s="238" t="s">
        <v>359</v>
      </c>
      <c r="CY63" s="238" t="s">
        <v>4752</v>
      </c>
    </row>
    <row r="64" spans="1:103" x14ac:dyDescent="0.25">
      <c r="A64" s="238">
        <v>10748238</v>
      </c>
      <c r="B64" s="238">
        <v>2</v>
      </c>
      <c r="C64" s="238">
        <v>212</v>
      </c>
      <c r="D64" s="238">
        <v>157.292</v>
      </c>
      <c r="E64" s="238">
        <v>27</v>
      </c>
      <c r="F64" s="238" t="s">
        <v>2420</v>
      </c>
      <c r="H64" s="238" t="s">
        <v>354</v>
      </c>
      <c r="I64" s="238">
        <v>25</v>
      </c>
      <c r="K64" s="238">
        <v>11509135</v>
      </c>
      <c r="L64" s="238">
        <v>112780007</v>
      </c>
      <c r="M64" s="238">
        <v>9</v>
      </c>
      <c r="N64" s="238">
        <v>15</v>
      </c>
      <c r="O64" s="238">
        <v>2011</v>
      </c>
      <c r="P64" s="238" t="s">
        <v>384</v>
      </c>
      <c r="Q64" s="238">
        <v>8</v>
      </c>
      <c r="R64" s="238" t="s">
        <v>369</v>
      </c>
      <c r="S64" s="238">
        <v>5</v>
      </c>
      <c r="T64" s="238">
        <v>0</v>
      </c>
      <c r="U64" s="238">
        <v>3</v>
      </c>
      <c r="V64" s="238">
        <v>1</v>
      </c>
      <c r="W64" s="238">
        <v>10</v>
      </c>
      <c r="X64" s="238">
        <v>2</v>
      </c>
      <c r="Y64" s="238">
        <v>1</v>
      </c>
      <c r="Z64" s="238">
        <v>1</v>
      </c>
      <c r="AB64" s="238">
        <v>1</v>
      </c>
      <c r="AC64" s="238">
        <v>98</v>
      </c>
      <c r="AD64" s="238" t="s">
        <v>376</v>
      </c>
      <c r="AE64" s="238" t="s">
        <v>4750</v>
      </c>
      <c r="AF64" s="238" t="s">
        <v>358</v>
      </c>
      <c r="AG64" s="238">
        <v>7</v>
      </c>
      <c r="AH64" s="238">
        <v>2</v>
      </c>
      <c r="AI64" s="238">
        <v>4</v>
      </c>
      <c r="AJ64" s="238">
        <v>3</v>
      </c>
      <c r="AK64" s="238">
        <v>26</v>
      </c>
      <c r="AL64" s="238">
        <v>38</v>
      </c>
      <c r="AM64" s="238" t="s">
        <v>363</v>
      </c>
      <c r="AN64" s="238">
        <v>5</v>
      </c>
      <c r="AO64" s="238">
        <v>1</v>
      </c>
      <c r="AS64" s="238">
        <v>1</v>
      </c>
      <c r="AT64" s="238">
        <v>98</v>
      </c>
      <c r="AU64" s="238">
        <v>55</v>
      </c>
      <c r="AV64" s="238">
        <v>10</v>
      </c>
      <c r="AW64" s="238">
        <v>20</v>
      </c>
      <c r="AX64" s="238">
        <v>2</v>
      </c>
      <c r="AY64" s="238">
        <v>1</v>
      </c>
      <c r="AZ64" s="238">
        <v>3</v>
      </c>
      <c r="BA64" s="238">
        <v>26</v>
      </c>
      <c r="BB64" s="238">
        <v>52</v>
      </c>
      <c r="BC64" s="238" t="s">
        <v>363</v>
      </c>
      <c r="BD64" s="238">
        <v>5</v>
      </c>
      <c r="BE64" s="238">
        <v>1</v>
      </c>
      <c r="BI64" s="238">
        <v>1</v>
      </c>
      <c r="BJ64" s="238">
        <v>98</v>
      </c>
      <c r="BK64" s="238">
        <v>55</v>
      </c>
      <c r="BL64" s="238">
        <v>10</v>
      </c>
      <c r="BM64" s="238">
        <v>20</v>
      </c>
      <c r="BN64" s="238">
        <v>2</v>
      </c>
      <c r="BO64" s="238">
        <v>4</v>
      </c>
      <c r="BP64" s="238">
        <v>3</v>
      </c>
      <c r="BQ64" s="238">
        <v>26</v>
      </c>
      <c r="BR64" s="238">
        <v>34</v>
      </c>
      <c r="BS64" s="238" t="s">
        <v>363</v>
      </c>
      <c r="BT64" s="238">
        <v>5</v>
      </c>
      <c r="BU64" s="238">
        <v>5</v>
      </c>
      <c r="BY64" s="238">
        <v>1</v>
      </c>
      <c r="BZ64" s="238">
        <v>98</v>
      </c>
      <c r="CA64" s="238">
        <v>55</v>
      </c>
      <c r="CB64" s="238">
        <v>10</v>
      </c>
      <c r="CC64" s="238">
        <v>20</v>
      </c>
      <c r="CT64" s="238">
        <v>463884</v>
      </c>
      <c r="CU64" s="238">
        <v>4967685</v>
      </c>
      <c r="CV64" s="238">
        <v>44.861667099999998</v>
      </c>
      <c r="CW64" s="238">
        <v>-93.457132999999999</v>
      </c>
      <c r="CX64" s="238" t="s">
        <v>359</v>
      </c>
      <c r="CY64" s="238" t="s">
        <v>4753</v>
      </c>
    </row>
    <row r="65" spans="1:103" x14ac:dyDescent="0.25">
      <c r="A65" s="238">
        <v>10793288</v>
      </c>
      <c r="B65" s="238">
        <v>2</v>
      </c>
      <c r="C65" s="238">
        <v>212</v>
      </c>
      <c r="D65" s="238">
        <v>157.292</v>
      </c>
      <c r="E65" s="238">
        <v>27</v>
      </c>
      <c r="F65" s="238" t="s">
        <v>2420</v>
      </c>
      <c r="H65" s="238" t="s">
        <v>354</v>
      </c>
      <c r="I65" s="238">
        <v>25</v>
      </c>
      <c r="K65" s="238">
        <v>12502472</v>
      </c>
      <c r="L65" s="238">
        <v>120740201</v>
      </c>
      <c r="M65" s="238">
        <v>3</v>
      </c>
      <c r="N65" s="238">
        <v>8</v>
      </c>
      <c r="O65" s="238">
        <v>2012</v>
      </c>
      <c r="P65" s="238" t="s">
        <v>384</v>
      </c>
      <c r="Q65" s="238">
        <v>8</v>
      </c>
      <c r="R65" s="238" t="s">
        <v>369</v>
      </c>
      <c r="S65" s="238">
        <v>4</v>
      </c>
      <c r="T65" s="238">
        <v>0</v>
      </c>
      <c r="U65" s="238">
        <v>6</v>
      </c>
      <c r="V65" s="238">
        <v>90</v>
      </c>
      <c r="W65" s="238">
        <v>10</v>
      </c>
      <c r="X65" s="238">
        <v>2</v>
      </c>
      <c r="Y65" s="238">
        <v>1</v>
      </c>
      <c r="Z65" s="238">
        <v>4</v>
      </c>
      <c r="AB65" s="238">
        <v>5</v>
      </c>
      <c r="AC65" s="238">
        <v>98</v>
      </c>
      <c r="AD65" s="238" t="s">
        <v>376</v>
      </c>
      <c r="AE65" s="238" t="s">
        <v>4750</v>
      </c>
      <c r="AF65" s="238" t="s">
        <v>358</v>
      </c>
      <c r="AG65" s="238">
        <v>90</v>
      </c>
      <c r="AH65" s="238">
        <v>2</v>
      </c>
      <c r="AI65" s="238">
        <v>4</v>
      </c>
      <c r="AJ65" s="238">
        <v>3</v>
      </c>
      <c r="AK65" s="238">
        <v>27</v>
      </c>
      <c r="AL65" s="238">
        <v>51</v>
      </c>
      <c r="AM65" s="238" t="s">
        <v>363</v>
      </c>
      <c r="AN65" s="238">
        <v>5</v>
      </c>
      <c r="AO65" s="238">
        <v>3</v>
      </c>
      <c r="AP65" s="238">
        <v>15</v>
      </c>
      <c r="AS65" s="238">
        <v>1</v>
      </c>
      <c r="AT65" s="238">
        <v>98</v>
      </c>
      <c r="AU65" s="238">
        <v>55</v>
      </c>
      <c r="AV65" s="238">
        <v>11</v>
      </c>
      <c r="AW65" s="238">
        <v>21</v>
      </c>
      <c r="AX65" s="238">
        <v>2</v>
      </c>
      <c r="AY65" s="238">
        <v>4</v>
      </c>
      <c r="AZ65" s="238">
        <v>4</v>
      </c>
      <c r="BA65" s="238">
        <v>21</v>
      </c>
      <c r="BB65" s="238">
        <v>35</v>
      </c>
      <c r="BC65" s="238" t="s">
        <v>354</v>
      </c>
      <c r="BD65" s="238">
        <v>5</v>
      </c>
      <c r="BE65" s="238">
        <v>1</v>
      </c>
      <c r="BI65" s="238">
        <v>1</v>
      </c>
      <c r="BJ65" s="238">
        <v>98</v>
      </c>
      <c r="BK65" s="238">
        <v>55</v>
      </c>
      <c r="BL65" s="238">
        <v>11</v>
      </c>
      <c r="BM65" s="238">
        <v>21</v>
      </c>
      <c r="BN65" s="238">
        <v>2</v>
      </c>
      <c r="BO65" s="238">
        <v>2</v>
      </c>
      <c r="BP65" s="238">
        <v>4</v>
      </c>
      <c r="BQ65" s="238">
        <v>21</v>
      </c>
      <c r="BR65" s="238">
        <v>35</v>
      </c>
      <c r="BS65" s="238" t="s">
        <v>363</v>
      </c>
      <c r="BT65" s="238">
        <v>5</v>
      </c>
      <c r="BU65" s="238">
        <v>1</v>
      </c>
      <c r="BY65" s="238">
        <v>1</v>
      </c>
      <c r="BZ65" s="238">
        <v>98</v>
      </c>
      <c r="CA65" s="238">
        <v>55</v>
      </c>
      <c r="CB65" s="238">
        <v>11</v>
      </c>
      <c r="CC65" s="238">
        <v>21</v>
      </c>
      <c r="CD65" s="238">
        <v>2</v>
      </c>
      <c r="CE65" s="238">
        <v>2</v>
      </c>
      <c r="CF65" s="238">
        <v>4</v>
      </c>
      <c r="CG65" s="238">
        <v>21</v>
      </c>
      <c r="CH65" s="238">
        <v>35</v>
      </c>
      <c r="CI65" s="238" t="s">
        <v>354</v>
      </c>
      <c r="CJ65" s="238">
        <v>5</v>
      </c>
      <c r="CK65" s="238">
        <v>1</v>
      </c>
      <c r="CO65" s="238">
        <v>1</v>
      </c>
      <c r="CP65" s="238">
        <v>98</v>
      </c>
      <c r="CQ65" s="238">
        <v>55</v>
      </c>
      <c r="CR65" s="238">
        <v>11</v>
      </c>
      <c r="CS65" s="238">
        <v>21</v>
      </c>
      <c r="CT65" s="238">
        <v>463884</v>
      </c>
      <c r="CU65" s="238">
        <v>4967685</v>
      </c>
      <c r="CV65" s="238">
        <v>44.861667099999998</v>
      </c>
      <c r="CW65" s="238">
        <v>-93.457132999999999</v>
      </c>
      <c r="CX65" s="238" t="s">
        <v>359</v>
      </c>
      <c r="CY65" s="238" t="s">
        <v>4754</v>
      </c>
    </row>
    <row r="66" spans="1:103" x14ac:dyDescent="0.25">
      <c r="A66" s="238">
        <v>10794280</v>
      </c>
      <c r="B66" s="238">
        <v>2</v>
      </c>
      <c r="C66" s="238">
        <v>212</v>
      </c>
      <c r="D66" s="238">
        <v>157.292</v>
      </c>
      <c r="E66" s="238">
        <v>27</v>
      </c>
      <c r="F66" s="238" t="s">
        <v>2420</v>
      </c>
      <c r="H66" s="238" t="s">
        <v>354</v>
      </c>
      <c r="I66" s="238">
        <v>25</v>
      </c>
      <c r="K66" s="238">
        <v>12015261</v>
      </c>
      <c r="L66" s="238">
        <v>120960012</v>
      </c>
      <c r="M66" s="238">
        <v>3</v>
      </c>
      <c r="N66" s="238">
        <v>30</v>
      </c>
      <c r="O66" s="238">
        <v>2012</v>
      </c>
      <c r="P66" s="238" t="s">
        <v>362</v>
      </c>
      <c r="Q66" s="238">
        <v>5</v>
      </c>
      <c r="R66" s="238" t="s">
        <v>369</v>
      </c>
      <c r="S66" s="238">
        <v>5</v>
      </c>
      <c r="T66" s="238">
        <v>0</v>
      </c>
      <c r="U66" s="238">
        <v>1</v>
      </c>
      <c r="V66" s="238">
        <v>8</v>
      </c>
      <c r="W66" s="238">
        <v>16</v>
      </c>
      <c r="X66" s="238">
        <v>2</v>
      </c>
      <c r="Y66" s="238">
        <v>4</v>
      </c>
      <c r="Z66" s="238">
        <v>1</v>
      </c>
      <c r="AA66" s="238">
        <v>1</v>
      </c>
      <c r="AB66" s="238">
        <v>1</v>
      </c>
      <c r="AC66" s="238">
        <v>98</v>
      </c>
      <c r="AD66" s="238">
        <v>212</v>
      </c>
      <c r="AE66" s="238" t="s">
        <v>4755</v>
      </c>
      <c r="AF66" s="238" t="s">
        <v>358</v>
      </c>
      <c r="AG66" s="238">
        <v>4</v>
      </c>
      <c r="AH66" s="238">
        <v>2</v>
      </c>
      <c r="AI66" s="238">
        <v>4</v>
      </c>
      <c r="AJ66" s="238">
        <v>3</v>
      </c>
      <c r="AK66" s="238">
        <v>21</v>
      </c>
      <c r="AL66" s="238">
        <v>48</v>
      </c>
      <c r="AM66" s="238" t="s">
        <v>354</v>
      </c>
      <c r="AN66" s="238">
        <v>5</v>
      </c>
      <c r="AS66" s="238">
        <v>1</v>
      </c>
      <c r="AT66" s="238">
        <v>98</v>
      </c>
      <c r="AU66" s="238">
        <v>55</v>
      </c>
      <c r="AV66" s="238">
        <v>11</v>
      </c>
      <c r="AW66" s="238">
        <v>21</v>
      </c>
      <c r="CT66" s="238">
        <v>463884</v>
      </c>
      <c r="CU66" s="238">
        <v>4967685</v>
      </c>
      <c r="CV66" s="238">
        <v>44.861667099999998</v>
      </c>
      <c r="CW66" s="238">
        <v>-93.457132999999999</v>
      </c>
      <c r="CX66" s="238" t="s">
        <v>359</v>
      </c>
      <c r="CY66" s="238" t="s">
        <v>4756</v>
      </c>
    </row>
    <row r="67" spans="1:103" x14ac:dyDescent="0.25">
      <c r="A67" s="238">
        <v>10798266</v>
      </c>
      <c r="B67" s="238">
        <v>2</v>
      </c>
      <c r="C67" s="238">
        <v>212</v>
      </c>
      <c r="D67" s="238">
        <v>157.292</v>
      </c>
      <c r="E67" s="238">
        <v>27</v>
      </c>
      <c r="F67" s="238" t="s">
        <v>2420</v>
      </c>
      <c r="H67" s="238" t="s">
        <v>354</v>
      </c>
      <c r="I67" s="238">
        <v>25</v>
      </c>
      <c r="K67" s="238">
        <v>12028387</v>
      </c>
      <c r="L67" s="238">
        <v>121680014</v>
      </c>
      <c r="M67" s="238">
        <v>6</v>
      </c>
      <c r="N67" s="238">
        <v>15</v>
      </c>
      <c r="O67" s="238">
        <v>2012</v>
      </c>
      <c r="P67" s="238" t="s">
        <v>362</v>
      </c>
      <c r="Q67" s="238">
        <v>3</v>
      </c>
      <c r="R67" s="238" t="s">
        <v>369</v>
      </c>
      <c r="S67" s="238">
        <v>4</v>
      </c>
      <c r="T67" s="238">
        <v>0</v>
      </c>
      <c r="U67" s="238">
        <v>1</v>
      </c>
      <c r="V67" s="238">
        <v>98</v>
      </c>
      <c r="W67" s="238">
        <v>16</v>
      </c>
      <c r="X67" s="238">
        <v>2</v>
      </c>
      <c r="Y67" s="238">
        <v>7</v>
      </c>
      <c r="Z67" s="238">
        <v>1</v>
      </c>
      <c r="AB67" s="238">
        <v>1</v>
      </c>
      <c r="AC67" s="238">
        <v>98</v>
      </c>
      <c r="AD67" s="238">
        <v>212</v>
      </c>
      <c r="AE67" s="238" t="s">
        <v>4737</v>
      </c>
      <c r="AF67" s="238" t="s">
        <v>358</v>
      </c>
      <c r="AG67" s="238">
        <v>4</v>
      </c>
      <c r="AH67" s="238">
        <v>2</v>
      </c>
      <c r="AI67" s="238">
        <v>2</v>
      </c>
      <c r="AJ67" s="238">
        <v>3</v>
      </c>
      <c r="AK67" s="238">
        <v>21</v>
      </c>
      <c r="AL67" s="238">
        <v>55</v>
      </c>
      <c r="AM67" s="238" t="s">
        <v>354</v>
      </c>
      <c r="AN67" s="238">
        <v>5</v>
      </c>
      <c r="AO67" s="238">
        <v>1</v>
      </c>
      <c r="AS67" s="238">
        <v>3</v>
      </c>
      <c r="AT67" s="238">
        <v>98</v>
      </c>
      <c r="AU67" s="238">
        <v>60</v>
      </c>
      <c r="AV67" s="238">
        <v>11</v>
      </c>
      <c r="AW67" s="238">
        <v>21</v>
      </c>
      <c r="CT67" s="238">
        <v>463884</v>
      </c>
      <c r="CU67" s="238">
        <v>4967685</v>
      </c>
      <c r="CV67" s="238">
        <v>44.861667099999998</v>
      </c>
      <c r="CW67" s="238">
        <v>-93.457132999999999</v>
      </c>
      <c r="CX67" s="238" t="s">
        <v>359</v>
      </c>
      <c r="CY67" s="238" t="s">
        <v>4757</v>
      </c>
    </row>
    <row r="68" spans="1:103" x14ac:dyDescent="0.25">
      <c r="A68" s="238">
        <v>10800388</v>
      </c>
      <c r="B68" s="238">
        <v>2</v>
      </c>
      <c r="C68" s="238">
        <v>212</v>
      </c>
      <c r="D68" s="238">
        <v>157.292</v>
      </c>
      <c r="E68" s="238">
        <v>27</v>
      </c>
      <c r="F68" s="238" t="s">
        <v>2420</v>
      </c>
      <c r="H68" s="238" t="s">
        <v>354</v>
      </c>
      <c r="I68" s="238">
        <v>25</v>
      </c>
      <c r="K68" s="238">
        <v>12034622</v>
      </c>
      <c r="L68" s="238">
        <v>122050034</v>
      </c>
      <c r="M68" s="238">
        <v>7</v>
      </c>
      <c r="N68" s="238">
        <v>23</v>
      </c>
      <c r="O68" s="238">
        <v>2012</v>
      </c>
      <c r="P68" s="238" t="s">
        <v>361</v>
      </c>
      <c r="Q68" s="238">
        <v>1</v>
      </c>
      <c r="R68" s="238" t="s">
        <v>356</v>
      </c>
      <c r="S68" s="238">
        <v>5</v>
      </c>
      <c r="T68" s="238">
        <v>0</v>
      </c>
      <c r="U68" s="238">
        <v>1</v>
      </c>
      <c r="V68" s="238">
        <v>4</v>
      </c>
      <c r="W68" s="238">
        <v>32</v>
      </c>
      <c r="X68" s="238">
        <v>2</v>
      </c>
      <c r="Y68" s="238">
        <v>4</v>
      </c>
      <c r="Z68" s="238">
        <v>1</v>
      </c>
      <c r="AB68" s="238">
        <v>1</v>
      </c>
      <c r="AC68" s="238">
        <v>98</v>
      </c>
      <c r="AD68" s="238" t="s">
        <v>374</v>
      </c>
      <c r="AE68" s="238" t="s">
        <v>4758</v>
      </c>
      <c r="AF68" s="238" t="s">
        <v>358</v>
      </c>
      <c r="AG68" s="238">
        <v>3</v>
      </c>
      <c r="AH68" s="238">
        <v>2</v>
      </c>
      <c r="AI68" s="238">
        <v>2</v>
      </c>
      <c r="AJ68" s="238">
        <v>4</v>
      </c>
      <c r="AK68" s="238">
        <v>21</v>
      </c>
      <c r="AL68" s="238">
        <v>37</v>
      </c>
      <c r="AM68" s="238" t="s">
        <v>354</v>
      </c>
      <c r="AN68" s="238">
        <v>1</v>
      </c>
      <c r="AO68" s="238">
        <v>18</v>
      </c>
      <c r="AS68" s="238">
        <v>1</v>
      </c>
      <c r="AT68" s="238">
        <v>98</v>
      </c>
      <c r="AU68" s="238">
        <v>60</v>
      </c>
      <c r="AV68" s="238">
        <v>11</v>
      </c>
      <c r="AW68" s="238">
        <v>21</v>
      </c>
      <c r="CT68" s="238">
        <v>463884</v>
      </c>
      <c r="CU68" s="238">
        <v>4967685</v>
      </c>
      <c r="CV68" s="238">
        <v>44.861667099999998</v>
      </c>
      <c r="CW68" s="238">
        <v>-93.457132999999999</v>
      </c>
      <c r="CX68" s="238" t="s">
        <v>359</v>
      </c>
      <c r="CY68" s="238" t="s">
        <v>4759</v>
      </c>
    </row>
    <row r="69" spans="1:103" x14ac:dyDescent="0.25">
      <c r="A69" s="238">
        <v>10846434</v>
      </c>
      <c r="B69" s="238">
        <v>2</v>
      </c>
      <c r="C69" s="238">
        <v>212</v>
      </c>
      <c r="D69" s="238">
        <v>157.292</v>
      </c>
      <c r="E69" s="238">
        <v>27</v>
      </c>
      <c r="F69" s="238" t="s">
        <v>2420</v>
      </c>
      <c r="H69" s="238" t="s">
        <v>354</v>
      </c>
      <c r="I69" s="238">
        <v>25</v>
      </c>
      <c r="L69" s="238">
        <v>130110137</v>
      </c>
      <c r="M69" s="238">
        <v>12</v>
      </c>
      <c r="N69" s="238">
        <v>9</v>
      </c>
      <c r="O69" s="238">
        <v>2012</v>
      </c>
      <c r="P69" s="238" t="s">
        <v>366</v>
      </c>
      <c r="Q69" s="238">
        <v>0</v>
      </c>
      <c r="S69" s="238">
        <v>5</v>
      </c>
      <c r="T69" s="238">
        <v>0</v>
      </c>
      <c r="U69" s="238">
        <v>2</v>
      </c>
      <c r="V69" s="238">
        <v>5</v>
      </c>
      <c r="W69" s="238">
        <v>10</v>
      </c>
      <c r="Y69" s="238">
        <v>1</v>
      </c>
      <c r="Z69" s="238">
        <v>4</v>
      </c>
      <c r="AB69" s="238">
        <v>5</v>
      </c>
      <c r="AC69" s="238">
        <v>98</v>
      </c>
      <c r="AF69" s="238" t="s">
        <v>358</v>
      </c>
      <c r="AG69" s="238">
        <v>10</v>
      </c>
      <c r="AH69" s="238">
        <v>2</v>
      </c>
      <c r="AI69" s="238">
        <v>2</v>
      </c>
      <c r="AJ69" s="238">
        <v>4</v>
      </c>
      <c r="AK69" s="238">
        <v>21</v>
      </c>
      <c r="AL69" s="238">
        <v>52</v>
      </c>
      <c r="AM69" s="238" t="s">
        <v>363</v>
      </c>
      <c r="AT69" s="238">
        <v>98</v>
      </c>
      <c r="AU69" s="238">
        <v>60</v>
      </c>
      <c r="AX69" s="238">
        <v>2</v>
      </c>
      <c r="AY69" s="238">
        <v>4</v>
      </c>
      <c r="AZ69" s="238">
        <v>4</v>
      </c>
      <c r="BA69" s="238">
        <v>21</v>
      </c>
      <c r="BB69" s="238">
        <v>40</v>
      </c>
      <c r="BC69" s="238" t="s">
        <v>363</v>
      </c>
      <c r="BJ69" s="238">
        <v>98</v>
      </c>
      <c r="BK69" s="238">
        <v>60</v>
      </c>
      <c r="CT69" s="238">
        <v>463884</v>
      </c>
      <c r="CU69" s="238">
        <v>4967685</v>
      </c>
      <c r="CV69" s="238">
        <v>44.861667099999998</v>
      </c>
      <c r="CW69" s="238">
        <v>-93.457132999999999</v>
      </c>
      <c r="CX69" s="238" t="s">
        <v>359</v>
      </c>
    </row>
    <row r="70" spans="1:103" x14ac:dyDescent="0.25">
      <c r="A70" s="238">
        <v>10857683</v>
      </c>
      <c r="B70" s="238">
        <v>2</v>
      </c>
      <c r="C70" s="238">
        <v>212</v>
      </c>
      <c r="D70" s="238">
        <v>157.292</v>
      </c>
      <c r="E70" s="238">
        <v>27</v>
      </c>
      <c r="F70" s="238" t="s">
        <v>2420</v>
      </c>
      <c r="H70" s="238" t="s">
        <v>354</v>
      </c>
      <c r="I70" s="238">
        <v>25</v>
      </c>
      <c r="K70" s="238">
        <v>13500457</v>
      </c>
      <c r="L70" s="238">
        <v>130120158</v>
      </c>
      <c r="M70" s="238">
        <v>1</v>
      </c>
      <c r="N70" s="238">
        <v>11</v>
      </c>
      <c r="O70" s="238">
        <v>2013</v>
      </c>
      <c r="P70" s="238" t="s">
        <v>362</v>
      </c>
      <c r="Q70" s="238">
        <v>15</v>
      </c>
      <c r="R70" s="238" t="s">
        <v>356</v>
      </c>
      <c r="S70" s="238">
        <v>5</v>
      </c>
      <c r="T70" s="238">
        <v>0</v>
      </c>
      <c r="U70" s="238">
        <v>2</v>
      </c>
      <c r="V70" s="238">
        <v>10</v>
      </c>
      <c r="W70" s="238">
        <v>10</v>
      </c>
      <c r="X70" s="238">
        <v>10</v>
      </c>
      <c r="Y70" s="238">
        <v>1</v>
      </c>
      <c r="Z70" s="238">
        <v>3</v>
      </c>
      <c r="AA70" s="238">
        <v>2</v>
      </c>
      <c r="AB70" s="238">
        <v>2</v>
      </c>
      <c r="AC70" s="238">
        <v>98</v>
      </c>
      <c r="AD70" s="238" t="s">
        <v>1771</v>
      </c>
      <c r="AE70" s="238" t="s">
        <v>376</v>
      </c>
      <c r="AF70" s="238" t="s">
        <v>358</v>
      </c>
      <c r="AG70" s="238">
        <v>5</v>
      </c>
      <c r="AH70" s="238">
        <v>2</v>
      </c>
      <c r="AI70" s="238">
        <v>1</v>
      </c>
      <c r="AJ70" s="238">
        <v>4</v>
      </c>
      <c r="AK70" s="238">
        <v>21</v>
      </c>
      <c r="AL70" s="238">
        <v>50</v>
      </c>
      <c r="AM70" s="238" t="s">
        <v>354</v>
      </c>
      <c r="AN70" s="238">
        <v>5</v>
      </c>
      <c r="AO70" s="238">
        <v>1</v>
      </c>
      <c r="AS70" s="238">
        <v>3</v>
      </c>
      <c r="AT70" s="238">
        <v>98</v>
      </c>
      <c r="AU70" s="238">
        <v>60</v>
      </c>
      <c r="AV70" s="238">
        <v>11</v>
      </c>
      <c r="AW70" s="238">
        <v>21</v>
      </c>
      <c r="AX70" s="238">
        <v>2</v>
      </c>
      <c r="AY70" s="238">
        <v>42</v>
      </c>
      <c r="AZ70" s="238">
        <v>4</v>
      </c>
      <c r="BA70" s="238">
        <v>21</v>
      </c>
      <c r="BB70" s="238">
        <v>74</v>
      </c>
      <c r="BC70" s="238" t="s">
        <v>354</v>
      </c>
      <c r="BD70" s="238">
        <v>5</v>
      </c>
      <c r="BE70" s="238">
        <v>1</v>
      </c>
      <c r="BI70" s="238">
        <v>3</v>
      </c>
      <c r="BJ70" s="238">
        <v>98</v>
      </c>
      <c r="BK70" s="238">
        <v>60</v>
      </c>
      <c r="BL70" s="238">
        <v>11</v>
      </c>
      <c r="BM70" s="238">
        <v>21</v>
      </c>
      <c r="CT70" s="238">
        <v>463884</v>
      </c>
      <c r="CU70" s="238">
        <v>4967685</v>
      </c>
      <c r="CV70" s="238">
        <v>44.861667099999998</v>
      </c>
      <c r="CW70" s="238">
        <v>-93.457132999999999</v>
      </c>
      <c r="CX70" s="238" t="s">
        <v>359</v>
      </c>
      <c r="CY70" s="238" t="s">
        <v>4760</v>
      </c>
    </row>
    <row r="71" spans="1:103" x14ac:dyDescent="0.25">
      <c r="A71" s="238">
        <v>10869965</v>
      </c>
      <c r="B71" s="238">
        <v>2</v>
      </c>
      <c r="C71" s="238">
        <v>212</v>
      </c>
      <c r="D71" s="238">
        <v>157.292</v>
      </c>
      <c r="E71" s="238">
        <v>27</v>
      </c>
      <c r="H71" s="238" t="s">
        <v>354</v>
      </c>
      <c r="I71" s="238">
        <v>25</v>
      </c>
      <c r="L71" s="238">
        <v>130850033</v>
      </c>
      <c r="M71" s="238">
        <v>2</v>
      </c>
      <c r="N71" s="238">
        <v>22</v>
      </c>
      <c r="O71" s="238">
        <v>2013</v>
      </c>
      <c r="P71" s="238" t="s">
        <v>362</v>
      </c>
      <c r="Q71" s="238">
        <v>7</v>
      </c>
      <c r="S71" s="238">
        <v>5</v>
      </c>
      <c r="T71" s="238">
        <v>0</v>
      </c>
      <c r="U71" s="238">
        <v>2</v>
      </c>
      <c r="V71" s="238">
        <v>1</v>
      </c>
      <c r="W71" s="238">
        <v>10</v>
      </c>
      <c r="Y71" s="238">
        <v>1</v>
      </c>
      <c r="Z71" s="238">
        <v>4</v>
      </c>
      <c r="AB71" s="238">
        <v>3</v>
      </c>
      <c r="AC71" s="238">
        <v>98</v>
      </c>
      <c r="AF71" s="238" t="s">
        <v>358</v>
      </c>
      <c r="AG71" s="238">
        <v>7</v>
      </c>
      <c r="AH71" s="238">
        <v>2</v>
      </c>
      <c r="AI71" s="238">
        <v>2</v>
      </c>
      <c r="AJ71" s="238">
        <v>3</v>
      </c>
      <c r="AK71" s="238">
        <v>21</v>
      </c>
      <c r="AL71" s="238">
        <v>54</v>
      </c>
      <c r="AM71" s="238" t="s">
        <v>363</v>
      </c>
      <c r="AT71" s="238">
        <v>98</v>
      </c>
      <c r="AU71" s="238">
        <v>60</v>
      </c>
      <c r="AX71" s="238">
        <v>2</v>
      </c>
      <c r="AY71" s="238">
        <v>2</v>
      </c>
      <c r="AZ71" s="238">
        <v>3</v>
      </c>
      <c r="BA71" s="238">
        <v>21</v>
      </c>
      <c r="BB71" s="238">
        <v>20</v>
      </c>
      <c r="BC71" s="238" t="s">
        <v>354</v>
      </c>
      <c r="BJ71" s="238">
        <v>98</v>
      </c>
      <c r="BK71" s="238">
        <v>60</v>
      </c>
      <c r="CT71" s="238">
        <v>463884</v>
      </c>
      <c r="CU71" s="238">
        <v>4967685</v>
      </c>
      <c r="CV71" s="238">
        <v>44.861667099999998</v>
      </c>
      <c r="CW71" s="238">
        <v>-93.457132999999999</v>
      </c>
      <c r="CX71" s="238" t="s">
        <v>359</v>
      </c>
    </row>
    <row r="72" spans="1:103" x14ac:dyDescent="0.25">
      <c r="A72" s="238">
        <v>10869896</v>
      </c>
      <c r="B72" s="238">
        <v>2</v>
      </c>
      <c r="C72" s="238">
        <v>212</v>
      </c>
      <c r="D72" s="238">
        <v>157.292</v>
      </c>
      <c r="E72" s="238">
        <v>27</v>
      </c>
      <c r="F72" s="238" t="s">
        <v>2420</v>
      </c>
      <c r="H72" s="238" t="s">
        <v>354</v>
      </c>
      <c r="I72" s="238">
        <v>25</v>
      </c>
      <c r="K72" s="238">
        <v>13503456</v>
      </c>
      <c r="L72" s="238">
        <v>130830116</v>
      </c>
      <c r="M72" s="238">
        <v>3</v>
      </c>
      <c r="N72" s="238">
        <v>24</v>
      </c>
      <c r="O72" s="238">
        <v>2013</v>
      </c>
      <c r="P72" s="238" t="s">
        <v>366</v>
      </c>
      <c r="Q72" s="238">
        <v>14</v>
      </c>
      <c r="R72" s="238" t="s">
        <v>369</v>
      </c>
      <c r="S72" s="238">
        <v>3</v>
      </c>
      <c r="T72" s="238">
        <v>0</v>
      </c>
      <c r="U72" s="238">
        <v>1</v>
      </c>
      <c r="V72" s="238">
        <v>4</v>
      </c>
      <c r="W72" s="238">
        <v>53</v>
      </c>
      <c r="X72" s="238">
        <v>2</v>
      </c>
      <c r="Y72" s="238">
        <v>1</v>
      </c>
      <c r="Z72" s="238">
        <v>1</v>
      </c>
      <c r="AB72" s="238">
        <v>1</v>
      </c>
      <c r="AC72" s="238">
        <v>98</v>
      </c>
      <c r="AD72" s="238">
        <v>5</v>
      </c>
      <c r="AE72" s="238" t="s">
        <v>4750</v>
      </c>
      <c r="AF72" s="238" t="s">
        <v>358</v>
      </c>
      <c r="AG72" s="238">
        <v>3</v>
      </c>
      <c r="AH72" s="238">
        <v>2</v>
      </c>
      <c r="AI72" s="238">
        <v>2</v>
      </c>
      <c r="AJ72" s="238">
        <v>3</v>
      </c>
      <c r="AK72" s="238">
        <v>10</v>
      </c>
      <c r="AL72" s="238">
        <v>26</v>
      </c>
      <c r="AM72" s="238" t="s">
        <v>363</v>
      </c>
      <c r="AN72" s="238">
        <v>5</v>
      </c>
      <c r="AO72" s="238">
        <v>72</v>
      </c>
      <c r="AS72" s="238">
        <v>3</v>
      </c>
      <c r="AT72" s="238">
        <v>98</v>
      </c>
      <c r="AU72" s="238">
        <v>55</v>
      </c>
      <c r="AV72" s="238">
        <v>11</v>
      </c>
      <c r="AW72" s="238">
        <v>21</v>
      </c>
      <c r="CT72" s="238">
        <v>463884</v>
      </c>
      <c r="CU72" s="238">
        <v>4967685</v>
      </c>
      <c r="CV72" s="238">
        <v>44.861667099999998</v>
      </c>
      <c r="CW72" s="238">
        <v>-93.457132999999999</v>
      </c>
      <c r="CX72" s="238" t="s">
        <v>359</v>
      </c>
      <c r="CY72" s="238" t="s">
        <v>4761</v>
      </c>
    </row>
    <row r="73" spans="1:103" x14ac:dyDescent="0.25">
      <c r="A73" s="238">
        <v>10872233</v>
      </c>
      <c r="B73" s="238">
        <v>2</v>
      </c>
      <c r="C73" s="238">
        <v>212</v>
      </c>
      <c r="D73" s="238">
        <v>157.292</v>
      </c>
      <c r="E73" s="238">
        <v>27</v>
      </c>
      <c r="F73" s="238" t="s">
        <v>2420</v>
      </c>
      <c r="H73" s="238" t="s">
        <v>354</v>
      </c>
      <c r="I73" s="238">
        <v>25</v>
      </c>
      <c r="K73" s="238">
        <v>13504716</v>
      </c>
      <c r="L73" s="238">
        <v>131210203</v>
      </c>
      <c r="M73" s="238">
        <v>4</v>
      </c>
      <c r="N73" s="238">
        <v>30</v>
      </c>
      <c r="O73" s="238">
        <v>2013</v>
      </c>
      <c r="P73" s="238" t="s">
        <v>368</v>
      </c>
      <c r="Q73" s="238">
        <v>17</v>
      </c>
      <c r="R73" s="238" t="s">
        <v>369</v>
      </c>
      <c r="S73" s="238">
        <v>5</v>
      </c>
      <c r="T73" s="238">
        <v>0</v>
      </c>
      <c r="U73" s="238">
        <v>3</v>
      </c>
      <c r="V73" s="238">
        <v>1</v>
      </c>
      <c r="W73" s="238">
        <v>10</v>
      </c>
      <c r="X73" s="238">
        <v>2</v>
      </c>
      <c r="Y73" s="238">
        <v>1</v>
      </c>
      <c r="Z73" s="238">
        <v>2</v>
      </c>
      <c r="AB73" s="238">
        <v>1</v>
      </c>
      <c r="AC73" s="238">
        <v>98</v>
      </c>
      <c r="AD73" s="238" t="s">
        <v>376</v>
      </c>
      <c r="AE73" s="238" t="s">
        <v>4762</v>
      </c>
      <c r="AF73" s="238" t="s">
        <v>358</v>
      </c>
      <c r="AG73" s="238">
        <v>7</v>
      </c>
      <c r="AH73" s="238">
        <v>2</v>
      </c>
      <c r="AI73" s="238">
        <v>1</v>
      </c>
      <c r="AJ73" s="238">
        <v>4</v>
      </c>
      <c r="AK73" s="238">
        <v>21</v>
      </c>
      <c r="AL73" s="238">
        <v>61</v>
      </c>
      <c r="AM73" s="238" t="s">
        <v>363</v>
      </c>
      <c r="AN73" s="238">
        <v>5</v>
      </c>
      <c r="AO73" s="238">
        <v>1</v>
      </c>
      <c r="AS73" s="238">
        <v>3</v>
      </c>
      <c r="AT73" s="238">
        <v>98</v>
      </c>
      <c r="AU73" s="238">
        <v>60</v>
      </c>
      <c r="AV73" s="238">
        <v>11</v>
      </c>
      <c r="AW73" s="238">
        <v>21</v>
      </c>
      <c r="AX73" s="238">
        <v>2</v>
      </c>
      <c r="AY73" s="238">
        <v>2</v>
      </c>
      <c r="AZ73" s="238">
        <v>4</v>
      </c>
      <c r="BA73" s="238">
        <v>21</v>
      </c>
      <c r="BB73" s="238">
        <v>40</v>
      </c>
      <c r="BC73" s="238" t="s">
        <v>363</v>
      </c>
      <c r="BD73" s="238">
        <v>5</v>
      </c>
      <c r="BE73" s="238">
        <v>1</v>
      </c>
      <c r="BI73" s="238">
        <v>3</v>
      </c>
      <c r="BJ73" s="238">
        <v>98</v>
      </c>
      <c r="BK73" s="238">
        <v>60</v>
      </c>
      <c r="BL73" s="238">
        <v>11</v>
      </c>
      <c r="BM73" s="238">
        <v>21</v>
      </c>
      <c r="BN73" s="238">
        <v>2</v>
      </c>
      <c r="BO73" s="238">
        <v>4</v>
      </c>
      <c r="BP73" s="238">
        <v>4</v>
      </c>
      <c r="BQ73" s="238">
        <v>21</v>
      </c>
      <c r="BR73" s="238">
        <v>58</v>
      </c>
      <c r="BS73" s="238" t="s">
        <v>363</v>
      </c>
      <c r="BT73" s="238">
        <v>5</v>
      </c>
      <c r="BU73" s="238">
        <v>3</v>
      </c>
      <c r="BV73" s="238">
        <v>15</v>
      </c>
      <c r="BY73" s="238">
        <v>3</v>
      </c>
      <c r="BZ73" s="238">
        <v>98</v>
      </c>
      <c r="CA73" s="238">
        <v>60</v>
      </c>
      <c r="CB73" s="238">
        <v>11</v>
      </c>
      <c r="CC73" s="238">
        <v>21</v>
      </c>
      <c r="CT73" s="238">
        <v>463884</v>
      </c>
      <c r="CU73" s="238">
        <v>4967685</v>
      </c>
      <c r="CV73" s="238">
        <v>44.861667099999998</v>
      </c>
      <c r="CW73" s="238">
        <v>-93.457132999999999</v>
      </c>
      <c r="CX73" s="238" t="s">
        <v>359</v>
      </c>
      <c r="CY73" s="238" t="s">
        <v>4763</v>
      </c>
    </row>
    <row r="74" spans="1:103" x14ac:dyDescent="0.25">
      <c r="A74" s="238">
        <v>10884684</v>
      </c>
      <c r="B74" s="238">
        <v>2</v>
      </c>
      <c r="C74" s="238">
        <v>212</v>
      </c>
      <c r="D74" s="238">
        <v>157.292</v>
      </c>
      <c r="E74" s="238">
        <v>27</v>
      </c>
      <c r="F74" s="238" t="s">
        <v>2420</v>
      </c>
      <c r="H74" s="238" t="s">
        <v>354</v>
      </c>
      <c r="I74" s="238">
        <v>25</v>
      </c>
      <c r="K74" s="238">
        <v>13507862</v>
      </c>
      <c r="L74" s="238">
        <v>132140235</v>
      </c>
      <c r="M74" s="238">
        <v>8</v>
      </c>
      <c r="N74" s="238">
        <v>2</v>
      </c>
      <c r="O74" s="238">
        <v>2013</v>
      </c>
      <c r="P74" s="238" t="s">
        <v>362</v>
      </c>
      <c r="Q74" s="238">
        <v>7</v>
      </c>
      <c r="R74" s="238" t="s">
        <v>369</v>
      </c>
      <c r="S74" s="238">
        <v>3</v>
      </c>
      <c r="T74" s="238">
        <v>0</v>
      </c>
      <c r="U74" s="238">
        <v>1</v>
      </c>
      <c r="V74" s="238">
        <v>8</v>
      </c>
      <c r="W74" s="238">
        <v>54</v>
      </c>
      <c r="X74" s="238">
        <v>2</v>
      </c>
      <c r="Y74" s="238">
        <v>1</v>
      </c>
      <c r="Z74" s="238">
        <v>2</v>
      </c>
      <c r="AB74" s="238">
        <v>1</v>
      </c>
      <c r="AC74" s="238">
        <v>98</v>
      </c>
      <c r="AD74" s="238" t="s">
        <v>376</v>
      </c>
      <c r="AE74" s="238" t="s">
        <v>4762</v>
      </c>
      <c r="AF74" s="238" t="s">
        <v>358</v>
      </c>
      <c r="AG74" s="238">
        <v>3</v>
      </c>
      <c r="AH74" s="238">
        <v>2</v>
      </c>
      <c r="AI74" s="238">
        <v>2</v>
      </c>
      <c r="AJ74" s="238">
        <v>3</v>
      </c>
      <c r="AK74" s="238">
        <v>22</v>
      </c>
      <c r="AL74" s="238">
        <v>50</v>
      </c>
      <c r="AM74" s="238" t="s">
        <v>354</v>
      </c>
      <c r="AN74" s="238">
        <v>90</v>
      </c>
      <c r="AO74" s="238">
        <v>8</v>
      </c>
      <c r="AP74" s="238">
        <v>15</v>
      </c>
      <c r="AS74" s="238">
        <v>1</v>
      </c>
      <c r="AT74" s="238">
        <v>98</v>
      </c>
      <c r="AU74" s="238">
        <v>60</v>
      </c>
      <c r="AV74" s="238">
        <v>11</v>
      </c>
      <c r="AW74" s="238">
        <v>21</v>
      </c>
      <c r="CT74" s="238">
        <v>463884</v>
      </c>
      <c r="CU74" s="238">
        <v>4967685</v>
      </c>
      <c r="CV74" s="238">
        <v>44.861667099999998</v>
      </c>
      <c r="CW74" s="238">
        <v>-93.457132999999999</v>
      </c>
      <c r="CX74" s="238" t="s">
        <v>359</v>
      </c>
      <c r="CY74" s="238" t="s">
        <v>4764</v>
      </c>
    </row>
    <row r="75" spans="1:103" x14ac:dyDescent="0.25">
      <c r="A75" s="238">
        <v>10903144</v>
      </c>
      <c r="B75" s="238">
        <v>2</v>
      </c>
      <c r="C75" s="238">
        <v>212</v>
      </c>
      <c r="D75" s="238">
        <v>157.292</v>
      </c>
      <c r="E75" s="238">
        <v>27</v>
      </c>
      <c r="F75" s="238" t="s">
        <v>2420</v>
      </c>
      <c r="H75" s="238" t="s">
        <v>354</v>
      </c>
      <c r="I75" s="238">
        <v>25</v>
      </c>
      <c r="K75" s="238">
        <v>13510496</v>
      </c>
      <c r="L75" s="238">
        <v>132900149</v>
      </c>
      <c r="M75" s="238">
        <v>10</v>
      </c>
      <c r="N75" s="238">
        <v>16</v>
      </c>
      <c r="O75" s="238">
        <v>2013</v>
      </c>
      <c r="P75" s="238" t="s">
        <v>355</v>
      </c>
      <c r="Q75" s="238">
        <v>7</v>
      </c>
      <c r="R75" s="238" t="s">
        <v>369</v>
      </c>
      <c r="S75" s="238">
        <v>4</v>
      </c>
      <c r="T75" s="238">
        <v>0</v>
      </c>
      <c r="U75" s="238">
        <v>2</v>
      </c>
      <c r="V75" s="238">
        <v>1</v>
      </c>
      <c r="W75" s="238">
        <v>10</v>
      </c>
      <c r="X75" s="238">
        <v>2</v>
      </c>
      <c r="Y75" s="238">
        <v>1</v>
      </c>
      <c r="Z75" s="238">
        <v>2</v>
      </c>
      <c r="AB75" s="238">
        <v>1</v>
      </c>
      <c r="AC75" s="238">
        <v>98</v>
      </c>
      <c r="AD75" s="238" t="s">
        <v>376</v>
      </c>
      <c r="AE75" s="238" t="s">
        <v>4762</v>
      </c>
      <c r="AF75" s="238" t="s">
        <v>358</v>
      </c>
      <c r="AG75" s="238">
        <v>7</v>
      </c>
      <c r="AH75" s="238">
        <v>2</v>
      </c>
      <c r="AI75" s="238">
        <v>3</v>
      </c>
      <c r="AJ75" s="238">
        <v>3</v>
      </c>
      <c r="AK75" s="238">
        <v>26</v>
      </c>
      <c r="AL75" s="238">
        <v>30</v>
      </c>
      <c r="AM75" s="238" t="s">
        <v>354</v>
      </c>
      <c r="AN75" s="238">
        <v>5</v>
      </c>
      <c r="AO75" s="238">
        <v>1</v>
      </c>
      <c r="AS75" s="238">
        <v>1</v>
      </c>
      <c r="AT75" s="238">
        <v>98</v>
      </c>
      <c r="AU75" s="238">
        <v>60</v>
      </c>
      <c r="AV75" s="238">
        <v>11</v>
      </c>
      <c r="AW75" s="238">
        <v>21</v>
      </c>
      <c r="AX75" s="238">
        <v>2</v>
      </c>
      <c r="AY75" s="238">
        <v>4</v>
      </c>
      <c r="AZ75" s="238">
        <v>3</v>
      </c>
      <c r="BA75" s="238">
        <v>21</v>
      </c>
      <c r="BB75" s="238">
        <v>18</v>
      </c>
      <c r="BC75" s="238" t="s">
        <v>363</v>
      </c>
      <c r="BD75" s="238">
        <v>5</v>
      </c>
      <c r="BE75" s="238">
        <v>15</v>
      </c>
      <c r="BF75" s="238">
        <v>5</v>
      </c>
      <c r="BI75" s="238">
        <v>1</v>
      </c>
      <c r="BJ75" s="238">
        <v>98</v>
      </c>
      <c r="BK75" s="238">
        <v>60</v>
      </c>
      <c r="BL75" s="238">
        <v>11</v>
      </c>
      <c r="BM75" s="238">
        <v>21</v>
      </c>
      <c r="CT75" s="238">
        <v>463884</v>
      </c>
      <c r="CU75" s="238">
        <v>4967685</v>
      </c>
      <c r="CV75" s="238">
        <v>44.861667099999998</v>
      </c>
      <c r="CW75" s="238">
        <v>-93.457132999999999</v>
      </c>
      <c r="CX75" s="238" t="s">
        <v>359</v>
      </c>
      <c r="CY75" s="238" t="s">
        <v>4765</v>
      </c>
    </row>
    <row r="76" spans="1:103" x14ac:dyDescent="0.25">
      <c r="A76" s="238">
        <v>10910952</v>
      </c>
      <c r="B76" s="238">
        <v>2</v>
      </c>
      <c r="C76" s="238">
        <v>212</v>
      </c>
      <c r="D76" s="238">
        <v>157.292</v>
      </c>
      <c r="E76" s="238">
        <v>27</v>
      </c>
      <c r="F76" s="238" t="s">
        <v>2420</v>
      </c>
      <c r="H76" s="238" t="s">
        <v>354</v>
      </c>
      <c r="I76" s="238">
        <v>25</v>
      </c>
      <c r="K76" s="238">
        <v>13511864</v>
      </c>
      <c r="L76" s="238">
        <v>133260220</v>
      </c>
      <c r="M76" s="238">
        <v>11</v>
      </c>
      <c r="N76" s="238">
        <v>21</v>
      </c>
      <c r="O76" s="238">
        <v>2013</v>
      </c>
      <c r="P76" s="238" t="s">
        <v>384</v>
      </c>
      <c r="Q76" s="238">
        <v>16</v>
      </c>
      <c r="R76" s="238" t="s">
        <v>356</v>
      </c>
      <c r="S76" s="238">
        <v>5</v>
      </c>
      <c r="T76" s="238">
        <v>0</v>
      </c>
      <c r="U76" s="238">
        <v>2</v>
      </c>
      <c r="V76" s="238">
        <v>7</v>
      </c>
      <c r="W76" s="238">
        <v>10</v>
      </c>
      <c r="X76" s="238">
        <v>2</v>
      </c>
      <c r="Y76" s="238">
        <v>1</v>
      </c>
      <c r="Z76" s="238">
        <v>2</v>
      </c>
      <c r="AA76" s="238">
        <v>4</v>
      </c>
      <c r="AB76" s="238">
        <v>3</v>
      </c>
      <c r="AC76" s="238">
        <v>98</v>
      </c>
      <c r="AD76" s="238" t="s">
        <v>1771</v>
      </c>
      <c r="AE76" s="238">
        <v>212</v>
      </c>
      <c r="AF76" s="238" t="s">
        <v>358</v>
      </c>
      <c r="AG76" s="238">
        <v>90</v>
      </c>
      <c r="AH76" s="238">
        <v>2</v>
      </c>
      <c r="AI76" s="238">
        <v>2</v>
      </c>
      <c r="AJ76" s="238">
        <v>4</v>
      </c>
      <c r="AK76" s="238">
        <v>21</v>
      </c>
      <c r="AL76" s="238">
        <v>45</v>
      </c>
      <c r="AM76" s="238" t="s">
        <v>354</v>
      </c>
      <c r="AN76" s="238">
        <v>5</v>
      </c>
      <c r="AO76" s="238">
        <v>1</v>
      </c>
      <c r="AS76" s="238">
        <v>3</v>
      </c>
      <c r="AT76" s="238">
        <v>98</v>
      </c>
      <c r="AU76" s="238">
        <v>60</v>
      </c>
      <c r="AV76" s="238">
        <v>10</v>
      </c>
      <c r="AW76" s="238">
        <v>21</v>
      </c>
      <c r="AX76" s="238">
        <v>2</v>
      </c>
      <c r="AY76" s="238">
        <v>4</v>
      </c>
      <c r="AZ76" s="238">
        <v>4</v>
      </c>
      <c r="BA76" s="238">
        <v>21</v>
      </c>
      <c r="BB76" s="238">
        <v>20</v>
      </c>
      <c r="BC76" s="238" t="s">
        <v>363</v>
      </c>
      <c r="BD76" s="238">
        <v>5</v>
      </c>
      <c r="BE76" s="238">
        <v>3</v>
      </c>
      <c r="BI76" s="238">
        <v>3</v>
      </c>
      <c r="BJ76" s="238">
        <v>98</v>
      </c>
      <c r="BK76" s="238">
        <v>60</v>
      </c>
      <c r="BL76" s="238">
        <v>10</v>
      </c>
      <c r="BM76" s="238">
        <v>21</v>
      </c>
      <c r="CT76" s="238">
        <v>463884</v>
      </c>
      <c r="CU76" s="238">
        <v>4967685</v>
      </c>
      <c r="CV76" s="238">
        <v>44.861667099999998</v>
      </c>
      <c r="CW76" s="238">
        <v>-93.457132999999999</v>
      </c>
      <c r="CX76" s="238" t="s">
        <v>359</v>
      </c>
      <c r="CY76" s="238" t="s">
        <v>4766</v>
      </c>
    </row>
    <row r="77" spans="1:103" x14ac:dyDescent="0.25">
      <c r="A77" s="238">
        <v>10941883</v>
      </c>
      <c r="B77" s="238">
        <v>2</v>
      </c>
      <c r="C77" s="238">
        <v>212</v>
      </c>
      <c r="D77" s="238">
        <v>157.292</v>
      </c>
      <c r="E77" s="238">
        <v>27</v>
      </c>
      <c r="F77" s="238" t="s">
        <v>2420</v>
      </c>
      <c r="H77" s="238" t="s">
        <v>354</v>
      </c>
      <c r="I77" s="238">
        <v>25</v>
      </c>
      <c r="K77" s="238">
        <v>14002882</v>
      </c>
      <c r="L77" s="238">
        <v>140230099</v>
      </c>
      <c r="M77" s="238">
        <v>1</v>
      </c>
      <c r="N77" s="238">
        <v>22</v>
      </c>
      <c r="O77" s="238">
        <v>2014</v>
      </c>
      <c r="P77" s="238" t="s">
        <v>355</v>
      </c>
      <c r="Q77" s="238">
        <v>7</v>
      </c>
      <c r="R77" s="238" t="s">
        <v>356</v>
      </c>
      <c r="S77" s="238">
        <v>5</v>
      </c>
      <c r="T77" s="238">
        <v>0</v>
      </c>
      <c r="U77" s="238">
        <v>2</v>
      </c>
      <c r="V77" s="238">
        <v>10</v>
      </c>
      <c r="W77" s="238">
        <v>10</v>
      </c>
      <c r="X77" s="238">
        <v>26</v>
      </c>
      <c r="Y77" s="238">
        <v>1</v>
      </c>
      <c r="Z77" s="238">
        <v>1</v>
      </c>
      <c r="AB77" s="238">
        <v>5</v>
      </c>
      <c r="AC77" s="238">
        <v>98</v>
      </c>
      <c r="AD77" s="238" t="s">
        <v>4767</v>
      </c>
      <c r="AE77" s="238" t="s">
        <v>4750</v>
      </c>
      <c r="AF77" s="238" t="s">
        <v>358</v>
      </c>
      <c r="AG77" s="238">
        <v>5</v>
      </c>
      <c r="AH77" s="238">
        <v>2</v>
      </c>
      <c r="AI77" s="238">
        <v>2</v>
      </c>
      <c r="AJ77" s="238">
        <v>4</v>
      </c>
      <c r="AK77" s="238">
        <v>21</v>
      </c>
      <c r="AL77" s="238">
        <v>47</v>
      </c>
      <c r="AM77" s="238" t="s">
        <v>354</v>
      </c>
      <c r="AN77" s="238">
        <v>5</v>
      </c>
      <c r="AO77" s="238">
        <v>1</v>
      </c>
      <c r="AS77" s="238">
        <v>3</v>
      </c>
      <c r="AT77" s="238">
        <v>98</v>
      </c>
      <c r="AU77" s="238">
        <v>60</v>
      </c>
      <c r="AV77" s="238">
        <v>11</v>
      </c>
      <c r="AW77" s="238">
        <v>21</v>
      </c>
      <c r="AX77" s="238">
        <v>2</v>
      </c>
      <c r="AY77" s="238">
        <v>4</v>
      </c>
      <c r="AZ77" s="238">
        <v>4</v>
      </c>
      <c r="BA77" s="238">
        <v>21</v>
      </c>
      <c r="BB77" s="238">
        <v>18</v>
      </c>
      <c r="BC77" s="238" t="s">
        <v>354</v>
      </c>
      <c r="BD77" s="238">
        <v>5</v>
      </c>
      <c r="BE77" s="238">
        <v>3</v>
      </c>
      <c r="BF77" s="238">
        <v>16</v>
      </c>
      <c r="BI77" s="238">
        <v>3</v>
      </c>
      <c r="BJ77" s="238">
        <v>98</v>
      </c>
      <c r="BK77" s="238">
        <v>60</v>
      </c>
      <c r="BL77" s="238">
        <v>11</v>
      </c>
      <c r="BM77" s="238">
        <v>21</v>
      </c>
      <c r="CT77" s="238">
        <v>463884</v>
      </c>
      <c r="CU77" s="238">
        <v>4967685</v>
      </c>
      <c r="CV77" s="238">
        <v>44.861667099999998</v>
      </c>
      <c r="CW77" s="238">
        <v>-93.457132999999999</v>
      </c>
      <c r="CX77" s="238" t="s">
        <v>359</v>
      </c>
      <c r="CY77" s="238" t="s">
        <v>4768</v>
      </c>
    </row>
    <row r="78" spans="1:103" x14ac:dyDescent="0.25">
      <c r="A78" s="238">
        <v>10951293</v>
      </c>
      <c r="B78" s="238">
        <v>2</v>
      </c>
      <c r="C78" s="238">
        <v>212</v>
      </c>
      <c r="D78" s="238">
        <v>157.292</v>
      </c>
      <c r="E78" s="238">
        <v>27</v>
      </c>
      <c r="F78" s="238" t="s">
        <v>2420</v>
      </c>
      <c r="H78" s="238" t="s">
        <v>354</v>
      </c>
      <c r="I78" s="238">
        <v>25</v>
      </c>
      <c r="K78" s="238">
        <v>14006305</v>
      </c>
      <c r="L78" s="238">
        <v>140480163</v>
      </c>
      <c r="M78" s="238">
        <v>2</v>
      </c>
      <c r="N78" s="238">
        <v>15</v>
      </c>
      <c r="O78" s="238">
        <v>2014</v>
      </c>
      <c r="P78" s="238" t="s">
        <v>364</v>
      </c>
      <c r="Q78" s="238">
        <v>16</v>
      </c>
      <c r="R78" s="238" t="s">
        <v>356</v>
      </c>
      <c r="S78" s="238">
        <v>5</v>
      </c>
      <c r="T78" s="238">
        <v>0</v>
      </c>
      <c r="U78" s="238">
        <v>2</v>
      </c>
      <c r="V78" s="238">
        <v>5</v>
      </c>
      <c r="W78" s="238">
        <v>10</v>
      </c>
      <c r="X78" s="238">
        <v>2</v>
      </c>
      <c r="Y78" s="238">
        <v>1</v>
      </c>
      <c r="Z78" s="238">
        <v>2</v>
      </c>
      <c r="AA78" s="238">
        <v>5</v>
      </c>
      <c r="AB78" s="238">
        <v>5</v>
      </c>
      <c r="AC78" s="238">
        <v>98</v>
      </c>
      <c r="AD78" s="238">
        <v>5</v>
      </c>
      <c r="AE78" s="238">
        <v>212</v>
      </c>
      <c r="AF78" s="238" t="s">
        <v>358</v>
      </c>
      <c r="AG78" s="238">
        <v>10</v>
      </c>
      <c r="AH78" s="238">
        <v>2</v>
      </c>
      <c r="AI78" s="238">
        <v>2</v>
      </c>
      <c r="AJ78" s="238">
        <v>4</v>
      </c>
      <c r="AK78" s="238">
        <v>21</v>
      </c>
      <c r="AL78" s="238">
        <v>27</v>
      </c>
      <c r="AM78" s="238" t="s">
        <v>354</v>
      </c>
      <c r="AN78" s="238">
        <v>5</v>
      </c>
      <c r="AO78" s="238">
        <v>72</v>
      </c>
      <c r="AS78" s="238">
        <v>1</v>
      </c>
      <c r="AT78" s="238">
        <v>98</v>
      </c>
      <c r="AU78" s="238">
        <v>60</v>
      </c>
      <c r="AV78" s="238">
        <v>11</v>
      </c>
      <c r="AW78" s="238">
        <v>21</v>
      </c>
      <c r="AX78" s="238">
        <v>2</v>
      </c>
      <c r="AY78" s="238">
        <v>2</v>
      </c>
      <c r="AZ78" s="238">
        <v>4</v>
      </c>
      <c r="BA78" s="238">
        <v>21</v>
      </c>
      <c r="BB78" s="238">
        <v>32</v>
      </c>
      <c r="BC78" s="238" t="s">
        <v>363</v>
      </c>
      <c r="BD78" s="238">
        <v>5</v>
      </c>
      <c r="BE78" s="238">
        <v>1</v>
      </c>
      <c r="BF78" s="238">
        <v>1</v>
      </c>
      <c r="BI78" s="238">
        <v>1</v>
      </c>
      <c r="BJ78" s="238">
        <v>98</v>
      </c>
      <c r="BK78" s="238">
        <v>60</v>
      </c>
      <c r="BL78" s="238">
        <v>11</v>
      </c>
      <c r="BM78" s="238">
        <v>21</v>
      </c>
      <c r="CT78" s="238">
        <v>463884</v>
      </c>
      <c r="CU78" s="238">
        <v>4967685</v>
      </c>
      <c r="CV78" s="238">
        <v>44.861667099999998</v>
      </c>
      <c r="CW78" s="238">
        <v>-93.457132999999999</v>
      </c>
      <c r="CX78" s="238" t="s">
        <v>359</v>
      </c>
      <c r="CY78" s="238" t="s">
        <v>4769</v>
      </c>
    </row>
    <row r="79" spans="1:103" x14ac:dyDescent="0.25">
      <c r="A79" s="238">
        <v>10956076</v>
      </c>
      <c r="B79" s="238">
        <v>2</v>
      </c>
      <c r="C79" s="238">
        <v>212</v>
      </c>
      <c r="D79" s="238">
        <v>157.292</v>
      </c>
      <c r="E79" s="238">
        <v>27</v>
      </c>
      <c r="F79" s="238" t="s">
        <v>2420</v>
      </c>
      <c r="H79" s="238" t="s">
        <v>354</v>
      </c>
      <c r="I79" s="238">
        <v>25</v>
      </c>
      <c r="K79" s="238">
        <v>14504021</v>
      </c>
      <c r="L79" s="238">
        <v>141020098</v>
      </c>
      <c r="M79" s="238">
        <v>4</v>
      </c>
      <c r="N79" s="238">
        <v>3</v>
      </c>
      <c r="O79" s="238">
        <v>2014</v>
      </c>
      <c r="P79" s="238" t="s">
        <v>384</v>
      </c>
      <c r="Q79" s="238">
        <v>21</v>
      </c>
      <c r="S79" s="238">
        <v>3</v>
      </c>
      <c r="T79" s="238">
        <v>0</v>
      </c>
      <c r="U79" s="238">
        <v>2</v>
      </c>
      <c r="V79" s="238">
        <v>1</v>
      </c>
      <c r="W79" s="238">
        <v>10</v>
      </c>
      <c r="X79" s="238">
        <v>2</v>
      </c>
      <c r="Y79" s="238">
        <v>4</v>
      </c>
      <c r="Z79" s="238">
        <v>2</v>
      </c>
      <c r="AA79" s="238">
        <v>4</v>
      </c>
      <c r="AB79" s="238">
        <v>3</v>
      </c>
      <c r="AC79" s="238">
        <v>98</v>
      </c>
      <c r="AD79" s="238">
        <v>5</v>
      </c>
      <c r="AE79" s="238" t="s">
        <v>4750</v>
      </c>
      <c r="AF79" s="238" t="s">
        <v>358</v>
      </c>
      <c r="AG79" s="238">
        <v>7</v>
      </c>
      <c r="AH79" s="238">
        <v>2</v>
      </c>
      <c r="AI79" s="238">
        <v>44</v>
      </c>
      <c r="AJ79" s="238">
        <v>4</v>
      </c>
      <c r="AK79" s="238">
        <v>21</v>
      </c>
      <c r="AL79" s="238">
        <v>56</v>
      </c>
      <c r="AM79" s="238" t="s">
        <v>354</v>
      </c>
      <c r="AN79" s="238">
        <v>5</v>
      </c>
      <c r="AO79" s="238">
        <v>1</v>
      </c>
      <c r="AS79" s="238">
        <v>1</v>
      </c>
      <c r="AT79" s="238">
        <v>98</v>
      </c>
      <c r="AU79" s="238">
        <v>55</v>
      </c>
      <c r="AV79" s="238">
        <v>11</v>
      </c>
      <c r="AW79" s="238">
        <v>21</v>
      </c>
      <c r="AX79" s="238">
        <v>2</v>
      </c>
      <c r="AY79" s="238">
        <v>2</v>
      </c>
      <c r="AZ79" s="238">
        <v>4</v>
      </c>
      <c r="BA79" s="238">
        <v>21</v>
      </c>
      <c r="BB79" s="238">
        <v>30</v>
      </c>
      <c r="BC79" s="238" t="s">
        <v>354</v>
      </c>
      <c r="BD79" s="238">
        <v>5</v>
      </c>
      <c r="BE79" s="238">
        <v>3</v>
      </c>
      <c r="BF79" s="238">
        <v>72</v>
      </c>
      <c r="BI79" s="238">
        <v>1</v>
      </c>
      <c r="BJ79" s="238">
        <v>98</v>
      </c>
      <c r="BK79" s="238">
        <v>55</v>
      </c>
      <c r="BL79" s="238">
        <v>11</v>
      </c>
      <c r="BM79" s="238">
        <v>21</v>
      </c>
      <c r="CT79" s="238">
        <v>463884</v>
      </c>
      <c r="CU79" s="238">
        <v>4967685</v>
      </c>
      <c r="CV79" s="238">
        <v>44.861667099999998</v>
      </c>
      <c r="CW79" s="238">
        <v>-93.457132999999999</v>
      </c>
      <c r="CX79" s="238" t="s">
        <v>359</v>
      </c>
      <c r="CY79" s="238" t="s">
        <v>4770</v>
      </c>
    </row>
    <row r="80" spans="1:103" x14ac:dyDescent="0.25">
      <c r="A80" s="238">
        <v>10958965</v>
      </c>
      <c r="B80" s="238">
        <v>2</v>
      </c>
      <c r="C80" s="238">
        <v>212</v>
      </c>
      <c r="D80" s="238">
        <v>157.292</v>
      </c>
      <c r="E80" s="238">
        <v>27</v>
      </c>
      <c r="F80" s="238" t="s">
        <v>2420</v>
      </c>
      <c r="H80" s="238" t="s">
        <v>354</v>
      </c>
      <c r="I80" s="238">
        <v>25</v>
      </c>
      <c r="K80" s="238">
        <v>14506024</v>
      </c>
      <c r="L80" s="238">
        <v>141540255</v>
      </c>
      <c r="M80" s="238">
        <v>6</v>
      </c>
      <c r="N80" s="238">
        <v>3</v>
      </c>
      <c r="O80" s="238">
        <v>2014</v>
      </c>
      <c r="P80" s="238" t="s">
        <v>368</v>
      </c>
      <c r="Q80" s="238">
        <v>8</v>
      </c>
      <c r="R80" s="238" t="s">
        <v>369</v>
      </c>
      <c r="S80" s="238">
        <v>5</v>
      </c>
      <c r="T80" s="238">
        <v>0</v>
      </c>
      <c r="U80" s="238">
        <v>2</v>
      </c>
      <c r="V80" s="238">
        <v>1</v>
      </c>
      <c r="W80" s="238">
        <v>11</v>
      </c>
      <c r="X80" s="238">
        <v>2</v>
      </c>
      <c r="Y80" s="238">
        <v>1</v>
      </c>
      <c r="Z80" s="238">
        <v>1</v>
      </c>
      <c r="AB80" s="238">
        <v>1</v>
      </c>
      <c r="AC80" s="238">
        <v>98</v>
      </c>
      <c r="AD80" s="238" t="s">
        <v>376</v>
      </c>
      <c r="AE80" s="238" t="s">
        <v>4771</v>
      </c>
      <c r="AF80" s="238" t="s">
        <v>358</v>
      </c>
      <c r="AG80" s="238">
        <v>7</v>
      </c>
      <c r="AH80" s="238">
        <v>2</v>
      </c>
      <c r="AI80" s="238">
        <v>4</v>
      </c>
      <c r="AJ80" s="238">
        <v>3</v>
      </c>
      <c r="AK80" s="238">
        <v>8</v>
      </c>
      <c r="AL80" s="238">
        <v>41</v>
      </c>
      <c r="AM80" s="238" t="s">
        <v>354</v>
      </c>
      <c r="AN80" s="238">
        <v>5</v>
      </c>
      <c r="AO80" s="238">
        <v>5</v>
      </c>
      <c r="AS80" s="238">
        <v>1</v>
      </c>
      <c r="AT80" s="238">
        <v>98</v>
      </c>
      <c r="AU80" s="238">
        <v>60</v>
      </c>
      <c r="AV80" s="238">
        <v>11</v>
      </c>
      <c r="AW80" s="238">
        <v>21</v>
      </c>
      <c r="AX80" s="238">
        <v>2</v>
      </c>
      <c r="AY80" s="238">
        <v>2</v>
      </c>
      <c r="AZ80" s="238">
        <v>3</v>
      </c>
      <c r="BA80" s="238">
        <v>21</v>
      </c>
      <c r="BB80" s="238">
        <v>55</v>
      </c>
      <c r="BC80" s="238" t="s">
        <v>354</v>
      </c>
      <c r="BD80" s="238">
        <v>5</v>
      </c>
      <c r="BE80" s="238">
        <v>5</v>
      </c>
      <c r="BI80" s="238">
        <v>1</v>
      </c>
      <c r="BJ80" s="238">
        <v>98</v>
      </c>
      <c r="BK80" s="238">
        <v>60</v>
      </c>
      <c r="BL80" s="238">
        <v>11</v>
      </c>
      <c r="BM80" s="238">
        <v>21</v>
      </c>
      <c r="CT80" s="238">
        <v>463884</v>
      </c>
      <c r="CU80" s="238">
        <v>4967685</v>
      </c>
      <c r="CV80" s="238">
        <v>44.861667099999998</v>
      </c>
      <c r="CW80" s="238">
        <v>-93.457132999999999</v>
      </c>
      <c r="CX80" s="238" t="s">
        <v>359</v>
      </c>
      <c r="CY80" s="238" t="s">
        <v>4772</v>
      </c>
    </row>
    <row r="81" spans="1:103" x14ac:dyDescent="0.25">
      <c r="A81" s="238">
        <v>10959335</v>
      </c>
      <c r="B81" s="238">
        <v>2</v>
      </c>
      <c r="C81" s="238">
        <v>212</v>
      </c>
      <c r="D81" s="238">
        <v>157.292</v>
      </c>
      <c r="E81" s="238">
        <v>27</v>
      </c>
      <c r="F81" s="238" t="s">
        <v>2420</v>
      </c>
      <c r="H81" s="238" t="s">
        <v>354</v>
      </c>
      <c r="I81" s="238">
        <v>25</v>
      </c>
      <c r="K81" s="238">
        <v>14506128</v>
      </c>
      <c r="L81" s="238">
        <v>141600195</v>
      </c>
      <c r="M81" s="238">
        <v>6</v>
      </c>
      <c r="N81" s="238">
        <v>5</v>
      </c>
      <c r="O81" s="238">
        <v>2014</v>
      </c>
      <c r="P81" s="238" t="s">
        <v>384</v>
      </c>
      <c r="Q81" s="238">
        <v>18</v>
      </c>
      <c r="R81" s="238" t="s">
        <v>356</v>
      </c>
      <c r="S81" s="238">
        <v>5</v>
      </c>
      <c r="T81" s="238">
        <v>0</v>
      </c>
      <c r="U81" s="238">
        <v>1</v>
      </c>
      <c r="V81" s="238">
        <v>7</v>
      </c>
      <c r="W81" s="238">
        <v>83</v>
      </c>
      <c r="X81" s="238">
        <v>2</v>
      </c>
      <c r="Y81" s="238">
        <v>1</v>
      </c>
      <c r="Z81" s="238">
        <v>2</v>
      </c>
      <c r="AB81" s="238">
        <v>1</v>
      </c>
      <c r="AC81" s="238">
        <v>98</v>
      </c>
      <c r="AD81" s="238">
        <v>5</v>
      </c>
      <c r="AE81" s="238" t="s">
        <v>4750</v>
      </c>
      <c r="AF81" s="238" t="s">
        <v>358</v>
      </c>
      <c r="AG81" s="238">
        <v>3</v>
      </c>
      <c r="AH81" s="238">
        <v>2</v>
      </c>
      <c r="AI81" s="238">
        <v>4</v>
      </c>
      <c r="AJ81" s="238">
        <v>4</v>
      </c>
      <c r="AK81" s="238">
        <v>28</v>
      </c>
      <c r="AL81" s="238">
        <v>18</v>
      </c>
      <c r="AM81" s="238" t="s">
        <v>354</v>
      </c>
      <c r="AN81" s="238">
        <v>5</v>
      </c>
      <c r="AO81" s="238">
        <v>72</v>
      </c>
      <c r="AP81" s="238">
        <v>3</v>
      </c>
      <c r="AS81" s="238">
        <v>3</v>
      </c>
      <c r="AT81" s="238">
        <v>98</v>
      </c>
      <c r="AU81" s="238">
        <v>55</v>
      </c>
      <c r="AV81" s="238">
        <v>11</v>
      </c>
      <c r="AW81" s="238">
        <v>21</v>
      </c>
      <c r="CT81" s="238">
        <v>463884</v>
      </c>
      <c r="CU81" s="238">
        <v>4967685</v>
      </c>
      <c r="CV81" s="238">
        <v>44.861667099999998</v>
      </c>
      <c r="CW81" s="238">
        <v>-93.457132999999999</v>
      </c>
      <c r="CX81" s="238" t="s">
        <v>359</v>
      </c>
      <c r="CY81" s="238" t="s">
        <v>4773</v>
      </c>
    </row>
    <row r="82" spans="1:103" x14ac:dyDescent="0.25">
      <c r="A82" s="238">
        <v>10978666</v>
      </c>
      <c r="B82" s="238">
        <v>2</v>
      </c>
      <c r="C82" s="238">
        <v>212</v>
      </c>
      <c r="D82" s="238">
        <v>157.292</v>
      </c>
      <c r="E82" s="238">
        <v>27</v>
      </c>
      <c r="F82" s="238" t="s">
        <v>2420</v>
      </c>
      <c r="H82" s="238" t="s">
        <v>354</v>
      </c>
      <c r="I82" s="238">
        <v>25</v>
      </c>
      <c r="K82" s="238">
        <v>14508372</v>
      </c>
      <c r="L82" s="238">
        <v>142170245</v>
      </c>
      <c r="M82" s="238">
        <v>8</v>
      </c>
      <c r="N82" s="238">
        <v>5</v>
      </c>
      <c r="O82" s="238">
        <v>2014</v>
      </c>
      <c r="P82" s="238" t="s">
        <v>368</v>
      </c>
      <c r="Q82" s="238">
        <v>7</v>
      </c>
      <c r="R82" s="238" t="s">
        <v>369</v>
      </c>
      <c r="S82" s="238">
        <v>5</v>
      </c>
      <c r="T82" s="238">
        <v>0</v>
      </c>
      <c r="U82" s="238">
        <v>2</v>
      </c>
      <c r="V82" s="238">
        <v>1</v>
      </c>
      <c r="W82" s="238">
        <v>10</v>
      </c>
      <c r="X82" s="238">
        <v>2</v>
      </c>
      <c r="Y82" s="238">
        <v>1</v>
      </c>
      <c r="Z82" s="238">
        <v>1</v>
      </c>
      <c r="AB82" s="238">
        <v>1</v>
      </c>
      <c r="AC82" s="238">
        <v>98</v>
      </c>
      <c r="AD82" s="238" t="s">
        <v>376</v>
      </c>
      <c r="AE82" s="238" t="s">
        <v>4737</v>
      </c>
      <c r="AF82" s="238" t="s">
        <v>358</v>
      </c>
      <c r="AG82" s="238">
        <v>7</v>
      </c>
      <c r="AH82" s="238">
        <v>2</v>
      </c>
      <c r="AI82" s="238">
        <v>4</v>
      </c>
      <c r="AJ82" s="238">
        <v>3</v>
      </c>
      <c r="AK82" s="238">
        <v>7</v>
      </c>
      <c r="AL82" s="238">
        <v>44</v>
      </c>
      <c r="AM82" s="238" t="s">
        <v>363</v>
      </c>
      <c r="AN82" s="238">
        <v>5</v>
      </c>
      <c r="AO82" s="238">
        <v>5</v>
      </c>
      <c r="AS82" s="238">
        <v>1</v>
      </c>
      <c r="AT82" s="238">
        <v>98</v>
      </c>
      <c r="AU82" s="238">
        <v>55</v>
      </c>
      <c r="AV82" s="238">
        <v>11</v>
      </c>
      <c r="AW82" s="238">
        <v>21</v>
      </c>
      <c r="AX82" s="238">
        <v>2</v>
      </c>
      <c r="AY82" s="238">
        <v>3</v>
      </c>
      <c r="AZ82" s="238">
        <v>3</v>
      </c>
      <c r="BA82" s="238">
        <v>8</v>
      </c>
      <c r="BB82" s="238">
        <v>44</v>
      </c>
      <c r="BC82" s="238" t="s">
        <v>363</v>
      </c>
      <c r="BD82" s="238">
        <v>5</v>
      </c>
      <c r="BE82" s="238">
        <v>1</v>
      </c>
      <c r="BI82" s="238">
        <v>1</v>
      </c>
      <c r="BJ82" s="238">
        <v>98</v>
      </c>
      <c r="BK82" s="238">
        <v>55</v>
      </c>
      <c r="BL82" s="238">
        <v>11</v>
      </c>
      <c r="BM82" s="238">
        <v>21</v>
      </c>
      <c r="CT82" s="238">
        <v>463884</v>
      </c>
      <c r="CU82" s="238">
        <v>4967685</v>
      </c>
      <c r="CV82" s="238">
        <v>44.861667099999998</v>
      </c>
      <c r="CW82" s="238">
        <v>-93.457132999999999</v>
      </c>
      <c r="CX82" s="238" t="s">
        <v>359</v>
      </c>
      <c r="CY82" s="238" t="s">
        <v>4774</v>
      </c>
    </row>
    <row r="83" spans="1:103" x14ac:dyDescent="0.25">
      <c r="A83" s="238">
        <v>10982272</v>
      </c>
      <c r="B83" s="238">
        <v>2</v>
      </c>
      <c r="C83" s="238">
        <v>212</v>
      </c>
      <c r="D83" s="238">
        <v>157.292</v>
      </c>
      <c r="E83" s="238">
        <v>27</v>
      </c>
      <c r="F83" s="238" t="s">
        <v>2420</v>
      </c>
      <c r="H83" s="238" t="s">
        <v>354</v>
      </c>
      <c r="I83" s="238">
        <v>25</v>
      </c>
      <c r="K83" s="238">
        <v>14509232</v>
      </c>
      <c r="L83" s="238">
        <v>142400227</v>
      </c>
      <c r="M83" s="238">
        <v>8</v>
      </c>
      <c r="N83" s="238">
        <v>28</v>
      </c>
      <c r="O83" s="238">
        <v>2014</v>
      </c>
      <c r="P83" s="238" t="s">
        <v>384</v>
      </c>
      <c r="Q83" s="238">
        <v>7</v>
      </c>
      <c r="R83" s="238" t="s">
        <v>369</v>
      </c>
      <c r="S83" s="238">
        <v>4</v>
      </c>
      <c r="T83" s="238">
        <v>0</v>
      </c>
      <c r="U83" s="238">
        <v>3</v>
      </c>
      <c r="V83" s="238">
        <v>1</v>
      </c>
      <c r="W83" s="238">
        <v>10</v>
      </c>
      <c r="X83" s="238">
        <v>2</v>
      </c>
      <c r="Y83" s="238">
        <v>1</v>
      </c>
      <c r="Z83" s="238">
        <v>1</v>
      </c>
      <c r="AB83" s="238">
        <v>1</v>
      </c>
      <c r="AC83" s="238">
        <v>98</v>
      </c>
      <c r="AD83" s="238" t="s">
        <v>376</v>
      </c>
      <c r="AE83" s="238" t="s">
        <v>4750</v>
      </c>
      <c r="AF83" s="238" t="s">
        <v>358</v>
      </c>
      <c r="AG83" s="238">
        <v>7</v>
      </c>
      <c r="AH83" s="238">
        <v>2</v>
      </c>
      <c r="AI83" s="238">
        <v>2</v>
      </c>
      <c r="AJ83" s="238">
        <v>3</v>
      </c>
      <c r="AK83" s="238">
        <v>26</v>
      </c>
      <c r="AL83" s="238">
        <v>58</v>
      </c>
      <c r="AM83" s="238" t="s">
        <v>354</v>
      </c>
      <c r="AN83" s="238">
        <v>5</v>
      </c>
      <c r="AO83" s="238">
        <v>5</v>
      </c>
      <c r="AS83" s="238">
        <v>1</v>
      </c>
      <c r="AT83" s="238">
        <v>98</v>
      </c>
      <c r="AU83" s="238">
        <v>60</v>
      </c>
      <c r="AV83" s="238">
        <v>11</v>
      </c>
      <c r="AW83" s="238">
        <v>21</v>
      </c>
      <c r="AX83" s="238">
        <v>2</v>
      </c>
      <c r="AY83" s="238">
        <v>2</v>
      </c>
      <c r="AZ83" s="238">
        <v>3</v>
      </c>
      <c r="BA83" s="238">
        <v>26</v>
      </c>
      <c r="BB83" s="238">
        <v>39</v>
      </c>
      <c r="BC83" s="238" t="s">
        <v>363</v>
      </c>
      <c r="BD83" s="238">
        <v>5</v>
      </c>
      <c r="BE83" s="238">
        <v>1</v>
      </c>
      <c r="BI83" s="238">
        <v>1</v>
      </c>
      <c r="BJ83" s="238">
        <v>98</v>
      </c>
      <c r="BK83" s="238">
        <v>60</v>
      </c>
      <c r="BL83" s="238">
        <v>11</v>
      </c>
      <c r="BM83" s="238">
        <v>21</v>
      </c>
      <c r="BN83" s="238">
        <v>2</v>
      </c>
      <c r="BO83" s="238">
        <v>2</v>
      </c>
      <c r="BP83" s="238">
        <v>3</v>
      </c>
      <c r="BQ83" s="238">
        <v>26</v>
      </c>
      <c r="BR83" s="238">
        <v>37</v>
      </c>
      <c r="BS83" s="238" t="s">
        <v>354</v>
      </c>
      <c r="BT83" s="238">
        <v>5</v>
      </c>
      <c r="BU83" s="238">
        <v>1</v>
      </c>
      <c r="BY83" s="238">
        <v>1</v>
      </c>
      <c r="BZ83" s="238">
        <v>98</v>
      </c>
      <c r="CA83" s="238">
        <v>60</v>
      </c>
      <c r="CB83" s="238">
        <v>11</v>
      </c>
      <c r="CC83" s="238">
        <v>21</v>
      </c>
      <c r="CT83" s="238">
        <v>463884</v>
      </c>
      <c r="CU83" s="238">
        <v>4967685</v>
      </c>
      <c r="CV83" s="238">
        <v>44.861667099999998</v>
      </c>
      <c r="CW83" s="238">
        <v>-93.457132999999999</v>
      </c>
      <c r="CX83" s="238" t="s">
        <v>359</v>
      </c>
      <c r="CY83" s="238" t="s">
        <v>4775</v>
      </c>
    </row>
    <row r="84" spans="1:103" x14ac:dyDescent="0.25">
      <c r="A84" s="238">
        <v>10989689</v>
      </c>
      <c r="B84" s="238">
        <v>2</v>
      </c>
      <c r="C84" s="238">
        <v>212</v>
      </c>
      <c r="D84" s="238">
        <v>157.292</v>
      </c>
      <c r="E84" s="238">
        <v>27</v>
      </c>
      <c r="F84" s="238" t="s">
        <v>2420</v>
      </c>
      <c r="H84" s="238" t="s">
        <v>354</v>
      </c>
      <c r="I84" s="238">
        <v>25</v>
      </c>
      <c r="K84" s="238">
        <v>14509915</v>
      </c>
      <c r="L84" s="238">
        <v>143020273</v>
      </c>
      <c r="M84" s="238">
        <v>9</v>
      </c>
      <c r="N84" s="238">
        <v>16</v>
      </c>
      <c r="O84" s="238">
        <v>2014</v>
      </c>
      <c r="P84" s="238" t="s">
        <v>368</v>
      </c>
      <c r="Q84" s="238">
        <v>8</v>
      </c>
      <c r="R84" s="238" t="s">
        <v>369</v>
      </c>
      <c r="S84" s="238">
        <v>5</v>
      </c>
      <c r="T84" s="238">
        <v>0</v>
      </c>
      <c r="U84" s="238">
        <v>2</v>
      </c>
      <c r="V84" s="238">
        <v>1</v>
      </c>
      <c r="W84" s="238">
        <v>10</v>
      </c>
      <c r="X84" s="238">
        <v>2</v>
      </c>
      <c r="Y84" s="238">
        <v>1</v>
      </c>
      <c r="Z84" s="238">
        <v>1</v>
      </c>
      <c r="AB84" s="238">
        <v>1</v>
      </c>
      <c r="AC84" s="238">
        <v>98</v>
      </c>
      <c r="AD84" s="238" t="s">
        <v>376</v>
      </c>
      <c r="AE84" s="238" t="s">
        <v>4737</v>
      </c>
      <c r="AF84" s="238" t="s">
        <v>358</v>
      </c>
      <c r="AG84" s="238">
        <v>7</v>
      </c>
      <c r="AH84" s="238">
        <v>2</v>
      </c>
      <c r="AI84" s="238">
        <v>2</v>
      </c>
      <c r="AJ84" s="238">
        <v>3</v>
      </c>
      <c r="AK84" s="238">
        <v>21</v>
      </c>
      <c r="AL84" s="238">
        <v>54</v>
      </c>
      <c r="AM84" s="238" t="s">
        <v>363</v>
      </c>
      <c r="AN84" s="238">
        <v>5</v>
      </c>
      <c r="AO84" s="238">
        <v>1</v>
      </c>
      <c r="AS84" s="238">
        <v>1</v>
      </c>
      <c r="AT84" s="238">
        <v>98</v>
      </c>
      <c r="AU84" s="238">
        <v>60</v>
      </c>
      <c r="AV84" s="238">
        <v>11</v>
      </c>
      <c r="AW84" s="238">
        <v>21</v>
      </c>
      <c r="AX84" s="238">
        <v>2</v>
      </c>
      <c r="AY84" s="238">
        <v>2</v>
      </c>
      <c r="AZ84" s="238">
        <v>3</v>
      </c>
      <c r="BA84" s="238">
        <v>21</v>
      </c>
      <c r="BB84" s="238">
        <v>20</v>
      </c>
      <c r="BC84" s="238" t="s">
        <v>354</v>
      </c>
      <c r="BD84" s="238">
        <v>5</v>
      </c>
      <c r="BE84" s="238">
        <v>5</v>
      </c>
      <c r="BF84" s="238">
        <v>16</v>
      </c>
      <c r="BI84" s="238">
        <v>1</v>
      </c>
      <c r="BJ84" s="238">
        <v>98</v>
      </c>
      <c r="BK84" s="238">
        <v>60</v>
      </c>
      <c r="BL84" s="238">
        <v>11</v>
      </c>
      <c r="BM84" s="238">
        <v>21</v>
      </c>
      <c r="CT84" s="238">
        <v>463884</v>
      </c>
      <c r="CU84" s="238">
        <v>4967685</v>
      </c>
      <c r="CV84" s="238">
        <v>44.861667099999998</v>
      </c>
      <c r="CW84" s="238">
        <v>-93.457132999999999</v>
      </c>
      <c r="CX84" s="238" t="s">
        <v>359</v>
      </c>
      <c r="CY84" s="238" t="s">
        <v>4776</v>
      </c>
    </row>
    <row r="85" spans="1:103" x14ac:dyDescent="0.25">
      <c r="A85" s="238">
        <v>10994299</v>
      </c>
      <c r="B85" s="238">
        <v>2</v>
      </c>
      <c r="C85" s="238">
        <v>212</v>
      </c>
      <c r="D85" s="238">
        <v>157.292</v>
      </c>
      <c r="E85" s="238">
        <v>27</v>
      </c>
      <c r="F85" s="238" t="s">
        <v>2420</v>
      </c>
      <c r="H85" s="238" t="s">
        <v>354</v>
      </c>
      <c r="I85" s="238">
        <v>25</v>
      </c>
      <c r="K85" s="238">
        <v>201400041753</v>
      </c>
      <c r="L85" s="238">
        <v>143100046</v>
      </c>
      <c r="M85" s="238">
        <v>10</v>
      </c>
      <c r="N85" s="238">
        <v>22</v>
      </c>
      <c r="O85" s="238">
        <v>2014</v>
      </c>
      <c r="P85" s="238" t="s">
        <v>355</v>
      </c>
      <c r="Q85" s="238">
        <v>7</v>
      </c>
      <c r="S85" s="238">
        <v>5</v>
      </c>
      <c r="T85" s="238">
        <v>0</v>
      </c>
      <c r="U85" s="238">
        <v>2</v>
      </c>
      <c r="V85" s="238">
        <v>10</v>
      </c>
      <c r="W85" s="238">
        <v>10</v>
      </c>
      <c r="X85" s="238">
        <v>26</v>
      </c>
      <c r="Y85" s="238">
        <v>1</v>
      </c>
      <c r="Z85" s="238">
        <v>1</v>
      </c>
      <c r="AB85" s="238">
        <v>1</v>
      </c>
      <c r="AC85" s="238">
        <v>98</v>
      </c>
      <c r="AF85" s="238" t="s">
        <v>358</v>
      </c>
      <c r="AG85" s="238">
        <v>5</v>
      </c>
      <c r="AH85" s="238">
        <v>2</v>
      </c>
      <c r="AI85" s="238">
        <v>2</v>
      </c>
      <c r="AK85" s="238">
        <v>10</v>
      </c>
      <c r="AM85" s="238" t="s">
        <v>354</v>
      </c>
      <c r="AO85" s="238">
        <v>1</v>
      </c>
      <c r="AS85" s="238">
        <v>2</v>
      </c>
      <c r="AT85" s="238">
        <v>98</v>
      </c>
      <c r="AU85" s="238">
        <v>60</v>
      </c>
      <c r="AV85" s="238">
        <v>11</v>
      </c>
      <c r="AW85" s="238">
        <v>21</v>
      </c>
      <c r="AX85" s="238">
        <v>2</v>
      </c>
      <c r="AY85" s="238">
        <v>2</v>
      </c>
      <c r="AZ85" s="238">
        <v>4</v>
      </c>
      <c r="BA85" s="238">
        <v>21</v>
      </c>
      <c r="BB85" s="238">
        <v>53</v>
      </c>
      <c r="BC85" s="238" t="s">
        <v>354</v>
      </c>
      <c r="BD85" s="238">
        <v>5</v>
      </c>
      <c r="BE85" s="238">
        <v>1</v>
      </c>
      <c r="BI85" s="238">
        <v>2</v>
      </c>
      <c r="BJ85" s="238">
        <v>98</v>
      </c>
      <c r="BK85" s="238">
        <v>60</v>
      </c>
      <c r="BL85" s="238">
        <v>11</v>
      </c>
      <c r="BM85" s="238">
        <v>21</v>
      </c>
      <c r="CT85" s="238">
        <v>463884</v>
      </c>
      <c r="CU85" s="238">
        <v>4967685</v>
      </c>
      <c r="CV85" s="238">
        <v>44.861667099999998</v>
      </c>
      <c r="CW85" s="238">
        <v>-93.457132999999999</v>
      </c>
      <c r="CX85" s="238" t="s">
        <v>359</v>
      </c>
    </row>
    <row r="86" spans="1:103" x14ac:dyDescent="0.25">
      <c r="A86" s="238">
        <v>10999440</v>
      </c>
      <c r="B86" s="238">
        <v>2</v>
      </c>
      <c r="C86" s="238">
        <v>212</v>
      </c>
      <c r="D86" s="238">
        <v>157.292</v>
      </c>
      <c r="E86" s="238">
        <v>27</v>
      </c>
      <c r="F86" s="238" t="s">
        <v>2420</v>
      </c>
      <c r="H86" s="238" t="s">
        <v>354</v>
      </c>
      <c r="I86" s="238">
        <v>25</v>
      </c>
      <c r="K86" s="238">
        <v>201400044750</v>
      </c>
      <c r="L86" s="238">
        <v>143450070</v>
      </c>
      <c r="M86" s="238">
        <v>11</v>
      </c>
      <c r="N86" s="238">
        <v>15</v>
      </c>
      <c r="O86" s="238">
        <v>2014</v>
      </c>
      <c r="P86" s="238" t="s">
        <v>364</v>
      </c>
      <c r="Q86" s="238">
        <v>11</v>
      </c>
      <c r="S86" s="238">
        <v>5</v>
      </c>
      <c r="T86" s="238">
        <v>0</v>
      </c>
      <c r="U86" s="238">
        <v>4</v>
      </c>
      <c r="V86" s="238">
        <v>1</v>
      </c>
      <c r="W86" s="238">
        <v>10</v>
      </c>
      <c r="X86" s="238">
        <v>90</v>
      </c>
      <c r="Y86" s="238">
        <v>1</v>
      </c>
      <c r="Z86" s="238">
        <v>4</v>
      </c>
      <c r="AB86" s="238">
        <v>3</v>
      </c>
      <c r="AC86" s="238">
        <v>98</v>
      </c>
      <c r="AF86" s="238" t="s">
        <v>358</v>
      </c>
      <c r="AG86" s="238">
        <v>7</v>
      </c>
      <c r="AH86" s="238">
        <v>2</v>
      </c>
      <c r="AI86" s="238">
        <v>2</v>
      </c>
      <c r="AJ86" s="238">
        <v>3</v>
      </c>
      <c r="AK86" s="238">
        <v>21</v>
      </c>
      <c r="AL86" s="238">
        <v>23</v>
      </c>
      <c r="AM86" s="238" t="s">
        <v>363</v>
      </c>
      <c r="AN86" s="238">
        <v>5</v>
      </c>
      <c r="AS86" s="238">
        <v>4</v>
      </c>
      <c r="AT86" s="238">
        <v>98</v>
      </c>
      <c r="AU86" s="238">
        <v>60</v>
      </c>
      <c r="AV86" s="238">
        <v>10</v>
      </c>
      <c r="AW86" s="238">
        <v>21</v>
      </c>
      <c r="AX86" s="238">
        <v>2</v>
      </c>
      <c r="AY86" s="238">
        <v>2</v>
      </c>
      <c r="AZ86" s="238">
        <v>3</v>
      </c>
      <c r="BA86" s="238">
        <v>21</v>
      </c>
      <c r="BB86" s="238">
        <v>60</v>
      </c>
      <c r="BC86" s="238" t="s">
        <v>363</v>
      </c>
      <c r="BD86" s="238">
        <v>5</v>
      </c>
      <c r="BI86" s="238">
        <v>4</v>
      </c>
      <c r="BJ86" s="238">
        <v>98</v>
      </c>
      <c r="BK86" s="238">
        <v>60</v>
      </c>
      <c r="BL86" s="238">
        <v>10</v>
      </c>
      <c r="BM86" s="238">
        <v>21</v>
      </c>
      <c r="BN86" s="238">
        <v>2</v>
      </c>
      <c r="BO86" s="238">
        <v>3</v>
      </c>
      <c r="BP86" s="238">
        <v>3</v>
      </c>
      <c r="BQ86" s="238">
        <v>21</v>
      </c>
      <c r="BR86" s="238">
        <v>23</v>
      </c>
      <c r="BS86" s="238" t="s">
        <v>363</v>
      </c>
      <c r="BT86" s="238">
        <v>5</v>
      </c>
      <c r="BY86" s="238">
        <v>4</v>
      </c>
      <c r="BZ86" s="238">
        <v>98</v>
      </c>
      <c r="CA86" s="238">
        <v>60</v>
      </c>
      <c r="CB86" s="238">
        <v>10</v>
      </c>
      <c r="CC86" s="238">
        <v>21</v>
      </c>
      <c r="CD86" s="238">
        <v>2</v>
      </c>
      <c r="CE86" s="238">
        <v>2</v>
      </c>
      <c r="CF86" s="238">
        <v>3</v>
      </c>
      <c r="CG86" s="238">
        <v>21</v>
      </c>
      <c r="CH86" s="238">
        <v>21</v>
      </c>
      <c r="CI86" s="238" t="s">
        <v>354</v>
      </c>
      <c r="CJ86" s="238">
        <v>5</v>
      </c>
      <c r="CO86" s="238">
        <v>4</v>
      </c>
      <c r="CP86" s="238">
        <v>98</v>
      </c>
      <c r="CQ86" s="238">
        <v>60</v>
      </c>
      <c r="CR86" s="238">
        <v>10</v>
      </c>
      <c r="CS86" s="238">
        <v>21</v>
      </c>
      <c r="CT86" s="238">
        <v>463884</v>
      </c>
      <c r="CU86" s="238">
        <v>4967685</v>
      </c>
      <c r="CV86" s="238">
        <v>44.861667099999998</v>
      </c>
      <c r="CW86" s="238">
        <v>-93.457132999999999</v>
      </c>
      <c r="CX86" s="238" t="s">
        <v>359</v>
      </c>
    </row>
    <row r="87" spans="1:103" x14ac:dyDescent="0.25">
      <c r="A87" s="238">
        <v>11009182</v>
      </c>
      <c r="B87" s="238">
        <v>2</v>
      </c>
      <c r="C87" s="238">
        <v>212</v>
      </c>
      <c r="D87" s="238">
        <v>157.292</v>
      </c>
      <c r="E87" s="238">
        <v>27</v>
      </c>
      <c r="F87" s="238" t="s">
        <v>2420</v>
      </c>
      <c r="H87" s="238" t="s">
        <v>354</v>
      </c>
      <c r="I87" s="238">
        <v>25</v>
      </c>
      <c r="K87" s="238">
        <v>14514047</v>
      </c>
      <c r="L87" s="238">
        <v>143640301</v>
      </c>
      <c r="M87" s="238">
        <v>12</v>
      </c>
      <c r="N87" s="238">
        <v>29</v>
      </c>
      <c r="O87" s="238">
        <v>2014</v>
      </c>
      <c r="P87" s="238" t="s">
        <v>361</v>
      </c>
      <c r="Q87" s="238">
        <v>18</v>
      </c>
      <c r="R87" s="238" t="s">
        <v>356</v>
      </c>
      <c r="S87" s="238">
        <v>5</v>
      </c>
      <c r="T87" s="238">
        <v>0</v>
      </c>
      <c r="U87" s="238">
        <v>2</v>
      </c>
      <c r="V87" s="238">
        <v>10</v>
      </c>
      <c r="W87" s="238">
        <v>10</v>
      </c>
      <c r="X87" s="238">
        <v>2</v>
      </c>
      <c r="Y87" s="238">
        <v>4</v>
      </c>
      <c r="Z87" s="238">
        <v>1</v>
      </c>
      <c r="AB87" s="238">
        <v>1</v>
      </c>
      <c r="AC87" s="238">
        <v>98</v>
      </c>
      <c r="AD87" s="238" t="s">
        <v>376</v>
      </c>
      <c r="AE87" s="238" t="s">
        <v>4737</v>
      </c>
      <c r="AF87" s="238" t="s">
        <v>358</v>
      </c>
      <c r="AG87" s="238">
        <v>5</v>
      </c>
      <c r="AH87" s="238">
        <v>2</v>
      </c>
      <c r="AI87" s="238">
        <v>2</v>
      </c>
      <c r="AJ87" s="238">
        <v>4</v>
      </c>
      <c r="AK87" s="238">
        <v>28</v>
      </c>
      <c r="AL87" s="238">
        <v>27</v>
      </c>
      <c r="AM87" s="238" t="s">
        <v>363</v>
      </c>
      <c r="AN87" s="238">
        <v>5</v>
      </c>
      <c r="AO87" s="238">
        <v>8</v>
      </c>
      <c r="AP87" s="238">
        <v>15</v>
      </c>
      <c r="AS87" s="238">
        <v>1</v>
      </c>
      <c r="AT87" s="238">
        <v>98</v>
      </c>
      <c r="AU87" s="238">
        <v>60</v>
      </c>
      <c r="AV87" s="238">
        <v>11</v>
      </c>
      <c r="AW87" s="238">
        <v>21</v>
      </c>
      <c r="AX87" s="238">
        <v>2</v>
      </c>
      <c r="AY87" s="238">
        <v>42</v>
      </c>
      <c r="AZ87" s="238">
        <v>4</v>
      </c>
      <c r="BA87" s="238">
        <v>21</v>
      </c>
      <c r="BB87" s="238">
        <v>59</v>
      </c>
      <c r="BC87" s="238" t="s">
        <v>354</v>
      </c>
      <c r="BD87" s="238">
        <v>5</v>
      </c>
      <c r="BE87" s="238">
        <v>1</v>
      </c>
      <c r="BI87" s="238">
        <v>1</v>
      </c>
      <c r="BJ87" s="238">
        <v>98</v>
      </c>
      <c r="BK87" s="238">
        <v>60</v>
      </c>
      <c r="BL87" s="238">
        <v>11</v>
      </c>
      <c r="BM87" s="238">
        <v>21</v>
      </c>
      <c r="CT87" s="238">
        <v>463884</v>
      </c>
      <c r="CU87" s="238">
        <v>4967685</v>
      </c>
      <c r="CV87" s="238">
        <v>44.861667099999998</v>
      </c>
      <c r="CW87" s="238">
        <v>-93.457132999999999</v>
      </c>
      <c r="CX87" s="238" t="s">
        <v>359</v>
      </c>
      <c r="CY87" s="238" t="s">
        <v>4777</v>
      </c>
    </row>
    <row r="88" spans="1:103" x14ac:dyDescent="0.25">
      <c r="A88" s="238">
        <v>11036463</v>
      </c>
      <c r="B88" s="238">
        <v>2</v>
      </c>
      <c r="C88" s="238">
        <v>212</v>
      </c>
      <c r="D88" s="238">
        <v>157.292</v>
      </c>
      <c r="E88" s="238">
        <v>27</v>
      </c>
      <c r="F88" s="238" t="s">
        <v>2420</v>
      </c>
      <c r="H88" s="238" t="s">
        <v>354</v>
      </c>
      <c r="I88" s="238">
        <v>25</v>
      </c>
      <c r="K88" s="238">
        <v>201500006667</v>
      </c>
      <c r="L88" s="238">
        <v>150630108</v>
      </c>
      <c r="M88" s="238">
        <v>2</v>
      </c>
      <c r="N88" s="238">
        <v>20</v>
      </c>
      <c r="O88" s="238">
        <v>2015</v>
      </c>
      <c r="P88" s="238" t="s">
        <v>362</v>
      </c>
      <c r="Q88" s="238">
        <v>7</v>
      </c>
      <c r="S88" s="238">
        <v>5</v>
      </c>
      <c r="T88" s="238">
        <v>0</v>
      </c>
      <c r="U88" s="238">
        <v>1</v>
      </c>
      <c r="V88" s="238">
        <v>90</v>
      </c>
      <c r="W88" s="238">
        <v>70</v>
      </c>
      <c r="X88" s="238">
        <v>2</v>
      </c>
      <c r="Y88" s="238">
        <v>1</v>
      </c>
      <c r="Z88" s="238">
        <v>4</v>
      </c>
      <c r="AA88" s="238">
        <v>2</v>
      </c>
      <c r="AB88" s="238">
        <v>3</v>
      </c>
      <c r="AC88" s="238">
        <v>98</v>
      </c>
      <c r="AF88" s="238" t="s">
        <v>358</v>
      </c>
      <c r="AG88" s="238">
        <v>3</v>
      </c>
      <c r="AH88" s="238">
        <v>2</v>
      </c>
      <c r="AI88" s="238">
        <v>3</v>
      </c>
      <c r="AJ88" s="238">
        <v>4</v>
      </c>
      <c r="AK88" s="238">
        <v>21</v>
      </c>
      <c r="AL88" s="238">
        <v>17</v>
      </c>
      <c r="AM88" s="238" t="s">
        <v>354</v>
      </c>
      <c r="AN88" s="238">
        <v>5</v>
      </c>
      <c r="AS88" s="238">
        <v>4</v>
      </c>
      <c r="AT88" s="238">
        <v>98</v>
      </c>
      <c r="AU88" s="238">
        <v>60</v>
      </c>
      <c r="AV88" s="238">
        <v>11</v>
      </c>
      <c r="AW88" s="238">
        <v>21</v>
      </c>
      <c r="CT88" s="238">
        <v>463884</v>
      </c>
      <c r="CU88" s="238">
        <v>4967685</v>
      </c>
      <c r="CV88" s="238">
        <v>44.861667099999998</v>
      </c>
      <c r="CW88" s="238">
        <v>-93.457132999999999</v>
      </c>
      <c r="CX88" s="238" t="s">
        <v>359</v>
      </c>
    </row>
    <row r="89" spans="1:103" x14ac:dyDescent="0.25">
      <c r="A89" s="238">
        <v>11042228</v>
      </c>
      <c r="B89" s="238">
        <v>2</v>
      </c>
      <c r="C89" s="238">
        <v>212</v>
      </c>
      <c r="D89" s="238">
        <v>157.292</v>
      </c>
      <c r="E89" s="238">
        <v>27</v>
      </c>
      <c r="F89" s="238" t="s">
        <v>2420</v>
      </c>
      <c r="H89" s="238" t="s">
        <v>354</v>
      </c>
      <c r="I89" s="238">
        <v>25</v>
      </c>
      <c r="K89" s="238">
        <v>15505698</v>
      </c>
      <c r="L89" s="238">
        <v>151550236</v>
      </c>
      <c r="M89" s="238">
        <v>6</v>
      </c>
      <c r="N89" s="238">
        <v>3</v>
      </c>
      <c r="O89" s="238">
        <v>2015</v>
      </c>
      <c r="P89" s="238" t="s">
        <v>355</v>
      </c>
      <c r="Q89" s="238">
        <v>18</v>
      </c>
      <c r="R89" s="238" t="s">
        <v>356</v>
      </c>
      <c r="S89" s="238">
        <v>5</v>
      </c>
      <c r="T89" s="238">
        <v>0</v>
      </c>
      <c r="U89" s="238">
        <v>2</v>
      </c>
      <c r="V89" s="238">
        <v>1</v>
      </c>
      <c r="W89" s="238">
        <v>10</v>
      </c>
      <c r="X89" s="238">
        <v>2</v>
      </c>
      <c r="Y89" s="238">
        <v>1</v>
      </c>
      <c r="Z89" s="238">
        <v>3</v>
      </c>
      <c r="AB89" s="238">
        <v>2</v>
      </c>
      <c r="AC89" s="238">
        <v>98</v>
      </c>
      <c r="AD89" s="238" t="s">
        <v>376</v>
      </c>
      <c r="AE89" s="238" t="s">
        <v>4750</v>
      </c>
      <c r="AF89" s="238" t="s">
        <v>358</v>
      </c>
      <c r="AG89" s="238">
        <v>7</v>
      </c>
      <c r="AH89" s="238">
        <v>2</v>
      </c>
      <c r="AI89" s="238">
        <v>4</v>
      </c>
      <c r="AJ89" s="238">
        <v>4</v>
      </c>
      <c r="AK89" s="238">
        <v>8</v>
      </c>
      <c r="AL89" s="238">
        <v>37</v>
      </c>
      <c r="AM89" s="238" t="s">
        <v>354</v>
      </c>
      <c r="AN89" s="238">
        <v>5</v>
      </c>
      <c r="AO89" s="238">
        <v>1</v>
      </c>
      <c r="AS89" s="238">
        <v>3</v>
      </c>
      <c r="AT89" s="238">
        <v>98</v>
      </c>
      <c r="AU89" s="238">
        <v>55</v>
      </c>
      <c r="AV89" s="238">
        <v>11</v>
      </c>
      <c r="AW89" s="238">
        <v>21</v>
      </c>
      <c r="AX89" s="238">
        <v>2</v>
      </c>
      <c r="AY89" s="238">
        <v>1</v>
      </c>
      <c r="AZ89" s="238">
        <v>4</v>
      </c>
      <c r="BA89" s="238">
        <v>21</v>
      </c>
      <c r="BB89" s="238">
        <v>18</v>
      </c>
      <c r="BC89" s="238" t="s">
        <v>363</v>
      </c>
      <c r="BD89" s="238">
        <v>5</v>
      </c>
      <c r="BE89" s="238">
        <v>15</v>
      </c>
      <c r="BI89" s="238">
        <v>3</v>
      </c>
      <c r="BJ89" s="238">
        <v>98</v>
      </c>
      <c r="BK89" s="238">
        <v>55</v>
      </c>
      <c r="BL89" s="238">
        <v>11</v>
      </c>
      <c r="BM89" s="238">
        <v>21</v>
      </c>
      <c r="CT89" s="238">
        <v>463884</v>
      </c>
      <c r="CU89" s="238">
        <v>4967685</v>
      </c>
      <c r="CV89" s="238">
        <v>44.861667099999998</v>
      </c>
      <c r="CW89" s="238">
        <v>-93.457132999999999</v>
      </c>
      <c r="CX89" s="238" t="s">
        <v>359</v>
      </c>
      <c r="CY89" s="238" t="s">
        <v>4778</v>
      </c>
    </row>
    <row r="90" spans="1:103" x14ac:dyDescent="0.25">
      <c r="A90" s="238">
        <v>11050218</v>
      </c>
      <c r="B90" s="238">
        <v>2</v>
      </c>
      <c r="C90" s="238">
        <v>212</v>
      </c>
      <c r="D90" s="238">
        <v>157.292</v>
      </c>
      <c r="E90" s="238">
        <v>27</v>
      </c>
      <c r="F90" s="238" t="s">
        <v>2420</v>
      </c>
      <c r="H90" s="238" t="s">
        <v>354</v>
      </c>
      <c r="I90" s="238">
        <v>25</v>
      </c>
      <c r="K90" s="238">
        <v>15506143</v>
      </c>
      <c r="L90" s="238">
        <v>151670271</v>
      </c>
      <c r="M90" s="238">
        <v>6</v>
      </c>
      <c r="N90" s="238">
        <v>15</v>
      </c>
      <c r="O90" s="238">
        <v>2015</v>
      </c>
      <c r="P90" s="238" t="s">
        <v>361</v>
      </c>
      <c r="Q90" s="238">
        <v>8</v>
      </c>
      <c r="R90" s="238" t="s">
        <v>356</v>
      </c>
      <c r="S90" s="238">
        <v>5</v>
      </c>
      <c r="T90" s="238">
        <v>0</v>
      </c>
      <c r="U90" s="238">
        <v>2</v>
      </c>
      <c r="V90" s="238">
        <v>10</v>
      </c>
      <c r="W90" s="238">
        <v>10</v>
      </c>
      <c r="X90" s="238">
        <v>5</v>
      </c>
      <c r="Y90" s="238">
        <v>1</v>
      </c>
      <c r="Z90" s="238">
        <v>2</v>
      </c>
      <c r="AB90" s="238">
        <v>1</v>
      </c>
      <c r="AC90" s="238">
        <v>98</v>
      </c>
      <c r="AD90" s="238">
        <v>212</v>
      </c>
      <c r="AE90" s="238">
        <v>5</v>
      </c>
      <c r="AF90" s="238" t="s">
        <v>358</v>
      </c>
      <c r="AG90" s="238">
        <v>5</v>
      </c>
      <c r="AH90" s="238">
        <v>2</v>
      </c>
      <c r="AI90" s="238">
        <v>4</v>
      </c>
      <c r="AJ90" s="238">
        <v>4</v>
      </c>
      <c r="AK90" s="238">
        <v>28</v>
      </c>
      <c r="AL90" s="238">
        <v>47</v>
      </c>
      <c r="AM90" s="238" t="s">
        <v>363</v>
      </c>
      <c r="AN90" s="238">
        <v>5</v>
      </c>
      <c r="AO90" s="238">
        <v>15</v>
      </c>
      <c r="AS90" s="238">
        <v>4</v>
      </c>
      <c r="AT90" s="238">
        <v>98</v>
      </c>
      <c r="AU90" s="238">
        <v>60</v>
      </c>
      <c r="AV90" s="238">
        <v>11</v>
      </c>
      <c r="AW90" s="238">
        <v>21</v>
      </c>
      <c r="AX90" s="238">
        <v>2</v>
      </c>
      <c r="AY90" s="238">
        <v>4</v>
      </c>
      <c r="AZ90" s="238">
        <v>4</v>
      </c>
      <c r="BA90" s="238">
        <v>21</v>
      </c>
      <c r="BB90" s="238">
        <v>40</v>
      </c>
      <c r="BC90" s="238" t="s">
        <v>354</v>
      </c>
      <c r="BD90" s="238">
        <v>5</v>
      </c>
      <c r="BE90" s="238">
        <v>1</v>
      </c>
      <c r="BI90" s="238">
        <v>4</v>
      </c>
      <c r="BJ90" s="238">
        <v>98</v>
      </c>
      <c r="BK90" s="238">
        <v>60</v>
      </c>
      <c r="BL90" s="238">
        <v>11</v>
      </c>
      <c r="BM90" s="238">
        <v>21</v>
      </c>
      <c r="CT90" s="238">
        <v>463884</v>
      </c>
      <c r="CU90" s="238">
        <v>4967685</v>
      </c>
      <c r="CV90" s="238">
        <v>44.861667099999998</v>
      </c>
      <c r="CW90" s="238">
        <v>-93.457132999999999</v>
      </c>
      <c r="CX90" s="238" t="s">
        <v>359</v>
      </c>
      <c r="CY90" s="238" t="s">
        <v>4779</v>
      </c>
    </row>
    <row r="91" spans="1:103" x14ac:dyDescent="0.25">
      <c r="A91" s="238">
        <v>11053495</v>
      </c>
      <c r="B91" s="238">
        <v>2</v>
      </c>
      <c r="C91" s="238">
        <v>212</v>
      </c>
      <c r="D91" s="238">
        <v>157.292</v>
      </c>
      <c r="E91" s="238">
        <v>27</v>
      </c>
      <c r="F91" s="238" t="s">
        <v>2420</v>
      </c>
      <c r="H91" s="238" t="s">
        <v>354</v>
      </c>
      <c r="I91" s="238">
        <v>25</v>
      </c>
      <c r="K91" s="238">
        <v>15507833</v>
      </c>
      <c r="L91" s="238">
        <v>152140177</v>
      </c>
      <c r="M91" s="238">
        <v>7</v>
      </c>
      <c r="N91" s="238">
        <v>30</v>
      </c>
      <c r="O91" s="238">
        <v>2015</v>
      </c>
      <c r="P91" s="238" t="s">
        <v>384</v>
      </c>
      <c r="Q91" s="238">
        <v>7</v>
      </c>
      <c r="R91" s="238" t="s">
        <v>369</v>
      </c>
      <c r="S91" s="238">
        <v>5</v>
      </c>
      <c r="T91" s="238">
        <v>0</v>
      </c>
      <c r="U91" s="238">
        <v>3</v>
      </c>
      <c r="V91" s="238">
        <v>1</v>
      </c>
      <c r="W91" s="238">
        <v>10</v>
      </c>
      <c r="X91" s="238">
        <v>2</v>
      </c>
      <c r="Y91" s="238">
        <v>1</v>
      </c>
      <c r="Z91" s="238">
        <v>1</v>
      </c>
      <c r="AB91" s="238">
        <v>1</v>
      </c>
      <c r="AC91" s="238">
        <v>98</v>
      </c>
      <c r="AD91" s="238">
        <v>212</v>
      </c>
      <c r="AE91" s="238" t="s">
        <v>4750</v>
      </c>
      <c r="AF91" s="238" t="s">
        <v>358</v>
      </c>
      <c r="AG91" s="238">
        <v>7</v>
      </c>
      <c r="AH91" s="238">
        <v>2</v>
      </c>
      <c r="AI91" s="238">
        <v>4</v>
      </c>
      <c r="AJ91" s="238">
        <v>3</v>
      </c>
      <c r="AK91" s="238">
        <v>21</v>
      </c>
      <c r="AL91" s="238">
        <v>25</v>
      </c>
      <c r="AM91" s="238" t="s">
        <v>363</v>
      </c>
      <c r="AN91" s="238">
        <v>5</v>
      </c>
      <c r="AO91" s="238">
        <v>5</v>
      </c>
      <c r="AS91" s="238">
        <v>1</v>
      </c>
      <c r="AT91" s="238">
        <v>98</v>
      </c>
      <c r="AU91" s="238">
        <v>60</v>
      </c>
      <c r="AV91" s="238">
        <v>11</v>
      </c>
      <c r="AW91" s="238">
        <v>21</v>
      </c>
      <c r="AX91" s="238">
        <v>2</v>
      </c>
      <c r="AY91" s="238">
        <v>3</v>
      </c>
      <c r="AZ91" s="238">
        <v>3</v>
      </c>
      <c r="BA91" s="238">
        <v>26</v>
      </c>
      <c r="BB91" s="238">
        <v>31</v>
      </c>
      <c r="BC91" s="238" t="s">
        <v>354</v>
      </c>
      <c r="BD91" s="238">
        <v>5</v>
      </c>
      <c r="BE91" s="238">
        <v>1</v>
      </c>
      <c r="BI91" s="238">
        <v>1</v>
      </c>
      <c r="BJ91" s="238">
        <v>98</v>
      </c>
      <c r="BK91" s="238">
        <v>60</v>
      </c>
      <c r="BL91" s="238">
        <v>11</v>
      </c>
      <c r="BM91" s="238">
        <v>21</v>
      </c>
      <c r="BN91" s="238">
        <v>2</v>
      </c>
      <c r="BO91" s="238">
        <v>2</v>
      </c>
      <c r="BP91" s="238">
        <v>3</v>
      </c>
      <c r="BQ91" s="238">
        <v>26</v>
      </c>
      <c r="BR91" s="238">
        <v>53</v>
      </c>
      <c r="BS91" s="238" t="s">
        <v>354</v>
      </c>
      <c r="BT91" s="238">
        <v>5</v>
      </c>
      <c r="BU91" s="238">
        <v>1</v>
      </c>
      <c r="BY91" s="238">
        <v>1</v>
      </c>
      <c r="BZ91" s="238">
        <v>98</v>
      </c>
      <c r="CA91" s="238">
        <v>60</v>
      </c>
      <c r="CB91" s="238">
        <v>11</v>
      </c>
      <c r="CC91" s="238">
        <v>21</v>
      </c>
      <c r="CT91" s="238">
        <v>463884</v>
      </c>
      <c r="CU91" s="238">
        <v>4967685</v>
      </c>
      <c r="CV91" s="238">
        <v>44.861667099999998</v>
      </c>
      <c r="CW91" s="238">
        <v>-93.457132999999999</v>
      </c>
      <c r="CX91" s="238" t="s">
        <v>359</v>
      </c>
      <c r="CY91" s="238" t="s">
        <v>4780</v>
      </c>
    </row>
    <row r="92" spans="1:103" x14ac:dyDescent="0.25">
      <c r="A92" s="238">
        <v>11054079</v>
      </c>
      <c r="B92" s="238">
        <v>2</v>
      </c>
      <c r="C92" s="238">
        <v>212</v>
      </c>
      <c r="D92" s="238">
        <v>157.292</v>
      </c>
      <c r="E92" s="238">
        <v>27</v>
      </c>
      <c r="F92" s="238" t="s">
        <v>2420</v>
      </c>
      <c r="H92" s="238" t="s">
        <v>354</v>
      </c>
      <c r="I92" s="238">
        <v>25</v>
      </c>
      <c r="K92" s="238">
        <v>201500029916</v>
      </c>
      <c r="L92" s="238">
        <v>152220075</v>
      </c>
      <c r="M92" s="238">
        <v>8</v>
      </c>
      <c r="N92" s="238">
        <v>1</v>
      </c>
      <c r="O92" s="238">
        <v>2015</v>
      </c>
      <c r="P92" s="238" t="s">
        <v>364</v>
      </c>
      <c r="Q92" s="238">
        <v>19</v>
      </c>
      <c r="S92" s="238">
        <v>5</v>
      </c>
      <c r="T92" s="238">
        <v>0</v>
      </c>
      <c r="U92" s="238">
        <v>2</v>
      </c>
      <c r="V92" s="238">
        <v>1</v>
      </c>
      <c r="W92" s="238">
        <v>10</v>
      </c>
      <c r="X92" s="238">
        <v>26</v>
      </c>
      <c r="Y92" s="238">
        <v>1</v>
      </c>
      <c r="Z92" s="238">
        <v>1</v>
      </c>
      <c r="AB92" s="238">
        <v>1</v>
      </c>
      <c r="AC92" s="238">
        <v>98</v>
      </c>
      <c r="AF92" s="238" t="s">
        <v>358</v>
      </c>
      <c r="AG92" s="238">
        <v>7</v>
      </c>
      <c r="AH92" s="238">
        <v>2</v>
      </c>
      <c r="AI92" s="238">
        <v>2</v>
      </c>
      <c r="AJ92" s="238">
        <v>3</v>
      </c>
      <c r="AK92" s="238">
        <v>8</v>
      </c>
      <c r="AL92" s="238">
        <v>59</v>
      </c>
      <c r="AM92" s="238" t="s">
        <v>363</v>
      </c>
      <c r="AN92" s="238">
        <v>5</v>
      </c>
      <c r="AO92" s="238">
        <v>1</v>
      </c>
      <c r="AS92" s="238">
        <v>3</v>
      </c>
      <c r="AT92" s="238">
        <v>20</v>
      </c>
      <c r="AU92" s="238">
        <v>60</v>
      </c>
      <c r="AV92" s="238">
        <v>11</v>
      </c>
      <c r="AW92" s="238">
        <v>22</v>
      </c>
      <c r="AX92" s="238">
        <v>2</v>
      </c>
      <c r="AY92" s="238">
        <v>2</v>
      </c>
      <c r="AZ92" s="238">
        <v>3</v>
      </c>
      <c r="BA92" s="238">
        <v>26</v>
      </c>
      <c r="BB92" s="238">
        <v>29</v>
      </c>
      <c r="BC92" s="238" t="s">
        <v>354</v>
      </c>
      <c r="BD92" s="238">
        <v>5</v>
      </c>
      <c r="BE92" s="238">
        <v>21</v>
      </c>
      <c r="BI92" s="238">
        <v>3</v>
      </c>
      <c r="BJ92" s="238">
        <v>20</v>
      </c>
      <c r="BK92" s="238">
        <v>60</v>
      </c>
      <c r="BL92" s="238">
        <v>11</v>
      </c>
      <c r="BM92" s="238">
        <v>22</v>
      </c>
      <c r="CT92" s="238">
        <v>463884</v>
      </c>
      <c r="CU92" s="238">
        <v>4967685</v>
      </c>
      <c r="CV92" s="238">
        <v>44.861667099999998</v>
      </c>
      <c r="CW92" s="238">
        <v>-93.457132999999999</v>
      </c>
      <c r="CX92" s="238" t="s">
        <v>359</v>
      </c>
    </row>
    <row r="93" spans="1:103" x14ac:dyDescent="0.25">
      <c r="A93" s="238">
        <v>11068489</v>
      </c>
      <c r="B93" s="238">
        <v>2</v>
      </c>
      <c r="C93" s="238">
        <v>212</v>
      </c>
      <c r="D93" s="238">
        <v>157.292</v>
      </c>
      <c r="E93" s="238">
        <v>27</v>
      </c>
      <c r="F93" s="238" t="s">
        <v>2420</v>
      </c>
      <c r="H93" s="238" t="s">
        <v>354</v>
      </c>
      <c r="I93" s="238">
        <v>25</v>
      </c>
      <c r="K93" s="238">
        <v>15509873</v>
      </c>
      <c r="L93" s="238">
        <v>152660195</v>
      </c>
      <c r="M93" s="238">
        <v>9</v>
      </c>
      <c r="N93" s="238">
        <v>23</v>
      </c>
      <c r="O93" s="238">
        <v>2015</v>
      </c>
      <c r="P93" s="238" t="s">
        <v>355</v>
      </c>
      <c r="Q93" s="238">
        <v>8</v>
      </c>
      <c r="R93" s="238" t="s">
        <v>369</v>
      </c>
      <c r="S93" s="238">
        <v>5</v>
      </c>
      <c r="T93" s="238">
        <v>0</v>
      </c>
      <c r="U93" s="238">
        <v>2</v>
      </c>
      <c r="V93" s="238">
        <v>1</v>
      </c>
      <c r="W93" s="238">
        <v>10</v>
      </c>
      <c r="X93" s="238">
        <v>2</v>
      </c>
      <c r="Y93" s="238">
        <v>1</v>
      </c>
      <c r="Z93" s="238">
        <v>2</v>
      </c>
      <c r="AB93" s="238">
        <v>2</v>
      </c>
      <c r="AC93" s="238">
        <v>98</v>
      </c>
      <c r="AD93" s="238" t="s">
        <v>376</v>
      </c>
      <c r="AE93" s="238" t="s">
        <v>4737</v>
      </c>
      <c r="AF93" s="238" t="s">
        <v>358</v>
      </c>
      <c r="AG93" s="238">
        <v>7</v>
      </c>
      <c r="AH93" s="238">
        <v>2</v>
      </c>
      <c r="AI93" s="238">
        <v>2</v>
      </c>
      <c r="AJ93" s="238">
        <v>3</v>
      </c>
      <c r="AK93" s="238">
        <v>21</v>
      </c>
      <c r="AL93" s="238">
        <v>33</v>
      </c>
      <c r="AM93" s="238" t="s">
        <v>354</v>
      </c>
      <c r="AN93" s="238">
        <v>5</v>
      </c>
      <c r="AO93" s="238">
        <v>5</v>
      </c>
      <c r="AP93" s="238">
        <v>15</v>
      </c>
      <c r="AS93" s="238">
        <v>1</v>
      </c>
      <c r="AT93" s="238">
        <v>98</v>
      </c>
      <c r="AU93" s="238">
        <v>60</v>
      </c>
      <c r="AV93" s="238">
        <v>11</v>
      </c>
      <c r="AW93" s="238">
        <v>21</v>
      </c>
      <c r="AX93" s="238">
        <v>2</v>
      </c>
      <c r="AY93" s="238">
        <v>4</v>
      </c>
      <c r="AZ93" s="238">
        <v>3</v>
      </c>
      <c r="BA93" s="238">
        <v>26</v>
      </c>
      <c r="BB93" s="238">
        <v>51</v>
      </c>
      <c r="BC93" s="238" t="s">
        <v>354</v>
      </c>
      <c r="BD93" s="238">
        <v>5</v>
      </c>
      <c r="BE93" s="238">
        <v>1</v>
      </c>
      <c r="BI93" s="238">
        <v>1</v>
      </c>
      <c r="BJ93" s="238">
        <v>98</v>
      </c>
      <c r="BK93" s="238">
        <v>60</v>
      </c>
      <c r="BL93" s="238">
        <v>11</v>
      </c>
      <c r="BM93" s="238">
        <v>21</v>
      </c>
      <c r="CT93" s="238">
        <v>463884</v>
      </c>
      <c r="CU93" s="238">
        <v>4967685</v>
      </c>
      <c r="CV93" s="238">
        <v>44.861667099999998</v>
      </c>
      <c r="CW93" s="238">
        <v>-93.457132999999999</v>
      </c>
      <c r="CX93" s="238" t="s">
        <v>359</v>
      </c>
      <c r="CY93" s="238" t="s">
        <v>4781</v>
      </c>
    </row>
    <row r="94" spans="1:103" x14ac:dyDescent="0.25">
      <c r="A94" s="238">
        <v>11074198</v>
      </c>
      <c r="B94" s="238">
        <v>2</v>
      </c>
      <c r="C94" s="238">
        <v>212</v>
      </c>
      <c r="D94" s="238">
        <v>157.292</v>
      </c>
      <c r="E94" s="238">
        <v>27</v>
      </c>
      <c r="F94" s="238" t="s">
        <v>2420</v>
      </c>
      <c r="H94" s="238" t="s">
        <v>354</v>
      </c>
      <c r="I94" s="238">
        <v>25</v>
      </c>
      <c r="K94" s="238">
        <v>15511222</v>
      </c>
      <c r="L94" s="238">
        <v>153070339</v>
      </c>
      <c r="M94" s="238">
        <v>10</v>
      </c>
      <c r="N94" s="238">
        <v>28</v>
      </c>
      <c r="O94" s="238">
        <v>2015</v>
      </c>
      <c r="P94" s="238" t="s">
        <v>355</v>
      </c>
      <c r="Q94" s="238">
        <v>8</v>
      </c>
      <c r="R94" s="238" t="s">
        <v>369</v>
      </c>
      <c r="S94" s="238">
        <v>5</v>
      </c>
      <c r="T94" s="238">
        <v>0</v>
      </c>
      <c r="U94" s="238">
        <v>2</v>
      </c>
      <c r="V94" s="238">
        <v>1</v>
      </c>
      <c r="W94" s="238">
        <v>10</v>
      </c>
      <c r="X94" s="238">
        <v>2</v>
      </c>
      <c r="Y94" s="238">
        <v>1</v>
      </c>
      <c r="Z94" s="238">
        <v>2</v>
      </c>
      <c r="AA94" s="238">
        <v>3</v>
      </c>
      <c r="AB94" s="238">
        <v>2</v>
      </c>
      <c r="AC94" s="238">
        <v>98</v>
      </c>
      <c r="AD94" s="238" t="s">
        <v>376</v>
      </c>
      <c r="AE94" s="238" t="s">
        <v>4750</v>
      </c>
      <c r="AF94" s="238" t="s">
        <v>358</v>
      </c>
      <c r="AG94" s="238">
        <v>7</v>
      </c>
      <c r="AH94" s="238">
        <v>2</v>
      </c>
      <c r="AI94" s="238">
        <v>4</v>
      </c>
      <c r="AJ94" s="238">
        <v>3</v>
      </c>
      <c r="AK94" s="238">
        <v>8</v>
      </c>
      <c r="AL94" s="238">
        <v>61</v>
      </c>
      <c r="AM94" s="238" t="s">
        <v>363</v>
      </c>
      <c r="AN94" s="238">
        <v>5</v>
      </c>
      <c r="AO94" s="238">
        <v>1</v>
      </c>
      <c r="AS94" s="238">
        <v>3</v>
      </c>
      <c r="AT94" s="238">
        <v>98</v>
      </c>
      <c r="AU94" s="238">
        <v>60</v>
      </c>
      <c r="AV94" s="238">
        <v>11</v>
      </c>
      <c r="AW94" s="238">
        <v>21</v>
      </c>
      <c r="AX94" s="238">
        <v>2</v>
      </c>
      <c r="AY94" s="238">
        <v>2</v>
      </c>
      <c r="AZ94" s="238">
        <v>3</v>
      </c>
      <c r="BA94" s="238">
        <v>21</v>
      </c>
      <c r="BB94" s="238">
        <v>30</v>
      </c>
      <c r="BC94" s="238" t="s">
        <v>354</v>
      </c>
      <c r="BD94" s="238">
        <v>5</v>
      </c>
      <c r="BE94" s="238">
        <v>3</v>
      </c>
      <c r="BF94" s="238">
        <v>5</v>
      </c>
      <c r="BI94" s="238">
        <v>3</v>
      </c>
      <c r="BJ94" s="238">
        <v>98</v>
      </c>
      <c r="BK94" s="238">
        <v>60</v>
      </c>
      <c r="BL94" s="238">
        <v>11</v>
      </c>
      <c r="BM94" s="238">
        <v>21</v>
      </c>
      <c r="CT94" s="238">
        <v>463884</v>
      </c>
      <c r="CU94" s="238">
        <v>4967685</v>
      </c>
      <c r="CV94" s="238">
        <v>44.861667099999998</v>
      </c>
      <c r="CW94" s="238">
        <v>-93.457132999999999</v>
      </c>
      <c r="CX94" s="238" t="s">
        <v>359</v>
      </c>
      <c r="CY94" s="238" t="s">
        <v>4782</v>
      </c>
    </row>
    <row r="95" spans="1:103" x14ac:dyDescent="0.25">
      <c r="A95" s="238">
        <v>11082667</v>
      </c>
      <c r="B95" s="238">
        <v>2</v>
      </c>
      <c r="C95" s="238">
        <v>212</v>
      </c>
      <c r="D95" s="238">
        <v>157.292</v>
      </c>
      <c r="E95" s="238">
        <v>27</v>
      </c>
      <c r="F95" s="238" t="s">
        <v>2420</v>
      </c>
      <c r="H95" s="238" t="s">
        <v>354</v>
      </c>
      <c r="I95" s="238">
        <v>25</v>
      </c>
      <c r="K95" s="238">
        <v>201500044618</v>
      </c>
      <c r="L95" s="238">
        <v>153370103</v>
      </c>
      <c r="M95" s="238">
        <v>11</v>
      </c>
      <c r="N95" s="238">
        <v>20</v>
      </c>
      <c r="O95" s="238">
        <v>2015</v>
      </c>
      <c r="P95" s="238" t="s">
        <v>362</v>
      </c>
      <c r="Q95" s="238">
        <v>11</v>
      </c>
      <c r="S95" s="238">
        <v>5</v>
      </c>
      <c r="T95" s="238">
        <v>0</v>
      </c>
      <c r="U95" s="238">
        <v>2</v>
      </c>
      <c r="V95" s="238">
        <v>1</v>
      </c>
      <c r="W95" s="238">
        <v>10</v>
      </c>
      <c r="X95" s="238">
        <v>6</v>
      </c>
      <c r="Y95" s="238">
        <v>1</v>
      </c>
      <c r="Z95" s="238">
        <v>2</v>
      </c>
      <c r="AB95" s="238">
        <v>1</v>
      </c>
      <c r="AC95" s="238">
        <v>98</v>
      </c>
      <c r="AF95" s="238" t="s">
        <v>358</v>
      </c>
      <c r="AG95" s="238">
        <v>7</v>
      </c>
      <c r="AH95" s="238">
        <v>2</v>
      </c>
      <c r="AI95" s="238">
        <v>2</v>
      </c>
      <c r="AJ95" s="238">
        <v>7</v>
      </c>
      <c r="AK95" s="238">
        <v>23</v>
      </c>
      <c r="AL95" s="238">
        <v>24</v>
      </c>
      <c r="AM95" s="238" t="s">
        <v>363</v>
      </c>
      <c r="AN95" s="238">
        <v>5</v>
      </c>
      <c r="AO95" s="238">
        <v>15</v>
      </c>
      <c r="AS95" s="238">
        <v>2</v>
      </c>
      <c r="AT95" s="238">
        <v>20</v>
      </c>
      <c r="AU95" s="238">
        <v>35</v>
      </c>
      <c r="AV95" s="238">
        <v>11</v>
      </c>
      <c r="AW95" s="238">
        <v>21</v>
      </c>
      <c r="AX95" s="238">
        <v>2</v>
      </c>
      <c r="AY95" s="238">
        <v>2</v>
      </c>
      <c r="AZ95" s="238">
        <v>8</v>
      </c>
      <c r="BA95" s="238">
        <v>23</v>
      </c>
      <c r="BB95" s="238">
        <v>52</v>
      </c>
      <c r="BC95" s="238" t="s">
        <v>354</v>
      </c>
      <c r="BD95" s="238">
        <v>5</v>
      </c>
      <c r="BE95" s="238">
        <v>1</v>
      </c>
      <c r="BI95" s="238">
        <v>2</v>
      </c>
      <c r="BJ95" s="238">
        <v>20</v>
      </c>
      <c r="BK95" s="238">
        <v>35</v>
      </c>
      <c r="BL95" s="238">
        <v>11</v>
      </c>
      <c r="BM95" s="238">
        <v>21</v>
      </c>
      <c r="CT95" s="238">
        <v>463884</v>
      </c>
      <c r="CU95" s="238">
        <v>4967685</v>
      </c>
      <c r="CV95" s="238">
        <v>44.861667099999998</v>
      </c>
      <c r="CW95" s="238">
        <v>-93.457132999999999</v>
      </c>
      <c r="CX95" s="238" t="s">
        <v>359</v>
      </c>
    </row>
    <row r="96" spans="1:103" x14ac:dyDescent="0.25">
      <c r="A96" s="238">
        <v>11093368</v>
      </c>
      <c r="B96" s="238">
        <v>2</v>
      </c>
      <c r="C96" s="238">
        <v>212</v>
      </c>
      <c r="D96" s="238">
        <v>157.292</v>
      </c>
      <c r="E96" s="238">
        <v>27</v>
      </c>
      <c r="F96" s="238" t="s">
        <v>2420</v>
      </c>
      <c r="H96" s="238" t="s">
        <v>354</v>
      </c>
      <c r="I96" s="238">
        <v>25</v>
      </c>
      <c r="K96" s="238">
        <v>15513330</v>
      </c>
      <c r="L96" s="238">
        <v>153620238</v>
      </c>
      <c r="M96" s="238">
        <v>12</v>
      </c>
      <c r="N96" s="238">
        <v>20</v>
      </c>
      <c r="O96" s="238">
        <v>2015</v>
      </c>
      <c r="P96" s="238" t="s">
        <v>366</v>
      </c>
      <c r="Q96" s="238">
        <v>8</v>
      </c>
      <c r="R96" s="238" t="s">
        <v>356</v>
      </c>
      <c r="S96" s="238">
        <v>5</v>
      </c>
      <c r="T96" s="238">
        <v>0</v>
      </c>
      <c r="U96" s="238">
        <v>1</v>
      </c>
      <c r="V96" s="238">
        <v>7</v>
      </c>
      <c r="W96" s="238">
        <v>83</v>
      </c>
      <c r="X96" s="238">
        <v>2</v>
      </c>
      <c r="Y96" s="238">
        <v>1</v>
      </c>
      <c r="Z96" s="238">
        <v>4</v>
      </c>
      <c r="AB96" s="238">
        <v>5</v>
      </c>
      <c r="AC96" s="238">
        <v>98</v>
      </c>
      <c r="AD96" s="238" t="s">
        <v>1771</v>
      </c>
      <c r="AE96" s="238" t="s">
        <v>371</v>
      </c>
      <c r="AF96" s="238" t="s">
        <v>358</v>
      </c>
      <c r="AG96" s="238">
        <v>3</v>
      </c>
      <c r="AH96" s="238">
        <v>2</v>
      </c>
      <c r="AI96" s="238">
        <v>3</v>
      </c>
      <c r="AJ96" s="238">
        <v>4</v>
      </c>
      <c r="AK96" s="238">
        <v>21</v>
      </c>
      <c r="AL96" s="238">
        <v>22</v>
      </c>
      <c r="AM96" s="238" t="s">
        <v>354</v>
      </c>
      <c r="AN96" s="238">
        <v>5</v>
      </c>
      <c r="AO96" s="238">
        <v>3</v>
      </c>
      <c r="AS96" s="238">
        <v>3</v>
      </c>
      <c r="AT96" s="238">
        <v>98</v>
      </c>
      <c r="AU96" s="238">
        <v>60</v>
      </c>
      <c r="AV96" s="238">
        <v>10</v>
      </c>
      <c r="AW96" s="238">
        <v>21</v>
      </c>
      <c r="CT96" s="238">
        <v>463884</v>
      </c>
      <c r="CU96" s="238">
        <v>4967685</v>
      </c>
      <c r="CV96" s="238">
        <v>44.861667099999998</v>
      </c>
      <c r="CW96" s="238">
        <v>-93.457132999999999</v>
      </c>
      <c r="CX96" s="238" t="s">
        <v>359</v>
      </c>
      <c r="CY96" s="238" t="s">
        <v>4783</v>
      </c>
    </row>
    <row r="97" spans="1:103" x14ac:dyDescent="0.25">
      <c r="A97" s="238">
        <v>844127</v>
      </c>
      <c r="B97" s="238">
        <v>2</v>
      </c>
      <c r="C97" s="238">
        <v>212</v>
      </c>
      <c r="D97" s="238">
        <v>157.297</v>
      </c>
      <c r="E97" s="238">
        <v>27</v>
      </c>
      <c r="F97" s="238" t="s">
        <v>2420</v>
      </c>
      <c r="H97" s="238" t="s">
        <v>354</v>
      </c>
      <c r="I97" s="238">
        <v>25</v>
      </c>
      <c r="K97" s="238">
        <v>20508094</v>
      </c>
      <c r="L97" s="238">
        <v>202680211</v>
      </c>
      <c r="M97" s="238">
        <v>9</v>
      </c>
      <c r="N97" s="238">
        <v>24</v>
      </c>
      <c r="O97" s="238">
        <v>2020</v>
      </c>
      <c r="P97" s="238" t="s">
        <v>384</v>
      </c>
      <c r="Q97" s="238">
        <v>14</v>
      </c>
      <c r="R97" s="238" t="s">
        <v>356</v>
      </c>
      <c r="S97" s="238">
        <v>5</v>
      </c>
      <c r="T97" s="238">
        <v>0</v>
      </c>
      <c r="U97" s="238">
        <v>2</v>
      </c>
      <c r="V97" s="238">
        <v>10</v>
      </c>
      <c r="W97" s="238">
        <v>10</v>
      </c>
      <c r="X97" s="238">
        <v>2</v>
      </c>
      <c r="Y97" s="238">
        <v>1</v>
      </c>
      <c r="Z97" s="238">
        <v>1</v>
      </c>
      <c r="AB97" s="238">
        <v>1</v>
      </c>
      <c r="AC97" s="238">
        <v>98</v>
      </c>
      <c r="AD97" s="238" t="s">
        <v>357</v>
      </c>
      <c r="AF97" s="238" t="s">
        <v>358</v>
      </c>
      <c r="AG97" s="238">
        <v>5</v>
      </c>
      <c r="AH97" s="238">
        <v>2</v>
      </c>
      <c r="AI97" s="238">
        <v>2</v>
      </c>
      <c r="AJ97" s="238">
        <v>4</v>
      </c>
      <c r="AK97" s="238">
        <v>28</v>
      </c>
      <c r="AL97" s="238">
        <v>68</v>
      </c>
      <c r="AM97" s="238" t="s">
        <v>363</v>
      </c>
      <c r="AN97" s="238">
        <v>5</v>
      </c>
      <c r="AO97" s="238">
        <v>2</v>
      </c>
      <c r="AS97" s="238">
        <v>15</v>
      </c>
      <c r="AT97" s="238">
        <v>98</v>
      </c>
      <c r="AU97" s="238">
        <v>60</v>
      </c>
      <c r="AV97" s="238">
        <v>11</v>
      </c>
      <c r="AW97" s="238">
        <v>21</v>
      </c>
      <c r="AX97" s="238">
        <v>2</v>
      </c>
      <c r="AY97" s="238">
        <v>2</v>
      </c>
      <c r="AZ97" s="238">
        <v>4</v>
      </c>
      <c r="BA97" s="238">
        <v>21</v>
      </c>
      <c r="BB97" s="238">
        <v>48</v>
      </c>
      <c r="BC97" s="238" t="s">
        <v>354</v>
      </c>
      <c r="BD97" s="238">
        <v>5</v>
      </c>
      <c r="BE97" s="238">
        <v>1</v>
      </c>
      <c r="BI97" s="238">
        <v>15</v>
      </c>
      <c r="BJ97" s="238">
        <v>98</v>
      </c>
      <c r="BK97" s="238">
        <v>60</v>
      </c>
      <c r="BL97" s="238">
        <v>11</v>
      </c>
      <c r="BM97" s="238">
        <v>21</v>
      </c>
      <c r="CT97" s="238">
        <v>463893.83625434001</v>
      </c>
      <c r="CU97" s="238">
        <v>4967696.1391922804</v>
      </c>
      <c r="CV97" s="238">
        <v>44.861766179999996</v>
      </c>
      <c r="CW97" s="238">
        <v>-93.457013529999998</v>
      </c>
      <c r="CX97" s="238" t="s">
        <v>359</v>
      </c>
      <c r="CY97" s="238" t="s">
        <v>4784</v>
      </c>
    </row>
    <row r="98" spans="1:103" x14ac:dyDescent="0.25">
      <c r="A98" s="238">
        <v>324494</v>
      </c>
      <c r="B98" s="238">
        <v>2</v>
      </c>
      <c r="C98" s="238">
        <v>212</v>
      </c>
      <c r="D98" s="238">
        <v>157.30199999999999</v>
      </c>
      <c r="E98" s="238">
        <v>27</v>
      </c>
      <c r="F98" s="238" t="s">
        <v>2420</v>
      </c>
      <c r="H98" s="238" t="s">
        <v>354</v>
      </c>
      <c r="I98" s="238">
        <v>25</v>
      </c>
      <c r="K98" s="238">
        <v>16500884</v>
      </c>
      <c r="M98" s="238">
        <v>1</v>
      </c>
      <c r="N98" s="238">
        <v>20</v>
      </c>
      <c r="O98" s="238">
        <v>2016</v>
      </c>
      <c r="P98" s="238" t="s">
        <v>355</v>
      </c>
      <c r="Q98" s="238">
        <v>19</v>
      </c>
      <c r="R98" s="238" t="s">
        <v>369</v>
      </c>
      <c r="S98" s="238">
        <v>4</v>
      </c>
      <c r="T98" s="238">
        <v>0</v>
      </c>
      <c r="U98" s="238">
        <v>4</v>
      </c>
      <c r="V98" s="238">
        <v>12</v>
      </c>
      <c r="W98" s="238">
        <v>10</v>
      </c>
      <c r="X98" s="238">
        <v>2</v>
      </c>
      <c r="Y98" s="238">
        <v>4</v>
      </c>
      <c r="Z98" s="238">
        <v>1</v>
      </c>
      <c r="AB98" s="238">
        <v>1</v>
      </c>
      <c r="AC98" s="238">
        <v>98</v>
      </c>
      <c r="AD98" s="238" t="s">
        <v>357</v>
      </c>
      <c r="AF98" s="238" t="s">
        <v>358</v>
      </c>
      <c r="AG98" s="238">
        <v>7</v>
      </c>
      <c r="AH98" s="238">
        <v>2</v>
      </c>
      <c r="AI98" s="238">
        <v>4</v>
      </c>
      <c r="AJ98" s="238">
        <v>3</v>
      </c>
      <c r="AK98" s="238">
        <v>34</v>
      </c>
      <c r="AL98" s="238">
        <v>31</v>
      </c>
      <c r="AM98" s="238" t="s">
        <v>354</v>
      </c>
      <c r="AN98" s="238">
        <v>5</v>
      </c>
      <c r="AO98" s="238">
        <v>1</v>
      </c>
      <c r="AS98" s="238">
        <v>15</v>
      </c>
      <c r="AT98" s="238">
        <v>9</v>
      </c>
      <c r="AU98" s="238">
        <v>65</v>
      </c>
      <c r="AV98" s="238">
        <v>11</v>
      </c>
      <c r="AW98" s="238">
        <v>21</v>
      </c>
      <c r="AX98" s="238">
        <v>2</v>
      </c>
      <c r="AY98" s="238">
        <v>2</v>
      </c>
      <c r="AZ98" s="238">
        <v>3</v>
      </c>
      <c r="BA98" s="238">
        <v>34</v>
      </c>
      <c r="BB98" s="238">
        <v>46</v>
      </c>
      <c r="BC98" s="238" t="s">
        <v>363</v>
      </c>
      <c r="BD98" s="238">
        <v>5</v>
      </c>
      <c r="BE98" s="238">
        <v>1</v>
      </c>
      <c r="BI98" s="238">
        <v>15</v>
      </c>
      <c r="BJ98" s="238">
        <v>9</v>
      </c>
      <c r="BK98" s="238">
        <v>65</v>
      </c>
      <c r="BL98" s="238">
        <v>11</v>
      </c>
      <c r="BM98" s="238">
        <v>21</v>
      </c>
      <c r="BN98" s="238">
        <v>2</v>
      </c>
      <c r="BO98" s="238">
        <v>2</v>
      </c>
      <c r="BP98" s="238">
        <v>3</v>
      </c>
      <c r="BQ98" s="238">
        <v>34</v>
      </c>
      <c r="BR98" s="238">
        <v>23</v>
      </c>
      <c r="BS98" s="238" t="s">
        <v>354</v>
      </c>
      <c r="BT98" s="238">
        <v>5</v>
      </c>
      <c r="BU98" s="238">
        <v>1</v>
      </c>
      <c r="BY98" s="238">
        <v>15</v>
      </c>
      <c r="BZ98" s="238">
        <v>9</v>
      </c>
      <c r="CA98" s="238">
        <v>65</v>
      </c>
      <c r="CB98" s="238">
        <v>11</v>
      </c>
      <c r="CC98" s="238">
        <v>21</v>
      </c>
      <c r="CD98" s="238">
        <v>2</v>
      </c>
      <c r="CE98" s="238">
        <v>2</v>
      </c>
      <c r="CF98" s="238">
        <v>3</v>
      </c>
      <c r="CG98" s="238">
        <v>21</v>
      </c>
      <c r="CH98" s="238">
        <v>24</v>
      </c>
      <c r="CI98" s="238" t="s">
        <v>354</v>
      </c>
      <c r="CJ98" s="238">
        <v>5</v>
      </c>
      <c r="CK98" s="238">
        <v>74</v>
      </c>
      <c r="CO98" s="238">
        <v>15</v>
      </c>
      <c r="CP98" s="238">
        <v>9</v>
      </c>
      <c r="CQ98" s="238">
        <v>65</v>
      </c>
      <c r="CR98" s="238">
        <v>11</v>
      </c>
      <c r="CS98" s="238">
        <v>21</v>
      </c>
      <c r="CT98" s="238">
        <v>463898.06959614001</v>
      </c>
      <c r="CU98" s="238">
        <v>4967683.4391668802</v>
      </c>
      <c r="CV98" s="238">
        <v>44.861652069999998</v>
      </c>
      <c r="CW98" s="238">
        <v>-93.456959040000001</v>
      </c>
      <c r="CX98" s="238" t="s">
        <v>359</v>
      </c>
      <c r="CY98" s="238" t="s">
        <v>4785</v>
      </c>
    </row>
    <row r="99" spans="1:103" x14ac:dyDescent="0.25">
      <c r="A99" s="238">
        <v>318799</v>
      </c>
      <c r="B99" s="238">
        <v>2</v>
      </c>
      <c r="C99" s="238">
        <v>212</v>
      </c>
      <c r="D99" s="238">
        <v>157.32499999999999</v>
      </c>
      <c r="E99" s="238">
        <v>27</v>
      </c>
      <c r="F99" s="238" t="s">
        <v>2420</v>
      </c>
      <c r="H99" s="238" t="s">
        <v>354</v>
      </c>
      <c r="I99" s="238">
        <v>25</v>
      </c>
      <c r="K99" s="238">
        <v>16001269</v>
      </c>
      <c r="M99" s="238">
        <v>1</v>
      </c>
      <c r="N99" s="238">
        <v>11</v>
      </c>
      <c r="O99" s="238">
        <v>2016</v>
      </c>
      <c r="P99" s="238" t="s">
        <v>361</v>
      </c>
      <c r="Q99" s="238">
        <v>7</v>
      </c>
      <c r="R99" s="238" t="s">
        <v>369</v>
      </c>
      <c r="S99" s="238">
        <v>5</v>
      </c>
      <c r="T99" s="238">
        <v>0</v>
      </c>
      <c r="U99" s="238">
        <v>3</v>
      </c>
      <c r="V99" s="238">
        <v>12</v>
      </c>
      <c r="W99" s="238">
        <v>10</v>
      </c>
      <c r="X99" s="238">
        <v>2</v>
      </c>
      <c r="Y99" s="238">
        <v>2</v>
      </c>
      <c r="Z99" s="238">
        <v>1</v>
      </c>
      <c r="AB99" s="238">
        <v>1</v>
      </c>
      <c r="AC99" s="238">
        <v>98</v>
      </c>
      <c r="AD99" s="238" t="s">
        <v>357</v>
      </c>
      <c r="AF99" s="238" t="s">
        <v>358</v>
      </c>
      <c r="AG99" s="238">
        <v>7</v>
      </c>
      <c r="AH99" s="238">
        <v>2</v>
      </c>
      <c r="AI99" s="238">
        <v>4</v>
      </c>
      <c r="AJ99" s="238">
        <v>3</v>
      </c>
      <c r="AK99" s="238">
        <v>21</v>
      </c>
      <c r="AL99" s="238">
        <v>22</v>
      </c>
      <c r="AM99" s="238" t="s">
        <v>354</v>
      </c>
      <c r="AN99" s="238">
        <v>5</v>
      </c>
      <c r="AO99" s="238">
        <v>90</v>
      </c>
      <c r="AS99" s="238">
        <v>11</v>
      </c>
      <c r="AT99" s="238">
        <v>98</v>
      </c>
      <c r="AU99" s="238">
        <v>60</v>
      </c>
      <c r="AV99" s="238">
        <v>11</v>
      </c>
      <c r="AW99" s="238">
        <v>21</v>
      </c>
      <c r="AX99" s="238">
        <v>2</v>
      </c>
      <c r="AY99" s="238">
        <v>2</v>
      </c>
      <c r="AZ99" s="238">
        <v>3</v>
      </c>
      <c r="BA99" s="238">
        <v>26</v>
      </c>
      <c r="BB99" s="238">
        <v>53</v>
      </c>
      <c r="BC99" s="238" t="s">
        <v>354</v>
      </c>
      <c r="BD99" s="238">
        <v>5</v>
      </c>
      <c r="BE99" s="238">
        <v>90</v>
      </c>
      <c r="BI99" s="238">
        <v>11</v>
      </c>
      <c r="BJ99" s="238">
        <v>98</v>
      </c>
      <c r="BK99" s="238">
        <v>60</v>
      </c>
      <c r="BL99" s="238">
        <v>11</v>
      </c>
      <c r="BM99" s="238">
        <v>21</v>
      </c>
      <c r="BN99" s="238">
        <v>2</v>
      </c>
      <c r="BO99" s="238">
        <v>2</v>
      </c>
      <c r="BP99" s="238">
        <v>3</v>
      </c>
      <c r="BQ99" s="238">
        <v>21</v>
      </c>
      <c r="BR99" s="238">
        <v>43</v>
      </c>
      <c r="BS99" s="238" t="s">
        <v>354</v>
      </c>
      <c r="BT99" s="238">
        <v>99</v>
      </c>
      <c r="BU99" s="238">
        <v>90</v>
      </c>
      <c r="BY99" s="238">
        <v>11</v>
      </c>
      <c r="BZ99" s="238">
        <v>98</v>
      </c>
      <c r="CA99" s="238">
        <v>60</v>
      </c>
      <c r="CB99" s="238">
        <v>11</v>
      </c>
      <c r="CC99" s="238">
        <v>21</v>
      </c>
      <c r="CT99" s="238">
        <v>463933.53298911703</v>
      </c>
      <c r="CU99" s="238">
        <v>4967673.0950494101</v>
      </c>
      <c r="CV99" s="238">
        <v>44.861560750000002</v>
      </c>
      <c r="CW99" s="238">
        <v>-93.456509440000005</v>
      </c>
      <c r="CX99" s="238" t="s">
        <v>359</v>
      </c>
      <c r="CY99" s="238" t="s">
        <v>4786</v>
      </c>
    </row>
    <row r="100" spans="1:103" x14ac:dyDescent="0.25">
      <c r="A100" s="238">
        <v>542030</v>
      </c>
      <c r="B100" s="238">
        <v>2</v>
      </c>
      <c r="C100" s="238">
        <v>212</v>
      </c>
      <c r="D100" s="238">
        <v>157.34</v>
      </c>
      <c r="E100" s="238">
        <v>27</v>
      </c>
      <c r="F100" s="238" t="s">
        <v>2420</v>
      </c>
      <c r="H100" s="238" t="s">
        <v>354</v>
      </c>
      <c r="I100" s="238">
        <v>25</v>
      </c>
      <c r="K100" s="238">
        <v>18501209</v>
      </c>
      <c r="M100" s="238">
        <v>1</v>
      </c>
      <c r="N100" s="238">
        <v>18</v>
      </c>
      <c r="O100" s="238">
        <v>2018</v>
      </c>
      <c r="P100" s="238" t="s">
        <v>384</v>
      </c>
      <c r="Q100" s="238">
        <v>13</v>
      </c>
      <c r="R100" s="238" t="s">
        <v>356</v>
      </c>
      <c r="S100" s="238">
        <v>5</v>
      </c>
      <c r="T100" s="238">
        <v>0</v>
      </c>
      <c r="U100" s="238">
        <v>2</v>
      </c>
      <c r="V100" s="238">
        <v>5</v>
      </c>
      <c r="W100" s="238">
        <v>10</v>
      </c>
      <c r="X100" s="238">
        <v>2</v>
      </c>
      <c r="Y100" s="238">
        <v>1</v>
      </c>
      <c r="Z100" s="238">
        <v>1</v>
      </c>
      <c r="AB100" s="238">
        <v>1</v>
      </c>
      <c r="AC100" s="238">
        <v>98</v>
      </c>
      <c r="AD100" s="238" t="s">
        <v>4787</v>
      </c>
      <c r="AF100" s="238" t="s">
        <v>405</v>
      </c>
      <c r="AG100" s="238">
        <v>10</v>
      </c>
      <c r="AH100" s="238">
        <v>2</v>
      </c>
      <c r="AI100" s="238">
        <v>4</v>
      </c>
      <c r="AJ100" s="238">
        <v>4</v>
      </c>
      <c r="AK100" s="238">
        <v>21</v>
      </c>
      <c r="AL100" s="238">
        <v>35</v>
      </c>
      <c r="AM100" s="238" t="s">
        <v>354</v>
      </c>
      <c r="AN100" s="238">
        <v>5</v>
      </c>
      <c r="AO100" s="238">
        <v>1</v>
      </c>
      <c r="AS100" s="238">
        <v>15</v>
      </c>
      <c r="AT100" s="238">
        <v>9</v>
      </c>
      <c r="AU100" s="238">
        <v>60</v>
      </c>
      <c r="AV100" s="238">
        <v>11</v>
      </c>
      <c r="AW100" s="238">
        <v>21</v>
      </c>
      <c r="AX100" s="238">
        <v>2</v>
      </c>
      <c r="AY100" s="238">
        <v>2</v>
      </c>
      <c r="AZ100" s="238">
        <v>4</v>
      </c>
      <c r="BA100" s="238">
        <v>27</v>
      </c>
      <c r="BB100" s="238">
        <v>21</v>
      </c>
      <c r="BC100" s="238" t="s">
        <v>363</v>
      </c>
      <c r="BD100" s="238">
        <v>5</v>
      </c>
      <c r="BE100" s="238">
        <v>70</v>
      </c>
      <c r="BF100" s="238">
        <v>68</v>
      </c>
      <c r="BI100" s="238">
        <v>15</v>
      </c>
      <c r="BJ100" s="238">
        <v>9</v>
      </c>
      <c r="BK100" s="238">
        <v>60</v>
      </c>
      <c r="BL100" s="238">
        <v>11</v>
      </c>
      <c r="BM100" s="238">
        <v>21</v>
      </c>
      <c r="CT100" s="238">
        <v>463936.16967233998</v>
      </c>
      <c r="CU100" s="238">
        <v>4967704.6058758805</v>
      </c>
      <c r="CV100" s="238">
        <v>44.86184454</v>
      </c>
      <c r="CW100" s="238">
        <v>-93.456478309999994</v>
      </c>
      <c r="CX100" s="238" t="s">
        <v>359</v>
      </c>
      <c r="CY100" s="238" t="s">
        <v>4788</v>
      </c>
    </row>
    <row r="101" spans="1:103" x14ac:dyDescent="0.25">
      <c r="A101" s="238">
        <v>865798</v>
      </c>
      <c r="B101" s="238">
        <v>2</v>
      </c>
      <c r="C101" s="238">
        <v>212</v>
      </c>
      <c r="D101" s="238">
        <v>157.34</v>
      </c>
      <c r="E101" s="238">
        <v>27</v>
      </c>
      <c r="F101" s="238" t="s">
        <v>2420</v>
      </c>
      <c r="H101" s="238" t="s">
        <v>354</v>
      </c>
      <c r="I101" s="238">
        <v>25</v>
      </c>
      <c r="K101" s="238">
        <v>20037232</v>
      </c>
      <c r="L101" s="238">
        <v>203340019</v>
      </c>
      <c r="M101" s="238">
        <v>11</v>
      </c>
      <c r="N101" s="238">
        <v>29</v>
      </c>
      <c r="O101" s="238">
        <v>2020</v>
      </c>
      <c r="P101" s="238" t="s">
        <v>366</v>
      </c>
      <c r="Q101" s="238">
        <v>14</v>
      </c>
      <c r="R101" s="238" t="s">
        <v>356</v>
      </c>
      <c r="S101" s="238">
        <v>5</v>
      </c>
      <c r="T101" s="238">
        <v>0</v>
      </c>
      <c r="U101" s="238">
        <v>2</v>
      </c>
      <c r="W101" s="238">
        <v>12</v>
      </c>
      <c r="X101" s="238">
        <v>2</v>
      </c>
      <c r="Y101" s="238">
        <v>1</v>
      </c>
      <c r="Z101" s="238">
        <v>1</v>
      </c>
      <c r="AB101" s="238">
        <v>1</v>
      </c>
      <c r="AC101" s="238">
        <v>98</v>
      </c>
      <c r="AD101" s="238" t="s">
        <v>357</v>
      </c>
      <c r="AF101" s="238" t="s">
        <v>405</v>
      </c>
      <c r="AG101" s="238">
        <v>90</v>
      </c>
      <c r="AH101" s="238">
        <v>2</v>
      </c>
      <c r="AI101" s="238">
        <v>5</v>
      </c>
      <c r="AJ101" s="238">
        <v>4</v>
      </c>
      <c r="AK101" s="238">
        <v>21</v>
      </c>
      <c r="AL101" s="238">
        <v>40</v>
      </c>
      <c r="AM101" s="238" t="s">
        <v>363</v>
      </c>
      <c r="AN101" s="238">
        <v>5</v>
      </c>
      <c r="AO101" s="238">
        <v>1</v>
      </c>
      <c r="AS101" s="238">
        <v>15</v>
      </c>
      <c r="AT101" s="238">
        <v>9</v>
      </c>
      <c r="AU101" s="238">
        <v>60</v>
      </c>
      <c r="AV101" s="238">
        <v>13</v>
      </c>
      <c r="AW101" s="238">
        <v>21</v>
      </c>
      <c r="AX101" s="238">
        <v>2</v>
      </c>
      <c r="AY101" s="238">
        <v>4</v>
      </c>
      <c r="AZ101" s="238">
        <v>4</v>
      </c>
      <c r="BA101" s="238">
        <v>21</v>
      </c>
      <c r="BB101" s="238">
        <v>21</v>
      </c>
      <c r="BC101" s="238" t="s">
        <v>354</v>
      </c>
      <c r="BD101" s="238">
        <v>5</v>
      </c>
      <c r="BE101" s="238">
        <v>1</v>
      </c>
      <c r="BI101" s="238">
        <v>15</v>
      </c>
      <c r="BJ101" s="238">
        <v>9</v>
      </c>
      <c r="BK101" s="238">
        <v>60</v>
      </c>
      <c r="BL101" s="238">
        <v>13</v>
      </c>
      <c r="BM101" s="238">
        <v>21</v>
      </c>
      <c r="CT101" s="238">
        <v>463974.36868948501</v>
      </c>
      <c r="CU101" s="238">
        <v>4967711.0882136701</v>
      </c>
      <c r="CV101" s="238">
        <v>44.861904819999999</v>
      </c>
      <c r="CW101" s="238">
        <v>-93.455995279999996</v>
      </c>
      <c r="CX101" s="238" t="s">
        <v>359</v>
      </c>
      <c r="CY101" s="238" t="s">
        <v>4789</v>
      </c>
    </row>
    <row r="102" spans="1:103" x14ac:dyDescent="0.25">
      <c r="A102" s="238">
        <v>340983</v>
      </c>
      <c r="B102" s="238">
        <v>2</v>
      </c>
      <c r="C102" s="238">
        <v>212</v>
      </c>
      <c r="D102" s="238">
        <v>157.35499999999999</v>
      </c>
      <c r="E102" s="238">
        <v>27</v>
      </c>
      <c r="F102" s="238" t="s">
        <v>2420</v>
      </c>
      <c r="H102" s="238" t="s">
        <v>354</v>
      </c>
      <c r="I102" s="238">
        <v>25</v>
      </c>
      <c r="K102" s="238">
        <v>16503161</v>
      </c>
      <c r="M102" s="238">
        <v>3</v>
      </c>
      <c r="N102" s="238">
        <v>24</v>
      </c>
      <c r="O102" s="238">
        <v>2016</v>
      </c>
      <c r="P102" s="238" t="s">
        <v>384</v>
      </c>
      <c r="Q102" s="238">
        <v>17</v>
      </c>
      <c r="R102" s="238" t="s">
        <v>369</v>
      </c>
      <c r="S102" s="238">
        <v>5</v>
      </c>
      <c r="T102" s="238">
        <v>0</v>
      </c>
      <c r="U102" s="238">
        <v>3</v>
      </c>
      <c r="V102" s="238">
        <v>12</v>
      </c>
      <c r="W102" s="238">
        <v>10</v>
      </c>
      <c r="X102" s="238">
        <v>2</v>
      </c>
      <c r="Y102" s="238">
        <v>1</v>
      </c>
      <c r="Z102" s="238">
        <v>1</v>
      </c>
      <c r="AB102" s="238">
        <v>1</v>
      </c>
      <c r="AC102" s="238">
        <v>98</v>
      </c>
      <c r="AD102" s="238" t="s">
        <v>357</v>
      </c>
      <c r="AF102" s="238" t="s">
        <v>358</v>
      </c>
      <c r="AG102" s="238">
        <v>7</v>
      </c>
      <c r="AH102" s="238">
        <v>2</v>
      </c>
      <c r="AI102" s="238">
        <v>2</v>
      </c>
      <c r="AJ102" s="238">
        <v>3</v>
      </c>
      <c r="AK102" s="238">
        <v>21</v>
      </c>
      <c r="AL102" s="238">
        <v>29</v>
      </c>
      <c r="AM102" s="238" t="s">
        <v>354</v>
      </c>
      <c r="AN102" s="238">
        <v>5</v>
      </c>
      <c r="AO102" s="238">
        <v>90</v>
      </c>
      <c r="AS102" s="238">
        <v>15</v>
      </c>
      <c r="AT102" s="238">
        <v>9</v>
      </c>
      <c r="AU102" s="238">
        <v>60</v>
      </c>
      <c r="AV102" s="238">
        <v>11</v>
      </c>
      <c r="AW102" s="238">
        <v>21</v>
      </c>
      <c r="AX102" s="238">
        <v>2</v>
      </c>
      <c r="AY102" s="238">
        <v>2</v>
      </c>
      <c r="AZ102" s="238">
        <v>3</v>
      </c>
      <c r="BA102" s="238">
        <v>26</v>
      </c>
      <c r="BB102" s="238">
        <v>64</v>
      </c>
      <c r="BC102" s="238" t="s">
        <v>354</v>
      </c>
      <c r="BD102" s="238">
        <v>5</v>
      </c>
      <c r="BE102" s="238">
        <v>1</v>
      </c>
      <c r="BI102" s="238">
        <v>15</v>
      </c>
      <c r="BJ102" s="238">
        <v>9</v>
      </c>
      <c r="BK102" s="238">
        <v>60</v>
      </c>
      <c r="BL102" s="238">
        <v>11</v>
      </c>
      <c r="BM102" s="238">
        <v>21</v>
      </c>
      <c r="BN102" s="238">
        <v>2</v>
      </c>
      <c r="BO102" s="238">
        <v>2</v>
      </c>
      <c r="BP102" s="238">
        <v>3</v>
      </c>
      <c r="BQ102" s="238">
        <v>26</v>
      </c>
      <c r="BR102" s="238">
        <v>21</v>
      </c>
      <c r="BS102" s="238" t="s">
        <v>354</v>
      </c>
      <c r="BT102" s="238">
        <v>5</v>
      </c>
      <c r="BU102" s="238">
        <v>1</v>
      </c>
      <c r="BY102" s="238">
        <v>15</v>
      </c>
      <c r="BZ102" s="238">
        <v>9</v>
      </c>
      <c r="CA102" s="238">
        <v>60</v>
      </c>
      <c r="CB102" s="238">
        <v>11</v>
      </c>
      <c r="CC102" s="238">
        <v>21</v>
      </c>
      <c r="CT102" s="238">
        <v>463980.61976124003</v>
      </c>
      <c r="CU102" s="238">
        <v>4967662.27245788</v>
      </c>
      <c r="CV102" s="238">
        <v>44.861465709999997</v>
      </c>
      <c r="CW102" s="238">
        <v>-93.455912690000005</v>
      </c>
      <c r="CX102" s="238" t="s">
        <v>391</v>
      </c>
      <c r="CY102" s="238" t="s">
        <v>4790</v>
      </c>
    </row>
    <row r="103" spans="1:103" x14ac:dyDescent="0.25">
      <c r="A103" s="238">
        <v>666485</v>
      </c>
      <c r="B103" s="238">
        <v>2</v>
      </c>
      <c r="C103" s="238">
        <v>212</v>
      </c>
      <c r="D103" s="238">
        <v>157.36799999999999</v>
      </c>
      <c r="E103" s="238">
        <v>27</v>
      </c>
      <c r="F103" s="238" t="s">
        <v>2420</v>
      </c>
      <c r="H103" s="238" t="s">
        <v>354</v>
      </c>
      <c r="I103" s="238">
        <v>25</v>
      </c>
      <c r="K103" s="238">
        <v>18049671</v>
      </c>
      <c r="M103" s="238">
        <v>12</v>
      </c>
      <c r="N103" s="238">
        <v>7</v>
      </c>
      <c r="O103" s="238">
        <v>2018</v>
      </c>
      <c r="P103" s="238" t="s">
        <v>362</v>
      </c>
      <c r="Q103" s="238">
        <v>17</v>
      </c>
      <c r="R103" s="238" t="s">
        <v>356</v>
      </c>
      <c r="S103" s="238">
        <v>5</v>
      </c>
      <c r="T103" s="238">
        <v>0</v>
      </c>
      <c r="U103" s="238">
        <v>2</v>
      </c>
      <c r="V103" s="238">
        <v>12</v>
      </c>
      <c r="W103" s="238">
        <v>10</v>
      </c>
      <c r="X103" s="238">
        <v>5</v>
      </c>
      <c r="Y103" s="238">
        <v>4</v>
      </c>
      <c r="Z103" s="238">
        <v>1</v>
      </c>
      <c r="AB103" s="238">
        <v>1</v>
      </c>
      <c r="AC103" s="238">
        <v>98</v>
      </c>
      <c r="AD103" s="238" t="s">
        <v>357</v>
      </c>
      <c r="AF103" s="238" t="s">
        <v>405</v>
      </c>
      <c r="AG103" s="238">
        <v>7</v>
      </c>
      <c r="AH103" s="238">
        <v>2</v>
      </c>
      <c r="AI103" s="238">
        <v>2</v>
      </c>
      <c r="AJ103" s="238">
        <v>4</v>
      </c>
      <c r="AK103" s="238">
        <v>21</v>
      </c>
      <c r="AL103" s="238">
        <v>19</v>
      </c>
      <c r="AM103" s="238" t="s">
        <v>354</v>
      </c>
      <c r="AN103" s="238">
        <v>5</v>
      </c>
      <c r="AO103" s="238">
        <v>4</v>
      </c>
      <c r="AS103" s="238">
        <v>12</v>
      </c>
      <c r="AT103" s="238">
        <v>9</v>
      </c>
      <c r="AU103" s="238">
        <v>60</v>
      </c>
      <c r="AV103" s="238">
        <v>11</v>
      </c>
      <c r="AW103" s="238">
        <v>21</v>
      </c>
      <c r="AX103" s="238">
        <v>2</v>
      </c>
      <c r="AY103" s="238">
        <v>2</v>
      </c>
      <c r="AZ103" s="238">
        <v>4</v>
      </c>
      <c r="BA103" s="238">
        <v>26</v>
      </c>
      <c r="BB103" s="238">
        <v>53</v>
      </c>
      <c r="BC103" s="238" t="s">
        <v>354</v>
      </c>
      <c r="BD103" s="238">
        <v>5</v>
      </c>
      <c r="BE103" s="238">
        <v>1</v>
      </c>
      <c r="BI103" s="238">
        <v>12</v>
      </c>
      <c r="BJ103" s="238">
        <v>9</v>
      </c>
      <c r="BK103" s="238">
        <v>60</v>
      </c>
      <c r="BL103" s="238">
        <v>11</v>
      </c>
      <c r="BM103" s="238">
        <v>21</v>
      </c>
      <c r="CT103" s="238">
        <v>464017.96689069498</v>
      </c>
      <c r="CU103" s="238">
        <v>4967693.4245197503</v>
      </c>
      <c r="CV103" s="238">
        <v>44.86174802</v>
      </c>
      <c r="CW103" s="238">
        <v>-93.455442199999993</v>
      </c>
      <c r="CX103" s="238" t="s">
        <v>391</v>
      </c>
      <c r="CY103" s="238" t="s">
        <v>4791</v>
      </c>
    </row>
    <row r="104" spans="1:103" x14ac:dyDescent="0.25">
      <c r="A104" s="238">
        <v>584476</v>
      </c>
      <c r="B104" s="238">
        <v>2</v>
      </c>
      <c r="C104" s="238">
        <v>212</v>
      </c>
      <c r="D104" s="238">
        <v>157.37700000000001</v>
      </c>
      <c r="E104" s="238">
        <v>27</v>
      </c>
      <c r="F104" s="238" t="s">
        <v>2420</v>
      </c>
      <c r="H104" s="238" t="s">
        <v>354</v>
      </c>
      <c r="I104" s="238">
        <v>25</v>
      </c>
      <c r="K104" s="238">
        <v>18011656</v>
      </c>
      <c r="M104" s="238">
        <v>3</v>
      </c>
      <c r="N104" s="238">
        <v>20</v>
      </c>
      <c r="O104" s="238">
        <v>2018</v>
      </c>
      <c r="P104" s="238" t="s">
        <v>368</v>
      </c>
      <c r="Q104" s="238">
        <v>8</v>
      </c>
      <c r="R104" s="238" t="s">
        <v>356</v>
      </c>
      <c r="S104" s="238">
        <v>5</v>
      </c>
      <c r="T104" s="238">
        <v>0</v>
      </c>
      <c r="U104" s="238">
        <v>1</v>
      </c>
      <c r="W104" s="238">
        <v>61</v>
      </c>
      <c r="X104" s="238">
        <v>25</v>
      </c>
      <c r="Y104" s="238">
        <v>1</v>
      </c>
      <c r="Z104" s="238">
        <v>2</v>
      </c>
      <c r="AA104" s="238">
        <v>4</v>
      </c>
      <c r="AB104" s="238">
        <v>3</v>
      </c>
      <c r="AC104" s="238">
        <v>98</v>
      </c>
      <c r="AD104" s="238" t="s">
        <v>357</v>
      </c>
      <c r="AF104" s="238" t="s">
        <v>405</v>
      </c>
      <c r="AG104" s="238">
        <v>3</v>
      </c>
      <c r="AH104" s="238">
        <v>2</v>
      </c>
      <c r="AI104" s="238">
        <v>2</v>
      </c>
      <c r="AJ104" s="238">
        <v>4</v>
      </c>
      <c r="AK104" s="238">
        <v>21</v>
      </c>
      <c r="AL104" s="238">
        <v>23</v>
      </c>
      <c r="AM104" s="238" t="s">
        <v>363</v>
      </c>
      <c r="AN104" s="238">
        <v>5</v>
      </c>
      <c r="AO104" s="238">
        <v>90</v>
      </c>
      <c r="AP104" s="238">
        <v>90</v>
      </c>
      <c r="AS104" s="238">
        <v>90</v>
      </c>
      <c r="AT104" s="238">
        <v>9</v>
      </c>
      <c r="AU104" s="238">
        <v>60</v>
      </c>
      <c r="AV104" s="238">
        <v>11</v>
      </c>
      <c r="AW104" s="238">
        <v>21</v>
      </c>
      <c r="CT104" s="238">
        <v>464014.791884345</v>
      </c>
      <c r="CU104" s="238">
        <v>4967694.9912312003</v>
      </c>
      <c r="CV104" s="238">
        <v>44.861761960000003</v>
      </c>
      <c r="CW104" s="238">
        <v>-93.455482500000002</v>
      </c>
      <c r="CX104" s="238" t="s">
        <v>359</v>
      </c>
      <c r="CY104" s="238" t="s">
        <v>4792</v>
      </c>
    </row>
    <row r="105" spans="1:103" x14ac:dyDescent="0.25">
      <c r="A105" s="238">
        <v>802372</v>
      </c>
      <c r="B105" s="238">
        <v>2</v>
      </c>
      <c r="C105" s="238">
        <v>212</v>
      </c>
      <c r="D105" s="238">
        <v>157.411</v>
      </c>
      <c r="E105" s="238">
        <v>27</v>
      </c>
      <c r="F105" s="238" t="s">
        <v>2420</v>
      </c>
      <c r="H105" s="238" t="s">
        <v>354</v>
      </c>
      <c r="I105" s="238">
        <v>25</v>
      </c>
      <c r="K105" s="238">
        <v>20007666</v>
      </c>
      <c r="L105" s="238">
        <v>200640139</v>
      </c>
      <c r="M105" s="238">
        <v>3</v>
      </c>
      <c r="N105" s="238">
        <v>4</v>
      </c>
      <c r="O105" s="238">
        <v>2020</v>
      </c>
      <c r="P105" s="238" t="s">
        <v>355</v>
      </c>
      <c r="Q105" s="238">
        <v>6</v>
      </c>
      <c r="R105" s="238" t="s">
        <v>369</v>
      </c>
      <c r="S105" s="238">
        <v>5</v>
      </c>
      <c r="T105" s="238">
        <v>0</v>
      </c>
      <c r="U105" s="238">
        <v>2</v>
      </c>
      <c r="V105" s="238">
        <v>10</v>
      </c>
      <c r="W105" s="238">
        <v>10</v>
      </c>
      <c r="X105" s="238">
        <v>2</v>
      </c>
      <c r="Y105" s="238">
        <v>1</v>
      </c>
      <c r="Z105" s="238">
        <v>2</v>
      </c>
      <c r="AB105" s="238">
        <v>1</v>
      </c>
      <c r="AC105" s="238">
        <v>98</v>
      </c>
      <c r="AD105" s="238" t="s">
        <v>357</v>
      </c>
      <c r="AF105" s="238" t="s">
        <v>358</v>
      </c>
      <c r="AG105" s="238">
        <v>5</v>
      </c>
      <c r="AH105" s="238">
        <v>1</v>
      </c>
      <c r="AI105" s="238">
        <v>4</v>
      </c>
      <c r="AJ105" s="238">
        <v>3</v>
      </c>
      <c r="AK105" s="238">
        <v>28</v>
      </c>
      <c r="AS105" s="238">
        <v>15</v>
      </c>
      <c r="AT105" s="238">
        <v>98</v>
      </c>
      <c r="AU105" s="238">
        <v>60</v>
      </c>
      <c r="AV105" s="238">
        <v>11</v>
      </c>
      <c r="AW105" s="238">
        <v>21</v>
      </c>
      <c r="AX105" s="238">
        <v>2</v>
      </c>
      <c r="AY105" s="238">
        <v>4</v>
      </c>
      <c r="AZ105" s="238">
        <v>3</v>
      </c>
      <c r="BA105" s="238">
        <v>21</v>
      </c>
      <c r="BB105" s="238">
        <v>61</v>
      </c>
      <c r="BC105" s="238" t="s">
        <v>354</v>
      </c>
      <c r="BD105" s="238">
        <v>5</v>
      </c>
      <c r="BE105" s="238">
        <v>1</v>
      </c>
      <c r="BI105" s="238">
        <v>15</v>
      </c>
      <c r="BJ105" s="238">
        <v>98</v>
      </c>
      <c r="BK105" s="238">
        <v>60</v>
      </c>
      <c r="BL105" s="238">
        <v>11</v>
      </c>
      <c r="BM105" s="238">
        <v>21</v>
      </c>
      <c r="CT105" s="238">
        <v>464072.60345830099</v>
      </c>
      <c r="CU105" s="238">
        <v>4967647.1066955198</v>
      </c>
      <c r="CV105" s="238">
        <v>44.86133383</v>
      </c>
      <c r="CW105" s="238">
        <v>-93.454747380000001</v>
      </c>
      <c r="CX105" s="238" t="s">
        <v>359</v>
      </c>
      <c r="CY105" s="238" t="s">
        <v>4793</v>
      </c>
    </row>
    <row r="106" spans="1:103" x14ac:dyDescent="0.25">
      <c r="A106" s="238">
        <v>805863</v>
      </c>
      <c r="B106" s="238">
        <v>2</v>
      </c>
      <c r="C106" s="238">
        <v>212</v>
      </c>
      <c r="D106" s="238">
        <v>157.42500000000001</v>
      </c>
      <c r="E106" s="238">
        <v>27</v>
      </c>
      <c r="F106" s="238" t="s">
        <v>2420</v>
      </c>
      <c r="H106" s="238" t="s">
        <v>354</v>
      </c>
      <c r="I106" s="238">
        <v>25</v>
      </c>
      <c r="K106" s="238">
        <v>20010450</v>
      </c>
      <c r="L106" s="238">
        <v>200930007</v>
      </c>
      <c r="M106" s="238">
        <v>4</v>
      </c>
      <c r="N106" s="238">
        <v>1</v>
      </c>
      <c r="O106" s="238">
        <v>2020</v>
      </c>
      <c r="P106" s="238" t="s">
        <v>355</v>
      </c>
      <c r="Q106" s="238">
        <v>12</v>
      </c>
      <c r="R106" s="238" t="s">
        <v>369</v>
      </c>
      <c r="S106" s="238">
        <v>5</v>
      </c>
      <c r="T106" s="238">
        <v>0</v>
      </c>
      <c r="U106" s="238">
        <v>1</v>
      </c>
      <c r="W106" s="238">
        <v>55</v>
      </c>
      <c r="X106" s="238">
        <v>2</v>
      </c>
      <c r="Y106" s="238">
        <v>1</v>
      </c>
      <c r="Z106" s="238">
        <v>1</v>
      </c>
      <c r="AB106" s="238">
        <v>1</v>
      </c>
      <c r="AC106" s="238">
        <v>98</v>
      </c>
      <c r="AD106" s="238" t="s">
        <v>357</v>
      </c>
      <c r="AF106" s="238" t="s">
        <v>358</v>
      </c>
      <c r="AG106" s="238">
        <v>3</v>
      </c>
      <c r="AH106" s="238">
        <v>2</v>
      </c>
      <c r="AI106" s="238">
        <v>2</v>
      </c>
      <c r="AJ106" s="238">
        <v>3</v>
      </c>
      <c r="AK106" s="238">
        <v>21</v>
      </c>
      <c r="AL106" s="238">
        <v>24</v>
      </c>
      <c r="AM106" s="238" t="s">
        <v>354</v>
      </c>
      <c r="AN106" s="238">
        <v>5</v>
      </c>
      <c r="AO106" s="238">
        <v>99</v>
      </c>
      <c r="AS106" s="238">
        <v>15</v>
      </c>
      <c r="AT106" s="238">
        <v>9</v>
      </c>
      <c r="AU106" s="238">
        <v>60</v>
      </c>
      <c r="AV106" s="238">
        <v>13</v>
      </c>
      <c r="AW106" s="238">
        <v>21</v>
      </c>
      <c r="CT106" s="238">
        <v>464091.78578833299</v>
      </c>
      <c r="CU106" s="238">
        <v>4967632.9618183998</v>
      </c>
      <c r="CV106" s="238">
        <v>44.861207460000003</v>
      </c>
      <c r="CW106" s="238">
        <v>-93.454503579999994</v>
      </c>
      <c r="CX106" s="238" t="s">
        <v>359</v>
      </c>
      <c r="CY106" s="238" t="s">
        <v>4794</v>
      </c>
    </row>
    <row r="107" spans="1:103" x14ac:dyDescent="0.25">
      <c r="A107" s="238">
        <v>447833</v>
      </c>
      <c r="B107" s="238">
        <v>2</v>
      </c>
      <c r="C107" s="238">
        <v>212</v>
      </c>
      <c r="D107" s="238">
        <v>157.43199999999999</v>
      </c>
      <c r="E107" s="238">
        <v>27</v>
      </c>
      <c r="F107" s="238" t="s">
        <v>2420</v>
      </c>
      <c r="H107" s="238" t="s">
        <v>354</v>
      </c>
      <c r="I107" s="238">
        <v>25</v>
      </c>
      <c r="K107" s="238">
        <v>17504437</v>
      </c>
      <c r="M107" s="238">
        <v>4</v>
      </c>
      <c r="N107" s="238">
        <v>26</v>
      </c>
      <c r="O107" s="238">
        <v>2017</v>
      </c>
      <c r="P107" s="238" t="s">
        <v>355</v>
      </c>
      <c r="Q107" s="238">
        <v>8</v>
      </c>
      <c r="R107" s="238" t="s">
        <v>356</v>
      </c>
      <c r="S107" s="238">
        <v>5</v>
      </c>
      <c r="T107" s="238">
        <v>0</v>
      </c>
      <c r="U107" s="238">
        <v>1</v>
      </c>
      <c r="W107" s="238">
        <v>70</v>
      </c>
      <c r="X107" s="238">
        <v>2</v>
      </c>
      <c r="Y107" s="238">
        <v>1</v>
      </c>
      <c r="Z107" s="238">
        <v>3</v>
      </c>
      <c r="AB107" s="238">
        <v>2</v>
      </c>
      <c r="AC107" s="238">
        <v>98</v>
      </c>
      <c r="AD107" s="238" t="s">
        <v>357</v>
      </c>
      <c r="AF107" s="238" t="s">
        <v>405</v>
      </c>
      <c r="AG107" s="238">
        <v>3</v>
      </c>
      <c r="AH107" s="238">
        <v>2</v>
      </c>
      <c r="AI107" s="238">
        <v>2</v>
      </c>
      <c r="AJ107" s="238">
        <v>4</v>
      </c>
      <c r="AK107" s="238">
        <v>21</v>
      </c>
      <c r="AL107" s="238">
        <v>23</v>
      </c>
      <c r="AM107" s="238" t="s">
        <v>354</v>
      </c>
      <c r="AN107" s="238">
        <v>5</v>
      </c>
      <c r="AO107" s="238">
        <v>75</v>
      </c>
      <c r="AS107" s="238">
        <v>15</v>
      </c>
      <c r="AT107" s="238">
        <v>9</v>
      </c>
      <c r="AU107" s="238">
        <v>60</v>
      </c>
      <c r="AV107" s="238">
        <v>11</v>
      </c>
      <c r="AW107" s="238">
        <v>21</v>
      </c>
      <c r="CT107" s="238">
        <v>464082.21996444103</v>
      </c>
      <c r="CU107" s="238">
        <v>4967677.0891541801</v>
      </c>
      <c r="CV107" s="238">
        <v>44.861604210000003</v>
      </c>
      <c r="CW107" s="238">
        <v>-93.454627790000004</v>
      </c>
      <c r="CX107" s="238" t="s">
        <v>359</v>
      </c>
      <c r="CY107" s="238" t="s">
        <v>4795</v>
      </c>
    </row>
    <row r="108" spans="1:103" x14ac:dyDescent="0.25">
      <c r="A108" s="238">
        <v>594375</v>
      </c>
      <c r="B108" s="238">
        <v>2</v>
      </c>
      <c r="C108" s="238">
        <v>212</v>
      </c>
      <c r="D108" s="238">
        <v>157.44399999999999</v>
      </c>
      <c r="E108" s="238">
        <v>27</v>
      </c>
      <c r="F108" s="238" t="s">
        <v>2420</v>
      </c>
      <c r="H108" s="238" t="s">
        <v>354</v>
      </c>
      <c r="I108" s="238">
        <v>25</v>
      </c>
      <c r="K108" s="238">
        <v>18505653</v>
      </c>
      <c r="M108" s="238">
        <v>4</v>
      </c>
      <c r="N108" s="238">
        <v>27</v>
      </c>
      <c r="O108" s="238">
        <v>2018</v>
      </c>
      <c r="P108" s="238" t="s">
        <v>362</v>
      </c>
      <c r="Q108" s="238">
        <v>17</v>
      </c>
      <c r="R108" s="238" t="s">
        <v>356</v>
      </c>
      <c r="S108" s="238">
        <v>5</v>
      </c>
      <c r="T108" s="238">
        <v>0</v>
      </c>
      <c r="U108" s="238">
        <v>2</v>
      </c>
      <c r="V108" s="238">
        <v>12</v>
      </c>
      <c r="W108" s="238">
        <v>10</v>
      </c>
      <c r="X108" s="238">
        <v>2</v>
      </c>
      <c r="Y108" s="238">
        <v>1</v>
      </c>
      <c r="Z108" s="238">
        <v>2</v>
      </c>
      <c r="AB108" s="238">
        <v>1</v>
      </c>
      <c r="AC108" s="238">
        <v>98</v>
      </c>
      <c r="AD108" s="238" t="s">
        <v>4796</v>
      </c>
      <c r="AF108" s="238" t="s">
        <v>405</v>
      </c>
      <c r="AG108" s="238">
        <v>7</v>
      </c>
      <c r="AH108" s="238">
        <v>2</v>
      </c>
      <c r="AI108" s="238">
        <v>2</v>
      </c>
      <c r="AJ108" s="238">
        <v>4</v>
      </c>
      <c r="AK108" s="238">
        <v>26</v>
      </c>
      <c r="AL108" s="238">
        <v>55</v>
      </c>
      <c r="AM108" s="238" t="s">
        <v>363</v>
      </c>
      <c r="AN108" s="238">
        <v>5</v>
      </c>
      <c r="AO108" s="238">
        <v>1</v>
      </c>
      <c r="AS108" s="238">
        <v>15</v>
      </c>
      <c r="AT108" s="238">
        <v>9</v>
      </c>
      <c r="AU108" s="238">
        <v>60</v>
      </c>
      <c r="AV108" s="238">
        <v>11</v>
      </c>
      <c r="AW108" s="238">
        <v>21</v>
      </c>
      <c r="AX108" s="238">
        <v>2</v>
      </c>
      <c r="AY108" s="238">
        <v>4</v>
      </c>
      <c r="AZ108" s="238">
        <v>4</v>
      </c>
      <c r="BA108" s="238">
        <v>21</v>
      </c>
      <c r="BB108" s="238">
        <v>26</v>
      </c>
      <c r="BC108" s="238" t="s">
        <v>363</v>
      </c>
      <c r="BD108" s="238">
        <v>5</v>
      </c>
      <c r="BE108" s="238">
        <v>4</v>
      </c>
      <c r="BI108" s="238">
        <v>15</v>
      </c>
      <c r="BJ108" s="238">
        <v>9</v>
      </c>
      <c r="BK108" s="238">
        <v>60</v>
      </c>
      <c r="BL108" s="238">
        <v>11</v>
      </c>
      <c r="BM108" s="238">
        <v>21</v>
      </c>
      <c r="CT108" s="238">
        <v>464118.20336973999</v>
      </c>
      <c r="CU108" s="238">
        <v>4967662.27245788</v>
      </c>
      <c r="CV108" s="238">
        <v>44.861472650000003</v>
      </c>
      <c r="CW108" s="238">
        <v>-93.454171290000005</v>
      </c>
      <c r="CX108" s="238" t="s">
        <v>359</v>
      </c>
      <c r="CY108" s="238" t="s">
        <v>4797</v>
      </c>
    </row>
    <row r="109" spans="1:103" x14ac:dyDescent="0.25">
      <c r="A109" s="238">
        <v>663194</v>
      </c>
      <c r="B109" s="238">
        <v>2</v>
      </c>
      <c r="C109" s="238">
        <v>212</v>
      </c>
      <c r="D109" s="238">
        <v>157.45099999999999</v>
      </c>
      <c r="E109" s="238">
        <v>27</v>
      </c>
      <c r="F109" s="238" t="s">
        <v>2420</v>
      </c>
      <c r="H109" s="238" t="s">
        <v>354</v>
      </c>
      <c r="I109" s="238">
        <v>25</v>
      </c>
      <c r="K109" s="238">
        <v>18514011</v>
      </c>
      <c r="M109" s="238">
        <v>11</v>
      </c>
      <c r="N109" s="238">
        <v>27</v>
      </c>
      <c r="O109" s="238">
        <v>2018</v>
      </c>
      <c r="P109" s="238" t="s">
        <v>368</v>
      </c>
      <c r="Q109" s="238">
        <v>17</v>
      </c>
      <c r="R109" s="238" t="s">
        <v>356</v>
      </c>
      <c r="S109" s="238">
        <v>5</v>
      </c>
      <c r="T109" s="238">
        <v>0</v>
      </c>
      <c r="U109" s="238">
        <v>3</v>
      </c>
      <c r="V109" s="238">
        <v>12</v>
      </c>
      <c r="W109" s="238">
        <v>10</v>
      </c>
      <c r="X109" s="238">
        <v>2</v>
      </c>
      <c r="Y109" s="238">
        <v>4</v>
      </c>
      <c r="Z109" s="238">
        <v>2</v>
      </c>
      <c r="AB109" s="238">
        <v>1</v>
      </c>
      <c r="AC109" s="238">
        <v>98</v>
      </c>
      <c r="AD109" s="238" t="s">
        <v>357</v>
      </c>
      <c r="AF109" s="238" t="s">
        <v>405</v>
      </c>
      <c r="AG109" s="238">
        <v>7</v>
      </c>
      <c r="AH109" s="238">
        <v>2</v>
      </c>
      <c r="AI109" s="238">
        <v>3</v>
      </c>
      <c r="AJ109" s="238">
        <v>4</v>
      </c>
      <c r="AK109" s="238">
        <v>28</v>
      </c>
      <c r="AL109" s="238">
        <v>23</v>
      </c>
      <c r="AM109" s="238" t="s">
        <v>354</v>
      </c>
      <c r="AN109" s="238">
        <v>5</v>
      </c>
      <c r="AO109" s="238">
        <v>74</v>
      </c>
      <c r="AS109" s="238">
        <v>15</v>
      </c>
      <c r="AT109" s="238">
        <v>98</v>
      </c>
      <c r="AU109" s="238">
        <v>60</v>
      </c>
      <c r="AV109" s="238">
        <v>11</v>
      </c>
      <c r="AW109" s="238">
        <v>21</v>
      </c>
      <c r="AX109" s="238">
        <v>2</v>
      </c>
      <c r="AY109" s="238">
        <v>2</v>
      </c>
      <c r="AZ109" s="238">
        <v>4</v>
      </c>
      <c r="BA109" s="238">
        <v>34</v>
      </c>
      <c r="BB109" s="238">
        <v>52</v>
      </c>
      <c r="BC109" s="238" t="s">
        <v>354</v>
      </c>
      <c r="BD109" s="238">
        <v>5</v>
      </c>
      <c r="BE109" s="238">
        <v>1</v>
      </c>
      <c r="BI109" s="238">
        <v>15</v>
      </c>
      <c r="BJ109" s="238">
        <v>98</v>
      </c>
      <c r="BK109" s="238">
        <v>60</v>
      </c>
      <c r="BL109" s="238">
        <v>11</v>
      </c>
      <c r="BM109" s="238">
        <v>21</v>
      </c>
      <c r="BN109" s="238">
        <v>2</v>
      </c>
      <c r="BO109" s="238">
        <v>4</v>
      </c>
      <c r="BP109" s="238">
        <v>4</v>
      </c>
      <c r="BQ109" s="238">
        <v>34</v>
      </c>
      <c r="BR109" s="238">
        <v>41</v>
      </c>
      <c r="BS109" s="238" t="s">
        <v>354</v>
      </c>
      <c r="BT109" s="238">
        <v>5</v>
      </c>
      <c r="BU109" s="238">
        <v>1</v>
      </c>
      <c r="BY109" s="238">
        <v>15</v>
      </c>
      <c r="BZ109" s="238">
        <v>98</v>
      </c>
      <c r="CA109" s="238">
        <v>60</v>
      </c>
      <c r="CB109" s="238">
        <v>11</v>
      </c>
      <c r="CC109" s="238">
        <v>21</v>
      </c>
      <c r="CT109" s="238">
        <v>464139.37007874099</v>
      </c>
      <c r="CU109" s="238">
        <v>4967636.8724070797</v>
      </c>
      <c r="CV109" s="238">
        <v>44.861245060000002</v>
      </c>
      <c r="CW109" s="238">
        <v>-93.453901590000001</v>
      </c>
      <c r="CX109" s="238" t="s">
        <v>359</v>
      </c>
      <c r="CY109" s="238" t="s">
        <v>4798</v>
      </c>
    </row>
    <row r="110" spans="1:103" x14ac:dyDescent="0.25">
      <c r="A110" s="238">
        <v>322013</v>
      </c>
      <c r="B110" s="238">
        <v>2</v>
      </c>
      <c r="C110" s="238">
        <v>212</v>
      </c>
      <c r="D110" s="238">
        <v>157.45500000000001</v>
      </c>
      <c r="E110" s="238">
        <v>27</v>
      </c>
      <c r="F110" s="238" t="s">
        <v>2420</v>
      </c>
      <c r="H110" s="238" t="s">
        <v>354</v>
      </c>
      <c r="I110" s="238">
        <v>25</v>
      </c>
      <c r="K110" s="238">
        <v>16001363</v>
      </c>
      <c r="M110" s="238">
        <v>1</v>
      </c>
      <c r="N110" s="238">
        <v>11</v>
      </c>
      <c r="O110" s="238">
        <v>2016</v>
      </c>
      <c r="P110" s="238" t="s">
        <v>361</v>
      </c>
      <c r="Q110" s="238">
        <v>20</v>
      </c>
      <c r="R110" s="238" t="s">
        <v>356</v>
      </c>
      <c r="S110" s="238">
        <v>5</v>
      </c>
      <c r="T110" s="238">
        <v>0</v>
      </c>
      <c r="U110" s="238">
        <v>3</v>
      </c>
      <c r="V110" s="238">
        <v>5</v>
      </c>
      <c r="W110" s="238">
        <v>10</v>
      </c>
      <c r="X110" s="238">
        <v>2</v>
      </c>
      <c r="Y110" s="238">
        <v>4</v>
      </c>
      <c r="Z110" s="238">
        <v>4</v>
      </c>
      <c r="AB110" s="238">
        <v>3</v>
      </c>
      <c r="AC110" s="238">
        <v>98</v>
      </c>
      <c r="AD110" s="238" t="s">
        <v>357</v>
      </c>
      <c r="AF110" s="238" t="s">
        <v>405</v>
      </c>
      <c r="AG110" s="238">
        <v>10</v>
      </c>
      <c r="AH110" s="238">
        <v>2</v>
      </c>
      <c r="AI110" s="238">
        <v>4</v>
      </c>
      <c r="AJ110" s="238">
        <v>4</v>
      </c>
      <c r="AK110" s="238">
        <v>21</v>
      </c>
      <c r="AL110" s="238">
        <v>29</v>
      </c>
      <c r="AM110" s="238" t="s">
        <v>354</v>
      </c>
      <c r="AN110" s="238">
        <v>5</v>
      </c>
      <c r="AO110" s="238">
        <v>71</v>
      </c>
      <c r="AS110" s="238">
        <v>15</v>
      </c>
      <c r="AT110" s="238">
        <v>9</v>
      </c>
      <c r="AU110" s="238">
        <v>60</v>
      </c>
      <c r="AV110" s="238">
        <v>13</v>
      </c>
      <c r="AW110" s="238">
        <v>21</v>
      </c>
      <c r="AX110" s="238">
        <v>2</v>
      </c>
      <c r="AY110" s="238">
        <v>2</v>
      </c>
      <c r="AZ110" s="238">
        <v>4</v>
      </c>
      <c r="BA110" s="238">
        <v>21</v>
      </c>
      <c r="BB110" s="238">
        <v>37</v>
      </c>
      <c r="BC110" s="238" t="s">
        <v>354</v>
      </c>
      <c r="BD110" s="238">
        <v>5</v>
      </c>
      <c r="BE110" s="238">
        <v>1</v>
      </c>
      <c r="BI110" s="238">
        <v>15</v>
      </c>
      <c r="BJ110" s="238">
        <v>9</v>
      </c>
      <c r="BK110" s="238">
        <v>60</v>
      </c>
      <c r="BL110" s="238">
        <v>13</v>
      </c>
      <c r="BM110" s="238">
        <v>21</v>
      </c>
      <c r="BN110" s="238">
        <v>2</v>
      </c>
      <c r="BO110" s="238">
        <v>2</v>
      </c>
      <c r="BP110" s="238">
        <v>4</v>
      </c>
      <c r="BQ110" s="238">
        <v>21</v>
      </c>
      <c r="BR110" s="238">
        <v>19</v>
      </c>
      <c r="BS110" s="238" t="s">
        <v>363</v>
      </c>
      <c r="BT110" s="238">
        <v>5</v>
      </c>
      <c r="BU110" s="238">
        <v>71</v>
      </c>
      <c r="BY110" s="238">
        <v>15</v>
      </c>
      <c r="BZ110" s="238">
        <v>9</v>
      </c>
      <c r="CA110" s="238">
        <v>60</v>
      </c>
      <c r="CB110" s="238">
        <v>13</v>
      </c>
      <c r="CC110" s="238">
        <v>21</v>
      </c>
      <c r="CT110" s="238">
        <v>464113.84901026997</v>
      </c>
      <c r="CU110" s="238">
        <v>4967658.2480964297</v>
      </c>
      <c r="CV110" s="238">
        <v>44.8614362</v>
      </c>
      <c r="CW110" s="238">
        <v>-93.454226120000001</v>
      </c>
      <c r="CX110" s="238" t="s">
        <v>359</v>
      </c>
      <c r="CY110" s="238" t="s">
        <v>4799</v>
      </c>
    </row>
    <row r="111" spans="1:103" x14ac:dyDescent="0.25">
      <c r="A111" s="238">
        <v>530416</v>
      </c>
      <c r="B111" s="238">
        <v>2</v>
      </c>
      <c r="C111" s="238">
        <v>212</v>
      </c>
      <c r="D111" s="238">
        <v>157.46</v>
      </c>
      <c r="E111" s="238">
        <v>27</v>
      </c>
      <c r="F111" s="238" t="s">
        <v>2420</v>
      </c>
      <c r="H111" s="238" t="s">
        <v>354</v>
      </c>
      <c r="I111" s="238">
        <v>25</v>
      </c>
      <c r="K111" s="238">
        <v>17514275</v>
      </c>
      <c r="M111" s="238">
        <v>12</v>
      </c>
      <c r="N111" s="238">
        <v>15</v>
      </c>
      <c r="O111" s="238">
        <v>2017</v>
      </c>
      <c r="P111" s="238" t="s">
        <v>362</v>
      </c>
      <c r="Q111" s="238">
        <v>17</v>
      </c>
      <c r="R111" s="238" t="s">
        <v>356</v>
      </c>
      <c r="S111" s="238">
        <v>5</v>
      </c>
      <c r="T111" s="238">
        <v>0</v>
      </c>
      <c r="U111" s="238">
        <v>2</v>
      </c>
      <c r="V111" s="238">
        <v>12</v>
      </c>
      <c r="W111" s="238">
        <v>10</v>
      </c>
      <c r="X111" s="238">
        <v>2</v>
      </c>
      <c r="Y111" s="238">
        <v>4</v>
      </c>
      <c r="Z111" s="238">
        <v>2</v>
      </c>
      <c r="AB111" s="238">
        <v>1</v>
      </c>
      <c r="AC111" s="238">
        <v>98</v>
      </c>
      <c r="AD111" s="238" t="s">
        <v>357</v>
      </c>
      <c r="AF111" s="238" t="s">
        <v>405</v>
      </c>
      <c r="AG111" s="238">
        <v>7</v>
      </c>
      <c r="AH111" s="238">
        <v>2</v>
      </c>
      <c r="AI111" s="238">
        <v>4</v>
      </c>
      <c r="AJ111" s="238">
        <v>4</v>
      </c>
      <c r="AK111" s="238">
        <v>21</v>
      </c>
      <c r="AL111" s="238">
        <v>22</v>
      </c>
      <c r="AM111" s="238" t="s">
        <v>363</v>
      </c>
      <c r="AN111" s="238">
        <v>5</v>
      </c>
      <c r="AO111" s="238">
        <v>74</v>
      </c>
      <c r="AS111" s="238">
        <v>15</v>
      </c>
      <c r="AT111" s="238">
        <v>98</v>
      </c>
      <c r="AU111" s="238">
        <v>60</v>
      </c>
      <c r="AV111" s="238">
        <v>11</v>
      </c>
      <c r="AW111" s="238">
        <v>21</v>
      </c>
      <c r="AX111" s="238">
        <v>2</v>
      </c>
      <c r="AY111" s="238">
        <v>5</v>
      </c>
      <c r="AZ111" s="238">
        <v>4</v>
      </c>
      <c r="BA111" s="238">
        <v>26</v>
      </c>
      <c r="BB111" s="238">
        <v>44</v>
      </c>
      <c r="BC111" s="238" t="s">
        <v>363</v>
      </c>
      <c r="BD111" s="238">
        <v>5</v>
      </c>
      <c r="BE111" s="238">
        <v>1</v>
      </c>
      <c r="BI111" s="238">
        <v>15</v>
      </c>
      <c r="BJ111" s="238">
        <v>98</v>
      </c>
      <c r="BK111" s="238">
        <v>60</v>
      </c>
      <c r="BL111" s="238">
        <v>11</v>
      </c>
      <c r="BM111" s="238">
        <v>21</v>
      </c>
      <c r="CT111" s="238">
        <v>464122.43671153998</v>
      </c>
      <c r="CU111" s="238">
        <v>4967655.9224451799</v>
      </c>
      <c r="CV111" s="238">
        <v>44.861415700000002</v>
      </c>
      <c r="CW111" s="238">
        <v>-93.454117260000004</v>
      </c>
      <c r="CX111" s="238" t="s">
        <v>391</v>
      </c>
      <c r="CY111" s="238" t="s">
        <v>4800</v>
      </c>
    </row>
    <row r="112" spans="1:103" x14ac:dyDescent="0.25">
      <c r="A112" s="238">
        <v>529218</v>
      </c>
      <c r="B112" s="238">
        <v>2</v>
      </c>
      <c r="C112" s="238">
        <v>212</v>
      </c>
      <c r="D112" s="238">
        <v>157.464</v>
      </c>
      <c r="E112" s="238">
        <v>27</v>
      </c>
      <c r="F112" s="238" t="s">
        <v>2420</v>
      </c>
      <c r="H112" s="238" t="s">
        <v>354</v>
      </c>
      <c r="I112" s="238">
        <v>25</v>
      </c>
      <c r="K112" s="238">
        <v>17045979</v>
      </c>
      <c r="M112" s="238">
        <v>12</v>
      </c>
      <c r="N112" s="238">
        <v>28</v>
      </c>
      <c r="O112" s="238">
        <v>2017</v>
      </c>
      <c r="P112" s="238" t="s">
        <v>384</v>
      </c>
      <c r="Q112" s="238">
        <v>15</v>
      </c>
      <c r="R112" s="238" t="s">
        <v>369</v>
      </c>
      <c r="S112" s="238">
        <v>5</v>
      </c>
      <c r="T112" s="238">
        <v>0</v>
      </c>
      <c r="U112" s="238">
        <v>2</v>
      </c>
      <c r="V112" s="238">
        <v>90</v>
      </c>
      <c r="W112" s="238">
        <v>10</v>
      </c>
      <c r="X112" s="238">
        <v>2</v>
      </c>
      <c r="Y112" s="238">
        <v>1</v>
      </c>
      <c r="Z112" s="238">
        <v>4</v>
      </c>
      <c r="AB112" s="238">
        <v>3</v>
      </c>
      <c r="AC112" s="238">
        <v>98</v>
      </c>
      <c r="AD112" s="238" t="s">
        <v>357</v>
      </c>
      <c r="AF112" s="238" t="s">
        <v>358</v>
      </c>
      <c r="AG112" s="238">
        <v>90</v>
      </c>
      <c r="AH112" s="238">
        <v>2</v>
      </c>
      <c r="AI112" s="238">
        <v>2</v>
      </c>
      <c r="AJ112" s="238">
        <v>3</v>
      </c>
      <c r="AK112" s="238">
        <v>21</v>
      </c>
      <c r="AL112" s="238">
        <v>20</v>
      </c>
      <c r="AM112" s="238" t="s">
        <v>363</v>
      </c>
      <c r="AN112" s="238">
        <v>5</v>
      </c>
      <c r="AO112" s="238">
        <v>1</v>
      </c>
      <c r="AS112" s="238">
        <v>15</v>
      </c>
      <c r="AT112" s="238">
        <v>9</v>
      </c>
      <c r="AU112" s="238">
        <v>60</v>
      </c>
      <c r="AV112" s="238">
        <v>11</v>
      </c>
      <c r="AW112" s="238">
        <v>21</v>
      </c>
      <c r="AX112" s="238">
        <v>2</v>
      </c>
      <c r="AY112" s="238">
        <v>3</v>
      </c>
      <c r="AZ112" s="238">
        <v>3</v>
      </c>
      <c r="BA112" s="238">
        <v>25</v>
      </c>
      <c r="BB112" s="238">
        <v>20</v>
      </c>
      <c r="BC112" s="238" t="s">
        <v>354</v>
      </c>
      <c r="BD112" s="238">
        <v>5</v>
      </c>
      <c r="BE112" s="238">
        <v>70</v>
      </c>
      <c r="BI112" s="238">
        <v>15</v>
      </c>
      <c r="BJ112" s="238">
        <v>9</v>
      </c>
      <c r="BL112" s="238">
        <v>11</v>
      </c>
      <c r="BM112" s="238">
        <v>21</v>
      </c>
      <c r="CT112" s="238">
        <v>464149.33277842699</v>
      </c>
      <c r="CU112" s="238">
        <v>4967615.0393057903</v>
      </c>
      <c r="CV112" s="238">
        <v>44.861049020000003</v>
      </c>
      <c r="CW112" s="238">
        <v>-93.453773949999999</v>
      </c>
      <c r="CX112" s="238" t="s">
        <v>359</v>
      </c>
      <c r="CY112" s="238" t="s">
        <v>4801</v>
      </c>
    </row>
    <row r="113" spans="1:103" x14ac:dyDescent="0.25">
      <c r="A113" s="238">
        <v>322345</v>
      </c>
      <c r="B113" s="238">
        <v>2</v>
      </c>
      <c r="C113" s="238">
        <v>212</v>
      </c>
      <c r="D113" s="238">
        <v>157.46799999999999</v>
      </c>
      <c r="E113" s="238">
        <v>27</v>
      </c>
      <c r="F113" s="238" t="s">
        <v>2420</v>
      </c>
      <c r="H113" s="238" t="s">
        <v>354</v>
      </c>
      <c r="I113" s="238">
        <v>25</v>
      </c>
      <c r="K113" s="238">
        <v>16001368</v>
      </c>
      <c r="M113" s="238">
        <v>1</v>
      </c>
      <c r="N113" s="238">
        <v>11</v>
      </c>
      <c r="O113" s="238">
        <v>2016</v>
      </c>
      <c r="P113" s="238" t="s">
        <v>361</v>
      </c>
      <c r="Q113" s="238">
        <v>20</v>
      </c>
      <c r="R113" s="238" t="s">
        <v>356</v>
      </c>
      <c r="S113" s="238">
        <v>5</v>
      </c>
      <c r="T113" s="238">
        <v>0</v>
      </c>
      <c r="U113" s="238">
        <v>2</v>
      </c>
      <c r="V113" s="238">
        <v>12</v>
      </c>
      <c r="W113" s="238">
        <v>10</v>
      </c>
      <c r="X113" s="238">
        <v>2</v>
      </c>
      <c r="Y113" s="238">
        <v>4</v>
      </c>
      <c r="Z113" s="238">
        <v>4</v>
      </c>
      <c r="AB113" s="238">
        <v>3</v>
      </c>
      <c r="AC113" s="238">
        <v>98</v>
      </c>
      <c r="AD113" s="238" t="s">
        <v>357</v>
      </c>
      <c r="AF113" s="238" t="s">
        <v>405</v>
      </c>
      <c r="AG113" s="238">
        <v>7</v>
      </c>
      <c r="AH113" s="238">
        <v>2</v>
      </c>
      <c r="AI113" s="238">
        <v>49</v>
      </c>
      <c r="AJ113" s="238">
        <v>3</v>
      </c>
      <c r="AK113" s="238">
        <v>33</v>
      </c>
      <c r="AL113" s="238">
        <v>78</v>
      </c>
      <c r="AM113" s="238" t="s">
        <v>354</v>
      </c>
      <c r="AN113" s="238">
        <v>5</v>
      </c>
      <c r="AO113" s="238">
        <v>11</v>
      </c>
      <c r="AS113" s="238">
        <v>15</v>
      </c>
      <c r="AT113" s="238">
        <v>98</v>
      </c>
      <c r="AU113" s="238">
        <v>60</v>
      </c>
      <c r="AV113" s="238">
        <v>11</v>
      </c>
      <c r="AW113" s="238">
        <v>21</v>
      </c>
      <c r="AX113" s="238">
        <v>2</v>
      </c>
      <c r="AY113" s="238">
        <v>4</v>
      </c>
      <c r="AZ113" s="238">
        <v>4</v>
      </c>
      <c r="BA113" s="238">
        <v>21</v>
      </c>
      <c r="BB113" s="238">
        <v>55</v>
      </c>
      <c r="BC113" s="238" t="s">
        <v>354</v>
      </c>
      <c r="BD113" s="238">
        <v>5</v>
      </c>
      <c r="BE113" s="238">
        <v>1</v>
      </c>
      <c r="BI113" s="238">
        <v>15</v>
      </c>
      <c r="BJ113" s="238">
        <v>98</v>
      </c>
      <c r="BK113" s="238">
        <v>60</v>
      </c>
      <c r="BL113" s="238">
        <v>11</v>
      </c>
      <c r="BM113" s="238">
        <v>21</v>
      </c>
      <c r="CT113" s="238">
        <v>464136.73339551798</v>
      </c>
      <c r="CU113" s="238">
        <v>4967658.4475937597</v>
      </c>
      <c r="CV113" s="238">
        <v>44.861439150000002</v>
      </c>
      <c r="CW113" s="238">
        <v>-93.453936490000004</v>
      </c>
      <c r="CX113" s="238" t="s">
        <v>359</v>
      </c>
      <c r="CY113" s="238" t="s">
        <v>4802</v>
      </c>
    </row>
    <row r="114" spans="1:103" x14ac:dyDescent="0.25">
      <c r="A114" s="238">
        <v>398472</v>
      </c>
      <c r="B114" s="238">
        <v>2</v>
      </c>
      <c r="C114" s="238">
        <v>212</v>
      </c>
      <c r="D114" s="238">
        <v>157.47</v>
      </c>
      <c r="E114" s="238">
        <v>27</v>
      </c>
      <c r="F114" s="238" t="s">
        <v>2420</v>
      </c>
      <c r="H114" s="238" t="s">
        <v>354</v>
      </c>
      <c r="I114" s="238">
        <v>25</v>
      </c>
      <c r="K114" s="238">
        <v>16046596</v>
      </c>
      <c r="M114" s="238">
        <v>11</v>
      </c>
      <c r="N114" s="238">
        <v>28</v>
      </c>
      <c r="O114" s="238">
        <v>2016</v>
      </c>
      <c r="P114" s="238" t="s">
        <v>361</v>
      </c>
      <c r="Q114" s="238">
        <v>7</v>
      </c>
      <c r="R114" s="238" t="s">
        <v>369</v>
      </c>
      <c r="S114" s="238">
        <v>5</v>
      </c>
      <c r="T114" s="238">
        <v>0</v>
      </c>
      <c r="U114" s="238">
        <v>4</v>
      </c>
      <c r="V114" s="238">
        <v>12</v>
      </c>
      <c r="W114" s="238">
        <v>10</v>
      </c>
      <c r="X114" s="238">
        <v>2</v>
      </c>
      <c r="Y114" s="238">
        <v>2</v>
      </c>
      <c r="Z114" s="238">
        <v>2</v>
      </c>
      <c r="AB114" s="238">
        <v>1</v>
      </c>
      <c r="AC114" s="238">
        <v>98</v>
      </c>
      <c r="AD114" s="238" t="s">
        <v>357</v>
      </c>
      <c r="AF114" s="238" t="s">
        <v>358</v>
      </c>
      <c r="AG114" s="238">
        <v>7</v>
      </c>
      <c r="AH114" s="238">
        <v>2</v>
      </c>
      <c r="AI114" s="238">
        <v>2</v>
      </c>
      <c r="AJ114" s="238">
        <v>3</v>
      </c>
      <c r="AK114" s="238">
        <v>21</v>
      </c>
      <c r="AL114" s="238">
        <v>38</v>
      </c>
      <c r="AM114" s="238" t="s">
        <v>363</v>
      </c>
      <c r="AN114" s="238">
        <v>5</v>
      </c>
      <c r="AO114" s="238">
        <v>4</v>
      </c>
      <c r="AS114" s="238">
        <v>15</v>
      </c>
      <c r="AT114" s="238">
        <v>9</v>
      </c>
      <c r="AU114" s="238">
        <v>60</v>
      </c>
      <c r="AV114" s="238">
        <v>11</v>
      </c>
      <c r="AW114" s="238">
        <v>21</v>
      </c>
      <c r="AX114" s="238">
        <v>2</v>
      </c>
      <c r="AY114" s="238">
        <v>4</v>
      </c>
      <c r="AZ114" s="238">
        <v>3</v>
      </c>
      <c r="BA114" s="238">
        <v>34</v>
      </c>
      <c r="BB114" s="238">
        <v>38</v>
      </c>
      <c r="BC114" s="238" t="s">
        <v>354</v>
      </c>
      <c r="BD114" s="238">
        <v>5</v>
      </c>
      <c r="BE114" s="238">
        <v>1</v>
      </c>
      <c r="BI114" s="238">
        <v>15</v>
      </c>
      <c r="BJ114" s="238">
        <v>9</v>
      </c>
      <c r="BK114" s="238">
        <v>60</v>
      </c>
      <c r="BL114" s="238">
        <v>11</v>
      </c>
      <c r="BM114" s="238">
        <v>21</v>
      </c>
      <c r="BN114" s="238">
        <v>2</v>
      </c>
      <c r="BO114" s="238">
        <v>2</v>
      </c>
      <c r="BP114" s="238">
        <v>3</v>
      </c>
      <c r="BQ114" s="238">
        <v>26</v>
      </c>
      <c r="BR114" s="238">
        <v>63</v>
      </c>
      <c r="BS114" s="238" t="s">
        <v>354</v>
      </c>
      <c r="BT114" s="238">
        <v>5</v>
      </c>
      <c r="BU114" s="238">
        <v>1</v>
      </c>
      <c r="BY114" s="238">
        <v>15</v>
      </c>
      <c r="BZ114" s="238">
        <v>9</v>
      </c>
      <c r="CA114" s="238">
        <v>60</v>
      </c>
      <c r="CB114" s="238">
        <v>11</v>
      </c>
      <c r="CC114" s="238">
        <v>21</v>
      </c>
      <c r="CD114" s="238">
        <v>2</v>
      </c>
      <c r="CE114" s="238">
        <v>2</v>
      </c>
      <c r="CF114" s="238">
        <v>3</v>
      </c>
      <c r="CG114" s="238">
        <v>34</v>
      </c>
      <c r="CH114" s="238">
        <v>31</v>
      </c>
      <c r="CI114" s="238" t="s">
        <v>354</v>
      </c>
      <c r="CJ114" s="238">
        <v>5</v>
      </c>
      <c r="CK114" s="238">
        <v>1</v>
      </c>
      <c r="CO114" s="238">
        <v>15</v>
      </c>
      <c r="CP114" s="238">
        <v>9</v>
      </c>
      <c r="CQ114" s="238">
        <v>60</v>
      </c>
      <c r="CR114" s="238">
        <v>11</v>
      </c>
      <c r="CS114" s="238">
        <v>21</v>
      </c>
      <c r="CT114" s="238">
        <v>464158.32862975198</v>
      </c>
      <c r="CU114" s="238">
        <v>4967612.1816256698</v>
      </c>
      <c r="CV114" s="238">
        <v>44.861023750000001</v>
      </c>
      <c r="CW114" s="238">
        <v>-93.453659880000004</v>
      </c>
      <c r="CX114" s="238" t="s">
        <v>359</v>
      </c>
      <c r="CY114" s="238" t="s">
        <v>4803</v>
      </c>
    </row>
    <row r="115" spans="1:103" x14ac:dyDescent="0.25">
      <c r="A115" s="238">
        <v>766526</v>
      </c>
      <c r="B115" s="238">
        <v>2</v>
      </c>
      <c r="C115" s="238">
        <v>212</v>
      </c>
      <c r="D115" s="238">
        <v>157.47300000000001</v>
      </c>
      <c r="E115" s="238">
        <v>27</v>
      </c>
      <c r="F115" s="238" t="s">
        <v>2420</v>
      </c>
      <c r="H115" s="238" t="s">
        <v>354</v>
      </c>
      <c r="I115" s="238">
        <v>25</v>
      </c>
      <c r="K115" s="238">
        <v>19514247</v>
      </c>
      <c r="M115" s="238">
        <v>11</v>
      </c>
      <c r="N115" s="238">
        <v>23</v>
      </c>
      <c r="O115" s="238">
        <v>2019</v>
      </c>
      <c r="P115" s="238" t="s">
        <v>364</v>
      </c>
      <c r="Q115" s="238">
        <v>11</v>
      </c>
      <c r="R115" s="238" t="s">
        <v>369</v>
      </c>
      <c r="S115" s="238">
        <v>5</v>
      </c>
      <c r="T115" s="238">
        <v>0</v>
      </c>
      <c r="U115" s="238">
        <v>2</v>
      </c>
      <c r="V115" s="238">
        <v>12</v>
      </c>
      <c r="W115" s="238">
        <v>10</v>
      </c>
      <c r="X115" s="238">
        <v>2</v>
      </c>
      <c r="Y115" s="238">
        <v>1</v>
      </c>
      <c r="Z115" s="238">
        <v>1</v>
      </c>
      <c r="AB115" s="238">
        <v>1</v>
      </c>
      <c r="AC115" s="238">
        <v>98</v>
      </c>
      <c r="AD115" s="238" t="s">
        <v>357</v>
      </c>
      <c r="AF115" s="238" t="s">
        <v>358</v>
      </c>
      <c r="AG115" s="238">
        <v>7</v>
      </c>
      <c r="AH115" s="238">
        <v>2</v>
      </c>
      <c r="AI115" s="238">
        <v>2</v>
      </c>
      <c r="AJ115" s="238">
        <v>3</v>
      </c>
      <c r="AK115" s="238">
        <v>26</v>
      </c>
      <c r="AL115" s="238">
        <v>48</v>
      </c>
      <c r="AM115" s="238" t="s">
        <v>363</v>
      </c>
      <c r="AN115" s="238">
        <v>5</v>
      </c>
      <c r="AO115" s="238">
        <v>1</v>
      </c>
      <c r="AS115" s="238">
        <v>15</v>
      </c>
      <c r="AT115" s="238">
        <v>9</v>
      </c>
      <c r="AU115" s="238">
        <v>65</v>
      </c>
      <c r="AV115" s="238">
        <v>11</v>
      </c>
      <c r="AW115" s="238">
        <v>21</v>
      </c>
      <c r="AX115" s="238">
        <v>2</v>
      </c>
      <c r="AY115" s="238">
        <v>2</v>
      </c>
      <c r="AZ115" s="238">
        <v>3</v>
      </c>
      <c r="BA115" s="238">
        <v>21</v>
      </c>
      <c r="BB115" s="238">
        <v>19</v>
      </c>
      <c r="BC115" s="238" t="s">
        <v>354</v>
      </c>
      <c r="BD115" s="238">
        <v>5</v>
      </c>
      <c r="BE115" s="238">
        <v>74</v>
      </c>
      <c r="BF115" s="238">
        <v>4</v>
      </c>
      <c r="BI115" s="238">
        <v>15</v>
      </c>
      <c r="BJ115" s="238">
        <v>9</v>
      </c>
      <c r="BK115" s="238">
        <v>65</v>
      </c>
      <c r="BL115" s="238">
        <v>11</v>
      </c>
      <c r="BM115" s="238">
        <v>21</v>
      </c>
      <c r="CT115" s="238">
        <v>464164.77012954099</v>
      </c>
      <c r="CU115" s="238">
        <v>4967611.4723562803</v>
      </c>
      <c r="CV115" s="238">
        <v>44.861017689999997</v>
      </c>
      <c r="CW115" s="238">
        <v>-93.453578309999997</v>
      </c>
      <c r="CX115" s="238" t="s">
        <v>359</v>
      </c>
      <c r="CY115" s="238" t="s">
        <v>4804</v>
      </c>
    </row>
    <row r="116" spans="1:103" x14ac:dyDescent="0.25">
      <c r="A116" s="238">
        <v>320858</v>
      </c>
      <c r="B116" s="238">
        <v>2</v>
      </c>
      <c r="C116" s="238">
        <v>212</v>
      </c>
      <c r="D116" s="238">
        <v>157.47800000000001</v>
      </c>
      <c r="E116" s="238">
        <v>27</v>
      </c>
      <c r="F116" s="238" t="s">
        <v>2420</v>
      </c>
      <c r="H116" s="238" t="s">
        <v>354</v>
      </c>
      <c r="I116" s="238">
        <v>25</v>
      </c>
      <c r="K116" s="238">
        <v>16500404</v>
      </c>
      <c r="M116" s="238">
        <v>1</v>
      </c>
      <c r="N116" s="238">
        <v>11</v>
      </c>
      <c r="O116" s="238">
        <v>2016</v>
      </c>
      <c r="P116" s="238" t="s">
        <v>361</v>
      </c>
      <c r="Q116" s="238">
        <v>20</v>
      </c>
      <c r="R116" s="238" t="s">
        <v>369</v>
      </c>
      <c r="S116" s="238">
        <v>5</v>
      </c>
      <c r="T116" s="238">
        <v>0</v>
      </c>
      <c r="U116" s="238">
        <v>1</v>
      </c>
      <c r="W116" s="238">
        <v>55</v>
      </c>
      <c r="X116" s="238">
        <v>2</v>
      </c>
      <c r="Y116" s="238">
        <v>6</v>
      </c>
      <c r="Z116" s="238">
        <v>2</v>
      </c>
      <c r="AB116" s="238">
        <v>5</v>
      </c>
      <c r="AC116" s="238">
        <v>98</v>
      </c>
      <c r="AD116" s="238" t="s">
        <v>357</v>
      </c>
      <c r="AF116" s="238" t="s">
        <v>405</v>
      </c>
      <c r="AG116" s="238">
        <v>3</v>
      </c>
      <c r="AH116" s="238">
        <v>2</v>
      </c>
      <c r="AI116" s="238">
        <v>2</v>
      </c>
      <c r="AJ116" s="238">
        <v>3</v>
      </c>
      <c r="AK116" s="238">
        <v>21</v>
      </c>
      <c r="AL116" s="238">
        <v>44</v>
      </c>
      <c r="AM116" s="238" t="s">
        <v>363</v>
      </c>
      <c r="AN116" s="238">
        <v>5</v>
      </c>
      <c r="AO116" s="238">
        <v>75</v>
      </c>
      <c r="AP116" s="238">
        <v>71</v>
      </c>
      <c r="AS116" s="238">
        <v>15</v>
      </c>
      <c r="AT116" s="238">
        <v>98</v>
      </c>
      <c r="AU116" s="238">
        <v>55</v>
      </c>
      <c r="AV116" s="238">
        <v>11</v>
      </c>
      <c r="AW116" s="238">
        <v>21</v>
      </c>
      <c r="CT116" s="238">
        <v>464152.07010414102</v>
      </c>
      <c r="CU116" s="238">
        <v>4967653.8057742799</v>
      </c>
      <c r="CV116" s="238">
        <v>44.861398129999998</v>
      </c>
      <c r="CW116" s="238">
        <v>-93.453742039999995</v>
      </c>
      <c r="CX116" s="238" t="s">
        <v>359</v>
      </c>
      <c r="CY116" s="238" t="s">
        <v>4805</v>
      </c>
    </row>
    <row r="117" spans="1:103" x14ac:dyDescent="0.25">
      <c r="A117" s="238">
        <v>784722</v>
      </c>
      <c r="B117" s="238">
        <v>2</v>
      </c>
      <c r="C117" s="238">
        <v>212</v>
      </c>
      <c r="D117" s="238">
        <v>157.47900000000001</v>
      </c>
      <c r="E117" s="238">
        <v>27</v>
      </c>
      <c r="F117" s="238" t="s">
        <v>2420</v>
      </c>
      <c r="H117" s="238" t="s">
        <v>354</v>
      </c>
      <c r="I117" s="238">
        <v>25</v>
      </c>
      <c r="K117" s="238">
        <v>20501364</v>
      </c>
      <c r="L117" s="238">
        <v>200310130</v>
      </c>
      <c r="M117" s="238">
        <v>1</v>
      </c>
      <c r="N117" s="238">
        <v>31</v>
      </c>
      <c r="O117" s="238">
        <v>2020</v>
      </c>
      <c r="P117" s="238" t="s">
        <v>362</v>
      </c>
      <c r="Q117" s="238">
        <v>18</v>
      </c>
      <c r="R117" s="238" t="s">
        <v>356</v>
      </c>
      <c r="S117" s="238">
        <v>5</v>
      </c>
      <c r="T117" s="238">
        <v>0</v>
      </c>
      <c r="U117" s="238">
        <v>2</v>
      </c>
      <c r="V117" s="238">
        <v>12</v>
      </c>
      <c r="W117" s="238">
        <v>10</v>
      </c>
      <c r="X117" s="238">
        <v>2</v>
      </c>
      <c r="Y117" s="238">
        <v>4</v>
      </c>
      <c r="Z117" s="238">
        <v>1</v>
      </c>
      <c r="AB117" s="238">
        <v>2</v>
      </c>
      <c r="AC117" s="238">
        <v>98</v>
      </c>
      <c r="AD117" s="238" t="s">
        <v>357</v>
      </c>
      <c r="AF117" s="238" t="s">
        <v>405</v>
      </c>
      <c r="AG117" s="238">
        <v>7</v>
      </c>
      <c r="AH117" s="238">
        <v>2</v>
      </c>
      <c r="AI117" s="238">
        <v>4</v>
      </c>
      <c r="AJ117" s="238">
        <v>4</v>
      </c>
      <c r="AK117" s="238">
        <v>21</v>
      </c>
      <c r="AL117" s="238">
        <v>62</v>
      </c>
      <c r="AM117" s="238" t="s">
        <v>363</v>
      </c>
      <c r="AN117" s="238">
        <v>5</v>
      </c>
      <c r="AO117" s="238">
        <v>4</v>
      </c>
      <c r="AS117" s="238">
        <v>15</v>
      </c>
      <c r="AT117" s="238">
        <v>98</v>
      </c>
      <c r="AU117" s="238">
        <v>60</v>
      </c>
      <c r="AV117" s="238">
        <v>11</v>
      </c>
      <c r="AW117" s="238">
        <v>21</v>
      </c>
      <c r="AX117" s="238">
        <v>2</v>
      </c>
      <c r="AY117" s="238">
        <v>3</v>
      </c>
      <c r="AZ117" s="238">
        <v>4</v>
      </c>
      <c r="BA117" s="238">
        <v>26</v>
      </c>
      <c r="BB117" s="238">
        <v>62</v>
      </c>
      <c r="BC117" s="238" t="s">
        <v>354</v>
      </c>
      <c r="BD117" s="238">
        <v>5</v>
      </c>
      <c r="BE117" s="238">
        <v>1</v>
      </c>
      <c r="BI117" s="238">
        <v>15</v>
      </c>
      <c r="BJ117" s="238">
        <v>98</v>
      </c>
      <c r="BK117" s="238">
        <v>60</v>
      </c>
      <c r="BL117" s="238">
        <v>11</v>
      </c>
      <c r="BM117" s="238">
        <v>21</v>
      </c>
      <c r="CT117" s="238">
        <v>464185.93683854101</v>
      </c>
      <c r="CU117" s="238">
        <v>4967636.8724070797</v>
      </c>
      <c r="CV117" s="238">
        <v>44.861247400000003</v>
      </c>
      <c r="CW117" s="238">
        <v>-93.453312190000005</v>
      </c>
      <c r="CX117" s="238" t="s">
        <v>359</v>
      </c>
      <c r="CY117" s="238" t="s">
        <v>4806</v>
      </c>
    </row>
    <row r="118" spans="1:103" x14ac:dyDescent="0.25">
      <c r="A118" s="238">
        <v>11084635</v>
      </c>
      <c r="B118" s="238">
        <v>2</v>
      </c>
      <c r="C118" s="238">
        <v>212</v>
      </c>
      <c r="D118" s="238">
        <v>157.518</v>
      </c>
      <c r="E118" s="238">
        <v>27</v>
      </c>
      <c r="F118" s="238" t="s">
        <v>2420</v>
      </c>
      <c r="H118" s="238" t="s">
        <v>354</v>
      </c>
      <c r="I118" s="238">
        <v>25</v>
      </c>
      <c r="K118" s="238">
        <v>15513151</v>
      </c>
      <c r="L118" s="238">
        <v>153500343</v>
      </c>
      <c r="M118" s="238">
        <v>12</v>
      </c>
      <c r="N118" s="238">
        <v>16</v>
      </c>
      <c r="O118" s="238">
        <v>2015</v>
      </c>
      <c r="P118" s="238" t="s">
        <v>355</v>
      </c>
      <c r="Q118" s="238">
        <v>8</v>
      </c>
      <c r="R118" s="238" t="s">
        <v>356</v>
      </c>
      <c r="S118" s="238">
        <v>5</v>
      </c>
      <c r="T118" s="238">
        <v>0</v>
      </c>
      <c r="U118" s="238">
        <v>1</v>
      </c>
      <c r="V118" s="238">
        <v>4</v>
      </c>
      <c r="W118" s="238">
        <v>53</v>
      </c>
      <c r="X118" s="238">
        <v>2</v>
      </c>
      <c r="Y118" s="238">
        <v>1</v>
      </c>
      <c r="Z118" s="238">
        <v>5</v>
      </c>
      <c r="AA118" s="238">
        <v>4</v>
      </c>
      <c r="AB118" s="238">
        <v>5</v>
      </c>
      <c r="AC118" s="238">
        <v>98</v>
      </c>
      <c r="AD118" s="238" t="s">
        <v>376</v>
      </c>
      <c r="AE118" s="238" t="s">
        <v>2634</v>
      </c>
      <c r="AF118" s="238" t="s">
        <v>358</v>
      </c>
      <c r="AG118" s="238">
        <v>3</v>
      </c>
      <c r="AH118" s="238">
        <v>2</v>
      </c>
      <c r="AI118" s="238">
        <v>2</v>
      </c>
      <c r="AJ118" s="238">
        <v>4</v>
      </c>
      <c r="AK118" s="238">
        <v>21</v>
      </c>
      <c r="AL118" s="238">
        <v>24</v>
      </c>
      <c r="AM118" s="238" t="s">
        <v>354</v>
      </c>
      <c r="AN118" s="238">
        <v>5</v>
      </c>
      <c r="AO118" s="238">
        <v>3</v>
      </c>
      <c r="AS118" s="238">
        <v>1</v>
      </c>
      <c r="AT118" s="238">
        <v>98</v>
      </c>
      <c r="AU118" s="238">
        <v>65</v>
      </c>
      <c r="AV118" s="238">
        <v>11</v>
      </c>
      <c r="AW118" s="238">
        <v>21</v>
      </c>
      <c r="CT118" s="238">
        <v>464234</v>
      </c>
      <c r="CU118" s="238">
        <v>4967590</v>
      </c>
      <c r="CV118" s="238">
        <v>44.860824299999997</v>
      </c>
      <c r="CW118" s="238">
        <v>-93.452697499999999</v>
      </c>
      <c r="CX118" s="238" t="s">
        <v>359</v>
      </c>
      <c r="CY118" s="238" t="s">
        <v>4807</v>
      </c>
    </row>
    <row r="119" spans="1:103" x14ac:dyDescent="0.25">
      <c r="A119" s="238">
        <v>495639</v>
      </c>
      <c r="B119" s="238">
        <v>2</v>
      </c>
      <c r="C119" s="238">
        <v>212</v>
      </c>
      <c r="D119" s="238">
        <v>157.52099999999999</v>
      </c>
      <c r="E119" s="238">
        <v>27</v>
      </c>
      <c r="F119" s="238" t="s">
        <v>2420</v>
      </c>
      <c r="H119" s="238" t="s">
        <v>354</v>
      </c>
      <c r="I119" s="238">
        <v>25</v>
      </c>
      <c r="K119" s="238">
        <v>17509281</v>
      </c>
      <c r="M119" s="238">
        <v>8</v>
      </c>
      <c r="N119" s="238">
        <v>21</v>
      </c>
      <c r="O119" s="238">
        <v>2017</v>
      </c>
      <c r="P119" s="238" t="s">
        <v>361</v>
      </c>
      <c r="Q119" s="238">
        <v>16</v>
      </c>
      <c r="R119" s="238" t="s">
        <v>356</v>
      </c>
      <c r="S119" s="238">
        <v>5</v>
      </c>
      <c r="T119" s="238">
        <v>0</v>
      </c>
      <c r="U119" s="238">
        <v>2</v>
      </c>
      <c r="V119" s="238">
        <v>12</v>
      </c>
      <c r="W119" s="238">
        <v>10</v>
      </c>
      <c r="X119" s="238">
        <v>2</v>
      </c>
      <c r="Y119" s="238">
        <v>1</v>
      </c>
      <c r="Z119" s="238">
        <v>1</v>
      </c>
      <c r="AB119" s="238">
        <v>2</v>
      </c>
      <c r="AC119" s="238">
        <v>98</v>
      </c>
      <c r="AD119" s="238" t="s">
        <v>357</v>
      </c>
      <c r="AF119" s="238" t="s">
        <v>358</v>
      </c>
      <c r="AG119" s="238">
        <v>7</v>
      </c>
      <c r="AH119" s="238">
        <v>2</v>
      </c>
      <c r="AI119" s="238">
        <v>3</v>
      </c>
      <c r="AJ119" s="238">
        <v>4</v>
      </c>
      <c r="AK119" s="238">
        <v>21</v>
      </c>
      <c r="AL119" s="238">
        <v>34</v>
      </c>
      <c r="AM119" s="238" t="s">
        <v>354</v>
      </c>
      <c r="AN119" s="238">
        <v>5</v>
      </c>
      <c r="AO119" s="238">
        <v>90</v>
      </c>
      <c r="AP119" s="238">
        <v>70</v>
      </c>
      <c r="AS119" s="238">
        <v>15</v>
      </c>
      <c r="AT119" s="238">
        <v>98</v>
      </c>
      <c r="AU119" s="238">
        <v>55</v>
      </c>
      <c r="AV119" s="238">
        <v>11</v>
      </c>
      <c r="AW119" s="238">
        <v>21</v>
      </c>
      <c r="AX119" s="238">
        <v>2</v>
      </c>
      <c r="AY119" s="238">
        <v>49</v>
      </c>
      <c r="AZ119" s="238">
        <v>4</v>
      </c>
      <c r="BA119" s="238">
        <v>21</v>
      </c>
      <c r="BB119" s="238">
        <v>41</v>
      </c>
      <c r="BC119" s="238" t="s">
        <v>354</v>
      </c>
      <c r="BD119" s="238">
        <v>5</v>
      </c>
      <c r="BE119" s="238">
        <v>1</v>
      </c>
      <c r="BI119" s="238">
        <v>15</v>
      </c>
      <c r="BJ119" s="238">
        <v>98</v>
      </c>
      <c r="BK119" s="238">
        <v>55</v>
      </c>
      <c r="BL119" s="238">
        <v>11</v>
      </c>
      <c r="BM119" s="238">
        <v>21</v>
      </c>
      <c r="CT119" s="238">
        <v>464238.85361104098</v>
      </c>
      <c r="CU119" s="238">
        <v>4967594.5389890801</v>
      </c>
      <c r="CV119" s="238">
        <v>44.860868979999999</v>
      </c>
      <c r="CW119" s="238">
        <v>-93.452639439999999</v>
      </c>
      <c r="CX119" s="238" t="s">
        <v>359</v>
      </c>
      <c r="CY119" s="238" t="s">
        <v>4808</v>
      </c>
    </row>
    <row r="120" spans="1:103" x14ac:dyDescent="0.25">
      <c r="A120" s="238">
        <v>389866</v>
      </c>
      <c r="B120" s="238">
        <v>2</v>
      </c>
      <c r="C120" s="238">
        <v>212</v>
      </c>
      <c r="D120" s="238">
        <v>157.52199999999999</v>
      </c>
      <c r="E120" s="238">
        <v>27</v>
      </c>
      <c r="F120" s="238" t="s">
        <v>2420</v>
      </c>
      <c r="H120" s="238" t="s">
        <v>354</v>
      </c>
      <c r="I120" s="238">
        <v>25</v>
      </c>
      <c r="K120" s="238">
        <v>16042657</v>
      </c>
      <c r="M120" s="238">
        <v>10</v>
      </c>
      <c r="N120" s="238">
        <v>27</v>
      </c>
      <c r="O120" s="238">
        <v>2016</v>
      </c>
      <c r="P120" s="238" t="s">
        <v>384</v>
      </c>
      <c r="Q120" s="238">
        <v>16</v>
      </c>
      <c r="R120" s="238" t="s">
        <v>356</v>
      </c>
      <c r="S120" s="238">
        <v>5</v>
      </c>
      <c r="T120" s="238">
        <v>0</v>
      </c>
      <c r="U120" s="238">
        <v>2</v>
      </c>
      <c r="V120" s="238">
        <v>12</v>
      </c>
      <c r="W120" s="238">
        <v>10</v>
      </c>
      <c r="X120" s="238">
        <v>2</v>
      </c>
      <c r="Y120" s="238">
        <v>1</v>
      </c>
      <c r="Z120" s="238">
        <v>1</v>
      </c>
      <c r="AB120" s="238">
        <v>1</v>
      </c>
      <c r="AC120" s="238">
        <v>98</v>
      </c>
      <c r="AD120" s="238" t="s">
        <v>357</v>
      </c>
      <c r="AF120" s="238" t="s">
        <v>405</v>
      </c>
      <c r="AG120" s="238">
        <v>7</v>
      </c>
      <c r="AH120" s="238">
        <v>2</v>
      </c>
      <c r="AI120" s="238">
        <v>4</v>
      </c>
      <c r="AJ120" s="238">
        <v>4</v>
      </c>
      <c r="AK120" s="238">
        <v>21</v>
      </c>
      <c r="AL120" s="238">
        <v>50</v>
      </c>
      <c r="AM120" s="238" t="s">
        <v>363</v>
      </c>
      <c r="AN120" s="238">
        <v>5</v>
      </c>
      <c r="AO120" s="238">
        <v>4</v>
      </c>
      <c r="AS120" s="238">
        <v>15</v>
      </c>
      <c r="AT120" s="238">
        <v>9</v>
      </c>
      <c r="AU120" s="238">
        <v>60</v>
      </c>
      <c r="AV120" s="238">
        <v>11</v>
      </c>
      <c r="AW120" s="238">
        <v>21</v>
      </c>
      <c r="AX120" s="238">
        <v>2</v>
      </c>
      <c r="AY120" s="238">
        <v>2</v>
      </c>
      <c r="AZ120" s="238">
        <v>4</v>
      </c>
      <c r="BA120" s="238">
        <v>21</v>
      </c>
      <c r="BB120" s="238">
        <v>42</v>
      </c>
      <c r="BC120" s="238" t="s">
        <v>354</v>
      </c>
      <c r="BD120" s="238">
        <v>5</v>
      </c>
      <c r="BE120" s="238">
        <v>1</v>
      </c>
      <c r="BI120" s="238">
        <v>15</v>
      </c>
      <c r="BJ120" s="238">
        <v>9</v>
      </c>
      <c r="BK120" s="238">
        <v>60</v>
      </c>
      <c r="BL120" s="238">
        <v>11</v>
      </c>
      <c r="BM120" s="238">
        <v>21</v>
      </c>
      <c r="CT120" s="238">
        <v>464219.05062619603</v>
      </c>
      <c r="CU120" s="238">
        <v>4967630.8931824602</v>
      </c>
      <c r="CV120" s="238">
        <v>44.861195240000001</v>
      </c>
      <c r="CW120" s="238">
        <v>-93.452892649999995</v>
      </c>
      <c r="CX120" s="238" t="s">
        <v>359</v>
      </c>
      <c r="CY120" s="238" t="s">
        <v>4809</v>
      </c>
    </row>
    <row r="121" spans="1:103" x14ac:dyDescent="0.25">
      <c r="A121" s="238">
        <v>417084</v>
      </c>
      <c r="B121" s="238">
        <v>2</v>
      </c>
      <c r="C121" s="238">
        <v>212</v>
      </c>
      <c r="D121" s="238">
        <v>157.52199999999999</v>
      </c>
      <c r="E121" s="238">
        <v>27</v>
      </c>
      <c r="F121" s="238" t="s">
        <v>2420</v>
      </c>
      <c r="H121" s="238" t="s">
        <v>354</v>
      </c>
      <c r="I121" s="238">
        <v>25</v>
      </c>
      <c r="K121" s="238">
        <v>16514165</v>
      </c>
      <c r="M121" s="238">
        <v>12</v>
      </c>
      <c r="N121" s="238">
        <v>11</v>
      </c>
      <c r="O121" s="238">
        <v>2016</v>
      </c>
      <c r="P121" s="238" t="s">
        <v>366</v>
      </c>
      <c r="Q121" s="238">
        <v>14</v>
      </c>
      <c r="R121" s="238" t="s">
        <v>369</v>
      </c>
      <c r="S121" s="238">
        <v>5</v>
      </c>
      <c r="T121" s="238">
        <v>0</v>
      </c>
      <c r="U121" s="238">
        <v>1</v>
      </c>
      <c r="W121" s="238">
        <v>61</v>
      </c>
      <c r="X121" s="238">
        <v>2</v>
      </c>
      <c r="Y121" s="238">
        <v>1</v>
      </c>
      <c r="Z121" s="238">
        <v>4</v>
      </c>
      <c r="AB121" s="238">
        <v>5</v>
      </c>
      <c r="AC121" s="238">
        <v>98</v>
      </c>
      <c r="AD121" s="238" t="s">
        <v>357</v>
      </c>
      <c r="AF121" s="238" t="s">
        <v>358</v>
      </c>
      <c r="AG121" s="238">
        <v>3</v>
      </c>
      <c r="AH121" s="238">
        <v>2</v>
      </c>
      <c r="AI121" s="238">
        <v>4</v>
      </c>
      <c r="AJ121" s="238">
        <v>3</v>
      </c>
      <c r="AK121" s="238">
        <v>21</v>
      </c>
      <c r="AL121" s="238">
        <v>32</v>
      </c>
      <c r="AM121" s="238" t="s">
        <v>363</v>
      </c>
      <c r="AN121" s="238">
        <v>5</v>
      </c>
      <c r="AO121" s="238">
        <v>99</v>
      </c>
      <c r="AS121" s="238">
        <v>15</v>
      </c>
      <c r="AT121" s="238">
        <v>98</v>
      </c>
      <c r="AU121" s="238">
        <v>55</v>
      </c>
      <c r="AV121" s="238">
        <v>11</v>
      </c>
      <c r="AW121" s="238">
        <v>21</v>
      </c>
      <c r="CT121" s="238">
        <v>464240.970281941</v>
      </c>
      <c r="CU121" s="238">
        <v>4967594.5389890801</v>
      </c>
      <c r="CV121" s="238">
        <v>44.860869090000001</v>
      </c>
      <c r="CW121" s="238">
        <v>-93.452612650000006</v>
      </c>
      <c r="CX121" s="238" t="s">
        <v>359</v>
      </c>
      <c r="CY121" s="238" t="s">
        <v>4810</v>
      </c>
    </row>
    <row r="122" spans="1:103" x14ac:dyDescent="0.25">
      <c r="A122" s="238">
        <v>518681</v>
      </c>
      <c r="B122" s="238">
        <v>2</v>
      </c>
      <c r="C122" s="238">
        <v>212</v>
      </c>
      <c r="D122" s="238">
        <v>157.52500000000001</v>
      </c>
      <c r="E122" s="238">
        <v>27</v>
      </c>
      <c r="F122" s="238" t="s">
        <v>2420</v>
      </c>
      <c r="H122" s="238" t="s">
        <v>354</v>
      </c>
      <c r="I122" s="238">
        <v>25</v>
      </c>
      <c r="K122" s="238">
        <v>17512980</v>
      </c>
      <c r="M122" s="238">
        <v>11</v>
      </c>
      <c r="N122" s="238">
        <v>16</v>
      </c>
      <c r="O122" s="238">
        <v>2017</v>
      </c>
      <c r="P122" s="238" t="s">
        <v>384</v>
      </c>
      <c r="Q122" s="238">
        <v>22</v>
      </c>
      <c r="R122" s="238" t="s">
        <v>369</v>
      </c>
      <c r="S122" s="238">
        <v>5</v>
      </c>
      <c r="T122" s="238">
        <v>0</v>
      </c>
      <c r="U122" s="238">
        <v>1</v>
      </c>
      <c r="W122" s="238">
        <v>16</v>
      </c>
      <c r="X122" s="238">
        <v>2</v>
      </c>
      <c r="Y122" s="238">
        <v>4</v>
      </c>
      <c r="Z122" s="238">
        <v>2</v>
      </c>
      <c r="AB122" s="238">
        <v>1</v>
      </c>
      <c r="AC122" s="238">
        <v>98</v>
      </c>
      <c r="AD122" s="238" t="s">
        <v>357</v>
      </c>
      <c r="AF122" s="238" t="s">
        <v>358</v>
      </c>
      <c r="AG122" s="238">
        <v>4</v>
      </c>
      <c r="AH122" s="238">
        <v>2</v>
      </c>
      <c r="AI122" s="238">
        <v>2</v>
      </c>
      <c r="AJ122" s="238">
        <v>3</v>
      </c>
      <c r="AK122" s="238">
        <v>21</v>
      </c>
      <c r="AL122" s="238">
        <v>62</v>
      </c>
      <c r="AM122" s="238" t="s">
        <v>363</v>
      </c>
      <c r="AN122" s="238">
        <v>5</v>
      </c>
      <c r="AO122" s="238">
        <v>1</v>
      </c>
      <c r="AS122" s="238">
        <v>15</v>
      </c>
      <c r="AT122" s="238">
        <v>9</v>
      </c>
      <c r="AU122" s="238">
        <v>60</v>
      </c>
      <c r="AV122" s="238">
        <v>12</v>
      </c>
      <c r="AW122" s="238">
        <v>21</v>
      </c>
      <c r="CT122" s="238">
        <v>464240.970281941</v>
      </c>
      <c r="CU122" s="238">
        <v>4967577.6056218799</v>
      </c>
      <c r="CV122" s="238">
        <v>44.860716650000001</v>
      </c>
      <c r="CW122" s="238">
        <v>-93.45261146</v>
      </c>
      <c r="CX122" s="238" t="s">
        <v>359</v>
      </c>
      <c r="CY122" s="238" t="s">
        <v>4811</v>
      </c>
    </row>
    <row r="123" spans="1:103" x14ac:dyDescent="0.25">
      <c r="A123" s="238">
        <v>10718065</v>
      </c>
      <c r="B123" s="238">
        <v>2</v>
      </c>
      <c r="C123" s="238">
        <v>212</v>
      </c>
      <c r="D123" s="238">
        <v>157.52799999999999</v>
      </c>
      <c r="E123" s="238">
        <v>27</v>
      </c>
      <c r="F123" s="238" t="s">
        <v>2420</v>
      </c>
      <c r="H123" s="238" t="s">
        <v>354</v>
      </c>
      <c r="I123" s="238">
        <v>25</v>
      </c>
      <c r="K123" s="238">
        <v>11503394</v>
      </c>
      <c r="L123" s="238">
        <v>110760258</v>
      </c>
      <c r="M123" s="238">
        <v>3</v>
      </c>
      <c r="N123" s="238">
        <v>16</v>
      </c>
      <c r="O123" s="238">
        <v>2011</v>
      </c>
      <c r="P123" s="238" t="s">
        <v>355</v>
      </c>
      <c r="Q123" s="238">
        <v>7</v>
      </c>
      <c r="R123" s="238" t="s">
        <v>369</v>
      </c>
      <c r="S123" s="238">
        <v>3</v>
      </c>
      <c r="T123" s="238">
        <v>0</v>
      </c>
      <c r="U123" s="238">
        <v>3</v>
      </c>
      <c r="V123" s="238">
        <v>5</v>
      </c>
      <c r="W123" s="238">
        <v>10</v>
      </c>
      <c r="X123" s="238">
        <v>25</v>
      </c>
      <c r="Y123" s="238">
        <v>1</v>
      </c>
      <c r="Z123" s="238">
        <v>1</v>
      </c>
      <c r="AB123" s="238">
        <v>5</v>
      </c>
      <c r="AC123" s="238">
        <v>98</v>
      </c>
      <c r="AD123" s="238" t="s">
        <v>376</v>
      </c>
      <c r="AE123" s="238" t="s">
        <v>4762</v>
      </c>
      <c r="AF123" s="238" t="s">
        <v>358</v>
      </c>
      <c r="AG123" s="238">
        <v>10</v>
      </c>
      <c r="AH123" s="238">
        <v>2</v>
      </c>
      <c r="AI123" s="238">
        <v>2</v>
      </c>
      <c r="AJ123" s="238">
        <v>3</v>
      </c>
      <c r="AK123" s="238">
        <v>21</v>
      </c>
      <c r="AL123" s="238">
        <v>36</v>
      </c>
      <c r="AM123" s="238" t="s">
        <v>363</v>
      </c>
      <c r="AN123" s="238">
        <v>5</v>
      </c>
      <c r="AO123" s="238">
        <v>3</v>
      </c>
      <c r="AS123" s="238">
        <v>1</v>
      </c>
      <c r="AT123" s="238">
        <v>98</v>
      </c>
      <c r="AU123" s="238">
        <v>55</v>
      </c>
      <c r="AV123" s="238">
        <v>11</v>
      </c>
      <c r="AW123" s="238">
        <v>21</v>
      </c>
      <c r="AX123" s="238">
        <v>2</v>
      </c>
      <c r="AY123" s="238">
        <v>4</v>
      </c>
      <c r="AZ123" s="238">
        <v>3</v>
      </c>
      <c r="BA123" s="238">
        <v>21</v>
      </c>
      <c r="BB123" s="238">
        <v>40</v>
      </c>
      <c r="BC123" s="238" t="s">
        <v>354</v>
      </c>
      <c r="BD123" s="238">
        <v>5</v>
      </c>
      <c r="BE123" s="238">
        <v>1</v>
      </c>
      <c r="BI123" s="238">
        <v>1</v>
      </c>
      <c r="BJ123" s="238">
        <v>98</v>
      </c>
      <c r="BK123" s="238">
        <v>55</v>
      </c>
      <c r="BL123" s="238">
        <v>11</v>
      </c>
      <c r="BM123" s="238">
        <v>21</v>
      </c>
      <c r="BN123" s="238">
        <v>2</v>
      </c>
      <c r="BO123" s="238">
        <v>2</v>
      </c>
      <c r="BP123" s="238">
        <v>3</v>
      </c>
      <c r="BQ123" s="238">
        <v>21</v>
      </c>
      <c r="BR123" s="238">
        <v>41</v>
      </c>
      <c r="BS123" s="238" t="s">
        <v>354</v>
      </c>
      <c r="BT123" s="238">
        <v>5</v>
      </c>
      <c r="BU123" s="238">
        <v>1</v>
      </c>
      <c r="BY123" s="238">
        <v>1</v>
      </c>
      <c r="BZ123" s="238">
        <v>98</v>
      </c>
      <c r="CA123" s="238">
        <v>55</v>
      </c>
      <c r="CB123" s="238">
        <v>11</v>
      </c>
      <c r="CC123" s="238">
        <v>21</v>
      </c>
      <c r="CT123" s="238">
        <v>464251</v>
      </c>
      <c r="CU123" s="238">
        <v>4967586</v>
      </c>
      <c r="CV123" s="238">
        <v>44.860790100000003</v>
      </c>
      <c r="CW123" s="238">
        <v>-93.452487899999994</v>
      </c>
      <c r="CX123" s="238" t="s">
        <v>359</v>
      </c>
      <c r="CY123" s="238" t="s">
        <v>4812</v>
      </c>
    </row>
    <row r="124" spans="1:103" x14ac:dyDescent="0.25">
      <c r="A124" s="238">
        <v>11036522</v>
      </c>
      <c r="B124" s="238">
        <v>2</v>
      </c>
      <c r="C124" s="238">
        <v>212</v>
      </c>
      <c r="D124" s="238">
        <v>157.52799999999999</v>
      </c>
      <c r="E124" s="238">
        <v>27</v>
      </c>
      <c r="F124" s="238" t="s">
        <v>2420</v>
      </c>
      <c r="H124" s="238" t="s">
        <v>354</v>
      </c>
      <c r="I124" s="238">
        <v>25</v>
      </c>
      <c r="K124" s="238">
        <v>15502212</v>
      </c>
      <c r="L124" s="238">
        <v>150630335</v>
      </c>
      <c r="M124" s="238">
        <v>2</v>
      </c>
      <c r="N124" s="238">
        <v>20</v>
      </c>
      <c r="O124" s="238">
        <v>2015</v>
      </c>
      <c r="P124" s="238" t="s">
        <v>362</v>
      </c>
      <c r="Q124" s="238">
        <v>14</v>
      </c>
      <c r="R124" s="238" t="s">
        <v>356</v>
      </c>
      <c r="S124" s="238">
        <v>4</v>
      </c>
      <c r="T124" s="238">
        <v>0</v>
      </c>
      <c r="U124" s="238">
        <v>1</v>
      </c>
      <c r="V124" s="238">
        <v>4</v>
      </c>
      <c r="W124" s="238">
        <v>10</v>
      </c>
      <c r="X124" s="238">
        <v>2</v>
      </c>
      <c r="Y124" s="238">
        <v>1</v>
      </c>
      <c r="Z124" s="238">
        <v>2</v>
      </c>
      <c r="AB124" s="238">
        <v>5</v>
      </c>
      <c r="AC124" s="238">
        <v>98</v>
      </c>
      <c r="AD124" s="238">
        <v>212</v>
      </c>
      <c r="AE124" s="238" t="s">
        <v>4750</v>
      </c>
      <c r="AF124" s="238" t="s">
        <v>358</v>
      </c>
      <c r="AG124" s="238">
        <v>3</v>
      </c>
      <c r="AH124" s="238">
        <v>2</v>
      </c>
      <c r="AI124" s="238">
        <v>2</v>
      </c>
      <c r="AJ124" s="238">
        <v>3</v>
      </c>
      <c r="AK124" s="238">
        <v>21</v>
      </c>
      <c r="AL124" s="238">
        <v>22</v>
      </c>
      <c r="AM124" s="238" t="s">
        <v>354</v>
      </c>
      <c r="AN124" s="238">
        <v>90</v>
      </c>
      <c r="AO124" s="238">
        <v>21</v>
      </c>
      <c r="AS124" s="238">
        <v>2</v>
      </c>
      <c r="AT124" s="238">
        <v>98</v>
      </c>
      <c r="AU124" s="238">
        <v>60</v>
      </c>
      <c r="AV124" s="238">
        <v>11</v>
      </c>
      <c r="AW124" s="238">
        <v>21</v>
      </c>
      <c r="CT124" s="238">
        <v>464251</v>
      </c>
      <c r="CU124" s="238">
        <v>4967586</v>
      </c>
      <c r="CV124" s="238">
        <v>44.860790100000003</v>
      </c>
      <c r="CW124" s="238">
        <v>-93.452487899999994</v>
      </c>
      <c r="CX124" s="238" t="s">
        <v>359</v>
      </c>
      <c r="CY124" s="238" t="s">
        <v>4813</v>
      </c>
    </row>
    <row r="125" spans="1:103" x14ac:dyDescent="0.25">
      <c r="A125" s="238">
        <v>11071864</v>
      </c>
      <c r="B125" s="238">
        <v>2</v>
      </c>
      <c r="C125" s="238">
        <v>212</v>
      </c>
      <c r="D125" s="238">
        <v>157.52799999999999</v>
      </c>
      <c r="E125" s="238">
        <v>27</v>
      </c>
      <c r="F125" s="238" t="s">
        <v>2420</v>
      </c>
      <c r="H125" s="238" t="s">
        <v>354</v>
      </c>
      <c r="I125" s="238">
        <v>25</v>
      </c>
      <c r="K125" s="238">
        <v>15510294</v>
      </c>
      <c r="L125" s="238">
        <v>152910152</v>
      </c>
      <c r="M125" s="238">
        <v>10</v>
      </c>
      <c r="N125" s="238">
        <v>4</v>
      </c>
      <c r="O125" s="238">
        <v>2015</v>
      </c>
      <c r="P125" s="238" t="s">
        <v>366</v>
      </c>
      <c r="Q125" s="238">
        <v>4</v>
      </c>
      <c r="R125" s="238" t="s">
        <v>356</v>
      </c>
      <c r="S125" s="238">
        <v>2</v>
      </c>
      <c r="T125" s="238">
        <v>0</v>
      </c>
      <c r="U125" s="238">
        <v>1</v>
      </c>
      <c r="V125" s="238">
        <v>4</v>
      </c>
      <c r="W125" s="238">
        <v>53</v>
      </c>
      <c r="X125" s="238">
        <v>2</v>
      </c>
      <c r="Y125" s="238">
        <v>4</v>
      </c>
      <c r="Z125" s="238">
        <v>1</v>
      </c>
      <c r="AB125" s="238">
        <v>1</v>
      </c>
      <c r="AC125" s="238">
        <v>98</v>
      </c>
      <c r="AD125" s="238" t="s">
        <v>376</v>
      </c>
      <c r="AE125" s="238" t="s">
        <v>4750</v>
      </c>
      <c r="AF125" s="238" t="s">
        <v>358</v>
      </c>
      <c r="AG125" s="238">
        <v>3</v>
      </c>
      <c r="AH125" s="238">
        <v>2</v>
      </c>
      <c r="AI125" s="238">
        <v>2</v>
      </c>
      <c r="AJ125" s="238">
        <v>4</v>
      </c>
      <c r="AK125" s="238">
        <v>90</v>
      </c>
      <c r="AL125" s="238">
        <v>33</v>
      </c>
      <c r="AM125" s="238" t="s">
        <v>354</v>
      </c>
      <c r="AN125" s="238">
        <v>90</v>
      </c>
      <c r="AO125" s="238">
        <v>3</v>
      </c>
      <c r="AP125" s="238">
        <v>18</v>
      </c>
      <c r="AQ125" s="238">
        <v>90</v>
      </c>
      <c r="AS125" s="238">
        <v>1</v>
      </c>
      <c r="AT125" s="238">
        <v>98</v>
      </c>
      <c r="AU125" s="238">
        <v>60</v>
      </c>
      <c r="AV125" s="238">
        <v>10</v>
      </c>
      <c r="AW125" s="238">
        <v>20</v>
      </c>
      <c r="CT125" s="238">
        <v>464251</v>
      </c>
      <c r="CU125" s="238">
        <v>4967586</v>
      </c>
      <c r="CV125" s="238">
        <v>44.860790100000003</v>
      </c>
      <c r="CW125" s="238">
        <v>-93.452487899999994</v>
      </c>
      <c r="CX125" s="238" t="s">
        <v>359</v>
      </c>
      <c r="CY125" s="238" t="s">
        <v>4814</v>
      </c>
    </row>
    <row r="126" spans="1:103" x14ac:dyDescent="0.25">
      <c r="A126" s="238">
        <v>11081711</v>
      </c>
      <c r="B126" s="238">
        <v>2</v>
      </c>
      <c r="C126" s="238">
        <v>212</v>
      </c>
      <c r="D126" s="238">
        <v>157.52799999999999</v>
      </c>
      <c r="E126" s="238">
        <v>27</v>
      </c>
      <c r="F126" s="238" t="s">
        <v>2420</v>
      </c>
      <c r="H126" s="238" t="s">
        <v>354</v>
      </c>
      <c r="I126" s="238">
        <v>25</v>
      </c>
      <c r="K126" s="238">
        <v>15511855</v>
      </c>
      <c r="L126" s="238">
        <v>153310170</v>
      </c>
      <c r="M126" s="238">
        <v>11</v>
      </c>
      <c r="N126" s="238">
        <v>13</v>
      </c>
      <c r="O126" s="238">
        <v>2015</v>
      </c>
      <c r="P126" s="238" t="s">
        <v>362</v>
      </c>
      <c r="Q126" s="238">
        <v>17</v>
      </c>
      <c r="R126" s="238" t="s">
        <v>356</v>
      </c>
      <c r="S126" s="238">
        <v>5</v>
      </c>
      <c r="T126" s="238">
        <v>0</v>
      </c>
      <c r="U126" s="238">
        <v>4</v>
      </c>
      <c r="V126" s="238">
        <v>1</v>
      </c>
      <c r="W126" s="238">
        <v>10</v>
      </c>
      <c r="X126" s="238">
        <v>2</v>
      </c>
      <c r="Y126" s="238">
        <v>4</v>
      </c>
      <c r="Z126" s="238">
        <v>1</v>
      </c>
      <c r="AB126" s="238">
        <v>1</v>
      </c>
      <c r="AC126" s="238">
        <v>98</v>
      </c>
      <c r="AD126" s="238" t="s">
        <v>376</v>
      </c>
      <c r="AE126" s="238" t="s">
        <v>4750</v>
      </c>
      <c r="AF126" s="238" t="s">
        <v>358</v>
      </c>
      <c r="AG126" s="238">
        <v>7</v>
      </c>
      <c r="AH126" s="238">
        <v>2</v>
      </c>
      <c r="AI126" s="238">
        <v>4</v>
      </c>
      <c r="AJ126" s="238">
        <v>4</v>
      </c>
      <c r="AK126" s="238">
        <v>8</v>
      </c>
      <c r="AL126" s="238">
        <v>54</v>
      </c>
      <c r="AM126" s="238" t="s">
        <v>363</v>
      </c>
      <c r="AN126" s="238">
        <v>5</v>
      </c>
      <c r="AO126" s="238">
        <v>1</v>
      </c>
      <c r="AS126" s="238">
        <v>1</v>
      </c>
      <c r="AT126" s="238">
        <v>98</v>
      </c>
      <c r="AU126" s="238">
        <v>60</v>
      </c>
      <c r="AV126" s="238">
        <v>10</v>
      </c>
      <c r="AW126" s="238">
        <v>21</v>
      </c>
      <c r="AX126" s="238">
        <v>2</v>
      </c>
      <c r="AY126" s="238">
        <v>2</v>
      </c>
      <c r="AZ126" s="238">
        <v>4</v>
      </c>
      <c r="BA126" s="238">
        <v>8</v>
      </c>
      <c r="BB126" s="238">
        <v>20</v>
      </c>
      <c r="BC126" s="238" t="s">
        <v>354</v>
      </c>
      <c r="BD126" s="238">
        <v>5</v>
      </c>
      <c r="BE126" s="238">
        <v>1</v>
      </c>
      <c r="BI126" s="238">
        <v>1</v>
      </c>
      <c r="BJ126" s="238">
        <v>98</v>
      </c>
      <c r="BK126" s="238">
        <v>60</v>
      </c>
      <c r="BL126" s="238">
        <v>10</v>
      </c>
      <c r="BM126" s="238">
        <v>21</v>
      </c>
      <c r="BN126" s="238">
        <v>2</v>
      </c>
      <c r="BO126" s="238">
        <v>2</v>
      </c>
      <c r="BP126" s="238">
        <v>4</v>
      </c>
      <c r="BQ126" s="238">
        <v>8</v>
      </c>
      <c r="BR126" s="238">
        <v>42</v>
      </c>
      <c r="BS126" s="238" t="s">
        <v>363</v>
      </c>
      <c r="BT126" s="238">
        <v>5</v>
      </c>
      <c r="BU126" s="238">
        <v>1</v>
      </c>
      <c r="BY126" s="238">
        <v>1</v>
      </c>
      <c r="BZ126" s="238">
        <v>98</v>
      </c>
      <c r="CA126" s="238">
        <v>60</v>
      </c>
      <c r="CB126" s="238">
        <v>10</v>
      </c>
      <c r="CC126" s="238">
        <v>21</v>
      </c>
      <c r="CD126" s="238">
        <v>2</v>
      </c>
      <c r="CE126" s="238">
        <v>2</v>
      </c>
      <c r="CF126" s="238">
        <v>4</v>
      </c>
      <c r="CG126" s="238">
        <v>21</v>
      </c>
      <c r="CH126" s="238">
        <v>27</v>
      </c>
      <c r="CI126" s="238" t="s">
        <v>354</v>
      </c>
      <c r="CJ126" s="238">
        <v>5</v>
      </c>
      <c r="CO126" s="238">
        <v>1</v>
      </c>
      <c r="CP126" s="238">
        <v>98</v>
      </c>
      <c r="CQ126" s="238">
        <v>60</v>
      </c>
      <c r="CR126" s="238">
        <v>10</v>
      </c>
      <c r="CS126" s="238">
        <v>21</v>
      </c>
      <c r="CT126" s="238">
        <v>464251</v>
      </c>
      <c r="CU126" s="238">
        <v>4967586</v>
      </c>
      <c r="CV126" s="238">
        <v>44.860790100000003</v>
      </c>
      <c r="CW126" s="238">
        <v>-93.452487899999994</v>
      </c>
      <c r="CX126" s="238" t="s">
        <v>359</v>
      </c>
      <c r="CY126" s="238" t="s">
        <v>4815</v>
      </c>
    </row>
    <row r="127" spans="1:103" x14ac:dyDescent="0.25">
      <c r="A127" s="238">
        <v>684888</v>
      </c>
      <c r="B127" s="238">
        <v>2</v>
      </c>
      <c r="C127" s="238">
        <v>212</v>
      </c>
      <c r="D127" s="238">
        <v>157.53</v>
      </c>
      <c r="E127" s="238">
        <v>27</v>
      </c>
      <c r="F127" s="238" t="s">
        <v>2420</v>
      </c>
      <c r="H127" s="238" t="s">
        <v>354</v>
      </c>
      <c r="I127" s="238">
        <v>25</v>
      </c>
      <c r="K127" s="238">
        <v>19502119</v>
      </c>
      <c r="M127" s="238">
        <v>2</v>
      </c>
      <c r="N127" s="238">
        <v>7</v>
      </c>
      <c r="O127" s="238">
        <v>2019</v>
      </c>
      <c r="P127" s="238" t="s">
        <v>384</v>
      </c>
      <c r="Q127" s="238">
        <v>18</v>
      </c>
      <c r="R127" s="238" t="s">
        <v>356</v>
      </c>
      <c r="S127" s="238">
        <v>5</v>
      </c>
      <c r="T127" s="238">
        <v>0</v>
      </c>
      <c r="U127" s="238">
        <v>1</v>
      </c>
      <c r="W127" s="238">
        <v>55</v>
      </c>
      <c r="X127" s="238">
        <v>2</v>
      </c>
      <c r="Y127" s="238">
        <v>4</v>
      </c>
      <c r="Z127" s="238">
        <v>4</v>
      </c>
      <c r="AB127" s="238">
        <v>3</v>
      </c>
      <c r="AC127" s="238">
        <v>98</v>
      </c>
      <c r="AD127" s="238" t="s">
        <v>357</v>
      </c>
      <c r="AF127" s="238" t="s">
        <v>405</v>
      </c>
      <c r="AG127" s="238">
        <v>3</v>
      </c>
      <c r="AH127" s="238">
        <v>2</v>
      </c>
      <c r="AI127" s="238">
        <v>4</v>
      </c>
      <c r="AJ127" s="238">
        <v>4</v>
      </c>
      <c r="AK127" s="238">
        <v>21</v>
      </c>
      <c r="AL127" s="238">
        <v>24</v>
      </c>
      <c r="AM127" s="238" t="s">
        <v>363</v>
      </c>
      <c r="AN127" s="238">
        <v>5</v>
      </c>
      <c r="AO127" s="238">
        <v>72</v>
      </c>
      <c r="AS127" s="238">
        <v>15</v>
      </c>
      <c r="AT127" s="238">
        <v>98</v>
      </c>
      <c r="AU127" s="238">
        <v>60</v>
      </c>
      <c r="AV127" s="238">
        <v>11</v>
      </c>
      <c r="AW127" s="238">
        <v>21</v>
      </c>
      <c r="CT127" s="238">
        <v>464266.370332741</v>
      </c>
      <c r="CU127" s="238">
        <v>4967611.4723562803</v>
      </c>
      <c r="CV127" s="238">
        <v>44.86102279</v>
      </c>
      <c r="CW127" s="238">
        <v>-93.452292360000001</v>
      </c>
      <c r="CX127" s="238" t="s">
        <v>359</v>
      </c>
      <c r="CY127" s="238" t="s">
        <v>4816</v>
      </c>
    </row>
    <row r="128" spans="1:103" x14ac:dyDescent="0.25">
      <c r="A128" s="238">
        <v>569121</v>
      </c>
      <c r="B128" s="238">
        <v>2</v>
      </c>
      <c r="C128" s="238">
        <v>212</v>
      </c>
      <c r="D128" s="238">
        <v>157.53399999999999</v>
      </c>
      <c r="E128" s="238">
        <v>27</v>
      </c>
      <c r="F128" s="238" t="s">
        <v>2420</v>
      </c>
      <c r="H128" s="238" t="s">
        <v>354</v>
      </c>
      <c r="I128" s="238">
        <v>25</v>
      </c>
      <c r="K128" s="238" t="s">
        <v>4817</v>
      </c>
      <c r="M128" s="238">
        <v>2</v>
      </c>
      <c r="N128" s="238">
        <v>23</v>
      </c>
      <c r="O128" s="238">
        <v>2018</v>
      </c>
      <c r="P128" s="238" t="s">
        <v>362</v>
      </c>
      <c r="Q128" s="238">
        <v>6</v>
      </c>
      <c r="R128" s="238" t="s">
        <v>356</v>
      </c>
      <c r="S128" s="238">
        <v>5</v>
      </c>
      <c r="T128" s="238">
        <v>0</v>
      </c>
      <c r="U128" s="238">
        <v>2</v>
      </c>
      <c r="V128" s="238">
        <v>5</v>
      </c>
      <c r="W128" s="238">
        <v>10</v>
      </c>
      <c r="X128" s="238">
        <v>2</v>
      </c>
      <c r="Y128" s="238">
        <v>4</v>
      </c>
      <c r="Z128" s="238">
        <v>2</v>
      </c>
      <c r="AB128" s="238">
        <v>3</v>
      </c>
      <c r="AC128" s="238">
        <v>98</v>
      </c>
      <c r="AD128" s="238" t="s">
        <v>357</v>
      </c>
      <c r="AF128" s="238" t="s">
        <v>405</v>
      </c>
      <c r="AG128" s="238">
        <v>10</v>
      </c>
      <c r="AH128" s="238">
        <v>2</v>
      </c>
      <c r="AI128" s="238">
        <v>2</v>
      </c>
      <c r="AJ128" s="238">
        <v>4</v>
      </c>
      <c r="AK128" s="238">
        <v>21</v>
      </c>
      <c r="AL128" s="238">
        <v>31</v>
      </c>
      <c r="AM128" s="238" t="s">
        <v>354</v>
      </c>
      <c r="AN128" s="238">
        <v>5</v>
      </c>
      <c r="AO128" s="238">
        <v>1</v>
      </c>
      <c r="AS128" s="238">
        <v>15</v>
      </c>
      <c r="AT128" s="238">
        <v>9</v>
      </c>
      <c r="AU128" s="238">
        <v>60</v>
      </c>
      <c r="AV128" s="238">
        <v>11</v>
      </c>
      <c r="AW128" s="238">
        <v>21</v>
      </c>
      <c r="AX128" s="238">
        <v>2</v>
      </c>
      <c r="AY128" s="238">
        <v>2</v>
      </c>
      <c r="AZ128" s="238">
        <v>4</v>
      </c>
      <c r="BA128" s="238">
        <v>21</v>
      </c>
      <c r="BB128" s="238">
        <v>23</v>
      </c>
      <c r="BC128" s="238" t="s">
        <v>354</v>
      </c>
      <c r="BD128" s="238">
        <v>5</v>
      </c>
      <c r="BE128" s="238">
        <v>1</v>
      </c>
      <c r="BI128" s="238">
        <v>15</v>
      </c>
      <c r="BJ128" s="238">
        <v>9</v>
      </c>
      <c r="BK128" s="238">
        <v>60</v>
      </c>
      <c r="BL128" s="238">
        <v>11</v>
      </c>
      <c r="BM128" s="238">
        <v>21</v>
      </c>
      <c r="CT128" s="238">
        <v>464257.90364914102</v>
      </c>
      <c r="CU128" s="238">
        <v>4967628.4057234796</v>
      </c>
      <c r="CV128" s="238">
        <v>44.861174800000001</v>
      </c>
      <c r="CW128" s="238">
        <v>-93.452400710000006</v>
      </c>
      <c r="CX128" s="238" t="s">
        <v>359</v>
      </c>
      <c r="CY128" s="238" t="s">
        <v>4818</v>
      </c>
    </row>
    <row r="129" spans="1:103" x14ac:dyDescent="0.25">
      <c r="A129" s="238">
        <v>582269</v>
      </c>
      <c r="B129" s="238">
        <v>2</v>
      </c>
      <c r="C129" s="238">
        <v>212</v>
      </c>
      <c r="D129" s="238">
        <v>157.535</v>
      </c>
      <c r="E129" s="238">
        <v>27</v>
      </c>
      <c r="F129" s="238" t="s">
        <v>2420</v>
      </c>
      <c r="H129" s="238" t="s">
        <v>354</v>
      </c>
      <c r="I129" s="238">
        <v>25</v>
      </c>
      <c r="K129" s="238">
        <v>18503573</v>
      </c>
      <c r="M129" s="238">
        <v>3</v>
      </c>
      <c r="N129" s="238">
        <v>7</v>
      </c>
      <c r="O129" s="238">
        <v>2018</v>
      </c>
      <c r="P129" s="238" t="s">
        <v>355</v>
      </c>
      <c r="Q129" s="238">
        <v>16</v>
      </c>
      <c r="R129" s="238" t="s">
        <v>356</v>
      </c>
      <c r="S129" s="238">
        <v>4</v>
      </c>
      <c r="T129" s="238">
        <v>0</v>
      </c>
      <c r="U129" s="238">
        <v>2</v>
      </c>
      <c r="V129" s="238">
        <v>12</v>
      </c>
      <c r="W129" s="238">
        <v>10</v>
      </c>
      <c r="X129" s="238">
        <v>2</v>
      </c>
      <c r="Y129" s="238">
        <v>1</v>
      </c>
      <c r="Z129" s="238">
        <v>1</v>
      </c>
      <c r="AB129" s="238">
        <v>1</v>
      </c>
      <c r="AC129" s="238">
        <v>98</v>
      </c>
      <c r="AD129" s="238" t="s">
        <v>357</v>
      </c>
      <c r="AF129" s="238" t="s">
        <v>405</v>
      </c>
      <c r="AG129" s="238">
        <v>7</v>
      </c>
      <c r="AH129" s="238">
        <v>2</v>
      </c>
      <c r="AI129" s="238">
        <v>2</v>
      </c>
      <c r="AJ129" s="238">
        <v>4</v>
      </c>
      <c r="AK129" s="238">
        <v>26</v>
      </c>
      <c r="AL129" s="238">
        <v>20</v>
      </c>
      <c r="AM129" s="238" t="s">
        <v>363</v>
      </c>
      <c r="AN129" s="238">
        <v>5</v>
      </c>
      <c r="AO129" s="238">
        <v>4</v>
      </c>
      <c r="AS129" s="238">
        <v>15</v>
      </c>
      <c r="AT129" s="238">
        <v>9</v>
      </c>
      <c r="AU129" s="238">
        <v>60</v>
      </c>
      <c r="AV129" s="238">
        <v>11</v>
      </c>
      <c r="AW129" s="238">
        <v>21</v>
      </c>
      <c r="AX129" s="238">
        <v>2</v>
      </c>
      <c r="AY129" s="238">
        <v>2</v>
      </c>
      <c r="AZ129" s="238">
        <v>4</v>
      </c>
      <c r="BA129" s="238">
        <v>26</v>
      </c>
      <c r="BB129" s="238">
        <v>21</v>
      </c>
      <c r="BC129" s="238" t="s">
        <v>363</v>
      </c>
      <c r="BD129" s="238">
        <v>5</v>
      </c>
      <c r="BE129" s="238">
        <v>1</v>
      </c>
      <c r="BI129" s="238">
        <v>15</v>
      </c>
      <c r="BJ129" s="238">
        <v>9</v>
      </c>
      <c r="BK129" s="238">
        <v>60</v>
      </c>
      <c r="BL129" s="238">
        <v>11</v>
      </c>
      <c r="BM129" s="238">
        <v>21</v>
      </c>
      <c r="CT129" s="238">
        <v>464257.90364914102</v>
      </c>
      <c r="CU129" s="238">
        <v>4967624.1723816805</v>
      </c>
      <c r="CV129" s="238">
        <v>44.861136690000002</v>
      </c>
      <c r="CW129" s="238">
        <v>-93.452400420000004</v>
      </c>
      <c r="CX129" s="238" t="s">
        <v>359</v>
      </c>
      <c r="CY129" s="238" t="s">
        <v>4819</v>
      </c>
    </row>
    <row r="130" spans="1:103" x14ac:dyDescent="0.25">
      <c r="A130" s="238">
        <v>686485</v>
      </c>
      <c r="B130" s="238">
        <v>2</v>
      </c>
      <c r="C130" s="238">
        <v>212</v>
      </c>
      <c r="D130" s="238">
        <v>157.535</v>
      </c>
      <c r="E130" s="238">
        <v>27</v>
      </c>
      <c r="F130" s="238" t="s">
        <v>2420</v>
      </c>
      <c r="H130" s="238" t="s">
        <v>354</v>
      </c>
      <c r="I130" s="238">
        <v>25</v>
      </c>
      <c r="K130" s="238">
        <v>19005295</v>
      </c>
      <c r="M130" s="238">
        <v>2</v>
      </c>
      <c r="N130" s="238">
        <v>10</v>
      </c>
      <c r="O130" s="238">
        <v>2019</v>
      </c>
      <c r="P130" s="238" t="s">
        <v>366</v>
      </c>
      <c r="Q130" s="238">
        <v>20</v>
      </c>
      <c r="R130" s="238" t="s">
        <v>356</v>
      </c>
      <c r="S130" s="238">
        <v>5</v>
      </c>
      <c r="T130" s="238">
        <v>0</v>
      </c>
      <c r="U130" s="238">
        <v>1</v>
      </c>
      <c r="W130" s="238">
        <v>55</v>
      </c>
      <c r="X130" s="238">
        <v>2</v>
      </c>
      <c r="Y130" s="238">
        <v>4</v>
      </c>
      <c r="Z130" s="238">
        <v>2</v>
      </c>
      <c r="AB130" s="238">
        <v>5</v>
      </c>
      <c r="AC130" s="238">
        <v>98</v>
      </c>
      <c r="AD130" s="238" t="s">
        <v>357</v>
      </c>
      <c r="AF130" s="238" t="s">
        <v>405</v>
      </c>
      <c r="AG130" s="238">
        <v>3</v>
      </c>
      <c r="AH130" s="238">
        <v>2</v>
      </c>
      <c r="AI130" s="238">
        <v>2</v>
      </c>
      <c r="AJ130" s="238">
        <v>4</v>
      </c>
      <c r="AK130" s="238">
        <v>32</v>
      </c>
      <c r="AL130" s="238">
        <v>22</v>
      </c>
      <c r="AM130" s="238" t="s">
        <v>354</v>
      </c>
      <c r="AN130" s="238">
        <v>5</v>
      </c>
      <c r="AO130" s="238">
        <v>71</v>
      </c>
      <c r="AS130" s="238">
        <v>15</v>
      </c>
      <c r="AT130" s="238">
        <v>9</v>
      </c>
      <c r="AU130" s="238">
        <v>60</v>
      </c>
      <c r="AV130" s="238">
        <v>13</v>
      </c>
      <c r="AW130" s="238">
        <v>21</v>
      </c>
      <c r="CT130" s="238">
        <v>464276.86220015201</v>
      </c>
      <c r="CU130" s="238">
        <v>4967626.99832197</v>
      </c>
      <c r="CV130" s="238">
        <v>44.861163079999997</v>
      </c>
      <c r="CW130" s="238">
        <v>-93.452160660000004</v>
      </c>
      <c r="CX130" s="238" t="s">
        <v>359</v>
      </c>
      <c r="CY130" s="238" t="s">
        <v>4820</v>
      </c>
    </row>
    <row r="131" spans="1:103" x14ac:dyDescent="0.25">
      <c r="A131" s="238">
        <v>353121</v>
      </c>
      <c r="B131" s="238">
        <v>2</v>
      </c>
      <c r="C131" s="238">
        <v>212</v>
      </c>
      <c r="D131" s="238">
        <v>157.53700000000001</v>
      </c>
      <c r="E131" s="238">
        <v>27</v>
      </c>
      <c r="F131" s="238" t="s">
        <v>2420</v>
      </c>
      <c r="H131" s="238" t="s">
        <v>354</v>
      </c>
      <c r="I131" s="238">
        <v>25</v>
      </c>
      <c r="K131" s="238">
        <v>16505523</v>
      </c>
      <c r="M131" s="238">
        <v>5</v>
      </c>
      <c r="N131" s="238">
        <v>24</v>
      </c>
      <c r="O131" s="238">
        <v>2016</v>
      </c>
      <c r="P131" s="238" t="s">
        <v>368</v>
      </c>
      <c r="Q131" s="238">
        <v>17</v>
      </c>
      <c r="R131" s="238" t="s">
        <v>356</v>
      </c>
      <c r="S131" s="238">
        <v>5</v>
      </c>
      <c r="T131" s="238">
        <v>0</v>
      </c>
      <c r="U131" s="238">
        <v>2</v>
      </c>
      <c r="V131" s="238">
        <v>12</v>
      </c>
      <c r="W131" s="238">
        <v>10</v>
      </c>
      <c r="X131" s="238">
        <v>2</v>
      </c>
      <c r="Y131" s="238">
        <v>1</v>
      </c>
      <c r="Z131" s="238">
        <v>1</v>
      </c>
      <c r="AB131" s="238">
        <v>1</v>
      </c>
      <c r="AC131" s="238">
        <v>98</v>
      </c>
      <c r="AD131" s="238" t="s">
        <v>357</v>
      </c>
      <c r="AF131" s="238" t="s">
        <v>358</v>
      </c>
      <c r="AG131" s="238">
        <v>7</v>
      </c>
      <c r="AH131" s="238">
        <v>2</v>
      </c>
      <c r="AI131" s="238">
        <v>4</v>
      </c>
      <c r="AJ131" s="238">
        <v>4</v>
      </c>
      <c r="AK131" s="238">
        <v>34</v>
      </c>
      <c r="AL131" s="238">
        <v>44</v>
      </c>
      <c r="AM131" s="238" t="s">
        <v>363</v>
      </c>
      <c r="AN131" s="238">
        <v>5</v>
      </c>
      <c r="AO131" s="238">
        <v>1</v>
      </c>
      <c r="AS131" s="238">
        <v>15</v>
      </c>
      <c r="AT131" s="238">
        <v>9</v>
      </c>
      <c r="AU131" s="238">
        <v>55</v>
      </c>
      <c r="AV131" s="238">
        <v>11</v>
      </c>
      <c r="AW131" s="238">
        <v>21</v>
      </c>
      <c r="AX131" s="238">
        <v>2</v>
      </c>
      <c r="AY131" s="238">
        <v>5</v>
      </c>
      <c r="AZ131" s="238">
        <v>4</v>
      </c>
      <c r="BA131" s="238">
        <v>21</v>
      </c>
      <c r="BB131" s="238">
        <v>18</v>
      </c>
      <c r="BC131" s="238" t="s">
        <v>354</v>
      </c>
      <c r="BD131" s="238">
        <v>5</v>
      </c>
      <c r="BE131" s="238">
        <v>70</v>
      </c>
      <c r="BI131" s="238">
        <v>15</v>
      </c>
      <c r="BJ131" s="238">
        <v>9</v>
      </c>
      <c r="BK131" s="238">
        <v>55</v>
      </c>
      <c r="BL131" s="238">
        <v>11</v>
      </c>
      <c r="BM131" s="238">
        <v>21</v>
      </c>
      <c r="CT131" s="238">
        <v>464266.370332741</v>
      </c>
      <c r="CU131" s="238">
        <v>4967594.5389890801</v>
      </c>
      <c r="CV131" s="238">
        <v>44.86087036</v>
      </c>
      <c r="CW131" s="238">
        <v>-93.452291160000001</v>
      </c>
      <c r="CX131" s="238" t="s">
        <v>359</v>
      </c>
      <c r="CY131" s="238" t="s">
        <v>4821</v>
      </c>
    </row>
    <row r="132" spans="1:103" x14ac:dyDescent="0.25">
      <c r="A132" s="238">
        <v>681825</v>
      </c>
      <c r="B132" s="238">
        <v>2</v>
      </c>
      <c r="C132" s="238">
        <v>212</v>
      </c>
      <c r="D132" s="238">
        <v>157.542</v>
      </c>
      <c r="E132" s="238">
        <v>27</v>
      </c>
      <c r="F132" s="238" t="s">
        <v>2420</v>
      </c>
      <c r="H132" s="238" t="s">
        <v>354</v>
      </c>
      <c r="I132" s="238">
        <v>25</v>
      </c>
      <c r="K132" s="238">
        <v>19500808</v>
      </c>
      <c r="M132" s="238">
        <v>1</v>
      </c>
      <c r="N132" s="238">
        <v>22</v>
      </c>
      <c r="O132" s="238">
        <v>2019</v>
      </c>
      <c r="P132" s="238" t="s">
        <v>368</v>
      </c>
      <c r="Q132" s="238">
        <v>11</v>
      </c>
      <c r="S132" s="238">
        <v>5</v>
      </c>
      <c r="T132" s="238">
        <v>0</v>
      </c>
      <c r="U132" s="238">
        <v>1</v>
      </c>
      <c r="V132" s="238">
        <v>90</v>
      </c>
      <c r="W132" s="238">
        <v>10</v>
      </c>
      <c r="X132" s="238">
        <v>2</v>
      </c>
      <c r="Y132" s="238">
        <v>1</v>
      </c>
      <c r="Z132" s="238">
        <v>4</v>
      </c>
      <c r="AB132" s="238">
        <v>3</v>
      </c>
      <c r="AC132" s="238">
        <v>98</v>
      </c>
      <c r="AD132" s="238" t="s">
        <v>357</v>
      </c>
      <c r="AF132" s="238" t="s">
        <v>405</v>
      </c>
      <c r="AG132" s="238">
        <v>4</v>
      </c>
      <c r="AH132" s="238">
        <v>2</v>
      </c>
      <c r="AI132" s="238">
        <v>2</v>
      </c>
      <c r="AJ132" s="238">
        <v>4</v>
      </c>
      <c r="AK132" s="238">
        <v>21</v>
      </c>
      <c r="AL132" s="238">
        <v>79</v>
      </c>
      <c r="AM132" s="238" t="s">
        <v>363</v>
      </c>
      <c r="AN132" s="238">
        <v>5</v>
      </c>
      <c r="AO132" s="238">
        <v>71</v>
      </c>
      <c r="AS132" s="238">
        <v>15</v>
      </c>
      <c r="AT132" s="238">
        <v>9</v>
      </c>
      <c r="AU132" s="238">
        <v>60</v>
      </c>
      <c r="AV132" s="238">
        <v>13</v>
      </c>
      <c r="AW132" s="238">
        <v>21</v>
      </c>
      <c r="CT132" s="238">
        <v>464287.53704174102</v>
      </c>
      <c r="CU132" s="238">
        <v>4967624.1723816805</v>
      </c>
      <c r="CV132" s="238">
        <v>44.861138179999998</v>
      </c>
      <c r="CW132" s="238">
        <v>-93.45202535</v>
      </c>
      <c r="CX132" s="238" t="s">
        <v>359</v>
      </c>
      <c r="CY132" s="238" t="s">
        <v>4822</v>
      </c>
    </row>
    <row r="133" spans="1:103" x14ac:dyDescent="0.25">
      <c r="A133" s="238">
        <v>668391</v>
      </c>
      <c r="B133" s="238">
        <v>2</v>
      </c>
      <c r="C133" s="238">
        <v>212</v>
      </c>
      <c r="D133" s="238">
        <v>157.54300000000001</v>
      </c>
      <c r="E133" s="238">
        <v>27</v>
      </c>
      <c r="F133" s="238" t="s">
        <v>2420</v>
      </c>
      <c r="H133" s="238" t="s">
        <v>354</v>
      </c>
      <c r="I133" s="238">
        <v>25</v>
      </c>
      <c r="K133" s="238">
        <v>18514666</v>
      </c>
      <c r="M133" s="238">
        <v>12</v>
      </c>
      <c r="N133" s="238">
        <v>11</v>
      </c>
      <c r="O133" s="238">
        <v>2018</v>
      </c>
      <c r="P133" s="238" t="s">
        <v>368</v>
      </c>
      <c r="Q133" s="238">
        <v>17</v>
      </c>
      <c r="R133" s="238" t="s">
        <v>356</v>
      </c>
      <c r="S133" s="238">
        <v>5</v>
      </c>
      <c r="T133" s="238">
        <v>0</v>
      </c>
      <c r="U133" s="238">
        <v>5</v>
      </c>
      <c r="V133" s="238">
        <v>12</v>
      </c>
      <c r="W133" s="238">
        <v>10</v>
      </c>
      <c r="X133" s="238">
        <v>2</v>
      </c>
      <c r="Y133" s="238">
        <v>4</v>
      </c>
      <c r="Z133" s="238">
        <v>2</v>
      </c>
      <c r="AB133" s="238">
        <v>1</v>
      </c>
      <c r="AC133" s="238">
        <v>98</v>
      </c>
      <c r="AD133" s="238" t="s">
        <v>357</v>
      </c>
      <c r="AF133" s="238" t="s">
        <v>405</v>
      </c>
      <c r="AG133" s="238">
        <v>7</v>
      </c>
      <c r="AH133" s="238">
        <v>2</v>
      </c>
      <c r="AI133" s="238">
        <v>49</v>
      </c>
      <c r="AJ133" s="238">
        <v>4</v>
      </c>
      <c r="AK133" s="238">
        <v>21</v>
      </c>
      <c r="AL133" s="238">
        <v>37</v>
      </c>
      <c r="AM133" s="238" t="s">
        <v>354</v>
      </c>
      <c r="AN133" s="238">
        <v>5</v>
      </c>
      <c r="AO133" s="238">
        <v>4</v>
      </c>
      <c r="AP133" s="238">
        <v>74</v>
      </c>
      <c r="AS133" s="238">
        <v>15</v>
      </c>
      <c r="AT133" s="238">
        <v>9</v>
      </c>
      <c r="AU133" s="238">
        <v>60</v>
      </c>
      <c r="AV133" s="238">
        <v>13</v>
      </c>
      <c r="AW133" s="238">
        <v>21</v>
      </c>
      <c r="AX133" s="238">
        <v>2</v>
      </c>
      <c r="AY133" s="238">
        <v>2</v>
      </c>
      <c r="AZ133" s="238">
        <v>4</v>
      </c>
      <c r="BA133" s="238">
        <v>21</v>
      </c>
      <c r="BB133" s="238">
        <v>45</v>
      </c>
      <c r="BC133" s="238" t="s">
        <v>354</v>
      </c>
      <c r="BD133" s="238">
        <v>5</v>
      </c>
      <c r="BE133" s="238">
        <v>1</v>
      </c>
      <c r="BI133" s="238">
        <v>15</v>
      </c>
      <c r="BJ133" s="238">
        <v>9</v>
      </c>
      <c r="BK133" s="238">
        <v>60</v>
      </c>
      <c r="BL133" s="238">
        <v>13</v>
      </c>
      <c r="BM133" s="238">
        <v>21</v>
      </c>
      <c r="BN133" s="238">
        <v>2</v>
      </c>
      <c r="BO133" s="238">
        <v>2</v>
      </c>
      <c r="BP133" s="238">
        <v>4</v>
      </c>
      <c r="BQ133" s="238">
        <v>21</v>
      </c>
      <c r="BR133" s="238">
        <v>34</v>
      </c>
      <c r="BS133" s="238" t="s">
        <v>354</v>
      </c>
      <c r="BT133" s="238">
        <v>5</v>
      </c>
      <c r="BU133" s="238">
        <v>1</v>
      </c>
      <c r="BY133" s="238">
        <v>15</v>
      </c>
      <c r="BZ133" s="238">
        <v>9</v>
      </c>
      <c r="CA133" s="238">
        <v>60</v>
      </c>
      <c r="CB133" s="238">
        <v>13</v>
      </c>
      <c r="CC133" s="238">
        <v>21</v>
      </c>
      <c r="CD133" s="238">
        <v>2</v>
      </c>
      <c r="CE133" s="238">
        <v>2</v>
      </c>
      <c r="CF133" s="238">
        <v>4</v>
      </c>
      <c r="CG133" s="238">
        <v>21</v>
      </c>
      <c r="CH133" s="238">
        <v>44</v>
      </c>
      <c r="CI133" s="238" t="s">
        <v>363</v>
      </c>
      <c r="CJ133" s="238">
        <v>5</v>
      </c>
      <c r="CK133" s="238">
        <v>1</v>
      </c>
      <c r="CO133" s="238">
        <v>15</v>
      </c>
      <c r="CP133" s="238">
        <v>9</v>
      </c>
      <c r="CQ133" s="238">
        <v>60</v>
      </c>
      <c r="CR133" s="238">
        <v>13</v>
      </c>
      <c r="CS133" s="238">
        <v>21</v>
      </c>
      <c r="CT133" s="238">
        <v>464287.53704174102</v>
      </c>
      <c r="CU133" s="238">
        <v>4967611.4723562803</v>
      </c>
      <c r="CV133" s="238">
        <v>44.861023850000002</v>
      </c>
      <c r="CW133" s="238">
        <v>-93.452024449999996</v>
      </c>
      <c r="CX133" s="238" t="s">
        <v>359</v>
      </c>
      <c r="CY133" s="238" t="s">
        <v>4823</v>
      </c>
    </row>
    <row r="134" spans="1:103" x14ac:dyDescent="0.25">
      <c r="A134" s="238">
        <v>10720296</v>
      </c>
      <c r="B134" s="238">
        <v>2</v>
      </c>
      <c r="C134" s="238">
        <v>212</v>
      </c>
      <c r="D134" s="238">
        <v>157.548</v>
      </c>
      <c r="E134" s="238">
        <v>27</v>
      </c>
      <c r="F134" s="238" t="s">
        <v>2420</v>
      </c>
      <c r="H134" s="238" t="s">
        <v>354</v>
      </c>
      <c r="I134" s="238">
        <v>25</v>
      </c>
      <c r="K134" s="238">
        <v>11018447</v>
      </c>
      <c r="L134" s="238">
        <v>111180022</v>
      </c>
      <c r="M134" s="238">
        <v>4</v>
      </c>
      <c r="N134" s="238">
        <v>28</v>
      </c>
      <c r="O134" s="238">
        <v>2011</v>
      </c>
      <c r="P134" s="238" t="s">
        <v>384</v>
      </c>
      <c r="Q134" s="238">
        <v>4</v>
      </c>
      <c r="R134" s="238" t="s">
        <v>369</v>
      </c>
      <c r="S134" s="238">
        <v>4</v>
      </c>
      <c r="T134" s="238">
        <v>0</v>
      </c>
      <c r="U134" s="238">
        <v>1</v>
      </c>
      <c r="V134" s="238">
        <v>8</v>
      </c>
      <c r="W134" s="238">
        <v>16</v>
      </c>
      <c r="X134" s="238">
        <v>2</v>
      </c>
      <c r="Y134" s="238">
        <v>4</v>
      </c>
      <c r="Z134" s="238">
        <v>3</v>
      </c>
      <c r="AB134" s="238">
        <v>2</v>
      </c>
      <c r="AC134" s="238">
        <v>98</v>
      </c>
      <c r="AD134" s="238">
        <v>212</v>
      </c>
      <c r="AE134" s="238" t="s">
        <v>2561</v>
      </c>
      <c r="AF134" s="238" t="s">
        <v>358</v>
      </c>
      <c r="AG134" s="238">
        <v>4</v>
      </c>
      <c r="AH134" s="238">
        <v>2</v>
      </c>
      <c r="AI134" s="238">
        <v>10</v>
      </c>
      <c r="AJ134" s="238">
        <v>3</v>
      </c>
      <c r="AK134" s="238">
        <v>21</v>
      </c>
      <c r="AL134" s="238">
        <v>62</v>
      </c>
      <c r="AM134" s="238" t="s">
        <v>354</v>
      </c>
      <c r="AN134" s="238">
        <v>5</v>
      </c>
      <c r="AO134" s="238">
        <v>1</v>
      </c>
      <c r="AS134" s="238">
        <v>1</v>
      </c>
      <c r="AT134" s="238">
        <v>98</v>
      </c>
      <c r="AU134" s="238">
        <v>55</v>
      </c>
      <c r="AV134" s="238">
        <v>11</v>
      </c>
      <c r="AW134" s="238">
        <v>21</v>
      </c>
      <c r="CT134" s="238">
        <v>464282</v>
      </c>
      <c r="CU134" s="238">
        <v>4967579</v>
      </c>
      <c r="CV134" s="238">
        <v>44.860731899999998</v>
      </c>
      <c r="CW134" s="238">
        <v>-93.452088900000007</v>
      </c>
      <c r="CX134" s="238" t="s">
        <v>359</v>
      </c>
      <c r="CY134" s="238" t="s">
        <v>4824</v>
      </c>
    </row>
    <row r="135" spans="1:103" x14ac:dyDescent="0.25">
      <c r="A135" s="238">
        <v>567516</v>
      </c>
      <c r="B135" s="238">
        <v>2</v>
      </c>
      <c r="C135" s="238">
        <v>212</v>
      </c>
      <c r="D135" s="238">
        <v>157.559</v>
      </c>
      <c r="E135" s="238">
        <v>27</v>
      </c>
      <c r="F135" s="238" t="s">
        <v>2420</v>
      </c>
      <c r="H135" s="238" t="s">
        <v>354</v>
      </c>
      <c r="I135" s="238">
        <v>25</v>
      </c>
      <c r="K135" s="238">
        <v>18502875</v>
      </c>
      <c r="M135" s="238">
        <v>2</v>
      </c>
      <c r="N135" s="238">
        <v>20</v>
      </c>
      <c r="O135" s="238">
        <v>2018</v>
      </c>
      <c r="P135" s="238" t="s">
        <v>368</v>
      </c>
      <c r="Q135" s="238">
        <v>10</v>
      </c>
      <c r="R135" s="238" t="s">
        <v>369</v>
      </c>
      <c r="S135" s="238">
        <v>5</v>
      </c>
      <c r="T135" s="238">
        <v>0</v>
      </c>
      <c r="U135" s="238">
        <v>1</v>
      </c>
      <c r="W135" s="238">
        <v>55</v>
      </c>
      <c r="X135" s="238">
        <v>2</v>
      </c>
      <c r="Y135" s="238">
        <v>1</v>
      </c>
      <c r="Z135" s="238">
        <v>1</v>
      </c>
      <c r="AB135" s="238">
        <v>5</v>
      </c>
      <c r="AC135" s="238">
        <v>98</v>
      </c>
      <c r="AD135" s="238" t="s">
        <v>357</v>
      </c>
      <c r="AF135" s="238" t="s">
        <v>405</v>
      </c>
      <c r="AG135" s="238">
        <v>3</v>
      </c>
      <c r="AH135" s="238">
        <v>2</v>
      </c>
      <c r="AI135" s="238">
        <v>3</v>
      </c>
      <c r="AJ135" s="238">
        <v>3</v>
      </c>
      <c r="AK135" s="238">
        <v>21</v>
      </c>
      <c r="AL135" s="238">
        <v>22</v>
      </c>
      <c r="AM135" s="238" t="s">
        <v>354</v>
      </c>
      <c r="AN135" s="238">
        <v>5</v>
      </c>
      <c r="AO135" s="238">
        <v>71</v>
      </c>
      <c r="AS135" s="238">
        <v>15</v>
      </c>
      <c r="AT135" s="238">
        <v>9</v>
      </c>
      <c r="AU135" s="238">
        <v>55</v>
      </c>
      <c r="AV135" s="238">
        <v>12</v>
      </c>
      <c r="AW135" s="238">
        <v>24</v>
      </c>
      <c r="CT135" s="238">
        <v>464296.00372534199</v>
      </c>
      <c r="CU135" s="238">
        <v>4967619.9390398804</v>
      </c>
      <c r="CV135" s="238">
        <v>44.861100489999998</v>
      </c>
      <c r="CW135" s="238">
        <v>-93.451917890000004</v>
      </c>
      <c r="CX135" s="238" t="s">
        <v>359</v>
      </c>
      <c r="CY135" s="238" t="s">
        <v>4825</v>
      </c>
    </row>
    <row r="136" spans="1:103" x14ac:dyDescent="0.25">
      <c r="A136" s="238">
        <v>10978313</v>
      </c>
      <c r="B136" s="238">
        <v>2</v>
      </c>
      <c r="C136" s="238">
        <v>212</v>
      </c>
      <c r="D136" s="238">
        <v>157.56200000000001</v>
      </c>
      <c r="E136" s="238">
        <v>27</v>
      </c>
      <c r="F136" s="238" t="s">
        <v>2420</v>
      </c>
      <c r="H136" s="238" t="s">
        <v>354</v>
      </c>
      <c r="I136" s="238">
        <v>25</v>
      </c>
      <c r="K136" s="238">
        <v>14507818</v>
      </c>
      <c r="L136" s="238">
        <v>142150128</v>
      </c>
      <c r="M136" s="238">
        <v>7</v>
      </c>
      <c r="N136" s="238">
        <v>22</v>
      </c>
      <c r="O136" s="238">
        <v>2014</v>
      </c>
      <c r="P136" s="238" t="s">
        <v>368</v>
      </c>
      <c r="Q136" s="238">
        <v>9</v>
      </c>
      <c r="R136" s="238" t="s">
        <v>356</v>
      </c>
      <c r="S136" s="238">
        <v>5</v>
      </c>
      <c r="T136" s="238">
        <v>0</v>
      </c>
      <c r="U136" s="238">
        <v>2</v>
      </c>
      <c r="V136" s="238">
        <v>10</v>
      </c>
      <c r="W136" s="238">
        <v>10</v>
      </c>
      <c r="X136" s="238">
        <v>2</v>
      </c>
      <c r="Y136" s="238">
        <v>1</v>
      </c>
      <c r="Z136" s="238">
        <v>1</v>
      </c>
      <c r="AB136" s="238">
        <v>1</v>
      </c>
      <c r="AC136" s="238">
        <v>98</v>
      </c>
      <c r="AD136" s="238">
        <v>212</v>
      </c>
      <c r="AE136" s="238" t="s">
        <v>4750</v>
      </c>
      <c r="AF136" s="238" t="s">
        <v>358</v>
      </c>
      <c r="AG136" s="238">
        <v>5</v>
      </c>
      <c r="AH136" s="238">
        <v>2</v>
      </c>
      <c r="AI136" s="238">
        <v>4</v>
      </c>
      <c r="AJ136" s="238">
        <v>4</v>
      </c>
      <c r="AK136" s="238">
        <v>28</v>
      </c>
      <c r="AL136" s="238">
        <v>72</v>
      </c>
      <c r="AM136" s="238" t="s">
        <v>354</v>
      </c>
      <c r="AN136" s="238">
        <v>5</v>
      </c>
      <c r="AO136" s="238">
        <v>8</v>
      </c>
      <c r="AS136" s="238">
        <v>1</v>
      </c>
      <c r="AT136" s="238">
        <v>98</v>
      </c>
      <c r="AU136" s="238">
        <v>60</v>
      </c>
      <c r="AV136" s="238">
        <v>11</v>
      </c>
      <c r="AW136" s="238">
        <v>21</v>
      </c>
      <c r="AX136" s="238">
        <v>2</v>
      </c>
      <c r="AY136" s="238">
        <v>2</v>
      </c>
      <c r="AZ136" s="238">
        <v>4</v>
      </c>
      <c r="BA136" s="238">
        <v>21</v>
      </c>
      <c r="BB136" s="238">
        <v>32</v>
      </c>
      <c r="BC136" s="238" t="s">
        <v>363</v>
      </c>
      <c r="BD136" s="238">
        <v>5</v>
      </c>
      <c r="BE136" s="238">
        <v>1</v>
      </c>
      <c r="BI136" s="238">
        <v>1</v>
      </c>
      <c r="BJ136" s="238">
        <v>98</v>
      </c>
      <c r="BK136" s="238">
        <v>60</v>
      </c>
      <c r="BL136" s="238">
        <v>11</v>
      </c>
      <c r="BM136" s="238">
        <v>21</v>
      </c>
      <c r="CT136" s="238">
        <v>464304</v>
      </c>
      <c r="CU136" s="238">
        <v>4967576</v>
      </c>
      <c r="CV136" s="238">
        <v>44.8607035</v>
      </c>
      <c r="CW136" s="238">
        <v>-93.451812500000003</v>
      </c>
      <c r="CX136" s="238" t="s">
        <v>359</v>
      </c>
      <c r="CY136" s="238" t="s">
        <v>4826</v>
      </c>
    </row>
    <row r="137" spans="1:103" x14ac:dyDescent="0.25">
      <c r="A137" s="238">
        <v>453201</v>
      </c>
      <c r="B137" s="238">
        <v>2</v>
      </c>
      <c r="C137" s="238">
        <v>212</v>
      </c>
      <c r="D137" s="238">
        <v>157.56299999999999</v>
      </c>
      <c r="E137" s="238">
        <v>27</v>
      </c>
      <c r="F137" s="238" t="s">
        <v>2420</v>
      </c>
      <c r="H137" s="238" t="s">
        <v>354</v>
      </c>
      <c r="I137" s="238">
        <v>25</v>
      </c>
      <c r="K137" s="238">
        <v>17505017</v>
      </c>
      <c r="M137" s="238">
        <v>5</v>
      </c>
      <c r="N137" s="238">
        <v>9</v>
      </c>
      <c r="O137" s="238">
        <v>2017</v>
      </c>
      <c r="P137" s="238" t="s">
        <v>368</v>
      </c>
      <c r="Q137" s="238">
        <v>15</v>
      </c>
      <c r="R137" s="238" t="s">
        <v>369</v>
      </c>
      <c r="S137" s="238">
        <v>5</v>
      </c>
      <c r="T137" s="238">
        <v>0</v>
      </c>
      <c r="U137" s="238">
        <v>1</v>
      </c>
      <c r="W137" s="238">
        <v>55</v>
      </c>
      <c r="X137" s="238">
        <v>2</v>
      </c>
      <c r="Y137" s="238">
        <v>1</v>
      </c>
      <c r="Z137" s="238">
        <v>1</v>
      </c>
      <c r="AB137" s="238">
        <v>1</v>
      </c>
      <c r="AC137" s="238">
        <v>98</v>
      </c>
      <c r="AD137" s="238" t="s">
        <v>4827</v>
      </c>
      <c r="AF137" s="238" t="s">
        <v>358</v>
      </c>
      <c r="AG137" s="238">
        <v>3</v>
      </c>
      <c r="AH137" s="238">
        <v>2</v>
      </c>
      <c r="AI137" s="238">
        <v>4</v>
      </c>
      <c r="AJ137" s="238">
        <v>3</v>
      </c>
      <c r="AK137" s="238">
        <v>30</v>
      </c>
      <c r="AL137" s="238">
        <v>23</v>
      </c>
      <c r="AM137" s="238" t="s">
        <v>354</v>
      </c>
      <c r="AN137" s="238">
        <v>9</v>
      </c>
      <c r="AO137" s="238">
        <v>70</v>
      </c>
      <c r="AP137" s="238">
        <v>62</v>
      </c>
      <c r="AS137" s="238">
        <v>15</v>
      </c>
      <c r="AT137" s="238">
        <v>9</v>
      </c>
      <c r="AU137" s="238">
        <v>60</v>
      </c>
      <c r="AV137" s="238">
        <v>11</v>
      </c>
      <c r="AW137" s="238">
        <v>21</v>
      </c>
      <c r="CT137" s="238">
        <v>464304.47040894203</v>
      </c>
      <c r="CU137" s="238">
        <v>4967581.83896368</v>
      </c>
      <c r="CV137" s="238">
        <v>44.860757939999999</v>
      </c>
      <c r="CW137" s="238">
        <v>-93.451808040000003</v>
      </c>
      <c r="CX137" s="238" t="s">
        <v>359</v>
      </c>
      <c r="CY137" s="238" t="s">
        <v>4828</v>
      </c>
    </row>
    <row r="138" spans="1:103" x14ac:dyDescent="0.25">
      <c r="A138" s="238">
        <v>817367</v>
      </c>
      <c r="B138" s="238">
        <v>2</v>
      </c>
      <c r="C138" s="238">
        <v>212</v>
      </c>
      <c r="D138" s="238">
        <v>157.56299999999999</v>
      </c>
      <c r="E138" s="238">
        <v>27</v>
      </c>
      <c r="F138" s="238" t="s">
        <v>2420</v>
      </c>
      <c r="H138" s="238" t="s">
        <v>354</v>
      </c>
      <c r="I138" s="238">
        <v>25</v>
      </c>
      <c r="K138" s="238">
        <v>20505218</v>
      </c>
      <c r="L138" s="238">
        <v>201820159</v>
      </c>
      <c r="M138" s="238">
        <v>6</v>
      </c>
      <c r="N138" s="238">
        <v>30</v>
      </c>
      <c r="O138" s="238">
        <v>2020</v>
      </c>
      <c r="P138" s="238" t="s">
        <v>368</v>
      </c>
      <c r="Q138" s="238">
        <v>20</v>
      </c>
      <c r="R138" s="238" t="s">
        <v>356</v>
      </c>
      <c r="S138" s="238">
        <v>5</v>
      </c>
      <c r="T138" s="238">
        <v>0</v>
      </c>
      <c r="U138" s="238">
        <v>2</v>
      </c>
      <c r="W138" s="238">
        <v>38</v>
      </c>
      <c r="X138" s="238">
        <v>2</v>
      </c>
      <c r="Y138" s="238">
        <v>3</v>
      </c>
      <c r="Z138" s="238">
        <v>1</v>
      </c>
      <c r="AB138" s="238">
        <v>1</v>
      </c>
      <c r="AC138" s="238">
        <v>98</v>
      </c>
      <c r="AD138" s="238" t="s">
        <v>4796</v>
      </c>
      <c r="AF138" s="238" t="s">
        <v>405</v>
      </c>
      <c r="AG138" s="238">
        <v>90</v>
      </c>
      <c r="AH138" s="238">
        <v>2</v>
      </c>
      <c r="AI138" s="238">
        <v>4</v>
      </c>
      <c r="AJ138" s="238">
        <v>3</v>
      </c>
      <c r="AK138" s="238">
        <v>21</v>
      </c>
      <c r="AL138" s="238">
        <v>42</v>
      </c>
      <c r="AM138" s="238" t="s">
        <v>363</v>
      </c>
      <c r="AN138" s="238">
        <v>5</v>
      </c>
      <c r="AO138" s="238">
        <v>70</v>
      </c>
      <c r="AP138" s="238">
        <v>90</v>
      </c>
      <c r="AS138" s="238">
        <v>15</v>
      </c>
      <c r="AT138" s="238">
        <v>9</v>
      </c>
      <c r="AU138" s="238">
        <v>60</v>
      </c>
      <c r="AV138" s="238">
        <v>11</v>
      </c>
      <c r="AW138" s="238">
        <v>21</v>
      </c>
      <c r="AX138" s="238">
        <v>2</v>
      </c>
      <c r="AY138" s="238">
        <v>2</v>
      </c>
      <c r="AZ138" s="238">
        <v>3</v>
      </c>
      <c r="BA138" s="238">
        <v>21</v>
      </c>
      <c r="BB138" s="238">
        <v>54</v>
      </c>
      <c r="BC138" s="238" t="s">
        <v>363</v>
      </c>
      <c r="BD138" s="238">
        <v>5</v>
      </c>
      <c r="BE138" s="238">
        <v>1</v>
      </c>
      <c r="BI138" s="238">
        <v>15</v>
      </c>
      <c r="BJ138" s="238">
        <v>9</v>
      </c>
      <c r="BK138" s="238">
        <v>60</v>
      </c>
      <c r="BL138" s="238">
        <v>11</v>
      </c>
      <c r="BM138" s="238">
        <v>21</v>
      </c>
      <c r="CT138" s="238">
        <v>464321.40377614199</v>
      </c>
      <c r="CU138" s="238">
        <v>4967615.7056980804</v>
      </c>
      <c r="CV138" s="238">
        <v>44.861063659999999</v>
      </c>
      <c r="CW138" s="238">
        <v>-93.451596100000003</v>
      </c>
      <c r="CX138" s="238" t="s">
        <v>359</v>
      </c>
      <c r="CY138" s="238" t="s">
        <v>4829</v>
      </c>
    </row>
    <row r="139" spans="1:103" x14ac:dyDescent="0.25">
      <c r="A139" s="238">
        <v>321076</v>
      </c>
      <c r="B139" s="238">
        <v>2</v>
      </c>
      <c r="C139" s="238">
        <v>212</v>
      </c>
      <c r="D139" s="238">
        <v>157.565</v>
      </c>
      <c r="E139" s="238">
        <v>27</v>
      </c>
      <c r="F139" s="238" t="s">
        <v>2420</v>
      </c>
      <c r="H139" s="238" t="s">
        <v>354</v>
      </c>
      <c r="I139" s="238">
        <v>25</v>
      </c>
      <c r="K139" s="238">
        <v>16500250</v>
      </c>
      <c r="M139" s="238">
        <v>1</v>
      </c>
      <c r="N139" s="238">
        <v>7</v>
      </c>
      <c r="O139" s="238">
        <v>2016</v>
      </c>
      <c r="P139" s="238" t="s">
        <v>384</v>
      </c>
      <c r="Q139" s="238">
        <v>18</v>
      </c>
      <c r="R139" s="238" t="s">
        <v>356</v>
      </c>
      <c r="S139" s="238">
        <v>5</v>
      </c>
      <c r="T139" s="238">
        <v>0</v>
      </c>
      <c r="U139" s="238">
        <v>2</v>
      </c>
      <c r="V139" s="238">
        <v>12</v>
      </c>
      <c r="W139" s="238">
        <v>10</v>
      </c>
      <c r="X139" s="238">
        <v>2</v>
      </c>
      <c r="Y139" s="238">
        <v>4</v>
      </c>
      <c r="Z139" s="238">
        <v>1</v>
      </c>
      <c r="AB139" s="238">
        <v>1</v>
      </c>
      <c r="AC139" s="238">
        <v>98</v>
      </c>
      <c r="AD139" s="238" t="s">
        <v>357</v>
      </c>
      <c r="AF139" s="238" t="s">
        <v>358</v>
      </c>
      <c r="AG139" s="238">
        <v>7</v>
      </c>
      <c r="AH139" s="238">
        <v>2</v>
      </c>
      <c r="AI139" s="238">
        <v>4</v>
      </c>
      <c r="AJ139" s="238">
        <v>4</v>
      </c>
      <c r="AK139" s="238">
        <v>26</v>
      </c>
      <c r="AL139" s="238">
        <v>52</v>
      </c>
      <c r="AM139" s="238" t="s">
        <v>354</v>
      </c>
      <c r="AN139" s="238">
        <v>5</v>
      </c>
      <c r="AO139" s="238">
        <v>1</v>
      </c>
      <c r="AS139" s="238">
        <v>15</v>
      </c>
      <c r="AT139" s="238">
        <v>98</v>
      </c>
      <c r="AU139" s="238">
        <v>65</v>
      </c>
      <c r="AV139" s="238">
        <v>11</v>
      </c>
      <c r="AW139" s="238">
        <v>21</v>
      </c>
      <c r="AX139" s="238">
        <v>2</v>
      </c>
      <c r="AY139" s="238">
        <v>2</v>
      </c>
      <c r="AZ139" s="238">
        <v>4</v>
      </c>
      <c r="BA139" s="238">
        <v>21</v>
      </c>
      <c r="BB139" s="238">
        <v>38</v>
      </c>
      <c r="BC139" s="238" t="s">
        <v>363</v>
      </c>
      <c r="BD139" s="238">
        <v>5</v>
      </c>
      <c r="BE139" s="238">
        <v>90</v>
      </c>
      <c r="BI139" s="238">
        <v>15</v>
      </c>
      <c r="BJ139" s="238">
        <v>98</v>
      </c>
      <c r="BK139" s="238">
        <v>65</v>
      </c>
      <c r="BL139" s="238">
        <v>11</v>
      </c>
      <c r="BM139" s="238">
        <v>21</v>
      </c>
      <c r="CT139" s="238">
        <v>464308.70375074202</v>
      </c>
      <c r="CU139" s="238">
        <v>4967586.07230548</v>
      </c>
      <c r="CV139" s="238">
        <v>44.860796260000001</v>
      </c>
      <c r="CW139" s="238">
        <v>-93.45175476</v>
      </c>
      <c r="CX139" s="238" t="s">
        <v>359</v>
      </c>
      <c r="CY139" s="238" t="s">
        <v>4830</v>
      </c>
    </row>
    <row r="140" spans="1:103" x14ac:dyDescent="0.25">
      <c r="A140" s="238">
        <v>687790</v>
      </c>
      <c r="B140" s="238">
        <v>2</v>
      </c>
      <c r="C140" s="238">
        <v>212</v>
      </c>
      <c r="D140" s="238">
        <v>157.566</v>
      </c>
      <c r="E140" s="238">
        <v>27</v>
      </c>
      <c r="F140" s="238" t="s">
        <v>2420</v>
      </c>
      <c r="H140" s="238" t="s">
        <v>354</v>
      </c>
      <c r="I140" s="238">
        <v>25</v>
      </c>
      <c r="K140" s="238">
        <v>19502086</v>
      </c>
      <c r="M140" s="238">
        <v>2</v>
      </c>
      <c r="N140" s="238">
        <v>7</v>
      </c>
      <c r="O140" s="238">
        <v>2019</v>
      </c>
      <c r="P140" s="238" t="s">
        <v>384</v>
      </c>
      <c r="Q140" s="238">
        <v>14</v>
      </c>
      <c r="R140" s="238" t="s">
        <v>356</v>
      </c>
      <c r="S140" s="238">
        <v>5</v>
      </c>
      <c r="T140" s="238">
        <v>0</v>
      </c>
      <c r="U140" s="238">
        <v>2</v>
      </c>
      <c r="V140" s="238">
        <v>12</v>
      </c>
      <c r="W140" s="238">
        <v>10</v>
      </c>
      <c r="X140" s="238">
        <v>2</v>
      </c>
      <c r="Y140" s="238">
        <v>1</v>
      </c>
      <c r="Z140" s="238">
        <v>1</v>
      </c>
      <c r="AB140" s="238">
        <v>5</v>
      </c>
      <c r="AC140" s="238">
        <v>98</v>
      </c>
      <c r="AD140" s="238" t="s">
        <v>4831</v>
      </c>
      <c r="AF140" s="238" t="s">
        <v>405</v>
      </c>
      <c r="AG140" s="238">
        <v>7</v>
      </c>
      <c r="AH140" s="238">
        <v>2</v>
      </c>
      <c r="AI140" s="238">
        <v>49</v>
      </c>
      <c r="AJ140" s="238">
        <v>4</v>
      </c>
      <c r="AK140" s="238">
        <v>26</v>
      </c>
      <c r="AL140" s="238">
        <v>51</v>
      </c>
      <c r="AM140" s="238" t="s">
        <v>354</v>
      </c>
      <c r="AN140" s="238">
        <v>5</v>
      </c>
      <c r="AO140" s="238">
        <v>1</v>
      </c>
      <c r="AS140" s="238">
        <v>15</v>
      </c>
      <c r="AT140" s="238">
        <v>9</v>
      </c>
      <c r="AU140" s="238">
        <v>60</v>
      </c>
      <c r="AV140" s="238">
        <v>11</v>
      </c>
      <c r="AW140" s="238">
        <v>21</v>
      </c>
      <c r="AX140" s="238">
        <v>2</v>
      </c>
      <c r="AY140" s="238">
        <v>2</v>
      </c>
      <c r="AZ140" s="238">
        <v>4</v>
      </c>
      <c r="BA140" s="238">
        <v>27</v>
      </c>
      <c r="BB140" s="238">
        <v>57</v>
      </c>
      <c r="BC140" s="238" t="s">
        <v>354</v>
      </c>
      <c r="BD140" s="238">
        <v>5</v>
      </c>
      <c r="BE140" s="238">
        <v>70</v>
      </c>
      <c r="BF140" s="238">
        <v>71</v>
      </c>
      <c r="BI140" s="238">
        <v>15</v>
      </c>
      <c r="BJ140" s="238">
        <v>9</v>
      </c>
      <c r="BK140" s="238">
        <v>60</v>
      </c>
      <c r="BL140" s="238">
        <v>11</v>
      </c>
      <c r="BM140" s="238">
        <v>21</v>
      </c>
      <c r="CT140" s="238">
        <v>464325.63711794198</v>
      </c>
      <c r="CU140" s="238">
        <v>4967615.7056980804</v>
      </c>
      <c r="CV140" s="238">
        <v>44.861063870000002</v>
      </c>
      <c r="CW140" s="238">
        <v>-93.451542520000004</v>
      </c>
      <c r="CX140" s="238" t="s">
        <v>359</v>
      </c>
      <c r="CY140" s="238" t="s">
        <v>4832</v>
      </c>
    </row>
    <row r="141" spans="1:103" x14ac:dyDescent="0.25">
      <c r="A141" s="238">
        <v>768688</v>
      </c>
      <c r="B141" s="238">
        <v>2</v>
      </c>
      <c r="C141" s="238">
        <v>212</v>
      </c>
      <c r="D141" s="238">
        <v>157.56700000000001</v>
      </c>
      <c r="E141" s="238">
        <v>27</v>
      </c>
      <c r="F141" s="238" t="s">
        <v>2420</v>
      </c>
      <c r="H141" s="238" t="s">
        <v>354</v>
      </c>
      <c r="I141" s="238">
        <v>25</v>
      </c>
      <c r="K141" s="238">
        <v>19514882</v>
      </c>
      <c r="M141" s="238">
        <v>12</v>
      </c>
      <c r="N141" s="238">
        <v>6</v>
      </c>
      <c r="O141" s="238">
        <v>2019</v>
      </c>
      <c r="P141" s="238" t="s">
        <v>362</v>
      </c>
      <c r="Q141" s="238">
        <v>16</v>
      </c>
      <c r="R141" s="238" t="s">
        <v>356</v>
      </c>
      <c r="S141" s="238">
        <v>5</v>
      </c>
      <c r="T141" s="238">
        <v>0</v>
      </c>
      <c r="U141" s="238">
        <v>2</v>
      </c>
      <c r="V141" s="238">
        <v>10</v>
      </c>
      <c r="W141" s="238">
        <v>10</v>
      </c>
      <c r="X141" s="238">
        <v>2</v>
      </c>
      <c r="Y141" s="238">
        <v>4</v>
      </c>
      <c r="Z141" s="238">
        <v>1</v>
      </c>
      <c r="AB141" s="238">
        <v>1</v>
      </c>
      <c r="AC141" s="238">
        <v>98</v>
      </c>
      <c r="AD141" s="238" t="s">
        <v>357</v>
      </c>
      <c r="AF141" s="238" t="s">
        <v>405</v>
      </c>
      <c r="AG141" s="238">
        <v>5</v>
      </c>
      <c r="AH141" s="238">
        <v>2</v>
      </c>
      <c r="AI141" s="238">
        <v>2</v>
      </c>
      <c r="AJ141" s="238">
        <v>4</v>
      </c>
      <c r="AK141" s="238">
        <v>28</v>
      </c>
      <c r="AL141" s="238">
        <v>29</v>
      </c>
      <c r="AM141" s="238" t="s">
        <v>363</v>
      </c>
      <c r="AN141" s="238">
        <v>5</v>
      </c>
      <c r="AO141" s="238">
        <v>10</v>
      </c>
      <c r="AS141" s="238">
        <v>15</v>
      </c>
      <c r="AT141" s="238">
        <v>98</v>
      </c>
      <c r="AU141" s="238">
        <v>60</v>
      </c>
      <c r="AV141" s="238">
        <v>11</v>
      </c>
      <c r="AW141" s="238">
        <v>21</v>
      </c>
      <c r="AX141" s="238">
        <v>2</v>
      </c>
      <c r="AY141" s="238">
        <v>4</v>
      </c>
      <c r="AZ141" s="238">
        <v>4</v>
      </c>
      <c r="BA141" s="238">
        <v>28</v>
      </c>
      <c r="BB141" s="238">
        <v>47</v>
      </c>
      <c r="BC141" s="238" t="s">
        <v>363</v>
      </c>
      <c r="BD141" s="238">
        <v>5</v>
      </c>
      <c r="BE141" s="238">
        <v>99</v>
      </c>
      <c r="BI141" s="238">
        <v>15</v>
      </c>
      <c r="BJ141" s="238">
        <v>98</v>
      </c>
      <c r="BK141" s="238">
        <v>60</v>
      </c>
      <c r="BL141" s="238">
        <v>11</v>
      </c>
      <c r="BM141" s="238">
        <v>21</v>
      </c>
      <c r="CT141" s="238">
        <v>464325.63711794198</v>
      </c>
      <c r="CU141" s="238">
        <v>4967611.4723562803</v>
      </c>
      <c r="CV141" s="238">
        <v>44.861025759999997</v>
      </c>
      <c r="CW141" s="238">
        <v>-93.451542219999993</v>
      </c>
      <c r="CX141" s="238" t="s">
        <v>359</v>
      </c>
      <c r="CY141" s="238" t="s">
        <v>4833</v>
      </c>
    </row>
    <row r="142" spans="1:103" x14ac:dyDescent="0.25">
      <c r="A142" s="238">
        <v>529458</v>
      </c>
      <c r="B142" s="238">
        <v>2</v>
      </c>
      <c r="C142" s="238">
        <v>212</v>
      </c>
      <c r="D142" s="238">
        <v>157.56800000000001</v>
      </c>
      <c r="E142" s="238">
        <v>27</v>
      </c>
      <c r="F142" s="238" t="s">
        <v>2420</v>
      </c>
      <c r="H142" s="238" t="s">
        <v>354</v>
      </c>
      <c r="I142" s="238">
        <v>25</v>
      </c>
      <c r="K142" s="238">
        <v>17046021</v>
      </c>
      <c r="M142" s="238">
        <v>12</v>
      </c>
      <c r="N142" s="238">
        <v>29</v>
      </c>
      <c r="O142" s="238">
        <v>2017</v>
      </c>
      <c r="P142" s="238" t="s">
        <v>362</v>
      </c>
      <c r="Q142" s="238">
        <v>0</v>
      </c>
      <c r="R142" s="238" t="s">
        <v>369</v>
      </c>
      <c r="S142" s="238">
        <v>5</v>
      </c>
      <c r="T142" s="238">
        <v>0</v>
      </c>
      <c r="U142" s="238">
        <v>1</v>
      </c>
      <c r="W142" s="238">
        <v>55</v>
      </c>
      <c r="X142" s="238">
        <v>2</v>
      </c>
      <c r="Y142" s="238">
        <v>4</v>
      </c>
      <c r="Z142" s="238">
        <v>2</v>
      </c>
      <c r="AB142" s="238">
        <v>5</v>
      </c>
      <c r="AC142" s="238">
        <v>98</v>
      </c>
      <c r="AD142" s="238" t="s">
        <v>357</v>
      </c>
      <c r="AF142" s="238" t="s">
        <v>358</v>
      </c>
      <c r="AG142" s="238">
        <v>3</v>
      </c>
      <c r="AH142" s="238">
        <v>2</v>
      </c>
      <c r="AI142" s="238">
        <v>2</v>
      </c>
      <c r="AJ142" s="238">
        <v>3</v>
      </c>
      <c r="AK142" s="238">
        <v>21</v>
      </c>
      <c r="AL142" s="238">
        <v>22</v>
      </c>
      <c r="AM142" s="238" t="s">
        <v>354</v>
      </c>
      <c r="AN142" s="238">
        <v>5</v>
      </c>
      <c r="AO142" s="238">
        <v>62</v>
      </c>
      <c r="AP142" s="238">
        <v>71</v>
      </c>
      <c r="AS142" s="238">
        <v>15</v>
      </c>
      <c r="AT142" s="238">
        <v>9</v>
      </c>
      <c r="AU142" s="238">
        <v>60</v>
      </c>
      <c r="AV142" s="238">
        <v>11</v>
      </c>
      <c r="AW142" s="238">
        <v>21</v>
      </c>
      <c r="CT142" s="238">
        <v>464313.37477317703</v>
      </c>
      <c r="CU142" s="238">
        <v>4967580.0293249302</v>
      </c>
      <c r="CV142" s="238">
        <v>44.860742100000003</v>
      </c>
      <c r="CW142" s="238">
        <v>-93.451695209999997</v>
      </c>
      <c r="CX142" s="238" t="s">
        <v>359</v>
      </c>
      <c r="CY142" s="238" t="s">
        <v>4834</v>
      </c>
    </row>
    <row r="143" spans="1:103" x14ac:dyDescent="0.25">
      <c r="A143" s="238">
        <v>510375</v>
      </c>
      <c r="B143" s="238">
        <v>2</v>
      </c>
      <c r="C143" s="238">
        <v>212</v>
      </c>
      <c r="D143" s="238">
        <v>157.571</v>
      </c>
      <c r="E143" s="238">
        <v>27</v>
      </c>
      <c r="F143" s="238" t="s">
        <v>2420</v>
      </c>
      <c r="H143" s="238" t="s">
        <v>354</v>
      </c>
      <c r="I143" s="238">
        <v>25</v>
      </c>
      <c r="K143" s="238">
        <v>17511768</v>
      </c>
      <c r="M143" s="238">
        <v>10</v>
      </c>
      <c r="N143" s="238">
        <v>21</v>
      </c>
      <c r="O143" s="238">
        <v>2017</v>
      </c>
      <c r="P143" s="238" t="s">
        <v>364</v>
      </c>
      <c r="Q143" s="238">
        <v>7</v>
      </c>
      <c r="R143" s="238" t="s">
        <v>356</v>
      </c>
      <c r="S143" s="238">
        <v>4</v>
      </c>
      <c r="T143" s="238">
        <v>0</v>
      </c>
      <c r="U143" s="238">
        <v>2</v>
      </c>
      <c r="V143" s="238">
        <v>12</v>
      </c>
      <c r="W143" s="238">
        <v>10</v>
      </c>
      <c r="X143" s="238">
        <v>2</v>
      </c>
      <c r="Y143" s="238">
        <v>4</v>
      </c>
      <c r="Z143" s="238">
        <v>3</v>
      </c>
      <c r="AA143" s="238">
        <v>2</v>
      </c>
      <c r="AB143" s="238">
        <v>2</v>
      </c>
      <c r="AC143" s="238">
        <v>98</v>
      </c>
      <c r="AD143" s="238" t="s">
        <v>4796</v>
      </c>
      <c r="AF143" s="238" t="s">
        <v>405</v>
      </c>
      <c r="AG143" s="238">
        <v>7</v>
      </c>
      <c r="AH143" s="238">
        <v>2</v>
      </c>
      <c r="AI143" s="238">
        <v>2</v>
      </c>
      <c r="AJ143" s="238">
        <v>4</v>
      </c>
      <c r="AK143" s="238">
        <v>34</v>
      </c>
      <c r="AL143" s="238">
        <v>44</v>
      </c>
      <c r="AM143" s="238" t="s">
        <v>363</v>
      </c>
      <c r="AN143" s="238">
        <v>5</v>
      </c>
      <c r="AO143" s="238">
        <v>1</v>
      </c>
      <c r="AS143" s="238">
        <v>15</v>
      </c>
      <c r="AT143" s="238">
        <v>9</v>
      </c>
      <c r="AU143" s="238">
        <v>60</v>
      </c>
      <c r="AV143" s="238">
        <v>11</v>
      </c>
      <c r="AW143" s="238">
        <v>21</v>
      </c>
      <c r="AX143" s="238">
        <v>2</v>
      </c>
      <c r="AY143" s="238">
        <v>4</v>
      </c>
      <c r="AZ143" s="238">
        <v>4</v>
      </c>
      <c r="BA143" s="238">
        <v>21</v>
      </c>
      <c r="BB143" s="238">
        <v>66</v>
      </c>
      <c r="BC143" s="238" t="s">
        <v>363</v>
      </c>
      <c r="BD143" s="238">
        <v>5</v>
      </c>
      <c r="BE143" s="238">
        <v>1</v>
      </c>
      <c r="BI143" s="238">
        <v>15</v>
      </c>
      <c r="BJ143" s="238">
        <v>9</v>
      </c>
      <c r="BK143" s="238">
        <v>60</v>
      </c>
      <c r="BL143" s="238">
        <v>11</v>
      </c>
      <c r="BM143" s="238">
        <v>21</v>
      </c>
      <c r="CT143" s="238">
        <v>464296.00372534199</v>
      </c>
      <c r="CU143" s="238">
        <v>4967619.9390398804</v>
      </c>
      <c r="CV143" s="238">
        <v>44.861100489999998</v>
      </c>
      <c r="CW143" s="238">
        <v>-93.451917890000004</v>
      </c>
      <c r="CX143" s="238" t="s">
        <v>359</v>
      </c>
      <c r="CY143" s="238" t="s">
        <v>4835</v>
      </c>
    </row>
    <row r="144" spans="1:103" x14ac:dyDescent="0.25">
      <c r="A144" s="238">
        <v>10858572</v>
      </c>
      <c r="B144" s="238">
        <v>2</v>
      </c>
      <c r="C144" s="238">
        <v>212</v>
      </c>
      <c r="D144" s="238">
        <v>157.577</v>
      </c>
      <c r="E144" s="238">
        <v>27</v>
      </c>
      <c r="F144" s="238" t="s">
        <v>2420</v>
      </c>
      <c r="H144" s="238" t="s">
        <v>354</v>
      </c>
      <c r="I144" s="238">
        <v>25</v>
      </c>
      <c r="K144" s="238">
        <v>13500983</v>
      </c>
      <c r="L144" s="238">
        <v>130280357</v>
      </c>
      <c r="M144" s="238">
        <v>1</v>
      </c>
      <c r="N144" s="238">
        <v>27</v>
      </c>
      <c r="O144" s="238">
        <v>2013</v>
      </c>
      <c r="P144" s="238" t="s">
        <v>366</v>
      </c>
      <c r="Q144" s="238">
        <v>14</v>
      </c>
      <c r="R144" s="238" t="s">
        <v>356</v>
      </c>
      <c r="S144" s="238">
        <v>4</v>
      </c>
      <c r="T144" s="238">
        <v>0</v>
      </c>
      <c r="U144" s="238">
        <v>2</v>
      </c>
      <c r="V144" s="238">
        <v>8</v>
      </c>
      <c r="W144" s="238">
        <v>10</v>
      </c>
      <c r="X144" s="238">
        <v>2</v>
      </c>
      <c r="Y144" s="238">
        <v>1</v>
      </c>
      <c r="Z144" s="238">
        <v>4</v>
      </c>
      <c r="AA144" s="238">
        <v>2</v>
      </c>
      <c r="AB144" s="238">
        <v>3</v>
      </c>
      <c r="AC144" s="238">
        <v>98</v>
      </c>
      <c r="AD144" s="238" t="s">
        <v>376</v>
      </c>
      <c r="AE144" s="238" t="s">
        <v>4836</v>
      </c>
      <c r="AF144" s="238" t="s">
        <v>358</v>
      </c>
      <c r="AG144" s="238">
        <v>8</v>
      </c>
      <c r="AH144" s="238">
        <v>2</v>
      </c>
      <c r="AI144" s="238">
        <v>4</v>
      </c>
      <c r="AJ144" s="238">
        <v>4</v>
      </c>
      <c r="AK144" s="238">
        <v>21</v>
      </c>
      <c r="AL144" s="238">
        <v>32</v>
      </c>
      <c r="AM144" s="238" t="s">
        <v>354</v>
      </c>
      <c r="AN144" s="238">
        <v>5</v>
      </c>
      <c r="AO144" s="238">
        <v>1</v>
      </c>
      <c r="AS144" s="238">
        <v>1</v>
      </c>
      <c r="AT144" s="238">
        <v>98</v>
      </c>
      <c r="AU144" s="238">
        <v>60</v>
      </c>
      <c r="AV144" s="238">
        <v>11</v>
      </c>
      <c r="AW144" s="238">
        <v>21</v>
      </c>
      <c r="AX144" s="238">
        <v>2</v>
      </c>
      <c r="AY144" s="238">
        <v>2</v>
      </c>
      <c r="AZ144" s="238">
        <v>4</v>
      </c>
      <c r="BA144" s="238">
        <v>21</v>
      </c>
      <c r="BB144" s="238">
        <v>30</v>
      </c>
      <c r="BC144" s="238" t="s">
        <v>354</v>
      </c>
      <c r="BD144" s="238">
        <v>5</v>
      </c>
      <c r="BE144" s="238">
        <v>3</v>
      </c>
      <c r="BI144" s="238">
        <v>1</v>
      </c>
      <c r="BJ144" s="238">
        <v>98</v>
      </c>
      <c r="BK144" s="238">
        <v>60</v>
      </c>
      <c r="BL144" s="238">
        <v>11</v>
      </c>
      <c r="BM144" s="238">
        <v>21</v>
      </c>
      <c r="CT144" s="238">
        <v>464328</v>
      </c>
      <c r="CU144" s="238">
        <v>4967573</v>
      </c>
      <c r="CV144" s="238">
        <v>44.860677500000001</v>
      </c>
      <c r="CW144" s="238">
        <v>-93.451513300000002</v>
      </c>
      <c r="CX144" s="238" t="s">
        <v>359</v>
      </c>
      <c r="CY144" s="238" t="s">
        <v>4837</v>
      </c>
    </row>
    <row r="145" spans="1:103" x14ac:dyDescent="0.25">
      <c r="A145" s="238">
        <v>743349</v>
      </c>
      <c r="B145" s="238">
        <v>2</v>
      </c>
      <c r="C145" s="238">
        <v>212</v>
      </c>
      <c r="D145" s="238">
        <v>157.57900000000001</v>
      </c>
      <c r="E145" s="238">
        <v>27</v>
      </c>
      <c r="F145" s="238" t="s">
        <v>2420</v>
      </c>
      <c r="H145" s="238" t="s">
        <v>354</v>
      </c>
      <c r="I145" s="238">
        <v>25</v>
      </c>
      <c r="K145" s="238">
        <v>19510222</v>
      </c>
      <c r="M145" s="238">
        <v>8</v>
      </c>
      <c r="N145" s="238">
        <v>22</v>
      </c>
      <c r="O145" s="238">
        <v>2019</v>
      </c>
      <c r="P145" s="238" t="s">
        <v>384</v>
      </c>
      <c r="Q145" s="238">
        <v>8</v>
      </c>
      <c r="R145" s="238" t="s">
        <v>369</v>
      </c>
      <c r="S145" s="238">
        <v>5</v>
      </c>
      <c r="T145" s="238">
        <v>0</v>
      </c>
      <c r="U145" s="238">
        <v>2</v>
      </c>
      <c r="V145" s="238">
        <v>12</v>
      </c>
      <c r="W145" s="238">
        <v>10</v>
      </c>
      <c r="X145" s="238">
        <v>2</v>
      </c>
      <c r="Y145" s="238">
        <v>1</v>
      </c>
      <c r="Z145" s="238">
        <v>1</v>
      </c>
      <c r="AB145" s="238">
        <v>1</v>
      </c>
      <c r="AC145" s="238">
        <v>98</v>
      </c>
      <c r="AD145" s="238" t="s">
        <v>357</v>
      </c>
      <c r="AF145" s="238" t="s">
        <v>358</v>
      </c>
      <c r="AG145" s="238">
        <v>7</v>
      </c>
      <c r="AH145" s="238">
        <v>2</v>
      </c>
      <c r="AI145" s="238">
        <v>2</v>
      </c>
      <c r="AJ145" s="238">
        <v>3</v>
      </c>
      <c r="AK145" s="238">
        <v>21</v>
      </c>
      <c r="AL145" s="238">
        <v>30</v>
      </c>
      <c r="AM145" s="238" t="s">
        <v>363</v>
      </c>
      <c r="AN145" s="238">
        <v>5</v>
      </c>
      <c r="AO145" s="238">
        <v>4</v>
      </c>
      <c r="AS145" s="238">
        <v>15</v>
      </c>
      <c r="AT145" s="238">
        <v>98</v>
      </c>
      <c r="AU145" s="238">
        <v>60</v>
      </c>
      <c r="AV145" s="238">
        <v>11</v>
      </c>
      <c r="AW145" s="238">
        <v>21</v>
      </c>
      <c r="AX145" s="238">
        <v>2</v>
      </c>
      <c r="AY145" s="238">
        <v>4</v>
      </c>
      <c r="AZ145" s="238">
        <v>3</v>
      </c>
      <c r="BA145" s="238">
        <v>34</v>
      </c>
      <c r="BB145" s="238">
        <v>53</v>
      </c>
      <c r="BC145" s="238" t="s">
        <v>354</v>
      </c>
      <c r="BD145" s="238">
        <v>5</v>
      </c>
      <c r="BE145" s="238">
        <v>1</v>
      </c>
      <c r="BI145" s="238">
        <v>15</v>
      </c>
      <c r="BJ145" s="238">
        <v>98</v>
      </c>
      <c r="BK145" s="238">
        <v>60</v>
      </c>
      <c r="BL145" s="238">
        <v>11</v>
      </c>
      <c r="BM145" s="238">
        <v>21</v>
      </c>
      <c r="CT145" s="238">
        <v>464329.87045974197</v>
      </c>
      <c r="CU145" s="238">
        <v>4967569.1389382798</v>
      </c>
      <c r="CV145" s="238">
        <v>44.860644890000003</v>
      </c>
      <c r="CW145" s="238">
        <v>-93.451485660000003</v>
      </c>
      <c r="CX145" s="238" t="s">
        <v>359</v>
      </c>
      <c r="CY145" s="238" t="s">
        <v>4838</v>
      </c>
    </row>
    <row r="146" spans="1:103" x14ac:dyDescent="0.25">
      <c r="A146" s="238">
        <v>782222</v>
      </c>
      <c r="B146" s="238">
        <v>2</v>
      </c>
      <c r="C146" s="238">
        <v>212</v>
      </c>
      <c r="D146" s="238">
        <v>157.58600000000001</v>
      </c>
      <c r="E146" s="238">
        <v>27</v>
      </c>
      <c r="F146" s="238" t="s">
        <v>2420</v>
      </c>
      <c r="H146" s="238" t="s">
        <v>354</v>
      </c>
      <c r="I146" s="238">
        <v>25</v>
      </c>
      <c r="K146" s="238">
        <v>20500711</v>
      </c>
      <c r="L146" s="238">
        <v>200180676</v>
      </c>
      <c r="M146" s="238">
        <v>1</v>
      </c>
      <c r="N146" s="238">
        <v>18</v>
      </c>
      <c r="O146" s="238">
        <v>2020</v>
      </c>
      <c r="P146" s="238" t="s">
        <v>364</v>
      </c>
      <c r="Q146" s="238">
        <v>13</v>
      </c>
      <c r="S146" s="238">
        <v>5</v>
      </c>
      <c r="T146" s="238">
        <v>0</v>
      </c>
      <c r="U146" s="238">
        <v>2</v>
      </c>
      <c r="V146" s="238">
        <v>12</v>
      </c>
      <c r="W146" s="238">
        <v>10</v>
      </c>
      <c r="X146" s="238">
        <v>2</v>
      </c>
      <c r="Y146" s="238">
        <v>1</v>
      </c>
      <c r="Z146" s="238">
        <v>2</v>
      </c>
      <c r="AB146" s="238">
        <v>3</v>
      </c>
      <c r="AC146" s="238">
        <v>98</v>
      </c>
      <c r="AD146" s="238" t="s">
        <v>4839</v>
      </c>
      <c r="AF146" s="238" t="s">
        <v>358</v>
      </c>
      <c r="AG146" s="238">
        <v>7</v>
      </c>
      <c r="AH146" s="238">
        <v>2</v>
      </c>
      <c r="AI146" s="238">
        <v>2</v>
      </c>
      <c r="AJ146" s="238">
        <v>3</v>
      </c>
      <c r="AK146" s="238">
        <v>21</v>
      </c>
      <c r="AL146" s="238">
        <v>52</v>
      </c>
      <c r="AM146" s="238" t="s">
        <v>354</v>
      </c>
      <c r="AN146" s="238">
        <v>5</v>
      </c>
      <c r="AO146" s="238">
        <v>75</v>
      </c>
      <c r="AS146" s="238">
        <v>15</v>
      </c>
      <c r="AT146" s="238">
        <v>9</v>
      </c>
      <c r="AU146" s="238">
        <v>60</v>
      </c>
      <c r="AV146" s="238">
        <v>11</v>
      </c>
      <c r="AW146" s="238">
        <v>21</v>
      </c>
      <c r="AX146" s="238">
        <v>2</v>
      </c>
      <c r="AY146" s="238">
        <v>4</v>
      </c>
      <c r="AZ146" s="238">
        <v>3</v>
      </c>
      <c r="BA146" s="238">
        <v>21</v>
      </c>
      <c r="BB146" s="238">
        <v>50</v>
      </c>
      <c r="BC146" s="238" t="s">
        <v>354</v>
      </c>
      <c r="BD146" s="238">
        <v>5</v>
      </c>
      <c r="BE146" s="238">
        <v>1</v>
      </c>
      <c r="BI146" s="238">
        <v>15</v>
      </c>
      <c r="BJ146" s="238">
        <v>9</v>
      </c>
      <c r="BK146" s="238">
        <v>60</v>
      </c>
      <c r="BL146" s="238">
        <v>11</v>
      </c>
      <c r="BM146" s="238">
        <v>21</v>
      </c>
      <c r="CT146" s="238">
        <v>464342.57048514101</v>
      </c>
      <c r="CU146" s="238">
        <v>4967573.3722800799</v>
      </c>
      <c r="CV146" s="238">
        <v>44.860683639999998</v>
      </c>
      <c r="CW146" s="238">
        <v>-93.451325220000001</v>
      </c>
      <c r="CX146" s="238" t="s">
        <v>359</v>
      </c>
      <c r="CY146" s="238" t="s">
        <v>4840</v>
      </c>
    </row>
    <row r="147" spans="1:103" x14ac:dyDescent="0.25">
      <c r="A147" s="238">
        <v>529102</v>
      </c>
      <c r="B147" s="238">
        <v>2</v>
      </c>
      <c r="C147" s="238">
        <v>212</v>
      </c>
      <c r="D147" s="238">
        <v>157.59</v>
      </c>
      <c r="E147" s="238">
        <v>27</v>
      </c>
      <c r="F147" s="238" t="s">
        <v>2420</v>
      </c>
      <c r="H147" s="238" t="s">
        <v>354</v>
      </c>
      <c r="I147" s="238">
        <v>25</v>
      </c>
      <c r="K147" s="238">
        <v>17045959</v>
      </c>
      <c r="M147" s="238">
        <v>12</v>
      </c>
      <c r="N147" s="238">
        <v>28</v>
      </c>
      <c r="O147" s="238">
        <v>2017</v>
      </c>
      <c r="P147" s="238" t="s">
        <v>384</v>
      </c>
      <c r="Q147" s="238">
        <v>14</v>
      </c>
      <c r="R147" s="238" t="s">
        <v>356</v>
      </c>
      <c r="S147" s="238">
        <v>5</v>
      </c>
      <c r="T147" s="238">
        <v>0</v>
      </c>
      <c r="U147" s="238">
        <v>2</v>
      </c>
      <c r="V147" s="238">
        <v>12</v>
      </c>
      <c r="W147" s="238">
        <v>10</v>
      </c>
      <c r="X147" s="238">
        <v>2</v>
      </c>
      <c r="Y147" s="238">
        <v>1</v>
      </c>
      <c r="Z147" s="238">
        <v>2</v>
      </c>
      <c r="AB147" s="238">
        <v>3</v>
      </c>
      <c r="AC147" s="238">
        <v>98</v>
      </c>
      <c r="AD147" s="238" t="s">
        <v>357</v>
      </c>
      <c r="AF147" s="238" t="s">
        <v>405</v>
      </c>
      <c r="AG147" s="238">
        <v>7</v>
      </c>
      <c r="AH147" s="238">
        <v>2</v>
      </c>
      <c r="AI147" s="238">
        <v>4</v>
      </c>
      <c r="AJ147" s="238">
        <v>4</v>
      </c>
      <c r="AK147" s="238">
        <v>21</v>
      </c>
      <c r="AL147" s="238">
        <v>17</v>
      </c>
      <c r="AM147" s="238" t="s">
        <v>363</v>
      </c>
      <c r="AN147" s="238">
        <v>5</v>
      </c>
      <c r="AO147" s="238">
        <v>1</v>
      </c>
      <c r="AS147" s="238">
        <v>15</v>
      </c>
      <c r="AT147" s="238">
        <v>9</v>
      </c>
      <c r="AU147" s="238">
        <v>60</v>
      </c>
      <c r="AV147" s="238">
        <v>11</v>
      </c>
      <c r="AW147" s="238">
        <v>21</v>
      </c>
      <c r="AX147" s="238">
        <v>2</v>
      </c>
      <c r="AY147" s="238">
        <v>4</v>
      </c>
      <c r="AZ147" s="238">
        <v>4</v>
      </c>
      <c r="BA147" s="238">
        <v>21</v>
      </c>
      <c r="BB147" s="238">
        <v>23</v>
      </c>
      <c r="BC147" s="238" t="s">
        <v>354</v>
      </c>
      <c r="BD147" s="238">
        <v>5</v>
      </c>
      <c r="BE147" s="238">
        <v>1</v>
      </c>
      <c r="BI147" s="238">
        <v>15</v>
      </c>
      <c r="BJ147" s="238">
        <v>9</v>
      </c>
      <c r="BK147" s="238">
        <v>60</v>
      </c>
      <c r="BL147" s="238">
        <v>11</v>
      </c>
      <c r="BM147" s="238">
        <v>21</v>
      </c>
      <c r="CT147" s="238">
        <v>464325.01646312699</v>
      </c>
      <c r="CU147" s="238">
        <v>4967605.8316129697</v>
      </c>
      <c r="CV147" s="238">
        <v>44.860974949999999</v>
      </c>
      <c r="CW147" s="238">
        <v>-93.451549679999999</v>
      </c>
      <c r="CX147" s="238" t="s">
        <v>359</v>
      </c>
      <c r="CY147" s="238" t="s">
        <v>4841</v>
      </c>
    </row>
    <row r="148" spans="1:103" x14ac:dyDescent="0.25">
      <c r="A148" s="238">
        <v>536999</v>
      </c>
      <c r="B148" s="238">
        <v>2</v>
      </c>
      <c r="C148" s="238">
        <v>212</v>
      </c>
      <c r="D148" s="238">
        <v>157.59200000000001</v>
      </c>
      <c r="E148" s="238">
        <v>27</v>
      </c>
      <c r="F148" s="238" t="s">
        <v>2420</v>
      </c>
      <c r="H148" s="238" t="s">
        <v>354</v>
      </c>
      <c r="I148" s="238">
        <v>25</v>
      </c>
      <c r="K148" s="238">
        <v>18500968</v>
      </c>
      <c r="M148" s="238">
        <v>1</v>
      </c>
      <c r="N148" s="238">
        <v>15</v>
      </c>
      <c r="O148" s="238">
        <v>2018</v>
      </c>
      <c r="P148" s="238" t="s">
        <v>361</v>
      </c>
      <c r="Q148" s="238">
        <v>7</v>
      </c>
      <c r="R148" s="238" t="s">
        <v>369</v>
      </c>
      <c r="S148" s="238">
        <v>5</v>
      </c>
      <c r="T148" s="238">
        <v>0</v>
      </c>
      <c r="U148" s="238">
        <v>1</v>
      </c>
      <c r="W148" s="238">
        <v>30</v>
      </c>
      <c r="X148" s="238">
        <v>2</v>
      </c>
      <c r="Y148" s="238">
        <v>1</v>
      </c>
      <c r="Z148" s="238">
        <v>2</v>
      </c>
      <c r="AB148" s="238">
        <v>5</v>
      </c>
      <c r="AC148" s="238">
        <v>98</v>
      </c>
      <c r="AD148" s="238" t="s">
        <v>357</v>
      </c>
      <c r="AF148" s="238" t="s">
        <v>358</v>
      </c>
      <c r="AG148" s="238">
        <v>3</v>
      </c>
      <c r="AH148" s="238">
        <v>2</v>
      </c>
      <c r="AI148" s="238">
        <v>49</v>
      </c>
      <c r="AJ148" s="238">
        <v>3</v>
      </c>
      <c r="AK148" s="238">
        <v>27</v>
      </c>
      <c r="AL148" s="238">
        <v>45</v>
      </c>
      <c r="AM148" s="238" t="s">
        <v>354</v>
      </c>
      <c r="AN148" s="238">
        <v>5</v>
      </c>
      <c r="AO148" s="238">
        <v>71</v>
      </c>
      <c r="AS148" s="238">
        <v>15</v>
      </c>
      <c r="AT148" s="238">
        <v>9</v>
      </c>
      <c r="AU148" s="238">
        <v>55</v>
      </c>
      <c r="AV148" s="238">
        <v>11</v>
      </c>
      <c r="AW148" s="238">
        <v>21</v>
      </c>
      <c r="CT148" s="238">
        <v>464351.03716874099</v>
      </c>
      <c r="CU148" s="238">
        <v>4967569.1389382798</v>
      </c>
      <c r="CV148" s="238">
        <v>44.860645949999999</v>
      </c>
      <c r="CW148" s="238">
        <v>-93.451217760000006</v>
      </c>
      <c r="CX148" s="238" t="s">
        <v>359</v>
      </c>
      <c r="CY148" s="238" t="s">
        <v>4842</v>
      </c>
    </row>
    <row r="149" spans="1:103" x14ac:dyDescent="0.25">
      <c r="A149" s="238">
        <v>10914487</v>
      </c>
      <c r="B149" s="238">
        <v>2</v>
      </c>
      <c r="C149" s="238">
        <v>212</v>
      </c>
      <c r="D149" s="238">
        <v>157.59299999999999</v>
      </c>
      <c r="E149" s="238">
        <v>27</v>
      </c>
      <c r="F149" s="238" t="s">
        <v>2420</v>
      </c>
      <c r="H149" s="238" t="s">
        <v>354</v>
      </c>
      <c r="I149" s="238">
        <v>25</v>
      </c>
      <c r="K149" s="238">
        <v>13512922</v>
      </c>
      <c r="L149" s="238">
        <v>133450404</v>
      </c>
      <c r="M149" s="238">
        <v>12</v>
      </c>
      <c r="N149" s="238">
        <v>11</v>
      </c>
      <c r="O149" s="238">
        <v>2013</v>
      </c>
      <c r="P149" s="238" t="s">
        <v>355</v>
      </c>
      <c r="Q149" s="238">
        <v>6</v>
      </c>
      <c r="R149" s="238" t="s">
        <v>369</v>
      </c>
      <c r="S149" s="238">
        <v>4</v>
      </c>
      <c r="T149" s="238">
        <v>0</v>
      </c>
      <c r="U149" s="238">
        <v>2</v>
      </c>
      <c r="V149" s="238">
        <v>1</v>
      </c>
      <c r="W149" s="238">
        <v>10</v>
      </c>
      <c r="X149" s="238">
        <v>2</v>
      </c>
      <c r="Y149" s="238">
        <v>4</v>
      </c>
      <c r="Z149" s="238">
        <v>1</v>
      </c>
      <c r="AB149" s="238">
        <v>1</v>
      </c>
      <c r="AC149" s="238">
        <v>98</v>
      </c>
      <c r="AD149" s="238">
        <v>212</v>
      </c>
      <c r="AE149" s="238" t="s">
        <v>4836</v>
      </c>
      <c r="AF149" s="238" t="s">
        <v>358</v>
      </c>
      <c r="AG149" s="238">
        <v>7</v>
      </c>
      <c r="AH149" s="238">
        <v>2</v>
      </c>
      <c r="AI149" s="238">
        <v>2</v>
      </c>
      <c r="AJ149" s="238">
        <v>3</v>
      </c>
      <c r="AK149" s="238">
        <v>21</v>
      </c>
      <c r="AL149" s="238">
        <v>65</v>
      </c>
      <c r="AM149" s="238" t="s">
        <v>354</v>
      </c>
      <c r="AN149" s="238">
        <v>5</v>
      </c>
      <c r="AO149" s="238">
        <v>15</v>
      </c>
      <c r="AS149" s="238">
        <v>1</v>
      </c>
      <c r="AT149" s="238">
        <v>98</v>
      </c>
      <c r="AU149" s="238">
        <v>55</v>
      </c>
      <c r="AV149" s="238">
        <v>11</v>
      </c>
      <c r="AW149" s="238">
        <v>21</v>
      </c>
      <c r="AX149" s="238">
        <v>2</v>
      </c>
      <c r="AY149" s="238">
        <v>3</v>
      </c>
      <c r="AZ149" s="238">
        <v>3</v>
      </c>
      <c r="BA149" s="238">
        <v>8</v>
      </c>
      <c r="BB149" s="238">
        <v>54</v>
      </c>
      <c r="BC149" s="238" t="s">
        <v>354</v>
      </c>
      <c r="BD149" s="238">
        <v>5</v>
      </c>
      <c r="BE149" s="238">
        <v>1</v>
      </c>
      <c r="BI149" s="238">
        <v>1</v>
      </c>
      <c r="BJ149" s="238">
        <v>98</v>
      </c>
      <c r="BK149" s="238">
        <v>55</v>
      </c>
      <c r="BL149" s="238">
        <v>11</v>
      </c>
      <c r="BM149" s="238">
        <v>21</v>
      </c>
      <c r="CT149" s="238">
        <v>464354</v>
      </c>
      <c r="CU149" s="238">
        <v>4967571</v>
      </c>
      <c r="CV149" s="238">
        <v>44.860661899999997</v>
      </c>
      <c r="CW149" s="238">
        <v>-93.451185100000004</v>
      </c>
      <c r="CX149" s="238" t="s">
        <v>359</v>
      </c>
      <c r="CY149" s="238" t="s">
        <v>4843</v>
      </c>
    </row>
    <row r="150" spans="1:103" x14ac:dyDescent="0.25">
      <c r="A150" s="238">
        <v>504105</v>
      </c>
      <c r="B150" s="238">
        <v>2</v>
      </c>
      <c r="C150" s="238">
        <v>212</v>
      </c>
      <c r="D150" s="238">
        <v>157.6</v>
      </c>
      <c r="E150" s="238">
        <v>27</v>
      </c>
      <c r="F150" s="238" t="s">
        <v>2420</v>
      </c>
      <c r="H150" s="238" t="s">
        <v>354</v>
      </c>
      <c r="I150" s="238">
        <v>25</v>
      </c>
      <c r="K150" s="238">
        <v>17510426</v>
      </c>
      <c r="M150" s="238">
        <v>9</v>
      </c>
      <c r="N150" s="238">
        <v>19</v>
      </c>
      <c r="O150" s="238">
        <v>2017</v>
      </c>
      <c r="P150" s="238" t="s">
        <v>368</v>
      </c>
      <c r="Q150" s="238">
        <v>7</v>
      </c>
      <c r="R150" s="238" t="s">
        <v>369</v>
      </c>
      <c r="S150" s="238">
        <v>5</v>
      </c>
      <c r="T150" s="238">
        <v>0</v>
      </c>
      <c r="U150" s="238">
        <v>2</v>
      </c>
      <c r="V150" s="238">
        <v>12</v>
      </c>
      <c r="W150" s="238">
        <v>10</v>
      </c>
      <c r="X150" s="238">
        <v>2</v>
      </c>
      <c r="Y150" s="238">
        <v>1</v>
      </c>
      <c r="Z150" s="238">
        <v>1</v>
      </c>
      <c r="AB150" s="238">
        <v>1</v>
      </c>
      <c r="AC150" s="238">
        <v>98</v>
      </c>
      <c r="AD150" s="238" t="s">
        <v>4844</v>
      </c>
      <c r="AF150" s="238" t="s">
        <v>358</v>
      </c>
      <c r="AG150" s="238">
        <v>7</v>
      </c>
      <c r="AH150" s="238">
        <v>2</v>
      </c>
      <c r="AI150" s="238">
        <v>4</v>
      </c>
      <c r="AJ150" s="238">
        <v>3</v>
      </c>
      <c r="AK150" s="238">
        <v>26</v>
      </c>
      <c r="AL150" s="238">
        <v>35</v>
      </c>
      <c r="AM150" s="238" t="s">
        <v>363</v>
      </c>
      <c r="AN150" s="238">
        <v>5</v>
      </c>
      <c r="AO150" s="238">
        <v>1</v>
      </c>
      <c r="AS150" s="238">
        <v>15</v>
      </c>
      <c r="AT150" s="238">
        <v>9</v>
      </c>
      <c r="AU150" s="238">
        <v>60</v>
      </c>
      <c r="AV150" s="238">
        <v>11</v>
      </c>
      <c r="AW150" s="238">
        <v>21</v>
      </c>
      <c r="AX150" s="238">
        <v>2</v>
      </c>
      <c r="AY150" s="238">
        <v>2</v>
      </c>
      <c r="AZ150" s="238">
        <v>3</v>
      </c>
      <c r="BA150" s="238">
        <v>21</v>
      </c>
      <c r="BB150" s="238">
        <v>36</v>
      </c>
      <c r="BC150" s="238" t="s">
        <v>363</v>
      </c>
      <c r="BD150" s="238">
        <v>5</v>
      </c>
      <c r="BE150" s="238">
        <v>4</v>
      </c>
      <c r="BI150" s="238">
        <v>15</v>
      </c>
      <c r="BJ150" s="238">
        <v>9</v>
      </c>
      <c r="BK150" s="238">
        <v>60</v>
      </c>
      <c r="BL150" s="238">
        <v>11</v>
      </c>
      <c r="BM150" s="238">
        <v>21</v>
      </c>
      <c r="CT150" s="238">
        <v>464363.73719414102</v>
      </c>
      <c r="CU150" s="238">
        <v>4967564.9055964798</v>
      </c>
      <c r="CV150" s="238">
        <v>44.860608480000003</v>
      </c>
      <c r="CW150" s="238">
        <v>-93.451056719999997</v>
      </c>
      <c r="CX150" s="238" t="s">
        <v>359</v>
      </c>
      <c r="CY150" s="238" t="s">
        <v>4845</v>
      </c>
    </row>
    <row r="151" spans="1:103" x14ac:dyDescent="0.25">
      <c r="A151" s="238">
        <v>687440</v>
      </c>
      <c r="B151" s="238">
        <v>2</v>
      </c>
      <c r="C151" s="238">
        <v>212</v>
      </c>
      <c r="D151" s="238">
        <v>157.60300000000001</v>
      </c>
      <c r="E151" s="238">
        <v>27</v>
      </c>
      <c r="F151" s="238" t="s">
        <v>2420</v>
      </c>
      <c r="H151" s="238" t="s">
        <v>354</v>
      </c>
      <c r="I151" s="238">
        <v>25</v>
      </c>
      <c r="K151" s="238">
        <v>19502144</v>
      </c>
      <c r="M151" s="238">
        <v>2</v>
      </c>
      <c r="N151" s="238">
        <v>7</v>
      </c>
      <c r="O151" s="238">
        <v>2019</v>
      </c>
      <c r="P151" s="238" t="s">
        <v>384</v>
      </c>
      <c r="Q151" s="238">
        <v>22</v>
      </c>
      <c r="R151" s="238" t="s">
        <v>356</v>
      </c>
      <c r="S151" s="238">
        <v>5</v>
      </c>
      <c r="T151" s="238">
        <v>0</v>
      </c>
      <c r="U151" s="238">
        <v>2</v>
      </c>
      <c r="V151" s="238">
        <v>13</v>
      </c>
      <c r="W151" s="238">
        <v>10</v>
      </c>
      <c r="X151" s="238">
        <v>2</v>
      </c>
      <c r="Y151" s="238">
        <v>4</v>
      </c>
      <c r="Z151" s="238">
        <v>2</v>
      </c>
      <c r="AB151" s="238">
        <v>5</v>
      </c>
      <c r="AC151" s="238">
        <v>98</v>
      </c>
      <c r="AD151" s="238" t="s">
        <v>357</v>
      </c>
      <c r="AF151" s="238" t="s">
        <v>405</v>
      </c>
      <c r="AG151" s="238">
        <v>7</v>
      </c>
      <c r="AH151" s="238">
        <v>2</v>
      </c>
      <c r="AI151" s="238">
        <v>4</v>
      </c>
      <c r="AJ151" s="238">
        <v>4</v>
      </c>
      <c r="AK151" s="238">
        <v>21</v>
      </c>
      <c r="AL151" s="238">
        <v>24</v>
      </c>
      <c r="AM151" s="238" t="s">
        <v>354</v>
      </c>
      <c r="AN151" s="238">
        <v>5</v>
      </c>
      <c r="AO151" s="238">
        <v>71</v>
      </c>
      <c r="AS151" s="238">
        <v>15</v>
      </c>
      <c r="AT151" s="238">
        <v>98</v>
      </c>
      <c r="AU151" s="238">
        <v>60</v>
      </c>
      <c r="AV151" s="238">
        <v>11</v>
      </c>
      <c r="AW151" s="238">
        <v>21</v>
      </c>
      <c r="AX151" s="238">
        <v>2</v>
      </c>
      <c r="AY151" s="238">
        <v>4</v>
      </c>
      <c r="AZ151" s="238">
        <v>4</v>
      </c>
      <c r="BA151" s="238">
        <v>21</v>
      </c>
      <c r="BB151" s="238">
        <v>46</v>
      </c>
      <c r="BC151" s="238" t="s">
        <v>363</v>
      </c>
      <c r="BD151" s="238">
        <v>5</v>
      </c>
      <c r="BE151" s="238">
        <v>1</v>
      </c>
      <c r="BI151" s="238">
        <v>15</v>
      </c>
      <c r="BJ151" s="238">
        <v>98</v>
      </c>
      <c r="BK151" s="238">
        <v>60</v>
      </c>
      <c r="BL151" s="238">
        <v>11</v>
      </c>
      <c r="BM151" s="238">
        <v>21</v>
      </c>
      <c r="CT151" s="238">
        <v>464382.787232242</v>
      </c>
      <c r="CU151" s="238">
        <v>4967600.8890017802</v>
      </c>
      <c r="CV151" s="238">
        <v>44.860933350000003</v>
      </c>
      <c r="CW151" s="238">
        <v>-93.450818130000002</v>
      </c>
      <c r="CX151" s="238" t="s">
        <v>359</v>
      </c>
      <c r="CY151" s="238" t="s">
        <v>4846</v>
      </c>
    </row>
    <row r="152" spans="1:103" x14ac:dyDescent="0.25">
      <c r="A152" s="238">
        <v>515069</v>
      </c>
      <c r="B152" s="238">
        <v>2</v>
      </c>
      <c r="C152" s="238">
        <v>212</v>
      </c>
      <c r="D152" s="238">
        <v>157.61600000000001</v>
      </c>
      <c r="E152" s="238">
        <v>27</v>
      </c>
      <c r="F152" s="238" t="s">
        <v>2420</v>
      </c>
      <c r="H152" s="238" t="s">
        <v>354</v>
      </c>
      <c r="I152" s="238">
        <v>25</v>
      </c>
      <c r="K152" s="238">
        <v>17512486</v>
      </c>
      <c r="M152" s="238">
        <v>11</v>
      </c>
      <c r="N152" s="238">
        <v>7</v>
      </c>
      <c r="O152" s="238">
        <v>2017</v>
      </c>
      <c r="P152" s="238" t="s">
        <v>368</v>
      </c>
      <c r="Q152" s="238">
        <v>6</v>
      </c>
      <c r="R152" s="238" t="s">
        <v>369</v>
      </c>
      <c r="S152" s="238">
        <v>5</v>
      </c>
      <c r="T152" s="238">
        <v>0</v>
      </c>
      <c r="U152" s="238">
        <v>2</v>
      </c>
      <c r="V152" s="238">
        <v>12</v>
      </c>
      <c r="W152" s="238">
        <v>10</v>
      </c>
      <c r="X152" s="238">
        <v>2</v>
      </c>
      <c r="Y152" s="238">
        <v>1</v>
      </c>
      <c r="Z152" s="238">
        <v>1</v>
      </c>
      <c r="AB152" s="238">
        <v>1</v>
      </c>
      <c r="AC152" s="238">
        <v>98</v>
      </c>
      <c r="AD152" s="238" t="s">
        <v>357</v>
      </c>
      <c r="AF152" s="238" t="s">
        <v>405</v>
      </c>
      <c r="AG152" s="238">
        <v>7</v>
      </c>
      <c r="AH152" s="238">
        <v>2</v>
      </c>
      <c r="AI152" s="238">
        <v>4</v>
      </c>
      <c r="AJ152" s="238">
        <v>3</v>
      </c>
      <c r="AK152" s="238">
        <v>34</v>
      </c>
      <c r="AL152" s="238">
        <v>46</v>
      </c>
      <c r="AM152" s="238" t="s">
        <v>363</v>
      </c>
      <c r="AN152" s="238">
        <v>5</v>
      </c>
      <c r="AO152" s="238">
        <v>1</v>
      </c>
      <c r="AS152" s="238">
        <v>15</v>
      </c>
      <c r="AT152" s="238">
        <v>9</v>
      </c>
      <c r="AU152" s="238">
        <v>60</v>
      </c>
      <c r="AV152" s="238">
        <v>11</v>
      </c>
      <c r="AW152" s="238">
        <v>21</v>
      </c>
      <c r="AX152" s="238">
        <v>2</v>
      </c>
      <c r="AY152" s="238">
        <v>2</v>
      </c>
      <c r="AZ152" s="238">
        <v>3</v>
      </c>
      <c r="BA152" s="238">
        <v>21</v>
      </c>
      <c r="BB152" s="238">
        <v>22</v>
      </c>
      <c r="BC152" s="238" t="s">
        <v>354</v>
      </c>
      <c r="BD152" s="238">
        <v>5</v>
      </c>
      <c r="BE152" s="238">
        <v>74</v>
      </c>
      <c r="BI152" s="238">
        <v>15</v>
      </c>
      <c r="BJ152" s="238">
        <v>9</v>
      </c>
      <c r="BK152" s="238">
        <v>60</v>
      </c>
      <c r="BL152" s="238">
        <v>11</v>
      </c>
      <c r="BM152" s="238">
        <v>21</v>
      </c>
      <c r="CT152" s="238">
        <v>464367.970535942</v>
      </c>
      <c r="CU152" s="238">
        <v>4967611.4723562803</v>
      </c>
      <c r="CV152" s="238">
        <v>44.861027880000002</v>
      </c>
      <c r="CW152" s="238">
        <v>-93.451006410000005</v>
      </c>
      <c r="CX152" s="238" t="s">
        <v>359</v>
      </c>
      <c r="CY152" s="238" t="s">
        <v>4847</v>
      </c>
    </row>
    <row r="153" spans="1:103" x14ac:dyDescent="0.25">
      <c r="A153" s="238">
        <v>754770</v>
      </c>
      <c r="B153" s="238">
        <v>2</v>
      </c>
      <c r="C153" s="238">
        <v>212</v>
      </c>
      <c r="D153" s="238">
        <v>157.61600000000001</v>
      </c>
      <c r="E153" s="238">
        <v>27</v>
      </c>
      <c r="F153" s="238" t="s">
        <v>2420</v>
      </c>
      <c r="H153" s="238" t="s">
        <v>354</v>
      </c>
      <c r="I153" s="238">
        <v>25</v>
      </c>
      <c r="K153" s="238">
        <v>19512074</v>
      </c>
      <c r="M153" s="238">
        <v>10</v>
      </c>
      <c r="N153" s="238">
        <v>5</v>
      </c>
      <c r="O153" s="238">
        <v>2019</v>
      </c>
      <c r="P153" s="238" t="s">
        <v>364</v>
      </c>
      <c r="Q153" s="238">
        <v>13</v>
      </c>
      <c r="R153" s="238" t="s">
        <v>369</v>
      </c>
      <c r="S153" s="238">
        <v>5</v>
      </c>
      <c r="T153" s="238">
        <v>0</v>
      </c>
      <c r="U153" s="238">
        <v>2</v>
      </c>
      <c r="V153" s="238">
        <v>12</v>
      </c>
      <c r="W153" s="238">
        <v>10</v>
      </c>
      <c r="X153" s="238">
        <v>2</v>
      </c>
      <c r="Y153" s="238">
        <v>1</v>
      </c>
      <c r="Z153" s="238">
        <v>1</v>
      </c>
      <c r="AB153" s="238">
        <v>1</v>
      </c>
      <c r="AC153" s="238">
        <v>98</v>
      </c>
      <c r="AD153" s="238" t="s">
        <v>357</v>
      </c>
      <c r="AF153" s="238" t="s">
        <v>405</v>
      </c>
      <c r="AG153" s="238">
        <v>7</v>
      </c>
      <c r="AH153" s="238">
        <v>2</v>
      </c>
      <c r="AI153" s="238">
        <v>4</v>
      </c>
      <c r="AJ153" s="238">
        <v>3</v>
      </c>
      <c r="AK153" s="238">
        <v>26</v>
      </c>
      <c r="AL153" s="238">
        <v>45</v>
      </c>
      <c r="AM153" s="238" t="s">
        <v>354</v>
      </c>
      <c r="AN153" s="238">
        <v>5</v>
      </c>
      <c r="AO153" s="238">
        <v>1</v>
      </c>
      <c r="AS153" s="238">
        <v>15</v>
      </c>
      <c r="AT153" s="238">
        <v>9</v>
      </c>
      <c r="AU153" s="238">
        <v>60</v>
      </c>
      <c r="AV153" s="238">
        <v>11</v>
      </c>
      <c r="AW153" s="238">
        <v>21</v>
      </c>
      <c r="AX153" s="238">
        <v>2</v>
      </c>
      <c r="AY153" s="238">
        <v>4</v>
      </c>
      <c r="AZ153" s="238">
        <v>3</v>
      </c>
      <c r="BA153" s="238">
        <v>26</v>
      </c>
      <c r="BB153" s="238">
        <v>18</v>
      </c>
      <c r="BC153" s="238" t="s">
        <v>354</v>
      </c>
      <c r="BD153" s="238">
        <v>5</v>
      </c>
      <c r="BE153" s="238">
        <v>90</v>
      </c>
      <c r="BI153" s="238">
        <v>15</v>
      </c>
      <c r="BJ153" s="238">
        <v>9</v>
      </c>
      <c r="BK153" s="238">
        <v>60</v>
      </c>
      <c r="BL153" s="238">
        <v>11</v>
      </c>
      <c r="BM153" s="238">
        <v>21</v>
      </c>
      <c r="CT153" s="238">
        <v>464401.83727034199</v>
      </c>
      <c r="CU153" s="238">
        <v>4967581.83896368</v>
      </c>
      <c r="CV153" s="238">
        <v>44.860762809999997</v>
      </c>
      <c r="CW153" s="238">
        <v>-93.45057568</v>
      </c>
      <c r="CX153" s="238" t="s">
        <v>359</v>
      </c>
      <c r="CY153" s="238" t="s">
        <v>4848</v>
      </c>
    </row>
    <row r="154" spans="1:103" x14ac:dyDescent="0.25">
      <c r="A154" s="238">
        <v>10941979</v>
      </c>
      <c r="B154" s="238">
        <v>2</v>
      </c>
      <c r="C154" s="238">
        <v>212</v>
      </c>
      <c r="D154" s="238">
        <v>157.619</v>
      </c>
      <c r="E154" s="238">
        <v>27</v>
      </c>
      <c r="F154" s="238" t="s">
        <v>2420</v>
      </c>
      <c r="H154" s="238" t="s">
        <v>354</v>
      </c>
      <c r="I154" s="238">
        <v>25</v>
      </c>
      <c r="K154" s="238">
        <v>14501095</v>
      </c>
      <c r="L154" s="238">
        <v>140230412</v>
      </c>
      <c r="M154" s="238">
        <v>1</v>
      </c>
      <c r="N154" s="238">
        <v>23</v>
      </c>
      <c r="O154" s="238">
        <v>2014</v>
      </c>
      <c r="P154" s="238" t="s">
        <v>384</v>
      </c>
      <c r="Q154" s="238">
        <v>6</v>
      </c>
      <c r="R154" s="238" t="s">
        <v>369</v>
      </c>
      <c r="S154" s="238">
        <v>3</v>
      </c>
      <c r="T154" s="238">
        <v>0</v>
      </c>
      <c r="U154" s="238">
        <v>2</v>
      </c>
      <c r="V154" s="238">
        <v>1</v>
      </c>
      <c r="W154" s="238">
        <v>10</v>
      </c>
      <c r="X154" s="238">
        <v>2</v>
      </c>
      <c r="Y154" s="238">
        <v>4</v>
      </c>
      <c r="Z154" s="238">
        <v>1</v>
      </c>
      <c r="AB154" s="238">
        <v>1</v>
      </c>
      <c r="AC154" s="238">
        <v>98</v>
      </c>
      <c r="AD154" s="238" t="s">
        <v>376</v>
      </c>
      <c r="AE154" s="238" t="s">
        <v>4849</v>
      </c>
      <c r="AF154" s="238" t="s">
        <v>358</v>
      </c>
      <c r="AG154" s="238">
        <v>7</v>
      </c>
      <c r="AH154" s="238">
        <v>2</v>
      </c>
      <c r="AI154" s="238">
        <v>1</v>
      </c>
      <c r="AJ154" s="238">
        <v>3</v>
      </c>
      <c r="AK154" s="238">
        <v>26</v>
      </c>
      <c r="AL154" s="238">
        <v>36</v>
      </c>
      <c r="AM154" s="238" t="s">
        <v>354</v>
      </c>
      <c r="AN154" s="238">
        <v>5</v>
      </c>
      <c r="AO154" s="238">
        <v>1</v>
      </c>
      <c r="AS154" s="238">
        <v>3</v>
      </c>
      <c r="AT154" s="238">
        <v>98</v>
      </c>
      <c r="AU154" s="238">
        <v>60</v>
      </c>
      <c r="AV154" s="238">
        <v>11</v>
      </c>
      <c r="AW154" s="238">
        <v>21</v>
      </c>
      <c r="AX154" s="238">
        <v>2</v>
      </c>
      <c r="AY154" s="238">
        <v>3</v>
      </c>
      <c r="AZ154" s="238">
        <v>3</v>
      </c>
      <c r="BA154" s="238">
        <v>21</v>
      </c>
      <c r="BB154" s="238">
        <v>21</v>
      </c>
      <c r="BC154" s="238" t="s">
        <v>354</v>
      </c>
      <c r="BD154" s="238">
        <v>5</v>
      </c>
      <c r="BE154" s="238">
        <v>5</v>
      </c>
      <c r="BI154" s="238">
        <v>3</v>
      </c>
      <c r="BJ154" s="238">
        <v>98</v>
      </c>
      <c r="BK154" s="238">
        <v>60</v>
      </c>
      <c r="BL154" s="238">
        <v>11</v>
      </c>
      <c r="BM154" s="238">
        <v>21</v>
      </c>
      <c r="CT154" s="238">
        <v>464396</v>
      </c>
      <c r="CU154" s="238">
        <v>4967569</v>
      </c>
      <c r="CV154" s="238">
        <v>44.8606427</v>
      </c>
      <c r="CW154" s="238">
        <v>-93.4506528</v>
      </c>
      <c r="CX154" s="238" t="s">
        <v>359</v>
      </c>
      <c r="CY154" s="238" t="s">
        <v>4850</v>
      </c>
    </row>
    <row r="155" spans="1:103" x14ac:dyDescent="0.25">
      <c r="A155" s="238">
        <v>10858457</v>
      </c>
      <c r="B155" s="238">
        <v>2</v>
      </c>
      <c r="C155" s="238">
        <v>212</v>
      </c>
      <c r="D155" s="238">
        <v>157.62299999999999</v>
      </c>
      <c r="E155" s="238">
        <v>27</v>
      </c>
      <c r="F155" s="238" t="s">
        <v>2420</v>
      </c>
      <c r="H155" s="238" t="s">
        <v>354</v>
      </c>
      <c r="I155" s="238">
        <v>25</v>
      </c>
      <c r="K155" s="238">
        <v>13004271</v>
      </c>
      <c r="L155" s="238">
        <v>130270190</v>
      </c>
      <c r="M155" s="238">
        <v>1</v>
      </c>
      <c r="N155" s="238">
        <v>27</v>
      </c>
      <c r="O155" s="238">
        <v>2013</v>
      </c>
      <c r="P155" s="238" t="s">
        <v>366</v>
      </c>
      <c r="Q155" s="238">
        <v>14</v>
      </c>
      <c r="R155" s="238" t="s">
        <v>356</v>
      </c>
      <c r="S155" s="238">
        <v>5</v>
      </c>
      <c r="T155" s="238">
        <v>0</v>
      </c>
      <c r="U155" s="238">
        <v>2</v>
      </c>
      <c r="V155" s="238">
        <v>7</v>
      </c>
      <c r="W155" s="238">
        <v>70</v>
      </c>
      <c r="X155" s="238">
        <v>2</v>
      </c>
      <c r="Y155" s="238">
        <v>1</v>
      </c>
      <c r="Z155" s="238">
        <v>4</v>
      </c>
      <c r="AA155" s="238">
        <v>5</v>
      </c>
      <c r="AB155" s="238">
        <v>3</v>
      </c>
      <c r="AC155" s="238">
        <v>98</v>
      </c>
      <c r="AD155" s="238" t="s">
        <v>389</v>
      </c>
      <c r="AE155" s="238" t="s">
        <v>4851</v>
      </c>
      <c r="AF155" s="238" t="s">
        <v>358</v>
      </c>
      <c r="AG155" s="238">
        <v>90</v>
      </c>
      <c r="AH155" s="238">
        <v>2</v>
      </c>
      <c r="AI155" s="238">
        <v>4</v>
      </c>
      <c r="AJ155" s="238">
        <v>4</v>
      </c>
      <c r="AK155" s="238">
        <v>21</v>
      </c>
      <c r="AL155" s="238">
        <v>18</v>
      </c>
      <c r="AM155" s="238" t="s">
        <v>363</v>
      </c>
      <c r="AN155" s="238">
        <v>5</v>
      </c>
      <c r="AS155" s="238">
        <v>1</v>
      </c>
      <c r="AT155" s="238">
        <v>98</v>
      </c>
      <c r="AU155" s="238">
        <v>60</v>
      </c>
      <c r="AV155" s="238">
        <v>11</v>
      </c>
      <c r="AW155" s="238">
        <v>21</v>
      </c>
      <c r="AX155" s="238">
        <v>2</v>
      </c>
      <c r="AY155" s="238">
        <v>4</v>
      </c>
      <c r="AZ155" s="238">
        <v>4</v>
      </c>
      <c r="BA155" s="238">
        <v>21</v>
      </c>
      <c r="BB155" s="238">
        <v>45</v>
      </c>
      <c r="BC155" s="238" t="s">
        <v>363</v>
      </c>
      <c r="BD155" s="238">
        <v>5</v>
      </c>
      <c r="BI155" s="238">
        <v>1</v>
      </c>
      <c r="BJ155" s="238">
        <v>98</v>
      </c>
      <c r="BK155" s="238">
        <v>60</v>
      </c>
      <c r="BL155" s="238">
        <v>11</v>
      </c>
      <c r="BM155" s="238">
        <v>21</v>
      </c>
      <c r="CT155" s="238">
        <v>464402</v>
      </c>
      <c r="CU155" s="238">
        <v>4967568</v>
      </c>
      <c r="CV155" s="238">
        <v>44.860639900000002</v>
      </c>
      <c r="CW155" s="238">
        <v>-93.450576799999993</v>
      </c>
      <c r="CX155" s="238" t="s">
        <v>359</v>
      </c>
      <c r="CY155" s="238" t="s">
        <v>4852</v>
      </c>
    </row>
    <row r="156" spans="1:103" x14ac:dyDescent="0.25">
      <c r="A156" s="238">
        <v>754551</v>
      </c>
      <c r="B156" s="238">
        <v>2</v>
      </c>
      <c r="C156" s="238">
        <v>212</v>
      </c>
      <c r="D156" s="238">
        <v>157.62799999999999</v>
      </c>
      <c r="E156" s="238">
        <v>27</v>
      </c>
      <c r="F156" s="238" t="s">
        <v>2420</v>
      </c>
      <c r="H156" s="238" t="s">
        <v>354</v>
      </c>
      <c r="I156" s="238">
        <v>25</v>
      </c>
      <c r="K156" s="238">
        <v>19512187</v>
      </c>
      <c r="M156" s="238">
        <v>10</v>
      </c>
      <c r="N156" s="238">
        <v>8</v>
      </c>
      <c r="O156" s="238">
        <v>2019</v>
      </c>
      <c r="P156" s="238" t="s">
        <v>368</v>
      </c>
      <c r="Q156" s="238">
        <v>9</v>
      </c>
      <c r="R156" s="238" t="s">
        <v>369</v>
      </c>
      <c r="S156" s="238">
        <v>5</v>
      </c>
      <c r="T156" s="238">
        <v>0</v>
      </c>
      <c r="U156" s="238">
        <v>2</v>
      </c>
      <c r="V156" s="238">
        <v>12</v>
      </c>
      <c r="W156" s="238">
        <v>10</v>
      </c>
      <c r="X156" s="238">
        <v>2</v>
      </c>
      <c r="Y156" s="238">
        <v>1</v>
      </c>
      <c r="Z156" s="238">
        <v>1</v>
      </c>
      <c r="AB156" s="238">
        <v>1</v>
      </c>
      <c r="AC156" s="238">
        <v>98</v>
      </c>
      <c r="AD156" s="238" t="s">
        <v>4853</v>
      </c>
      <c r="AF156" s="238" t="s">
        <v>358</v>
      </c>
      <c r="AG156" s="238">
        <v>7</v>
      </c>
      <c r="AH156" s="238">
        <v>2</v>
      </c>
      <c r="AI156" s="238">
        <v>2</v>
      </c>
      <c r="AJ156" s="238">
        <v>3</v>
      </c>
      <c r="AK156" s="238">
        <v>21</v>
      </c>
      <c r="AL156" s="238">
        <v>41</v>
      </c>
      <c r="AM156" s="238" t="s">
        <v>354</v>
      </c>
      <c r="AN156" s="238">
        <v>5</v>
      </c>
      <c r="AO156" s="238">
        <v>1</v>
      </c>
      <c r="AS156" s="238">
        <v>15</v>
      </c>
      <c r="AT156" s="238">
        <v>9</v>
      </c>
      <c r="AU156" s="238">
        <v>60</v>
      </c>
      <c r="AV156" s="238">
        <v>11</v>
      </c>
      <c r="AW156" s="238">
        <v>21</v>
      </c>
      <c r="AX156" s="238">
        <v>2</v>
      </c>
      <c r="AY156" s="238">
        <v>2</v>
      </c>
      <c r="AZ156" s="238">
        <v>3</v>
      </c>
      <c r="BA156" s="238">
        <v>28</v>
      </c>
      <c r="BB156" s="238">
        <v>31</v>
      </c>
      <c r="BC156" s="238" t="s">
        <v>354</v>
      </c>
      <c r="BD156" s="238">
        <v>5</v>
      </c>
      <c r="BE156" s="238">
        <v>10</v>
      </c>
      <c r="BI156" s="238">
        <v>15</v>
      </c>
      <c r="BJ156" s="238">
        <v>9</v>
      </c>
      <c r="BK156" s="238">
        <v>60</v>
      </c>
      <c r="BL156" s="238">
        <v>11</v>
      </c>
      <c r="BM156" s="238">
        <v>21</v>
      </c>
      <c r="CT156" s="238">
        <v>464410.30395394203</v>
      </c>
      <c r="CU156" s="238">
        <v>4967569.1389382798</v>
      </c>
      <c r="CV156" s="238">
        <v>44.860648910000002</v>
      </c>
      <c r="CW156" s="238">
        <v>-93.450467630000006</v>
      </c>
      <c r="CX156" s="238" t="s">
        <v>391</v>
      </c>
      <c r="CY156" s="238" t="s">
        <v>4854</v>
      </c>
    </row>
    <row r="157" spans="1:103" x14ac:dyDescent="0.25">
      <c r="A157" s="238">
        <v>748655</v>
      </c>
      <c r="B157" s="238">
        <v>2</v>
      </c>
      <c r="C157" s="238">
        <v>212</v>
      </c>
      <c r="D157" s="238">
        <v>157.642</v>
      </c>
      <c r="E157" s="238">
        <v>27</v>
      </c>
      <c r="F157" s="238" t="s">
        <v>2420</v>
      </c>
      <c r="H157" s="238" t="s">
        <v>354</v>
      </c>
      <c r="I157" s="238">
        <v>25</v>
      </c>
      <c r="K157" s="238">
        <v>19511366</v>
      </c>
      <c r="M157" s="238">
        <v>9</v>
      </c>
      <c r="N157" s="238">
        <v>18</v>
      </c>
      <c r="O157" s="238">
        <v>2019</v>
      </c>
      <c r="P157" s="238" t="s">
        <v>355</v>
      </c>
      <c r="Q157" s="238">
        <v>17</v>
      </c>
      <c r="R157" s="238" t="s">
        <v>356</v>
      </c>
      <c r="S157" s="238">
        <v>5</v>
      </c>
      <c r="T157" s="238">
        <v>0</v>
      </c>
      <c r="U157" s="238">
        <v>2</v>
      </c>
      <c r="V157" s="238">
        <v>5</v>
      </c>
      <c r="W157" s="238">
        <v>10</v>
      </c>
      <c r="X157" s="238">
        <v>2</v>
      </c>
      <c r="Y157" s="238">
        <v>1</v>
      </c>
      <c r="Z157" s="238">
        <v>1</v>
      </c>
      <c r="AB157" s="238">
        <v>1</v>
      </c>
      <c r="AC157" s="238">
        <v>98</v>
      </c>
      <c r="AD157" s="238" t="s">
        <v>4855</v>
      </c>
      <c r="AF157" s="238" t="s">
        <v>358</v>
      </c>
      <c r="AG157" s="238">
        <v>10</v>
      </c>
      <c r="AH157" s="238">
        <v>2</v>
      </c>
      <c r="AI157" s="238">
        <v>2</v>
      </c>
      <c r="AJ157" s="238">
        <v>4</v>
      </c>
      <c r="AK157" s="238">
        <v>21</v>
      </c>
      <c r="AL157" s="238">
        <v>39</v>
      </c>
      <c r="AM157" s="238" t="s">
        <v>354</v>
      </c>
      <c r="AN157" s="238">
        <v>5</v>
      </c>
      <c r="AO157" s="238">
        <v>1</v>
      </c>
      <c r="AS157" s="238">
        <v>15</v>
      </c>
      <c r="AT157" s="238">
        <v>9</v>
      </c>
      <c r="AU157" s="238">
        <v>60</v>
      </c>
      <c r="AV157" s="238">
        <v>11</v>
      </c>
      <c r="AW157" s="238">
        <v>21</v>
      </c>
      <c r="AX157" s="238">
        <v>2</v>
      </c>
      <c r="AY157" s="238">
        <v>4</v>
      </c>
      <c r="AZ157" s="238">
        <v>4</v>
      </c>
      <c r="BA157" s="238">
        <v>21</v>
      </c>
      <c r="BB157" s="238">
        <v>47</v>
      </c>
      <c r="BC157" s="238" t="s">
        <v>363</v>
      </c>
      <c r="BD157" s="238">
        <v>5</v>
      </c>
      <c r="BE157" s="238">
        <v>7</v>
      </c>
      <c r="BI157" s="238">
        <v>15</v>
      </c>
      <c r="BJ157" s="238">
        <v>9</v>
      </c>
      <c r="BK157" s="238">
        <v>60</v>
      </c>
      <c r="BL157" s="238">
        <v>11</v>
      </c>
      <c r="BM157" s="238">
        <v>21</v>
      </c>
      <c r="CT157" s="238">
        <v>464431.47066294198</v>
      </c>
      <c r="CU157" s="238">
        <v>4967564.9055964798</v>
      </c>
      <c r="CV157" s="238">
        <v>44.860611859999999</v>
      </c>
      <c r="CW157" s="238">
        <v>-93.450199429999998</v>
      </c>
      <c r="CX157" s="238" t="s">
        <v>359</v>
      </c>
      <c r="CY157" s="238" t="s">
        <v>4856</v>
      </c>
    </row>
    <row r="158" spans="1:103" x14ac:dyDescent="0.25">
      <c r="A158" s="238">
        <v>10745563</v>
      </c>
      <c r="B158" s="238">
        <v>2</v>
      </c>
      <c r="C158" s="238">
        <v>212</v>
      </c>
      <c r="D158" s="238">
        <v>157.64699999999999</v>
      </c>
      <c r="E158" s="238">
        <v>27</v>
      </c>
      <c r="F158" s="238" t="s">
        <v>2420</v>
      </c>
      <c r="H158" s="238" t="s">
        <v>354</v>
      </c>
      <c r="I158" s="238">
        <v>25</v>
      </c>
      <c r="K158" s="238">
        <v>11509291</v>
      </c>
      <c r="L158" s="238">
        <v>112680032</v>
      </c>
      <c r="M158" s="238">
        <v>9</v>
      </c>
      <c r="N158" s="238">
        <v>20</v>
      </c>
      <c r="O158" s="238">
        <v>2011</v>
      </c>
      <c r="P158" s="238" t="s">
        <v>368</v>
      </c>
      <c r="Q158" s="238">
        <v>13</v>
      </c>
      <c r="R158" s="238" t="s">
        <v>356</v>
      </c>
      <c r="S158" s="238">
        <v>5</v>
      </c>
      <c r="T158" s="238">
        <v>0</v>
      </c>
      <c r="U158" s="238">
        <v>1</v>
      </c>
      <c r="V158" s="238">
        <v>5</v>
      </c>
      <c r="W158" s="238">
        <v>53</v>
      </c>
      <c r="X158" s="238">
        <v>2</v>
      </c>
      <c r="Y158" s="238">
        <v>1</v>
      </c>
      <c r="Z158" s="238">
        <v>2</v>
      </c>
      <c r="AB158" s="238">
        <v>1</v>
      </c>
      <c r="AC158" s="238">
        <v>98</v>
      </c>
      <c r="AD158" s="238" t="s">
        <v>376</v>
      </c>
      <c r="AE158" s="238" t="s">
        <v>4836</v>
      </c>
      <c r="AF158" s="238" t="s">
        <v>358</v>
      </c>
      <c r="AG158" s="238">
        <v>3</v>
      </c>
      <c r="AH158" s="238">
        <v>2</v>
      </c>
      <c r="AI158" s="238">
        <v>2</v>
      </c>
      <c r="AJ158" s="238">
        <v>4</v>
      </c>
      <c r="AK158" s="238">
        <v>21</v>
      </c>
      <c r="AL158" s="238">
        <v>28</v>
      </c>
      <c r="AM158" s="238" t="s">
        <v>354</v>
      </c>
      <c r="AN158" s="238">
        <v>5</v>
      </c>
      <c r="AO158" s="238">
        <v>3</v>
      </c>
      <c r="AS158" s="238">
        <v>2</v>
      </c>
      <c r="AT158" s="238">
        <v>98</v>
      </c>
      <c r="AU158" s="238">
        <v>55</v>
      </c>
      <c r="AV158" s="238">
        <v>10</v>
      </c>
      <c r="AW158" s="238">
        <v>25</v>
      </c>
      <c r="CT158" s="238">
        <v>464441</v>
      </c>
      <c r="CU158" s="238">
        <v>4967566</v>
      </c>
      <c r="CV158" s="238">
        <v>44.860622200000002</v>
      </c>
      <c r="CW158" s="238">
        <v>-93.450084000000004</v>
      </c>
      <c r="CX158" s="238" t="s">
        <v>359</v>
      </c>
      <c r="CY158" s="238" t="s">
        <v>4857</v>
      </c>
    </row>
    <row r="159" spans="1:103" x14ac:dyDescent="0.25">
      <c r="A159" s="238">
        <v>10999821</v>
      </c>
      <c r="B159" s="238">
        <v>2</v>
      </c>
      <c r="C159" s="238">
        <v>212</v>
      </c>
      <c r="D159" s="238">
        <v>157.67099999999999</v>
      </c>
      <c r="E159" s="238">
        <v>27</v>
      </c>
      <c r="F159" s="238" t="s">
        <v>2420</v>
      </c>
      <c r="H159" s="238" t="s">
        <v>354</v>
      </c>
      <c r="I159" s="238">
        <v>25</v>
      </c>
      <c r="K159" s="238">
        <v>14513399</v>
      </c>
      <c r="L159" s="238">
        <v>143470162</v>
      </c>
      <c r="M159" s="238">
        <v>12</v>
      </c>
      <c r="N159" s="238">
        <v>13</v>
      </c>
      <c r="O159" s="238">
        <v>2014</v>
      </c>
      <c r="P159" s="238" t="s">
        <v>364</v>
      </c>
      <c r="Q159" s="238">
        <v>13</v>
      </c>
      <c r="R159" s="238" t="s">
        <v>369</v>
      </c>
      <c r="S159" s="238">
        <v>4</v>
      </c>
      <c r="T159" s="238">
        <v>0</v>
      </c>
      <c r="U159" s="238">
        <v>4</v>
      </c>
      <c r="V159" s="238">
        <v>1</v>
      </c>
      <c r="W159" s="238">
        <v>10</v>
      </c>
      <c r="X159" s="238">
        <v>2</v>
      </c>
      <c r="Y159" s="238">
        <v>1</v>
      </c>
      <c r="Z159" s="238">
        <v>2</v>
      </c>
      <c r="AB159" s="238">
        <v>2</v>
      </c>
      <c r="AC159" s="238">
        <v>98</v>
      </c>
      <c r="AD159" s="238" t="s">
        <v>376</v>
      </c>
      <c r="AE159" s="238" t="s">
        <v>4737</v>
      </c>
      <c r="AF159" s="238" t="s">
        <v>358</v>
      </c>
      <c r="AG159" s="238">
        <v>7</v>
      </c>
      <c r="AH159" s="238">
        <v>2</v>
      </c>
      <c r="AI159" s="238">
        <v>4</v>
      </c>
      <c r="AJ159" s="238">
        <v>3</v>
      </c>
      <c r="AK159" s="238">
        <v>21</v>
      </c>
      <c r="AL159" s="238">
        <v>18</v>
      </c>
      <c r="AM159" s="238" t="s">
        <v>363</v>
      </c>
      <c r="AN159" s="238">
        <v>5</v>
      </c>
      <c r="AO159" s="238">
        <v>5</v>
      </c>
      <c r="AS159" s="238">
        <v>1</v>
      </c>
      <c r="AT159" s="238">
        <v>98</v>
      </c>
      <c r="AU159" s="238">
        <v>60</v>
      </c>
      <c r="AV159" s="238">
        <v>11</v>
      </c>
      <c r="AW159" s="238">
        <v>21</v>
      </c>
      <c r="AX159" s="238">
        <v>2</v>
      </c>
      <c r="AY159" s="238">
        <v>2</v>
      </c>
      <c r="AZ159" s="238">
        <v>3</v>
      </c>
      <c r="BA159" s="238">
        <v>21</v>
      </c>
      <c r="BB159" s="238">
        <v>75</v>
      </c>
      <c r="BC159" s="238" t="s">
        <v>354</v>
      </c>
      <c r="BD159" s="238">
        <v>5</v>
      </c>
      <c r="BE159" s="238">
        <v>5</v>
      </c>
      <c r="BI159" s="238">
        <v>1</v>
      </c>
      <c r="BJ159" s="238">
        <v>98</v>
      </c>
      <c r="BK159" s="238">
        <v>60</v>
      </c>
      <c r="BL159" s="238">
        <v>11</v>
      </c>
      <c r="BM159" s="238">
        <v>21</v>
      </c>
      <c r="BN159" s="238">
        <v>2</v>
      </c>
      <c r="BO159" s="238">
        <v>2</v>
      </c>
      <c r="BP159" s="238">
        <v>3</v>
      </c>
      <c r="BQ159" s="238">
        <v>21</v>
      </c>
      <c r="BR159" s="238">
        <v>66</v>
      </c>
      <c r="BS159" s="238" t="s">
        <v>354</v>
      </c>
      <c r="BT159" s="238">
        <v>5</v>
      </c>
      <c r="BU159" s="238">
        <v>1</v>
      </c>
      <c r="BY159" s="238">
        <v>1</v>
      </c>
      <c r="BZ159" s="238">
        <v>98</v>
      </c>
      <c r="CA159" s="238">
        <v>60</v>
      </c>
      <c r="CB159" s="238">
        <v>11</v>
      </c>
      <c r="CC159" s="238">
        <v>21</v>
      </c>
      <c r="CD159" s="238">
        <v>2</v>
      </c>
      <c r="CE159" s="238">
        <v>2</v>
      </c>
      <c r="CF159" s="238">
        <v>3</v>
      </c>
      <c r="CG159" s="238">
        <v>21</v>
      </c>
      <c r="CH159" s="238">
        <v>24</v>
      </c>
      <c r="CI159" s="238" t="s">
        <v>354</v>
      </c>
      <c r="CJ159" s="238">
        <v>5</v>
      </c>
      <c r="CK159" s="238">
        <v>1</v>
      </c>
      <c r="CO159" s="238">
        <v>1</v>
      </c>
      <c r="CP159" s="238">
        <v>98</v>
      </c>
      <c r="CQ159" s="238">
        <v>60</v>
      </c>
      <c r="CR159" s="238">
        <v>11</v>
      </c>
      <c r="CS159" s="238">
        <v>21</v>
      </c>
      <c r="CT159" s="238">
        <v>464479</v>
      </c>
      <c r="CU159" s="238">
        <v>4967569</v>
      </c>
      <c r="CV159" s="238">
        <v>44.860648400000002</v>
      </c>
      <c r="CW159" s="238">
        <v>-93.449594099999999</v>
      </c>
      <c r="CX159" s="238" t="s">
        <v>359</v>
      </c>
      <c r="CY159" s="238" t="s">
        <v>4858</v>
      </c>
    </row>
    <row r="160" spans="1:103" x14ac:dyDescent="0.25">
      <c r="A160" s="238">
        <v>10989739</v>
      </c>
      <c r="B160" s="238">
        <v>2</v>
      </c>
      <c r="C160" s="238">
        <v>212</v>
      </c>
      <c r="D160" s="238">
        <v>157.708</v>
      </c>
      <c r="E160" s="238">
        <v>27</v>
      </c>
      <c r="F160" s="238" t="s">
        <v>2420</v>
      </c>
      <c r="H160" s="238" t="s">
        <v>354</v>
      </c>
      <c r="I160" s="238">
        <v>25</v>
      </c>
      <c r="K160" s="238">
        <v>201400041669</v>
      </c>
      <c r="L160" s="238">
        <v>143030041</v>
      </c>
      <c r="M160" s="238">
        <v>10</v>
      </c>
      <c r="N160" s="238">
        <v>21</v>
      </c>
      <c r="O160" s="238">
        <v>2014</v>
      </c>
      <c r="P160" s="238" t="s">
        <v>368</v>
      </c>
      <c r="Q160" s="238">
        <v>17</v>
      </c>
      <c r="S160" s="238">
        <v>5</v>
      </c>
      <c r="T160" s="238">
        <v>0</v>
      </c>
      <c r="U160" s="238">
        <v>2</v>
      </c>
      <c r="V160" s="238">
        <v>1</v>
      </c>
      <c r="W160" s="238">
        <v>10</v>
      </c>
      <c r="X160" s="238">
        <v>2</v>
      </c>
      <c r="Y160" s="238">
        <v>1</v>
      </c>
      <c r="Z160" s="238">
        <v>1</v>
      </c>
      <c r="AB160" s="238">
        <v>1</v>
      </c>
      <c r="AC160" s="238">
        <v>98</v>
      </c>
      <c r="AF160" s="238" t="s">
        <v>358</v>
      </c>
      <c r="AG160" s="238">
        <v>7</v>
      </c>
      <c r="AH160" s="238">
        <v>2</v>
      </c>
      <c r="AI160" s="238">
        <v>2</v>
      </c>
      <c r="AJ160" s="238">
        <v>4</v>
      </c>
      <c r="AK160" s="238">
        <v>21</v>
      </c>
      <c r="AL160" s="238">
        <v>63</v>
      </c>
      <c r="AM160" s="238" t="s">
        <v>363</v>
      </c>
      <c r="AN160" s="238">
        <v>5</v>
      </c>
      <c r="AO160" s="238">
        <v>5</v>
      </c>
      <c r="AS160" s="238">
        <v>3</v>
      </c>
      <c r="AT160" s="238">
        <v>98</v>
      </c>
      <c r="AU160" s="238">
        <v>55</v>
      </c>
      <c r="AV160" s="238">
        <v>11</v>
      </c>
      <c r="AW160" s="238">
        <v>21</v>
      </c>
      <c r="AX160" s="238">
        <v>2</v>
      </c>
      <c r="AY160" s="238">
        <v>2</v>
      </c>
      <c r="AZ160" s="238">
        <v>4</v>
      </c>
      <c r="BA160" s="238">
        <v>21</v>
      </c>
      <c r="BB160" s="238">
        <v>52</v>
      </c>
      <c r="BC160" s="238" t="s">
        <v>354</v>
      </c>
      <c r="BD160" s="238">
        <v>5</v>
      </c>
      <c r="BE160" s="238">
        <v>1</v>
      </c>
      <c r="BI160" s="238">
        <v>3</v>
      </c>
      <c r="BJ160" s="238">
        <v>98</v>
      </c>
      <c r="BK160" s="238">
        <v>55</v>
      </c>
      <c r="BL160" s="238">
        <v>11</v>
      </c>
      <c r="BM160" s="238">
        <v>21</v>
      </c>
      <c r="CT160" s="238">
        <v>464538</v>
      </c>
      <c r="CU160" s="238">
        <v>4967573</v>
      </c>
      <c r="CV160" s="238">
        <v>44.860689299999997</v>
      </c>
      <c r="CW160" s="238">
        <v>-93.448848699999999</v>
      </c>
      <c r="CX160" s="238" t="s">
        <v>359</v>
      </c>
    </row>
    <row r="161" spans="1:103" x14ac:dyDescent="0.25">
      <c r="A161" s="238">
        <v>729008</v>
      </c>
      <c r="B161" s="238">
        <v>2</v>
      </c>
      <c r="C161" s="238">
        <v>212</v>
      </c>
      <c r="D161" s="238">
        <v>157.71100000000001</v>
      </c>
      <c r="E161" s="238">
        <v>27</v>
      </c>
      <c r="F161" s="238" t="s">
        <v>2420</v>
      </c>
      <c r="H161" s="238" t="s">
        <v>354</v>
      </c>
      <c r="I161" s="238">
        <v>25</v>
      </c>
      <c r="K161" s="238">
        <v>19507587</v>
      </c>
      <c r="M161" s="238">
        <v>6</v>
      </c>
      <c r="N161" s="238">
        <v>18</v>
      </c>
      <c r="O161" s="238">
        <v>2019</v>
      </c>
      <c r="P161" s="238" t="s">
        <v>368</v>
      </c>
      <c r="Q161" s="238">
        <v>7</v>
      </c>
      <c r="R161" s="238" t="s">
        <v>369</v>
      </c>
      <c r="S161" s="238">
        <v>5</v>
      </c>
      <c r="T161" s="238">
        <v>0</v>
      </c>
      <c r="U161" s="238">
        <v>3</v>
      </c>
      <c r="V161" s="238">
        <v>12</v>
      </c>
      <c r="W161" s="238">
        <v>10</v>
      </c>
      <c r="X161" s="238">
        <v>2</v>
      </c>
      <c r="Y161" s="238">
        <v>1</v>
      </c>
      <c r="Z161" s="238">
        <v>1</v>
      </c>
      <c r="AB161" s="238">
        <v>1</v>
      </c>
      <c r="AC161" s="238">
        <v>98</v>
      </c>
      <c r="AD161" s="238" t="s">
        <v>357</v>
      </c>
      <c r="AF161" s="238" t="s">
        <v>405</v>
      </c>
      <c r="AG161" s="238">
        <v>7</v>
      </c>
      <c r="AH161" s="238">
        <v>2</v>
      </c>
      <c r="AI161" s="238">
        <v>4</v>
      </c>
      <c r="AJ161" s="238">
        <v>3</v>
      </c>
      <c r="AK161" s="238">
        <v>34</v>
      </c>
      <c r="AL161" s="238">
        <v>50</v>
      </c>
      <c r="AM161" s="238" t="s">
        <v>363</v>
      </c>
      <c r="AN161" s="238">
        <v>5</v>
      </c>
      <c r="AO161" s="238">
        <v>1</v>
      </c>
      <c r="AS161" s="238">
        <v>15</v>
      </c>
      <c r="AT161" s="238">
        <v>9</v>
      </c>
      <c r="AU161" s="238">
        <v>60</v>
      </c>
      <c r="AV161" s="238">
        <v>11</v>
      </c>
      <c r="AW161" s="238">
        <v>21</v>
      </c>
      <c r="AX161" s="238">
        <v>2</v>
      </c>
      <c r="AY161" s="238">
        <v>5</v>
      </c>
      <c r="AZ161" s="238">
        <v>3</v>
      </c>
      <c r="BA161" s="238">
        <v>34</v>
      </c>
      <c r="BB161" s="238">
        <v>37</v>
      </c>
      <c r="BC161" s="238" t="s">
        <v>363</v>
      </c>
      <c r="BD161" s="238">
        <v>5</v>
      </c>
      <c r="BE161" s="238">
        <v>1</v>
      </c>
      <c r="BI161" s="238">
        <v>15</v>
      </c>
      <c r="BJ161" s="238">
        <v>9</v>
      </c>
      <c r="BK161" s="238">
        <v>60</v>
      </c>
      <c r="BL161" s="238">
        <v>11</v>
      </c>
      <c r="BM161" s="238">
        <v>21</v>
      </c>
      <c r="BN161" s="238">
        <v>2</v>
      </c>
      <c r="BO161" s="238">
        <v>2</v>
      </c>
      <c r="BP161" s="238">
        <v>3</v>
      </c>
      <c r="BQ161" s="238">
        <v>21</v>
      </c>
      <c r="BR161" s="238">
        <v>33</v>
      </c>
      <c r="BS161" s="238" t="s">
        <v>354</v>
      </c>
      <c r="BT161" s="238">
        <v>5</v>
      </c>
      <c r="BU161" s="238">
        <v>4</v>
      </c>
      <c r="BY161" s="238">
        <v>15</v>
      </c>
      <c r="BZ161" s="238">
        <v>9</v>
      </c>
      <c r="CA161" s="238">
        <v>60</v>
      </c>
      <c r="CB161" s="238">
        <v>11</v>
      </c>
      <c r="CC161" s="238">
        <v>21</v>
      </c>
      <c r="CT161" s="238">
        <v>464554.23757514299</v>
      </c>
      <c r="CU161" s="238">
        <v>4967603.0056726802</v>
      </c>
      <c r="CV161" s="238">
        <v>44.860960949999999</v>
      </c>
      <c r="CW161" s="238">
        <v>-93.448648250000005</v>
      </c>
      <c r="CX161" s="238" t="s">
        <v>359</v>
      </c>
      <c r="CY161" s="238" t="s">
        <v>4859</v>
      </c>
    </row>
    <row r="162" spans="1:103" x14ac:dyDescent="0.25">
      <c r="A162" s="238">
        <v>325394</v>
      </c>
      <c r="B162" s="238">
        <v>2</v>
      </c>
      <c r="C162" s="238">
        <v>212</v>
      </c>
      <c r="D162" s="238">
        <v>157.72499999999999</v>
      </c>
      <c r="E162" s="238">
        <v>27</v>
      </c>
      <c r="F162" s="238" t="s">
        <v>2420</v>
      </c>
      <c r="H162" s="238" t="s">
        <v>354</v>
      </c>
      <c r="I162" s="238">
        <v>25</v>
      </c>
      <c r="K162" s="238">
        <v>16004117</v>
      </c>
      <c r="M162" s="238">
        <v>2</v>
      </c>
      <c r="N162" s="238">
        <v>2</v>
      </c>
      <c r="O162" s="238">
        <v>2016</v>
      </c>
      <c r="P162" s="238" t="s">
        <v>368</v>
      </c>
      <c r="Q162" s="238">
        <v>15</v>
      </c>
      <c r="R162" s="238" t="s">
        <v>369</v>
      </c>
      <c r="S162" s="238">
        <v>5</v>
      </c>
      <c r="T162" s="238">
        <v>0</v>
      </c>
      <c r="U162" s="238">
        <v>3</v>
      </c>
      <c r="V162" s="238">
        <v>90</v>
      </c>
      <c r="W162" s="238">
        <v>10</v>
      </c>
      <c r="X162" s="238">
        <v>26</v>
      </c>
      <c r="Y162" s="238">
        <v>1</v>
      </c>
      <c r="Z162" s="238">
        <v>4</v>
      </c>
      <c r="AB162" s="238">
        <v>3</v>
      </c>
      <c r="AC162" s="238">
        <v>98</v>
      </c>
      <c r="AD162" s="238" t="s">
        <v>357</v>
      </c>
      <c r="AF162" s="238" t="s">
        <v>358</v>
      </c>
      <c r="AG162" s="238">
        <v>90</v>
      </c>
      <c r="AH162" s="238">
        <v>2</v>
      </c>
      <c r="AI162" s="238">
        <v>2</v>
      </c>
      <c r="AJ162" s="238">
        <v>3</v>
      </c>
      <c r="AK162" s="238">
        <v>21</v>
      </c>
      <c r="AL162" s="238">
        <v>42</v>
      </c>
      <c r="AM162" s="238" t="s">
        <v>354</v>
      </c>
      <c r="AN162" s="238">
        <v>5</v>
      </c>
      <c r="AO162" s="238">
        <v>71</v>
      </c>
      <c r="AS162" s="238">
        <v>15</v>
      </c>
      <c r="AT162" s="238">
        <v>9</v>
      </c>
      <c r="AU162" s="238">
        <v>60</v>
      </c>
      <c r="AV162" s="238">
        <v>11</v>
      </c>
      <c r="AW162" s="238">
        <v>21</v>
      </c>
      <c r="AX162" s="238">
        <v>2</v>
      </c>
      <c r="AY162" s="238">
        <v>2</v>
      </c>
      <c r="AZ162" s="238">
        <v>4</v>
      </c>
      <c r="BA162" s="238">
        <v>21</v>
      </c>
      <c r="BB162" s="238">
        <v>24</v>
      </c>
      <c r="BC162" s="238" t="s">
        <v>363</v>
      </c>
      <c r="BD162" s="238">
        <v>5</v>
      </c>
      <c r="BE162" s="238">
        <v>1</v>
      </c>
      <c r="BI162" s="238">
        <v>15</v>
      </c>
      <c r="BJ162" s="238">
        <v>9</v>
      </c>
      <c r="BK162" s="238">
        <v>60</v>
      </c>
      <c r="BL162" s="238">
        <v>11</v>
      </c>
      <c r="BM162" s="238">
        <v>21</v>
      </c>
      <c r="BN162" s="238">
        <v>2</v>
      </c>
      <c r="BO162" s="238">
        <v>49</v>
      </c>
      <c r="BP162" s="238">
        <v>4</v>
      </c>
      <c r="BQ162" s="238">
        <v>21</v>
      </c>
      <c r="BR162" s="238">
        <v>30</v>
      </c>
      <c r="BS162" s="238" t="s">
        <v>354</v>
      </c>
      <c r="BT162" s="238">
        <v>5</v>
      </c>
      <c r="BU162" s="238">
        <v>1</v>
      </c>
      <c r="BY162" s="238">
        <v>15</v>
      </c>
      <c r="BZ162" s="238">
        <v>9</v>
      </c>
      <c r="CA162" s="238">
        <v>60</v>
      </c>
      <c r="CB162" s="238">
        <v>11</v>
      </c>
      <c r="CC162" s="238">
        <v>21</v>
      </c>
      <c r="CT162" s="238">
        <v>464565.47752095503</v>
      </c>
      <c r="CU162" s="238">
        <v>4967563.7973499298</v>
      </c>
      <c r="CV162" s="238">
        <v>44.860608560000003</v>
      </c>
      <c r="CW162" s="238">
        <v>-93.448503239999994</v>
      </c>
      <c r="CX162" s="238" t="s">
        <v>359</v>
      </c>
      <c r="CY162" s="238" t="s">
        <v>4860</v>
      </c>
    </row>
    <row r="163" spans="1:103" x14ac:dyDescent="0.25">
      <c r="A163" s="238">
        <v>391900</v>
      </c>
      <c r="B163" s="238">
        <v>2</v>
      </c>
      <c r="C163" s="238">
        <v>212</v>
      </c>
      <c r="D163" s="238">
        <v>157.833</v>
      </c>
      <c r="E163" s="238">
        <v>27</v>
      </c>
      <c r="F163" s="238" t="s">
        <v>2420</v>
      </c>
      <c r="H163" s="238" t="s">
        <v>354</v>
      </c>
      <c r="I163" s="238">
        <v>25</v>
      </c>
      <c r="K163" s="238">
        <v>16512335</v>
      </c>
      <c r="M163" s="238">
        <v>11</v>
      </c>
      <c r="N163" s="238">
        <v>4</v>
      </c>
      <c r="O163" s="238">
        <v>2016</v>
      </c>
      <c r="P163" s="238" t="s">
        <v>362</v>
      </c>
      <c r="Q163" s="238">
        <v>9</v>
      </c>
      <c r="R163" s="238" t="s">
        <v>369</v>
      </c>
      <c r="S163" s="238">
        <v>5</v>
      </c>
      <c r="T163" s="238">
        <v>0</v>
      </c>
      <c r="U163" s="238">
        <v>2</v>
      </c>
      <c r="V163" s="238">
        <v>12</v>
      </c>
      <c r="W163" s="238">
        <v>10</v>
      </c>
      <c r="X163" s="238">
        <v>29</v>
      </c>
      <c r="Y163" s="238">
        <v>1</v>
      </c>
      <c r="Z163" s="238">
        <v>1</v>
      </c>
      <c r="AB163" s="238">
        <v>1</v>
      </c>
      <c r="AC163" s="238">
        <v>98</v>
      </c>
      <c r="AD163" s="238" t="s">
        <v>357</v>
      </c>
      <c r="AF163" s="238" t="s">
        <v>358</v>
      </c>
      <c r="AG163" s="238">
        <v>7</v>
      </c>
      <c r="AH163" s="238">
        <v>2</v>
      </c>
      <c r="AI163" s="238">
        <v>2</v>
      </c>
      <c r="AJ163" s="238">
        <v>3</v>
      </c>
      <c r="AK163" s="238">
        <v>26</v>
      </c>
      <c r="AL163" s="238">
        <v>48</v>
      </c>
      <c r="AM163" s="238" t="s">
        <v>354</v>
      </c>
      <c r="AN163" s="238">
        <v>5</v>
      </c>
      <c r="AO163" s="238">
        <v>1</v>
      </c>
      <c r="AS163" s="238">
        <v>15</v>
      </c>
      <c r="AT163" s="238">
        <v>9</v>
      </c>
      <c r="AU163" s="238">
        <v>60</v>
      </c>
      <c r="AV163" s="238">
        <v>12</v>
      </c>
      <c r="AW163" s="238">
        <v>21</v>
      </c>
      <c r="AX163" s="238">
        <v>2</v>
      </c>
      <c r="AY163" s="238">
        <v>2</v>
      </c>
      <c r="AZ163" s="238">
        <v>3</v>
      </c>
      <c r="BA163" s="238">
        <v>21</v>
      </c>
      <c r="BB163" s="238">
        <v>33</v>
      </c>
      <c r="BC163" s="238" t="s">
        <v>354</v>
      </c>
      <c r="BD163" s="238">
        <v>5</v>
      </c>
      <c r="BE163" s="238">
        <v>4</v>
      </c>
      <c r="BI163" s="238">
        <v>15</v>
      </c>
      <c r="BJ163" s="238">
        <v>9</v>
      </c>
      <c r="BK163" s="238">
        <v>60</v>
      </c>
      <c r="BL163" s="238">
        <v>12</v>
      </c>
      <c r="BM163" s="238">
        <v>21</v>
      </c>
      <c r="CT163" s="238">
        <v>464727.80458894302</v>
      </c>
      <c r="CU163" s="238">
        <v>4967628.4057234796</v>
      </c>
      <c r="CV163" s="238">
        <v>44.861198199999997</v>
      </c>
      <c r="CW163" s="238">
        <v>-93.44645319</v>
      </c>
      <c r="CX163" s="238" t="s">
        <v>359</v>
      </c>
      <c r="CY163" s="238" t="s">
        <v>4861</v>
      </c>
    </row>
    <row r="164" spans="1:103" x14ac:dyDescent="0.25">
      <c r="A164" s="238">
        <v>625349</v>
      </c>
      <c r="B164" s="238">
        <v>2</v>
      </c>
      <c r="C164" s="238">
        <v>212</v>
      </c>
      <c r="D164" s="238">
        <v>157.84700000000001</v>
      </c>
      <c r="E164" s="238">
        <v>27</v>
      </c>
      <c r="F164" s="238" t="s">
        <v>2420</v>
      </c>
      <c r="H164" s="238" t="s">
        <v>354</v>
      </c>
      <c r="I164" s="238">
        <v>25</v>
      </c>
      <c r="K164" s="238">
        <v>18508536</v>
      </c>
      <c r="M164" s="238">
        <v>7</v>
      </c>
      <c r="N164" s="238">
        <v>14</v>
      </c>
      <c r="O164" s="238">
        <v>2018</v>
      </c>
      <c r="P164" s="238" t="s">
        <v>364</v>
      </c>
      <c r="Q164" s="238">
        <v>9</v>
      </c>
      <c r="R164" s="238" t="s">
        <v>356</v>
      </c>
      <c r="S164" s="238">
        <v>5</v>
      </c>
      <c r="T164" s="238">
        <v>0</v>
      </c>
      <c r="U164" s="238">
        <v>3</v>
      </c>
      <c r="V164" s="238">
        <v>12</v>
      </c>
      <c r="W164" s="238">
        <v>10</v>
      </c>
      <c r="X164" s="238">
        <v>2</v>
      </c>
      <c r="Y164" s="238">
        <v>1</v>
      </c>
      <c r="Z164" s="238">
        <v>1</v>
      </c>
      <c r="AB164" s="238">
        <v>1</v>
      </c>
      <c r="AC164" s="238">
        <v>98</v>
      </c>
      <c r="AD164" s="238" t="s">
        <v>357</v>
      </c>
      <c r="AF164" s="238" t="s">
        <v>405</v>
      </c>
      <c r="AG164" s="238">
        <v>7</v>
      </c>
      <c r="AH164" s="238">
        <v>2</v>
      </c>
      <c r="AI164" s="238">
        <v>31</v>
      </c>
      <c r="AJ164" s="238">
        <v>4</v>
      </c>
      <c r="AK164" s="238">
        <v>28</v>
      </c>
      <c r="AL164" s="238">
        <v>45</v>
      </c>
      <c r="AM164" s="238" t="s">
        <v>363</v>
      </c>
      <c r="AN164" s="238">
        <v>5</v>
      </c>
      <c r="AO164" s="238">
        <v>4</v>
      </c>
      <c r="AS164" s="238">
        <v>15</v>
      </c>
      <c r="AT164" s="238">
        <v>98</v>
      </c>
      <c r="AU164" s="238">
        <v>60</v>
      </c>
      <c r="AV164" s="238">
        <v>11</v>
      </c>
      <c r="AW164" s="238">
        <v>21</v>
      </c>
      <c r="AX164" s="238">
        <v>2</v>
      </c>
      <c r="AY164" s="238">
        <v>2</v>
      </c>
      <c r="AZ164" s="238">
        <v>4</v>
      </c>
      <c r="BA164" s="238">
        <v>34</v>
      </c>
      <c r="BB164" s="238">
        <v>31</v>
      </c>
      <c r="BC164" s="238" t="s">
        <v>363</v>
      </c>
      <c r="BD164" s="238">
        <v>5</v>
      </c>
      <c r="BE164" s="238">
        <v>1</v>
      </c>
      <c r="BI164" s="238">
        <v>15</v>
      </c>
      <c r="BJ164" s="238">
        <v>98</v>
      </c>
      <c r="BK164" s="238">
        <v>60</v>
      </c>
      <c r="BL164" s="238">
        <v>11</v>
      </c>
      <c r="BM164" s="238">
        <v>21</v>
      </c>
      <c r="BN164" s="238">
        <v>3</v>
      </c>
      <c r="BO164" s="238">
        <v>90</v>
      </c>
      <c r="BP164" s="238">
        <v>4</v>
      </c>
      <c r="BQ164" s="238">
        <v>20</v>
      </c>
      <c r="BY164" s="238">
        <v>15</v>
      </c>
      <c r="BZ164" s="238">
        <v>98</v>
      </c>
      <c r="CA164" s="238">
        <v>60</v>
      </c>
      <c r="CB164" s="238">
        <v>11</v>
      </c>
      <c r="CC164" s="238">
        <v>21</v>
      </c>
      <c r="CT164" s="238">
        <v>464748.97129794298</v>
      </c>
      <c r="CU164" s="238">
        <v>4967653.8057742799</v>
      </c>
      <c r="CV164" s="238">
        <v>44.861427900000002</v>
      </c>
      <c r="CW164" s="238">
        <v>-93.446187050000006</v>
      </c>
      <c r="CX164" s="238" t="s">
        <v>359</v>
      </c>
      <c r="CY164" s="238" t="s">
        <v>4862</v>
      </c>
    </row>
    <row r="165" spans="1:103" x14ac:dyDescent="0.25">
      <c r="A165" s="238">
        <v>11069455</v>
      </c>
      <c r="B165" s="238">
        <v>2</v>
      </c>
      <c r="C165" s="238">
        <v>212</v>
      </c>
      <c r="D165" s="238">
        <v>157.85900000000001</v>
      </c>
      <c r="E165" s="238">
        <v>27</v>
      </c>
      <c r="F165" s="238" t="s">
        <v>2420</v>
      </c>
      <c r="H165" s="238" t="s">
        <v>354</v>
      </c>
      <c r="I165" s="238">
        <v>25</v>
      </c>
      <c r="K165" s="238">
        <v>15510129</v>
      </c>
      <c r="L165" s="238">
        <v>152730235</v>
      </c>
      <c r="M165" s="238">
        <v>9</v>
      </c>
      <c r="N165" s="238">
        <v>29</v>
      </c>
      <c r="O165" s="238">
        <v>2015</v>
      </c>
      <c r="P165" s="238" t="s">
        <v>368</v>
      </c>
      <c r="Q165" s="238">
        <v>17</v>
      </c>
      <c r="R165" s="238" t="s">
        <v>356</v>
      </c>
      <c r="S165" s="238">
        <v>5</v>
      </c>
      <c r="T165" s="238">
        <v>0</v>
      </c>
      <c r="U165" s="238">
        <v>2</v>
      </c>
      <c r="V165" s="238">
        <v>1</v>
      </c>
      <c r="W165" s="238">
        <v>10</v>
      </c>
      <c r="X165" s="238">
        <v>2</v>
      </c>
      <c r="Y165" s="238">
        <v>1</v>
      </c>
      <c r="Z165" s="238">
        <v>1</v>
      </c>
      <c r="AB165" s="238">
        <v>1</v>
      </c>
      <c r="AC165" s="238">
        <v>98</v>
      </c>
      <c r="AD165" s="238" t="s">
        <v>376</v>
      </c>
      <c r="AE165" s="238" t="s">
        <v>4750</v>
      </c>
      <c r="AF165" s="238" t="s">
        <v>358</v>
      </c>
      <c r="AG165" s="238">
        <v>7</v>
      </c>
      <c r="AH165" s="238">
        <v>2</v>
      </c>
      <c r="AI165" s="238">
        <v>4</v>
      </c>
      <c r="AJ165" s="238">
        <v>4</v>
      </c>
      <c r="AK165" s="238">
        <v>21</v>
      </c>
      <c r="AL165" s="238">
        <v>22</v>
      </c>
      <c r="AM165" s="238" t="s">
        <v>354</v>
      </c>
      <c r="AN165" s="238">
        <v>5</v>
      </c>
      <c r="AO165" s="238">
        <v>15</v>
      </c>
      <c r="AP165" s="238">
        <v>5</v>
      </c>
      <c r="AS165" s="238">
        <v>1</v>
      </c>
      <c r="AT165" s="238">
        <v>98</v>
      </c>
      <c r="AU165" s="238">
        <v>60</v>
      </c>
      <c r="AV165" s="238">
        <v>11</v>
      </c>
      <c r="AW165" s="238">
        <v>21</v>
      </c>
      <c r="AX165" s="238">
        <v>2</v>
      </c>
      <c r="AY165" s="238">
        <v>2</v>
      </c>
      <c r="AZ165" s="238">
        <v>4</v>
      </c>
      <c r="BA165" s="238">
        <v>26</v>
      </c>
      <c r="BB165" s="238">
        <v>31</v>
      </c>
      <c r="BC165" s="238" t="s">
        <v>354</v>
      </c>
      <c r="BD165" s="238">
        <v>5</v>
      </c>
      <c r="BE165" s="238">
        <v>1</v>
      </c>
      <c r="BI165" s="238">
        <v>1</v>
      </c>
      <c r="BJ165" s="238">
        <v>98</v>
      </c>
      <c r="BK165" s="238">
        <v>60</v>
      </c>
      <c r="BL165" s="238">
        <v>11</v>
      </c>
      <c r="BM165" s="238">
        <v>21</v>
      </c>
      <c r="CT165" s="238">
        <v>464773</v>
      </c>
      <c r="CU165" s="238">
        <v>4967634</v>
      </c>
      <c r="CV165" s="238">
        <v>44.861251799999998</v>
      </c>
      <c r="CW165" s="238">
        <v>-93.445882600000004</v>
      </c>
      <c r="CX165" s="238" t="s">
        <v>359</v>
      </c>
      <c r="CY165" s="238" t="s">
        <v>4863</v>
      </c>
    </row>
    <row r="166" spans="1:103" x14ac:dyDescent="0.25">
      <c r="A166" s="238">
        <v>737093</v>
      </c>
      <c r="B166" s="238">
        <v>2</v>
      </c>
      <c r="C166" s="238">
        <v>212</v>
      </c>
      <c r="D166" s="238">
        <v>157.875</v>
      </c>
      <c r="E166" s="238">
        <v>27</v>
      </c>
      <c r="F166" s="238" t="s">
        <v>2420</v>
      </c>
      <c r="H166" s="238" t="s">
        <v>354</v>
      </c>
      <c r="I166" s="238">
        <v>25</v>
      </c>
      <c r="K166" s="238">
        <v>19509270</v>
      </c>
      <c r="M166" s="238">
        <v>7</v>
      </c>
      <c r="N166" s="238">
        <v>30</v>
      </c>
      <c r="O166" s="238">
        <v>2019</v>
      </c>
      <c r="P166" s="238" t="s">
        <v>368</v>
      </c>
      <c r="Q166" s="238">
        <v>16</v>
      </c>
      <c r="R166" s="238" t="s">
        <v>356</v>
      </c>
      <c r="S166" s="238">
        <v>5</v>
      </c>
      <c r="T166" s="238">
        <v>0</v>
      </c>
      <c r="U166" s="238">
        <v>2</v>
      </c>
      <c r="V166" s="238">
        <v>12</v>
      </c>
      <c r="W166" s="238">
        <v>10</v>
      </c>
      <c r="X166" s="238">
        <v>2</v>
      </c>
      <c r="Y166" s="238">
        <v>1</v>
      </c>
      <c r="Z166" s="238">
        <v>1</v>
      </c>
      <c r="AB166" s="238">
        <v>1</v>
      </c>
      <c r="AC166" s="238">
        <v>98</v>
      </c>
      <c r="AD166" s="238" t="s">
        <v>357</v>
      </c>
      <c r="AF166" s="238" t="s">
        <v>405</v>
      </c>
      <c r="AG166" s="238">
        <v>7</v>
      </c>
      <c r="AH166" s="238">
        <v>2</v>
      </c>
      <c r="AI166" s="238">
        <v>2</v>
      </c>
      <c r="AJ166" s="238">
        <v>4</v>
      </c>
      <c r="AK166" s="238">
        <v>21</v>
      </c>
      <c r="AL166" s="238">
        <v>18</v>
      </c>
      <c r="AM166" s="238" t="s">
        <v>363</v>
      </c>
      <c r="AN166" s="238">
        <v>5</v>
      </c>
      <c r="AO166" s="238">
        <v>4</v>
      </c>
      <c r="AS166" s="238">
        <v>15</v>
      </c>
      <c r="AT166" s="238">
        <v>9</v>
      </c>
      <c r="AU166" s="238">
        <v>60</v>
      </c>
      <c r="AV166" s="238">
        <v>11</v>
      </c>
      <c r="AW166" s="238">
        <v>21</v>
      </c>
      <c r="AX166" s="238">
        <v>2</v>
      </c>
      <c r="AY166" s="238">
        <v>4</v>
      </c>
      <c r="AZ166" s="238">
        <v>4</v>
      </c>
      <c r="BA166" s="238">
        <v>26</v>
      </c>
      <c r="BB166" s="238">
        <v>47</v>
      </c>
      <c r="BC166" s="238" t="s">
        <v>354</v>
      </c>
      <c r="BD166" s="238">
        <v>5</v>
      </c>
      <c r="BE166" s="238">
        <v>1</v>
      </c>
      <c r="BI166" s="238">
        <v>15</v>
      </c>
      <c r="BJ166" s="238">
        <v>9</v>
      </c>
      <c r="BK166" s="238">
        <v>60</v>
      </c>
      <c r="BL166" s="238">
        <v>11</v>
      </c>
      <c r="BM166" s="238">
        <v>21</v>
      </c>
      <c r="CT166" s="238">
        <v>464804.00474134402</v>
      </c>
      <c r="CU166" s="238">
        <v>4967683.4391668802</v>
      </c>
      <c r="CV166" s="238">
        <v>44.861697380000003</v>
      </c>
      <c r="CW166" s="238">
        <v>-93.445492549999997</v>
      </c>
      <c r="CX166" s="238" t="s">
        <v>359</v>
      </c>
      <c r="CY166" s="238" t="s">
        <v>4864</v>
      </c>
    </row>
    <row r="167" spans="1:103" x14ac:dyDescent="0.25">
      <c r="A167" s="238">
        <v>656847</v>
      </c>
      <c r="B167" s="238">
        <v>2</v>
      </c>
      <c r="C167" s="238">
        <v>212</v>
      </c>
      <c r="D167" s="238">
        <v>157.898</v>
      </c>
      <c r="E167" s="238">
        <v>27</v>
      </c>
      <c r="F167" s="238" t="s">
        <v>2420</v>
      </c>
      <c r="H167" s="238" t="s">
        <v>354</v>
      </c>
      <c r="I167" s="238">
        <v>25</v>
      </c>
      <c r="K167" s="238">
        <v>18512667</v>
      </c>
      <c r="M167" s="238">
        <v>10</v>
      </c>
      <c r="N167" s="238">
        <v>26</v>
      </c>
      <c r="O167" s="238">
        <v>2018</v>
      </c>
      <c r="P167" s="238" t="s">
        <v>362</v>
      </c>
      <c r="Q167" s="238">
        <v>17</v>
      </c>
      <c r="R167" s="238" t="s">
        <v>356</v>
      </c>
      <c r="S167" s="238">
        <v>5</v>
      </c>
      <c r="T167" s="238">
        <v>0</v>
      </c>
      <c r="U167" s="238">
        <v>2</v>
      </c>
      <c r="V167" s="238">
        <v>12</v>
      </c>
      <c r="W167" s="238">
        <v>10</v>
      </c>
      <c r="X167" s="238">
        <v>2</v>
      </c>
      <c r="Y167" s="238">
        <v>3</v>
      </c>
      <c r="Z167" s="238">
        <v>2</v>
      </c>
      <c r="AA167" s="238">
        <v>3</v>
      </c>
      <c r="AB167" s="238">
        <v>2</v>
      </c>
      <c r="AC167" s="238">
        <v>98</v>
      </c>
      <c r="AD167" s="238" t="s">
        <v>357</v>
      </c>
      <c r="AF167" s="238" t="s">
        <v>405</v>
      </c>
      <c r="AG167" s="238">
        <v>7</v>
      </c>
      <c r="AH167" s="238">
        <v>2</v>
      </c>
      <c r="AI167" s="238">
        <v>2</v>
      </c>
      <c r="AJ167" s="238">
        <v>4</v>
      </c>
      <c r="AK167" s="238">
        <v>21</v>
      </c>
      <c r="AL167" s="238">
        <v>16</v>
      </c>
      <c r="AM167" s="238" t="s">
        <v>354</v>
      </c>
      <c r="AN167" s="238">
        <v>5</v>
      </c>
      <c r="AO167" s="238">
        <v>4</v>
      </c>
      <c r="AS167" s="238">
        <v>15</v>
      </c>
      <c r="AT167" s="238">
        <v>9</v>
      </c>
      <c r="AU167" s="238">
        <v>60</v>
      </c>
      <c r="AV167" s="238">
        <v>11</v>
      </c>
      <c r="AW167" s="238">
        <v>21</v>
      </c>
      <c r="AX167" s="238">
        <v>2</v>
      </c>
      <c r="AY167" s="238">
        <v>2</v>
      </c>
      <c r="AZ167" s="238">
        <v>4</v>
      </c>
      <c r="BA167" s="238">
        <v>21</v>
      </c>
      <c r="BB167" s="238">
        <v>51</v>
      </c>
      <c r="BC167" s="238" t="s">
        <v>363</v>
      </c>
      <c r="BD167" s="238">
        <v>5</v>
      </c>
      <c r="BE167" s="238">
        <v>1</v>
      </c>
      <c r="BI167" s="238">
        <v>15</v>
      </c>
      <c r="BJ167" s="238">
        <v>9</v>
      </c>
      <c r="BK167" s="238">
        <v>60</v>
      </c>
      <c r="BL167" s="238">
        <v>11</v>
      </c>
      <c r="BM167" s="238">
        <v>21</v>
      </c>
      <c r="CT167" s="238">
        <v>464825.17145034397</v>
      </c>
      <c r="CU167" s="238">
        <v>4967683.4391668802</v>
      </c>
      <c r="CV167" s="238">
        <v>44.861698420000003</v>
      </c>
      <c r="CW167" s="238">
        <v>-93.445224640000006</v>
      </c>
      <c r="CX167" s="238" t="s">
        <v>359</v>
      </c>
      <c r="CY167" s="238" t="s">
        <v>4865</v>
      </c>
    </row>
    <row r="168" spans="1:103" x14ac:dyDescent="0.25">
      <c r="A168" s="238">
        <v>417694</v>
      </c>
      <c r="B168" s="238">
        <v>2</v>
      </c>
      <c r="C168" s="238">
        <v>212</v>
      </c>
      <c r="D168" s="238">
        <v>157.90700000000001</v>
      </c>
      <c r="E168" s="238">
        <v>27</v>
      </c>
      <c r="F168" s="238" t="s">
        <v>2420</v>
      </c>
      <c r="H168" s="238" t="s">
        <v>354</v>
      </c>
      <c r="I168" s="238">
        <v>25</v>
      </c>
      <c r="K168" s="238">
        <v>17501123</v>
      </c>
      <c r="M168" s="238">
        <v>1</v>
      </c>
      <c r="N168" s="238">
        <v>23</v>
      </c>
      <c r="O168" s="238">
        <v>2017</v>
      </c>
      <c r="P168" s="238" t="s">
        <v>361</v>
      </c>
      <c r="Q168" s="238">
        <v>8</v>
      </c>
      <c r="R168" s="238" t="s">
        <v>369</v>
      </c>
      <c r="S168" s="238">
        <v>5</v>
      </c>
      <c r="T168" s="238">
        <v>0</v>
      </c>
      <c r="U168" s="238">
        <v>2</v>
      </c>
      <c r="V168" s="238">
        <v>12</v>
      </c>
      <c r="W168" s="238">
        <v>10</v>
      </c>
      <c r="X168" s="238">
        <v>2</v>
      </c>
      <c r="Y168" s="238">
        <v>1</v>
      </c>
      <c r="Z168" s="238">
        <v>2</v>
      </c>
      <c r="AB168" s="238">
        <v>2</v>
      </c>
      <c r="AC168" s="238">
        <v>98</v>
      </c>
      <c r="AD168" s="238" t="s">
        <v>4866</v>
      </c>
      <c r="AF168" s="238" t="s">
        <v>358</v>
      </c>
      <c r="AG168" s="238">
        <v>7</v>
      </c>
      <c r="AH168" s="238">
        <v>2</v>
      </c>
      <c r="AI168" s="238">
        <v>2</v>
      </c>
      <c r="AJ168" s="238">
        <v>3</v>
      </c>
      <c r="AK168" s="238">
        <v>21</v>
      </c>
      <c r="AL168" s="238">
        <v>20</v>
      </c>
      <c r="AM168" s="238" t="s">
        <v>363</v>
      </c>
      <c r="AN168" s="238">
        <v>5</v>
      </c>
      <c r="AO168" s="238">
        <v>4</v>
      </c>
      <c r="AS168" s="238">
        <v>14</v>
      </c>
      <c r="AT168" s="238">
        <v>9</v>
      </c>
      <c r="AU168" s="238">
        <v>60</v>
      </c>
      <c r="AV168" s="238">
        <v>11</v>
      </c>
      <c r="AW168" s="238">
        <v>21</v>
      </c>
      <c r="AX168" s="238">
        <v>2</v>
      </c>
      <c r="AY168" s="238">
        <v>5</v>
      </c>
      <c r="AZ168" s="238">
        <v>3</v>
      </c>
      <c r="BA168" s="238">
        <v>34</v>
      </c>
      <c r="BB168" s="238">
        <v>59</v>
      </c>
      <c r="BC168" s="238" t="s">
        <v>354</v>
      </c>
      <c r="BD168" s="238">
        <v>5</v>
      </c>
      <c r="BE168" s="238">
        <v>1</v>
      </c>
      <c r="BI168" s="238">
        <v>14</v>
      </c>
      <c r="BJ168" s="238">
        <v>9</v>
      </c>
      <c r="BK168" s="238">
        <v>60</v>
      </c>
      <c r="BL168" s="238">
        <v>11</v>
      </c>
      <c r="BM168" s="238">
        <v>21</v>
      </c>
      <c r="CT168" s="238">
        <v>464842.104817543</v>
      </c>
      <c r="CU168" s="238">
        <v>4967662.27245788</v>
      </c>
      <c r="CV168" s="238">
        <v>44.861508720000003</v>
      </c>
      <c r="CW168" s="238">
        <v>-93.44500884</v>
      </c>
      <c r="CX168" s="238" t="s">
        <v>359</v>
      </c>
      <c r="CY168" s="238" t="s">
        <v>4867</v>
      </c>
    </row>
    <row r="169" spans="1:103" x14ac:dyDescent="0.25">
      <c r="A169" s="238">
        <v>732484</v>
      </c>
      <c r="B169" s="238">
        <v>2</v>
      </c>
      <c r="C169" s="238">
        <v>212</v>
      </c>
      <c r="D169" s="238">
        <v>157.917</v>
      </c>
      <c r="E169" s="238">
        <v>27</v>
      </c>
      <c r="F169" s="238" t="s">
        <v>2420</v>
      </c>
      <c r="H169" s="238" t="s">
        <v>354</v>
      </c>
      <c r="I169" s="238">
        <v>25</v>
      </c>
      <c r="K169" s="238">
        <v>19508391</v>
      </c>
      <c r="M169" s="238">
        <v>7</v>
      </c>
      <c r="N169" s="238">
        <v>9</v>
      </c>
      <c r="O169" s="238">
        <v>2019</v>
      </c>
      <c r="P169" s="238" t="s">
        <v>368</v>
      </c>
      <c r="Q169" s="238">
        <v>15</v>
      </c>
      <c r="R169" s="238" t="s">
        <v>369</v>
      </c>
      <c r="S169" s="238">
        <v>5</v>
      </c>
      <c r="T169" s="238">
        <v>0</v>
      </c>
      <c r="U169" s="238">
        <v>1</v>
      </c>
      <c r="W169" s="238">
        <v>55</v>
      </c>
      <c r="X169" s="238">
        <v>2</v>
      </c>
      <c r="Y169" s="238">
        <v>1</v>
      </c>
      <c r="Z169" s="238">
        <v>3</v>
      </c>
      <c r="AB169" s="238">
        <v>2</v>
      </c>
      <c r="AC169" s="238">
        <v>98</v>
      </c>
      <c r="AD169" s="238" t="s">
        <v>357</v>
      </c>
      <c r="AF169" s="238" t="s">
        <v>358</v>
      </c>
      <c r="AG169" s="238">
        <v>3</v>
      </c>
      <c r="AH169" s="238">
        <v>2</v>
      </c>
      <c r="AI169" s="238">
        <v>4</v>
      </c>
      <c r="AJ169" s="238">
        <v>3</v>
      </c>
      <c r="AK169" s="238">
        <v>21</v>
      </c>
      <c r="AL169" s="238">
        <v>36</v>
      </c>
      <c r="AM169" s="238" t="s">
        <v>363</v>
      </c>
      <c r="AN169" s="238">
        <v>5</v>
      </c>
      <c r="AO169" s="238">
        <v>71</v>
      </c>
      <c r="AS169" s="238">
        <v>15</v>
      </c>
      <c r="AT169" s="238">
        <v>9</v>
      </c>
      <c r="AU169" s="238">
        <v>60</v>
      </c>
      <c r="AV169" s="238">
        <v>11</v>
      </c>
      <c r="AW169" s="238">
        <v>21</v>
      </c>
      <c r="CT169" s="238">
        <v>464854.80484294298</v>
      </c>
      <c r="CU169" s="238">
        <v>4967679.2058250802</v>
      </c>
      <c r="CV169" s="238">
        <v>44.861661769999998</v>
      </c>
      <c r="CW169" s="238">
        <v>-93.444849270000006</v>
      </c>
      <c r="CX169" s="238" t="s">
        <v>359</v>
      </c>
      <c r="CY169" s="238" t="s">
        <v>4868</v>
      </c>
    </row>
    <row r="170" spans="1:103" x14ac:dyDescent="0.25">
      <c r="A170" s="238">
        <v>750647</v>
      </c>
      <c r="B170" s="238">
        <v>2</v>
      </c>
      <c r="C170" s="238">
        <v>212</v>
      </c>
      <c r="D170" s="238">
        <v>157.91999999999999</v>
      </c>
      <c r="E170" s="238">
        <v>27</v>
      </c>
      <c r="F170" s="238" t="s">
        <v>2420</v>
      </c>
      <c r="H170" s="238" t="s">
        <v>354</v>
      </c>
      <c r="I170" s="238">
        <v>25</v>
      </c>
      <c r="K170" s="238">
        <v>19511587</v>
      </c>
      <c r="M170" s="238">
        <v>9</v>
      </c>
      <c r="N170" s="238">
        <v>24</v>
      </c>
      <c r="O170" s="238">
        <v>2019</v>
      </c>
      <c r="P170" s="238" t="s">
        <v>368</v>
      </c>
      <c r="Q170" s="238">
        <v>8</v>
      </c>
      <c r="R170" s="238" t="s">
        <v>369</v>
      </c>
      <c r="S170" s="238">
        <v>5</v>
      </c>
      <c r="T170" s="238">
        <v>0</v>
      </c>
      <c r="U170" s="238">
        <v>3</v>
      </c>
      <c r="V170" s="238">
        <v>12</v>
      </c>
      <c r="W170" s="238">
        <v>10</v>
      </c>
      <c r="X170" s="238">
        <v>2</v>
      </c>
      <c r="Y170" s="238">
        <v>1</v>
      </c>
      <c r="Z170" s="238">
        <v>1</v>
      </c>
      <c r="AB170" s="238">
        <v>1</v>
      </c>
      <c r="AC170" s="238">
        <v>98</v>
      </c>
      <c r="AD170" s="238" t="s">
        <v>357</v>
      </c>
      <c r="AF170" s="238" t="s">
        <v>358</v>
      </c>
      <c r="AG170" s="238">
        <v>7</v>
      </c>
      <c r="AH170" s="238">
        <v>2</v>
      </c>
      <c r="AI170" s="238">
        <v>2</v>
      </c>
      <c r="AJ170" s="238">
        <v>3</v>
      </c>
      <c r="AK170" s="238">
        <v>26</v>
      </c>
      <c r="AL170" s="238">
        <v>51</v>
      </c>
      <c r="AM170" s="238" t="s">
        <v>354</v>
      </c>
      <c r="AN170" s="238">
        <v>5</v>
      </c>
      <c r="AO170" s="238">
        <v>1</v>
      </c>
      <c r="AS170" s="238">
        <v>15</v>
      </c>
      <c r="AT170" s="238">
        <v>9</v>
      </c>
      <c r="AU170" s="238">
        <v>60</v>
      </c>
      <c r="AV170" s="238">
        <v>11</v>
      </c>
      <c r="AW170" s="238">
        <v>21</v>
      </c>
      <c r="AX170" s="238">
        <v>2</v>
      </c>
      <c r="AY170" s="238">
        <v>4</v>
      </c>
      <c r="AZ170" s="238">
        <v>3</v>
      </c>
      <c r="BA170" s="238">
        <v>26</v>
      </c>
      <c r="BB170" s="238">
        <v>18</v>
      </c>
      <c r="BC170" s="238" t="s">
        <v>363</v>
      </c>
      <c r="BD170" s="238">
        <v>5</v>
      </c>
      <c r="BE170" s="238">
        <v>1</v>
      </c>
      <c r="BI170" s="238">
        <v>15</v>
      </c>
      <c r="BJ170" s="238">
        <v>9</v>
      </c>
      <c r="BK170" s="238">
        <v>60</v>
      </c>
      <c r="BL170" s="238">
        <v>11</v>
      </c>
      <c r="BM170" s="238">
        <v>21</v>
      </c>
      <c r="BN170" s="238">
        <v>1</v>
      </c>
      <c r="BO170" s="238">
        <v>3</v>
      </c>
      <c r="BP170" s="238">
        <v>3</v>
      </c>
      <c r="BQ170" s="238">
        <v>21</v>
      </c>
      <c r="BR170" s="238">
        <v>30</v>
      </c>
      <c r="BS170" s="238" t="s">
        <v>363</v>
      </c>
      <c r="BT170" s="238">
        <v>5</v>
      </c>
      <c r="BU170" s="238">
        <v>4</v>
      </c>
      <c r="BY170" s="238">
        <v>15</v>
      </c>
      <c r="BZ170" s="238">
        <v>9</v>
      </c>
      <c r="CA170" s="238">
        <v>60</v>
      </c>
      <c r="CB170" s="238">
        <v>11</v>
      </c>
      <c r="CC170" s="238">
        <v>21</v>
      </c>
      <c r="CT170" s="238">
        <v>464859.03818474303</v>
      </c>
      <c r="CU170" s="238">
        <v>4967679.2058250802</v>
      </c>
      <c r="CV170" s="238">
        <v>44.861661980000001</v>
      </c>
      <c r="CW170" s="238">
        <v>-93.444795690000007</v>
      </c>
      <c r="CX170" s="238" t="s">
        <v>359</v>
      </c>
      <c r="CY170" s="238" t="s">
        <v>4869</v>
      </c>
    </row>
    <row r="171" spans="1:103" x14ac:dyDescent="0.25">
      <c r="A171" s="238">
        <v>770939</v>
      </c>
      <c r="B171" s="238">
        <v>2</v>
      </c>
      <c r="C171" s="238">
        <v>212</v>
      </c>
      <c r="D171" s="238">
        <v>157.922</v>
      </c>
      <c r="E171" s="238">
        <v>27</v>
      </c>
      <c r="F171" s="238" t="s">
        <v>2420</v>
      </c>
      <c r="H171" s="238" t="s">
        <v>354</v>
      </c>
      <c r="I171" s="238">
        <v>25</v>
      </c>
      <c r="K171" s="238">
        <v>19515269</v>
      </c>
      <c r="M171" s="238">
        <v>12</v>
      </c>
      <c r="N171" s="238">
        <v>13</v>
      </c>
      <c r="O171" s="238">
        <v>2019</v>
      </c>
      <c r="P171" s="238" t="s">
        <v>362</v>
      </c>
      <c r="Q171" s="238">
        <v>7</v>
      </c>
      <c r="R171" s="238" t="s">
        <v>369</v>
      </c>
      <c r="S171" s="238">
        <v>4</v>
      </c>
      <c r="T171" s="238">
        <v>0</v>
      </c>
      <c r="U171" s="238">
        <v>3</v>
      </c>
      <c r="V171" s="238">
        <v>12</v>
      </c>
      <c r="W171" s="238">
        <v>10</v>
      </c>
      <c r="X171" s="238">
        <v>2</v>
      </c>
      <c r="Y171" s="238">
        <v>1</v>
      </c>
      <c r="Z171" s="238">
        <v>1</v>
      </c>
      <c r="AB171" s="238">
        <v>5</v>
      </c>
      <c r="AC171" s="238">
        <v>98</v>
      </c>
      <c r="AD171" s="238" t="s">
        <v>357</v>
      </c>
      <c r="AF171" s="238" t="s">
        <v>358</v>
      </c>
      <c r="AG171" s="238">
        <v>7</v>
      </c>
      <c r="AH171" s="238">
        <v>2</v>
      </c>
      <c r="AI171" s="238">
        <v>49</v>
      </c>
      <c r="AJ171" s="238">
        <v>3</v>
      </c>
      <c r="AK171" s="238">
        <v>21</v>
      </c>
      <c r="AL171" s="238">
        <v>28</v>
      </c>
      <c r="AM171" s="238" t="s">
        <v>354</v>
      </c>
      <c r="AN171" s="238">
        <v>5</v>
      </c>
      <c r="AO171" s="238">
        <v>4</v>
      </c>
      <c r="AS171" s="238">
        <v>15</v>
      </c>
      <c r="AT171" s="238">
        <v>9</v>
      </c>
      <c r="AU171" s="238">
        <v>60</v>
      </c>
      <c r="AV171" s="238">
        <v>11</v>
      </c>
      <c r="AW171" s="238">
        <v>21</v>
      </c>
      <c r="AX171" s="238">
        <v>2</v>
      </c>
      <c r="AY171" s="238">
        <v>4</v>
      </c>
      <c r="AZ171" s="238">
        <v>3</v>
      </c>
      <c r="BA171" s="238">
        <v>26</v>
      </c>
      <c r="BB171" s="238">
        <v>52</v>
      </c>
      <c r="BC171" s="238" t="s">
        <v>363</v>
      </c>
      <c r="BD171" s="238">
        <v>5</v>
      </c>
      <c r="BE171" s="238">
        <v>1</v>
      </c>
      <c r="BI171" s="238">
        <v>15</v>
      </c>
      <c r="BJ171" s="238">
        <v>9</v>
      </c>
      <c r="BK171" s="238">
        <v>60</v>
      </c>
      <c r="BL171" s="238">
        <v>11</v>
      </c>
      <c r="BM171" s="238">
        <v>21</v>
      </c>
      <c r="BN171" s="238">
        <v>2</v>
      </c>
      <c r="BO171" s="238">
        <v>2</v>
      </c>
      <c r="BP171" s="238">
        <v>3</v>
      </c>
      <c r="BQ171" s="238">
        <v>26</v>
      </c>
      <c r="BR171" s="238">
        <v>38</v>
      </c>
      <c r="BS171" s="238" t="s">
        <v>354</v>
      </c>
      <c r="BT171" s="238">
        <v>5</v>
      </c>
      <c r="BU171" s="238">
        <v>1</v>
      </c>
      <c r="BY171" s="238">
        <v>15</v>
      </c>
      <c r="BZ171" s="238">
        <v>9</v>
      </c>
      <c r="CA171" s="238">
        <v>60</v>
      </c>
      <c r="CB171" s="238">
        <v>11</v>
      </c>
      <c r="CC171" s="238">
        <v>21</v>
      </c>
      <c r="CT171" s="238">
        <v>464863.27152654302</v>
      </c>
      <c r="CU171" s="238">
        <v>4967679.2058250802</v>
      </c>
      <c r="CV171" s="238">
        <v>44.861662189999997</v>
      </c>
      <c r="CW171" s="238">
        <v>-93.444742110000007</v>
      </c>
      <c r="CX171" s="238" t="s">
        <v>359</v>
      </c>
      <c r="CY171" s="238" t="s">
        <v>4870</v>
      </c>
    </row>
    <row r="172" spans="1:103" x14ac:dyDescent="0.25">
      <c r="A172" s="238">
        <v>537000</v>
      </c>
      <c r="B172" s="238">
        <v>2</v>
      </c>
      <c r="C172" s="238">
        <v>212</v>
      </c>
      <c r="D172" s="238">
        <v>157.93600000000001</v>
      </c>
      <c r="E172" s="238">
        <v>27</v>
      </c>
      <c r="F172" s="238" t="s">
        <v>2420</v>
      </c>
      <c r="H172" s="238" t="s">
        <v>354</v>
      </c>
      <c r="I172" s="238">
        <v>25</v>
      </c>
      <c r="K172" s="238">
        <v>18500970</v>
      </c>
      <c r="M172" s="238">
        <v>1</v>
      </c>
      <c r="N172" s="238">
        <v>15</v>
      </c>
      <c r="O172" s="238">
        <v>2018</v>
      </c>
      <c r="P172" s="238" t="s">
        <v>361</v>
      </c>
      <c r="Q172" s="238">
        <v>8</v>
      </c>
      <c r="R172" s="238" t="s">
        <v>369</v>
      </c>
      <c r="S172" s="238">
        <v>5</v>
      </c>
      <c r="T172" s="238">
        <v>0</v>
      </c>
      <c r="U172" s="238">
        <v>1</v>
      </c>
      <c r="W172" s="238">
        <v>61</v>
      </c>
      <c r="X172" s="238">
        <v>2</v>
      </c>
      <c r="Y172" s="238">
        <v>1</v>
      </c>
      <c r="Z172" s="238">
        <v>2</v>
      </c>
      <c r="AB172" s="238">
        <v>5</v>
      </c>
      <c r="AC172" s="238">
        <v>98</v>
      </c>
      <c r="AD172" s="238" t="s">
        <v>357</v>
      </c>
      <c r="AF172" s="238" t="s">
        <v>358</v>
      </c>
      <c r="AG172" s="238">
        <v>3</v>
      </c>
      <c r="AH172" s="238">
        <v>2</v>
      </c>
      <c r="AI172" s="238">
        <v>3</v>
      </c>
      <c r="AJ172" s="238">
        <v>3</v>
      </c>
      <c r="AK172" s="238">
        <v>21</v>
      </c>
      <c r="AL172" s="238">
        <v>36</v>
      </c>
      <c r="AM172" s="238" t="s">
        <v>354</v>
      </c>
      <c r="AN172" s="238">
        <v>5</v>
      </c>
      <c r="AO172" s="238">
        <v>70</v>
      </c>
      <c r="AS172" s="238">
        <v>15</v>
      </c>
      <c r="AT172" s="238">
        <v>9</v>
      </c>
      <c r="AU172" s="238">
        <v>55</v>
      </c>
      <c r="AV172" s="238">
        <v>11</v>
      </c>
      <c r="AW172" s="238">
        <v>21</v>
      </c>
      <c r="CT172" s="238">
        <v>464884.43823554402</v>
      </c>
      <c r="CU172" s="238">
        <v>4967683.4391668802</v>
      </c>
      <c r="CV172" s="238">
        <v>44.861701340000003</v>
      </c>
      <c r="CW172" s="238">
        <v>-93.444474490000005</v>
      </c>
      <c r="CX172" s="238" t="s">
        <v>359</v>
      </c>
      <c r="CY172" s="238" t="s">
        <v>4871</v>
      </c>
    </row>
    <row r="173" spans="1:103" x14ac:dyDescent="0.25">
      <c r="A173" s="238">
        <v>699434</v>
      </c>
      <c r="B173" s="238">
        <v>2</v>
      </c>
      <c r="C173" s="238">
        <v>212</v>
      </c>
      <c r="D173" s="238">
        <v>157.93600000000001</v>
      </c>
      <c r="E173" s="238">
        <v>27</v>
      </c>
      <c r="F173" s="238" t="s">
        <v>2420</v>
      </c>
      <c r="H173" s="238" t="s">
        <v>354</v>
      </c>
      <c r="I173" s="238">
        <v>25</v>
      </c>
      <c r="K173" s="238">
        <v>19504334</v>
      </c>
      <c r="M173" s="238">
        <v>3</v>
      </c>
      <c r="N173" s="238">
        <v>21</v>
      </c>
      <c r="O173" s="238">
        <v>2019</v>
      </c>
      <c r="P173" s="238" t="s">
        <v>384</v>
      </c>
      <c r="Q173" s="238">
        <v>8</v>
      </c>
      <c r="R173" s="238" t="s">
        <v>369</v>
      </c>
      <c r="S173" s="238">
        <v>5</v>
      </c>
      <c r="T173" s="238">
        <v>0</v>
      </c>
      <c r="U173" s="238">
        <v>2</v>
      </c>
      <c r="V173" s="238">
        <v>12</v>
      </c>
      <c r="W173" s="238">
        <v>10</v>
      </c>
      <c r="X173" s="238">
        <v>29</v>
      </c>
      <c r="Y173" s="238">
        <v>1</v>
      </c>
      <c r="Z173" s="238">
        <v>1</v>
      </c>
      <c r="AB173" s="238">
        <v>1</v>
      </c>
      <c r="AC173" s="238">
        <v>98</v>
      </c>
      <c r="AD173" s="238" t="s">
        <v>4872</v>
      </c>
      <c r="AF173" s="238" t="s">
        <v>358</v>
      </c>
      <c r="AG173" s="238">
        <v>7</v>
      </c>
      <c r="AH173" s="238">
        <v>2</v>
      </c>
      <c r="AI173" s="238">
        <v>2</v>
      </c>
      <c r="AJ173" s="238">
        <v>3</v>
      </c>
      <c r="AK173" s="238">
        <v>34</v>
      </c>
      <c r="AL173" s="238">
        <v>36</v>
      </c>
      <c r="AM173" s="238" t="s">
        <v>354</v>
      </c>
      <c r="AN173" s="238">
        <v>5</v>
      </c>
      <c r="AO173" s="238">
        <v>1</v>
      </c>
      <c r="AS173" s="238">
        <v>15</v>
      </c>
      <c r="AT173" s="238">
        <v>9</v>
      </c>
      <c r="AU173" s="238">
        <v>60</v>
      </c>
      <c r="AV173" s="238">
        <v>11</v>
      </c>
      <c r="AW173" s="238">
        <v>21</v>
      </c>
      <c r="AX173" s="238">
        <v>2</v>
      </c>
      <c r="AY173" s="238">
        <v>2</v>
      </c>
      <c r="AZ173" s="238">
        <v>3</v>
      </c>
      <c r="BA173" s="238">
        <v>21</v>
      </c>
      <c r="BB173" s="238">
        <v>25</v>
      </c>
      <c r="BC173" s="238" t="s">
        <v>354</v>
      </c>
      <c r="BD173" s="238">
        <v>5</v>
      </c>
      <c r="BE173" s="238">
        <v>74</v>
      </c>
      <c r="BI173" s="238">
        <v>15</v>
      </c>
      <c r="BJ173" s="238">
        <v>9</v>
      </c>
      <c r="BK173" s="238">
        <v>60</v>
      </c>
      <c r="BL173" s="238">
        <v>11</v>
      </c>
      <c r="BM173" s="238">
        <v>21</v>
      </c>
      <c r="CT173" s="238">
        <v>464888.67157734401</v>
      </c>
      <c r="CU173" s="238">
        <v>4967679.2058250802</v>
      </c>
      <c r="CV173" s="238">
        <v>44.861663440000001</v>
      </c>
      <c r="CW173" s="238">
        <v>-93.444420620000002</v>
      </c>
      <c r="CX173" s="238" t="s">
        <v>359</v>
      </c>
      <c r="CY173" s="238" t="s">
        <v>4873</v>
      </c>
    </row>
    <row r="174" spans="1:103" x14ac:dyDescent="0.25">
      <c r="A174" s="238">
        <v>760370</v>
      </c>
      <c r="B174" s="238">
        <v>2</v>
      </c>
      <c r="C174" s="238">
        <v>212</v>
      </c>
      <c r="D174" s="238">
        <v>157.93799999999999</v>
      </c>
      <c r="E174" s="238">
        <v>27</v>
      </c>
      <c r="F174" s="238" t="s">
        <v>2420</v>
      </c>
      <c r="H174" s="238" t="s">
        <v>354</v>
      </c>
      <c r="I174" s="238">
        <v>25</v>
      </c>
      <c r="K174" s="238">
        <v>19513515</v>
      </c>
      <c r="M174" s="238">
        <v>11</v>
      </c>
      <c r="N174" s="238">
        <v>6</v>
      </c>
      <c r="O174" s="238">
        <v>2019</v>
      </c>
      <c r="P174" s="238" t="s">
        <v>355</v>
      </c>
      <c r="Q174" s="238">
        <v>20</v>
      </c>
      <c r="R174" s="238" t="s">
        <v>369</v>
      </c>
      <c r="S174" s="238">
        <v>5</v>
      </c>
      <c r="T174" s="238">
        <v>0</v>
      </c>
      <c r="U174" s="238">
        <v>2</v>
      </c>
      <c r="V174" s="238">
        <v>10</v>
      </c>
      <c r="W174" s="238">
        <v>10</v>
      </c>
      <c r="X174" s="238">
        <v>2</v>
      </c>
      <c r="Y174" s="238">
        <v>4</v>
      </c>
      <c r="Z174" s="238">
        <v>2</v>
      </c>
      <c r="AB174" s="238">
        <v>1</v>
      </c>
      <c r="AC174" s="238">
        <v>98</v>
      </c>
      <c r="AD174" s="238" t="s">
        <v>357</v>
      </c>
      <c r="AF174" s="238" t="s">
        <v>358</v>
      </c>
      <c r="AG174" s="238">
        <v>5</v>
      </c>
      <c r="AH174" s="238">
        <v>2</v>
      </c>
      <c r="AI174" s="238">
        <v>2</v>
      </c>
      <c r="AJ174" s="238">
        <v>3</v>
      </c>
      <c r="AK174" s="238">
        <v>28</v>
      </c>
      <c r="AL174" s="238">
        <v>61</v>
      </c>
      <c r="AM174" s="238" t="s">
        <v>354</v>
      </c>
      <c r="AN174" s="238">
        <v>5</v>
      </c>
      <c r="AO174" s="238">
        <v>99</v>
      </c>
      <c r="AS174" s="238">
        <v>15</v>
      </c>
      <c r="AT174" s="238">
        <v>98</v>
      </c>
      <c r="AU174" s="238">
        <v>60</v>
      </c>
      <c r="AV174" s="238">
        <v>11</v>
      </c>
      <c r="AW174" s="238">
        <v>21</v>
      </c>
      <c r="AX174" s="238">
        <v>2</v>
      </c>
      <c r="AY174" s="238">
        <v>3</v>
      </c>
      <c r="AZ174" s="238">
        <v>3</v>
      </c>
      <c r="BA174" s="238">
        <v>28</v>
      </c>
      <c r="BB174" s="238">
        <v>36</v>
      </c>
      <c r="BC174" s="238" t="s">
        <v>354</v>
      </c>
      <c r="BD174" s="238">
        <v>5</v>
      </c>
      <c r="BE174" s="238">
        <v>99</v>
      </c>
      <c r="BI174" s="238">
        <v>15</v>
      </c>
      <c r="BJ174" s="238">
        <v>98</v>
      </c>
      <c r="BK174" s="238">
        <v>60</v>
      </c>
      <c r="BL174" s="238">
        <v>11</v>
      </c>
      <c r="BM174" s="238">
        <v>21</v>
      </c>
      <c r="CT174" s="238">
        <v>464888.67157734401</v>
      </c>
      <c r="CU174" s="238">
        <v>4967683.4391668802</v>
      </c>
      <c r="CV174" s="238">
        <v>44.861701549999999</v>
      </c>
      <c r="CW174" s="238">
        <v>-93.444420910000005</v>
      </c>
      <c r="CX174" s="238" t="s">
        <v>391</v>
      </c>
      <c r="CY174" s="238" t="s">
        <v>4874</v>
      </c>
    </row>
    <row r="175" spans="1:103" x14ac:dyDescent="0.25">
      <c r="A175" s="238">
        <v>538163</v>
      </c>
      <c r="B175" s="238">
        <v>2</v>
      </c>
      <c r="C175" s="238">
        <v>212</v>
      </c>
      <c r="D175" s="238">
        <v>157.94399999999999</v>
      </c>
      <c r="E175" s="238">
        <v>27</v>
      </c>
      <c r="F175" s="238" t="s">
        <v>2420</v>
      </c>
      <c r="H175" s="238" t="s">
        <v>354</v>
      </c>
      <c r="I175" s="238">
        <v>25</v>
      </c>
      <c r="K175" s="238">
        <v>18501193</v>
      </c>
      <c r="M175" s="238">
        <v>1</v>
      </c>
      <c r="N175" s="238">
        <v>18</v>
      </c>
      <c r="O175" s="238">
        <v>2018</v>
      </c>
      <c r="P175" s="238" t="s">
        <v>384</v>
      </c>
      <c r="Q175" s="238">
        <v>8</v>
      </c>
      <c r="R175" s="238" t="s">
        <v>369</v>
      </c>
      <c r="S175" s="238">
        <v>5</v>
      </c>
      <c r="T175" s="238">
        <v>0</v>
      </c>
      <c r="U175" s="238">
        <v>3</v>
      </c>
      <c r="V175" s="238">
        <v>90</v>
      </c>
      <c r="W175" s="238">
        <v>10</v>
      </c>
      <c r="X175" s="238">
        <v>2</v>
      </c>
      <c r="Y175" s="238">
        <v>1</v>
      </c>
      <c r="Z175" s="238">
        <v>1</v>
      </c>
      <c r="AB175" s="238">
        <v>2</v>
      </c>
      <c r="AC175" s="238">
        <v>98</v>
      </c>
      <c r="AD175" s="238" t="s">
        <v>4827</v>
      </c>
      <c r="AF175" s="238" t="s">
        <v>358</v>
      </c>
      <c r="AG175" s="238">
        <v>90</v>
      </c>
      <c r="AH175" s="238">
        <v>2</v>
      </c>
      <c r="AI175" s="238">
        <v>4</v>
      </c>
      <c r="AJ175" s="238">
        <v>3</v>
      </c>
      <c r="AK175" s="238">
        <v>26</v>
      </c>
      <c r="AL175" s="238">
        <v>52</v>
      </c>
      <c r="AM175" s="238" t="s">
        <v>354</v>
      </c>
      <c r="AN175" s="238">
        <v>5</v>
      </c>
      <c r="AO175" s="238">
        <v>1</v>
      </c>
      <c r="AS175" s="238">
        <v>15</v>
      </c>
      <c r="AT175" s="238">
        <v>9</v>
      </c>
      <c r="AU175" s="238">
        <v>60</v>
      </c>
      <c r="AV175" s="238">
        <v>11</v>
      </c>
      <c r="AW175" s="238">
        <v>21</v>
      </c>
      <c r="AX175" s="238">
        <v>2</v>
      </c>
      <c r="AY175" s="238">
        <v>2</v>
      </c>
      <c r="AZ175" s="238">
        <v>3</v>
      </c>
      <c r="BA175" s="238">
        <v>26</v>
      </c>
      <c r="BB175" s="238">
        <v>25</v>
      </c>
      <c r="BC175" s="238" t="s">
        <v>354</v>
      </c>
      <c r="BD175" s="238">
        <v>5</v>
      </c>
      <c r="BE175" s="238">
        <v>1</v>
      </c>
      <c r="BI175" s="238">
        <v>15</v>
      </c>
      <c r="BJ175" s="238">
        <v>9</v>
      </c>
      <c r="BK175" s="238">
        <v>60</v>
      </c>
      <c r="BL175" s="238">
        <v>11</v>
      </c>
      <c r="BM175" s="238">
        <v>21</v>
      </c>
      <c r="BN175" s="238">
        <v>2</v>
      </c>
      <c r="BO175" s="238">
        <v>2</v>
      </c>
      <c r="BP175" s="238">
        <v>3</v>
      </c>
      <c r="BQ175" s="238">
        <v>28</v>
      </c>
      <c r="BR175" s="238">
        <v>18</v>
      </c>
      <c r="BS175" s="238" t="s">
        <v>354</v>
      </c>
      <c r="BT175" s="238">
        <v>5</v>
      </c>
      <c r="BU175" s="238">
        <v>70</v>
      </c>
      <c r="BY175" s="238">
        <v>15</v>
      </c>
      <c r="BZ175" s="238">
        <v>9</v>
      </c>
      <c r="CA175" s="238">
        <v>60</v>
      </c>
      <c r="CB175" s="238">
        <v>11</v>
      </c>
      <c r="CC175" s="238">
        <v>21</v>
      </c>
      <c r="CT175" s="238">
        <v>464892.904919144</v>
      </c>
      <c r="CU175" s="238">
        <v>4967696.1391922804</v>
      </c>
      <c r="CV175" s="238">
        <v>44.861816079999997</v>
      </c>
      <c r="CW175" s="238">
        <v>-93.444368209999993</v>
      </c>
      <c r="CX175" s="238" t="s">
        <v>359</v>
      </c>
      <c r="CY175" s="238" t="s">
        <v>4875</v>
      </c>
    </row>
    <row r="176" spans="1:103" x14ac:dyDescent="0.25">
      <c r="A176" s="238">
        <v>693479</v>
      </c>
      <c r="B176" s="238">
        <v>2</v>
      </c>
      <c r="C176" s="238">
        <v>212</v>
      </c>
      <c r="D176" s="238">
        <v>157.94999999999999</v>
      </c>
      <c r="E176" s="238">
        <v>27</v>
      </c>
      <c r="F176" s="238" t="s">
        <v>2420</v>
      </c>
      <c r="H176" s="238" t="s">
        <v>354</v>
      </c>
      <c r="I176" s="238">
        <v>25</v>
      </c>
      <c r="K176" s="238">
        <v>19502663</v>
      </c>
      <c r="M176" s="238">
        <v>2</v>
      </c>
      <c r="N176" s="238">
        <v>15</v>
      </c>
      <c r="O176" s="238">
        <v>2019</v>
      </c>
      <c r="P176" s="238" t="s">
        <v>362</v>
      </c>
      <c r="Q176" s="238">
        <v>8</v>
      </c>
      <c r="R176" s="238" t="s">
        <v>369</v>
      </c>
      <c r="S176" s="238">
        <v>5</v>
      </c>
      <c r="T176" s="238">
        <v>0</v>
      </c>
      <c r="U176" s="238">
        <v>2</v>
      </c>
      <c r="V176" s="238">
        <v>12</v>
      </c>
      <c r="W176" s="238">
        <v>10</v>
      </c>
      <c r="X176" s="238">
        <v>2</v>
      </c>
      <c r="Y176" s="238">
        <v>1</v>
      </c>
      <c r="Z176" s="238">
        <v>1</v>
      </c>
      <c r="AB176" s="238">
        <v>1</v>
      </c>
      <c r="AC176" s="238">
        <v>98</v>
      </c>
      <c r="AD176" s="238" t="s">
        <v>357</v>
      </c>
      <c r="AF176" s="238" t="s">
        <v>405</v>
      </c>
      <c r="AG176" s="238">
        <v>7</v>
      </c>
      <c r="AH176" s="238">
        <v>2</v>
      </c>
      <c r="AI176" s="238">
        <v>3</v>
      </c>
      <c r="AJ176" s="238">
        <v>3</v>
      </c>
      <c r="AK176" s="238">
        <v>21</v>
      </c>
      <c r="AL176" s="238">
        <v>55</v>
      </c>
      <c r="AM176" s="238" t="s">
        <v>354</v>
      </c>
      <c r="AN176" s="238">
        <v>5</v>
      </c>
      <c r="AO176" s="238">
        <v>1</v>
      </c>
      <c r="AS176" s="238">
        <v>15</v>
      </c>
      <c r="AT176" s="238">
        <v>9</v>
      </c>
      <c r="AU176" s="238">
        <v>60</v>
      </c>
      <c r="AV176" s="238">
        <v>11</v>
      </c>
      <c r="AW176" s="238">
        <v>21</v>
      </c>
      <c r="AX176" s="238">
        <v>2</v>
      </c>
      <c r="AY176" s="238">
        <v>2</v>
      </c>
      <c r="AZ176" s="238">
        <v>3</v>
      </c>
      <c r="BA176" s="238">
        <v>21</v>
      </c>
      <c r="BB176" s="238">
        <v>43</v>
      </c>
      <c r="BC176" s="238" t="s">
        <v>363</v>
      </c>
      <c r="BD176" s="238">
        <v>5</v>
      </c>
      <c r="BE176" s="238">
        <v>4</v>
      </c>
      <c r="BI176" s="238">
        <v>15</v>
      </c>
      <c r="BJ176" s="238">
        <v>9</v>
      </c>
      <c r="BK176" s="238">
        <v>60</v>
      </c>
      <c r="BL176" s="238">
        <v>11</v>
      </c>
      <c r="BM176" s="238">
        <v>21</v>
      </c>
      <c r="CT176" s="238">
        <v>464918.304969944</v>
      </c>
      <c r="CU176" s="238">
        <v>4967721.5392430797</v>
      </c>
      <c r="CV176" s="238">
        <v>44.862045979999998</v>
      </c>
      <c r="CW176" s="238">
        <v>-93.444048469999998</v>
      </c>
      <c r="CX176" s="238" t="s">
        <v>359</v>
      </c>
      <c r="CY176" s="238" t="s">
        <v>4876</v>
      </c>
    </row>
    <row r="177" spans="1:103" x14ac:dyDescent="0.25">
      <c r="A177" s="238">
        <v>686804</v>
      </c>
      <c r="B177" s="238">
        <v>2</v>
      </c>
      <c r="C177" s="238">
        <v>212</v>
      </c>
      <c r="D177" s="238">
        <v>157.952</v>
      </c>
      <c r="E177" s="238">
        <v>27</v>
      </c>
      <c r="F177" s="238" t="s">
        <v>2420</v>
      </c>
      <c r="H177" s="238" t="s">
        <v>354</v>
      </c>
      <c r="I177" s="238">
        <v>25</v>
      </c>
      <c r="K177" s="238">
        <v>19500798</v>
      </c>
      <c r="M177" s="238">
        <v>1</v>
      </c>
      <c r="N177" s="238">
        <v>22</v>
      </c>
      <c r="O177" s="238">
        <v>2019</v>
      </c>
      <c r="P177" s="238" t="s">
        <v>368</v>
      </c>
      <c r="Q177" s="238">
        <v>10</v>
      </c>
      <c r="R177" s="238" t="s">
        <v>369</v>
      </c>
      <c r="S177" s="238">
        <v>5</v>
      </c>
      <c r="T177" s="238">
        <v>0</v>
      </c>
      <c r="U177" s="238">
        <v>2</v>
      </c>
      <c r="V177" s="238">
        <v>90</v>
      </c>
      <c r="W177" s="238">
        <v>10</v>
      </c>
      <c r="X177" s="238">
        <v>2</v>
      </c>
      <c r="Y177" s="238">
        <v>1</v>
      </c>
      <c r="Z177" s="238">
        <v>4</v>
      </c>
      <c r="AB177" s="238">
        <v>3</v>
      </c>
      <c r="AC177" s="238">
        <v>98</v>
      </c>
      <c r="AD177" s="238" t="s">
        <v>357</v>
      </c>
      <c r="AF177" s="238" t="s">
        <v>358</v>
      </c>
      <c r="AG177" s="238">
        <v>90</v>
      </c>
      <c r="AH177" s="238">
        <v>2</v>
      </c>
      <c r="AI177" s="238">
        <v>49</v>
      </c>
      <c r="AJ177" s="238">
        <v>3</v>
      </c>
      <c r="AK177" s="238">
        <v>26</v>
      </c>
      <c r="AL177" s="238">
        <v>35</v>
      </c>
      <c r="AM177" s="238" t="s">
        <v>354</v>
      </c>
      <c r="AN177" s="238">
        <v>5</v>
      </c>
      <c r="AO177" s="238">
        <v>71</v>
      </c>
      <c r="AS177" s="238">
        <v>15</v>
      </c>
      <c r="AT177" s="238">
        <v>9</v>
      </c>
      <c r="AU177" s="238">
        <v>60</v>
      </c>
      <c r="AV177" s="238">
        <v>11</v>
      </c>
      <c r="AW177" s="238">
        <v>21</v>
      </c>
      <c r="AX177" s="238">
        <v>2</v>
      </c>
      <c r="AY177" s="238">
        <v>2</v>
      </c>
      <c r="AZ177" s="238">
        <v>3</v>
      </c>
      <c r="BA177" s="238">
        <v>21</v>
      </c>
      <c r="BB177" s="238">
        <v>71</v>
      </c>
      <c r="BC177" s="238" t="s">
        <v>363</v>
      </c>
      <c r="BD177" s="238">
        <v>5</v>
      </c>
      <c r="BE177" s="238">
        <v>71</v>
      </c>
      <c r="BI177" s="238">
        <v>15</v>
      </c>
      <c r="BJ177" s="238">
        <v>9</v>
      </c>
      <c r="BK177" s="238">
        <v>60</v>
      </c>
      <c r="BL177" s="238">
        <v>11</v>
      </c>
      <c r="BM177" s="238">
        <v>21</v>
      </c>
      <c r="CT177" s="238">
        <v>464909.83828634402</v>
      </c>
      <c r="CU177" s="238">
        <v>4967691.9058504803</v>
      </c>
      <c r="CV177" s="238">
        <v>44.861778809999997</v>
      </c>
      <c r="CW177" s="238">
        <v>-93.444153589999999</v>
      </c>
      <c r="CX177" s="238" t="s">
        <v>359</v>
      </c>
      <c r="CY177" s="238" t="s">
        <v>4877</v>
      </c>
    </row>
    <row r="178" spans="1:103" x14ac:dyDescent="0.25">
      <c r="A178" s="238">
        <v>733352</v>
      </c>
      <c r="B178" s="238">
        <v>2</v>
      </c>
      <c r="C178" s="238">
        <v>212</v>
      </c>
      <c r="D178" s="238">
        <v>157.959</v>
      </c>
      <c r="E178" s="238">
        <v>27</v>
      </c>
      <c r="F178" s="238" t="s">
        <v>2420</v>
      </c>
      <c r="H178" s="238" t="s">
        <v>354</v>
      </c>
      <c r="I178" s="238">
        <v>25</v>
      </c>
      <c r="K178" s="238">
        <v>19508576</v>
      </c>
      <c r="M178" s="238">
        <v>7</v>
      </c>
      <c r="N178" s="238">
        <v>13</v>
      </c>
      <c r="O178" s="238">
        <v>2019</v>
      </c>
      <c r="P178" s="238" t="s">
        <v>364</v>
      </c>
      <c r="Q178" s="238">
        <v>11</v>
      </c>
      <c r="R178" s="238" t="s">
        <v>369</v>
      </c>
      <c r="S178" s="238">
        <v>5</v>
      </c>
      <c r="T178" s="238">
        <v>0</v>
      </c>
      <c r="U178" s="238">
        <v>2</v>
      </c>
      <c r="V178" s="238">
        <v>12</v>
      </c>
      <c r="W178" s="238">
        <v>10</v>
      </c>
      <c r="X178" s="238">
        <v>2</v>
      </c>
      <c r="Y178" s="238">
        <v>1</v>
      </c>
      <c r="Z178" s="238">
        <v>1</v>
      </c>
      <c r="AB178" s="238">
        <v>1</v>
      </c>
      <c r="AC178" s="238">
        <v>98</v>
      </c>
      <c r="AD178" s="238" t="s">
        <v>4878</v>
      </c>
      <c r="AF178" s="238" t="s">
        <v>405</v>
      </c>
      <c r="AG178" s="238">
        <v>7</v>
      </c>
      <c r="AH178" s="238">
        <v>2</v>
      </c>
      <c r="AI178" s="238">
        <v>2</v>
      </c>
      <c r="AJ178" s="238">
        <v>3</v>
      </c>
      <c r="AK178" s="238">
        <v>21</v>
      </c>
      <c r="AL178" s="238">
        <v>18</v>
      </c>
      <c r="AM178" s="238" t="s">
        <v>354</v>
      </c>
      <c r="AN178" s="238">
        <v>5</v>
      </c>
      <c r="AO178" s="238">
        <v>1</v>
      </c>
      <c r="AS178" s="238">
        <v>15</v>
      </c>
      <c r="AT178" s="238">
        <v>9</v>
      </c>
      <c r="AU178" s="238">
        <v>60</v>
      </c>
      <c r="AV178" s="238">
        <v>11</v>
      </c>
      <c r="AW178" s="238">
        <v>21</v>
      </c>
      <c r="AX178" s="238">
        <v>2</v>
      </c>
      <c r="AY178" s="238">
        <v>4</v>
      </c>
      <c r="AZ178" s="238">
        <v>3</v>
      </c>
      <c r="BA178" s="238">
        <v>21</v>
      </c>
      <c r="BB178" s="238">
        <v>52</v>
      </c>
      <c r="BC178" s="238" t="s">
        <v>354</v>
      </c>
      <c r="BD178" s="238">
        <v>5</v>
      </c>
      <c r="BE178" s="238">
        <v>75</v>
      </c>
      <c r="BI178" s="238">
        <v>15</v>
      </c>
      <c r="BJ178" s="238">
        <v>9</v>
      </c>
      <c r="BK178" s="238">
        <v>60</v>
      </c>
      <c r="BL178" s="238">
        <v>11</v>
      </c>
      <c r="BM178" s="238">
        <v>21</v>
      </c>
      <c r="CT178" s="238">
        <v>464935.23833714402</v>
      </c>
      <c r="CU178" s="238">
        <v>4967721.5392430797</v>
      </c>
      <c r="CV178" s="238">
        <v>44.862046810000002</v>
      </c>
      <c r="CW178" s="238">
        <v>-93.443834140000007</v>
      </c>
      <c r="CX178" s="238" t="s">
        <v>359</v>
      </c>
      <c r="CY178" s="238" t="s">
        <v>4879</v>
      </c>
    </row>
    <row r="179" spans="1:103" x14ac:dyDescent="0.25">
      <c r="A179" s="238">
        <v>720260</v>
      </c>
      <c r="B179" s="238">
        <v>2</v>
      </c>
      <c r="C179" s="238">
        <v>212</v>
      </c>
      <c r="D179" s="238">
        <v>157.96100000000001</v>
      </c>
      <c r="E179" s="238">
        <v>27</v>
      </c>
      <c r="F179" s="238" t="s">
        <v>2420</v>
      </c>
      <c r="H179" s="238" t="s">
        <v>354</v>
      </c>
      <c r="I179" s="238">
        <v>25</v>
      </c>
      <c r="K179" s="238">
        <v>19506029</v>
      </c>
      <c r="M179" s="238">
        <v>5</v>
      </c>
      <c r="N179" s="238">
        <v>9</v>
      </c>
      <c r="O179" s="238">
        <v>2019</v>
      </c>
      <c r="P179" s="238" t="s">
        <v>384</v>
      </c>
      <c r="Q179" s="238">
        <v>9</v>
      </c>
      <c r="R179" s="238" t="s">
        <v>369</v>
      </c>
      <c r="S179" s="238">
        <v>5</v>
      </c>
      <c r="T179" s="238">
        <v>0</v>
      </c>
      <c r="U179" s="238">
        <v>2</v>
      </c>
      <c r="V179" s="238">
        <v>12</v>
      </c>
      <c r="W179" s="238">
        <v>10</v>
      </c>
      <c r="X179" s="238">
        <v>2</v>
      </c>
      <c r="Y179" s="238">
        <v>1</v>
      </c>
      <c r="Z179" s="238">
        <v>2</v>
      </c>
      <c r="AB179" s="238">
        <v>1</v>
      </c>
      <c r="AC179" s="238">
        <v>98</v>
      </c>
      <c r="AD179" s="238" t="s">
        <v>357</v>
      </c>
      <c r="AF179" s="238" t="s">
        <v>358</v>
      </c>
      <c r="AG179" s="238">
        <v>7</v>
      </c>
      <c r="AH179" s="238">
        <v>2</v>
      </c>
      <c r="AI179" s="238">
        <v>2</v>
      </c>
      <c r="AJ179" s="238">
        <v>3</v>
      </c>
      <c r="AK179" s="238">
        <v>21</v>
      </c>
      <c r="AL179" s="238">
        <v>57</v>
      </c>
      <c r="AM179" s="238" t="s">
        <v>354</v>
      </c>
      <c r="AN179" s="238">
        <v>5</v>
      </c>
      <c r="AO179" s="238">
        <v>4</v>
      </c>
      <c r="AS179" s="238">
        <v>15</v>
      </c>
      <c r="AT179" s="238">
        <v>9</v>
      </c>
      <c r="AU179" s="238">
        <v>60</v>
      </c>
      <c r="AV179" s="238">
        <v>11</v>
      </c>
      <c r="AW179" s="238">
        <v>21</v>
      </c>
      <c r="AX179" s="238">
        <v>2</v>
      </c>
      <c r="AY179" s="238">
        <v>2</v>
      </c>
      <c r="AZ179" s="238">
        <v>3</v>
      </c>
      <c r="BA179" s="238">
        <v>21</v>
      </c>
      <c r="BB179" s="238">
        <v>50</v>
      </c>
      <c r="BC179" s="238" t="s">
        <v>363</v>
      </c>
      <c r="BD179" s="238">
        <v>5</v>
      </c>
      <c r="BE179" s="238">
        <v>1</v>
      </c>
      <c r="BI179" s="238">
        <v>15</v>
      </c>
      <c r="BJ179" s="238">
        <v>9</v>
      </c>
      <c r="BK179" s="238">
        <v>60</v>
      </c>
      <c r="BL179" s="238">
        <v>11</v>
      </c>
      <c r="BM179" s="238">
        <v>21</v>
      </c>
      <c r="CT179" s="238">
        <v>464922.53831174399</v>
      </c>
      <c r="CU179" s="238">
        <v>4967700.3725340804</v>
      </c>
      <c r="CV179" s="238">
        <v>44.861855650000003</v>
      </c>
      <c r="CW179" s="238">
        <v>-93.443993430000006</v>
      </c>
      <c r="CX179" s="238" t="s">
        <v>359</v>
      </c>
      <c r="CY179" s="238" t="s">
        <v>4880</v>
      </c>
    </row>
    <row r="180" spans="1:103" x14ac:dyDescent="0.25">
      <c r="A180" s="238">
        <v>681835</v>
      </c>
      <c r="B180" s="238">
        <v>2</v>
      </c>
      <c r="C180" s="238">
        <v>212</v>
      </c>
      <c r="D180" s="238">
        <v>157.96299999999999</v>
      </c>
      <c r="E180" s="238">
        <v>27</v>
      </c>
      <c r="F180" s="238" t="s">
        <v>2420</v>
      </c>
      <c r="H180" s="238" t="s">
        <v>354</v>
      </c>
      <c r="I180" s="238">
        <v>25</v>
      </c>
      <c r="K180" s="238">
        <v>19500796</v>
      </c>
      <c r="M180" s="238">
        <v>1</v>
      </c>
      <c r="N180" s="238">
        <v>22</v>
      </c>
      <c r="O180" s="238">
        <v>2019</v>
      </c>
      <c r="P180" s="238" t="s">
        <v>368</v>
      </c>
      <c r="Q180" s="238">
        <v>10</v>
      </c>
      <c r="R180" s="238" t="s">
        <v>369</v>
      </c>
      <c r="S180" s="238">
        <v>5</v>
      </c>
      <c r="T180" s="238">
        <v>0</v>
      </c>
      <c r="U180" s="238">
        <v>1</v>
      </c>
      <c r="W180" s="238">
        <v>61</v>
      </c>
      <c r="X180" s="238">
        <v>2</v>
      </c>
      <c r="Y180" s="238">
        <v>1</v>
      </c>
      <c r="Z180" s="238">
        <v>4</v>
      </c>
      <c r="AB180" s="238">
        <v>3</v>
      </c>
      <c r="AC180" s="238">
        <v>98</v>
      </c>
      <c r="AD180" s="238" t="s">
        <v>357</v>
      </c>
      <c r="AF180" s="238" t="s">
        <v>358</v>
      </c>
      <c r="AG180" s="238">
        <v>3</v>
      </c>
      <c r="AH180" s="238">
        <v>2</v>
      </c>
      <c r="AI180" s="238">
        <v>3</v>
      </c>
      <c r="AJ180" s="238">
        <v>3</v>
      </c>
      <c r="AK180" s="238">
        <v>21</v>
      </c>
      <c r="AL180" s="238">
        <v>71</v>
      </c>
      <c r="AM180" s="238" t="s">
        <v>363</v>
      </c>
      <c r="AN180" s="238">
        <v>5</v>
      </c>
      <c r="AO180" s="238">
        <v>71</v>
      </c>
      <c r="AS180" s="238">
        <v>15</v>
      </c>
      <c r="AT180" s="238">
        <v>9</v>
      </c>
      <c r="AU180" s="238">
        <v>60</v>
      </c>
      <c r="AV180" s="238">
        <v>11</v>
      </c>
      <c r="AW180" s="238">
        <v>21</v>
      </c>
      <c r="CT180" s="238">
        <v>464922.53831174399</v>
      </c>
      <c r="CU180" s="238">
        <v>4967708.8392176796</v>
      </c>
      <c r="CV180" s="238">
        <v>44.861931869999999</v>
      </c>
      <c r="CW180" s="238">
        <v>-93.443994009999997</v>
      </c>
      <c r="CX180" s="238" t="s">
        <v>359</v>
      </c>
      <c r="CY180" s="238" t="s">
        <v>4881</v>
      </c>
    </row>
    <row r="181" spans="1:103" x14ac:dyDescent="0.25">
      <c r="A181" s="238">
        <v>533794</v>
      </c>
      <c r="B181" s="238">
        <v>2</v>
      </c>
      <c r="C181" s="238">
        <v>212</v>
      </c>
      <c r="D181" s="238">
        <v>157.96799999999999</v>
      </c>
      <c r="E181" s="238">
        <v>27</v>
      </c>
      <c r="F181" s="238" t="s">
        <v>2420</v>
      </c>
      <c r="H181" s="238" t="s">
        <v>354</v>
      </c>
      <c r="I181" s="238">
        <v>25</v>
      </c>
      <c r="K181" s="238">
        <v>18500268</v>
      </c>
      <c r="M181" s="238">
        <v>1</v>
      </c>
      <c r="N181" s="238">
        <v>4</v>
      </c>
      <c r="O181" s="238">
        <v>2018</v>
      </c>
      <c r="P181" s="238" t="s">
        <v>384</v>
      </c>
      <c r="Q181" s="238">
        <v>16</v>
      </c>
      <c r="R181" s="238" t="s">
        <v>356</v>
      </c>
      <c r="S181" s="238">
        <v>5</v>
      </c>
      <c r="T181" s="238">
        <v>0</v>
      </c>
      <c r="U181" s="238">
        <v>2</v>
      </c>
      <c r="V181" s="238">
        <v>12</v>
      </c>
      <c r="W181" s="238">
        <v>10</v>
      </c>
      <c r="X181" s="238">
        <v>2</v>
      </c>
      <c r="Y181" s="238">
        <v>3</v>
      </c>
      <c r="Z181" s="238">
        <v>1</v>
      </c>
      <c r="AB181" s="238">
        <v>1</v>
      </c>
      <c r="AC181" s="238">
        <v>98</v>
      </c>
      <c r="AD181" s="238" t="s">
        <v>4882</v>
      </c>
      <c r="AF181" s="238" t="s">
        <v>405</v>
      </c>
      <c r="AG181" s="238">
        <v>7</v>
      </c>
      <c r="AH181" s="238">
        <v>2</v>
      </c>
      <c r="AI181" s="238">
        <v>4</v>
      </c>
      <c r="AJ181" s="238">
        <v>4</v>
      </c>
      <c r="AK181" s="238">
        <v>34</v>
      </c>
      <c r="AL181" s="238">
        <v>50</v>
      </c>
      <c r="AM181" s="238" t="s">
        <v>363</v>
      </c>
      <c r="AN181" s="238">
        <v>5</v>
      </c>
      <c r="AO181" s="238">
        <v>1</v>
      </c>
      <c r="AS181" s="238">
        <v>15</v>
      </c>
      <c r="AT181" s="238">
        <v>9</v>
      </c>
      <c r="AU181" s="238">
        <v>60</v>
      </c>
      <c r="AV181" s="238">
        <v>11</v>
      </c>
      <c r="AW181" s="238">
        <v>21</v>
      </c>
      <c r="AX181" s="238">
        <v>2</v>
      </c>
      <c r="AY181" s="238">
        <v>2</v>
      </c>
      <c r="AZ181" s="238">
        <v>4</v>
      </c>
      <c r="BA181" s="238">
        <v>26</v>
      </c>
      <c r="BB181" s="238">
        <v>35</v>
      </c>
      <c r="BC181" s="238" t="s">
        <v>363</v>
      </c>
      <c r="BD181" s="238">
        <v>5</v>
      </c>
      <c r="BE181" s="238">
        <v>4</v>
      </c>
      <c r="BI181" s="238">
        <v>15</v>
      </c>
      <c r="BJ181" s="238">
        <v>9</v>
      </c>
      <c r="BK181" s="238">
        <v>60</v>
      </c>
      <c r="BL181" s="238">
        <v>11</v>
      </c>
      <c r="BM181" s="238">
        <v>21</v>
      </c>
      <c r="CT181" s="238">
        <v>464909.83828634402</v>
      </c>
      <c r="CU181" s="238">
        <v>4967721.5392430797</v>
      </c>
      <c r="CV181" s="238">
        <v>44.862045559999999</v>
      </c>
      <c r="CW181" s="238">
        <v>-93.444155640000005</v>
      </c>
      <c r="CX181" s="238" t="s">
        <v>359</v>
      </c>
      <c r="CY181" s="238" t="s">
        <v>4883</v>
      </c>
    </row>
    <row r="182" spans="1:103" x14ac:dyDescent="0.25">
      <c r="A182" s="238">
        <v>785632</v>
      </c>
      <c r="B182" s="238">
        <v>2</v>
      </c>
      <c r="C182" s="238">
        <v>212</v>
      </c>
      <c r="D182" s="238">
        <v>157.97200000000001</v>
      </c>
      <c r="E182" s="238">
        <v>27</v>
      </c>
      <c r="F182" s="238" t="s">
        <v>2420</v>
      </c>
      <c r="H182" s="238" t="s">
        <v>354</v>
      </c>
      <c r="I182" s="238">
        <v>25</v>
      </c>
      <c r="K182" s="238">
        <v>20501489</v>
      </c>
      <c r="L182" s="238">
        <v>200360055</v>
      </c>
      <c r="M182" s="238">
        <v>2</v>
      </c>
      <c r="N182" s="238">
        <v>5</v>
      </c>
      <c r="O182" s="238">
        <v>2020</v>
      </c>
      <c r="P182" s="238" t="s">
        <v>355</v>
      </c>
      <c r="Q182" s="238">
        <v>7</v>
      </c>
      <c r="R182" s="238" t="s">
        <v>369</v>
      </c>
      <c r="S182" s="238">
        <v>5</v>
      </c>
      <c r="T182" s="238">
        <v>0</v>
      </c>
      <c r="U182" s="238">
        <v>2</v>
      </c>
      <c r="V182" s="238">
        <v>12</v>
      </c>
      <c r="W182" s="238">
        <v>10</v>
      </c>
      <c r="X182" s="238">
        <v>2</v>
      </c>
      <c r="Y182" s="238">
        <v>1</v>
      </c>
      <c r="Z182" s="238">
        <v>1</v>
      </c>
      <c r="AB182" s="238">
        <v>1</v>
      </c>
      <c r="AC182" s="238">
        <v>98</v>
      </c>
      <c r="AD182" s="238" t="s">
        <v>4878</v>
      </c>
      <c r="AF182" s="238" t="s">
        <v>358</v>
      </c>
      <c r="AG182" s="238">
        <v>7</v>
      </c>
      <c r="AH182" s="238">
        <v>2</v>
      </c>
      <c r="AI182" s="238">
        <v>2</v>
      </c>
      <c r="AJ182" s="238">
        <v>3</v>
      </c>
      <c r="AK182" s="238">
        <v>21</v>
      </c>
      <c r="AL182" s="238">
        <v>67</v>
      </c>
      <c r="AM182" s="238" t="s">
        <v>363</v>
      </c>
      <c r="AN182" s="238">
        <v>5</v>
      </c>
      <c r="AO182" s="238">
        <v>1</v>
      </c>
      <c r="AS182" s="238">
        <v>15</v>
      </c>
      <c r="AT182" s="238">
        <v>9</v>
      </c>
      <c r="AU182" s="238">
        <v>60</v>
      </c>
      <c r="AV182" s="238">
        <v>11</v>
      </c>
      <c r="AW182" s="238">
        <v>21</v>
      </c>
      <c r="AX182" s="238">
        <v>2</v>
      </c>
      <c r="AY182" s="238">
        <v>3</v>
      </c>
      <c r="AZ182" s="238">
        <v>3</v>
      </c>
      <c r="BA182" s="238">
        <v>21</v>
      </c>
      <c r="BB182" s="238">
        <v>55</v>
      </c>
      <c r="BC182" s="238" t="s">
        <v>354</v>
      </c>
      <c r="BD182" s="238">
        <v>5</v>
      </c>
      <c r="BE182" s="238">
        <v>10</v>
      </c>
      <c r="BI182" s="238">
        <v>15</v>
      </c>
      <c r="BJ182" s="238">
        <v>9</v>
      </c>
      <c r="BK182" s="238">
        <v>60</v>
      </c>
      <c r="BL182" s="238">
        <v>11</v>
      </c>
      <c r="BM182" s="238">
        <v>21</v>
      </c>
      <c r="CT182" s="238">
        <v>464935.23833714402</v>
      </c>
      <c r="CU182" s="238">
        <v>4967717.3059012797</v>
      </c>
      <c r="CV182" s="238">
        <v>44.862008709999998</v>
      </c>
      <c r="CW182" s="238">
        <v>-93.443833850000004</v>
      </c>
      <c r="CX182" s="238" t="s">
        <v>359</v>
      </c>
      <c r="CY182" s="238" t="s">
        <v>4884</v>
      </c>
    </row>
    <row r="183" spans="1:103" x14ac:dyDescent="0.25">
      <c r="A183" s="238">
        <v>686797</v>
      </c>
      <c r="B183" s="238">
        <v>2</v>
      </c>
      <c r="C183" s="238">
        <v>212</v>
      </c>
      <c r="D183" s="238">
        <v>157.97300000000001</v>
      </c>
      <c r="E183" s="238">
        <v>27</v>
      </c>
      <c r="F183" s="238" t="s">
        <v>2420</v>
      </c>
      <c r="H183" s="238" t="s">
        <v>354</v>
      </c>
      <c r="I183" s="238">
        <v>25</v>
      </c>
      <c r="K183" s="238">
        <v>19500793</v>
      </c>
      <c r="M183" s="238">
        <v>1</v>
      </c>
      <c r="N183" s="238">
        <v>22</v>
      </c>
      <c r="O183" s="238">
        <v>2019</v>
      </c>
      <c r="P183" s="238" t="s">
        <v>368</v>
      </c>
      <c r="Q183" s="238">
        <v>10</v>
      </c>
      <c r="R183" s="238" t="s">
        <v>369</v>
      </c>
      <c r="S183" s="238">
        <v>5</v>
      </c>
      <c r="T183" s="238">
        <v>0</v>
      </c>
      <c r="U183" s="238">
        <v>2</v>
      </c>
      <c r="V183" s="238">
        <v>5</v>
      </c>
      <c r="W183" s="238">
        <v>10</v>
      </c>
      <c r="X183" s="238">
        <v>29</v>
      </c>
      <c r="Y183" s="238">
        <v>1</v>
      </c>
      <c r="Z183" s="238">
        <v>4</v>
      </c>
      <c r="AB183" s="238">
        <v>1</v>
      </c>
      <c r="AC183" s="238">
        <v>98</v>
      </c>
      <c r="AD183" s="238" t="s">
        <v>357</v>
      </c>
      <c r="AF183" s="238" t="s">
        <v>405</v>
      </c>
      <c r="AG183" s="238">
        <v>10</v>
      </c>
      <c r="AH183" s="238">
        <v>2</v>
      </c>
      <c r="AI183" s="238">
        <v>4</v>
      </c>
      <c r="AJ183" s="238">
        <v>3</v>
      </c>
      <c r="AK183" s="238">
        <v>21</v>
      </c>
      <c r="AL183" s="238">
        <v>31</v>
      </c>
      <c r="AM183" s="238" t="s">
        <v>354</v>
      </c>
      <c r="AN183" s="238">
        <v>5</v>
      </c>
      <c r="AO183" s="238">
        <v>1</v>
      </c>
      <c r="AS183" s="238">
        <v>15</v>
      </c>
      <c r="AT183" s="238">
        <v>9</v>
      </c>
      <c r="AU183" s="238">
        <v>60</v>
      </c>
      <c r="AV183" s="238">
        <v>11</v>
      </c>
      <c r="AW183" s="238">
        <v>21</v>
      </c>
      <c r="AX183" s="238">
        <v>2</v>
      </c>
      <c r="AY183" s="238">
        <v>3</v>
      </c>
      <c r="AZ183" s="238">
        <v>3</v>
      </c>
      <c r="BA183" s="238">
        <v>21</v>
      </c>
      <c r="BB183" s="238">
        <v>66</v>
      </c>
      <c r="BC183" s="238" t="s">
        <v>354</v>
      </c>
      <c r="BD183" s="238">
        <v>5</v>
      </c>
      <c r="BE183" s="238">
        <v>71</v>
      </c>
      <c r="BF183" s="238">
        <v>72</v>
      </c>
      <c r="BI183" s="238">
        <v>15</v>
      </c>
      <c r="BJ183" s="238">
        <v>9</v>
      </c>
      <c r="BK183" s="238">
        <v>60</v>
      </c>
      <c r="BL183" s="238">
        <v>11</v>
      </c>
      <c r="BM183" s="238">
        <v>21</v>
      </c>
      <c r="CT183" s="238">
        <v>464952.17170434399</v>
      </c>
      <c r="CU183" s="238">
        <v>4967738.4726102799</v>
      </c>
      <c r="CV183" s="238">
        <v>44.862200080000001</v>
      </c>
      <c r="CW183" s="238">
        <v>-93.443620989999999</v>
      </c>
      <c r="CX183" s="238" t="s">
        <v>359</v>
      </c>
      <c r="CY183" s="238" t="s">
        <v>4885</v>
      </c>
    </row>
    <row r="184" spans="1:103" x14ac:dyDescent="0.25">
      <c r="A184" s="238">
        <v>720761</v>
      </c>
      <c r="B184" s="238">
        <v>2</v>
      </c>
      <c r="C184" s="238">
        <v>212</v>
      </c>
      <c r="D184" s="238">
        <v>157.97300000000001</v>
      </c>
      <c r="E184" s="238">
        <v>27</v>
      </c>
      <c r="F184" s="238" t="s">
        <v>2420</v>
      </c>
      <c r="H184" s="238" t="s">
        <v>354</v>
      </c>
      <c r="I184" s="238">
        <v>25</v>
      </c>
      <c r="K184" s="238">
        <v>19506242</v>
      </c>
      <c r="M184" s="238">
        <v>5</v>
      </c>
      <c r="N184" s="238">
        <v>15</v>
      </c>
      <c r="O184" s="238">
        <v>2019</v>
      </c>
      <c r="P184" s="238" t="s">
        <v>355</v>
      </c>
      <c r="Q184" s="238">
        <v>20</v>
      </c>
      <c r="R184" s="238" t="s">
        <v>356</v>
      </c>
      <c r="S184" s="238">
        <v>5</v>
      </c>
      <c r="T184" s="238">
        <v>0</v>
      </c>
      <c r="U184" s="238">
        <v>2</v>
      </c>
      <c r="V184" s="238">
        <v>12</v>
      </c>
      <c r="W184" s="238">
        <v>10</v>
      </c>
      <c r="X184" s="238">
        <v>2</v>
      </c>
      <c r="Y184" s="238">
        <v>1</v>
      </c>
      <c r="Z184" s="238">
        <v>1</v>
      </c>
      <c r="AB184" s="238">
        <v>1</v>
      </c>
      <c r="AC184" s="238">
        <v>98</v>
      </c>
      <c r="AD184" s="238" t="s">
        <v>357</v>
      </c>
      <c r="AF184" s="238" t="s">
        <v>405</v>
      </c>
      <c r="AG184" s="238">
        <v>7</v>
      </c>
      <c r="AH184" s="238">
        <v>2</v>
      </c>
      <c r="AI184" s="238">
        <v>4</v>
      </c>
      <c r="AJ184" s="238">
        <v>4</v>
      </c>
      <c r="AK184" s="238">
        <v>26</v>
      </c>
      <c r="AL184" s="238">
        <v>36</v>
      </c>
      <c r="AM184" s="238" t="s">
        <v>354</v>
      </c>
      <c r="AN184" s="238">
        <v>5</v>
      </c>
      <c r="AO184" s="238">
        <v>1</v>
      </c>
      <c r="AS184" s="238">
        <v>15</v>
      </c>
      <c r="AT184" s="238">
        <v>9</v>
      </c>
      <c r="AU184" s="238">
        <v>60</v>
      </c>
      <c r="AV184" s="238">
        <v>11</v>
      </c>
      <c r="AW184" s="238">
        <v>21</v>
      </c>
      <c r="AX184" s="238">
        <v>1</v>
      </c>
      <c r="AY184" s="238">
        <v>2</v>
      </c>
      <c r="AZ184" s="238">
        <v>4</v>
      </c>
      <c r="BA184" s="238">
        <v>28</v>
      </c>
      <c r="BB184" s="238">
        <v>31</v>
      </c>
      <c r="BC184" s="238" t="s">
        <v>354</v>
      </c>
      <c r="BD184" s="238">
        <v>5</v>
      </c>
      <c r="BE184" s="238">
        <v>4</v>
      </c>
      <c r="BI184" s="238">
        <v>15</v>
      </c>
      <c r="BJ184" s="238">
        <v>9</v>
      </c>
      <c r="BK184" s="238">
        <v>60</v>
      </c>
      <c r="BL184" s="238">
        <v>11</v>
      </c>
      <c r="BM184" s="238">
        <v>21</v>
      </c>
      <c r="CT184" s="238">
        <v>464956.40504614502</v>
      </c>
      <c r="CU184" s="238">
        <v>4967730.0059266798</v>
      </c>
      <c r="CV184" s="238">
        <v>44.86212407</v>
      </c>
      <c r="CW184" s="238">
        <v>-93.443566820000001</v>
      </c>
      <c r="CX184" s="238" t="s">
        <v>359</v>
      </c>
      <c r="CY184" s="238" t="s">
        <v>4886</v>
      </c>
    </row>
    <row r="185" spans="1:103" x14ac:dyDescent="0.25">
      <c r="A185" s="238">
        <v>780875</v>
      </c>
      <c r="B185" s="238">
        <v>2</v>
      </c>
      <c r="C185" s="238">
        <v>212</v>
      </c>
      <c r="D185" s="238">
        <v>157.977</v>
      </c>
      <c r="E185" s="238">
        <v>27</v>
      </c>
      <c r="F185" s="238" t="s">
        <v>2420</v>
      </c>
      <c r="H185" s="238" t="s">
        <v>354</v>
      </c>
      <c r="I185" s="238">
        <v>25</v>
      </c>
      <c r="K185" s="238">
        <v>20500792</v>
      </c>
      <c r="L185" s="238">
        <v>200180298</v>
      </c>
      <c r="M185" s="238">
        <v>1</v>
      </c>
      <c r="N185" s="238">
        <v>18</v>
      </c>
      <c r="O185" s="238">
        <v>2020</v>
      </c>
      <c r="P185" s="238" t="s">
        <v>364</v>
      </c>
      <c r="Q185" s="238">
        <v>22</v>
      </c>
      <c r="R185" s="238" t="s">
        <v>356</v>
      </c>
      <c r="S185" s="238">
        <v>5</v>
      </c>
      <c r="T185" s="238">
        <v>0</v>
      </c>
      <c r="U185" s="238">
        <v>1</v>
      </c>
      <c r="W185" s="238">
        <v>55</v>
      </c>
      <c r="X185" s="238">
        <v>2</v>
      </c>
      <c r="Y185" s="238">
        <v>4</v>
      </c>
      <c r="Z185" s="238">
        <v>1</v>
      </c>
      <c r="AB185" s="238">
        <v>5</v>
      </c>
      <c r="AC185" s="238">
        <v>98</v>
      </c>
      <c r="AD185" s="238" t="s">
        <v>4887</v>
      </c>
      <c r="AF185" s="238" t="s">
        <v>358</v>
      </c>
      <c r="AG185" s="238">
        <v>3</v>
      </c>
      <c r="AH185" s="238">
        <v>2</v>
      </c>
      <c r="AI185" s="238">
        <v>4</v>
      </c>
      <c r="AJ185" s="238">
        <v>4</v>
      </c>
      <c r="AK185" s="238">
        <v>21</v>
      </c>
      <c r="AL185" s="238">
        <v>30</v>
      </c>
      <c r="AM185" s="238" t="s">
        <v>363</v>
      </c>
      <c r="AN185" s="238">
        <v>5</v>
      </c>
      <c r="AO185" s="238">
        <v>72</v>
      </c>
      <c r="AS185" s="238">
        <v>15</v>
      </c>
      <c r="AT185" s="238">
        <v>9</v>
      </c>
      <c r="AU185" s="238">
        <v>60</v>
      </c>
      <c r="AV185" s="238">
        <v>11</v>
      </c>
      <c r="AW185" s="238">
        <v>21</v>
      </c>
      <c r="CT185" s="238">
        <v>464947.938362544</v>
      </c>
      <c r="CU185" s="238">
        <v>4967704.6058758805</v>
      </c>
      <c r="CV185" s="238">
        <v>44.861895009999998</v>
      </c>
      <c r="CW185" s="238">
        <v>-93.443672230000004</v>
      </c>
      <c r="CX185" s="238" t="s">
        <v>359</v>
      </c>
      <c r="CY185" s="238" t="s">
        <v>4888</v>
      </c>
    </row>
    <row r="186" spans="1:103" x14ac:dyDescent="0.25">
      <c r="A186" s="238">
        <v>515701</v>
      </c>
      <c r="B186" s="238">
        <v>2</v>
      </c>
      <c r="C186" s="238">
        <v>212</v>
      </c>
      <c r="D186" s="238">
        <v>158.005</v>
      </c>
      <c r="E186" s="238">
        <v>27</v>
      </c>
      <c r="F186" s="238" t="s">
        <v>2420</v>
      </c>
      <c r="H186" s="238" t="s">
        <v>354</v>
      </c>
      <c r="I186" s="238">
        <v>25</v>
      </c>
      <c r="K186" s="238">
        <v>17039751</v>
      </c>
      <c r="M186" s="238">
        <v>11</v>
      </c>
      <c r="N186" s="238">
        <v>9</v>
      </c>
      <c r="O186" s="238">
        <v>2017</v>
      </c>
      <c r="P186" s="238" t="s">
        <v>384</v>
      </c>
      <c r="Q186" s="238">
        <v>16</v>
      </c>
      <c r="S186" s="238">
        <v>5</v>
      </c>
      <c r="T186" s="238">
        <v>0</v>
      </c>
      <c r="U186" s="238">
        <v>2</v>
      </c>
      <c r="V186" s="238">
        <v>12</v>
      </c>
      <c r="W186" s="238">
        <v>10</v>
      </c>
      <c r="X186" s="238">
        <v>10</v>
      </c>
      <c r="Y186" s="238">
        <v>3</v>
      </c>
      <c r="Z186" s="238">
        <v>1</v>
      </c>
      <c r="AA186" s="238">
        <v>2</v>
      </c>
      <c r="AB186" s="238">
        <v>1</v>
      </c>
      <c r="AC186" s="238">
        <v>98</v>
      </c>
      <c r="AD186" s="238" t="s">
        <v>357</v>
      </c>
      <c r="AF186" s="238" t="s">
        <v>405</v>
      </c>
      <c r="AG186" s="238">
        <v>7</v>
      </c>
      <c r="AH186" s="238">
        <v>2</v>
      </c>
      <c r="AI186" s="238">
        <v>2</v>
      </c>
      <c r="AJ186" s="238">
        <v>4</v>
      </c>
      <c r="AK186" s="238">
        <v>21</v>
      </c>
      <c r="AL186" s="238">
        <v>22</v>
      </c>
      <c r="AM186" s="238" t="s">
        <v>354</v>
      </c>
      <c r="AN186" s="238">
        <v>5</v>
      </c>
      <c r="AO186" s="238">
        <v>74</v>
      </c>
      <c r="AS186" s="238">
        <v>90</v>
      </c>
      <c r="AT186" s="238">
        <v>9</v>
      </c>
      <c r="AU186" s="238">
        <v>60</v>
      </c>
      <c r="AV186" s="238">
        <v>11</v>
      </c>
      <c r="AW186" s="238">
        <v>21</v>
      </c>
      <c r="AX186" s="238">
        <v>2</v>
      </c>
      <c r="AY186" s="238">
        <v>2</v>
      </c>
      <c r="AZ186" s="238">
        <v>4</v>
      </c>
      <c r="BA186" s="238">
        <v>26</v>
      </c>
      <c r="BB186" s="238">
        <v>32</v>
      </c>
      <c r="BC186" s="238" t="s">
        <v>354</v>
      </c>
      <c r="BD186" s="238">
        <v>5</v>
      </c>
      <c r="BE186" s="238">
        <v>1</v>
      </c>
      <c r="BI186" s="238">
        <v>90</v>
      </c>
      <c r="BJ186" s="238">
        <v>9</v>
      </c>
      <c r="BK186" s="238">
        <v>60</v>
      </c>
      <c r="BL186" s="238">
        <v>11</v>
      </c>
      <c r="BM186" s="238">
        <v>21</v>
      </c>
      <c r="CT186" s="238">
        <v>464970.07191990502</v>
      </c>
      <c r="CU186" s="238">
        <v>4967735.7530123303</v>
      </c>
      <c r="CV186" s="238">
        <v>44.862176480000002</v>
      </c>
      <c r="CW186" s="238">
        <v>-93.443394229999996</v>
      </c>
      <c r="CX186" s="238" t="s">
        <v>359</v>
      </c>
      <c r="CY186" s="238" t="s">
        <v>4889</v>
      </c>
    </row>
    <row r="187" spans="1:103" x14ac:dyDescent="0.25">
      <c r="A187" s="238">
        <v>686794</v>
      </c>
      <c r="B187" s="238">
        <v>2</v>
      </c>
      <c r="C187" s="238">
        <v>212</v>
      </c>
      <c r="D187" s="238">
        <v>158.006</v>
      </c>
      <c r="E187" s="238">
        <v>27</v>
      </c>
      <c r="F187" s="238" t="s">
        <v>2420</v>
      </c>
      <c r="H187" s="238" t="s">
        <v>354</v>
      </c>
      <c r="I187" s="238">
        <v>25</v>
      </c>
      <c r="K187" s="238">
        <v>19500790</v>
      </c>
      <c r="M187" s="238">
        <v>1</v>
      </c>
      <c r="N187" s="238">
        <v>22</v>
      </c>
      <c r="O187" s="238">
        <v>2019</v>
      </c>
      <c r="P187" s="238" t="s">
        <v>368</v>
      </c>
      <c r="Q187" s="238">
        <v>9</v>
      </c>
      <c r="R187" s="238" t="s">
        <v>369</v>
      </c>
      <c r="S187" s="238">
        <v>5</v>
      </c>
      <c r="T187" s="238">
        <v>0</v>
      </c>
      <c r="U187" s="238">
        <v>3</v>
      </c>
      <c r="V187" s="238">
        <v>12</v>
      </c>
      <c r="W187" s="238">
        <v>10</v>
      </c>
      <c r="X187" s="238">
        <v>2</v>
      </c>
      <c r="Y187" s="238">
        <v>1</v>
      </c>
      <c r="Z187" s="238">
        <v>4</v>
      </c>
      <c r="AB187" s="238">
        <v>3</v>
      </c>
      <c r="AC187" s="238">
        <v>98</v>
      </c>
      <c r="AD187" s="238" t="s">
        <v>357</v>
      </c>
      <c r="AF187" s="238" t="s">
        <v>405</v>
      </c>
      <c r="AG187" s="238">
        <v>7</v>
      </c>
      <c r="AH187" s="238">
        <v>2</v>
      </c>
      <c r="AI187" s="238">
        <v>2</v>
      </c>
      <c r="AJ187" s="238">
        <v>3</v>
      </c>
      <c r="AK187" s="238">
        <v>21</v>
      </c>
      <c r="AL187" s="238">
        <v>44</v>
      </c>
      <c r="AM187" s="238" t="s">
        <v>354</v>
      </c>
      <c r="AN187" s="238">
        <v>5</v>
      </c>
      <c r="AO187" s="238">
        <v>1</v>
      </c>
      <c r="AS187" s="238">
        <v>15</v>
      </c>
      <c r="AT187" s="238">
        <v>9</v>
      </c>
      <c r="AU187" s="238">
        <v>60</v>
      </c>
      <c r="AV187" s="238">
        <v>11</v>
      </c>
      <c r="AW187" s="238">
        <v>21</v>
      </c>
      <c r="AX187" s="238">
        <v>2</v>
      </c>
      <c r="AY187" s="238">
        <v>3</v>
      </c>
      <c r="AZ187" s="238">
        <v>3</v>
      </c>
      <c r="BA187" s="238">
        <v>21</v>
      </c>
      <c r="BB187" s="238">
        <v>60</v>
      </c>
      <c r="BC187" s="238" t="s">
        <v>354</v>
      </c>
      <c r="BD187" s="238">
        <v>5</v>
      </c>
      <c r="BE187" s="238">
        <v>1</v>
      </c>
      <c r="BI187" s="238">
        <v>15</v>
      </c>
      <c r="BJ187" s="238">
        <v>9</v>
      </c>
      <c r="BK187" s="238">
        <v>60</v>
      </c>
      <c r="BL187" s="238">
        <v>11</v>
      </c>
      <c r="BM187" s="238">
        <v>21</v>
      </c>
      <c r="BN187" s="238">
        <v>2</v>
      </c>
      <c r="BO187" s="238">
        <v>5</v>
      </c>
      <c r="BP187" s="238">
        <v>3</v>
      </c>
      <c r="BQ187" s="238">
        <v>21</v>
      </c>
      <c r="BR187" s="238">
        <v>37</v>
      </c>
      <c r="BS187" s="238" t="s">
        <v>363</v>
      </c>
      <c r="BT187" s="238">
        <v>5</v>
      </c>
      <c r="BU187" s="238">
        <v>4</v>
      </c>
      <c r="BY187" s="238">
        <v>15</v>
      </c>
      <c r="BZ187" s="238">
        <v>9</v>
      </c>
      <c r="CA187" s="238">
        <v>60</v>
      </c>
      <c r="CB187" s="238">
        <v>11</v>
      </c>
      <c r="CC187" s="238">
        <v>21</v>
      </c>
      <c r="CT187" s="238">
        <v>465002.97180594399</v>
      </c>
      <c r="CU187" s="238">
        <v>4967755.4059774801</v>
      </c>
      <c r="CV187" s="238">
        <v>44.862355010000002</v>
      </c>
      <c r="CW187" s="238">
        <v>-93.442979170000001</v>
      </c>
      <c r="CX187" s="238" t="s">
        <v>359</v>
      </c>
      <c r="CY187" s="238" t="s">
        <v>4890</v>
      </c>
    </row>
    <row r="188" spans="1:103" x14ac:dyDescent="0.25">
      <c r="A188" s="238">
        <v>10707180</v>
      </c>
      <c r="B188" s="238">
        <v>2</v>
      </c>
      <c r="C188" s="238">
        <v>212</v>
      </c>
      <c r="D188" s="238">
        <v>158.012</v>
      </c>
      <c r="E188" s="238">
        <v>27</v>
      </c>
      <c r="F188" s="238" t="s">
        <v>2420</v>
      </c>
      <c r="H188" s="238" t="s">
        <v>354</v>
      </c>
      <c r="I188" s="238">
        <v>25</v>
      </c>
      <c r="K188" s="238">
        <v>11002520</v>
      </c>
      <c r="L188" s="238">
        <v>110190362</v>
      </c>
      <c r="M188" s="238">
        <v>1</v>
      </c>
      <c r="N188" s="238">
        <v>17</v>
      </c>
      <c r="O188" s="238">
        <v>2011</v>
      </c>
      <c r="P188" s="238" t="s">
        <v>361</v>
      </c>
      <c r="Q188" s="238">
        <v>19</v>
      </c>
      <c r="S188" s="238">
        <v>5</v>
      </c>
      <c r="T188" s="238">
        <v>0</v>
      </c>
      <c r="U188" s="238">
        <v>1</v>
      </c>
      <c r="V188" s="238">
        <v>7</v>
      </c>
      <c r="W188" s="238">
        <v>70</v>
      </c>
      <c r="X188" s="238">
        <v>2</v>
      </c>
      <c r="Y188" s="238">
        <v>4</v>
      </c>
      <c r="Z188" s="238">
        <v>1</v>
      </c>
      <c r="AB188" s="238">
        <v>2</v>
      </c>
      <c r="AC188" s="238">
        <v>98</v>
      </c>
      <c r="AD188" s="238" t="s">
        <v>4836</v>
      </c>
      <c r="AE188" s="238" t="s">
        <v>4767</v>
      </c>
      <c r="AF188" s="238" t="s">
        <v>358</v>
      </c>
      <c r="AG188" s="238">
        <v>3</v>
      </c>
      <c r="AH188" s="238">
        <v>2</v>
      </c>
      <c r="AI188" s="238">
        <v>4</v>
      </c>
      <c r="AJ188" s="238">
        <v>7</v>
      </c>
      <c r="AK188" s="238">
        <v>21</v>
      </c>
      <c r="AL188" s="238">
        <v>17</v>
      </c>
      <c r="AM188" s="238" t="s">
        <v>354</v>
      </c>
      <c r="AN188" s="238">
        <v>5</v>
      </c>
      <c r="AO188" s="238">
        <v>16</v>
      </c>
      <c r="AS188" s="238">
        <v>3</v>
      </c>
      <c r="AT188" s="238">
        <v>98</v>
      </c>
      <c r="AU188" s="238">
        <v>55</v>
      </c>
      <c r="AV188" s="238">
        <v>10</v>
      </c>
      <c r="AW188" s="238">
        <v>25</v>
      </c>
      <c r="CT188" s="238">
        <v>464998</v>
      </c>
      <c r="CU188" s="238">
        <v>4967733</v>
      </c>
      <c r="CV188" s="238">
        <v>44.8621531</v>
      </c>
      <c r="CW188" s="238">
        <v>-93.443044900000004</v>
      </c>
      <c r="CX188" s="238" t="s">
        <v>359</v>
      </c>
      <c r="CY188" s="238" t="s">
        <v>4891</v>
      </c>
    </row>
    <row r="189" spans="1:103" x14ac:dyDescent="0.25">
      <c r="A189" s="238">
        <v>10717595</v>
      </c>
      <c r="B189" s="238">
        <v>2</v>
      </c>
      <c r="C189" s="238">
        <v>212</v>
      </c>
      <c r="D189" s="238">
        <v>158.012</v>
      </c>
      <c r="E189" s="238">
        <v>27</v>
      </c>
      <c r="F189" s="238" t="s">
        <v>2420</v>
      </c>
      <c r="H189" s="238" t="s">
        <v>354</v>
      </c>
      <c r="I189" s="238">
        <v>25</v>
      </c>
      <c r="K189" s="238">
        <v>11010331</v>
      </c>
      <c r="L189" s="238">
        <v>110700048</v>
      </c>
      <c r="M189" s="238">
        <v>3</v>
      </c>
      <c r="N189" s="238">
        <v>9</v>
      </c>
      <c r="O189" s="238">
        <v>2011</v>
      </c>
      <c r="P189" s="238" t="s">
        <v>355</v>
      </c>
      <c r="Q189" s="238">
        <v>19</v>
      </c>
      <c r="S189" s="238">
        <v>4</v>
      </c>
      <c r="T189" s="238">
        <v>0</v>
      </c>
      <c r="U189" s="238">
        <v>2</v>
      </c>
      <c r="V189" s="238">
        <v>3</v>
      </c>
      <c r="W189" s="238">
        <v>10</v>
      </c>
      <c r="X189" s="238">
        <v>10</v>
      </c>
      <c r="Y189" s="238">
        <v>4</v>
      </c>
      <c r="Z189" s="238">
        <v>1</v>
      </c>
      <c r="AB189" s="238">
        <v>2</v>
      </c>
      <c r="AC189" s="238">
        <v>98</v>
      </c>
      <c r="AD189" s="238" t="s">
        <v>2555</v>
      </c>
      <c r="AE189" s="238" t="s">
        <v>4892</v>
      </c>
      <c r="AF189" s="238" t="s">
        <v>358</v>
      </c>
      <c r="AG189" s="238">
        <v>9</v>
      </c>
      <c r="AH189" s="238">
        <v>2</v>
      </c>
      <c r="AI189" s="238">
        <v>2</v>
      </c>
      <c r="AJ189" s="238">
        <v>3</v>
      </c>
      <c r="AK189" s="238">
        <v>21</v>
      </c>
      <c r="AL189" s="238">
        <v>19</v>
      </c>
      <c r="AM189" s="238" t="s">
        <v>354</v>
      </c>
      <c r="AN189" s="238">
        <v>5</v>
      </c>
      <c r="AO189" s="238">
        <v>21</v>
      </c>
      <c r="AS189" s="238">
        <v>4</v>
      </c>
      <c r="AT189" s="238">
        <v>20</v>
      </c>
      <c r="AU189" s="238">
        <v>30</v>
      </c>
      <c r="AV189" s="238">
        <v>11</v>
      </c>
      <c r="AW189" s="238">
        <v>21</v>
      </c>
      <c r="AX189" s="238">
        <v>2</v>
      </c>
      <c r="AY189" s="238">
        <v>2</v>
      </c>
      <c r="AZ189" s="238">
        <v>7</v>
      </c>
      <c r="BA189" s="238">
        <v>24</v>
      </c>
      <c r="BB189" s="238">
        <v>43</v>
      </c>
      <c r="BC189" s="238" t="s">
        <v>354</v>
      </c>
      <c r="BD189" s="238">
        <v>5</v>
      </c>
      <c r="BE189" s="238">
        <v>2</v>
      </c>
      <c r="BI189" s="238">
        <v>4</v>
      </c>
      <c r="BJ189" s="238">
        <v>20</v>
      </c>
      <c r="BK189" s="238">
        <v>30</v>
      </c>
      <c r="BL189" s="238">
        <v>11</v>
      </c>
      <c r="BM189" s="238">
        <v>21</v>
      </c>
      <c r="CT189" s="238">
        <v>464998</v>
      </c>
      <c r="CU189" s="238">
        <v>4967733</v>
      </c>
      <c r="CV189" s="238">
        <v>44.8621531</v>
      </c>
      <c r="CW189" s="238">
        <v>-93.443044900000004</v>
      </c>
      <c r="CX189" s="238" t="s">
        <v>359</v>
      </c>
      <c r="CY189" s="238" t="s">
        <v>4893</v>
      </c>
    </row>
    <row r="190" spans="1:103" x14ac:dyDescent="0.25">
      <c r="A190" s="238">
        <v>10743748</v>
      </c>
      <c r="B190" s="238">
        <v>2</v>
      </c>
      <c r="C190" s="238">
        <v>212</v>
      </c>
      <c r="D190" s="238">
        <v>158.012</v>
      </c>
      <c r="E190" s="238">
        <v>27</v>
      </c>
      <c r="F190" s="238" t="s">
        <v>2420</v>
      </c>
      <c r="H190" s="238" t="s">
        <v>354</v>
      </c>
      <c r="I190" s="238">
        <v>25</v>
      </c>
      <c r="L190" s="238">
        <v>112510104</v>
      </c>
      <c r="M190" s="238">
        <v>6</v>
      </c>
      <c r="N190" s="238">
        <v>28</v>
      </c>
      <c r="O190" s="238">
        <v>2011</v>
      </c>
      <c r="P190" s="238" t="s">
        <v>368</v>
      </c>
      <c r="Q190" s="238">
        <v>17</v>
      </c>
      <c r="S190" s="238">
        <v>5</v>
      </c>
      <c r="T190" s="238">
        <v>0</v>
      </c>
      <c r="U190" s="238">
        <v>2</v>
      </c>
      <c r="V190" s="238">
        <v>1</v>
      </c>
      <c r="W190" s="238">
        <v>10</v>
      </c>
      <c r="Y190" s="238">
        <v>1</v>
      </c>
      <c r="Z190" s="238">
        <v>1</v>
      </c>
      <c r="AB190" s="238">
        <v>1</v>
      </c>
      <c r="AC190" s="238">
        <v>98</v>
      </c>
      <c r="AF190" s="238" t="s">
        <v>358</v>
      </c>
      <c r="AG190" s="238">
        <v>7</v>
      </c>
      <c r="AH190" s="238">
        <v>2</v>
      </c>
      <c r="AI190" s="238">
        <v>2</v>
      </c>
      <c r="AJ190" s="238">
        <v>4</v>
      </c>
      <c r="AK190" s="238">
        <v>28</v>
      </c>
      <c r="AL190" s="238">
        <v>20</v>
      </c>
      <c r="AM190" s="238" t="s">
        <v>363</v>
      </c>
      <c r="AT190" s="238">
        <v>98</v>
      </c>
      <c r="AU190" s="238">
        <v>55</v>
      </c>
      <c r="AX190" s="238">
        <v>2</v>
      </c>
      <c r="AY190" s="238">
        <v>2</v>
      </c>
      <c r="AZ190" s="238">
        <v>4</v>
      </c>
      <c r="BA190" s="238">
        <v>21</v>
      </c>
      <c r="BB190" s="238">
        <v>42</v>
      </c>
      <c r="BC190" s="238" t="s">
        <v>363</v>
      </c>
      <c r="BJ190" s="238">
        <v>98</v>
      </c>
      <c r="BK190" s="238">
        <v>55</v>
      </c>
      <c r="CT190" s="238">
        <v>464998</v>
      </c>
      <c r="CU190" s="238">
        <v>4967733</v>
      </c>
      <c r="CV190" s="238">
        <v>44.8621531</v>
      </c>
      <c r="CW190" s="238">
        <v>-93.443044900000004</v>
      </c>
      <c r="CX190" s="238" t="s">
        <v>359</v>
      </c>
    </row>
    <row r="191" spans="1:103" x14ac:dyDescent="0.25">
      <c r="A191" s="238">
        <v>10745362</v>
      </c>
      <c r="B191" s="238">
        <v>2</v>
      </c>
      <c r="C191" s="238">
        <v>212</v>
      </c>
      <c r="D191" s="238">
        <v>158.012</v>
      </c>
      <c r="E191" s="238">
        <v>27</v>
      </c>
      <c r="F191" s="238" t="s">
        <v>2420</v>
      </c>
      <c r="H191" s="238" t="s">
        <v>354</v>
      </c>
      <c r="I191" s="238">
        <v>25</v>
      </c>
      <c r="K191" s="238">
        <v>11509223</v>
      </c>
      <c r="L191" s="238">
        <v>112660015</v>
      </c>
      <c r="M191" s="238">
        <v>9</v>
      </c>
      <c r="N191" s="238">
        <v>17</v>
      </c>
      <c r="O191" s="238">
        <v>2011</v>
      </c>
      <c r="P191" s="238" t="s">
        <v>364</v>
      </c>
      <c r="Q191" s="238">
        <v>17</v>
      </c>
      <c r="R191" s="238" t="s">
        <v>356</v>
      </c>
      <c r="S191" s="238">
        <v>3</v>
      </c>
      <c r="T191" s="238">
        <v>0</v>
      </c>
      <c r="U191" s="238">
        <v>2</v>
      </c>
      <c r="V191" s="238">
        <v>5</v>
      </c>
      <c r="W191" s="238">
        <v>10</v>
      </c>
      <c r="X191" s="238">
        <v>3</v>
      </c>
      <c r="Y191" s="238">
        <v>1</v>
      </c>
      <c r="Z191" s="238">
        <v>1</v>
      </c>
      <c r="AB191" s="238">
        <v>1</v>
      </c>
      <c r="AC191" s="238">
        <v>98</v>
      </c>
      <c r="AD191" s="238" t="s">
        <v>2399</v>
      </c>
      <c r="AE191" s="238" t="s">
        <v>4894</v>
      </c>
      <c r="AF191" s="238" t="s">
        <v>358</v>
      </c>
      <c r="AG191" s="238">
        <v>10</v>
      </c>
      <c r="AH191" s="238">
        <v>2</v>
      </c>
      <c r="AI191" s="238">
        <v>2</v>
      </c>
      <c r="AJ191" s="238">
        <v>1</v>
      </c>
      <c r="AK191" s="238">
        <v>21</v>
      </c>
      <c r="AL191" s="238">
        <v>31</v>
      </c>
      <c r="AM191" s="238" t="s">
        <v>354</v>
      </c>
      <c r="AN191" s="238">
        <v>5</v>
      </c>
      <c r="AO191" s="238">
        <v>1</v>
      </c>
      <c r="AS191" s="238">
        <v>3</v>
      </c>
      <c r="AT191" s="238">
        <v>20</v>
      </c>
      <c r="AU191" s="238">
        <v>45</v>
      </c>
      <c r="AV191" s="238">
        <v>11</v>
      </c>
      <c r="AW191" s="238">
        <v>20</v>
      </c>
      <c r="AX191" s="238">
        <v>2</v>
      </c>
      <c r="AY191" s="238">
        <v>4</v>
      </c>
      <c r="AZ191" s="238">
        <v>4</v>
      </c>
      <c r="BA191" s="238">
        <v>21</v>
      </c>
      <c r="BB191" s="238">
        <v>34</v>
      </c>
      <c r="BC191" s="238" t="s">
        <v>354</v>
      </c>
      <c r="BD191" s="238">
        <v>5</v>
      </c>
      <c r="BE191" s="238">
        <v>2</v>
      </c>
      <c r="BI191" s="238">
        <v>3</v>
      </c>
      <c r="BJ191" s="238">
        <v>20</v>
      </c>
      <c r="BK191" s="238">
        <v>45</v>
      </c>
      <c r="BL191" s="238">
        <v>11</v>
      </c>
      <c r="BM191" s="238">
        <v>20</v>
      </c>
      <c r="CT191" s="238">
        <v>464998</v>
      </c>
      <c r="CU191" s="238">
        <v>4967733</v>
      </c>
      <c r="CV191" s="238">
        <v>44.8621531</v>
      </c>
      <c r="CW191" s="238">
        <v>-93.443044900000004</v>
      </c>
      <c r="CX191" s="238" t="s">
        <v>359</v>
      </c>
      <c r="CY191" s="238" t="s">
        <v>4895</v>
      </c>
    </row>
    <row r="192" spans="1:103" x14ac:dyDescent="0.25">
      <c r="A192" s="238">
        <v>10797159</v>
      </c>
      <c r="B192" s="238">
        <v>2</v>
      </c>
      <c r="C192" s="238">
        <v>212</v>
      </c>
      <c r="D192" s="238">
        <v>158.012</v>
      </c>
      <c r="E192" s="238">
        <v>27</v>
      </c>
      <c r="F192" s="238" t="s">
        <v>2420</v>
      </c>
      <c r="H192" s="238" t="s">
        <v>354</v>
      </c>
      <c r="I192" s="238">
        <v>25</v>
      </c>
      <c r="L192" s="238">
        <v>121500081</v>
      </c>
      <c r="M192" s="238">
        <v>4</v>
      </c>
      <c r="N192" s="238">
        <v>24</v>
      </c>
      <c r="O192" s="238">
        <v>2012</v>
      </c>
      <c r="P192" s="238" t="s">
        <v>368</v>
      </c>
      <c r="Q192" s="238">
        <v>11</v>
      </c>
      <c r="S192" s="238">
        <v>5</v>
      </c>
      <c r="T192" s="238">
        <v>0</v>
      </c>
      <c r="U192" s="238">
        <v>2</v>
      </c>
      <c r="V192" s="238">
        <v>1</v>
      </c>
      <c r="W192" s="238">
        <v>10</v>
      </c>
      <c r="Y192" s="238">
        <v>1</v>
      </c>
      <c r="Z192" s="238">
        <v>1</v>
      </c>
      <c r="AB192" s="238">
        <v>1</v>
      </c>
      <c r="AC192" s="238">
        <v>98</v>
      </c>
      <c r="AF192" s="238" t="s">
        <v>358</v>
      </c>
      <c r="AG192" s="238">
        <v>7</v>
      </c>
      <c r="AH192" s="238">
        <v>2</v>
      </c>
      <c r="AI192" s="238">
        <v>4</v>
      </c>
      <c r="AJ192" s="238">
        <v>3</v>
      </c>
      <c r="AK192" s="238">
        <v>8</v>
      </c>
      <c r="AL192" s="238">
        <v>70</v>
      </c>
      <c r="AM192" s="238" t="s">
        <v>354</v>
      </c>
      <c r="AT192" s="238">
        <v>20</v>
      </c>
      <c r="AU192" s="238">
        <v>30</v>
      </c>
      <c r="AX192" s="238">
        <v>2</v>
      </c>
      <c r="AY192" s="238">
        <v>2</v>
      </c>
      <c r="AZ192" s="238">
        <v>3</v>
      </c>
      <c r="BA192" s="238">
        <v>8</v>
      </c>
      <c r="BB192" s="238">
        <v>21</v>
      </c>
      <c r="BC192" s="238" t="s">
        <v>354</v>
      </c>
      <c r="BJ192" s="238">
        <v>20</v>
      </c>
      <c r="BK192" s="238">
        <v>30</v>
      </c>
      <c r="CT192" s="238">
        <v>464998</v>
      </c>
      <c r="CU192" s="238">
        <v>4967733</v>
      </c>
      <c r="CV192" s="238">
        <v>44.8621531</v>
      </c>
      <c r="CW192" s="238">
        <v>-93.443044900000004</v>
      </c>
      <c r="CX192" s="238" t="s">
        <v>359</v>
      </c>
    </row>
    <row r="193" spans="1:103" x14ac:dyDescent="0.25">
      <c r="A193" s="238">
        <v>10796380</v>
      </c>
      <c r="B193" s="238">
        <v>2</v>
      </c>
      <c r="C193" s="238">
        <v>212</v>
      </c>
      <c r="D193" s="238">
        <v>158.012</v>
      </c>
      <c r="E193" s="238">
        <v>27</v>
      </c>
      <c r="F193" s="238" t="s">
        <v>2420</v>
      </c>
      <c r="H193" s="238" t="s">
        <v>354</v>
      </c>
      <c r="I193" s="238">
        <v>25</v>
      </c>
      <c r="K193" s="238">
        <v>12504413</v>
      </c>
      <c r="L193" s="238">
        <v>121360156</v>
      </c>
      <c r="M193" s="238">
        <v>5</v>
      </c>
      <c r="N193" s="238">
        <v>9</v>
      </c>
      <c r="O193" s="238">
        <v>2012</v>
      </c>
      <c r="P193" s="238" t="s">
        <v>355</v>
      </c>
      <c r="Q193" s="238">
        <v>7</v>
      </c>
      <c r="R193" s="238" t="s">
        <v>369</v>
      </c>
      <c r="S193" s="238">
        <v>5</v>
      </c>
      <c r="T193" s="238">
        <v>0</v>
      </c>
      <c r="U193" s="238">
        <v>3</v>
      </c>
      <c r="V193" s="238">
        <v>1</v>
      </c>
      <c r="W193" s="238">
        <v>10</v>
      </c>
      <c r="X193" s="238">
        <v>2</v>
      </c>
      <c r="Y193" s="238">
        <v>1</v>
      </c>
      <c r="Z193" s="238">
        <v>1</v>
      </c>
      <c r="AB193" s="238">
        <v>1</v>
      </c>
      <c r="AC193" s="238">
        <v>98</v>
      </c>
      <c r="AD193" s="238">
        <v>212</v>
      </c>
      <c r="AE193" s="238" t="s">
        <v>4836</v>
      </c>
      <c r="AF193" s="238" t="s">
        <v>358</v>
      </c>
      <c r="AG193" s="238">
        <v>7</v>
      </c>
      <c r="AH193" s="238">
        <v>2</v>
      </c>
      <c r="AI193" s="238">
        <v>2</v>
      </c>
      <c r="AJ193" s="238">
        <v>3</v>
      </c>
      <c r="AK193" s="238">
        <v>28</v>
      </c>
      <c r="AL193" s="238">
        <v>61</v>
      </c>
      <c r="AM193" s="238" t="s">
        <v>354</v>
      </c>
      <c r="AN193" s="238">
        <v>5</v>
      </c>
      <c r="AO193" s="238">
        <v>15</v>
      </c>
      <c r="AS193" s="238">
        <v>1</v>
      </c>
      <c r="AT193" s="238">
        <v>98</v>
      </c>
      <c r="AU193" s="238">
        <v>60</v>
      </c>
      <c r="AV193" s="238">
        <v>11</v>
      </c>
      <c r="AW193" s="238">
        <v>21</v>
      </c>
      <c r="AX193" s="238">
        <v>2</v>
      </c>
      <c r="AY193" s="238">
        <v>2</v>
      </c>
      <c r="AZ193" s="238">
        <v>3</v>
      </c>
      <c r="BA193" s="238">
        <v>8</v>
      </c>
      <c r="BB193" s="238">
        <v>36</v>
      </c>
      <c r="BD193" s="238">
        <v>5</v>
      </c>
      <c r="BE193" s="238">
        <v>1</v>
      </c>
      <c r="BI193" s="238">
        <v>1</v>
      </c>
      <c r="BJ193" s="238">
        <v>98</v>
      </c>
      <c r="BK193" s="238">
        <v>60</v>
      </c>
      <c r="BL193" s="238">
        <v>11</v>
      </c>
      <c r="BM193" s="238">
        <v>21</v>
      </c>
      <c r="BN193" s="238">
        <v>2</v>
      </c>
      <c r="BO193" s="238">
        <v>2</v>
      </c>
      <c r="BP193" s="238">
        <v>3</v>
      </c>
      <c r="BQ193" s="238">
        <v>8</v>
      </c>
      <c r="BR193" s="238">
        <v>49</v>
      </c>
      <c r="BS193" s="238" t="s">
        <v>354</v>
      </c>
      <c r="BT193" s="238">
        <v>5</v>
      </c>
      <c r="BU193" s="238">
        <v>1</v>
      </c>
      <c r="BY193" s="238">
        <v>1</v>
      </c>
      <c r="BZ193" s="238">
        <v>98</v>
      </c>
      <c r="CA193" s="238">
        <v>60</v>
      </c>
      <c r="CB193" s="238">
        <v>11</v>
      </c>
      <c r="CC193" s="238">
        <v>21</v>
      </c>
      <c r="CT193" s="238">
        <v>464998</v>
      </c>
      <c r="CU193" s="238">
        <v>4967733</v>
      </c>
      <c r="CV193" s="238">
        <v>44.8621531</v>
      </c>
      <c r="CW193" s="238">
        <v>-93.443044900000004</v>
      </c>
      <c r="CX193" s="238" t="s">
        <v>359</v>
      </c>
      <c r="CY193" s="238" t="s">
        <v>4896</v>
      </c>
    </row>
    <row r="194" spans="1:103" x14ac:dyDescent="0.25">
      <c r="A194" s="238">
        <v>10968703</v>
      </c>
      <c r="B194" s="238">
        <v>2</v>
      </c>
      <c r="C194" s="238">
        <v>212</v>
      </c>
      <c r="D194" s="238">
        <v>158.012</v>
      </c>
      <c r="E194" s="238">
        <v>27</v>
      </c>
      <c r="F194" s="238" t="s">
        <v>2420</v>
      </c>
      <c r="H194" s="238" t="s">
        <v>354</v>
      </c>
      <c r="I194" s="238">
        <v>25</v>
      </c>
      <c r="K194" s="238">
        <v>14507378</v>
      </c>
      <c r="L194" s="238">
        <v>141910169</v>
      </c>
      <c r="M194" s="238">
        <v>7</v>
      </c>
      <c r="N194" s="238">
        <v>10</v>
      </c>
      <c r="O194" s="238">
        <v>2014</v>
      </c>
      <c r="P194" s="238" t="s">
        <v>384</v>
      </c>
      <c r="Q194" s="238">
        <v>7</v>
      </c>
      <c r="R194" s="238" t="s">
        <v>369</v>
      </c>
      <c r="S194" s="238">
        <v>5</v>
      </c>
      <c r="T194" s="238">
        <v>0</v>
      </c>
      <c r="U194" s="238">
        <v>2</v>
      </c>
      <c r="V194" s="238">
        <v>1</v>
      </c>
      <c r="W194" s="238">
        <v>10</v>
      </c>
      <c r="X194" s="238">
        <v>2</v>
      </c>
      <c r="Y194" s="238">
        <v>1</v>
      </c>
      <c r="Z194" s="238">
        <v>1</v>
      </c>
      <c r="AB194" s="238">
        <v>1</v>
      </c>
      <c r="AC194" s="238">
        <v>98</v>
      </c>
      <c r="AD194" s="238" t="s">
        <v>376</v>
      </c>
      <c r="AE194" s="238" t="s">
        <v>4836</v>
      </c>
      <c r="AF194" s="238" t="s">
        <v>358</v>
      </c>
      <c r="AG194" s="238">
        <v>7</v>
      </c>
      <c r="AH194" s="238">
        <v>2</v>
      </c>
      <c r="AI194" s="238">
        <v>2</v>
      </c>
      <c r="AJ194" s="238">
        <v>3</v>
      </c>
      <c r="AK194" s="238">
        <v>8</v>
      </c>
      <c r="AL194" s="238">
        <v>32</v>
      </c>
      <c r="AM194" s="238" t="s">
        <v>363</v>
      </c>
      <c r="AN194" s="238">
        <v>5</v>
      </c>
      <c r="AO194" s="238">
        <v>1</v>
      </c>
      <c r="AS194" s="238">
        <v>1</v>
      </c>
      <c r="AT194" s="238">
        <v>98</v>
      </c>
      <c r="AU194" s="238">
        <v>60</v>
      </c>
      <c r="AV194" s="238">
        <v>11</v>
      </c>
      <c r="AW194" s="238">
        <v>21</v>
      </c>
      <c r="AX194" s="238">
        <v>2</v>
      </c>
      <c r="AY194" s="238">
        <v>3</v>
      </c>
      <c r="AZ194" s="238">
        <v>3</v>
      </c>
      <c r="BA194" s="238">
        <v>21</v>
      </c>
      <c r="BB194" s="238">
        <v>18</v>
      </c>
      <c r="BC194" s="238" t="s">
        <v>354</v>
      </c>
      <c r="BD194" s="238">
        <v>5</v>
      </c>
      <c r="BE194" s="238">
        <v>3</v>
      </c>
      <c r="BF194" s="238">
        <v>15</v>
      </c>
      <c r="BI194" s="238">
        <v>1</v>
      </c>
      <c r="BJ194" s="238">
        <v>98</v>
      </c>
      <c r="BK194" s="238">
        <v>60</v>
      </c>
      <c r="BL194" s="238">
        <v>11</v>
      </c>
      <c r="BM194" s="238">
        <v>21</v>
      </c>
      <c r="CT194" s="238">
        <v>464998</v>
      </c>
      <c r="CU194" s="238">
        <v>4967733</v>
      </c>
      <c r="CV194" s="238">
        <v>44.8621531</v>
      </c>
      <c r="CW194" s="238">
        <v>-93.443044900000004</v>
      </c>
      <c r="CX194" s="238" t="s">
        <v>359</v>
      </c>
      <c r="CY194" s="238" t="s">
        <v>4897</v>
      </c>
    </row>
    <row r="195" spans="1:103" x14ac:dyDescent="0.25">
      <c r="A195" s="238">
        <v>11007079</v>
      </c>
      <c r="B195" s="238">
        <v>2</v>
      </c>
      <c r="C195" s="238">
        <v>212</v>
      </c>
      <c r="D195" s="238">
        <v>158.012</v>
      </c>
      <c r="E195" s="238">
        <v>27</v>
      </c>
      <c r="F195" s="238" t="s">
        <v>2420</v>
      </c>
      <c r="H195" s="238" t="s">
        <v>354</v>
      </c>
      <c r="I195" s="238">
        <v>25</v>
      </c>
      <c r="K195" s="238">
        <v>14513464</v>
      </c>
      <c r="L195" s="238">
        <v>143500372</v>
      </c>
      <c r="M195" s="238">
        <v>12</v>
      </c>
      <c r="N195" s="238">
        <v>15</v>
      </c>
      <c r="O195" s="238">
        <v>2014</v>
      </c>
      <c r="P195" s="238" t="s">
        <v>361</v>
      </c>
      <c r="Q195" s="238">
        <v>17</v>
      </c>
      <c r="R195" s="238" t="s">
        <v>356</v>
      </c>
      <c r="S195" s="238">
        <v>4</v>
      </c>
      <c r="T195" s="238">
        <v>0</v>
      </c>
      <c r="U195" s="238">
        <v>2</v>
      </c>
      <c r="V195" s="238">
        <v>1</v>
      </c>
      <c r="W195" s="238">
        <v>10</v>
      </c>
      <c r="X195" s="238">
        <v>2</v>
      </c>
      <c r="Y195" s="238">
        <v>4</v>
      </c>
      <c r="Z195" s="238">
        <v>2</v>
      </c>
      <c r="AA195" s="238">
        <v>3</v>
      </c>
      <c r="AB195" s="238">
        <v>2</v>
      </c>
      <c r="AC195" s="238">
        <v>98</v>
      </c>
      <c r="AD195" s="238" t="s">
        <v>376</v>
      </c>
      <c r="AE195" s="238" t="s">
        <v>4836</v>
      </c>
      <c r="AF195" s="238" t="s">
        <v>358</v>
      </c>
      <c r="AG195" s="238">
        <v>7</v>
      </c>
      <c r="AH195" s="238">
        <v>2</v>
      </c>
      <c r="AI195" s="238">
        <v>4</v>
      </c>
      <c r="AJ195" s="238">
        <v>4</v>
      </c>
      <c r="AK195" s="238">
        <v>21</v>
      </c>
      <c r="AL195" s="238">
        <v>29</v>
      </c>
      <c r="AM195" s="238" t="s">
        <v>354</v>
      </c>
      <c r="AN195" s="238">
        <v>5</v>
      </c>
      <c r="AO195" s="238">
        <v>1</v>
      </c>
      <c r="AS195" s="238">
        <v>1</v>
      </c>
      <c r="AT195" s="238">
        <v>98</v>
      </c>
      <c r="AU195" s="238">
        <v>60</v>
      </c>
      <c r="AV195" s="238">
        <v>11</v>
      </c>
      <c r="AW195" s="238">
        <v>21</v>
      </c>
      <c r="AX195" s="238">
        <v>2</v>
      </c>
      <c r="AY195" s="238">
        <v>2</v>
      </c>
      <c r="AZ195" s="238">
        <v>4</v>
      </c>
      <c r="BA195" s="238">
        <v>21</v>
      </c>
      <c r="BB195" s="238">
        <v>42</v>
      </c>
      <c r="BC195" s="238" t="s">
        <v>354</v>
      </c>
      <c r="BD195" s="238">
        <v>5</v>
      </c>
      <c r="BE195" s="238">
        <v>5</v>
      </c>
      <c r="BI195" s="238">
        <v>1</v>
      </c>
      <c r="BJ195" s="238">
        <v>98</v>
      </c>
      <c r="BK195" s="238">
        <v>60</v>
      </c>
      <c r="BL195" s="238">
        <v>11</v>
      </c>
      <c r="BM195" s="238">
        <v>21</v>
      </c>
      <c r="CT195" s="238">
        <v>464998</v>
      </c>
      <c r="CU195" s="238">
        <v>4967733</v>
      </c>
      <c r="CV195" s="238">
        <v>44.8621531</v>
      </c>
      <c r="CW195" s="238">
        <v>-93.443044900000004</v>
      </c>
      <c r="CX195" s="238" t="s">
        <v>359</v>
      </c>
      <c r="CY195" s="238" t="s">
        <v>4898</v>
      </c>
    </row>
    <row r="196" spans="1:103" x14ac:dyDescent="0.25">
      <c r="A196" s="238">
        <v>11008911</v>
      </c>
      <c r="B196" s="238">
        <v>2</v>
      </c>
      <c r="C196" s="238">
        <v>212</v>
      </c>
      <c r="D196" s="238">
        <v>158.012</v>
      </c>
      <c r="E196" s="238">
        <v>27</v>
      </c>
      <c r="F196" s="238" t="s">
        <v>2420</v>
      </c>
      <c r="H196" s="238" t="s">
        <v>354</v>
      </c>
      <c r="I196" s="238">
        <v>25</v>
      </c>
      <c r="K196" s="238">
        <v>201400048691</v>
      </c>
      <c r="L196" s="238">
        <v>143630090</v>
      </c>
      <c r="M196" s="238">
        <v>12</v>
      </c>
      <c r="N196" s="238">
        <v>16</v>
      </c>
      <c r="O196" s="238">
        <v>2014</v>
      </c>
      <c r="P196" s="238" t="s">
        <v>368</v>
      </c>
      <c r="Q196" s="238">
        <v>17</v>
      </c>
      <c r="S196" s="238">
        <v>5</v>
      </c>
      <c r="T196" s="238">
        <v>0</v>
      </c>
      <c r="U196" s="238">
        <v>2</v>
      </c>
      <c r="V196" s="238">
        <v>1</v>
      </c>
      <c r="W196" s="238">
        <v>10</v>
      </c>
      <c r="X196" s="238">
        <v>26</v>
      </c>
      <c r="Y196" s="238">
        <v>4</v>
      </c>
      <c r="Z196" s="238">
        <v>2</v>
      </c>
      <c r="AB196" s="238">
        <v>1</v>
      </c>
      <c r="AC196" s="238">
        <v>98</v>
      </c>
      <c r="AF196" s="238" t="s">
        <v>358</v>
      </c>
      <c r="AG196" s="238">
        <v>7</v>
      </c>
      <c r="AH196" s="238">
        <v>2</v>
      </c>
      <c r="AI196" s="238">
        <v>2</v>
      </c>
      <c r="AJ196" s="238">
        <v>4</v>
      </c>
      <c r="AK196" s="238">
        <v>26</v>
      </c>
      <c r="AL196" s="238">
        <v>40</v>
      </c>
      <c r="AM196" s="238" t="s">
        <v>354</v>
      </c>
      <c r="AN196" s="238">
        <v>5</v>
      </c>
      <c r="AO196" s="238">
        <v>1</v>
      </c>
      <c r="AS196" s="238">
        <v>1</v>
      </c>
      <c r="AT196" s="238">
        <v>98</v>
      </c>
      <c r="AU196" s="238">
        <v>60</v>
      </c>
      <c r="AV196" s="238">
        <v>11</v>
      </c>
      <c r="AW196" s="238">
        <v>21</v>
      </c>
      <c r="AX196" s="238">
        <v>2</v>
      </c>
      <c r="AY196" s="238">
        <v>2</v>
      </c>
      <c r="AZ196" s="238">
        <v>4</v>
      </c>
      <c r="BA196" s="238">
        <v>26</v>
      </c>
      <c r="BB196" s="238">
        <v>33</v>
      </c>
      <c r="BC196" s="238" t="s">
        <v>363</v>
      </c>
      <c r="BD196" s="238">
        <v>5</v>
      </c>
      <c r="BE196" s="238">
        <v>5</v>
      </c>
      <c r="BI196" s="238">
        <v>1</v>
      </c>
      <c r="BJ196" s="238">
        <v>98</v>
      </c>
      <c r="BK196" s="238">
        <v>60</v>
      </c>
      <c r="BL196" s="238">
        <v>11</v>
      </c>
      <c r="BM196" s="238">
        <v>21</v>
      </c>
      <c r="CT196" s="238">
        <v>464998</v>
      </c>
      <c r="CU196" s="238">
        <v>4967733</v>
      </c>
      <c r="CV196" s="238">
        <v>44.8621531</v>
      </c>
      <c r="CW196" s="238">
        <v>-93.443044900000004</v>
      </c>
      <c r="CX196" s="238" t="s">
        <v>359</v>
      </c>
    </row>
    <row r="197" spans="1:103" x14ac:dyDescent="0.25">
      <c r="A197" s="238">
        <v>726832</v>
      </c>
      <c r="B197" s="238">
        <v>2</v>
      </c>
      <c r="C197" s="238">
        <v>212</v>
      </c>
      <c r="D197" s="238">
        <v>158.012</v>
      </c>
      <c r="E197" s="238">
        <v>27</v>
      </c>
      <c r="F197" s="238" t="s">
        <v>2420</v>
      </c>
      <c r="H197" s="238" t="s">
        <v>354</v>
      </c>
      <c r="I197" s="238">
        <v>25</v>
      </c>
      <c r="K197" s="238">
        <v>19022888</v>
      </c>
      <c r="M197" s="238">
        <v>6</v>
      </c>
      <c r="N197" s="238">
        <v>14</v>
      </c>
      <c r="O197" s="238">
        <v>2019</v>
      </c>
      <c r="P197" s="238" t="s">
        <v>362</v>
      </c>
      <c r="Q197" s="238">
        <v>12</v>
      </c>
      <c r="R197" s="238" t="s">
        <v>419</v>
      </c>
      <c r="S197" s="238">
        <v>5</v>
      </c>
      <c r="T197" s="238">
        <v>0</v>
      </c>
      <c r="U197" s="238">
        <v>3</v>
      </c>
      <c r="V197" s="238">
        <v>10</v>
      </c>
      <c r="W197" s="238">
        <v>10</v>
      </c>
      <c r="X197" s="238">
        <v>10</v>
      </c>
      <c r="Y197" s="238">
        <v>1</v>
      </c>
      <c r="Z197" s="238">
        <v>1</v>
      </c>
      <c r="AB197" s="238">
        <v>1</v>
      </c>
      <c r="AC197" s="238">
        <v>98</v>
      </c>
      <c r="AD197" s="238" t="s">
        <v>357</v>
      </c>
      <c r="AF197" s="238" t="s">
        <v>358</v>
      </c>
      <c r="AG197" s="238">
        <v>5</v>
      </c>
      <c r="AH197" s="238">
        <v>2</v>
      </c>
      <c r="AI197" s="238">
        <v>90</v>
      </c>
      <c r="AJ197" s="238">
        <v>1</v>
      </c>
      <c r="AK197" s="238">
        <v>28</v>
      </c>
      <c r="AL197" s="238">
        <v>45</v>
      </c>
      <c r="AM197" s="238" t="s">
        <v>354</v>
      </c>
      <c r="AN197" s="238">
        <v>5</v>
      </c>
      <c r="AO197" s="238">
        <v>1</v>
      </c>
      <c r="AS197" s="238">
        <v>15</v>
      </c>
      <c r="AT197" s="238">
        <v>20</v>
      </c>
      <c r="AU197" s="238">
        <v>40</v>
      </c>
      <c r="AV197" s="238">
        <v>11</v>
      </c>
      <c r="AW197" s="238">
        <v>21</v>
      </c>
      <c r="AX197" s="238">
        <v>2</v>
      </c>
      <c r="AY197" s="238">
        <v>2</v>
      </c>
      <c r="AZ197" s="238">
        <v>1</v>
      </c>
      <c r="BA197" s="238">
        <v>28</v>
      </c>
      <c r="BB197" s="238">
        <v>68</v>
      </c>
      <c r="BC197" s="238" t="s">
        <v>354</v>
      </c>
      <c r="BD197" s="238">
        <v>5</v>
      </c>
      <c r="BE197" s="238">
        <v>90</v>
      </c>
      <c r="BI197" s="238">
        <v>15</v>
      </c>
      <c r="BJ197" s="238">
        <v>20</v>
      </c>
      <c r="BK197" s="238">
        <v>40</v>
      </c>
      <c r="BL197" s="238">
        <v>11</v>
      </c>
      <c r="BM197" s="238">
        <v>21</v>
      </c>
      <c r="BN197" s="238">
        <v>2</v>
      </c>
      <c r="BO197" s="238">
        <v>2</v>
      </c>
      <c r="BP197" s="238">
        <v>1</v>
      </c>
      <c r="BQ197" s="238">
        <v>34</v>
      </c>
      <c r="BR197" s="238">
        <v>38</v>
      </c>
      <c r="BS197" s="238" t="s">
        <v>363</v>
      </c>
      <c r="BT197" s="238">
        <v>5</v>
      </c>
      <c r="BU197" s="238">
        <v>1</v>
      </c>
      <c r="BY197" s="238">
        <v>15</v>
      </c>
      <c r="BZ197" s="238">
        <v>20</v>
      </c>
      <c r="CB197" s="238">
        <v>11</v>
      </c>
      <c r="CC197" s="238">
        <v>21</v>
      </c>
      <c r="CT197" s="238">
        <v>464995.47197070502</v>
      </c>
      <c r="CU197" s="238">
        <v>4967739.9863541396</v>
      </c>
      <c r="CV197" s="238">
        <v>44.862215829999997</v>
      </c>
      <c r="CW197" s="238">
        <v>-93.443073029999994</v>
      </c>
      <c r="CX197" s="238" t="s">
        <v>359</v>
      </c>
      <c r="CY197" s="238" t="s">
        <v>4899</v>
      </c>
    </row>
    <row r="198" spans="1:103" x14ac:dyDescent="0.25">
      <c r="A198" s="238">
        <v>10940893</v>
      </c>
      <c r="B198" s="238">
        <v>2</v>
      </c>
      <c r="C198" s="238">
        <v>212</v>
      </c>
      <c r="D198" s="238">
        <v>158.01400000000001</v>
      </c>
      <c r="E198" s="238">
        <v>27</v>
      </c>
      <c r="F198" s="238" t="s">
        <v>2420</v>
      </c>
      <c r="H198" s="238" t="s">
        <v>354</v>
      </c>
      <c r="I198" s="238">
        <v>25</v>
      </c>
      <c r="K198" s="238">
        <v>14001401</v>
      </c>
      <c r="L198" s="238">
        <v>140110056</v>
      </c>
      <c r="M198" s="238">
        <v>1</v>
      </c>
      <c r="N198" s="238">
        <v>11</v>
      </c>
      <c r="O198" s="238">
        <v>2014</v>
      </c>
      <c r="P198" s="238" t="s">
        <v>364</v>
      </c>
      <c r="Q198" s="238">
        <v>10</v>
      </c>
      <c r="R198" s="238" t="s">
        <v>356</v>
      </c>
      <c r="S198" s="238">
        <v>4</v>
      </c>
      <c r="T198" s="238">
        <v>0</v>
      </c>
      <c r="U198" s="238">
        <v>1</v>
      </c>
      <c r="V198" s="238">
        <v>7</v>
      </c>
      <c r="W198" s="238">
        <v>83</v>
      </c>
      <c r="X198" s="238">
        <v>25</v>
      </c>
      <c r="Y198" s="238">
        <v>1</v>
      </c>
      <c r="Z198" s="238">
        <v>2</v>
      </c>
      <c r="AA198" s="238">
        <v>5</v>
      </c>
      <c r="AB198" s="238">
        <v>5</v>
      </c>
      <c r="AC198" s="238">
        <v>98</v>
      </c>
      <c r="AD198" s="238" t="s">
        <v>1773</v>
      </c>
      <c r="AE198" s="238" t="s">
        <v>2561</v>
      </c>
      <c r="AF198" s="238" t="s">
        <v>358</v>
      </c>
      <c r="AG198" s="238">
        <v>3</v>
      </c>
      <c r="AH198" s="238">
        <v>2</v>
      </c>
      <c r="AI198" s="238">
        <v>3</v>
      </c>
      <c r="AJ198" s="238">
        <v>4</v>
      </c>
      <c r="AK198" s="238">
        <v>10</v>
      </c>
      <c r="AL198" s="238">
        <v>57</v>
      </c>
      <c r="AM198" s="238" t="s">
        <v>363</v>
      </c>
      <c r="AN198" s="238">
        <v>5</v>
      </c>
      <c r="AS198" s="238">
        <v>2</v>
      </c>
      <c r="AT198" s="238">
        <v>98</v>
      </c>
      <c r="AU198" s="238">
        <v>60</v>
      </c>
      <c r="AV198" s="238">
        <v>10</v>
      </c>
      <c r="AW198" s="238">
        <v>21</v>
      </c>
      <c r="CT198" s="238">
        <v>465001</v>
      </c>
      <c r="CU198" s="238">
        <v>4967734</v>
      </c>
      <c r="CV198" s="238">
        <v>44.862164700000001</v>
      </c>
      <c r="CW198" s="238">
        <v>-93.442996800000003</v>
      </c>
      <c r="CX198" s="238" t="s">
        <v>359</v>
      </c>
      <c r="CY198" s="238" t="s">
        <v>4900</v>
      </c>
    </row>
    <row r="199" spans="1:103" x14ac:dyDescent="0.25">
      <c r="A199" s="238">
        <v>757597</v>
      </c>
      <c r="B199" s="238">
        <v>2</v>
      </c>
      <c r="C199" s="238">
        <v>212</v>
      </c>
      <c r="D199" s="238">
        <v>158.017</v>
      </c>
      <c r="E199" s="238">
        <v>27</v>
      </c>
      <c r="F199" s="238" t="s">
        <v>2420</v>
      </c>
      <c r="H199" s="238" t="s">
        <v>354</v>
      </c>
      <c r="I199" s="238">
        <v>25</v>
      </c>
      <c r="K199" s="238">
        <v>19512978</v>
      </c>
      <c r="M199" s="238">
        <v>10</v>
      </c>
      <c r="N199" s="238">
        <v>27</v>
      </c>
      <c r="O199" s="238">
        <v>2019</v>
      </c>
      <c r="P199" s="238" t="s">
        <v>366</v>
      </c>
      <c r="Q199" s="238">
        <v>11</v>
      </c>
      <c r="R199" s="238" t="s">
        <v>356</v>
      </c>
      <c r="S199" s="238">
        <v>1</v>
      </c>
      <c r="T199" s="238">
        <v>1</v>
      </c>
      <c r="U199" s="238">
        <v>1</v>
      </c>
      <c r="W199" s="238">
        <v>49</v>
      </c>
      <c r="X199" s="238">
        <v>2</v>
      </c>
      <c r="Y199" s="238">
        <v>1</v>
      </c>
      <c r="Z199" s="238">
        <v>2</v>
      </c>
      <c r="AB199" s="238">
        <v>1</v>
      </c>
      <c r="AC199" s="238">
        <v>98</v>
      </c>
      <c r="AD199" s="238" t="s">
        <v>357</v>
      </c>
      <c r="AF199" s="238" t="s">
        <v>405</v>
      </c>
      <c r="AG199" s="238">
        <v>3</v>
      </c>
      <c r="AH199" s="238">
        <v>2</v>
      </c>
      <c r="AI199" s="238">
        <v>4</v>
      </c>
      <c r="AJ199" s="238">
        <v>4</v>
      </c>
      <c r="AK199" s="238">
        <v>21</v>
      </c>
      <c r="AL199" s="238">
        <v>58</v>
      </c>
      <c r="AM199" s="238" t="s">
        <v>354</v>
      </c>
      <c r="AN199" s="238">
        <v>5</v>
      </c>
      <c r="AO199" s="238">
        <v>1</v>
      </c>
      <c r="AS199" s="238">
        <v>15</v>
      </c>
      <c r="AT199" s="238">
        <v>9</v>
      </c>
      <c r="AU199" s="238">
        <v>60</v>
      </c>
      <c r="AV199" s="238">
        <v>11</v>
      </c>
      <c r="AW199" s="238">
        <v>21</v>
      </c>
      <c r="CT199" s="238">
        <v>465015.67183134402</v>
      </c>
      <c r="CU199" s="238">
        <v>4967768.1060028803</v>
      </c>
      <c r="CV199" s="238">
        <v>44.862469949999998</v>
      </c>
      <c r="CW199" s="238">
        <v>-93.442819299999996</v>
      </c>
      <c r="CX199" s="238" t="s">
        <v>359</v>
      </c>
      <c r="CY199" s="238" t="s">
        <v>4901</v>
      </c>
    </row>
    <row r="200" spans="1:103" x14ac:dyDescent="0.25">
      <c r="A200" s="238">
        <v>370145</v>
      </c>
      <c r="B200" s="238">
        <v>2</v>
      </c>
      <c r="C200" s="238">
        <v>212</v>
      </c>
      <c r="D200" s="238">
        <v>158.018</v>
      </c>
      <c r="E200" s="238">
        <v>27</v>
      </c>
      <c r="F200" s="238" t="s">
        <v>2420</v>
      </c>
      <c r="H200" s="238" t="s">
        <v>354</v>
      </c>
      <c r="I200" s="238">
        <v>25</v>
      </c>
      <c r="K200" s="238">
        <v>16031827</v>
      </c>
      <c r="M200" s="238">
        <v>8</v>
      </c>
      <c r="N200" s="238">
        <v>9</v>
      </c>
      <c r="O200" s="238">
        <v>2016</v>
      </c>
      <c r="P200" s="238" t="s">
        <v>368</v>
      </c>
      <c r="Q200" s="238">
        <v>11</v>
      </c>
      <c r="S200" s="238">
        <v>5</v>
      </c>
      <c r="T200" s="238">
        <v>0</v>
      </c>
      <c r="U200" s="238">
        <v>2</v>
      </c>
      <c r="V200" s="238">
        <v>13</v>
      </c>
      <c r="W200" s="238">
        <v>10</v>
      </c>
      <c r="X200" s="238">
        <v>3</v>
      </c>
      <c r="Y200" s="238">
        <v>1</v>
      </c>
      <c r="Z200" s="238">
        <v>1</v>
      </c>
      <c r="AA200" s="238">
        <v>2</v>
      </c>
      <c r="AB200" s="238">
        <v>1</v>
      </c>
      <c r="AC200" s="238">
        <v>98</v>
      </c>
      <c r="AD200" s="238" t="s">
        <v>357</v>
      </c>
      <c r="AF200" s="238" t="s">
        <v>358</v>
      </c>
      <c r="AG200" s="238">
        <v>8</v>
      </c>
      <c r="AH200" s="238">
        <v>2</v>
      </c>
      <c r="AI200" s="238">
        <v>2</v>
      </c>
      <c r="AJ200" s="238">
        <v>3</v>
      </c>
      <c r="AK200" s="238">
        <v>23</v>
      </c>
      <c r="AL200" s="238">
        <v>19</v>
      </c>
      <c r="AM200" s="238" t="s">
        <v>363</v>
      </c>
      <c r="AN200" s="238">
        <v>5</v>
      </c>
      <c r="AO200" s="238">
        <v>10</v>
      </c>
      <c r="AS200" s="238">
        <v>90</v>
      </c>
      <c r="AT200" s="238">
        <v>20</v>
      </c>
      <c r="AV200" s="238">
        <v>11</v>
      </c>
      <c r="AW200" s="238">
        <v>21</v>
      </c>
      <c r="AX200" s="238">
        <v>2</v>
      </c>
      <c r="AY200" s="238">
        <v>4</v>
      </c>
      <c r="AZ200" s="238">
        <v>4</v>
      </c>
      <c r="BA200" s="238">
        <v>24</v>
      </c>
      <c r="BB200" s="238">
        <v>30</v>
      </c>
      <c r="BC200" s="238" t="s">
        <v>363</v>
      </c>
      <c r="BD200" s="238">
        <v>5</v>
      </c>
      <c r="BE200" s="238">
        <v>1</v>
      </c>
      <c r="BI200" s="238">
        <v>90</v>
      </c>
      <c r="BJ200" s="238">
        <v>20</v>
      </c>
      <c r="BK200" s="238">
        <v>45</v>
      </c>
      <c r="BL200" s="238">
        <v>11</v>
      </c>
      <c r="BM200" s="238">
        <v>21</v>
      </c>
      <c r="CT200" s="238">
        <v>465003.27719464898</v>
      </c>
      <c r="CU200" s="238">
        <v>4967741.2246531202</v>
      </c>
      <c r="CV200" s="238">
        <v>44.862227359999999</v>
      </c>
      <c r="CW200" s="238">
        <v>-93.442974320000005</v>
      </c>
      <c r="CX200" s="238" t="s">
        <v>359</v>
      </c>
      <c r="CY200" s="238" t="s">
        <v>4902</v>
      </c>
    </row>
    <row r="201" spans="1:103" x14ac:dyDescent="0.25">
      <c r="A201" s="238">
        <v>409846</v>
      </c>
      <c r="B201" s="238">
        <v>2</v>
      </c>
      <c r="C201" s="238">
        <v>212</v>
      </c>
      <c r="D201" s="238">
        <v>158.01900000000001</v>
      </c>
      <c r="E201" s="238">
        <v>27</v>
      </c>
      <c r="F201" s="238" t="s">
        <v>2420</v>
      </c>
      <c r="H201" s="238" t="s">
        <v>354</v>
      </c>
      <c r="I201" s="238">
        <v>25</v>
      </c>
      <c r="K201" s="238">
        <v>16050623</v>
      </c>
      <c r="M201" s="238">
        <v>12</v>
      </c>
      <c r="N201" s="238">
        <v>30</v>
      </c>
      <c r="O201" s="238">
        <v>2016</v>
      </c>
      <c r="P201" s="238" t="s">
        <v>362</v>
      </c>
      <c r="Q201" s="238">
        <v>16</v>
      </c>
      <c r="S201" s="238">
        <v>5</v>
      </c>
      <c r="T201" s="238">
        <v>0</v>
      </c>
      <c r="U201" s="238">
        <v>2</v>
      </c>
      <c r="V201" s="238">
        <v>12</v>
      </c>
      <c r="W201" s="238">
        <v>10</v>
      </c>
      <c r="X201" s="238">
        <v>3</v>
      </c>
      <c r="Y201" s="238">
        <v>1</v>
      </c>
      <c r="Z201" s="238">
        <v>1</v>
      </c>
      <c r="AB201" s="238">
        <v>1</v>
      </c>
      <c r="AC201" s="238">
        <v>98</v>
      </c>
      <c r="AD201" s="238" t="s">
        <v>357</v>
      </c>
      <c r="AF201" s="238" t="s">
        <v>358</v>
      </c>
      <c r="AG201" s="238">
        <v>7</v>
      </c>
      <c r="AH201" s="238">
        <v>2</v>
      </c>
      <c r="AI201" s="238">
        <v>2</v>
      </c>
      <c r="AJ201" s="238">
        <v>1</v>
      </c>
      <c r="AK201" s="238">
        <v>34</v>
      </c>
      <c r="AL201" s="238">
        <v>19</v>
      </c>
      <c r="AM201" s="238" t="s">
        <v>363</v>
      </c>
      <c r="AN201" s="238">
        <v>5</v>
      </c>
      <c r="AO201" s="238">
        <v>1</v>
      </c>
      <c r="AS201" s="238">
        <v>15</v>
      </c>
      <c r="AT201" s="238">
        <v>20</v>
      </c>
      <c r="AU201" s="238">
        <v>40</v>
      </c>
      <c r="AV201" s="238">
        <v>11</v>
      </c>
      <c r="AW201" s="238">
        <v>21</v>
      </c>
      <c r="AX201" s="238">
        <v>2</v>
      </c>
      <c r="AY201" s="238">
        <v>2</v>
      </c>
      <c r="AZ201" s="238">
        <v>1</v>
      </c>
      <c r="BA201" s="238">
        <v>21</v>
      </c>
      <c r="BB201" s="238">
        <v>34</v>
      </c>
      <c r="BC201" s="238" t="s">
        <v>363</v>
      </c>
      <c r="BD201" s="238">
        <v>5</v>
      </c>
      <c r="BE201" s="238">
        <v>4</v>
      </c>
      <c r="BI201" s="238">
        <v>15</v>
      </c>
      <c r="BJ201" s="238">
        <v>20</v>
      </c>
      <c r="BK201" s="238">
        <v>40</v>
      </c>
      <c r="BL201" s="238">
        <v>11</v>
      </c>
      <c r="BM201" s="238">
        <v>21</v>
      </c>
      <c r="CT201" s="238">
        <v>465004.864697824</v>
      </c>
      <c r="CU201" s="238">
        <v>4967741.2246531202</v>
      </c>
      <c r="CV201" s="238">
        <v>44.862227439999998</v>
      </c>
      <c r="CW201" s="238">
        <v>-93.442954229999998</v>
      </c>
      <c r="CX201" s="238" t="s">
        <v>359</v>
      </c>
      <c r="CY201" s="238" t="s">
        <v>4903</v>
      </c>
    </row>
    <row r="202" spans="1:103" x14ac:dyDescent="0.25">
      <c r="A202" s="238">
        <v>684507</v>
      </c>
      <c r="B202" s="238">
        <v>2</v>
      </c>
      <c r="C202" s="238">
        <v>212</v>
      </c>
      <c r="D202" s="238">
        <v>158.018</v>
      </c>
      <c r="E202" s="238">
        <v>27</v>
      </c>
      <c r="F202" s="238" t="s">
        <v>2420</v>
      </c>
      <c r="H202" s="238" t="s">
        <v>354</v>
      </c>
      <c r="I202" s="238">
        <v>25</v>
      </c>
      <c r="K202" s="238">
        <v>19004805</v>
      </c>
      <c r="M202" s="238">
        <v>2</v>
      </c>
      <c r="N202" s="238">
        <v>7</v>
      </c>
      <c r="O202" s="238">
        <v>2019</v>
      </c>
      <c r="P202" s="238" t="s">
        <v>384</v>
      </c>
      <c r="Q202" s="238">
        <v>7</v>
      </c>
      <c r="R202" s="238" t="s">
        <v>369</v>
      </c>
      <c r="S202" s="238">
        <v>5</v>
      </c>
      <c r="T202" s="238">
        <v>0</v>
      </c>
      <c r="U202" s="238">
        <v>2</v>
      </c>
      <c r="V202" s="238">
        <v>12</v>
      </c>
      <c r="W202" s="238">
        <v>10</v>
      </c>
      <c r="X202" s="238">
        <v>2</v>
      </c>
      <c r="Y202" s="238">
        <v>2</v>
      </c>
      <c r="Z202" s="238">
        <v>4</v>
      </c>
      <c r="AB202" s="238">
        <v>3</v>
      </c>
      <c r="AC202" s="238">
        <v>98</v>
      </c>
      <c r="AD202" s="238" t="s">
        <v>357</v>
      </c>
      <c r="AF202" s="238" t="s">
        <v>358</v>
      </c>
      <c r="AG202" s="238">
        <v>7</v>
      </c>
      <c r="AH202" s="238">
        <v>2</v>
      </c>
      <c r="AI202" s="238">
        <v>2</v>
      </c>
      <c r="AJ202" s="238">
        <v>3</v>
      </c>
      <c r="AK202" s="238">
        <v>26</v>
      </c>
      <c r="AL202" s="238">
        <v>30</v>
      </c>
      <c r="AM202" s="238" t="s">
        <v>363</v>
      </c>
      <c r="AN202" s="238">
        <v>5</v>
      </c>
      <c r="AO202" s="238">
        <v>1</v>
      </c>
      <c r="AS202" s="238">
        <v>15</v>
      </c>
      <c r="AT202" s="238">
        <v>9</v>
      </c>
      <c r="AU202" s="238">
        <v>60</v>
      </c>
      <c r="AV202" s="238">
        <v>11</v>
      </c>
      <c r="AW202" s="238">
        <v>21</v>
      </c>
      <c r="AX202" s="238">
        <v>2</v>
      </c>
      <c r="AY202" s="238">
        <v>2</v>
      </c>
      <c r="AZ202" s="238">
        <v>3</v>
      </c>
      <c r="BA202" s="238">
        <v>26</v>
      </c>
      <c r="BB202" s="238">
        <v>33</v>
      </c>
      <c r="BC202" s="238" t="s">
        <v>363</v>
      </c>
      <c r="BD202" s="238">
        <v>5</v>
      </c>
      <c r="BE202" s="238">
        <v>71</v>
      </c>
      <c r="BI202" s="238">
        <v>15</v>
      </c>
      <c r="BJ202" s="238">
        <v>9</v>
      </c>
      <c r="BK202" s="238">
        <v>60</v>
      </c>
      <c r="BL202" s="238">
        <v>11</v>
      </c>
      <c r="BM202" s="238">
        <v>21</v>
      </c>
      <c r="CT202" s="238">
        <v>465006.05532520497</v>
      </c>
      <c r="CU202" s="238">
        <v>4967740.2402151199</v>
      </c>
      <c r="CV202" s="238">
        <v>44.862218640000002</v>
      </c>
      <c r="CW202" s="238">
        <v>-93.442939089999996</v>
      </c>
      <c r="CX202" s="238" t="s">
        <v>359</v>
      </c>
      <c r="CY202" s="238" t="s">
        <v>4904</v>
      </c>
    </row>
    <row r="203" spans="1:103" x14ac:dyDescent="0.25">
      <c r="A203" s="238">
        <v>10719311</v>
      </c>
      <c r="B203" s="238">
        <v>2</v>
      </c>
      <c r="C203" s="238">
        <v>212</v>
      </c>
      <c r="D203" s="238">
        <v>158.02099999999999</v>
      </c>
      <c r="E203" s="238">
        <v>27</v>
      </c>
      <c r="F203" s="238" t="s">
        <v>2420</v>
      </c>
      <c r="H203" s="238" t="s">
        <v>354</v>
      </c>
      <c r="I203" s="238">
        <v>25</v>
      </c>
      <c r="K203" s="238">
        <v>11015411</v>
      </c>
      <c r="L203" s="238">
        <v>110980089</v>
      </c>
      <c r="M203" s="238">
        <v>4</v>
      </c>
      <c r="N203" s="238">
        <v>8</v>
      </c>
      <c r="O203" s="238">
        <v>2011</v>
      </c>
      <c r="P203" s="238" t="s">
        <v>362</v>
      </c>
      <c r="Q203" s="238">
        <v>11</v>
      </c>
      <c r="R203" s="238" t="s">
        <v>369</v>
      </c>
      <c r="S203" s="238">
        <v>5</v>
      </c>
      <c r="T203" s="238">
        <v>0</v>
      </c>
      <c r="U203" s="238">
        <v>1</v>
      </c>
      <c r="V203" s="238">
        <v>8</v>
      </c>
      <c r="W203" s="238">
        <v>16</v>
      </c>
      <c r="X203" s="238">
        <v>25</v>
      </c>
      <c r="Y203" s="238">
        <v>1</v>
      </c>
      <c r="Z203" s="238">
        <v>1</v>
      </c>
      <c r="AA203" s="238">
        <v>1</v>
      </c>
      <c r="AB203" s="238">
        <v>1</v>
      </c>
      <c r="AC203" s="238">
        <v>98</v>
      </c>
      <c r="AD203" s="238">
        <v>212</v>
      </c>
      <c r="AE203" s="238" t="s">
        <v>2561</v>
      </c>
      <c r="AF203" s="238" t="s">
        <v>358</v>
      </c>
      <c r="AG203" s="238">
        <v>4</v>
      </c>
      <c r="AH203" s="238">
        <v>2</v>
      </c>
      <c r="AI203" s="238">
        <v>1</v>
      </c>
      <c r="AJ203" s="238">
        <v>3</v>
      </c>
      <c r="AK203" s="238">
        <v>99</v>
      </c>
      <c r="AL203" s="238">
        <v>55</v>
      </c>
      <c r="AM203" s="238" t="s">
        <v>363</v>
      </c>
      <c r="AN203" s="238">
        <v>5</v>
      </c>
      <c r="AQ203" s="238">
        <v>99</v>
      </c>
      <c r="AS203" s="238">
        <v>2</v>
      </c>
      <c r="AT203" s="238">
        <v>98</v>
      </c>
      <c r="AU203" s="238">
        <v>55</v>
      </c>
      <c r="AV203" s="238">
        <v>11</v>
      </c>
      <c r="AW203" s="238">
        <v>21</v>
      </c>
      <c r="CT203" s="238">
        <v>465012</v>
      </c>
      <c r="CU203" s="238">
        <v>4967738</v>
      </c>
      <c r="CV203" s="238">
        <v>44.862196300000001</v>
      </c>
      <c r="CW203" s="238">
        <v>-93.442866699999996</v>
      </c>
      <c r="CX203" s="238" t="s">
        <v>359</v>
      </c>
      <c r="CY203" s="238" t="s">
        <v>4905</v>
      </c>
    </row>
    <row r="204" spans="1:103" x14ac:dyDescent="0.25">
      <c r="A204" s="238">
        <v>10721832</v>
      </c>
      <c r="B204" s="238">
        <v>2</v>
      </c>
      <c r="C204" s="238">
        <v>212</v>
      </c>
      <c r="D204" s="238">
        <v>158.02099999999999</v>
      </c>
      <c r="E204" s="238">
        <v>27</v>
      </c>
      <c r="F204" s="238" t="s">
        <v>2420</v>
      </c>
      <c r="H204" s="238" t="s">
        <v>354</v>
      </c>
      <c r="I204" s="238">
        <v>25</v>
      </c>
      <c r="K204" s="238">
        <v>11505069</v>
      </c>
      <c r="L204" s="238">
        <v>111480040</v>
      </c>
      <c r="M204" s="238">
        <v>5</v>
      </c>
      <c r="N204" s="238">
        <v>12</v>
      </c>
      <c r="O204" s="238">
        <v>2011</v>
      </c>
      <c r="P204" s="238" t="s">
        <v>384</v>
      </c>
      <c r="Q204" s="238">
        <v>17</v>
      </c>
      <c r="R204" s="238" t="s">
        <v>356</v>
      </c>
      <c r="S204" s="238">
        <v>5</v>
      </c>
      <c r="T204" s="238">
        <v>0</v>
      </c>
      <c r="U204" s="238">
        <v>2</v>
      </c>
      <c r="V204" s="238">
        <v>1</v>
      </c>
      <c r="W204" s="238">
        <v>10</v>
      </c>
      <c r="X204" s="238">
        <v>2</v>
      </c>
      <c r="Y204" s="238">
        <v>1</v>
      </c>
      <c r="Z204" s="238">
        <v>3</v>
      </c>
      <c r="AB204" s="238">
        <v>2</v>
      </c>
      <c r="AC204" s="238">
        <v>98</v>
      </c>
      <c r="AD204" s="238" t="s">
        <v>376</v>
      </c>
      <c r="AE204" s="238" t="s">
        <v>4906</v>
      </c>
      <c r="AF204" s="238" t="s">
        <v>358</v>
      </c>
      <c r="AG204" s="238">
        <v>7</v>
      </c>
      <c r="AH204" s="238">
        <v>2</v>
      </c>
      <c r="AI204" s="238">
        <v>2</v>
      </c>
      <c r="AJ204" s="238">
        <v>4</v>
      </c>
      <c r="AK204" s="238">
        <v>21</v>
      </c>
      <c r="AL204" s="238">
        <v>53</v>
      </c>
      <c r="AM204" s="238" t="s">
        <v>363</v>
      </c>
      <c r="AN204" s="238">
        <v>5</v>
      </c>
      <c r="AO204" s="238">
        <v>5</v>
      </c>
      <c r="AP204" s="238">
        <v>15</v>
      </c>
      <c r="AS204" s="238">
        <v>1</v>
      </c>
      <c r="AT204" s="238">
        <v>98</v>
      </c>
      <c r="AU204" s="238">
        <v>55</v>
      </c>
      <c r="AV204" s="238">
        <v>11</v>
      </c>
      <c r="AW204" s="238">
        <v>21</v>
      </c>
      <c r="AX204" s="238">
        <v>2</v>
      </c>
      <c r="AY204" s="238">
        <v>4</v>
      </c>
      <c r="AZ204" s="238">
        <v>4</v>
      </c>
      <c r="BA204" s="238">
        <v>26</v>
      </c>
      <c r="BB204" s="238">
        <v>37</v>
      </c>
      <c r="BC204" s="238" t="s">
        <v>363</v>
      </c>
      <c r="BD204" s="238">
        <v>5</v>
      </c>
      <c r="BE204" s="238">
        <v>1</v>
      </c>
      <c r="BI204" s="238">
        <v>1</v>
      </c>
      <c r="BJ204" s="238">
        <v>98</v>
      </c>
      <c r="BK204" s="238">
        <v>55</v>
      </c>
      <c r="BL204" s="238">
        <v>11</v>
      </c>
      <c r="BM204" s="238">
        <v>21</v>
      </c>
      <c r="CT204" s="238">
        <v>465012</v>
      </c>
      <c r="CU204" s="238">
        <v>4967738</v>
      </c>
      <c r="CV204" s="238">
        <v>44.862196300000001</v>
      </c>
      <c r="CW204" s="238">
        <v>-93.442866699999996</v>
      </c>
      <c r="CX204" s="238" t="s">
        <v>359</v>
      </c>
      <c r="CY204" s="238" t="s">
        <v>4907</v>
      </c>
    </row>
    <row r="205" spans="1:103" x14ac:dyDescent="0.25">
      <c r="A205" s="238">
        <v>10762791</v>
      </c>
      <c r="B205" s="238">
        <v>2</v>
      </c>
      <c r="C205" s="238">
        <v>212</v>
      </c>
      <c r="D205" s="238">
        <v>158.02099999999999</v>
      </c>
      <c r="E205" s="238">
        <v>27</v>
      </c>
      <c r="F205" s="238" t="s">
        <v>2420</v>
      </c>
      <c r="H205" s="238" t="s">
        <v>354</v>
      </c>
      <c r="I205" s="238">
        <v>25</v>
      </c>
      <c r="K205" s="238">
        <v>11512055</v>
      </c>
      <c r="L205" s="238">
        <v>113480244</v>
      </c>
      <c r="M205" s="238">
        <v>12</v>
      </c>
      <c r="N205" s="238">
        <v>4</v>
      </c>
      <c r="O205" s="238">
        <v>2011</v>
      </c>
      <c r="P205" s="238" t="s">
        <v>366</v>
      </c>
      <c r="Q205" s="238">
        <v>20</v>
      </c>
      <c r="R205" s="238" t="s">
        <v>356</v>
      </c>
      <c r="S205" s="238">
        <v>5</v>
      </c>
      <c r="T205" s="238">
        <v>0</v>
      </c>
      <c r="U205" s="238">
        <v>1</v>
      </c>
      <c r="V205" s="238">
        <v>7</v>
      </c>
      <c r="W205" s="238">
        <v>10</v>
      </c>
      <c r="X205" s="238">
        <v>2</v>
      </c>
      <c r="Y205" s="238">
        <v>1</v>
      </c>
      <c r="Z205" s="238">
        <v>2</v>
      </c>
      <c r="AB205" s="238">
        <v>5</v>
      </c>
      <c r="AC205" s="238">
        <v>98</v>
      </c>
      <c r="AD205" s="238" t="s">
        <v>4908</v>
      </c>
      <c r="AE205" s="238">
        <v>212</v>
      </c>
      <c r="AF205" s="238" t="s">
        <v>358</v>
      </c>
      <c r="AG205" s="238">
        <v>3</v>
      </c>
      <c r="AH205" s="238">
        <v>2</v>
      </c>
      <c r="AI205" s="238">
        <v>2</v>
      </c>
      <c r="AJ205" s="238">
        <v>4</v>
      </c>
      <c r="AK205" s="238">
        <v>21</v>
      </c>
      <c r="AL205" s="238">
        <v>17</v>
      </c>
      <c r="AM205" s="238" t="s">
        <v>363</v>
      </c>
      <c r="AN205" s="238">
        <v>5</v>
      </c>
      <c r="AO205" s="238">
        <v>3</v>
      </c>
      <c r="AS205" s="238">
        <v>2</v>
      </c>
      <c r="AT205" s="238">
        <v>98</v>
      </c>
      <c r="AU205" s="238">
        <v>55</v>
      </c>
      <c r="AV205" s="238">
        <v>11</v>
      </c>
      <c r="AW205" s="238">
        <v>21</v>
      </c>
      <c r="CT205" s="238">
        <v>465012</v>
      </c>
      <c r="CU205" s="238">
        <v>4967738</v>
      </c>
      <c r="CV205" s="238">
        <v>44.862196300000001</v>
      </c>
      <c r="CW205" s="238">
        <v>-93.442866699999996</v>
      </c>
      <c r="CX205" s="238" t="s">
        <v>359</v>
      </c>
      <c r="CY205" s="238" t="s">
        <v>4909</v>
      </c>
    </row>
    <row r="206" spans="1:103" x14ac:dyDescent="0.25">
      <c r="A206" s="238">
        <v>10785099</v>
      </c>
      <c r="B206" s="238">
        <v>2</v>
      </c>
      <c r="C206" s="238">
        <v>212</v>
      </c>
      <c r="D206" s="238">
        <v>158.02099999999999</v>
      </c>
      <c r="E206" s="238">
        <v>27</v>
      </c>
      <c r="F206" s="238" t="s">
        <v>2420</v>
      </c>
      <c r="H206" s="238" t="s">
        <v>354</v>
      </c>
      <c r="I206" s="238">
        <v>25</v>
      </c>
      <c r="K206" s="238">
        <v>12501471</v>
      </c>
      <c r="L206" s="238">
        <v>120400164</v>
      </c>
      <c r="M206" s="238">
        <v>2</v>
      </c>
      <c r="N206" s="238">
        <v>9</v>
      </c>
      <c r="O206" s="238">
        <v>2012</v>
      </c>
      <c r="P206" s="238" t="s">
        <v>384</v>
      </c>
      <c r="Q206" s="238">
        <v>8</v>
      </c>
      <c r="R206" s="238" t="s">
        <v>369</v>
      </c>
      <c r="S206" s="238">
        <v>3</v>
      </c>
      <c r="T206" s="238">
        <v>0</v>
      </c>
      <c r="U206" s="238">
        <v>4</v>
      </c>
      <c r="V206" s="238">
        <v>1</v>
      </c>
      <c r="W206" s="238">
        <v>10</v>
      </c>
      <c r="X206" s="238">
        <v>2</v>
      </c>
      <c r="Y206" s="238">
        <v>1</v>
      </c>
      <c r="Z206" s="238">
        <v>1</v>
      </c>
      <c r="AB206" s="238">
        <v>1</v>
      </c>
      <c r="AC206" s="238">
        <v>98</v>
      </c>
      <c r="AD206" s="238" t="s">
        <v>376</v>
      </c>
      <c r="AE206" s="238" t="s">
        <v>4836</v>
      </c>
      <c r="AF206" s="238" t="s">
        <v>358</v>
      </c>
      <c r="AG206" s="238">
        <v>7</v>
      </c>
      <c r="AH206" s="238">
        <v>2</v>
      </c>
      <c r="AI206" s="238">
        <v>2</v>
      </c>
      <c r="AJ206" s="238">
        <v>3</v>
      </c>
      <c r="AK206" s="238">
        <v>21</v>
      </c>
      <c r="AL206" s="238">
        <v>59</v>
      </c>
      <c r="AM206" s="238" t="s">
        <v>354</v>
      </c>
      <c r="AN206" s="238">
        <v>5</v>
      </c>
      <c r="AO206" s="238">
        <v>1</v>
      </c>
      <c r="AS206" s="238">
        <v>3</v>
      </c>
      <c r="AT206" s="238">
        <v>98</v>
      </c>
      <c r="AU206" s="238">
        <v>55</v>
      </c>
      <c r="AV206" s="238">
        <v>11</v>
      </c>
      <c r="AW206" s="238">
        <v>21</v>
      </c>
      <c r="AX206" s="238">
        <v>2</v>
      </c>
      <c r="AY206" s="238">
        <v>2</v>
      </c>
      <c r="AZ206" s="238">
        <v>3</v>
      </c>
      <c r="BA206" s="238">
        <v>21</v>
      </c>
      <c r="BB206" s="238">
        <v>27</v>
      </c>
      <c r="BD206" s="238">
        <v>5</v>
      </c>
      <c r="BE206" s="238">
        <v>1</v>
      </c>
      <c r="BI206" s="238">
        <v>3</v>
      </c>
      <c r="BJ206" s="238">
        <v>98</v>
      </c>
      <c r="BK206" s="238">
        <v>55</v>
      </c>
      <c r="BL206" s="238">
        <v>11</v>
      </c>
      <c r="BM206" s="238">
        <v>21</v>
      </c>
      <c r="BN206" s="238">
        <v>2</v>
      </c>
      <c r="BO206" s="238">
        <v>2</v>
      </c>
      <c r="BP206" s="238">
        <v>3</v>
      </c>
      <c r="BQ206" s="238">
        <v>21</v>
      </c>
      <c r="BR206" s="238">
        <v>65</v>
      </c>
      <c r="BS206" s="238" t="s">
        <v>363</v>
      </c>
      <c r="BT206" s="238">
        <v>5</v>
      </c>
      <c r="BU206" s="238">
        <v>1</v>
      </c>
      <c r="BY206" s="238">
        <v>3</v>
      </c>
      <c r="BZ206" s="238">
        <v>98</v>
      </c>
      <c r="CA206" s="238">
        <v>55</v>
      </c>
      <c r="CB206" s="238">
        <v>11</v>
      </c>
      <c r="CC206" s="238">
        <v>21</v>
      </c>
      <c r="CD206" s="238">
        <v>2</v>
      </c>
      <c r="CE206" s="238">
        <v>1</v>
      </c>
      <c r="CF206" s="238">
        <v>3</v>
      </c>
      <c r="CG206" s="238">
        <v>21</v>
      </c>
      <c r="CH206" s="238">
        <v>47</v>
      </c>
      <c r="CI206" s="238" t="s">
        <v>363</v>
      </c>
      <c r="CJ206" s="238">
        <v>5</v>
      </c>
      <c r="CK206" s="238">
        <v>3</v>
      </c>
      <c r="CL206" s="238">
        <v>5</v>
      </c>
      <c r="CO206" s="238">
        <v>3</v>
      </c>
      <c r="CP206" s="238">
        <v>98</v>
      </c>
      <c r="CQ206" s="238">
        <v>55</v>
      </c>
      <c r="CR206" s="238">
        <v>11</v>
      </c>
      <c r="CS206" s="238">
        <v>21</v>
      </c>
      <c r="CT206" s="238">
        <v>465012</v>
      </c>
      <c r="CU206" s="238">
        <v>4967738</v>
      </c>
      <c r="CV206" s="238">
        <v>44.862196300000001</v>
      </c>
      <c r="CW206" s="238">
        <v>-93.442866699999996</v>
      </c>
      <c r="CX206" s="238" t="s">
        <v>359</v>
      </c>
      <c r="CY206" s="238" t="s">
        <v>4910</v>
      </c>
    </row>
    <row r="207" spans="1:103" x14ac:dyDescent="0.25">
      <c r="A207" s="238">
        <v>10785341</v>
      </c>
      <c r="B207" s="238">
        <v>2</v>
      </c>
      <c r="C207" s="238">
        <v>212</v>
      </c>
      <c r="D207" s="238">
        <v>158.02099999999999</v>
      </c>
      <c r="E207" s="238">
        <v>27</v>
      </c>
      <c r="F207" s="238" t="s">
        <v>2420</v>
      </c>
      <c r="H207" s="238" t="s">
        <v>354</v>
      </c>
      <c r="I207" s="238">
        <v>25</v>
      </c>
      <c r="K207" s="238">
        <v>12501607</v>
      </c>
      <c r="L207" s="238">
        <v>120450305</v>
      </c>
      <c r="M207" s="238">
        <v>2</v>
      </c>
      <c r="N207" s="238">
        <v>13</v>
      </c>
      <c r="O207" s="238">
        <v>2012</v>
      </c>
      <c r="P207" s="238" t="s">
        <v>361</v>
      </c>
      <c r="Q207" s="238">
        <v>16</v>
      </c>
      <c r="R207" s="238" t="s">
        <v>369</v>
      </c>
      <c r="S207" s="238">
        <v>5</v>
      </c>
      <c r="T207" s="238">
        <v>0</v>
      </c>
      <c r="U207" s="238">
        <v>2</v>
      </c>
      <c r="V207" s="238">
        <v>10</v>
      </c>
      <c r="W207" s="238">
        <v>10</v>
      </c>
      <c r="X207" s="238">
        <v>2</v>
      </c>
      <c r="Y207" s="238">
        <v>1</v>
      </c>
      <c r="Z207" s="238">
        <v>4</v>
      </c>
      <c r="AB207" s="238">
        <v>5</v>
      </c>
      <c r="AC207" s="238">
        <v>98</v>
      </c>
      <c r="AD207" s="238" t="s">
        <v>376</v>
      </c>
      <c r="AE207" s="238" t="s">
        <v>4894</v>
      </c>
      <c r="AF207" s="238" t="s">
        <v>358</v>
      </c>
      <c r="AG207" s="238">
        <v>5</v>
      </c>
      <c r="AH207" s="238">
        <v>2</v>
      </c>
      <c r="AI207" s="238">
        <v>2</v>
      </c>
      <c r="AJ207" s="238">
        <v>3</v>
      </c>
      <c r="AK207" s="238">
        <v>21</v>
      </c>
      <c r="AL207" s="238">
        <v>47</v>
      </c>
      <c r="AM207" s="238" t="s">
        <v>354</v>
      </c>
      <c r="AN207" s="238">
        <v>5</v>
      </c>
      <c r="AO207" s="238">
        <v>3</v>
      </c>
      <c r="AS207" s="238">
        <v>1</v>
      </c>
      <c r="AT207" s="238">
        <v>98</v>
      </c>
      <c r="AU207" s="238">
        <v>55</v>
      </c>
      <c r="AV207" s="238">
        <v>11</v>
      </c>
      <c r="AW207" s="238">
        <v>21</v>
      </c>
      <c r="AX207" s="238">
        <v>2</v>
      </c>
      <c r="AY207" s="238">
        <v>40</v>
      </c>
      <c r="AZ207" s="238">
        <v>3</v>
      </c>
      <c r="BA207" s="238">
        <v>21</v>
      </c>
      <c r="BB207" s="238">
        <v>24</v>
      </c>
      <c r="BC207" s="238" t="s">
        <v>354</v>
      </c>
      <c r="BD207" s="238">
        <v>5</v>
      </c>
      <c r="BE207" s="238">
        <v>1</v>
      </c>
      <c r="BI207" s="238">
        <v>1</v>
      </c>
      <c r="BJ207" s="238">
        <v>98</v>
      </c>
      <c r="BK207" s="238">
        <v>55</v>
      </c>
      <c r="BL207" s="238">
        <v>11</v>
      </c>
      <c r="BM207" s="238">
        <v>21</v>
      </c>
      <c r="CT207" s="238">
        <v>465012</v>
      </c>
      <c r="CU207" s="238">
        <v>4967738</v>
      </c>
      <c r="CV207" s="238">
        <v>44.862196300000001</v>
      </c>
      <c r="CW207" s="238">
        <v>-93.442866699999996</v>
      </c>
      <c r="CX207" s="238" t="s">
        <v>359</v>
      </c>
      <c r="CY207" s="238" t="s">
        <v>4911</v>
      </c>
    </row>
    <row r="208" spans="1:103" x14ac:dyDescent="0.25">
      <c r="A208" s="238">
        <v>10797431</v>
      </c>
      <c r="B208" s="238">
        <v>2</v>
      </c>
      <c r="C208" s="238">
        <v>212</v>
      </c>
      <c r="D208" s="238">
        <v>158.02099999999999</v>
      </c>
      <c r="E208" s="238">
        <v>27</v>
      </c>
      <c r="F208" s="238" t="s">
        <v>2420</v>
      </c>
      <c r="H208" s="238" t="s">
        <v>354</v>
      </c>
      <c r="I208" s="238">
        <v>25</v>
      </c>
      <c r="K208" s="238">
        <v>12026108</v>
      </c>
      <c r="L208" s="238">
        <v>121540119</v>
      </c>
      <c r="M208" s="238">
        <v>6</v>
      </c>
      <c r="N208" s="238">
        <v>1</v>
      </c>
      <c r="O208" s="238">
        <v>2012</v>
      </c>
      <c r="P208" s="238" t="s">
        <v>362</v>
      </c>
      <c r="Q208" s="238">
        <v>17</v>
      </c>
      <c r="R208" s="238" t="s">
        <v>369</v>
      </c>
      <c r="S208" s="238">
        <v>5</v>
      </c>
      <c r="T208" s="238">
        <v>0</v>
      </c>
      <c r="U208" s="238">
        <v>2</v>
      </c>
      <c r="V208" s="238">
        <v>1</v>
      </c>
      <c r="W208" s="238">
        <v>10</v>
      </c>
      <c r="X208" s="238">
        <v>25</v>
      </c>
      <c r="Y208" s="238">
        <v>1</v>
      </c>
      <c r="Z208" s="238">
        <v>1</v>
      </c>
      <c r="AB208" s="238">
        <v>1</v>
      </c>
      <c r="AC208" s="238">
        <v>98</v>
      </c>
      <c r="AD208" s="238" t="s">
        <v>389</v>
      </c>
      <c r="AE208" s="238" t="s">
        <v>2561</v>
      </c>
      <c r="AF208" s="238" t="s">
        <v>358</v>
      </c>
      <c r="AG208" s="238">
        <v>7</v>
      </c>
      <c r="AH208" s="238">
        <v>2</v>
      </c>
      <c r="AI208" s="238">
        <v>2</v>
      </c>
      <c r="AJ208" s="238">
        <v>3</v>
      </c>
      <c r="AK208" s="238">
        <v>21</v>
      </c>
      <c r="AL208" s="238">
        <v>21</v>
      </c>
      <c r="AM208" s="238" t="s">
        <v>363</v>
      </c>
      <c r="AN208" s="238">
        <v>5</v>
      </c>
      <c r="AO208" s="238">
        <v>1</v>
      </c>
      <c r="AP208" s="238">
        <v>1</v>
      </c>
      <c r="AS208" s="238">
        <v>2</v>
      </c>
      <c r="AT208" s="238">
        <v>98</v>
      </c>
      <c r="AU208" s="238">
        <v>60</v>
      </c>
      <c r="AV208" s="238">
        <v>11</v>
      </c>
      <c r="AW208" s="238">
        <v>21</v>
      </c>
      <c r="AX208" s="238">
        <v>2</v>
      </c>
      <c r="AY208" s="238">
        <v>1</v>
      </c>
      <c r="AZ208" s="238">
        <v>3</v>
      </c>
      <c r="BA208" s="238">
        <v>21</v>
      </c>
      <c r="BB208" s="238">
        <v>24</v>
      </c>
      <c r="BC208" s="238" t="s">
        <v>363</v>
      </c>
      <c r="BD208" s="238">
        <v>5</v>
      </c>
      <c r="BE208" s="238">
        <v>15</v>
      </c>
      <c r="BF208" s="238">
        <v>1</v>
      </c>
      <c r="BI208" s="238">
        <v>2</v>
      </c>
      <c r="BJ208" s="238">
        <v>98</v>
      </c>
      <c r="BK208" s="238">
        <v>60</v>
      </c>
      <c r="BL208" s="238">
        <v>11</v>
      </c>
      <c r="BM208" s="238">
        <v>21</v>
      </c>
      <c r="CT208" s="238">
        <v>465012</v>
      </c>
      <c r="CU208" s="238">
        <v>4967738</v>
      </c>
      <c r="CV208" s="238">
        <v>44.862196300000001</v>
      </c>
      <c r="CW208" s="238">
        <v>-93.442866699999996</v>
      </c>
      <c r="CX208" s="238" t="s">
        <v>359</v>
      </c>
      <c r="CY208" s="238" t="s">
        <v>4912</v>
      </c>
    </row>
    <row r="209" spans="1:103" x14ac:dyDescent="0.25">
      <c r="A209" s="238">
        <v>10797851</v>
      </c>
      <c r="B209" s="238">
        <v>2</v>
      </c>
      <c r="C209" s="238">
        <v>212</v>
      </c>
      <c r="D209" s="238">
        <v>158.02099999999999</v>
      </c>
      <c r="E209" s="238">
        <v>27</v>
      </c>
      <c r="F209" s="238" t="s">
        <v>2420</v>
      </c>
      <c r="H209" s="238" t="s">
        <v>354</v>
      </c>
      <c r="I209" s="238">
        <v>25</v>
      </c>
      <c r="K209" s="238">
        <v>12027541</v>
      </c>
      <c r="L209" s="238">
        <v>121610111</v>
      </c>
      <c r="M209" s="238">
        <v>6</v>
      </c>
      <c r="N209" s="238">
        <v>9</v>
      </c>
      <c r="O209" s="238">
        <v>2012</v>
      </c>
      <c r="P209" s="238" t="s">
        <v>364</v>
      </c>
      <c r="Q209" s="238">
        <v>15</v>
      </c>
      <c r="S209" s="238">
        <v>5</v>
      </c>
      <c r="T209" s="238">
        <v>0</v>
      </c>
      <c r="U209" s="238">
        <v>2</v>
      </c>
      <c r="V209" s="238">
        <v>1</v>
      </c>
      <c r="W209" s="238">
        <v>10</v>
      </c>
      <c r="X209" s="238">
        <v>6</v>
      </c>
      <c r="Y209" s="238">
        <v>1</v>
      </c>
      <c r="Z209" s="238">
        <v>1</v>
      </c>
      <c r="AB209" s="238">
        <v>1</v>
      </c>
      <c r="AC209" s="238">
        <v>98</v>
      </c>
      <c r="AD209" s="238" t="s">
        <v>374</v>
      </c>
      <c r="AE209" s="238" t="s">
        <v>2561</v>
      </c>
      <c r="AF209" s="238" t="s">
        <v>358</v>
      </c>
      <c r="AG209" s="238">
        <v>7</v>
      </c>
      <c r="AH209" s="238">
        <v>2</v>
      </c>
      <c r="AI209" s="238">
        <v>4</v>
      </c>
      <c r="AJ209" s="238">
        <v>3</v>
      </c>
      <c r="AK209" s="238">
        <v>23</v>
      </c>
      <c r="AL209" s="238">
        <v>19</v>
      </c>
      <c r="AM209" s="238" t="s">
        <v>354</v>
      </c>
      <c r="AN209" s="238">
        <v>5</v>
      </c>
      <c r="AO209" s="238">
        <v>9</v>
      </c>
      <c r="AS209" s="238">
        <v>2</v>
      </c>
      <c r="AT209" s="238">
        <v>20</v>
      </c>
      <c r="AU209" s="238">
        <v>45</v>
      </c>
      <c r="AV209" s="238">
        <v>11</v>
      </c>
      <c r="AW209" s="238">
        <v>20</v>
      </c>
      <c r="AX209" s="238">
        <v>2</v>
      </c>
      <c r="AY209" s="238">
        <v>2</v>
      </c>
      <c r="AZ209" s="238">
        <v>3</v>
      </c>
      <c r="BA209" s="238">
        <v>23</v>
      </c>
      <c r="BB209" s="238">
        <v>35</v>
      </c>
      <c r="BC209" s="238" t="s">
        <v>363</v>
      </c>
      <c r="BD209" s="238">
        <v>5</v>
      </c>
      <c r="BE209" s="238">
        <v>1</v>
      </c>
      <c r="BI209" s="238">
        <v>2</v>
      </c>
      <c r="BJ209" s="238">
        <v>20</v>
      </c>
      <c r="BK209" s="238">
        <v>45</v>
      </c>
      <c r="BL209" s="238">
        <v>11</v>
      </c>
      <c r="BM209" s="238">
        <v>20</v>
      </c>
      <c r="CT209" s="238">
        <v>465012</v>
      </c>
      <c r="CU209" s="238">
        <v>4967738</v>
      </c>
      <c r="CV209" s="238">
        <v>44.862196300000001</v>
      </c>
      <c r="CW209" s="238">
        <v>-93.442866699999996</v>
      </c>
      <c r="CX209" s="238" t="s">
        <v>359</v>
      </c>
      <c r="CY209" s="238" t="s">
        <v>4913</v>
      </c>
    </row>
    <row r="210" spans="1:103" x14ac:dyDescent="0.25">
      <c r="A210" s="238">
        <v>10802458</v>
      </c>
      <c r="B210" s="238">
        <v>2</v>
      </c>
      <c r="C210" s="238">
        <v>212</v>
      </c>
      <c r="D210" s="238">
        <v>158.02099999999999</v>
      </c>
      <c r="E210" s="238">
        <v>27</v>
      </c>
      <c r="F210" s="238" t="s">
        <v>2420</v>
      </c>
      <c r="H210" s="238" t="s">
        <v>354</v>
      </c>
      <c r="I210" s="238">
        <v>25</v>
      </c>
      <c r="K210" s="238">
        <v>12508284</v>
      </c>
      <c r="L210" s="238">
        <v>122390143</v>
      </c>
      <c r="M210" s="238">
        <v>8</v>
      </c>
      <c r="N210" s="238">
        <v>26</v>
      </c>
      <c r="O210" s="238">
        <v>2012</v>
      </c>
      <c r="P210" s="238" t="s">
        <v>366</v>
      </c>
      <c r="Q210" s="238">
        <v>10</v>
      </c>
      <c r="R210" s="238" t="s">
        <v>356</v>
      </c>
      <c r="S210" s="238">
        <v>5</v>
      </c>
      <c r="T210" s="238">
        <v>0</v>
      </c>
      <c r="U210" s="238">
        <v>2</v>
      </c>
      <c r="V210" s="238">
        <v>90</v>
      </c>
      <c r="W210" s="238">
        <v>93</v>
      </c>
      <c r="X210" s="238">
        <v>2</v>
      </c>
      <c r="Y210" s="238">
        <v>1</v>
      </c>
      <c r="Z210" s="238">
        <v>2</v>
      </c>
      <c r="AB210" s="238">
        <v>1</v>
      </c>
      <c r="AC210" s="238">
        <v>98</v>
      </c>
      <c r="AD210" s="238">
        <v>212</v>
      </c>
      <c r="AE210" s="238" t="s">
        <v>4836</v>
      </c>
      <c r="AF210" s="238" t="s">
        <v>358</v>
      </c>
      <c r="AG210" s="238">
        <v>90</v>
      </c>
      <c r="AH210" s="238">
        <v>2</v>
      </c>
      <c r="AI210" s="238">
        <v>1</v>
      </c>
      <c r="AJ210" s="238">
        <v>4</v>
      </c>
      <c r="AK210" s="238">
        <v>21</v>
      </c>
      <c r="AL210" s="238">
        <v>40</v>
      </c>
      <c r="AM210" s="238" t="s">
        <v>354</v>
      </c>
      <c r="AN210" s="238">
        <v>5</v>
      </c>
      <c r="AS210" s="238">
        <v>1</v>
      </c>
      <c r="AT210" s="238">
        <v>98</v>
      </c>
      <c r="AU210" s="238">
        <v>60</v>
      </c>
      <c r="AV210" s="238">
        <v>11</v>
      </c>
      <c r="AW210" s="238">
        <v>21</v>
      </c>
      <c r="AX210" s="238">
        <v>2</v>
      </c>
      <c r="AY210" s="238">
        <v>4</v>
      </c>
      <c r="AZ210" s="238">
        <v>4</v>
      </c>
      <c r="BA210" s="238">
        <v>21</v>
      </c>
      <c r="BB210" s="238">
        <v>53</v>
      </c>
      <c r="BC210" s="238" t="s">
        <v>354</v>
      </c>
      <c r="BD210" s="238">
        <v>5</v>
      </c>
      <c r="BE210" s="238">
        <v>1</v>
      </c>
      <c r="BI210" s="238">
        <v>1</v>
      </c>
      <c r="BJ210" s="238">
        <v>98</v>
      </c>
      <c r="BK210" s="238">
        <v>60</v>
      </c>
      <c r="BL210" s="238">
        <v>11</v>
      </c>
      <c r="BM210" s="238">
        <v>21</v>
      </c>
      <c r="CT210" s="238">
        <v>465012</v>
      </c>
      <c r="CU210" s="238">
        <v>4967738</v>
      </c>
      <c r="CV210" s="238">
        <v>44.862196300000001</v>
      </c>
      <c r="CW210" s="238">
        <v>-93.442866699999996</v>
      </c>
      <c r="CX210" s="238" t="s">
        <v>359</v>
      </c>
      <c r="CY210" s="238" t="s">
        <v>4914</v>
      </c>
    </row>
    <row r="211" spans="1:103" x14ac:dyDescent="0.25">
      <c r="A211" s="238">
        <v>10840382</v>
      </c>
      <c r="B211" s="238">
        <v>2</v>
      </c>
      <c r="C211" s="238">
        <v>212</v>
      </c>
      <c r="D211" s="238">
        <v>158.02099999999999</v>
      </c>
      <c r="E211" s="238">
        <v>27</v>
      </c>
      <c r="F211" s="238" t="s">
        <v>2420</v>
      </c>
      <c r="H211" s="238" t="s">
        <v>354</v>
      </c>
      <c r="I211" s="238">
        <v>25</v>
      </c>
      <c r="K211" s="238">
        <v>12057751</v>
      </c>
      <c r="L211" s="238">
        <v>123470193</v>
      </c>
      <c r="M211" s="238">
        <v>12</v>
      </c>
      <c r="N211" s="238">
        <v>11</v>
      </c>
      <c r="O211" s="238">
        <v>2012</v>
      </c>
      <c r="P211" s="238" t="s">
        <v>368</v>
      </c>
      <c r="Q211" s="238">
        <v>12</v>
      </c>
      <c r="R211" s="238" t="s">
        <v>369</v>
      </c>
      <c r="S211" s="238">
        <v>5</v>
      </c>
      <c r="T211" s="238">
        <v>0</v>
      </c>
      <c r="U211" s="238">
        <v>2</v>
      </c>
      <c r="V211" s="238">
        <v>5</v>
      </c>
      <c r="W211" s="238">
        <v>10</v>
      </c>
      <c r="X211" s="238">
        <v>2</v>
      </c>
      <c r="Y211" s="238">
        <v>1</v>
      </c>
      <c r="Z211" s="238">
        <v>2</v>
      </c>
      <c r="AB211" s="238">
        <v>5</v>
      </c>
      <c r="AC211" s="238">
        <v>98</v>
      </c>
      <c r="AD211" s="238" t="s">
        <v>1773</v>
      </c>
      <c r="AE211" s="238" t="s">
        <v>2561</v>
      </c>
      <c r="AF211" s="238" t="s">
        <v>358</v>
      </c>
      <c r="AG211" s="238">
        <v>10</v>
      </c>
      <c r="AH211" s="238">
        <v>2</v>
      </c>
      <c r="AI211" s="238">
        <v>2</v>
      </c>
      <c r="AJ211" s="238">
        <v>3</v>
      </c>
      <c r="AK211" s="238">
        <v>21</v>
      </c>
      <c r="AL211" s="238">
        <v>19</v>
      </c>
      <c r="AM211" s="238" t="s">
        <v>354</v>
      </c>
      <c r="AN211" s="238">
        <v>5</v>
      </c>
      <c r="AS211" s="238">
        <v>2</v>
      </c>
      <c r="AT211" s="238">
        <v>98</v>
      </c>
      <c r="AU211" s="238">
        <v>60</v>
      </c>
      <c r="AV211" s="238">
        <v>10</v>
      </c>
      <c r="AW211" s="238">
        <v>20</v>
      </c>
      <c r="AX211" s="238">
        <v>2</v>
      </c>
      <c r="AY211" s="238">
        <v>4</v>
      </c>
      <c r="AZ211" s="238">
        <v>3</v>
      </c>
      <c r="BA211" s="238">
        <v>21</v>
      </c>
      <c r="BB211" s="238">
        <v>70</v>
      </c>
      <c r="BC211" s="238" t="s">
        <v>354</v>
      </c>
      <c r="BD211" s="238">
        <v>5</v>
      </c>
      <c r="BE211" s="238">
        <v>1</v>
      </c>
      <c r="BI211" s="238">
        <v>2</v>
      </c>
      <c r="BJ211" s="238">
        <v>98</v>
      </c>
      <c r="BK211" s="238">
        <v>60</v>
      </c>
      <c r="BL211" s="238">
        <v>10</v>
      </c>
      <c r="BM211" s="238">
        <v>20</v>
      </c>
      <c r="CT211" s="238">
        <v>465012</v>
      </c>
      <c r="CU211" s="238">
        <v>4967738</v>
      </c>
      <c r="CV211" s="238">
        <v>44.862196300000001</v>
      </c>
      <c r="CW211" s="238">
        <v>-93.442866699999996</v>
      </c>
      <c r="CX211" s="238" t="s">
        <v>359</v>
      </c>
      <c r="CY211" s="238" t="s">
        <v>4915</v>
      </c>
    </row>
    <row r="212" spans="1:103" x14ac:dyDescent="0.25">
      <c r="A212" s="238">
        <v>10846192</v>
      </c>
      <c r="B212" s="238">
        <v>2</v>
      </c>
      <c r="C212" s="238">
        <v>212</v>
      </c>
      <c r="D212" s="238">
        <v>158.02099999999999</v>
      </c>
      <c r="E212" s="238">
        <v>27</v>
      </c>
      <c r="F212" s="238" t="s">
        <v>2420</v>
      </c>
      <c r="H212" s="238" t="s">
        <v>354</v>
      </c>
      <c r="I212" s="238">
        <v>25</v>
      </c>
      <c r="K212" s="238">
        <v>12512760</v>
      </c>
      <c r="L212" s="238">
        <v>130060134</v>
      </c>
      <c r="M212" s="238">
        <v>12</v>
      </c>
      <c r="N212" s="238">
        <v>21</v>
      </c>
      <c r="O212" s="238">
        <v>2012</v>
      </c>
      <c r="P212" s="238" t="s">
        <v>362</v>
      </c>
      <c r="Q212" s="238">
        <v>22</v>
      </c>
      <c r="R212" s="238" t="s">
        <v>369</v>
      </c>
      <c r="S212" s="238">
        <v>5</v>
      </c>
      <c r="T212" s="238">
        <v>0</v>
      </c>
      <c r="U212" s="238">
        <v>1</v>
      </c>
      <c r="V212" s="238">
        <v>1</v>
      </c>
      <c r="W212" s="238">
        <v>10</v>
      </c>
      <c r="X212" s="238">
        <v>26</v>
      </c>
      <c r="Y212" s="238">
        <v>4</v>
      </c>
      <c r="Z212" s="238">
        <v>1</v>
      </c>
      <c r="AB212" s="238">
        <v>1</v>
      </c>
      <c r="AC212" s="238">
        <v>98</v>
      </c>
      <c r="AD212" s="238">
        <v>5</v>
      </c>
      <c r="AE212" s="238" t="s">
        <v>4916</v>
      </c>
      <c r="AF212" s="238" t="s">
        <v>358</v>
      </c>
      <c r="AG212" s="238">
        <v>4</v>
      </c>
      <c r="AH212" s="238">
        <v>3</v>
      </c>
      <c r="AI212" s="238">
        <v>2</v>
      </c>
      <c r="AJ212" s="238">
        <v>3</v>
      </c>
      <c r="AK212" s="238">
        <v>1</v>
      </c>
      <c r="AL212" s="238">
        <v>41</v>
      </c>
      <c r="AM212" s="238" t="s">
        <v>354</v>
      </c>
      <c r="AN212" s="238">
        <v>5</v>
      </c>
      <c r="AO212" s="238">
        <v>1</v>
      </c>
      <c r="AS212" s="238">
        <v>2</v>
      </c>
      <c r="AT212" s="238">
        <v>98</v>
      </c>
      <c r="AU212" s="238">
        <v>55</v>
      </c>
      <c r="AV212" s="238">
        <v>11</v>
      </c>
      <c r="AW212" s="238">
        <v>20</v>
      </c>
      <c r="AX212" s="238">
        <v>2</v>
      </c>
      <c r="AY212" s="238">
        <v>4</v>
      </c>
      <c r="AZ212" s="238">
        <v>3</v>
      </c>
      <c r="BA212" s="238">
        <v>33</v>
      </c>
      <c r="BB212" s="238">
        <v>28</v>
      </c>
      <c r="BC212" s="238" t="s">
        <v>363</v>
      </c>
      <c r="BD212" s="238">
        <v>5</v>
      </c>
      <c r="BE212" s="238">
        <v>11</v>
      </c>
      <c r="BI212" s="238">
        <v>2</v>
      </c>
      <c r="BJ212" s="238">
        <v>98</v>
      </c>
      <c r="BK212" s="238">
        <v>55</v>
      </c>
      <c r="BL212" s="238">
        <v>11</v>
      </c>
      <c r="BM212" s="238">
        <v>20</v>
      </c>
      <c r="CT212" s="238">
        <v>465012</v>
      </c>
      <c r="CU212" s="238">
        <v>4967738</v>
      </c>
      <c r="CV212" s="238">
        <v>44.862196300000001</v>
      </c>
      <c r="CW212" s="238">
        <v>-93.442866699999996</v>
      </c>
      <c r="CX212" s="238" t="s">
        <v>359</v>
      </c>
      <c r="CY212" s="238" t="s">
        <v>4917</v>
      </c>
    </row>
    <row r="213" spans="1:103" x14ac:dyDescent="0.25">
      <c r="A213" s="238">
        <v>10858746</v>
      </c>
      <c r="B213" s="238">
        <v>2</v>
      </c>
      <c r="C213" s="238">
        <v>212</v>
      </c>
      <c r="D213" s="238">
        <v>158.02099999999999</v>
      </c>
      <c r="E213" s="238">
        <v>27</v>
      </c>
      <c r="F213" s="238" t="s">
        <v>2420</v>
      </c>
      <c r="H213" s="238" t="s">
        <v>354</v>
      </c>
      <c r="I213" s="238">
        <v>25</v>
      </c>
      <c r="K213" s="238">
        <v>13500966</v>
      </c>
      <c r="L213" s="238">
        <v>130300257</v>
      </c>
      <c r="M213" s="238">
        <v>1</v>
      </c>
      <c r="N213" s="238">
        <v>27</v>
      </c>
      <c r="O213" s="238">
        <v>2013</v>
      </c>
      <c r="P213" s="238" t="s">
        <v>366</v>
      </c>
      <c r="Q213" s="238">
        <v>12</v>
      </c>
      <c r="R213" s="238" t="s">
        <v>369</v>
      </c>
      <c r="S213" s="238">
        <v>5</v>
      </c>
      <c r="T213" s="238">
        <v>0</v>
      </c>
      <c r="U213" s="238">
        <v>1</v>
      </c>
      <c r="V213" s="238">
        <v>4</v>
      </c>
      <c r="W213" s="238">
        <v>45</v>
      </c>
      <c r="X213" s="238">
        <v>25</v>
      </c>
      <c r="Y213" s="238">
        <v>1</v>
      </c>
      <c r="Z213" s="238">
        <v>5</v>
      </c>
      <c r="AB213" s="238">
        <v>5</v>
      </c>
      <c r="AC213" s="238">
        <v>98</v>
      </c>
      <c r="AD213" s="238" t="s">
        <v>376</v>
      </c>
      <c r="AE213" s="238" t="s">
        <v>4836</v>
      </c>
      <c r="AF213" s="238" t="s">
        <v>358</v>
      </c>
      <c r="AG213" s="238">
        <v>3</v>
      </c>
      <c r="AH213" s="238">
        <v>2</v>
      </c>
      <c r="AI213" s="238">
        <v>4</v>
      </c>
      <c r="AJ213" s="238">
        <v>3</v>
      </c>
      <c r="AK213" s="238">
        <v>21</v>
      </c>
      <c r="AL213" s="238">
        <v>31</v>
      </c>
      <c r="AM213" s="238" t="s">
        <v>354</v>
      </c>
      <c r="AN213" s="238">
        <v>5</v>
      </c>
      <c r="AO213" s="238">
        <v>3</v>
      </c>
      <c r="AP213" s="238">
        <v>72</v>
      </c>
      <c r="AS213" s="238">
        <v>2</v>
      </c>
      <c r="AT213" s="238">
        <v>98</v>
      </c>
      <c r="AU213" s="238">
        <v>55</v>
      </c>
      <c r="AV213" s="238">
        <v>11</v>
      </c>
      <c r="AW213" s="238">
        <v>21</v>
      </c>
      <c r="CT213" s="238">
        <v>465012</v>
      </c>
      <c r="CU213" s="238">
        <v>4967738</v>
      </c>
      <c r="CV213" s="238">
        <v>44.862196300000001</v>
      </c>
      <c r="CW213" s="238">
        <v>-93.442866699999996</v>
      </c>
      <c r="CX213" s="238" t="s">
        <v>359</v>
      </c>
      <c r="CY213" s="238" t="s">
        <v>4918</v>
      </c>
    </row>
    <row r="214" spans="1:103" x14ac:dyDescent="0.25">
      <c r="A214" s="238">
        <v>10874423</v>
      </c>
      <c r="B214" s="238">
        <v>2</v>
      </c>
      <c r="C214" s="238">
        <v>212</v>
      </c>
      <c r="D214" s="238">
        <v>158.02099999999999</v>
      </c>
      <c r="E214" s="238">
        <v>27</v>
      </c>
      <c r="F214" s="238" t="s">
        <v>2420</v>
      </c>
      <c r="H214" s="238" t="s">
        <v>354</v>
      </c>
      <c r="I214" s="238">
        <v>25</v>
      </c>
      <c r="K214" s="238">
        <v>13505618</v>
      </c>
      <c r="L214" s="238">
        <v>131580138</v>
      </c>
      <c r="M214" s="238">
        <v>5</v>
      </c>
      <c r="N214" s="238">
        <v>29</v>
      </c>
      <c r="O214" s="238">
        <v>2013</v>
      </c>
      <c r="P214" s="238" t="s">
        <v>355</v>
      </c>
      <c r="Q214" s="238">
        <v>16</v>
      </c>
      <c r="R214" s="238" t="s">
        <v>369</v>
      </c>
      <c r="S214" s="238">
        <v>5</v>
      </c>
      <c r="T214" s="238">
        <v>0</v>
      </c>
      <c r="U214" s="238">
        <v>1</v>
      </c>
      <c r="V214" s="238">
        <v>7</v>
      </c>
      <c r="W214" s="238">
        <v>54</v>
      </c>
      <c r="X214" s="238">
        <v>2</v>
      </c>
      <c r="Y214" s="238">
        <v>1</v>
      </c>
      <c r="Z214" s="238">
        <v>1</v>
      </c>
      <c r="AB214" s="238">
        <v>1</v>
      </c>
      <c r="AC214" s="238">
        <v>98</v>
      </c>
      <c r="AD214" s="238">
        <v>5</v>
      </c>
      <c r="AE214" s="238" t="s">
        <v>4919</v>
      </c>
      <c r="AF214" s="238" t="s">
        <v>358</v>
      </c>
      <c r="AG214" s="238">
        <v>3</v>
      </c>
      <c r="AH214" s="238">
        <v>2</v>
      </c>
      <c r="AI214" s="238">
        <v>2</v>
      </c>
      <c r="AJ214" s="238">
        <v>3</v>
      </c>
      <c r="AK214" s="238">
        <v>27</v>
      </c>
      <c r="AL214" s="238">
        <v>26</v>
      </c>
      <c r="AM214" s="238" t="s">
        <v>363</v>
      </c>
      <c r="AN214" s="238">
        <v>5</v>
      </c>
      <c r="AO214" s="238">
        <v>21</v>
      </c>
      <c r="AS214" s="238">
        <v>1</v>
      </c>
      <c r="AT214" s="238">
        <v>98</v>
      </c>
      <c r="AU214" s="238">
        <v>65</v>
      </c>
      <c r="AV214" s="238">
        <v>11</v>
      </c>
      <c r="AW214" s="238">
        <v>21</v>
      </c>
      <c r="CT214" s="238">
        <v>465012</v>
      </c>
      <c r="CU214" s="238">
        <v>4967738</v>
      </c>
      <c r="CV214" s="238">
        <v>44.862196300000001</v>
      </c>
      <c r="CW214" s="238">
        <v>-93.442866699999996</v>
      </c>
      <c r="CX214" s="238" t="s">
        <v>359</v>
      </c>
      <c r="CY214" s="238" t="s">
        <v>4920</v>
      </c>
    </row>
    <row r="215" spans="1:103" x14ac:dyDescent="0.25">
      <c r="A215" s="238">
        <v>10883856</v>
      </c>
      <c r="B215" s="238">
        <v>2</v>
      </c>
      <c r="C215" s="238">
        <v>212</v>
      </c>
      <c r="D215" s="238">
        <v>158.02099999999999</v>
      </c>
      <c r="E215" s="238">
        <v>27</v>
      </c>
      <c r="F215" s="238" t="s">
        <v>2420</v>
      </c>
      <c r="H215" s="238" t="s">
        <v>354</v>
      </c>
      <c r="I215" s="238">
        <v>25</v>
      </c>
      <c r="K215" s="238">
        <v>13507485</v>
      </c>
      <c r="L215" s="238">
        <v>132020129</v>
      </c>
      <c r="M215" s="238">
        <v>7</v>
      </c>
      <c r="N215" s="238">
        <v>21</v>
      </c>
      <c r="O215" s="238">
        <v>2013</v>
      </c>
      <c r="P215" s="238" t="s">
        <v>366</v>
      </c>
      <c r="Q215" s="238">
        <v>18</v>
      </c>
      <c r="R215" s="238" t="s">
        <v>369</v>
      </c>
      <c r="S215" s="238">
        <v>5</v>
      </c>
      <c r="T215" s="238">
        <v>0</v>
      </c>
      <c r="U215" s="238">
        <v>2</v>
      </c>
      <c r="V215" s="238">
        <v>1</v>
      </c>
      <c r="W215" s="238">
        <v>10</v>
      </c>
      <c r="X215" s="238">
        <v>5</v>
      </c>
      <c r="Y215" s="238">
        <v>1</v>
      </c>
      <c r="Z215" s="238">
        <v>1</v>
      </c>
      <c r="AB215" s="238">
        <v>1</v>
      </c>
      <c r="AC215" s="238">
        <v>98</v>
      </c>
      <c r="AD215" s="238" t="s">
        <v>376</v>
      </c>
      <c r="AE215" s="238" t="s">
        <v>4836</v>
      </c>
      <c r="AF215" s="238" t="s">
        <v>358</v>
      </c>
      <c r="AG215" s="238">
        <v>7</v>
      </c>
      <c r="AH215" s="238">
        <v>2</v>
      </c>
      <c r="AI215" s="238">
        <v>4</v>
      </c>
      <c r="AJ215" s="238">
        <v>3</v>
      </c>
      <c r="AK215" s="238">
        <v>28</v>
      </c>
      <c r="AL215" s="238">
        <v>42</v>
      </c>
      <c r="AM215" s="238" t="s">
        <v>363</v>
      </c>
      <c r="AN215" s="238">
        <v>5</v>
      </c>
      <c r="AO215" s="238">
        <v>15</v>
      </c>
      <c r="AS215" s="238">
        <v>1</v>
      </c>
      <c r="AT215" s="238">
        <v>98</v>
      </c>
      <c r="AU215" s="238">
        <v>55</v>
      </c>
      <c r="AV215" s="238">
        <v>11</v>
      </c>
      <c r="AW215" s="238">
        <v>21</v>
      </c>
      <c r="AX215" s="238">
        <v>2</v>
      </c>
      <c r="AY215" s="238">
        <v>2</v>
      </c>
      <c r="AZ215" s="238">
        <v>3</v>
      </c>
      <c r="BA215" s="238">
        <v>27</v>
      </c>
      <c r="BB215" s="238">
        <v>25</v>
      </c>
      <c r="BC215" s="238" t="s">
        <v>354</v>
      </c>
      <c r="BD215" s="238">
        <v>5</v>
      </c>
      <c r="BE215" s="238">
        <v>15</v>
      </c>
      <c r="BI215" s="238">
        <v>1</v>
      </c>
      <c r="BJ215" s="238">
        <v>98</v>
      </c>
      <c r="BK215" s="238">
        <v>55</v>
      </c>
      <c r="BL215" s="238">
        <v>11</v>
      </c>
      <c r="BM215" s="238">
        <v>21</v>
      </c>
      <c r="CT215" s="238">
        <v>465012</v>
      </c>
      <c r="CU215" s="238">
        <v>4967738</v>
      </c>
      <c r="CV215" s="238">
        <v>44.862196300000001</v>
      </c>
      <c r="CW215" s="238">
        <v>-93.442866699999996</v>
      </c>
      <c r="CX215" s="238" t="s">
        <v>359</v>
      </c>
      <c r="CY215" s="238" t="s">
        <v>4921</v>
      </c>
    </row>
    <row r="216" spans="1:103" x14ac:dyDescent="0.25">
      <c r="A216" s="238">
        <v>10884210</v>
      </c>
      <c r="B216" s="238">
        <v>2</v>
      </c>
      <c r="C216" s="238">
        <v>212</v>
      </c>
      <c r="D216" s="238">
        <v>158.02099999999999</v>
      </c>
      <c r="E216" s="238">
        <v>27</v>
      </c>
      <c r="F216" s="238" t="s">
        <v>2420</v>
      </c>
      <c r="H216" s="238" t="s">
        <v>354</v>
      </c>
      <c r="I216" s="238">
        <v>25</v>
      </c>
      <c r="K216" s="238">
        <v>13507608</v>
      </c>
      <c r="L216" s="238">
        <v>132070254</v>
      </c>
      <c r="M216" s="238">
        <v>7</v>
      </c>
      <c r="N216" s="238">
        <v>25</v>
      </c>
      <c r="O216" s="238">
        <v>2013</v>
      </c>
      <c r="P216" s="238" t="s">
        <v>384</v>
      </c>
      <c r="Q216" s="238">
        <v>7</v>
      </c>
      <c r="R216" s="238" t="s">
        <v>369</v>
      </c>
      <c r="S216" s="238">
        <v>5</v>
      </c>
      <c r="T216" s="238">
        <v>0</v>
      </c>
      <c r="U216" s="238">
        <v>3</v>
      </c>
      <c r="V216" s="238">
        <v>1</v>
      </c>
      <c r="W216" s="238">
        <v>10</v>
      </c>
      <c r="X216" s="238">
        <v>2</v>
      </c>
      <c r="Y216" s="238">
        <v>1</v>
      </c>
      <c r="Z216" s="238">
        <v>1</v>
      </c>
      <c r="AB216" s="238">
        <v>1</v>
      </c>
      <c r="AC216" s="238">
        <v>98</v>
      </c>
      <c r="AD216" s="238" t="s">
        <v>376</v>
      </c>
      <c r="AE216" s="238" t="s">
        <v>4836</v>
      </c>
      <c r="AF216" s="238" t="s">
        <v>358</v>
      </c>
      <c r="AG216" s="238">
        <v>7</v>
      </c>
      <c r="AH216" s="238">
        <v>2</v>
      </c>
      <c r="AI216" s="238">
        <v>2</v>
      </c>
      <c r="AJ216" s="238">
        <v>3</v>
      </c>
      <c r="AK216" s="238">
        <v>8</v>
      </c>
      <c r="AL216" s="238">
        <v>43</v>
      </c>
      <c r="AM216" s="238" t="s">
        <v>354</v>
      </c>
      <c r="AN216" s="238">
        <v>5</v>
      </c>
      <c r="AO216" s="238">
        <v>1</v>
      </c>
      <c r="AS216" s="238">
        <v>1</v>
      </c>
      <c r="AT216" s="238">
        <v>98</v>
      </c>
      <c r="AU216" s="238">
        <v>55</v>
      </c>
      <c r="AV216" s="238">
        <v>11</v>
      </c>
      <c r="AW216" s="238">
        <v>21</v>
      </c>
      <c r="AX216" s="238">
        <v>2</v>
      </c>
      <c r="AY216" s="238">
        <v>2</v>
      </c>
      <c r="AZ216" s="238">
        <v>3</v>
      </c>
      <c r="BA216" s="238">
        <v>21</v>
      </c>
      <c r="BB216" s="238">
        <v>51</v>
      </c>
      <c r="BC216" s="238" t="s">
        <v>363</v>
      </c>
      <c r="BD216" s="238">
        <v>5</v>
      </c>
      <c r="BE216" s="238">
        <v>1</v>
      </c>
      <c r="BI216" s="238">
        <v>1</v>
      </c>
      <c r="BJ216" s="238">
        <v>98</v>
      </c>
      <c r="BK216" s="238">
        <v>55</v>
      </c>
      <c r="BL216" s="238">
        <v>11</v>
      </c>
      <c r="BM216" s="238">
        <v>21</v>
      </c>
      <c r="BN216" s="238">
        <v>2</v>
      </c>
      <c r="BO216" s="238">
        <v>2</v>
      </c>
      <c r="BP216" s="238">
        <v>3</v>
      </c>
      <c r="BQ216" s="238">
        <v>21</v>
      </c>
      <c r="BR216" s="238">
        <v>41</v>
      </c>
      <c r="BS216" s="238" t="s">
        <v>354</v>
      </c>
      <c r="BT216" s="238">
        <v>5</v>
      </c>
      <c r="BU216" s="238">
        <v>15</v>
      </c>
      <c r="BV216" s="238">
        <v>5</v>
      </c>
      <c r="BY216" s="238">
        <v>1</v>
      </c>
      <c r="BZ216" s="238">
        <v>98</v>
      </c>
      <c r="CA216" s="238">
        <v>55</v>
      </c>
      <c r="CB216" s="238">
        <v>11</v>
      </c>
      <c r="CC216" s="238">
        <v>21</v>
      </c>
      <c r="CT216" s="238">
        <v>465012</v>
      </c>
      <c r="CU216" s="238">
        <v>4967738</v>
      </c>
      <c r="CV216" s="238">
        <v>44.862196300000001</v>
      </c>
      <c r="CW216" s="238">
        <v>-93.442866699999996</v>
      </c>
      <c r="CX216" s="238" t="s">
        <v>359</v>
      </c>
      <c r="CY216" s="238" t="s">
        <v>4922</v>
      </c>
    </row>
    <row r="217" spans="1:103" x14ac:dyDescent="0.25">
      <c r="A217" s="238">
        <v>10896896</v>
      </c>
      <c r="B217" s="238">
        <v>2</v>
      </c>
      <c r="C217" s="238">
        <v>212</v>
      </c>
      <c r="D217" s="238">
        <v>158.02099999999999</v>
      </c>
      <c r="E217" s="238">
        <v>27</v>
      </c>
      <c r="F217" s="238" t="s">
        <v>2420</v>
      </c>
      <c r="H217" s="238" t="s">
        <v>354</v>
      </c>
      <c r="I217" s="238">
        <v>25</v>
      </c>
      <c r="K217" s="238">
        <v>13508472</v>
      </c>
      <c r="L217" s="238">
        <v>132400210</v>
      </c>
      <c r="M217" s="238">
        <v>8</v>
      </c>
      <c r="N217" s="238">
        <v>20</v>
      </c>
      <c r="O217" s="238">
        <v>2013</v>
      </c>
      <c r="P217" s="238" t="s">
        <v>368</v>
      </c>
      <c r="Q217" s="238">
        <v>11</v>
      </c>
      <c r="R217" s="238" t="s">
        <v>356</v>
      </c>
      <c r="S217" s="238">
        <v>4</v>
      </c>
      <c r="T217" s="238">
        <v>0</v>
      </c>
      <c r="U217" s="238">
        <v>1</v>
      </c>
      <c r="V217" s="238">
        <v>90</v>
      </c>
      <c r="W217" s="238">
        <v>93</v>
      </c>
      <c r="X217" s="238">
        <v>26</v>
      </c>
      <c r="Y217" s="238">
        <v>1</v>
      </c>
      <c r="Z217" s="238">
        <v>1</v>
      </c>
      <c r="AB217" s="238">
        <v>90</v>
      </c>
      <c r="AC217" s="238">
        <v>98</v>
      </c>
      <c r="AD217" s="238" t="s">
        <v>376</v>
      </c>
      <c r="AE217" s="238" t="s">
        <v>4836</v>
      </c>
      <c r="AF217" s="238" t="s">
        <v>358</v>
      </c>
      <c r="AG217" s="238">
        <v>4</v>
      </c>
      <c r="AH217" s="238">
        <v>2</v>
      </c>
      <c r="AI217" s="238">
        <v>31</v>
      </c>
      <c r="AJ217" s="238">
        <v>4</v>
      </c>
      <c r="AK217" s="238">
        <v>21</v>
      </c>
      <c r="AL217" s="238">
        <v>45</v>
      </c>
      <c r="AM217" s="238" t="s">
        <v>354</v>
      </c>
      <c r="AN217" s="238">
        <v>5</v>
      </c>
      <c r="AO217" s="238">
        <v>16</v>
      </c>
      <c r="AS217" s="238">
        <v>2</v>
      </c>
      <c r="AT217" s="238">
        <v>98</v>
      </c>
      <c r="AU217" s="238">
        <v>40</v>
      </c>
      <c r="AV217" s="238">
        <v>10</v>
      </c>
      <c r="AW217" s="238">
        <v>20</v>
      </c>
      <c r="CT217" s="238">
        <v>465012</v>
      </c>
      <c r="CU217" s="238">
        <v>4967738</v>
      </c>
      <c r="CV217" s="238">
        <v>44.862196300000001</v>
      </c>
      <c r="CW217" s="238">
        <v>-93.442866699999996</v>
      </c>
      <c r="CX217" s="238" t="s">
        <v>359</v>
      </c>
      <c r="CY217" s="238" t="s">
        <v>4923</v>
      </c>
    </row>
    <row r="218" spans="1:103" x14ac:dyDescent="0.25">
      <c r="A218" s="238">
        <v>10904622</v>
      </c>
      <c r="B218" s="238">
        <v>2</v>
      </c>
      <c r="C218" s="238">
        <v>212</v>
      </c>
      <c r="D218" s="238">
        <v>158.02099999999999</v>
      </c>
      <c r="E218" s="238">
        <v>27</v>
      </c>
      <c r="F218" s="238" t="s">
        <v>2420</v>
      </c>
      <c r="H218" s="238" t="s">
        <v>354</v>
      </c>
      <c r="I218" s="238">
        <v>25</v>
      </c>
      <c r="K218" s="238">
        <v>13510953</v>
      </c>
      <c r="L218" s="238">
        <v>133020275</v>
      </c>
      <c r="M218" s="238">
        <v>10</v>
      </c>
      <c r="N218" s="238">
        <v>29</v>
      </c>
      <c r="O218" s="238">
        <v>2013</v>
      </c>
      <c r="P218" s="238" t="s">
        <v>368</v>
      </c>
      <c r="Q218" s="238">
        <v>7</v>
      </c>
      <c r="R218" s="238" t="s">
        <v>369</v>
      </c>
      <c r="S218" s="238">
        <v>5</v>
      </c>
      <c r="T218" s="238">
        <v>0</v>
      </c>
      <c r="U218" s="238">
        <v>4</v>
      </c>
      <c r="V218" s="238">
        <v>1</v>
      </c>
      <c r="W218" s="238">
        <v>10</v>
      </c>
      <c r="X218" s="238">
        <v>2</v>
      </c>
      <c r="Y218" s="238">
        <v>2</v>
      </c>
      <c r="Z218" s="238">
        <v>2</v>
      </c>
      <c r="AB218" s="238">
        <v>1</v>
      </c>
      <c r="AC218" s="238">
        <v>98</v>
      </c>
      <c r="AD218" s="238" t="s">
        <v>376</v>
      </c>
      <c r="AE218" s="238" t="s">
        <v>4924</v>
      </c>
      <c r="AF218" s="238" t="s">
        <v>358</v>
      </c>
      <c r="AG218" s="238">
        <v>7</v>
      </c>
      <c r="AH218" s="238">
        <v>2</v>
      </c>
      <c r="AI218" s="238">
        <v>4</v>
      </c>
      <c r="AJ218" s="238">
        <v>3</v>
      </c>
      <c r="AK218" s="238">
        <v>26</v>
      </c>
      <c r="AL218" s="238">
        <v>32</v>
      </c>
      <c r="AM218" s="238" t="s">
        <v>354</v>
      </c>
      <c r="AN218" s="238">
        <v>5</v>
      </c>
      <c r="AO218" s="238">
        <v>1</v>
      </c>
      <c r="AS218" s="238">
        <v>1</v>
      </c>
      <c r="AT218" s="238">
        <v>98</v>
      </c>
      <c r="AU218" s="238">
        <v>60</v>
      </c>
      <c r="AV218" s="238">
        <v>10</v>
      </c>
      <c r="AW218" s="238">
        <v>21</v>
      </c>
      <c r="AX218" s="238">
        <v>2</v>
      </c>
      <c r="AY218" s="238">
        <v>4</v>
      </c>
      <c r="AZ218" s="238">
        <v>3</v>
      </c>
      <c r="BA218" s="238">
        <v>26</v>
      </c>
      <c r="BB218" s="238">
        <v>49</v>
      </c>
      <c r="BC218" s="238" t="s">
        <v>354</v>
      </c>
      <c r="BD218" s="238">
        <v>5</v>
      </c>
      <c r="BE218" s="238">
        <v>5</v>
      </c>
      <c r="BI218" s="238">
        <v>1</v>
      </c>
      <c r="BJ218" s="238">
        <v>98</v>
      </c>
      <c r="BK218" s="238">
        <v>60</v>
      </c>
      <c r="BL218" s="238">
        <v>10</v>
      </c>
      <c r="BM218" s="238">
        <v>21</v>
      </c>
      <c r="BN218" s="238">
        <v>2</v>
      </c>
      <c r="BO218" s="238">
        <v>4</v>
      </c>
      <c r="BP218" s="238">
        <v>3</v>
      </c>
      <c r="BQ218" s="238">
        <v>26</v>
      </c>
      <c r="BR218" s="238">
        <v>51</v>
      </c>
      <c r="BS218" s="238" t="s">
        <v>354</v>
      </c>
      <c r="BT218" s="238">
        <v>5</v>
      </c>
      <c r="BU218" s="238">
        <v>5</v>
      </c>
      <c r="BY218" s="238">
        <v>1</v>
      </c>
      <c r="BZ218" s="238">
        <v>98</v>
      </c>
      <c r="CA218" s="238">
        <v>60</v>
      </c>
      <c r="CB218" s="238">
        <v>10</v>
      </c>
      <c r="CC218" s="238">
        <v>21</v>
      </c>
      <c r="CD218" s="238">
        <v>2</v>
      </c>
      <c r="CE218" s="238">
        <v>2</v>
      </c>
      <c r="CF218" s="238">
        <v>3</v>
      </c>
      <c r="CG218" s="238">
        <v>26</v>
      </c>
      <c r="CH218" s="238">
        <v>31</v>
      </c>
      <c r="CI218" s="238" t="s">
        <v>363</v>
      </c>
      <c r="CJ218" s="238">
        <v>5</v>
      </c>
      <c r="CK218" s="238">
        <v>5</v>
      </c>
      <c r="CO218" s="238">
        <v>1</v>
      </c>
      <c r="CP218" s="238">
        <v>98</v>
      </c>
      <c r="CQ218" s="238">
        <v>60</v>
      </c>
      <c r="CR218" s="238">
        <v>10</v>
      </c>
      <c r="CS218" s="238">
        <v>21</v>
      </c>
      <c r="CT218" s="238">
        <v>465012</v>
      </c>
      <c r="CU218" s="238">
        <v>4967738</v>
      </c>
      <c r="CV218" s="238">
        <v>44.862196300000001</v>
      </c>
      <c r="CW218" s="238">
        <v>-93.442866699999996</v>
      </c>
      <c r="CX218" s="238" t="s">
        <v>359</v>
      </c>
      <c r="CY218" s="238" t="s">
        <v>4925</v>
      </c>
    </row>
    <row r="219" spans="1:103" x14ac:dyDescent="0.25">
      <c r="A219" s="238">
        <v>10905548</v>
      </c>
      <c r="B219" s="238">
        <v>2</v>
      </c>
      <c r="C219" s="238">
        <v>212</v>
      </c>
      <c r="D219" s="238">
        <v>158.02099999999999</v>
      </c>
      <c r="E219" s="238">
        <v>27</v>
      </c>
      <c r="F219" s="238" t="s">
        <v>2420</v>
      </c>
      <c r="H219" s="238" t="s">
        <v>354</v>
      </c>
      <c r="I219" s="238">
        <v>25</v>
      </c>
      <c r="K219" s="238">
        <v>13511208</v>
      </c>
      <c r="L219" s="238">
        <v>133090243</v>
      </c>
      <c r="M219" s="238">
        <v>11</v>
      </c>
      <c r="N219" s="238">
        <v>4</v>
      </c>
      <c r="O219" s="238">
        <v>2013</v>
      </c>
      <c r="P219" s="238" t="s">
        <v>361</v>
      </c>
      <c r="Q219" s="238">
        <v>17</v>
      </c>
      <c r="R219" s="238" t="s">
        <v>356</v>
      </c>
      <c r="S219" s="238">
        <v>5</v>
      </c>
      <c r="T219" s="238">
        <v>0</v>
      </c>
      <c r="U219" s="238">
        <v>3</v>
      </c>
      <c r="V219" s="238">
        <v>1</v>
      </c>
      <c r="W219" s="238">
        <v>10</v>
      </c>
      <c r="X219" s="238">
        <v>2</v>
      </c>
      <c r="Y219" s="238">
        <v>4</v>
      </c>
      <c r="Z219" s="238">
        <v>2</v>
      </c>
      <c r="AB219" s="238">
        <v>1</v>
      </c>
      <c r="AC219" s="238">
        <v>98</v>
      </c>
      <c r="AD219" s="238">
        <v>212</v>
      </c>
      <c r="AE219" s="238" t="s">
        <v>4836</v>
      </c>
      <c r="AF219" s="238" t="s">
        <v>358</v>
      </c>
      <c r="AG219" s="238">
        <v>7</v>
      </c>
      <c r="AH219" s="238">
        <v>2</v>
      </c>
      <c r="AI219" s="238">
        <v>4</v>
      </c>
      <c r="AJ219" s="238">
        <v>4</v>
      </c>
      <c r="AK219" s="238">
        <v>21</v>
      </c>
      <c r="AL219" s="238">
        <v>64</v>
      </c>
      <c r="AM219" s="238" t="s">
        <v>363</v>
      </c>
      <c r="AN219" s="238">
        <v>5</v>
      </c>
      <c r="AO219" s="238">
        <v>15</v>
      </c>
      <c r="AP219" s="238">
        <v>5</v>
      </c>
      <c r="AS219" s="238">
        <v>1</v>
      </c>
      <c r="AT219" s="238">
        <v>98</v>
      </c>
      <c r="AU219" s="238">
        <v>55</v>
      </c>
      <c r="AV219" s="238">
        <v>11</v>
      </c>
      <c r="AW219" s="238">
        <v>21</v>
      </c>
      <c r="AX219" s="238">
        <v>2</v>
      </c>
      <c r="AY219" s="238">
        <v>2</v>
      </c>
      <c r="AZ219" s="238">
        <v>4</v>
      </c>
      <c r="BA219" s="238">
        <v>8</v>
      </c>
      <c r="BB219" s="238">
        <v>34</v>
      </c>
      <c r="BC219" s="238" t="s">
        <v>363</v>
      </c>
      <c r="BD219" s="238">
        <v>5</v>
      </c>
      <c r="BE219" s="238">
        <v>1</v>
      </c>
      <c r="BI219" s="238">
        <v>1</v>
      </c>
      <c r="BJ219" s="238">
        <v>98</v>
      </c>
      <c r="BK219" s="238">
        <v>55</v>
      </c>
      <c r="BL219" s="238">
        <v>11</v>
      </c>
      <c r="BM219" s="238">
        <v>21</v>
      </c>
      <c r="BN219" s="238">
        <v>2</v>
      </c>
      <c r="BO219" s="238">
        <v>3</v>
      </c>
      <c r="BP219" s="238">
        <v>4</v>
      </c>
      <c r="BQ219" s="238">
        <v>8</v>
      </c>
      <c r="BR219" s="238">
        <v>59</v>
      </c>
      <c r="BS219" s="238" t="s">
        <v>354</v>
      </c>
      <c r="BT219" s="238">
        <v>5</v>
      </c>
      <c r="BU219" s="238">
        <v>1</v>
      </c>
      <c r="BY219" s="238">
        <v>1</v>
      </c>
      <c r="BZ219" s="238">
        <v>98</v>
      </c>
      <c r="CA219" s="238">
        <v>55</v>
      </c>
      <c r="CB219" s="238">
        <v>11</v>
      </c>
      <c r="CC219" s="238">
        <v>21</v>
      </c>
      <c r="CT219" s="238">
        <v>465012</v>
      </c>
      <c r="CU219" s="238">
        <v>4967738</v>
      </c>
      <c r="CV219" s="238">
        <v>44.862196300000001</v>
      </c>
      <c r="CW219" s="238">
        <v>-93.442866699999996</v>
      </c>
      <c r="CX219" s="238" t="s">
        <v>359</v>
      </c>
      <c r="CY219" s="238" t="s">
        <v>4926</v>
      </c>
    </row>
    <row r="220" spans="1:103" x14ac:dyDescent="0.25">
      <c r="A220" s="238">
        <v>10912943</v>
      </c>
      <c r="B220" s="238">
        <v>2</v>
      </c>
      <c r="C220" s="238">
        <v>212</v>
      </c>
      <c r="D220" s="238">
        <v>158.02099999999999</v>
      </c>
      <c r="E220" s="238">
        <v>27</v>
      </c>
      <c r="F220" s="238" t="s">
        <v>2420</v>
      </c>
      <c r="H220" s="238" t="s">
        <v>354</v>
      </c>
      <c r="I220" s="238">
        <v>25</v>
      </c>
      <c r="L220" s="238">
        <v>133400112</v>
      </c>
      <c r="M220" s="238">
        <v>11</v>
      </c>
      <c r="N220" s="238">
        <v>5</v>
      </c>
      <c r="O220" s="238">
        <v>2013</v>
      </c>
      <c r="P220" s="238" t="s">
        <v>368</v>
      </c>
      <c r="Q220" s="238">
        <v>17</v>
      </c>
      <c r="S220" s="238">
        <v>5</v>
      </c>
      <c r="T220" s="238">
        <v>0</v>
      </c>
      <c r="U220" s="238">
        <v>4</v>
      </c>
      <c r="V220" s="238">
        <v>1</v>
      </c>
      <c r="W220" s="238">
        <v>10</v>
      </c>
      <c r="Y220" s="238">
        <v>3</v>
      </c>
      <c r="Z220" s="238">
        <v>2</v>
      </c>
      <c r="AB220" s="238">
        <v>1</v>
      </c>
      <c r="AC220" s="238">
        <v>98</v>
      </c>
      <c r="AF220" s="238" t="s">
        <v>358</v>
      </c>
      <c r="AG220" s="238">
        <v>7</v>
      </c>
      <c r="AH220" s="238">
        <v>2</v>
      </c>
      <c r="AI220" s="238">
        <v>2</v>
      </c>
      <c r="AJ220" s="238">
        <v>4</v>
      </c>
      <c r="AK220" s="238">
        <v>8</v>
      </c>
      <c r="AL220" s="238">
        <v>50</v>
      </c>
      <c r="AM220" s="238" t="s">
        <v>354</v>
      </c>
      <c r="AT220" s="238">
        <v>98</v>
      </c>
      <c r="AU220" s="238">
        <v>60</v>
      </c>
      <c r="AX220" s="238">
        <v>2</v>
      </c>
      <c r="AY220" s="238">
        <v>4</v>
      </c>
      <c r="AZ220" s="238">
        <v>4</v>
      </c>
      <c r="BA220" s="238">
        <v>21</v>
      </c>
      <c r="BB220" s="238">
        <v>47</v>
      </c>
      <c r="BC220" s="238" t="s">
        <v>354</v>
      </c>
      <c r="BJ220" s="238">
        <v>98</v>
      </c>
      <c r="BK220" s="238">
        <v>60</v>
      </c>
      <c r="BN220" s="238">
        <v>0</v>
      </c>
      <c r="BO220" s="238">
        <v>99</v>
      </c>
      <c r="BS220" s="238" t="s">
        <v>354</v>
      </c>
      <c r="BZ220" s="238">
        <v>98</v>
      </c>
      <c r="CA220" s="238">
        <v>60</v>
      </c>
      <c r="CD220" s="238">
        <v>0</v>
      </c>
      <c r="CE220" s="238">
        <v>99</v>
      </c>
      <c r="CI220" s="238" t="s">
        <v>363</v>
      </c>
      <c r="CP220" s="238">
        <v>98</v>
      </c>
      <c r="CQ220" s="238">
        <v>60</v>
      </c>
      <c r="CT220" s="238">
        <v>465012</v>
      </c>
      <c r="CU220" s="238">
        <v>4967738</v>
      </c>
      <c r="CV220" s="238">
        <v>44.862196300000001</v>
      </c>
      <c r="CW220" s="238">
        <v>-93.442866699999996</v>
      </c>
      <c r="CX220" s="238" t="s">
        <v>359</v>
      </c>
    </row>
    <row r="221" spans="1:103" x14ac:dyDescent="0.25">
      <c r="A221" s="238">
        <v>10910818</v>
      </c>
      <c r="B221" s="238">
        <v>2</v>
      </c>
      <c r="C221" s="238">
        <v>212</v>
      </c>
      <c r="D221" s="238">
        <v>158.02099999999999</v>
      </c>
      <c r="E221" s="238">
        <v>27</v>
      </c>
      <c r="F221" s="238" t="s">
        <v>2420</v>
      </c>
      <c r="H221" s="238" t="s">
        <v>354</v>
      </c>
      <c r="I221" s="238">
        <v>25</v>
      </c>
      <c r="K221" s="238">
        <v>13511799</v>
      </c>
      <c r="L221" s="238">
        <v>133250269</v>
      </c>
      <c r="M221" s="238">
        <v>11</v>
      </c>
      <c r="N221" s="238">
        <v>20</v>
      </c>
      <c r="O221" s="238">
        <v>2013</v>
      </c>
      <c r="P221" s="238" t="s">
        <v>355</v>
      </c>
      <c r="Q221" s="238">
        <v>7</v>
      </c>
      <c r="R221" s="238" t="s">
        <v>369</v>
      </c>
      <c r="S221" s="238">
        <v>5</v>
      </c>
      <c r="T221" s="238">
        <v>0</v>
      </c>
      <c r="U221" s="238">
        <v>2</v>
      </c>
      <c r="V221" s="238">
        <v>10</v>
      </c>
      <c r="W221" s="238">
        <v>10</v>
      </c>
      <c r="X221" s="238">
        <v>2</v>
      </c>
      <c r="Y221" s="238">
        <v>2</v>
      </c>
      <c r="Z221" s="238">
        <v>1</v>
      </c>
      <c r="AB221" s="238">
        <v>1</v>
      </c>
      <c r="AC221" s="238">
        <v>98</v>
      </c>
      <c r="AD221" s="238" t="s">
        <v>376</v>
      </c>
      <c r="AE221" s="238" t="s">
        <v>4836</v>
      </c>
      <c r="AF221" s="238" t="s">
        <v>358</v>
      </c>
      <c r="AG221" s="238">
        <v>5</v>
      </c>
      <c r="AH221" s="238">
        <v>2</v>
      </c>
      <c r="AI221" s="238">
        <v>2</v>
      </c>
      <c r="AJ221" s="238">
        <v>3</v>
      </c>
      <c r="AK221" s="238">
        <v>21</v>
      </c>
      <c r="AL221" s="238">
        <v>52</v>
      </c>
      <c r="AM221" s="238" t="s">
        <v>354</v>
      </c>
      <c r="AN221" s="238">
        <v>5</v>
      </c>
      <c r="AO221" s="238">
        <v>1</v>
      </c>
      <c r="AS221" s="238">
        <v>1</v>
      </c>
      <c r="AT221" s="238">
        <v>98</v>
      </c>
      <c r="AU221" s="238">
        <v>60</v>
      </c>
      <c r="AV221" s="238">
        <v>11</v>
      </c>
      <c r="AW221" s="238">
        <v>21</v>
      </c>
      <c r="AX221" s="238">
        <v>1</v>
      </c>
      <c r="AY221" s="238">
        <v>2</v>
      </c>
      <c r="AZ221" s="238">
        <v>3</v>
      </c>
      <c r="BA221" s="238">
        <v>28</v>
      </c>
      <c r="BE221" s="238">
        <v>7</v>
      </c>
      <c r="BF221" s="238">
        <v>8</v>
      </c>
      <c r="BI221" s="238">
        <v>1</v>
      </c>
      <c r="BJ221" s="238">
        <v>98</v>
      </c>
      <c r="BK221" s="238">
        <v>60</v>
      </c>
      <c r="BL221" s="238">
        <v>11</v>
      </c>
      <c r="BM221" s="238">
        <v>21</v>
      </c>
      <c r="CT221" s="238">
        <v>465012</v>
      </c>
      <c r="CU221" s="238">
        <v>4967738</v>
      </c>
      <c r="CV221" s="238">
        <v>44.862196300000001</v>
      </c>
      <c r="CW221" s="238">
        <v>-93.442866699999996</v>
      </c>
      <c r="CX221" s="238" t="s">
        <v>359</v>
      </c>
      <c r="CY221" s="238" t="s">
        <v>4927</v>
      </c>
    </row>
    <row r="222" spans="1:103" x14ac:dyDescent="0.25">
      <c r="A222" s="238">
        <v>10914479</v>
      </c>
      <c r="B222" s="238">
        <v>2</v>
      </c>
      <c r="C222" s="238">
        <v>212</v>
      </c>
      <c r="D222" s="238">
        <v>158.02099999999999</v>
      </c>
      <c r="E222" s="238">
        <v>27</v>
      </c>
      <c r="F222" s="238" t="s">
        <v>2420</v>
      </c>
      <c r="H222" s="238" t="s">
        <v>354</v>
      </c>
      <c r="I222" s="238">
        <v>25</v>
      </c>
      <c r="K222" s="238">
        <v>13512912</v>
      </c>
      <c r="L222" s="238">
        <v>133450395</v>
      </c>
      <c r="M222" s="238">
        <v>12</v>
      </c>
      <c r="N222" s="238">
        <v>10</v>
      </c>
      <c r="O222" s="238">
        <v>2013</v>
      </c>
      <c r="P222" s="238" t="s">
        <v>368</v>
      </c>
      <c r="Q222" s="238">
        <v>17</v>
      </c>
      <c r="R222" s="238" t="s">
        <v>356</v>
      </c>
      <c r="S222" s="238">
        <v>5</v>
      </c>
      <c r="T222" s="238">
        <v>0</v>
      </c>
      <c r="U222" s="238">
        <v>2</v>
      </c>
      <c r="V222" s="238">
        <v>1</v>
      </c>
      <c r="W222" s="238">
        <v>10</v>
      </c>
      <c r="X222" s="238">
        <v>2</v>
      </c>
      <c r="Y222" s="238">
        <v>4</v>
      </c>
      <c r="Z222" s="238">
        <v>1</v>
      </c>
      <c r="AB222" s="238">
        <v>4</v>
      </c>
      <c r="AC222" s="238">
        <v>98</v>
      </c>
      <c r="AD222" s="238" t="s">
        <v>376</v>
      </c>
      <c r="AE222" s="238" t="s">
        <v>4836</v>
      </c>
      <c r="AF222" s="238" t="s">
        <v>358</v>
      </c>
      <c r="AG222" s="238">
        <v>7</v>
      </c>
      <c r="AH222" s="238">
        <v>2</v>
      </c>
      <c r="AI222" s="238">
        <v>2</v>
      </c>
      <c r="AJ222" s="238">
        <v>4</v>
      </c>
      <c r="AK222" s="238">
        <v>26</v>
      </c>
      <c r="AL222" s="238">
        <v>45</v>
      </c>
      <c r="AM222" s="238" t="s">
        <v>354</v>
      </c>
      <c r="AN222" s="238">
        <v>5</v>
      </c>
      <c r="AO222" s="238">
        <v>1</v>
      </c>
      <c r="AS222" s="238">
        <v>1</v>
      </c>
      <c r="AT222" s="238">
        <v>98</v>
      </c>
      <c r="AU222" s="238">
        <v>65</v>
      </c>
      <c r="AV222" s="238">
        <v>11</v>
      </c>
      <c r="AW222" s="238">
        <v>21</v>
      </c>
      <c r="AX222" s="238">
        <v>2</v>
      </c>
      <c r="AY222" s="238">
        <v>4</v>
      </c>
      <c r="AZ222" s="238">
        <v>4</v>
      </c>
      <c r="BA222" s="238">
        <v>21</v>
      </c>
      <c r="BB222" s="238">
        <v>19</v>
      </c>
      <c r="BC222" s="238" t="s">
        <v>354</v>
      </c>
      <c r="BD222" s="238">
        <v>5</v>
      </c>
      <c r="BE222" s="238">
        <v>15</v>
      </c>
      <c r="BI222" s="238">
        <v>1</v>
      </c>
      <c r="BJ222" s="238">
        <v>98</v>
      </c>
      <c r="BK222" s="238">
        <v>65</v>
      </c>
      <c r="BL222" s="238">
        <v>11</v>
      </c>
      <c r="BM222" s="238">
        <v>21</v>
      </c>
      <c r="CT222" s="238">
        <v>465012</v>
      </c>
      <c r="CU222" s="238">
        <v>4967738</v>
      </c>
      <c r="CV222" s="238">
        <v>44.862196300000001</v>
      </c>
      <c r="CW222" s="238">
        <v>-93.442866699999996</v>
      </c>
      <c r="CX222" s="238" t="s">
        <v>359</v>
      </c>
      <c r="CY222" s="238" t="s">
        <v>4928</v>
      </c>
    </row>
    <row r="223" spans="1:103" x14ac:dyDescent="0.25">
      <c r="A223" s="238">
        <v>10925322</v>
      </c>
      <c r="B223" s="238">
        <v>2</v>
      </c>
      <c r="C223" s="238">
        <v>212</v>
      </c>
      <c r="D223" s="238">
        <v>158.02099999999999</v>
      </c>
      <c r="E223" s="238">
        <v>27</v>
      </c>
      <c r="F223" s="238" t="s">
        <v>2420</v>
      </c>
      <c r="H223" s="238" t="s">
        <v>354</v>
      </c>
      <c r="I223" s="238">
        <v>25</v>
      </c>
      <c r="K223" s="238">
        <v>13053320</v>
      </c>
      <c r="L223" s="238">
        <v>133640155</v>
      </c>
      <c r="M223" s="238">
        <v>12</v>
      </c>
      <c r="N223" s="238">
        <v>30</v>
      </c>
      <c r="O223" s="238">
        <v>2013</v>
      </c>
      <c r="P223" s="238" t="s">
        <v>361</v>
      </c>
      <c r="Q223" s="238">
        <v>16</v>
      </c>
      <c r="R223" s="238" t="s">
        <v>369</v>
      </c>
      <c r="S223" s="238">
        <v>3</v>
      </c>
      <c r="T223" s="238">
        <v>0</v>
      </c>
      <c r="U223" s="238">
        <v>1</v>
      </c>
      <c r="V223" s="238">
        <v>4</v>
      </c>
      <c r="W223" s="238">
        <v>45</v>
      </c>
      <c r="X223" s="238">
        <v>2</v>
      </c>
      <c r="Y223" s="238">
        <v>1</v>
      </c>
      <c r="Z223" s="238">
        <v>5</v>
      </c>
      <c r="AB223" s="238">
        <v>2</v>
      </c>
      <c r="AC223" s="238">
        <v>98</v>
      </c>
      <c r="AD223" s="238" t="s">
        <v>2223</v>
      </c>
      <c r="AE223" s="238" t="s">
        <v>4836</v>
      </c>
      <c r="AF223" s="238" t="s">
        <v>358</v>
      </c>
      <c r="AG223" s="238">
        <v>3</v>
      </c>
      <c r="AH223" s="238">
        <v>2</v>
      </c>
      <c r="AI223" s="238">
        <v>4</v>
      </c>
      <c r="AJ223" s="238">
        <v>3</v>
      </c>
      <c r="AK223" s="238">
        <v>21</v>
      </c>
      <c r="AL223" s="238">
        <v>27</v>
      </c>
      <c r="AM223" s="238" t="s">
        <v>354</v>
      </c>
      <c r="AN223" s="238">
        <v>5</v>
      </c>
      <c r="AO223" s="238">
        <v>1</v>
      </c>
      <c r="AS223" s="238">
        <v>1</v>
      </c>
      <c r="AT223" s="238">
        <v>98</v>
      </c>
      <c r="AU223" s="238">
        <v>60</v>
      </c>
      <c r="AV223" s="238">
        <v>11</v>
      </c>
      <c r="AW223" s="238">
        <v>21</v>
      </c>
      <c r="CT223" s="238">
        <v>465012</v>
      </c>
      <c r="CU223" s="238">
        <v>4967738</v>
      </c>
      <c r="CV223" s="238">
        <v>44.862196300000001</v>
      </c>
      <c r="CW223" s="238">
        <v>-93.442866699999996</v>
      </c>
      <c r="CX223" s="238" t="s">
        <v>359</v>
      </c>
      <c r="CY223" s="238" t="s">
        <v>4929</v>
      </c>
    </row>
    <row r="224" spans="1:103" x14ac:dyDescent="0.25">
      <c r="A224" s="238">
        <v>10941045</v>
      </c>
      <c r="B224" s="238">
        <v>2</v>
      </c>
      <c r="C224" s="238">
        <v>212</v>
      </c>
      <c r="D224" s="238">
        <v>158.02099999999999</v>
      </c>
      <c r="E224" s="238">
        <v>27</v>
      </c>
      <c r="F224" s="238" t="s">
        <v>2420</v>
      </c>
      <c r="H224" s="238" t="s">
        <v>354</v>
      </c>
      <c r="I224" s="238">
        <v>25</v>
      </c>
      <c r="K224" s="238">
        <v>14500550</v>
      </c>
      <c r="L224" s="238">
        <v>140130333</v>
      </c>
      <c r="M224" s="238">
        <v>1</v>
      </c>
      <c r="N224" s="238">
        <v>13</v>
      </c>
      <c r="O224" s="238">
        <v>2014</v>
      </c>
      <c r="P224" s="238" t="s">
        <v>361</v>
      </c>
      <c r="Q224" s="238">
        <v>6</v>
      </c>
      <c r="R224" s="238" t="s">
        <v>369</v>
      </c>
      <c r="S224" s="238">
        <v>5</v>
      </c>
      <c r="T224" s="238">
        <v>0</v>
      </c>
      <c r="U224" s="238">
        <v>2</v>
      </c>
      <c r="V224" s="238">
        <v>1</v>
      </c>
      <c r="W224" s="238">
        <v>10</v>
      </c>
      <c r="X224" s="238">
        <v>29</v>
      </c>
      <c r="Y224" s="238">
        <v>2</v>
      </c>
      <c r="Z224" s="238">
        <v>1</v>
      </c>
      <c r="AB224" s="238">
        <v>1</v>
      </c>
      <c r="AC224" s="238">
        <v>98</v>
      </c>
      <c r="AD224" s="238" t="s">
        <v>4930</v>
      </c>
      <c r="AE224" s="238" t="s">
        <v>4894</v>
      </c>
      <c r="AF224" s="238" t="s">
        <v>358</v>
      </c>
      <c r="AG224" s="238">
        <v>7</v>
      </c>
      <c r="AH224" s="238">
        <v>2</v>
      </c>
      <c r="AI224" s="238">
        <v>2</v>
      </c>
      <c r="AJ224" s="238">
        <v>3</v>
      </c>
      <c r="AK224" s="238">
        <v>21</v>
      </c>
      <c r="AL224" s="238">
        <v>62</v>
      </c>
      <c r="AM224" s="238" t="s">
        <v>363</v>
      </c>
      <c r="AN224" s="238">
        <v>5</v>
      </c>
      <c r="AO224" s="238">
        <v>1</v>
      </c>
      <c r="AS224" s="238">
        <v>1</v>
      </c>
      <c r="AT224" s="238">
        <v>98</v>
      </c>
      <c r="AU224" s="238">
        <v>55</v>
      </c>
      <c r="AV224" s="238">
        <v>11</v>
      </c>
      <c r="AW224" s="238">
        <v>21</v>
      </c>
      <c r="AX224" s="238">
        <v>2</v>
      </c>
      <c r="AY224" s="238">
        <v>44</v>
      </c>
      <c r="AZ224" s="238">
        <v>3</v>
      </c>
      <c r="BA224" s="238">
        <v>21</v>
      </c>
      <c r="BB224" s="238">
        <v>55</v>
      </c>
      <c r="BC224" s="238" t="s">
        <v>354</v>
      </c>
      <c r="BD224" s="238">
        <v>5</v>
      </c>
      <c r="BE224" s="238">
        <v>5</v>
      </c>
      <c r="BI224" s="238">
        <v>1</v>
      </c>
      <c r="BJ224" s="238">
        <v>98</v>
      </c>
      <c r="BK224" s="238">
        <v>55</v>
      </c>
      <c r="BL224" s="238">
        <v>11</v>
      </c>
      <c r="BM224" s="238">
        <v>21</v>
      </c>
      <c r="CT224" s="238">
        <v>465012</v>
      </c>
      <c r="CU224" s="238">
        <v>4967738</v>
      </c>
      <c r="CV224" s="238">
        <v>44.862196300000001</v>
      </c>
      <c r="CW224" s="238">
        <v>-93.442866699999996</v>
      </c>
      <c r="CX224" s="238" t="s">
        <v>359</v>
      </c>
      <c r="CY224" s="238" t="s">
        <v>4931</v>
      </c>
    </row>
    <row r="225" spans="1:103" x14ac:dyDescent="0.25">
      <c r="A225" s="238">
        <v>10941774</v>
      </c>
      <c r="B225" s="238">
        <v>2</v>
      </c>
      <c r="C225" s="238">
        <v>212</v>
      </c>
      <c r="D225" s="238">
        <v>158.02099999999999</v>
      </c>
      <c r="E225" s="238">
        <v>27</v>
      </c>
      <c r="F225" s="238" t="s">
        <v>2420</v>
      </c>
      <c r="H225" s="238" t="s">
        <v>354</v>
      </c>
      <c r="I225" s="238">
        <v>25</v>
      </c>
      <c r="K225" s="238">
        <v>14002890</v>
      </c>
      <c r="L225" s="238">
        <v>140220288</v>
      </c>
      <c r="M225" s="238">
        <v>1</v>
      </c>
      <c r="N225" s="238">
        <v>22</v>
      </c>
      <c r="O225" s="238">
        <v>2014</v>
      </c>
      <c r="P225" s="238" t="s">
        <v>355</v>
      </c>
      <c r="Q225" s="238">
        <v>9</v>
      </c>
      <c r="R225" s="238" t="s">
        <v>356</v>
      </c>
      <c r="S225" s="238">
        <v>5</v>
      </c>
      <c r="T225" s="238">
        <v>0</v>
      </c>
      <c r="U225" s="238">
        <v>2</v>
      </c>
      <c r="V225" s="238">
        <v>5</v>
      </c>
      <c r="W225" s="238">
        <v>10</v>
      </c>
      <c r="X225" s="238">
        <v>26</v>
      </c>
      <c r="Y225" s="238">
        <v>1</v>
      </c>
      <c r="Z225" s="238">
        <v>7</v>
      </c>
      <c r="AA225" s="238">
        <v>4</v>
      </c>
      <c r="AB225" s="238">
        <v>4</v>
      </c>
      <c r="AC225" s="238">
        <v>98</v>
      </c>
      <c r="AD225" s="238" t="s">
        <v>374</v>
      </c>
      <c r="AE225" s="238" t="s">
        <v>4932</v>
      </c>
      <c r="AF225" s="238" t="s">
        <v>358</v>
      </c>
      <c r="AG225" s="238">
        <v>10</v>
      </c>
      <c r="AH225" s="238">
        <v>2</v>
      </c>
      <c r="AI225" s="238">
        <v>2</v>
      </c>
      <c r="AJ225" s="238">
        <v>4</v>
      </c>
      <c r="AK225" s="238">
        <v>21</v>
      </c>
      <c r="AL225" s="238">
        <v>41</v>
      </c>
      <c r="AM225" s="238" t="s">
        <v>354</v>
      </c>
      <c r="AN225" s="238">
        <v>5</v>
      </c>
      <c r="AO225" s="238">
        <v>1</v>
      </c>
      <c r="AS225" s="238">
        <v>3</v>
      </c>
      <c r="AT225" s="238">
        <v>98</v>
      </c>
      <c r="AU225" s="238">
        <v>60</v>
      </c>
      <c r="AV225" s="238">
        <v>11</v>
      </c>
      <c r="AW225" s="238">
        <v>21</v>
      </c>
      <c r="AX225" s="238">
        <v>2</v>
      </c>
      <c r="AY225" s="238">
        <v>4</v>
      </c>
      <c r="AZ225" s="238">
        <v>4</v>
      </c>
      <c r="BA225" s="238">
        <v>21</v>
      </c>
      <c r="BB225" s="238">
        <v>25</v>
      </c>
      <c r="BC225" s="238" t="s">
        <v>363</v>
      </c>
      <c r="BD225" s="238">
        <v>5</v>
      </c>
      <c r="BE225" s="238">
        <v>3</v>
      </c>
      <c r="BI225" s="238">
        <v>3</v>
      </c>
      <c r="BJ225" s="238">
        <v>98</v>
      </c>
      <c r="BK225" s="238">
        <v>60</v>
      </c>
      <c r="BL225" s="238">
        <v>11</v>
      </c>
      <c r="BM225" s="238">
        <v>21</v>
      </c>
      <c r="CT225" s="238">
        <v>465012</v>
      </c>
      <c r="CU225" s="238">
        <v>4967738</v>
      </c>
      <c r="CV225" s="238">
        <v>44.862196300000001</v>
      </c>
      <c r="CW225" s="238">
        <v>-93.442866699999996</v>
      </c>
      <c r="CX225" s="238" t="s">
        <v>359</v>
      </c>
      <c r="CY225" s="238" t="s">
        <v>4933</v>
      </c>
    </row>
    <row r="226" spans="1:103" x14ac:dyDescent="0.25">
      <c r="A226" s="238">
        <v>10951829</v>
      </c>
      <c r="B226" s="238">
        <v>2</v>
      </c>
      <c r="C226" s="238">
        <v>212</v>
      </c>
      <c r="D226" s="238">
        <v>158.02099999999999</v>
      </c>
      <c r="E226" s="238">
        <v>27</v>
      </c>
      <c r="F226" s="238" t="s">
        <v>2420</v>
      </c>
      <c r="H226" s="238" t="s">
        <v>354</v>
      </c>
      <c r="I226" s="238">
        <v>25</v>
      </c>
      <c r="K226" s="238" t="s">
        <v>4934</v>
      </c>
      <c r="L226" s="238">
        <v>140520234</v>
      </c>
      <c r="M226" s="238">
        <v>1</v>
      </c>
      <c r="N226" s="238">
        <v>28</v>
      </c>
      <c r="O226" s="238">
        <v>2014</v>
      </c>
      <c r="P226" s="238" t="s">
        <v>368</v>
      </c>
      <c r="Q226" s="238">
        <v>8</v>
      </c>
      <c r="S226" s="238">
        <v>5</v>
      </c>
      <c r="T226" s="238">
        <v>0</v>
      </c>
      <c r="U226" s="238">
        <v>2</v>
      </c>
      <c r="V226" s="238">
        <v>1</v>
      </c>
      <c r="W226" s="238">
        <v>10</v>
      </c>
      <c r="X226" s="238">
        <v>25</v>
      </c>
      <c r="Y226" s="238">
        <v>1</v>
      </c>
      <c r="Z226" s="238">
        <v>1</v>
      </c>
      <c r="AB226" s="238">
        <v>5</v>
      </c>
      <c r="AC226" s="238">
        <v>98</v>
      </c>
      <c r="AF226" s="238" t="s">
        <v>358</v>
      </c>
      <c r="AG226" s="238">
        <v>7</v>
      </c>
      <c r="AH226" s="238">
        <v>2</v>
      </c>
      <c r="AI226" s="238">
        <v>2</v>
      </c>
      <c r="AJ226" s="238">
        <v>4</v>
      </c>
      <c r="AK226" s="238">
        <v>21</v>
      </c>
      <c r="AL226" s="238">
        <v>34</v>
      </c>
      <c r="AM226" s="238" t="s">
        <v>363</v>
      </c>
      <c r="AN226" s="238">
        <v>99</v>
      </c>
      <c r="AO226" s="238">
        <v>3</v>
      </c>
      <c r="AS226" s="238">
        <v>2</v>
      </c>
      <c r="AT226" s="238">
        <v>98</v>
      </c>
      <c r="AU226" s="238">
        <v>60</v>
      </c>
      <c r="AV226" s="238">
        <v>11</v>
      </c>
      <c r="AW226" s="238">
        <v>20</v>
      </c>
      <c r="AX226" s="238">
        <v>2</v>
      </c>
      <c r="AY226" s="238">
        <v>2</v>
      </c>
      <c r="AZ226" s="238">
        <v>4</v>
      </c>
      <c r="BA226" s="238">
        <v>21</v>
      </c>
      <c r="BB226" s="238">
        <v>41</v>
      </c>
      <c r="BC226" s="238" t="s">
        <v>354</v>
      </c>
      <c r="BD226" s="238">
        <v>99</v>
      </c>
      <c r="BE226" s="238">
        <v>1</v>
      </c>
      <c r="BI226" s="238">
        <v>2</v>
      </c>
      <c r="BJ226" s="238">
        <v>98</v>
      </c>
      <c r="BK226" s="238">
        <v>60</v>
      </c>
      <c r="BL226" s="238">
        <v>11</v>
      </c>
      <c r="BM226" s="238">
        <v>20</v>
      </c>
      <c r="CT226" s="238">
        <v>465012</v>
      </c>
      <c r="CU226" s="238">
        <v>4967738</v>
      </c>
      <c r="CV226" s="238">
        <v>44.862196300000001</v>
      </c>
      <c r="CW226" s="238">
        <v>-93.442866699999996</v>
      </c>
      <c r="CX226" s="238" t="s">
        <v>359</v>
      </c>
    </row>
    <row r="227" spans="1:103" x14ac:dyDescent="0.25">
      <c r="A227" s="238">
        <v>10952494</v>
      </c>
      <c r="B227" s="238">
        <v>2</v>
      </c>
      <c r="C227" s="238">
        <v>212</v>
      </c>
      <c r="D227" s="238">
        <v>158.02099999999999</v>
      </c>
      <c r="E227" s="238">
        <v>27</v>
      </c>
      <c r="F227" s="238" t="s">
        <v>2420</v>
      </c>
      <c r="H227" s="238" t="s">
        <v>354</v>
      </c>
      <c r="I227" s="238">
        <v>25</v>
      </c>
      <c r="K227" s="238">
        <v>14502760</v>
      </c>
      <c r="L227" s="238">
        <v>140560763</v>
      </c>
      <c r="M227" s="238">
        <v>2</v>
      </c>
      <c r="N227" s="238">
        <v>24</v>
      </c>
      <c r="O227" s="238">
        <v>2014</v>
      </c>
      <c r="P227" s="238" t="s">
        <v>361</v>
      </c>
      <c r="Q227" s="238">
        <v>15</v>
      </c>
      <c r="R227" s="238" t="s">
        <v>369</v>
      </c>
      <c r="S227" s="238">
        <v>5</v>
      </c>
      <c r="T227" s="238">
        <v>0</v>
      </c>
      <c r="U227" s="238">
        <v>1</v>
      </c>
      <c r="V227" s="238">
        <v>7</v>
      </c>
      <c r="W227" s="238">
        <v>83</v>
      </c>
      <c r="X227" s="238">
        <v>25</v>
      </c>
      <c r="Y227" s="238">
        <v>1</v>
      </c>
      <c r="Z227" s="238">
        <v>2</v>
      </c>
      <c r="AB227" s="238">
        <v>5</v>
      </c>
      <c r="AC227" s="238">
        <v>98</v>
      </c>
      <c r="AD227" s="238" t="s">
        <v>376</v>
      </c>
      <c r="AE227" s="238" t="s">
        <v>4935</v>
      </c>
      <c r="AF227" s="238" t="s">
        <v>358</v>
      </c>
      <c r="AG227" s="238">
        <v>3</v>
      </c>
      <c r="AH227" s="238">
        <v>2</v>
      </c>
      <c r="AI227" s="238">
        <v>4</v>
      </c>
      <c r="AJ227" s="238">
        <v>5</v>
      </c>
      <c r="AK227" s="238">
        <v>21</v>
      </c>
      <c r="AL227" s="238">
        <v>58</v>
      </c>
      <c r="AM227" s="238" t="s">
        <v>354</v>
      </c>
      <c r="AN227" s="238">
        <v>5</v>
      </c>
      <c r="AO227" s="238">
        <v>3</v>
      </c>
      <c r="AS227" s="238">
        <v>2</v>
      </c>
      <c r="AT227" s="238">
        <v>98</v>
      </c>
      <c r="AU227" s="238">
        <v>60</v>
      </c>
      <c r="AV227" s="238">
        <v>10</v>
      </c>
      <c r="AW227" s="238">
        <v>20</v>
      </c>
      <c r="CT227" s="238">
        <v>465012</v>
      </c>
      <c r="CU227" s="238">
        <v>4967738</v>
      </c>
      <c r="CV227" s="238">
        <v>44.862196300000001</v>
      </c>
      <c r="CW227" s="238">
        <v>-93.442866699999996</v>
      </c>
      <c r="CX227" s="238" t="s">
        <v>359</v>
      </c>
      <c r="CY227" s="238" t="s">
        <v>4936</v>
      </c>
    </row>
    <row r="228" spans="1:103" x14ac:dyDescent="0.25">
      <c r="A228" s="238">
        <v>10953215</v>
      </c>
      <c r="B228" s="238">
        <v>2</v>
      </c>
      <c r="C228" s="238">
        <v>212</v>
      </c>
      <c r="D228" s="238">
        <v>158.02099999999999</v>
      </c>
      <c r="E228" s="238">
        <v>27</v>
      </c>
      <c r="F228" s="238" t="s">
        <v>2420</v>
      </c>
      <c r="H228" s="238" t="s">
        <v>354</v>
      </c>
      <c r="I228" s="238">
        <v>25</v>
      </c>
      <c r="K228" s="238">
        <v>14502785</v>
      </c>
      <c r="L228" s="238">
        <v>140610284</v>
      </c>
      <c r="M228" s="238">
        <v>2</v>
      </c>
      <c r="N228" s="238">
        <v>25</v>
      </c>
      <c r="O228" s="238">
        <v>2014</v>
      </c>
      <c r="P228" s="238" t="s">
        <v>368</v>
      </c>
      <c r="Q228" s="238">
        <v>6</v>
      </c>
      <c r="R228" s="238" t="s">
        <v>369</v>
      </c>
      <c r="S228" s="238">
        <v>5</v>
      </c>
      <c r="T228" s="238">
        <v>0</v>
      </c>
      <c r="U228" s="238">
        <v>2</v>
      </c>
      <c r="V228" s="238">
        <v>1</v>
      </c>
      <c r="W228" s="238">
        <v>10</v>
      </c>
      <c r="X228" s="238">
        <v>2</v>
      </c>
      <c r="Y228" s="238">
        <v>1</v>
      </c>
      <c r="Z228" s="238">
        <v>1</v>
      </c>
      <c r="AB228" s="238">
        <v>1</v>
      </c>
      <c r="AC228" s="238">
        <v>98</v>
      </c>
      <c r="AD228" s="238" t="s">
        <v>376</v>
      </c>
      <c r="AE228" s="238" t="s">
        <v>4836</v>
      </c>
      <c r="AF228" s="238" t="s">
        <v>358</v>
      </c>
      <c r="AG228" s="238">
        <v>7</v>
      </c>
      <c r="AH228" s="238">
        <v>2</v>
      </c>
      <c r="AI228" s="238">
        <v>2</v>
      </c>
      <c r="AJ228" s="238">
        <v>3</v>
      </c>
      <c r="AK228" s="238">
        <v>21</v>
      </c>
      <c r="AL228" s="238">
        <v>48</v>
      </c>
      <c r="AM228" s="238" t="s">
        <v>363</v>
      </c>
      <c r="AN228" s="238">
        <v>5</v>
      </c>
      <c r="AO228" s="238">
        <v>1</v>
      </c>
      <c r="AS228" s="238">
        <v>1</v>
      </c>
      <c r="AT228" s="238">
        <v>98</v>
      </c>
      <c r="AU228" s="238">
        <v>55</v>
      </c>
      <c r="AV228" s="238">
        <v>11</v>
      </c>
      <c r="AW228" s="238">
        <v>21</v>
      </c>
      <c r="AX228" s="238">
        <v>2</v>
      </c>
      <c r="AY228" s="238">
        <v>2</v>
      </c>
      <c r="AZ228" s="238">
        <v>3</v>
      </c>
      <c r="BA228" s="238">
        <v>21</v>
      </c>
      <c r="BB228" s="238">
        <v>28</v>
      </c>
      <c r="BC228" s="238" t="s">
        <v>354</v>
      </c>
      <c r="BD228" s="238">
        <v>5</v>
      </c>
      <c r="BE228" s="238">
        <v>5</v>
      </c>
      <c r="BI228" s="238">
        <v>1</v>
      </c>
      <c r="BJ228" s="238">
        <v>98</v>
      </c>
      <c r="BK228" s="238">
        <v>55</v>
      </c>
      <c r="BL228" s="238">
        <v>11</v>
      </c>
      <c r="BM228" s="238">
        <v>21</v>
      </c>
      <c r="CT228" s="238">
        <v>465012</v>
      </c>
      <c r="CU228" s="238">
        <v>4967738</v>
      </c>
      <c r="CV228" s="238">
        <v>44.862196300000001</v>
      </c>
      <c r="CW228" s="238">
        <v>-93.442866699999996</v>
      </c>
      <c r="CX228" s="238" t="s">
        <v>359</v>
      </c>
      <c r="CY228" s="238" t="s">
        <v>4937</v>
      </c>
    </row>
    <row r="229" spans="1:103" x14ac:dyDescent="0.25">
      <c r="A229" s="238">
        <v>10954544</v>
      </c>
      <c r="B229" s="238">
        <v>2</v>
      </c>
      <c r="C229" s="238">
        <v>212</v>
      </c>
      <c r="D229" s="238">
        <v>158.02099999999999</v>
      </c>
      <c r="E229" s="238">
        <v>27</v>
      </c>
      <c r="F229" s="238" t="s">
        <v>2420</v>
      </c>
      <c r="H229" s="238" t="s">
        <v>354</v>
      </c>
      <c r="I229" s="238">
        <v>25</v>
      </c>
      <c r="K229" s="238">
        <v>9168</v>
      </c>
      <c r="L229" s="238">
        <v>140780122</v>
      </c>
      <c r="M229" s="238">
        <v>3</v>
      </c>
      <c r="N229" s="238">
        <v>11</v>
      </c>
      <c r="O229" s="238">
        <v>2014</v>
      </c>
      <c r="P229" s="238" t="s">
        <v>368</v>
      </c>
      <c r="Q229" s="238">
        <v>13</v>
      </c>
      <c r="S229" s="238">
        <v>5</v>
      </c>
      <c r="T229" s="238">
        <v>0</v>
      </c>
      <c r="U229" s="238">
        <v>2</v>
      </c>
      <c r="V229" s="238">
        <v>10</v>
      </c>
      <c r="W229" s="238">
        <v>10</v>
      </c>
      <c r="X229" s="238">
        <v>4</v>
      </c>
      <c r="Y229" s="238">
        <v>1</v>
      </c>
      <c r="Z229" s="238">
        <v>2</v>
      </c>
      <c r="AB229" s="238">
        <v>2</v>
      </c>
      <c r="AC229" s="238">
        <v>98</v>
      </c>
      <c r="AF229" s="238" t="s">
        <v>358</v>
      </c>
      <c r="AG229" s="238">
        <v>5</v>
      </c>
      <c r="AH229" s="238">
        <v>2</v>
      </c>
      <c r="AI229" s="238">
        <v>2</v>
      </c>
      <c r="AJ229" s="238">
        <v>3</v>
      </c>
      <c r="AK229" s="238">
        <v>4</v>
      </c>
      <c r="AL229" s="238">
        <v>55</v>
      </c>
      <c r="AM229" s="238" t="s">
        <v>354</v>
      </c>
      <c r="AN229" s="238">
        <v>5</v>
      </c>
      <c r="AO229" s="238">
        <v>10</v>
      </c>
      <c r="AS229" s="238">
        <v>2</v>
      </c>
      <c r="AT229" s="238">
        <v>20</v>
      </c>
      <c r="AU229" s="238">
        <v>30</v>
      </c>
      <c r="AV229" s="238">
        <v>11</v>
      </c>
      <c r="AW229" s="238">
        <v>20</v>
      </c>
      <c r="AX229" s="238">
        <v>0</v>
      </c>
      <c r="AY229" s="238">
        <v>99</v>
      </c>
      <c r="AZ229" s="238">
        <v>3</v>
      </c>
      <c r="BA229" s="238">
        <v>4</v>
      </c>
      <c r="BB229" s="238">
        <v>55</v>
      </c>
      <c r="BC229" s="238" t="s">
        <v>354</v>
      </c>
      <c r="BD229" s="238">
        <v>5</v>
      </c>
      <c r="BE229" s="238">
        <v>1</v>
      </c>
      <c r="BI229" s="238">
        <v>2</v>
      </c>
      <c r="BJ229" s="238">
        <v>20</v>
      </c>
      <c r="BK229" s="238">
        <v>30</v>
      </c>
      <c r="BL229" s="238">
        <v>11</v>
      </c>
      <c r="BM229" s="238">
        <v>20</v>
      </c>
      <c r="CT229" s="238">
        <v>465012</v>
      </c>
      <c r="CU229" s="238">
        <v>4967738</v>
      </c>
      <c r="CV229" s="238">
        <v>44.862196300000001</v>
      </c>
      <c r="CW229" s="238">
        <v>-93.442866699999996</v>
      </c>
      <c r="CX229" s="238" t="s">
        <v>359</v>
      </c>
    </row>
    <row r="230" spans="1:103" x14ac:dyDescent="0.25">
      <c r="A230" s="238">
        <v>10958533</v>
      </c>
      <c r="B230" s="238">
        <v>2</v>
      </c>
      <c r="C230" s="238">
        <v>212</v>
      </c>
      <c r="D230" s="238">
        <v>158.02099999999999</v>
      </c>
      <c r="E230" s="238">
        <v>27</v>
      </c>
      <c r="F230" s="238" t="s">
        <v>2420</v>
      </c>
      <c r="H230" s="238" t="s">
        <v>354</v>
      </c>
      <c r="I230" s="238">
        <v>25</v>
      </c>
      <c r="K230" s="238">
        <v>14504264</v>
      </c>
      <c r="L230" s="238">
        <v>141470177</v>
      </c>
      <c r="M230" s="238">
        <v>4</v>
      </c>
      <c r="N230" s="238">
        <v>10</v>
      </c>
      <c r="O230" s="238">
        <v>2014</v>
      </c>
      <c r="P230" s="238" t="s">
        <v>384</v>
      </c>
      <c r="Q230" s="238">
        <v>19</v>
      </c>
      <c r="R230" s="238" t="s">
        <v>356</v>
      </c>
      <c r="S230" s="238">
        <v>5</v>
      </c>
      <c r="T230" s="238">
        <v>0</v>
      </c>
      <c r="U230" s="238">
        <v>1</v>
      </c>
      <c r="V230" s="238">
        <v>4</v>
      </c>
      <c r="W230" s="238">
        <v>53</v>
      </c>
      <c r="X230" s="238">
        <v>2</v>
      </c>
      <c r="Y230" s="238">
        <v>3</v>
      </c>
      <c r="Z230" s="238">
        <v>1</v>
      </c>
      <c r="AB230" s="238">
        <v>1</v>
      </c>
      <c r="AC230" s="238">
        <v>98</v>
      </c>
      <c r="AD230" s="238">
        <v>212</v>
      </c>
      <c r="AE230" s="238" t="s">
        <v>4908</v>
      </c>
      <c r="AF230" s="238" t="s">
        <v>358</v>
      </c>
      <c r="AG230" s="238">
        <v>3</v>
      </c>
      <c r="AH230" s="238">
        <v>2</v>
      </c>
      <c r="AI230" s="238">
        <v>4</v>
      </c>
      <c r="AJ230" s="238">
        <v>4</v>
      </c>
      <c r="AK230" s="238">
        <v>21</v>
      </c>
      <c r="AL230" s="238">
        <v>22</v>
      </c>
      <c r="AM230" s="238" t="s">
        <v>354</v>
      </c>
      <c r="AN230" s="238">
        <v>5</v>
      </c>
      <c r="AS230" s="238">
        <v>1</v>
      </c>
      <c r="AT230" s="238">
        <v>98</v>
      </c>
      <c r="AU230" s="238">
        <v>60</v>
      </c>
      <c r="AV230" s="238">
        <v>11</v>
      </c>
      <c r="AW230" s="238">
        <v>21</v>
      </c>
      <c r="CT230" s="238">
        <v>465012</v>
      </c>
      <c r="CU230" s="238">
        <v>4967738</v>
      </c>
      <c r="CV230" s="238">
        <v>44.862196300000001</v>
      </c>
      <c r="CW230" s="238">
        <v>-93.442866699999996</v>
      </c>
      <c r="CX230" s="238" t="s">
        <v>359</v>
      </c>
      <c r="CY230" s="238" t="s">
        <v>4938</v>
      </c>
    </row>
    <row r="231" spans="1:103" x14ac:dyDescent="0.25">
      <c r="A231" s="238">
        <v>10957754</v>
      </c>
      <c r="B231" s="238">
        <v>2</v>
      </c>
      <c r="C231" s="238">
        <v>212</v>
      </c>
      <c r="D231" s="238">
        <v>158.02099999999999</v>
      </c>
      <c r="E231" s="238">
        <v>27</v>
      </c>
      <c r="F231" s="238" t="s">
        <v>2420</v>
      </c>
      <c r="H231" s="238" t="s">
        <v>354</v>
      </c>
      <c r="I231" s="238">
        <v>25</v>
      </c>
      <c r="K231" s="238">
        <v>15447</v>
      </c>
      <c r="L231" s="238">
        <v>141330031</v>
      </c>
      <c r="M231" s="238">
        <v>4</v>
      </c>
      <c r="N231" s="238">
        <v>29</v>
      </c>
      <c r="O231" s="238">
        <v>2014</v>
      </c>
      <c r="P231" s="238" t="s">
        <v>368</v>
      </c>
      <c r="Q231" s="238">
        <v>18</v>
      </c>
      <c r="S231" s="238">
        <v>5</v>
      </c>
      <c r="T231" s="238">
        <v>0</v>
      </c>
      <c r="U231" s="238">
        <v>2</v>
      </c>
      <c r="V231" s="238">
        <v>1</v>
      </c>
      <c r="W231" s="238">
        <v>10</v>
      </c>
      <c r="X231" s="238">
        <v>3</v>
      </c>
      <c r="Y231" s="238">
        <v>1</v>
      </c>
      <c r="Z231" s="238">
        <v>3</v>
      </c>
      <c r="AA231" s="238">
        <v>2</v>
      </c>
      <c r="AB231" s="238">
        <v>2</v>
      </c>
      <c r="AC231" s="238">
        <v>98</v>
      </c>
      <c r="AF231" s="238" t="s">
        <v>358</v>
      </c>
      <c r="AG231" s="238">
        <v>7</v>
      </c>
      <c r="AH231" s="238">
        <v>2</v>
      </c>
      <c r="AI231" s="238">
        <v>2</v>
      </c>
      <c r="AJ231" s="238">
        <v>3</v>
      </c>
      <c r="AK231" s="238">
        <v>4</v>
      </c>
      <c r="AL231" s="238">
        <v>33</v>
      </c>
      <c r="AM231" s="238" t="s">
        <v>363</v>
      </c>
      <c r="AN231" s="238">
        <v>5</v>
      </c>
      <c r="AO231" s="238">
        <v>1</v>
      </c>
      <c r="AS231" s="238">
        <v>2</v>
      </c>
      <c r="AT231" s="238">
        <v>20</v>
      </c>
      <c r="AU231" s="238">
        <v>35</v>
      </c>
      <c r="AV231" s="238">
        <v>11</v>
      </c>
      <c r="AW231" s="238">
        <v>20</v>
      </c>
      <c r="AX231" s="238">
        <v>2</v>
      </c>
      <c r="AY231" s="238">
        <v>2</v>
      </c>
      <c r="AZ231" s="238">
        <v>3</v>
      </c>
      <c r="BA231" s="238">
        <v>7</v>
      </c>
      <c r="BB231" s="238">
        <v>26</v>
      </c>
      <c r="BC231" s="238" t="s">
        <v>363</v>
      </c>
      <c r="BD231" s="238">
        <v>5</v>
      </c>
      <c r="BE231" s="238">
        <v>9</v>
      </c>
      <c r="BI231" s="238">
        <v>2</v>
      </c>
      <c r="BJ231" s="238">
        <v>20</v>
      </c>
      <c r="BK231" s="238">
        <v>35</v>
      </c>
      <c r="BL231" s="238">
        <v>11</v>
      </c>
      <c r="BM231" s="238">
        <v>20</v>
      </c>
      <c r="CT231" s="238">
        <v>465012</v>
      </c>
      <c r="CU231" s="238">
        <v>4967738</v>
      </c>
      <c r="CV231" s="238">
        <v>44.862196300000001</v>
      </c>
      <c r="CW231" s="238">
        <v>-93.442866699999996</v>
      </c>
      <c r="CX231" s="238" t="s">
        <v>359</v>
      </c>
    </row>
    <row r="232" spans="1:103" x14ac:dyDescent="0.25">
      <c r="A232" s="238">
        <v>10959081</v>
      </c>
      <c r="B232" s="238">
        <v>2</v>
      </c>
      <c r="C232" s="238">
        <v>212</v>
      </c>
      <c r="D232" s="238">
        <v>158.02099999999999</v>
      </c>
      <c r="E232" s="238">
        <v>27</v>
      </c>
      <c r="F232" s="238" t="s">
        <v>2420</v>
      </c>
      <c r="H232" s="238" t="s">
        <v>354</v>
      </c>
      <c r="I232" s="238">
        <v>25</v>
      </c>
      <c r="K232" s="238">
        <v>1400018911</v>
      </c>
      <c r="L232" s="238">
        <v>141560124</v>
      </c>
      <c r="M232" s="238">
        <v>5</v>
      </c>
      <c r="N232" s="238">
        <v>23</v>
      </c>
      <c r="O232" s="238">
        <v>2014</v>
      </c>
      <c r="P232" s="238" t="s">
        <v>362</v>
      </c>
      <c r="Q232" s="238">
        <v>11</v>
      </c>
      <c r="S232" s="238">
        <v>5</v>
      </c>
      <c r="T232" s="238">
        <v>0</v>
      </c>
      <c r="U232" s="238">
        <v>2</v>
      </c>
      <c r="V232" s="238">
        <v>1</v>
      </c>
      <c r="W232" s="238">
        <v>10</v>
      </c>
      <c r="X232" s="238">
        <v>10</v>
      </c>
      <c r="Y232" s="238">
        <v>1</v>
      </c>
      <c r="AA232" s="238">
        <v>1</v>
      </c>
      <c r="AB232" s="238">
        <v>1</v>
      </c>
      <c r="AC232" s="238">
        <v>98</v>
      </c>
      <c r="AF232" s="238" t="s">
        <v>358</v>
      </c>
      <c r="AG232" s="238">
        <v>7</v>
      </c>
      <c r="AH232" s="238">
        <v>2</v>
      </c>
      <c r="AI232" s="238">
        <v>2</v>
      </c>
      <c r="AJ232" s="238">
        <v>3</v>
      </c>
      <c r="AK232" s="238">
        <v>23</v>
      </c>
      <c r="AL232" s="238">
        <v>78</v>
      </c>
      <c r="AM232" s="238" t="s">
        <v>354</v>
      </c>
      <c r="AN232" s="238">
        <v>5</v>
      </c>
      <c r="AO232" s="238">
        <v>15</v>
      </c>
      <c r="AT232" s="238">
        <v>20</v>
      </c>
      <c r="AV232" s="238">
        <v>11</v>
      </c>
      <c r="AW232" s="238">
        <v>20</v>
      </c>
      <c r="AX232" s="238">
        <v>0</v>
      </c>
      <c r="AY232" s="238">
        <v>2</v>
      </c>
      <c r="AZ232" s="238">
        <v>3</v>
      </c>
      <c r="BB232" s="238">
        <v>29</v>
      </c>
      <c r="BC232" s="238" t="s">
        <v>363</v>
      </c>
      <c r="BD232" s="238">
        <v>5</v>
      </c>
      <c r="BE232" s="238">
        <v>1</v>
      </c>
      <c r="BJ232" s="238">
        <v>20</v>
      </c>
      <c r="BL232" s="238">
        <v>11</v>
      </c>
      <c r="BM232" s="238">
        <v>20</v>
      </c>
      <c r="CT232" s="238">
        <v>465012</v>
      </c>
      <c r="CU232" s="238">
        <v>4967738</v>
      </c>
      <c r="CV232" s="238">
        <v>44.862196300000001</v>
      </c>
      <c r="CW232" s="238">
        <v>-93.442866699999996</v>
      </c>
      <c r="CX232" s="238" t="s">
        <v>359</v>
      </c>
    </row>
    <row r="233" spans="1:103" x14ac:dyDescent="0.25">
      <c r="A233" s="238">
        <v>10959522</v>
      </c>
      <c r="B233" s="238">
        <v>2</v>
      </c>
      <c r="C233" s="238">
        <v>212</v>
      </c>
      <c r="D233" s="238">
        <v>158.02099999999999</v>
      </c>
      <c r="E233" s="238">
        <v>27</v>
      </c>
      <c r="F233" s="238" t="s">
        <v>2420</v>
      </c>
      <c r="H233" s="238" t="s">
        <v>354</v>
      </c>
      <c r="I233" s="238">
        <v>25</v>
      </c>
      <c r="K233" s="238">
        <v>1400020154</v>
      </c>
      <c r="L233" s="238">
        <v>141630071</v>
      </c>
      <c r="M233" s="238">
        <v>5</v>
      </c>
      <c r="N233" s="238">
        <v>31</v>
      </c>
      <c r="O233" s="238">
        <v>2014</v>
      </c>
      <c r="P233" s="238" t="s">
        <v>364</v>
      </c>
      <c r="Q233" s="238">
        <v>17</v>
      </c>
      <c r="S233" s="238">
        <v>4</v>
      </c>
      <c r="T233" s="238">
        <v>0</v>
      </c>
      <c r="U233" s="238">
        <v>1</v>
      </c>
      <c r="V233" s="238">
        <v>4</v>
      </c>
      <c r="W233" s="238">
        <v>45</v>
      </c>
      <c r="X233" s="238">
        <v>25</v>
      </c>
      <c r="Y233" s="238">
        <v>1</v>
      </c>
      <c r="Z233" s="238">
        <v>2</v>
      </c>
      <c r="AB233" s="238">
        <v>1</v>
      </c>
      <c r="AC233" s="238">
        <v>98</v>
      </c>
      <c r="AF233" s="238" t="s">
        <v>358</v>
      </c>
      <c r="AG233" s="238">
        <v>3</v>
      </c>
      <c r="AH233" s="238">
        <v>2</v>
      </c>
      <c r="AI233" s="238">
        <v>2</v>
      </c>
      <c r="AJ233" s="238">
        <v>4</v>
      </c>
      <c r="AK233" s="238">
        <v>21</v>
      </c>
      <c r="AL233" s="238">
        <v>32</v>
      </c>
      <c r="AM233" s="238" t="s">
        <v>363</v>
      </c>
      <c r="AN233" s="238">
        <v>5</v>
      </c>
      <c r="AS233" s="238">
        <v>2</v>
      </c>
      <c r="AT233" s="238">
        <v>98</v>
      </c>
      <c r="AU233" s="238">
        <v>60</v>
      </c>
      <c r="AV233" s="238">
        <v>10</v>
      </c>
      <c r="AW233" s="238">
        <v>20</v>
      </c>
      <c r="CT233" s="238">
        <v>465012</v>
      </c>
      <c r="CU233" s="238">
        <v>4967738</v>
      </c>
      <c r="CV233" s="238">
        <v>44.862196300000001</v>
      </c>
      <c r="CW233" s="238">
        <v>-93.442866699999996</v>
      </c>
      <c r="CX233" s="238" t="s">
        <v>359</v>
      </c>
    </row>
    <row r="234" spans="1:103" x14ac:dyDescent="0.25">
      <c r="A234" s="238">
        <v>10968326</v>
      </c>
      <c r="B234" s="238">
        <v>2</v>
      </c>
      <c r="C234" s="238">
        <v>212</v>
      </c>
      <c r="D234" s="238">
        <v>158.02099999999999</v>
      </c>
      <c r="E234" s="238">
        <v>27</v>
      </c>
      <c r="F234" s="238" t="s">
        <v>2420</v>
      </c>
      <c r="H234" s="238" t="s">
        <v>354</v>
      </c>
      <c r="I234" s="238">
        <v>25</v>
      </c>
      <c r="K234" s="238">
        <v>14506532</v>
      </c>
      <c r="L234" s="238">
        <v>141870097</v>
      </c>
      <c r="M234" s="238">
        <v>6</v>
      </c>
      <c r="N234" s="238">
        <v>17</v>
      </c>
      <c r="O234" s="238">
        <v>2014</v>
      </c>
      <c r="P234" s="238" t="s">
        <v>368</v>
      </c>
      <c r="Q234" s="238">
        <v>7</v>
      </c>
      <c r="R234" s="238" t="s">
        <v>369</v>
      </c>
      <c r="S234" s="238">
        <v>5</v>
      </c>
      <c r="T234" s="238">
        <v>0</v>
      </c>
      <c r="U234" s="238">
        <v>2</v>
      </c>
      <c r="V234" s="238">
        <v>1</v>
      </c>
      <c r="W234" s="238">
        <v>10</v>
      </c>
      <c r="X234" s="238">
        <v>2</v>
      </c>
      <c r="Y234" s="238">
        <v>1</v>
      </c>
      <c r="Z234" s="238">
        <v>1</v>
      </c>
      <c r="AB234" s="238">
        <v>1</v>
      </c>
      <c r="AC234" s="238">
        <v>98</v>
      </c>
      <c r="AD234" s="238" t="s">
        <v>376</v>
      </c>
      <c r="AE234" s="238" t="s">
        <v>4836</v>
      </c>
      <c r="AF234" s="238" t="s">
        <v>358</v>
      </c>
      <c r="AG234" s="238">
        <v>7</v>
      </c>
      <c r="AH234" s="238">
        <v>2</v>
      </c>
      <c r="AI234" s="238">
        <v>4</v>
      </c>
      <c r="AJ234" s="238">
        <v>3</v>
      </c>
      <c r="AK234" s="238">
        <v>21</v>
      </c>
      <c r="AL234" s="238">
        <v>19</v>
      </c>
      <c r="AM234" s="238" t="s">
        <v>354</v>
      </c>
      <c r="AN234" s="238">
        <v>5</v>
      </c>
      <c r="AO234" s="238">
        <v>15</v>
      </c>
      <c r="AP234" s="238">
        <v>5</v>
      </c>
      <c r="AS234" s="238">
        <v>1</v>
      </c>
      <c r="AT234" s="238">
        <v>98</v>
      </c>
      <c r="AU234" s="238">
        <v>60</v>
      </c>
      <c r="AV234" s="238">
        <v>11</v>
      </c>
      <c r="AW234" s="238">
        <v>21</v>
      </c>
      <c r="AX234" s="238">
        <v>2</v>
      </c>
      <c r="AY234" s="238">
        <v>1</v>
      </c>
      <c r="AZ234" s="238">
        <v>3</v>
      </c>
      <c r="BA234" s="238">
        <v>26</v>
      </c>
      <c r="BB234" s="238">
        <v>44</v>
      </c>
      <c r="BC234" s="238" t="s">
        <v>363</v>
      </c>
      <c r="BD234" s="238">
        <v>5</v>
      </c>
      <c r="BE234" s="238">
        <v>1</v>
      </c>
      <c r="BI234" s="238">
        <v>1</v>
      </c>
      <c r="BJ234" s="238">
        <v>98</v>
      </c>
      <c r="BK234" s="238">
        <v>60</v>
      </c>
      <c r="BL234" s="238">
        <v>11</v>
      </c>
      <c r="BM234" s="238">
        <v>21</v>
      </c>
      <c r="CT234" s="238">
        <v>465012</v>
      </c>
      <c r="CU234" s="238">
        <v>4967738</v>
      </c>
      <c r="CV234" s="238">
        <v>44.862196300000001</v>
      </c>
      <c r="CW234" s="238">
        <v>-93.442866699999996</v>
      </c>
      <c r="CX234" s="238" t="s">
        <v>359</v>
      </c>
      <c r="CY234" s="238" t="s">
        <v>4939</v>
      </c>
    </row>
    <row r="235" spans="1:103" x14ac:dyDescent="0.25">
      <c r="A235" s="238">
        <v>10969110</v>
      </c>
      <c r="B235" s="238">
        <v>2</v>
      </c>
      <c r="C235" s="238">
        <v>212</v>
      </c>
      <c r="D235" s="238">
        <v>158.02099999999999</v>
      </c>
      <c r="E235" s="238">
        <v>27</v>
      </c>
      <c r="F235" s="238" t="s">
        <v>2420</v>
      </c>
      <c r="H235" s="238" t="s">
        <v>354</v>
      </c>
      <c r="I235" s="238">
        <v>25</v>
      </c>
      <c r="K235" s="238">
        <v>1400025387</v>
      </c>
      <c r="L235" s="238">
        <v>141980054</v>
      </c>
      <c r="M235" s="238">
        <v>7</v>
      </c>
      <c r="N235" s="238">
        <v>3</v>
      </c>
      <c r="O235" s="238">
        <v>2014</v>
      </c>
      <c r="P235" s="238" t="s">
        <v>384</v>
      </c>
      <c r="Q235" s="238">
        <v>15</v>
      </c>
      <c r="S235" s="238">
        <v>5</v>
      </c>
      <c r="T235" s="238">
        <v>0</v>
      </c>
      <c r="U235" s="238">
        <v>3</v>
      </c>
      <c r="V235" s="238">
        <v>1</v>
      </c>
      <c r="W235" s="238">
        <v>10</v>
      </c>
      <c r="X235" s="238">
        <v>25</v>
      </c>
      <c r="Y235" s="238">
        <v>1</v>
      </c>
      <c r="Z235" s="238">
        <v>1</v>
      </c>
      <c r="AB235" s="238">
        <v>1</v>
      </c>
      <c r="AC235" s="238">
        <v>98</v>
      </c>
      <c r="AF235" s="238" t="s">
        <v>358</v>
      </c>
      <c r="AG235" s="238">
        <v>7</v>
      </c>
      <c r="AH235" s="238">
        <v>2</v>
      </c>
      <c r="AI235" s="238">
        <v>2</v>
      </c>
      <c r="AJ235" s="238">
        <v>3</v>
      </c>
      <c r="AK235" s="238">
        <v>21</v>
      </c>
      <c r="AL235" s="238">
        <v>20</v>
      </c>
      <c r="AM235" s="238" t="s">
        <v>363</v>
      </c>
      <c r="AN235" s="238">
        <v>5</v>
      </c>
      <c r="AO235" s="238">
        <v>1</v>
      </c>
      <c r="AS235" s="238">
        <v>1</v>
      </c>
      <c r="AT235" s="238">
        <v>98</v>
      </c>
      <c r="AU235" s="238">
        <v>60</v>
      </c>
      <c r="AV235" s="238">
        <v>11</v>
      </c>
      <c r="AW235" s="238">
        <v>21</v>
      </c>
      <c r="AX235" s="238">
        <v>2</v>
      </c>
      <c r="AY235" s="238">
        <v>2</v>
      </c>
      <c r="AZ235" s="238">
        <v>3</v>
      </c>
      <c r="BA235" s="238">
        <v>21</v>
      </c>
      <c r="BB235" s="238">
        <v>44</v>
      </c>
      <c r="BC235" s="238" t="s">
        <v>363</v>
      </c>
      <c r="BD235" s="238">
        <v>5</v>
      </c>
      <c r="BE235" s="238">
        <v>1</v>
      </c>
      <c r="BI235" s="238">
        <v>1</v>
      </c>
      <c r="BJ235" s="238">
        <v>98</v>
      </c>
      <c r="BK235" s="238">
        <v>60</v>
      </c>
      <c r="BL235" s="238">
        <v>11</v>
      </c>
      <c r="BM235" s="238">
        <v>21</v>
      </c>
      <c r="BN235" s="238">
        <v>2</v>
      </c>
      <c r="BO235" s="238">
        <v>2</v>
      </c>
      <c r="BP235" s="238">
        <v>3</v>
      </c>
      <c r="BQ235" s="238">
        <v>28</v>
      </c>
      <c r="BR235" s="238">
        <v>28</v>
      </c>
      <c r="BS235" s="238" t="s">
        <v>354</v>
      </c>
      <c r="BT235" s="238">
        <v>5</v>
      </c>
      <c r="BU235" s="238">
        <v>15</v>
      </c>
      <c r="BY235" s="238">
        <v>1</v>
      </c>
      <c r="BZ235" s="238">
        <v>98</v>
      </c>
      <c r="CA235" s="238">
        <v>60</v>
      </c>
      <c r="CB235" s="238">
        <v>11</v>
      </c>
      <c r="CC235" s="238">
        <v>21</v>
      </c>
      <c r="CT235" s="238">
        <v>465012</v>
      </c>
      <c r="CU235" s="238">
        <v>4967738</v>
      </c>
      <c r="CV235" s="238">
        <v>44.862196300000001</v>
      </c>
      <c r="CW235" s="238">
        <v>-93.442866699999996</v>
      </c>
      <c r="CX235" s="238" t="s">
        <v>359</v>
      </c>
    </row>
    <row r="236" spans="1:103" x14ac:dyDescent="0.25">
      <c r="A236" s="238">
        <v>10968477</v>
      </c>
      <c r="B236" s="238">
        <v>2</v>
      </c>
      <c r="C236" s="238">
        <v>212</v>
      </c>
      <c r="D236" s="238">
        <v>158.02099999999999</v>
      </c>
      <c r="E236" s="238">
        <v>27</v>
      </c>
      <c r="F236" s="238" t="s">
        <v>2420</v>
      </c>
      <c r="H236" s="238" t="s">
        <v>354</v>
      </c>
      <c r="I236" s="238">
        <v>25</v>
      </c>
      <c r="K236" s="238">
        <v>14507300</v>
      </c>
      <c r="L236" s="238">
        <v>141890278</v>
      </c>
      <c r="M236" s="238">
        <v>7</v>
      </c>
      <c r="N236" s="238">
        <v>8</v>
      </c>
      <c r="O236" s="238">
        <v>2014</v>
      </c>
      <c r="P236" s="238" t="s">
        <v>368</v>
      </c>
      <c r="Q236" s="238">
        <v>7</v>
      </c>
      <c r="R236" s="238" t="s">
        <v>369</v>
      </c>
      <c r="S236" s="238">
        <v>3</v>
      </c>
      <c r="T236" s="238">
        <v>0</v>
      </c>
      <c r="U236" s="238">
        <v>2</v>
      </c>
      <c r="V236" s="238">
        <v>1</v>
      </c>
      <c r="W236" s="238">
        <v>10</v>
      </c>
      <c r="X236" s="238">
        <v>2</v>
      </c>
      <c r="Y236" s="238">
        <v>1</v>
      </c>
      <c r="Z236" s="238">
        <v>1</v>
      </c>
      <c r="AB236" s="238">
        <v>1</v>
      </c>
      <c r="AC236" s="238">
        <v>98</v>
      </c>
      <c r="AD236" s="238" t="s">
        <v>376</v>
      </c>
      <c r="AE236" s="238" t="s">
        <v>2616</v>
      </c>
      <c r="AF236" s="238" t="s">
        <v>358</v>
      </c>
      <c r="AG236" s="238">
        <v>7</v>
      </c>
      <c r="AH236" s="238">
        <v>2</v>
      </c>
      <c r="AI236" s="238">
        <v>2</v>
      </c>
      <c r="AJ236" s="238">
        <v>3</v>
      </c>
      <c r="AK236" s="238">
        <v>8</v>
      </c>
      <c r="AL236" s="238">
        <v>34</v>
      </c>
      <c r="AM236" s="238" t="s">
        <v>354</v>
      </c>
      <c r="AN236" s="238">
        <v>5</v>
      </c>
      <c r="AO236" s="238">
        <v>1</v>
      </c>
      <c r="AS236" s="238">
        <v>3</v>
      </c>
      <c r="AT236" s="238">
        <v>98</v>
      </c>
      <c r="AU236" s="238">
        <v>60</v>
      </c>
      <c r="AV236" s="238">
        <v>11</v>
      </c>
      <c r="AW236" s="238">
        <v>21</v>
      </c>
      <c r="AX236" s="238">
        <v>2</v>
      </c>
      <c r="AY236" s="238">
        <v>2</v>
      </c>
      <c r="AZ236" s="238">
        <v>3</v>
      </c>
      <c r="BA236" s="238">
        <v>21</v>
      </c>
      <c r="BB236" s="238">
        <v>23</v>
      </c>
      <c r="BC236" s="238" t="s">
        <v>354</v>
      </c>
      <c r="BD236" s="238">
        <v>5</v>
      </c>
      <c r="BE236" s="238">
        <v>5</v>
      </c>
      <c r="BI236" s="238">
        <v>3</v>
      </c>
      <c r="BJ236" s="238">
        <v>98</v>
      </c>
      <c r="BK236" s="238">
        <v>60</v>
      </c>
      <c r="BL236" s="238">
        <v>11</v>
      </c>
      <c r="BM236" s="238">
        <v>21</v>
      </c>
      <c r="CT236" s="238">
        <v>465012</v>
      </c>
      <c r="CU236" s="238">
        <v>4967738</v>
      </c>
      <c r="CV236" s="238">
        <v>44.862196300000001</v>
      </c>
      <c r="CW236" s="238">
        <v>-93.442866699999996</v>
      </c>
      <c r="CX236" s="238" t="s">
        <v>359</v>
      </c>
      <c r="CY236" s="238" t="s">
        <v>4940</v>
      </c>
    </row>
    <row r="237" spans="1:103" x14ac:dyDescent="0.25">
      <c r="A237" s="238">
        <v>11009639</v>
      </c>
      <c r="B237" s="238">
        <v>2</v>
      </c>
      <c r="C237" s="238">
        <v>212</v>
      </c>
      <c r="D237" s="238">
        <v>158.02099999999999</v>
      </c>
      <c r="E237" s="238">
        <v>27</v>
      </c>
      <c r="F237" s="238" t="s">
        <v>2420</v>
      </c>
      <c r="H237" s="238" t="s">
        <v>354</v>
      </c>
      <c r="I237" s="238">
        <v>25</v>
      </c>
      <c r="K237" s="238">
        <v>201400049974</v>
      </c>
      <c r="L237" s="238">
        <v>150080051</v>
      </c>
      <c r="M237" s="238">
        <v>12</v>
      </c>
      <c r="N237" s="238">
        <v>27</v>
      </c>
      <c r="O237" s="238">
        <v>2014</v>
      </c>
      <c r="P237" s="238" t="s">
        <v>364</v>
      </c>
      <c r="Q237" s="238">
        <v>14</v>
      </c>
      <c r="S237" s="238">
        <v>5</v>
      </c>
      <c r="T237" s="238">
        <v>0</v>
      </c>
      <c r="U237" s="238">
        <v>3</v>
      </c>
      <c r="V237" s="238">
        <v>1</v>
      </c>
      <c r="W237" s="238">
        <v>10</v>
      </c>
      <c r="X237" s="238">
        <v>26</v>
      </c>
      <c r="Y237" s="238">
        <v>1</v>
      </c>
      <c r="Z237" s="238">
        <v>1</v>
      </c>
      <c r="AB237" s="238">
        <v>4</v>
      </c>
      <c r="AC237" s="238">
        <v>98</v>
      </c>
      <c r="AF237" s="238" t="s">
        <v>358</v>
      </c>
      <c r="AG237" s="238">
        <v>7</v>
      </c>
      <c r="AH237" s="238">
        <v>2</v>
      </c>
      <c r="AI237" s="238">
        <v>2</v>
      </c>
      <c r="AJ237" s="238">
        <v>3</v>
      </c>
      <c r="AK237" s="238">
        <v>26</v>
      </c>
      <c r="AL237" s="238">
        <v>37</v>
      </c>
      <c r="AM237" s="238" t="s">
        <v>354</v>
      </c>
      <c r="AN237" s="238">
        <v>5</v>
      </c>
      <c r="AO237" s="238">
        <v>1</v>
      </c>
      <c r="AS237" s="238">
        <v>2</v>
      </c>
      <c r="AT237" s="238">
        <v>20</v>
      </c>
      <c r="AU237" s="238">
        <v>60</v>
      </c>
      <c r="AV237" s="238">
        <v>10</v>
      </c>
      <c r="AW237" s="238">
        <v>22</v>
      </c>
      <c r="AX237" s="238">
        <v>0</v>
      </c>
      <c r="AY237" s="238">
        <v>2</v>
      </c>
      <c r="AZ237" s="238">
        <v>3</v>
      </c>
      <c r="BB237" s="238">
        <v>28</v>
      </c>
      <c r="BC237" s="238" t="s">
        <v>363</v>
      </c>
      <c r="BD237" s="238">
        <v>5</v>
      </c>
      <c r="BE237" s="238">
        <v>1</v>
      </c>
      <c r="BI237" s="238">
        <v>2</v>
      </c>
      <c r="BJ237" s="238">
        <v>20</v>
      </c>
      <c r="BK237" s="238">
        <v>60</v>
      </c>
      <c r="BL237" s="238">
        <v>10</v>
      </c>
      <c r="BM237" s="238">
        <v>22</v>
      </c>
      <c r="BN237" s="238">
        <v>2</v>
      </c>
      <c r="BO237" s="238">
        <v>2</v>
      </c>
      <c r="BP237" s="238">
        <v>3</v>
      </c>
      <c r="BQ237" s="238">
        <v>26</v>
      </c>
      <c r="BR237" s="238">
        <v>57</v>
      </c>
      <c r="BS237" s="238" t="s">
        <v>363</v>
      </c>
      <c r="BT237" s="238">
        <v>5</v>
      </c>
      <c r="BU237" s="238">
        <v>3</v>
      </c>
      <c r="BY237" s="238">
        <v>2</v>
      </c>
      <c r="BZ237" s="238">
        <v>20</v>
      </c>
      <c r="CA237" s="238">
        <v>60</v>
      </c>
      <c r="CB237" s="238">
        <v>10</v>
      </c>
      <c r="CC237" s="238">
        <v>22</v>
      </c>
      <c r="CT237" s="238">
        <v>465012</v>
      </c>
      <c r="CU237" s="238">
        <v>4967738</v>
      </c>
      <c r="CV237" s="238">
        <v>44.862196300000001</v>
      </c>
      <c r="CW237" s="238">
        <v>-93.442866699999996</v>
      </c>
      <c r="CX237" s="238" t="s">
        <v>359</v>
      </c>
    </row>
    <row r="238" spans="1:103" x14ac:dyDescent="0.25">
      <c r="A238" s="238">
        <v>11009021</v>
      </c>
      <c r="B238" s="238">
        <v>2</v>
      </c>
      <c r="C238" s="238">
        <v>212</v>
      </c>
      <c r="D238" s="238">
        <v>158.02099999999999</v>
      </c>
      <c r="E238" s="238">
        <v>27</v>
      </c>
      <c r="F238" s="238" t="s">
        <v>2420</v>
      </c>
      <c r="H238" s="238" t="s">
        <v>354</v>
      </c>
      <c r="I238" s="238">
        <v>25</v>
      </c>
      <c r="K238" s="238">
        <v>14514048</v>
      </c>
      <c r="L238" s="238">
        <v>143630270</v>
      </c>
      <c r="M238" s="238">
        <v>12</v>
      </c>
      <c r="N238" s="238">
        <v>29</v>
      </c>
      <c r="O238" s="238">
        <v>2014</v>
      </c>
      <c r="P238" s="238" t="s">
        <v>361</v>
      </c>
      <c r="Q238" s="238">
        <v>18</v>
      </c>
      <c r="R238" s="238" t="s">
        <v>369</v>
      </c>
      <c r="S238" s="238">
        <v>5</v>
      </c>
      <c r="T238" s="238">
        <v>0</v>
      </c>
      <c r="U238" s="238">
        <v>2</v>
      </c>
      <c r="V238" s="238">
        <v>1</v>
      </c>
      <c r="W238" s="238">
        <v>10</v>
      </c>
      <c r="X238" s="238">
        <v>2</v>
      </c>
      <c r="Y238" s="238">
        <v>3</v>
      </c>
      <c r="Z238" s="238">
        <v>1</v>
      </c>
      <c r="AB238" s="238">
        <v>1</v>
      </c>
      <c r="AC238" s="238">
        <v>98</v>
      </c>
      <c r="AD238" s="238" t="s">
        <v>376</v>
      </c>
      <c r="AE238" s="238" t="s">
        <v>2616</v>
      </c>
      <c r="AF238" s="238" t="s">
        <v>358</v>
      </c>
      <c r="AG238" s="238">
        <v>7</v>
      </c>
      <c r="AH238" s="238">
        <v>2</v>
      </c>
      <c r="AI238" s="238">
        <v>2</v>
      </c>
      <c r="AJ238" s="238">
        <v>3</v>
      </c>
      <c r="AK238" s="238">
        <v>21</v>
      </c>
      <c r="AL238" s="238">
        <v>33</v>
      </c>
      <c r="AM238" s="238" t="s">
        <v>363</v>
      </c>
      <c r="AN238" s="238">
        <v>5</v>
      </c>
      <c r="AO238" s="238">
        <v>1</v>
      </c>
      <c r="AS238" s="238">
        <v>3</v>
      </c>
      <c r="AT238" s="238">
        <v>98</v>
      </c>
      <c r="AU238" s="238">
        <v>60</v>
      </c>
      <c r="AV238" s="238">
        <v>10</v>
      </c>
      <c r="AW238" s="238">
        <v>21</v>
      </c>
      <c r="AX238" s="238">
        <v>2</v>
      </c>
      <c r="AY238" s="238">
        <v>2</v>
      </c>
      <c r="AZ238" s="238">
        <v>3</v>
      </c>
      <c r="BA238" s="238">
        <v>21</v>
      </c>
      <c r="BB238" s="238">
        <v>58</v>
      </c>
      <c r="BC238" s="238" t="s">
        <v>354</v>
      </c>
      <c r="BD238" s="238">
        <v>5</v>
      </c>
      <c r="BE238" s="238">
        <v>5</v>
      </c>
      <c r="BI238" s="238">
        <v>3</v>
      </c>
      <c r="BJ238" s="238">
        <v>98</v>
      </c>
      <c r="BK238" s="238">
        <v>60</v>
      </c>
      <c r="BL238" s="238">
        <v>10</v>
      </c>
      <c r="BM238" s="238">
        <v>21</v>
      </c>
      <c r="CT238" s="238">
        <v>465012</v>
      </c>
      <c r="CU238" s="238">
        <v>4967738</v>
      </c>
      <c r="CV238" s="238">
        <v>44.862196300000001</v>
      </c>
      <c r="CW238" s="238">
        <v>-93.442866699999996</v>
      </c>
      <c r="CX238" s="238" t="s">
        <v>359</v>
      </c>
      <c r="CY238" s="238" t="s">
        <v>4941</v>
      </c>
    </row>
    <row r="239" spans="1:103" x14ac:dyDescent="0.25">
      <c r="A239" s="238">
        <v>11025377</v>
      </c>
      <c r="B239" s="238">
        <v>2</v>
      </c>
      <c r="C239" s="238">
        <v>212</v>
      </c>
      <c r="D239" s="238">
        <v>158.02099999999999</v>
      </c>
      <c r="E239" s="238">
        <v>27</v>
      </c>
      <c r="F239" s="238" t="s">
        <v>2420</v>
      </c>
      <c r="H239" s="238" t="s">
        <v>354</v>
      </c>
      <c r="I239" s="238">
        <v>25</v>
      </c>
      <c r="K239" s="238">
        <v>201500000103</v>
      </c>
      <c r="L239" s="238">
        <v>150220073</v>
      </c>
      <c r="M239" s="238">
        <v>1</v>
      </c>
      <c r="N239" s="238">
        <v>8</v>
      </c>
      <c r="O239" s="238">
        <v>2015</v>
      </c>
      <c r="P239" s="238" t="s">
        <v>384</v>
      </c>
      <c r="Q239" s="238">
        <v>18</v>
      </c>
      <c r="S239" s="238">
        <v>4</v>
      </c>
      <c r="T239" s="238">
        <v>0</v>
      </c>
      <c r="U239" s="238">
        <v>2</v>
      </c>
      <c r="V239" s="238">
        <v>5</v>
      </c>
      <c r="W239" s="238">
        <v>10</v>
      </c>
      <c r="X239" s="238">
        <v>2</v>
      </c>
      <c r="Y239" s="238">
        <v>4</v>
      </c>
      <c r="Z239" s="238">
        <v>4</v>
      </c>
      <c r="AA239" s="238">
        <v>7</v>
      </c>
      <c r="AB239" s="238">
        <v>3</v>
      </c>
      <c r="AC239" s="238">
        <v>98</v>
      </c>
      <c r="AF239" s="238" t="s">
        <v>358</v>
      </c>
      <c r="AG239" s="238">
        <v>10</v>
      </c>
      <c r="AH239" s="238">
        <v>2</v>
      </c>
      <c r="AI239" s="238">
        <v>2</v>
      </c>
      <c r="AJ239" s="238">
        <v>3</v>
      </c>
      <c r="AK239" s="238">
        <v>21</v>
      </c>
      <c r="AL239" s="238">
        <v>18</v>
      </c>
      <c r="AM239" s="238" t="s">
        <v>363</v>
      </c>
      <c r="AO239" s="238">
        <v>1</v>
      </c>
      <c r="AS239" s="238">
        <v>3</v>
      </c>
      <c r="AT239" s="238">
        <v>98</v>
      </c>
      <c r="AU239" s="238">
        <v>65</v>
      </c>
      <c r="AV239" s="238">
        <v>11</v>
      </c>
      <c r="AW239" s="238">
        <v>21</v>
      </c>
      <c r="AX239" s="238">
        <v>2</v>
      </c>
      <c r="AY239" s="238">
        <v>3</v>
      </c>
      <c r="AZ239" s="238">
        <v>3</v>
      </c>
      <c r="BA239" s="238">
        <v>28</v>
      </c>
      <c r="BB239" s="238">
        <v>30</v>
      </c>
      <c r="BC239" s="238" t="s">
        <v>354</v>
      </c>
      <c r="BD239" s="238">
        <v>5</v>
      </c>
      <c r="BI239" s="238">
        <v>3</v>
      </c>
      <c r="BJ239" s="238">
        <v>98</v>
      </c>
      <c r="BK239" s="238">
        <v>65</v>
      </c>
      <c r="BL239" s="238">
        <v>11</v>
      </c>
      <c r="BM239" s="238">
        <v>21</v>
      </c>
      <c r="CT239" s="238">
        <v>465012</v>
      </c>
      <c r="CU239" s="238">
        <v>4967738</v>
      </c>
      <c r="CV239" s="238">
        <v>44.862196300000001</v>
      </c>
      <c r="CW239" s="238">
        <v>-93.442866699999996</v>
      </c>
      <c r="CX239" s="238" t="s">
        <v>359</v>
      </c>
    </row>
    <row r="240" spans="1:103" x14ac:dyDescent="0.25">
      <c r="A240" s="238">
        <v>11026249</v>
      </c>
      <c r="B240" s="238">
        <v>2</v>
      </c>
      <c r="C240" s="238">
        <v>212</v>
      </c>
      <c r="D240" s="238">
        <v>158.02099999999999</v>
      </c>
      <c r="E240" s="238">
        <v>27</v>
      </c>
      <c r="F240" s="238" t="s">
        <v>2420</v>
      </c>
      <c r="H240" s="238" t="s">
        <v>354</v>
      </c>
      <c r="I240" s="238">
        <v>25</v>
      </c>
      <c r="K240" s="238">
        <v>201500002067</v>
      </c>
      <c r="L240" s="238">
        <v>150360061</v>
      </c>
      <c r="M240" s="238">
        <v>1</v>
      </c>
      <c r="N240" s="238">
        <v>16</v>
      </c>
      <c r="O240" s="238">
        <v>2015</v>
      </c>
      <c r="P240" s="238" t="s">
        <v>362</v>
      </c>
      <c r="Q240" s="238">
        <v>17</v>
      </c>
      <c r="S240" s="238">
        <v>3</v>
      </c>
      <c r="T240" s="238">
        <v>0</v>
      </c>
      <c r="U240" s="238">
        <v>3</v>
      </c>
      <c r="V240" s="238">
        <v>1</v>
      </c>
      <c r="W240" s="238">
        <v>10</v>
      </c>
      <c r="X240" s="238">
        <v>2</v>
      </c>
      <c r="Y240" s="238">
        <v>4</v>
      </c>
      <c r="Z240" s="238">
        <v>2</v>
      </c>
      <c r="AB240" s="238">
        <v>2</v>
      </c>
      <c r="AC240" s="238">
        <v>98</v>
      </c>
      <c r="AF240" s="238" t="s">
        <v>358</v>
      </c>
      <c r="AG240" s="238">
        <v>7</v>
      </c>
      <c r="AH240" s="238">
        <v>2</v>
      </c>
      <c r="AI240" s="238">
        <v>2</v>
      </c>
      <c r="AJ240" s="238">
        <v>4</v>
      </c>
      <c r="AK240" s="238">
        <v>26</v>
      </c>
      <c r="AL240" s="238">
        <v>24</v>
      </c>
      <c r="AM240" s="238" t="s">
        <v>354</v>
      </c>
      <c r="AN240" s="238">
        <v>5</v>
      </c>
      <c r="AO240" s="238">
        <v>1</v>
      </c>
      <c r="AS240" s="238">
        <v>3</v>
      </c>
      <c r="AT240" s="238">
        <v>98</v>
      </c>
      <c r="AU240" s="238">
        <v>60</v>
      </c>
      <c r="AV240" s="238">
        <v>11</v>
      </c>
      <c r="AW240" s="238">
        <v>21</v>
      </c>
      <c r="AX240" s="238">
        <v>2</v>
      </c>
      <c r="AY240" s="238">
        <v>2</v>
      </c>
      <c r="AZ240" s="238">
        <v>4</v>
      </c>
      <c r="BA240" s="238">
        <v>8</v>
      </c>
      <c r="BB240" s="238">
        <v>30</v>
      </c>
      <c r="BC240" s="238" t="s">
        <v>363</v>
      </c>
      <c r="BD240" s="238">
        <v>5</v>
      </c>
      <c r="BE240" s="238">
        <v>1</v>
      </c>
      <c r="BI240" s="238">
        <v>3</v>
      </c>
      <c r="BJ240" s="238">
        <v>98</v>
      </c>
      <c r="BK240" s="238">
        <v>60</v>
      </c>
      <c r="BL240" s="238">
        <v>11</v>
      </c>
      <c r="BM240" s="238">
        <v>21</v>
      </c>
      <c r="BN240" s="238">
        <v>2</v>
      </c>
      <c r="BO240" s="238">
        <v>2</v>
      </c>
      <c r="BP240" s="238">
        <v>4</v>
      </c>
      <c r="BQ240" s="238">
        <v>21</v>
      </c>
      <c r="BR240" s="238">
        <v>33</v>
      </c>
      <c r="BS240" s="238" t="s">
        <v>354</v>
      </c>
      <c r="BT240" s="238">
        <v>5</v>
      </c>
      <c r="BU240" s="238">
        <v>15</v>
      </c>
      <c r="BY240" s="238">
        <v>3</v>
      </c>
      <c r="BZ240" s="238">
        <v>98</v>
      </c>
      <c r="CA240" s="238">
        <v>60</v>
      </c>
      <c r="CB240" s="238">
        <v>11</v>
      </c>
      <c r="CC240" s="238">
        <v>21</v>
      </c>
      <c r="CT240" s="238">
        <v>465012</v>
      </c>
      <c r="CU240" s="238">
        <v>4967738</v>
      </c>
      <c r="CV240" s="238">
        <v>44.862196300000001</v>
      </c>
      <c r="CW240" s="238">
        <v>-93.442866699999996</v>
      </c>
      <c r="CX240" s="238" t="s">
        <v>359</v>
      </c>
    </row>
    <row r="241" spans="1:103" x14ac:dyDescent="0.25">
      <c r="A241" s="238">
        <v>11027076</v>
      </c>
      <c r="B241" s="238">
        <v>2</v>
      </c>
      <c r="C241" s="238">
        <v>212</v>
      </c>
      <c r="D241" s="238">
        <v>158.02099999999999</v>
      </c>
      <c r="E241" s="238">
        <v>27</v>
      </c>
      <c r="F241" s="238" t="s">
        <v>2420</v>
      </c>
      <c r="H241" s="238" t="s">
        <v>354</v>
      </c>
      <c r="I241" s="238">
        <v>25</v>
      </c>
      <c r="K241" s="238">
        <v>201500004490</v>
      </c>
      <c r="L241" s="238">
        <v>150430159</v>
      </c>
      <c r="M241" s="238">
        <v>2</v>
      </c>
      <c r="N241" s="238">
        <v>3</v>
      </c>
      <c r="O241" s="238">
        <v>2015</v>
      </c>
      <c r="P241" s="238" t="s">
        <v>368</v>
      </c>
      <c r="Q241" s="238">
        <v>22</v>
      </c>
      <c r="S241" s="238">
        <v>4</v>
      </c>
      <c r="T241" s="238">
        <v>0</v>
      </c>
      <c r="U241" s="238">
        <v>1</v>
      </c>
      <c r="V241" s="238">
        <v>7</v>
      </c>
      <c r="W241" s="238">
        <v>32</v>
      </c>
      <c r="X241" s="238">
        <v>2</v>
      </c>
      <c r="Z241" s="238">
        <v>4</v>
      </c>
      <c r="AB241" s="238">
        <v>2</v>
      </c>
      <c r="AC241" s="238">
        <v>98</v>
      </c>
      <c r="AF241" s="238" t="s">
        <v>358</v>
      </c>
      <c r="AG241" s="238">
        <v>3</v>
      </c>
      <c r="AH241" s="238">
        <v>2</v>
      </c>
      <c r="AI241" s="238">
        <v>2</v>
      </c>
      <c r="AJ241" s="238">
        <v>3</v>
      </c>
      <c r="AK241" s="238">
        <v>21</v>
      </c>
      <c r="AL241" s="238">
        <v>30</v>
      </c>
      <c r="AM241" s="238" t="s">
        <v>363</v>
      </c>
      <c r="AN241" s="238">
        <v>5</v>
      </c>
      <c r="AS241" s="238">
        <v>1</v>
      </c>
      <c r="AT241" s="238">
        <v>98</v>
      </c>
      <c r="AU241" s="238">
        <v>60</v>
      </c>
      <c r="AV241" s="238">
        <v>10</v>
      </c>
      <c r="AW241" s="238">
        <v>21</v>
      </c>
      <c r="CT241" s="238">
        <v>465012</v>
      </c>
      <c r="CU241" s="238">
        <v>4967738</v>
      </c>
      <c r="CV241" s="238">
        <v>44.862196300000001</v>
      </c>
      <c r="CW241" s="238">
        <v>-93.442866699999996</v>
      </c>
      <c r="CX241" s="238" t="s">
        <v>359</v>
      </c>
    </row>
    <row r="242" spans="1:103" x14ac:dyDescent="0.25">
      <c r="A242" s="238">
        <v>11026082</v>
      </c>
      <c r="B242" s="238">
        <v>2</v>
      </c>
      <c r="C242" s="238">
        <v>212</v>
      </c>
      <c r="D242" s="238">
        <v>158.02099999999999</v>
      </c>
      <c r="E242" s="238">
        <v>27</v>
      </c>
      <c r="F242" s="238" t="s">
        <v>2420</v>
      </c>
      <c r="H242" s="238" t="s">
        <v>354</v>
      </c>
      <c r="I242" s="238">
        <v>25</v>
      </c>
      <c r="K242" s="238">
        <v>15501399</v>
      </c>
      <c r="L242" s="238">
        <v>150340318</v>
      </c>
      <c r="M242" s="238">
        <v>2</v>
      </c>
      <c r="N242" s="238">
        <v>3</v>
      </c>
      <c r="O242" s="238">
        <v>2015</v>
      </c>
      <c r="P242" s="238" t="s">
        <v>368</v>
      </c>
      <c r="Q242" s="238">
        <v>7</v>
      </c>
      <c r="R242" s="238" t="s">
        <v>369</v>
      </c>
      <c r="S242" s="238">
        <v>5</v>
      </c>
      <c r="T242" s="238">
        <v>0</v>
      </c>
      <c r="U242" s="238">
        <v>2</v>
      </c>
      <c r="V242" s="238">
        <v>1</v>
      </c>
      <c r="W242" s="238">
        <v>10</v>
      </c>
      <c r="X242" s="238">
        <v>2</v>
      </c>
      <c r="Y242" s="238">
        <v>1</v>
      </c>
      <c r="Z242" s="238">
        <v>2</v>
      </c>
      <c r="AB242" s="238">
        <v>1</v>
      </c>
      <c r="AC242" s="238">
        <v>98</v>
      </c>
      <c r="AD242" s="238" t="s">
        <v>376</v>
      </c>
      <c r="AE242" s="238" t="s">
        <v>4942</v>
      </c>
      <c r="AF242" s="238" t="s">
        <v>358</v>
      </c>
      <c r="AG242" s="238">
        <v>7</v>
      </c>
      <c r="AH242" s="238">
        <v>2</v>
      </c>
      <c r="AI242" s="238">
        <v>2</v>
      </c>
      <c r="AJ242" s="238">
        <v>3</v>
      </c>
      <c r="AK242" s="238">
        <v>27</v>
      </c>
      <c r="AL242" s="238">
        <v>17</v>
      </c>
      <c r="AM242" s="238" t="s">
        <v>354</v>
      </c>
      <c r="AN242" s="238">
        <v>5</v>
      </c>
      <c r="AO242" s="238">
        <v>5</v>
      </c>
      <c r="AP242" s="238">
        <v>15</v>
      </c>
      <c r="AS242" s="238">
        <v>1</v>
      </c>
      <c r="AT242" s="238">
        <v>98</v>
      </c>
      <c r="AU242" s="238">
        <v>60</v>
      </c>
      <c r="AV242" s="238">
        <v>11</v>
      </c>
      <c r="AW242" s="238">
        <v>21</v>
      </c>
      <c r="AX242" s="238">
        <v>2</v>
      </c>
      <c r="AY242" s="238">
        <v>4</v>
      </c>
      <c r="AZ242" s="238">
        <v>3</v>
      </c>
      <c r="BA242" s="238">
        <v>27</v>
      </c>
      <c r="BB242" s="238">
        <v>19</v>
      </c>
      <c r="BC242" s="238" t="s">
        <v>363</v>
      </c>
      <c r="BD242" s="238">
        <v>5</v>
      </c>
      <c r="BE242" s="238">
        <v>1</v>
      </c>
      <c r="BI242" s="238">
        <v>1</v>
      </c>
      <c r="BJ242" s="238">
        <v>98</v>
      </c>
      <c r="BK242" s="238">
        <v>60</v>
      </c>
      <c r="BL242" s="238">
        <v>11</v>
      </c>
      <c r="BM242" s="238">
        <v>21</v>
      </c>
      <c r="CT242" s="238">
        <v>465012</v>
      </c>
      <c r="CU242" s="238">
        <v>4967738</v>
      </c>
      <c r="CV242" s="238">
        <v>44.862196300000001</v>
      </c>
      <c r="CW242" s="238">
        <v>-93.442866699999996</v>
      </c>
      <c r="CX242" s="238" t="s">
        <v>359</v>
      </c>
      <c r="CY242" s="238" t="s">
        <v>4943</v>
      </c>
    </row>
    <row r="243" spans="1:103" x14ac:dyDescent="0.25">
      <c r="A243" s="238">
        <v>11036440</v>
      </c>
      <c r="B243" s="238">
        <v>2</v>
      </c>
      <c r="C243" s="238">
        <v>212</v>
      </c>
      <c r="D243" s="238">
        <v>158.02099999999999</v>
      </c>
      <c r="E243" s="238">
        <v>27</v>
      </c>
      <c r="F243" s="238" t="s">
        <v>2420</v>
      </c>
      <c r="H243" s="238" t="s">
        <v>354</v>
      </c>
      <c r="I243" s="238">
        <v>25</v>
      </c>
      <c r="K243" s="238">
        <v>201500006676</v>
      </c>
      <c r="L243" s="238">
        <v>150630064</v>
      </c>
      <c r="M243" s="238">
        <v>2</v>
      </c>
      <c r="N243" s="238">
        <v>20</v>
      </c>
      <c r="O243" s="238">
        <v>2015</v>
      </c>
      <c r="P243" s="238" t="s">
        <v>362</v>
      </c>
      <c r="Q243" s="238">
        <v>9</v>
      </c>
      <c r="S243" s="238">
        <v>5</v>
      </c>
      <c r="T243" s="238">
        <v>0</v>
      </c>
      <c r="U243" s="238">
        <v>3</v>
      </c>
      <c r="V243" s="238">
        <v>90</v>
      </c>
      <c r="W243" s="238">
        <v>10</v>
      </c>
      <c r="X243" s="238">
        <v>2</v>
      </c>
      <c r="Y243" s="238">
        <v>1</v>
      </c>
      <c r="Z243" s="238">
        <v>2</v>
      </c>
      <c r="AA243" s="238">
        <v>4</v>
      </c>
      <c r="AB243" s="238">
        <v>3</v>
      </c>
      <c r="AC243" s="238">
        <v>98</v>
      </c>
      <c r="AF243" s="238" t="s">
        <v>358</v>
      </c>
      <c r="AG243" s="238">
        <v>90</v>
      </c>
      <c r="AH243" s="238">
        <v>2</v>
      </c>
      <c r="AI243" s="238">
        <v>2</v>
      </c>
      <c r="AJ243" s="238">
        <v>3</v>
      </c>
      <c r="AK243" s="238">
        <v>21</v>
      </c>
      <c r="AL243" s="238">
        <v>23</v>
      </c>
      <c r="AM243" s="238" t="s">
        <v>363</v>
      </c>
      <c r="AN243" s="238">
        <v>5</v>
      </c>
      <c r="AS243" s="238">
        <v>4</v>
      </c>
      <c r="AT243" s="238">
        <v>98</v>
      </c>
      <c r="AU243" s="238">
        <v>60</v>
      </c>
      <c r="AV243" s="238">
        <v>11</v>
      </c>
      <c r="AW243" s="238">
        <v>21</v>
      </c>
      <c r="AX243" s="238">
        <v>2</v>
      </c>
      <c r="AY243" s="238">
        <v>2</v>
      </c>
      <c r="AZ243" s="238">
        <v>3</v>
      </c>
      <c r="BA243" s="238">
        <v>21</v>
      </c>
      <c r="BB243" s="238">
        <v>36</v>
      </c>
      <c r="BC243" s="238" t="s">
        <v>354</v>
      </c>
      <c r="BD243" s="238">
        <v>5</v>
      </c>
      <c r="BE243" s="238">
        <v>1</v>
      </c>
      <c r="BI243" s="238">
        <v>4</v>
      </c>
      <c r="BJ243" s="238">
        <v>98</v>
      </c>
      <c r="BK243" s="238">
        <v>60</v>
      </c>
      <c r="BL243" s="238">
        <v>11</v>
      </c>
      <c r="BM243" s="238">
        <v>21</v>
      </c>
      <c r="BN243" s="238">
        <v>2</v>
      </c>
      <c r="BO243" s="238">
        <v>2</v>
      </c>
      <c r="BP243" s="238">
        <v>3</v>
      </c>
      <c r="BQ243" s="238">
        <v>21</v>
      </c>
      <c r="BR243" s="238">
        <v>36</v>
      </c>
      <c r="BS243" s="238" t="s">
        <v>354</v>
      </c>
      <c r="BT243" s="238">
        <v>5</v>
      </c>
      <c r="BU243" s="238">
        <v>1</v>
      </c>
      <c r="BY243" s="238">
        <v>4</v>
      </c>
      <c r="BZ243" s="238">
        <v>98</v>
      </c>
      <c r="CA243" s="238">
        <v>60</v>
      </c>
      <c r="CB243" s="238">
        <v>11</v>
      </c>
      <c r="CC243" s="238">
        <v>21</v>
      </c>
      <c r="CT243" s="238">
        <v>465012</v>
      </c>
      <c r="CU243" s="238">
        <v>4967738</v>
      </c>
      <c r="CV243" s="238">
        <v>44.862196300000001</v>
      </c>
      <c r="CW243" s="238">
        <v>-93.442866699999996</v>
      </c>
      <c r="CX243" s="238" t="s">
        <v>359</v>
      </c>
    </row>
    <row r="244" spans="1:103" x14ac:dyDescent="0.25">
      <c r="A244" s="238">
        <v>11036456</v>
      </c>
      <c r="B244" s="238">
        <v>2</v>
      </c>
      <c r="C244" s="238">
        <v>212</v>
      </c>
      <c r="D244" s="238">
        <v>158.02099999999999</v>
      </c>
      <c r="E244" s="238">
        <v>27</v>
      </c>
      <c r="F244" s="238" t="s">
        <v>2420</v>
      </c>
      <c r="H244" s="238" t="s">
        <v>354</v>
      </c>
      <c r="I244" s="238">
        <v>25</v>
      </c>
      <c r="K244" s="238">
        <v>201500006685</v>
      </c>
      <c r="L244" s="238">
        <v>150630094</v>
      </c>
      <c r="M244" s="238">
        <v>2</v>
      </c>
      <c r="N244" s="238">
        <v>20</v>
      </c>
      <c r="O244" s="238">
        <v>2015</v>
      </c>
      <c r="P244" s="238" t="s">
        <v>362</v>
      </c>
      <c r="Q244" s="238">
        <v>10</v>
      </c>
      <c r="S244" s="238">
        <v>5</v>
      </c>
      <c r="T244" s="238">
        <v>0</v>
      </c>
      <c r="U244" s="238">
        <v>2</v>
      </c>
      <c r="V244" s="238">
        <v>1</v>
      </c>
      <c r="W244" s="238">
        <v>10</v>
      </c>
      <c r="Y244" s="238">
        <v>1</v>
      </c>
      <c r="Z244" s="238">
        <v>2</v>
      </c>
      <c r="AB244" s="238">
        <v>5</v>
      </c>
      <c r="AC244" s="238">
        <v>98</v>
      </c>
      <c r="AF244" s="238" t="s">
        <v>358</v>
      </c>
      <c r="AG244" s="238">
        <v>7</v>
      </c>
      <c r="AH244" s="238">
        <v>2</v>
      </c>
      <c r="AI244" s="238">
        <v>2</v>
      </c>
      <c r="AJ244" s="238">
        <v>3</v>
      </c>
      <c r="AK244" s="238">
        <v>26</v>
      </c>
      <c r="AL244" s="238">
        <v>57</v>
      </c>
      <c r="AM244" s="238" t="s">
        <v>363</v>
      </c>
      <c r="AN244" s="238">
        <v>5</v>
      </c>
      <c r="AO244" s="238">
        <v>1</v>
      </c>
      <c r="AS244" s="238">
        <v>1</v>
      </c>
      <c r="AT244" s="238">
        <v>98</v>
      </c>
      <c r="AU244" s="238">
        <v>60</v>
      </c>
      <c r="AV244" s="238">
        <v>10</v>
      </c>
      <c r="AW244" s="238">
        <v>20</v>
      </c>
      <c r="AX244" s="238">
        <v>2</v>
      </c>
      <c r="AY244" s="238">
        <v>3</v>
      </c>
      <c r="AZ244" s="238">
        <v>3</v>
      </c>
      <c r="BA244" s="238">
        <v>26</v>
      </c>
      <c r="BB244" s="238">
        <v>53</v>
      </c>
      <c r="BC244" s="238" t="s">
        <v>354</v>
      </c>
      <c r="BD244" s="238">
        <v>5</v>
      </c>
      <c r="BI244" s="238">
        <v>1</v>
      </c>
      <c r="BJ244" s="238">
        <v>98</v>
      </c>
      <c r="BK244" s="238">
        <v>60</v>
      </c>
      <c r="BL244" s="238">
        <v>10</v>
      </c>
      <c r="BM244" s="238">
        <v>20</v>
      </c>
      <c r="CT244" s="238">
        <v>465012</v>
      </c>
      <c r="CU244" s="238">
        <v>4967738</v>
      </c>
      <c r="CV244" s="238">
        <v>44.862196300000001</v>
      </c>
      <c r="CW244" s="238">
        <v>-93.442866699999996</v>
      </c>
      <c r="CX244" s="238" t="s">
        <v>359</v>
      </c>
    </row>
    <row r="245" spans="1:103" x14ac:dyDescent="0.25">
      <c r="A245" s="238">
        <v>11036460</v>
      </c>
      <c r="B245" s="238">
        <v>2</v>
      </c>
      <c r="C245" s="238">
        <v>212</v>
      </c>
      <c r="D245" s="238">
        <v>158.02099999999999</v>
      </c>
      <c r="E245" s="238">
        <v>27</v>
      </c>
      <c r="F245" s="238" t="s">
        <v>2420</v>
      </c>
      <c r="H245" s="238" t="s">
        <v>354</v>
      </c>
      <c r="I245" s="238">
        <v>25</v>
      </c>
      <c r="K245" s="238">
        <v>201500006679</v>
      </c>
      <c r="L245" s="238">
        <v>150630104</v>
      </c>
      <c r="M245" s="238">
        <v>2</v>
      </c>
      <c r="N245" s="238">
        <v>20</v>
      </c>
      <c r="O245" s="238">
        <v>2015</v>
      </c>
      <c r="P245" s="238" t="s">
        <v>362</v>
      </c>
      <c r="Q245" s="238">
        <v>9</v>
      </c>
      <c r="S245" s="238">
        <v>5</v>
      </c>
      <c r="T245" s="238">
        <v>0</v>
      </c>
      <c r="U245" s="238">
        <v>1</v>
      </c>
      <c r="V245" s="238">
        <v>90</v>
      </c>
      <c r="W245" s="238">
        <v>54</v>
      </c>
      <c r="X245" s="238">
        <v>26</v>
      </c>
      <c r="Y245" s="238">
        <v>1</v>
      </c>
      <c r="Z245" s="238">
        <v>2</v>
      </c>
      <c r="AB245" s="238">
        <v>5</v>
      </c>
      <c r="AC245" s="238">
        <v>98</v>
      </c>
      <c r="AF245" s="238" t="s">
        <v>358</v>
      </c>
      <c r="AG245" s="238">
        <v>3</v>
      </c>
      <c r="AH245" s="238">
        <v>2</v>
      </c>
      <c r="AI245" s="238">
        <v>2</v>
      </c>
      <c r="AJ245" s="238">
        <v>3</v>
      </c>
      <c r="AK245" s="238">
        <v>21</v>
      </c>
      <c r="AL245" s="238">
        <v>28</v>
      </c>
      <c r="AM245" s="238" t="s">
        <v>354</v>
      </c>
      <c r="AN245" s="238">
        <v>5</v>
      </c>
      <c r="AS245" s="238">
        <v>1</v>
      </c>
      <c r="AT245" s="238">
        <v>98</v>
      </c>
      <c r="AU245" s="238">
        <v>60</v>
      </c>
      <c r="AV245" s="238">
        <v>10</v>
      </c>
      <c r="AW245" s="238">
        <v>20</v>
      </c>
      <c r="CT245" s="238">
        <v>465012</v>
      </c>
      <c r="CU245" s="238">
        <v>4967738</v>
      </c>
      <c r="CV245" s="238">
        <v>44.862196300000001</v>
      </c>
      <c r="CW245" s="238">
        <v>-93.442866699999996</v>
      </c>
      <c r="CX245" s="238" t="s">
        <v>359</v>
      </c>
    </row>
    <row r="246" spans="1:103" x14ac:dyDescent="0.25">
      <c r="A246" s="238">
        <v>11036462</v>
      </c>
      <c r="B246" s="238">
        <v>2</v>
      </c>
      <c r="C246" s="238">
        <v>212</v>
      </c>
      <c r="D246" s="238">
        <v>158.02099999999999</v>
      </c>
      <c r="E246" s="238">
        <v>27</v>
      </c>
      <c r="F246" s="238" t="s">
        <v>2420</v>
      </c>
      <c r="H246" s="238" t="s">
        <v>354</v>
      </c>
      <c r="I246" s="238">
        <v>25</v>
      </c>
      <c r="K246" s="238">
        <v>201500007330</v>
      </c>
      <c r="L246" s="238">
        <v>150630107</v>
      </c>
      <c r="M246" s="238">
        <v>2</v>
      </c>
      <c r="N246" s="238">
        <v>25</v>
      </c>
      <c r="O246" s="238">
        <v>2015</v>
      </c>
      <c r="P246" s="238" t="s">
        <v>355</v>
      </c>
      <c r="Q246" s="238">
        <v>7</v>
      </c>
      <c r="S246" s="238">
        <v>5</v>
      </c>
      <c r="T246" s="238">
        <v>0</v>
      </c>
      <c r="U246" s="238">
        <v>1</v>
      </c>
      <c r="V246" s="238">
        <v>7</v>
      </c>
      <c r="W246" s="238">
        <v>10</v>
      </c>
      <c r="X246" s="238">
        <v>25</v>
      </c>
      <c r="Y246" s="238">
        <v>1</v>
      </c>
      <c r="Z246" s="238">
        <v>4</v>
      </c>
      <c r="AB246" s="238">
        <v>5</v>
      </c>
      <c r="AC246" s="238">
        <v>98</v>
      </c>
      <c r="AF246" s="238" t="s">
        <v>358</v>
      </c>
      <c r="AG246" s="238">
        <v>3</v>
      </c>
      <c r="AH246" s="238">
        <v>2</v>
      </c>
      <c r="AI246" s="238">
        <v>2</v>
      </c>
      <c r="AJ246" s="238">
        <v>4</v>
      </c>
      <c r="AK246" s="238">
        <v>21</v>
      </c>
      <c r="AL246" s="238">
        <v>17</v>
      </c>
      <c r="AM246" s="238" t="s">
        <v>363</v>
      </c>
      <c r="AN246" s="238">
        <v>5</v>
      </c>
      <c r="AO246" s="238">
        <v>16</v>
      </c>
      <c r="AS246" s="238">
        <v>2</v>
      </c>
      <c r="AT246" s="238">
        <v>98</v>
      </c>
      <c r="AU246" s="238">
        <v>30</v>
      </c>
      <c r="AV246" s="238">
        <v>10</v>
      </c>
      <c r="AW246" s="238">
        <v>20</v>
      </c>
      <c r="CT246" s="238">
        <v>465012</v>
      </c>
      <c r="CU246" s="238">
        <v>4967738</v>
      </c>
      <c r="CV246" s="238">
        <v>44.862196300000001</v>
      </c>
      <c r="CW246" s="238">
        <v>-93.442866699999996</v>
      </c>
      <c r="CX246" s="238" t="s">
        <v>359</v>
      </c>
    </row>
    <row r="247" spans="1:103" x14ac:dyDescent="0.25">
      <c r="A247" s="238">
        <v>11037644</v>
      </c>
      <c r="B247" s="238">
        <v>2</v>
      </c>
      <c r="C247" s="238">
        <v>212</v>
      </c>
      <c r="D247" s="238">
        <v>158.02099999999999</v>
      </c>
      <c r="E247" s="238">
        <v>27</v>
      </c>
      <c r="F247" s="238" t="s">
        <v>2420</v>
      </c>
      <c r="H247" s="238" t="s">
        <v>354</v>
      </c>
      <c r="I247" s="238">
        <v>25</v>
      </c>
      <c r="K247" s="238">
        <v>201500007508</v>
      </c>
      <c r="L247" s="238">
        <v>150830052</v>
      </c>
      <c r="M247" s="238">
        <v>2</v>
      </c>
      <c r="N247" s="238">
        <v>26</v>
      </c>
      <c r="O247" s="238">
        <v>2015</v>
      </c>
      <c r="P247" s="238" t="s">
        <v>384</v>
      </c>
      <c r="Q247" s="238">
        <v>16</v>
      </c>
      <c r="S247" s="238">
        <v>3</v>
      </c>
      <c r="T247" s="238">
        <v>0</v>
      </c>
      <c r="U247" s="238">
        <v>3</v>
      </c>
      <c r="V247" s="238">
        <v>1</v>
      </c>
      <c r="W247" s="238">
        <v>10</v>
      </c>
      <c r="X247" s="238">
        <v>3</v>
      </c>
      <c r="Y247" s="238">
        <v>1</v>
      </c>
      <c r="Z247" s="238">
        <v>1</v>
      </c>
      <c r="AB247" s="238">
        <v>1</v>
      </c>
      <c r="AC247" s="238">
        <v>98</v>
      </c>
      <c r="AF247" s="238" t="s">
        <v>358</v>
      </c>
      <c r="AG247" s="238">
        <v>7</v>
      </c>
      <c r="AH247" s="238">
        <v>2</v>
      </c>
      <c r="AI247" s="238">
        <v>2</v>
      </c>
      <c r="AJ247" s="238">
        <v>3</v>
      </c>
      <c r="AK247" s="238">
        <v>4</v>
      </c>
      <c r="AL247" s="238">
        <v>17</v>
      </c>
      <c r="AM247" s="238" t="s">
        <v>363</v>
      </c>
      <c r="AN247" s="238">
        <v>5</v>
      </c>
      <c r="AS247" s="238">
        <v>4</v>
      </c>
      <c r="AT247" s="238">
        <v>20</v>
      </c>
      <c r="AU247" s="238">
        <v>40</v>
      </c>
      <c r="AV247" s="238">
        <v>11</v>
      </c>
      <c r="AW247" s="238">
        <v>21</v>
      </c>
      <c r="AX247" s="238">
        <v>2</v>
      </c>
      <c r="AY247" s="238">
        <v>2</v>
      </c>
      <c r="AZ247" s="238">
        <v>2</v>
      </c>
      <c r="BA247" s="238">
        <v>21</v>
      </c>
      <c r="BB247" s="238">
        <v>42</v>
      </c>
      <c r="BC247" s="238" t="s">
        <v>354</v>
      </c>
      <c r="BD247" s="238">
        <v>5</v>
      </c>
      <c r="BI247" s="238">
        <v>4</v>
      </c>
      <c r="BJ247" s="238">
        <v>20</v>
      </c>
      <c r="BK247" s="238">
        <v>40</v>
      </c>
      <c r="BL247" s="238">
        <v>11</v>
      </c>
      <c r="BM247" s="238">
        <v>21</v>
      </c>
      <c r="BN247" s="238">
        <v>2</v>
      </c>
      <c r="BO247" s="238">
        <v>2</v>
      </c>
      <c r="BP247" s="238">
        <v>1</v>
      </c>
      <c r="BQ247" s="238">
        <v>21</v>
      </c>
      <c r="BR247" s="238">
        <v>41</v>
      </c>
      <c r="BS247" s="238" t="s">
        <v>354</v>
      </c>
      <c r="BT247" s="238">
        <v>5</v>
      </c>
      <c r="BU247" s="238">
        <v>1</v>
      </c>
      <c r="BY247" s="238">
        <v>4</v>
      </c>
      <c r="BZ247" s="238">
        <v>20</v>
      </c>
      <c r="CA247" s="238">
        <v>40</v>
      </c>
      <c r="CB247" s="238">
        <v>11</v>
      </c>
      <c r="CC247" s="238">
        <v>21</v>
      </c>
      <c r="CT247" s="238">
        <v>465012</v>
      </c>
      <c r="CU247" s="238">
        <v>4967738</v>
      </c>
      <c r="CV247" s="238">
        <v>44.862196300000001</v>
      </c>
      <c r="CW247" s="238">
        <v>-93.442866699999996</v>
      </c>
      <c r="CX247" s="238" t="s">
        <v>359</v>
      </c>
    </row>
    <row r="248" spans="1:103" x14ac:dyDescent="0.25">
      <c r="A248" s="238">
        <v>11038966</v>
      </c>
      <c r="B248" s="238">
        <v>2</v>
      </c>
      <c r="C248" s="238">
        <v>212</v>
      </c>
      <c r="D248" s="238">
        <v>158.02099999999999</v>
      </c>
      <c r="E248" s="238">
        <v>27</v>
      </c>
      <c r="F248" s="238" t="s">
        <v>2420</v>
      </c>
      <c r="H248" s="238" t="s">
        <v>354</v>
      </c>
      <c r="I248" s="238">
        <v>25</v>
      </c>
      <c r="K248" s="238">
        <v>201500012786</v>
      </c>
      <c r="L248" s="238">
        <v>151070046</v>
      </c>
      <c r="M248" s="238">
        <v>4</v>
      </c>
      <c r="N248" s="238">
        <v>4</v>
      </c>
      <c r="O248" s="238">
        <v>2015</v>
      </c>
      <c r="P248" s="238" t="s">
        <v>364</v>
      </c>
      <c r="Q248" s="238">
        <v>16</v>
      </c>
      <c r="S248" s="238">
        <v>5</v>
      </c>
      <c r="T248" s="238">
        <v>0</v>
      </c>
      <c r="U248" s="238">
        <v>2</v>
      </c>
      <c r="V248" s="238">
        <v>10</v>
      </c>
      <c r="W248" s="238">
        <v>10</v>
      </c>
      <c r="X248" s="238">
        <v>2</v>
      </c>
      <c r="Y248" s="238">
        <v>1</v>
      </c>
      <c r="Z248" s="238">
        <v>2</v>
      </c>
      <c r="AB248" s="238">
        <v>1</v>
      </c>
      <c r="AC248" s="238">
        <v>98</v>
      </c>
      <c r="AF248" s="238" t="s">
        <v>358</v>
      </c>
      <c r="AG248" s="238">
        <v>5</v>
      </c>
      <c r="AH248" s="238">
        <v>2</v>
      </c>
      <c r="AI248" s="238">
        <v>2</v>
      </c>
      <c r="AJ248" s="238">
        <v>3</v>
      </c>
      <c r="AK248" s="238">
        <v>21</v>
      </c>
      <c r="AL248" s="238">
        <v>19</v>
      </c>
      <c r="AM248" s="238" t="s">
        <v>354</v>
      </c>
      <c r="AN248" s="238">
        <v>5</v>
      </c>
      <c r="AO248" s="238">
        <v>1</v>
      </c>
      <c r="AS248" s="238">
        <v>1</v>
      </c>
      <c r="AT248" s="238">
        <v>98</v>
      </c>
      <c r="AU248" s="238">
        <v>60</v>
      </c>
      <c r="AV248" s="238">
        <v>11</v>
      </c>
      <c r="AW248" s="238">
        <v>21</v>
      </c>
      <c r="AX248" s="238">
        <v>2</v>
      </c>
      <c r="AY248" s="238">
        <v>2</v>
      </c>
      <c r="AZ248" s="238">
        <v>3</v>
      </c>
      <c r="BA248" s="238">
        <v>28</v>
      </c>
      <c r="BB248" s="238">
        <v>18</v>
      </c>
      <c r="BC248" s="238" t="s">
        <v>363</v>
      </c>
      <c r="BD248" s="238">
        <v>5</v>
      </c>
      <c r="BE248" s="238">
        <v>8</v>
      </c>
      <c r="BF248" s="238">
        <v>15</v>
      </c>
      <c r="BI248" s="238">
        <v>1</v>
      </c>
      <c r="BJ248" s="238">
        <v>98</v>
      </c>
      <c r="BK248" s="238">
        <v>60</v>
      </c>
      <c r="BL248" s="238">
        <v>11</v>
      </c>
      <c r="BM248" s="238">
        <v>21</v>
      </c>
      <c r="CT248" s="238">
        <v>465012</v>
      </c>
      <c r="CU248" s="238">
        <v>4967738</v>
      </c>
      <c r="CV248" s="238">
        <v>44.862196300000001</v>
      </c>
      <c r="CW248" s="238">
        <v>-93.442866699999996</v>
      </c>
      <c r="CX248" s="238" t="s">
        <v>359</v>
      </c>
    </row>
    <row r="249" spans="1:103" x14ac:dyDescent="0.25">
      <c r="A249" s="238">
        <v>11039231</v>
      </c>
      <c r="B249" s="238">
        <v>2</v>
      </c>
      <c r="C249" s="238">
        <v>212</v>
      </c>
      <c r="D249" s="238">
        <v>158.02099999999999</v>
      </c>
      <c r="E249" s="238">
        <v>27</v>
      </c>
      <c r="F249" s="238" t="s">
        <v>2420</v>
      </c>
      <c r="H249" s="238" t="s">
        <v>354</v>
      </c>
      <c r="I249" s="238">
        <v>25</v>
      </c>
      <c r="K249" s="238">
        <v>201500014113</v>
      </c>
      <c r="L249" s="238">
        <v>151120034</v>
      </c>
      <c r="M249" s="238">
        <v>4</v>
      </c>
      <c r="N249" s="238">
        <v>13</v>
      </c>
      <c r="O249" s="238">
        <v>2015</v>
      </c>
      <c r="P249" s="238" t="s">
        <v>361</v>
      </c>
      <c r="Q249" s="238">
        <v>12</v>
      </c>
      <c r="S249" s="238">
        <v>5</v>
      </c>
      <c r="T249" s="238">
        <v>0</v>
      </c>
      <c r="U249" s="238">
        <v>2</v>
      </c>
      <c r="V249" s="238">
        <v>1</v>
      </c>
      <c r="W249" s="238">
        <v>10</v>
      </c>
      <c r="X249" s="238">
        <v>3</v>
      </c>
      <c r="Y249" s="238">
        <v>1</v>
      </c>
      <c r="Z249" s="238">
        <v>1</v>
      </c>
      <c r="AA249" s="238">
        <v>99</v>
      </c>
      <c r="AB249" s="238">
        <v>1</v>
      </c>
      <c r="AC249" s="238">
        <v>98</v>
      </c>
      <c r="AF249" s="238" t="s">
        <v>358</v>
      </c>
      <c r="AG249" s="238">
        <v>7</v>
      </c>
      <c r="AH249" s="238">
        <v>2</v>
      </c>
      <c r="AI249" s="238">
        <v>2</v>
      </c>
      <c r="AJ249" s="238">
        <v>3</v>
      </c>
      <c r="AK249" s="238">
        <v>21</v>
      </c>
      <c r="AL249" s="238">
        <v>41</v>
      </c>
      <c r="AM249" s="238" t="s">
        <v>354</v>
      </c>
      <c r="AN249" s="238">
        <v>5</v>
      </c>
      <c r="AO249" s="238">
        <v>1</v>
      </c>
      <c r="AS249" s="238">
        <v>2</v>
      </c>
      <c r="AT249" s="238">
        <v>20</v>
      </c>
      <c r="AU249" s="238">
        <v>60</v>
      </c>
      <c r="AV249" s="238">
        <v>11</v>
      </c>
      <c r="AW249" s="238">
        <v>22</v>
      </c>
      <c r="AX249" s="238">
        <v>2</v>
      </c>
      <c r="AY249" s="238">
        <v>2</v>
      </c>
      <c r="AZ249" s="238">
        <v>3</v>
      </c>
      <c r="BA249" s="238">
        <v>21</v>
      </c>
      <c r="BB249" s="238">
        <v>74</v>
      </c>
      <c r="BC249" s="238" t="s">
        <v>354</v>
      </c>
      <c r="BD249" s="238">
        <v>5</v>
      </c>
      <c r="BE249" s="238">
        <v>1</v>
      </c>
      <c r="BI249" s="238">
        <v>2</v>
      </c>
      <c r="BJ249" s="238">
        <v>20</v>
      </c>
      <c r="BK249" s="238">
        <v>60</v>
      </c>
      <c r="BL249" s="238">
        <v>11</v>
      </c>
      <c r="BM249" s="238">
        <v>22</v>
      </c>
      <c r="CT249" s="238">
        <v>465012</v>
      </c>
      <c r="CU249" s="238">
        <v>4967738</v>
      </c>
      <c r="CV249" s="238">
        <v>44.862196300000001</v>
      </c>
      <c r="CW249" s="238">
        <v>-93.442866699999996</v>
      </c>
      <c r="CX249" s="238" t="s">
        <v>359</v>
      </c>
    </row>
    <row r="250" spans="1:103" x14ac:dyDescent="0.25">
      <c r="A250" s="238">
        <v>11041179</v>
      </c>
      <c r="B250" s="238">
        <v>2</v>
      </c>
      <c r="C250" s="238">
        <v>212</v>
      </c>
      <c r="D250" s="238">
        <v>158.02099999999999</v>
      </c>
      <c r="E250" s="238">
        <v>27</v>
      </c>
      <c r="F250" s="238" t="s">
        <v>2420</v>
      </c>
      <c r="H250" s="238" t="s">
        <v>354</v>
      </c>
      <c r="I250" s="238">
        <v>25</v>
      </c>
      <c r="K250" s="238">
        <v>201500018147</v>
      </c>
      <c r="L250" s="238">
        <v>151410084</v>
      </c>
      <c r="M250" s="238">
        <v>5</v>
      </c>
      <c r="N250" s="238">
        <v>12</v>
      </c>
      <c r="O250" s="238">
        <v>2015</v>
      </c>
      <c r="P250" s="238" t="s">
        <v>368</v>
      </c>
      <c r="Q250" s="238">
        <v>11</v>
      </c>
      <c r="S250" s="238">
        <v>5</v>
      </c>
      <c r="T250" s="238">
        <v>0</v>
      </c>
      <c r="U250" s="238">
        <v>2</v>
      </c>
      <c r="V250" s="238">
        <v>1</v>
      </c>
      <c r="W250" s="238">
        <v>10</v>
      </c>
      <c r="X250" s="238">
        <v>3</v>
      </c>
      <c r="Y250" s="238">
        <v>1</v>
      </c>
      <c r="Z250" s="238">
        <v>2</v>
      </c>
      <c r="AB250" s="238">
        <v>1</v>
      </c>
      <c r="AC250" s="238">
        <v>98</v>
      </c>
      <c r="AF250" s="238" t="s">
        <v>358</v>
      </c>
      <c r="AG250" s="238">
        <v>7</v>
      </c>
      <c r="AH250" s="238">
        <v>2</v>
      </c>
      <c r="AI250" s="238">
        <v>2</v>
      </c>
      <c r="AJ250" s="238">
        <v>3</v>
      </c>
      <c r="AK250" s="238">
        <v>10</v>
      </c>
      <c r="AL250" s="238">
        <v>60</v>
      </c>
      <c r="AM250" s="238" t="s">
        <v>354</v>
      </c>
      <c r="AN250" s="238">
        <v>5</v>
      </c>
      <c r="AO250" s="238">
        <v>1</v>
      </c>
      <c r="AS250" s="238">
        <v>2</v>
      </c>
      <c r="AT250" s="238">
        <v>20</v>
      </c>
      <c r="AU250" s="238">
        <v>55</v>
      </c>
      <c r="AV250" s="238">
        <v>11</v>
      </c>
      <c r="AW250" s="238">
        <v>22</v>
      </c>
      <c r="AX250" s="238">
        <v>2</v>
      </c>
      <c r="AY250" s="238">
        <v>2</v>
      </c>
      <c r="AZ250" s="238">
        <v>3</v>
      </c>
      <c r="BA250" s="238">
        <v>10</v>
      </c>
      <c r="BB250" s="238">
        <v>63</v>
      </c>
      <c r="BC250" s="238" t="s">
        <v>354</v>
      </c>
      <c r="BD250" s="238">
        <v>5</v>
      </c>
      <c r="BE250" s="238">
        <v>15</v>
      </c>
      <c r="BI250" s="238">
        <v>2</v>
      </c>
      <c r="BJ250" s="238">
        <v>20</v>
      </c>
      <c r="BK250" s="238">
        <v>55</v>
      </c>
      <c r="BL250" s="238">
        <v>11</v>
      </c>
      <c r="BM250" s="238">
        <v>22</v>
      </c>
      <c r="CT250" s="238">
        <v>465012</v>
      </c>
      <c r="CU250" s="238">
        <v>4967738</v>
      </c>
      <c r="CV250" s="238">
        <v>44.862196300000001</v>
      </c>
      <c r="CW250" s="238">
        <v>-93.442866699999996</v>
      </c>
      <c r="CX250" s="238" t="s">
        <v>359</v>
      </c>
    </row>
    <row r="251" spans="1:103" x14ac:dyDescent="0.25">
      <c r="A251" s="238">
        <v>11063625</v>
      </c>
      <c r="B251" s="238">
        <v>2</v>
      </c>
      <c r="C251" s="238">
        <v>212</v>
      </c>
      <c r="D251" s="238">
        <v>158.02099999999999</v>
      </c>
      <c r="E251" s="238">
        <v>27</v>
      </c>
      <c r="F251" s="238" t="s">
        <v>2420</v>
      </c>
      <c r="H251" s="238" t="s">
        <v>354</v>
      </c>
      <c r="I251" s="238">
        <v>25</v>
      </c>
      <c r="K251" s="238">
        <v>15508658</v>
      </c>
      <c r="L251" s="238">
        <v>152330217</v>
      </c>
      <c r="M251" s="238">
        <v>8</v>
      </c>
      <c r="N251" s="238">
        <v>19</v>
      </c>
      <c r="O251" s="238">
        <v>2015</v>
      </c>
      <c r="P251" s="238" t="s">
        <v>355</v>
      </c>
      <c r="Q251" s="238">
        <v>17</v>
      </c>
      <c r="R251" s="238" t="s">
        <v>356</v>
      </c>
      <c r="S251" s="238">
        <v>5</v>
      </c>
      <c r="T251" s="238">
        <v>0</v>
      </c>
      <c r="U251" s="238">
        <v>2</v>
      </c>
      <c r="V251" s="238">
        <v>1</v>
      </c>
      <c r="W251" s="238">
        <v>10</v>
      </c>
      <c r="X251" s="238">
        <v>2</v>
      </c>
      <c r="Y251" s="238">
        <v>1</v>
      </c>
      <c r="Z251" s="238">
        <v>2</v>
      </c>
      <c r="AB251" s="238">
        <v>1</v>
      </c>
      <c r="AC251" s="238">
        <v>98</v>
      </c>
      <c r="AD251" s="238" t="s">
        <v>376</v>
      </c>
      <c r="AE251" s="238" t="s">
        <v>4944</v>
      </c>
      <c r="AF251" s="238" t="s">
        <v>358</v>
      </c>
      <c r="AG251" s="238">
        <v>7</v>
      </c>
      <c r="AH251" s="238">
        <v>2</v>
      </c>
      <c r="AI251" s="238">
        <v>40</v>
      </c>
      <c r="AJ251" s="238">
        <v>4</v>
      </c>
      <c r="AK251" s="238">
        <v>21</v>
      </c>
      <c r="AL251" s="238">
        <v>27</v>
      </c>
      <c r="AM251" s="238" t="s">
        <v>354</v>
      </c>
      <c r="AN251" s="238">
        <v>5</v>
      </c>
      <c r="AO251" s="238">
        <v>5</v>
      </c>
      <c r="AP251" s="238">
        <v>3</v>
      </c>
      <c r="AS251" s="238">
        <v>1</v>
      </c>
      <c r="AT251" s="238">
        <v>98</v>
      </c>
      <c r="AU251" s="238">
        <v>60</v>
      </c>
      <c r="AV251" s="238">
        <v>11</v>
      </c>
      <c r="AW251" s="238">
        <v>21</v>
      </c>
      <c r="AX251" s="238">
        <v>2</v>
      </c>
      <c r="AY251" s="238">
        <v>1</v>
      </c>
      <c r="AZ251" s="238">
        <v>4</v>
      </c>
      <c r="BA251" s="238">
        <v>21</v>
      </c>
      <c r="BB251" s="238">
        <v>42</v>
      </c>
      <c r="BC251" s="238" t="s">
        <v>363</v>
      </c>
      <c r="BD251" s="238">
        <v>5</v>
      </c>
      <c r="BE251" s="238">
        <v>1</v>
      </c>
      <c r="BI251" s="238">
        <v>1</v>
      </c>
      <c r="BJ251" s="238">
        <v>98</v>
      </c>
      <c r="BK251" s="238">
        <v>60</v>
      </c>
      <c r="BL251" s="238">
        <v>11</v>
      </c>
      <c r="BM251" s="238">
        <v>21</v>
      </c>
      <c r="CT251" s="238">
        <v>465012</v>
      </c>
      <c r="CU251" s="238">
        <v>4967738</v>
      </c>
      <c r="CV251" s="238">
        <v>44.862196300000001</v>
      </c>
      <c r="CW251" s="238">
        <v>-93.442866699999996</v>
      </c>
      <c r="CX251" s="238" t="s">
        <v>359</v>
      </c>
      <c r="CY251" s="238" t="s">
        <v>4945</v>
      </c>
    </row>
    <row r="252" spans="1:103" x14ac:dyDescent="0.25">
      <c r="A252" s="238">
        <v>11070561</v>
      </c>
      <c r="B252" s="238">
        <v>2</v>
      </c>
      <c r="C252" s="238">
        <v>212</v>
      </c>
      <c r="D252" s="238">
        <v>158.02099999999999</v>
      </c>
      <c r="E252" s="238">
        <v>27</v>
      </c>
      <c r="F252" s="238" t="s">
        <v>2420</v>
      </c>
      <c r="H252" s="238" t="s">
        <v>354</v>
      </c>
      <c r="I252" s="238">
        <v>25</v>
      </c>
      <c r="K252" s="238">
        <v>15509326</v>
      </c>
      <c r="L252" s="238">
        <v>152810233</v>
      </c>
      <c r="M252" s="238">
        <v>9</v>
      </c>
      <c r="N252" s="238">
        <v>8</v>
      </c>
      <c r="O252" s="238">
        <v>2015</v>
      </c>
      <c r="P252" s="238" t="s">
        <v>368</v>
      </c>
      <c r="Q252" s="238">
        <v>18</v>
      </c>
      <c r="R252" s="238" t="s">
        <v>356</v>
      </c>
      <c r="S252" s="238">
        <v>3</v>
      </c>
      <c r="T252" s="238">
        <v>0</v>
      </c>
      <c r="U252" s="238">
        <v>1</v>
      </c>
      <c r="V252" s="238">
        <v>4</v>
      </c>
      <c r="W252" s="238">
        <v>10</v>
      </c>
      <c r="X252" s="238">
        <v>2</v>
      </c>
      <c r="Y252" s="238">
        <v>1</v>
      </c>
      <c r="Z252" s="238">
        <v>1</v>
      </c>
      <c r="AB252" s="238">
        <v>1</v>
      </c>
      <c r="AC252" s="238">
        <v>98</v>
      </c>
      <c r="AD252" s="238">
        <v>212</v>
      </c>
      <c r="AE252" s="238" t="s">
        <v>4894</v>
      </c>
      <c r="AF252" s="238" t="s">
        <v>358</v>
      </c>
      <c r="AG252" s="238">
        <v>3</v>
      </c>
      <c r="AH252" s="238">
        <v>2</v>
      </c>
      <c r="AI252" s="238">
        <v>2</v>
      </c>
      <c r="AJ252" s="238">
        <v>4</v>
      </c>
      <c r="AK252" s="238">
        <v>99</v>
      </c>
      <c r="AL252" s="238">
        <v>24</v>
      </c>
      <c r="AM252" s="238" t="s">
        <v>354</v>
      </c>
      <c r="AN252" s="238">
        <v>5</v>
      </c>
      <c r="AQ252" s="238">
        <v>99</v>
      </c>
      <c r="AS252" s="238">
        <v>1</v>
      </c>
      <c r="AT252" s="238">
        <v>98</v>
      </c>
      <c r="AU252" s="238">
        <v>60</v>
      </c>
      <c r="AV252" s="238">
        <v>11</v>
      </c>
      <c r="AW252" s="238">
        <v>21</v>
      </c>
      <c r="CT252" s="238">
        <v>465012</v>
      </c>
      <c r="CU252" s="238">
        <v>4967738</v>
      </c>
      <c r="CV252" s="238">
        <v>44.862196300000001</v>
      </c>
      <c r="CW252" s="238">
        <v>-93.442866699999996</v>
      </c>
      <c r="CX252" s="238" t="s">
        <v>359</v>
      </c>
      <c r="CY252" s="238" t="s">
        <v>4946</v>
      </c>
    </row>
    <row r="253" spans="1:103" x14ac:dyDescent="0.25">
      <c r="A253" s="238">
        <v>11067575</v>
      </c>
      <c r="B253" s="238">
        <v>2</v>
      </c>
      <c r="C253" s="238">
        <v>212</v>
      </c>
      <c r="D253" s="238">
        <v>158.02099999999999</v>
      </c>
      <c r="E253" s="238">
        <v>27</v>
      </c>
      <c r="F253" s="238" t="s">
        <v>2420</v>
      </c>
      <c r="H253" s="238" t="s">
        <v>354</v>
      </c>
      <c r="I253" s="238">
        <v>25</v>
      </c>
      <c r="K253" s="238">
        <v>201500035271</v>
      </c>
      <c r="L253" s="238">
        <v>152600084</v>
      </c>
      <c r="M253" s="238">
        <v>9</v>
      </c>
      <c r="N253" s="238">
        <v>9</v>
      </c>
      <c r="O253" s="238">
        <v>2015</v>
      </c>
      <c r="P253" s="238" t="s">
        <v>355</v>
      </c>
      <c r="Q253" s="238">
        <v>23</v>
      </c>
      <c r="S253" s="238">
        <v>5</v>
      </c>
      <c r="T253" s="238">
        <v>0</v>
      </c>
      <c r="U253" s="238">
        <v>1</v>
      </c>
      <c r="V253" s="238">
        <v>90</v>
      </c>
      <c r="W253" s="238">
        <v>70</v>
      </c>
      <c r="X253" s="238">
        <v>2</v>
      </c>
      <c r="Y253" s="238">
        <v>4</v>
      </c>
      <c r="Z253" s="238">
        <v>3</v>
      </c>
      <c r="AB253" s="238">
        <v>2</v>
      </c>
      <c r="AC253" s="238">
        <v>98</v>
      </c>
      <c r="AF253" s="238" t="s">
        <v>358</v>
      </c>
      <c r="AG253" s="238">
        <v>3</v>
      </c>
      <c r="AH253" s="238">
        <v>2</v>
      </c>
      <c r="AI253" s="238">
        <v>2</v>
      </c>
      <c r="AJ253" s="238">
        <v>3</v>
      </c>
      <c r="AK253" s="238">
        <v>21</v>
      </c>
      <c r="AL253" s="238">
        <v>18</v>
      </c>
      <c r="AM253" s="238" t="s">
        <v>354</v>
      </c>
      <c r="AN253" s="238">
        <v>5</v>
      </c>
      <c r="AS253" s="238">
        <v>3</v>
      </c>
      <c r="AT253" s="238">
        <v>98</v>
      </c>
      <c r="AU253" s="238">
        <v>60</v>
      </c>
      <c r="AV253" s="238">
        <v>10</v>
      </c>
      <c r="AW253" s="238">
        <v>21</v>
      </c>
      <c r="CT253" s="238">
        <v>465012</v>
      </c>
      <c r="CU253" s="238">
        <v>4967738</v>
      </c>
      <c r="CV253" s="238">
        <v>44.862196300000001</v>
      </c>
      <c r="CW253" s="238">
        <v>-93.442866699999996</v>
      </c>
      <c r="CX253" s="238" t="s">
        <v>359</v>
      </c>
    </row>
    <row r="254" spans="1:103" x14ac:dyDescent="0.25">
      <c r="A254" s="238">
        <v>11068364</v>
      </c>
      <c r="B254" s="238">
        <v>2</v>
      </c>
      <c r="C254" s="238">
        <v>212</v>
      </c>
      <c r="D254" s="238">
        <v>158.02099999999999</v>
      </c>
      <c r="E254" s="238">
        <v>27</v>
      </c>
      <c r="F254" s="238" t="s">
        <v>2420</v>
      </c>
      <c r="H254" s="238" t="s">
        <v>354</v>
      </c>
      <c r="I254" s="238">
        <v>25</v>
      </c>
      <c r="K254" s="238">
        <v>15509343</v>
      </c>
      <c r="L254" s="238">
        <v>152650229</v>
      </c>
      <c r="M254" s="238">
        <v>9</v>
      </c>
      <c r="N254" s="238">
        <v>9</v>
      </c>
      <c r="O254" s="238">
        <v>2015</v>
      </c>
      <c r="P254" s="238" t="s">
        <v>355</v>
      </c>
      <c r="Q254" s="238">
        <v>8</v>
      </c>
      <c r="R254" s="238" t="s">
        <v>369</v>
      </c>
      <c r="S254" s="238">
        <v>5</v>
      </c>
      <c r="T254" s="238">
        <v>0</v>
      </c>
      <c r="U254" s="238">
        <v>2</v>
      </c>
      <c r="V254" s="238">
        <v>1</v>
      </c>
      <c r="W254" s="238">
        <v>10</v>
      </c>
      <c r="X254" s="238">
        <v>2</v>
      </c>
      <c r="Y254" s="238">
        <v>1</v>
      </c>
      <c r="Z254" s="238">
        <v>1</v>
      </c>
      <c r="AB254" s="238">
        <v>1</v>
      </c>
      <c r="AC254" s="238">
        <v>98</v>
      </c>
      <c r="AD254" s="238" t="s">
        <v>376</v>
      </c>
      <c r="AE254" s="238" t="s">
        <v>4836</v>
      </c>
      <c r="AF254" s="238" t="s">
        <v>358</v>
      </c>
      <c r="AG254" s="238">
        <v>7</v>
      </c>
      <c r="AH254" s="238">
        <v>2</v>
      </c>
      <c r="AI254" s="238">
        <v>2</v>
      </c>
      <c r="AJ254" s="238">
        <v>3</v>
      </c>
      <c r="AK254" s="238">
        <v>21</v>
      </c>
      <c r="AL254" s="238">
        <v>38</v>
      </c>
      <c r="AM254" s="238" t="s">
        <v>363</v>
      </c>
      <c r="AN254" s="238">
        <v>5</v>
      </c>
      <c r="AO254" s="238">
        <v>1</v>
      </c>
      <c r="AS254" s="238">
        <v>1</v>
      </c>
      <c r="AT254" s="238">
        <v>98</v>
      </c>
      <c r="AU254" s="238">
        <v>55</v>
      </c>
      <c r="AV254" s="238">
        <v>10</v>
      </c>
      <c r="AW254" s="238">
        <v>21</v>
      </c>
      <c r="AX254" s="238">
        <v>2</v>
      </c>
      <c r="AY254" s="238">
        <v>2</v>
      </c>
      <c r="AZ254" s="238">
        <v>3</v>
      </c>
      <c r="BA254" s="238">
        <v>21</v>
      </c>
      <c r="BB254" s="238">
        <v>20</v>
      </c>
      <c r="BC254" s="238" t="s">
        <v>363</v>
      </c>
      <c r="BD254" s="238">
        <v>5</v>
      </c>
      <c r="BE254" s="238">
        <v>15</v>
      </c>
      <c r="BI254" s="238">
        <v>1</v>
      </c>
      <c r="BJ254" s="238">
        <v>98</v>
      </c>
      <c r="BK254" s="238">
        <v>55</v>
      </c>
      <c r="BL254" s="238">
        <v>10</v>
      </c>
      <c r="BM254" s="238">
        <v>21</v>
      </c>
      <c r="CT254" s="238">
        <v>465012</v>
      </c>
      <c r="CU254" s="238">
        <v>4967738</v>
      </c>
      <c r="CV254" s="238">
        <v>44.862196300000001</v>
      </c>
      <c r="CW254" s="238">
        <v>-93.442866699999996</v>
      </c>
      <c r="CX254" s="238" t="s">
        <v>359</v>
      </c>
      <c r="CY254" s="238" t="s">
        <v>4947</v>
      </c>
    </row>
    <row r="255" spans="1:103" x14ac:dyDescent="0.25">
      <c r="A255" s="238">
        <v>11092270</v>
      </c>
      <c r="B255" s="238">
        <v>2</v>
      </c>
      <c r="C255" s="238">
        <v>212</v>
      </c>
      <c r="D255" s="238">
        <v>158.02099999999999</v>
      </c>
      <c r="E255" s="238">
        <v>27</v>
      </c>
      <c r="F255" s="238" t="s">
        <v>2420</v>
      </c>
      <c r="H255" s="238" t="s">
        <v>354</v>
      </c>
      <c r="I255" s="238">
        <v>25</v>
      </c>
      <c r="K255" s="238">
        <v>201500041805</v>
      </c>
      <c r="L255" s="238">
        <v>153560109</v>
      </c>
      <c r="M255" s="238">
        <v>10</v>
      </c>
      <c r="N255" s="238">
        <v>29</v>
      </c>
      <c r="O255" s="238">
        <v>2015</v>
      </c>
      <c r="P255" s="238" t="s">
        <v>384</v>
      </c>
      <c r="Q255" s="238">
        <v>17</v>
      </c>
      <c r="S255" s="238">
        <v>5</v>
      </c>
      <c r="T255" s="238">
        <v>0</v>
      </c>
      <c r="U255" s="238">
        <v>2</v>
      </c>
      <c r="V255" s="238">
        <v>1</v>
      </c>
      <c r="W255" s="238">
        <v>10</v>
      </c>
      <c r="X255" s="238">
        <v>2</v>
      </c>
      <c r="Y255" s="238">
        <v>1</v>
      </c>
      <c r="Z255" s="238">
        <v>1</v>
      </c>
      <c r="AB255" s="238">
        <v>1</v>
      </c>
      <c r="AC255" s="238">
        <v>98</v>
      </c>
      <c r="AF255" s="238" t="s">
        <v>358</v>
      </c>
      <c r="AG255" s="238">
        <v>7</v>
      </c>
      <c r="AH255" s="238">
        <v>2</v>
      </c>
      <c r="AI255" s="238">
        <v>2</v>
      </c>
      <c r="AJ255" s="238">
        <v>4</v>
      </c>
      <c r="AK255" s="238">
        <v>21</v>
      </c>
      <c r="AL255" s="238">
        <v>56</v>
      </c>
      <c r="AM255" s="238" t="s">
        <v>354</v>
      </c>
      <c r="AN255" s="238">
        <v>5</v>
      </c>
      <c r="AO255" s="238">
        <v>5</v>
      </c>
      <c r="AS255" s="238">
        <v>1</v>
      </c>
      <c r="AT255" s="238">
        <v>98</v>
      </c>
      <c r="AU255" s="238">
        <v>60</v>
      </c>
      <c r="AV255" s="238">
        <v>11</v>
      </c>
      <c r="AW255" s="238">
        <v>21</v>
      </c>
      <c r="AX255" s="238">
        <v>2</v>
      </c>
      <c r="AY255" s="238">
        <v>2</v>
      </c>
      <c r="AZ255" s="238">
        <v>4</v>
      </c>
      <c r="BA255" s="238">
        <v>21</v>
      </c>
      <c r="BB255" s="238">
        <v>38</v>
      </c>
      <c r="BC255" s="238" t="s">
        <v>354</v>
      </c>
      <c r="BD255" s="238">
        <v>5</v>
      </c>
      <c r="BE255" s="238">
        <v>1</v>
      </c>
      <c r="BI255" s="238">
        <v>1</v>
      </c>
      <c r="BJ255" s="238">
        <v>98</v>
      </c>
      <c r="BK255" s="238">
        <v>60</v>
      </c>
      <c r="BL255" s="238">
        <v>11</v>
      </c>
      <c r="BM255" s="238">
        <v>21</v>
      </c>
      <c r="CT255" s="238">
        <v>465012</v>
      </c>
      <c r="CU255" s="238">
        <v>4967738</v>
      </c>
      <c r="CV255" s="238">
        <v>44.862196300000001</v>
      </c>
      <c r="CW255" s="238">
        <v>-93.442866699999996</v>
      </c>
      <c r="CX255" s="238" t="s">
        <v>359</v>
      </c>
    </row>
    <row r="256" spans="1:103" x14ac:dyDescent="0.25">
      <c r="A256" s="238">
        <v>11083709</v>
      </c>
      <c r="B256" s="238">
        <v>2</v>
      </c>
      <c r="C256" s="238">
        <v>212</v>
      </c>
      <c r="D256" s="238">
        <v>158.02099999999999</v>
      </c>
      <c r="E256" s="238">
        <v>27</v>
      </c>
      <c r="F256" s="238" t="s">
        <v>2420</v>
      </c>
      <c r="H256" s="238" t="s">
        <v>354</v>
      </c>
      <c r="I256" s="238">
        <v>25</v>
      </c>
      <c r="K256" s="238">
        <v>201500045958</v>
      </c>
      <c r="L256" s="238">
        <v>153440102</v>
      </c>
      <c r="M256" s="238">
        <v>11</v>
      </c>
      <c r="N256" s="238">
        <v>30</v>
      </c>
      <c r="O256" s="238">
        <v>2015</v>
      </c>
      <c r="P256" s="238" t="s">
        <v>361</v>
      </c>
      <c r="Q256" s="238">
        <v>6</v>
      </c>
      <c r="S256" s="238">
        <v>5</v>
      </c>
      <c r="T256" s="238">
        <v>0</v>
      </c>
      <c r="U256" s="238">
        <v>2</v>
      </c>
      <c r="V256" s="238">
        <v>10</v>
      </c>
      <c r="W256" s="238">
        <v>10</v>
      </c>
      <c r="X256" s="238">
        <v>25</v>
      </c>
      <c r="Y256" s="238">
        <v>4</v>
      </c>
      <c r="Z256" s="238">
        <v>4</v>
      </c>
      <c r="AA256" s="238">
        <v>2</v>
      </c>
      <c r="AB256" s="238">
        <v>5</v>
      </c>
      <c r="AC256" s="238">
        <v>98</v>
      </c>
      <c r="AF256" s="238" t="s">
        <v>358</v>
      </c>
      <c r="AG256" s="238">
        <v>5</v>
      </c>
      <c r="AH256" s="238">
        <v>2</v>
      </c>
      <c r="AI256" s="238">
        <v>3</v>
      </c>
      <c r="AJ256" s="238">
        <v>3</v>
      </c>
      <c r="AK256" s="238">
        <v>21</v>
      </c>
      <c r="AL256" s="238">
        <v>63</v>
      </c>
      <c r="AM256" s="238" t="s">
        <v>354</v>
      </c>
      <c r="AN256" s="238">
        <v>5</v>
      </c>
      <c r="AO256" s="238">
        <v>3</v>
      </c>
      <c r="AS256" s="238">
        <v>2</v>
      </c>
      <c r="AT256" s="238">
        <v>98</v>
      </c>
      <c r="AU256" s="238">
        <v>60</v>
      </c>
      <c r="AV256" s="238">
        <v>11</v>
      </c>
      <c r="AW256" s="238">
        <v>21</v>
      </c>
      <c r="AX256" s="238">
        <v>2</v>
      </c>
      <c r="AY256" s="238">
        <v>2</v>
      </c>
      <c r="AZ256" s="238">
        <v>3</v>
      </c>
      <c r="BA256" s="238">
        <v>10</v>
      </c>
      <c r="BB256" s="238">
        <v>22</v>
      </c>
      <c r="BC256" s="238" t="s">
        <v>354</v>
      </c>
      <c r="BD256" s="238">
        <v>5</v>
      </c>
      <c r="BE256" s="238">
        <v>1</v>
      </c>
      <c r="BI256" s="238">
        <v>2</v>
      </c>
      <c r="BJ256" s="238">
        <v>98</v>
      </c>
      <c r="BK256" s="238">
        <v>60</v>
      </c>
      <c r="BL256" s="238">
        <v>11</v>
      </c>
      <c r="BM256" s="238">
        <v>21</v>
      </c>
      <c r="CT256" s="238">
        <v>465012</v>
      </c>
      <c r="CU256" s="238">
        <v>4967738</v>
      </c>
      <c r="CV256" s="238">
        <v>44.862196300000001</v>
      </c>
      <c r="CW256" s="238">
        <v>-93.442866699999996</v>
      </c>
      <c r="CX256" s="238" t="s">
        <v>359</v>
      </c>
    </row>
    <row r="257" spans="1:103" x14ac:dyDescent="0.25">
      <c r="A257" s="238">
        <v>11091933</v>
      </c>
      <c r="B257" s="238">
        <v>2</v>
      </c>
      <c r="C257" s="238">
        <v>212</v>
      </c>
      <c r="D257" s="238">
        <v>158.02099999999999</v>
      </c>
      <c r="E257" s="238">
        <v>27</v>
      </c>
      <c r="F257" s="238" t="s">
        <v>2420</v>
      </c>
      <c r="H257" s="238" t="s">
        <v>354</v>
      </c>
      <c r="I257" s="238">
        <v>25</v>
      </c>
      <c r="K257" s="238">
        <v>15003637</v>
      </c>
      <c r="L257" s="238">
        <v>153540151</v>
      </c>
      <c r="M257" s="238">
        <v>12</v>
      </c>
      <c r="N257" s="238">
        <v>20</v>
      </c>
      <c r="O257" s="238">
        <v>2015</v>
      </c>
      <c r="P257" s="238" t="s">
        <v>366</v>
      </c>
      <c r="Q257" s="238">
        <v>5</v>
      </c>
      <c r="R257" s="238" t="s">
        <v>356</v>
      </c>
      <c r="S257" s="238">
        <v>5</v>
      </c>
      <c r="T257" s="238">
        <v>0</v>
      </c>
      <c r="U257" s="238">
        <v>1</v>
      </c>
      <c r="V257" s="238">
        <v>4</v>
      </c>
      <c r="W257" s="238">
        <v>93</v>
      </c>
      <c r="X257" s="238">
        <v>2</v>
      </c>
      <c r="Y257" s="238">
        <v>4</v>
      </c>
      <c r="Z257" s="238">
        <v>1</v>
      </c>
      <c r="AB257" s="238">
        <v>1</v>
      </c>
      <c r="AC257" s="238">
        <v>98</v>
      </c>
      <c r="AD257" s="238" t="s">
        <v>2223</v>
      </c>
      <c r="AE257" s="238" t="s">
        <v>4836</v>
      </c>
      <c r="AF257" s="238" t="s">
        <v>358</v>
      </c>
      <c r="AG257" s="238">
        <v>3</v>
      </c>
      <c r="AH257" s="238">
        <v>0</v>
      </c>
      <c r="AI257" s="238">
        <v>2</v>
      </c>
      <c r="AJ257" s="238">
        <v>4</v>
      </c>
      <c r="AL257" s="238">
        <v>20</v>
      </c>
      <c r="AM257" s="238" t="s">
        <v>354</v>
      </c>
      <c r="AN257" s="238">
        <v>5</v>
      </c>
      <c r="AQ257" s="238">
        <v>22</v>
      </c>
      <c r="AS257" s="238">
        <v>2</v>
      </c>
      <c r="AT257" s="238">
        <v>98</v>
      </c>
      <c r="AU257" s="238">
        <v>55</v>
      </c>
      <c r="AV257" s="238">
        <v>10</v>
      </c>
      <c r="AW257" s="238">
        <v>20</v>
      </c>
      <c r="CT257" s="238">
        <v>465012</v>
      </c>
      <c r="CU257" s="238">
        <v>4967738</v>
      </c>
      <c r="CV257" s="238">
        <v>44.862196300000001</v>
      </c>
      <c r="CW257" s="238">
        <v>-93.442866699999996</v>
      </c>
      <c r="CX257" s="238" t="s">
        <v>359</v>
      </c>
      <c r="CY257" s="238" t="s">
        <v>4948</v>
      </c>
    </row>
    <row r="258" spans="1:103" x14ac:dyDescent="0.25">
      <c r="A258" s="238">
        <v>11093624</v>
      </c>
      <c r="B258" s="238">
        <v>2</v>
      </c>
      <c r="C258" s="238">
        <v>212</v>
      </c>
      <c r="D258" s="238">
        <v>158.02099999999999</v>
      </c>
      <c r="E258" s="238">
        <v>27</v>
      </c>
      <c r="F258" s="238" t="s">
        <v>2420</v>
      </c>
      <c r="H258" s="238" t="s">
        <v>354</v>
      </c>
      <c r="I258" s="238">
        <v>25</v>
      </c>
      <c r="K258" s="238">
        <v>15513708</v>
      </c>
      <c r="L258" s="238">
        <v>153630292</v>
      </c>
      <c r="M258" s="238">
        <v>12</v>
      </c>
      <c r="N258" s="238">
        <v>29</v>
      </c>
      <c r="O258" s="238">
        <v>2015</v>
      </c>
      <c r="P258" s="238" t="s">
        <v>368</v>
      </c>
      <c r="Q258" s="238">
        <v>14</v>
      </c>
      <c r="R258" s="238" t="s">
        <v>356</v>
      </c>
      <c r="S258" s="238">
        <v>4</v>
      </c>
      <c r="T258" s="238">
        <v>0</v>
      </c>
      <c r="U258" s="238">
        <v>2</v>
      </c>
      <c r="V258" s="238">
        <v>5</v>
      </c>
      <c r="W258" s="238">
        <v>10</v>
      </c>
      <c r="X258" s="238">
        <v>2</v>
      </c>
      <c r="Y258" s="238">
        <v>1</v>
      </c>
      <c r="Z258" s="238">
        <v>2</v>
      </c>
      <c r="AB258" s="238">
        <v>5</v>
      </c>
      <c r="AC258" s="238">
        <v>98</v>
      </c>
      <c r="AD258" s="238">
        <v>212</v>
      </c>
      <c r="AE258" s="238" t="s">
        <v>4836</v>
      </c>
      <c r="AF258" s="238" t="s">
        <v>358</v>
      </c>
      <c r="AG258" s="238">
        <v>10</v>
      </c>
      <c r="AH258" s="238">
        <v>2</v>
      </c>
      <c r="AI258" s="238">
        <v>2</v>
      </c>
      <c r="AJ258" s="238">
        <v>4</v>
      </c>
      <c r="AK258" s="238">
        <v>21</v>
      </c>
      <c r="AL258" s="238">
        <v>57</v>
      </c>
      <c r="AM258" s="238" t="s">
        <v>363</v>
      </c>
      <c r="AN258" s="238">
        <v>5</v>
      </c>
      <c r="AO258" s="238">
        <v>3</v>
      </c>
      <c r="AS258" s="238">
        <v>1</v>
      </c>
      <c r="AT258" s="238">
        <v>98</v>
      </c>
      <c r="AU258" s="238">
        <v>60</v>
      </c>
      <c r="AV258" s="238">
        <v>11</v>
      </c>
      <c r="AW258" s="238">
        <v>21</v>
      </c>
      <c r="AX258" s="238">
        <v>2</v>
      </c>
      <c r="AY258" s="238">
        <v>1</v>
      </c>
      <c r="AZ258" s="238">
        <v>4</v>
      </c>
      <c r="BA258" s="238">
        <v>21</v>
      </c>
      <c r="BB258" s="238">
        <v>67</v>
      </c>
      <c r="BC258" s="238" t="s">
        <v>363</v>
      </c>
      <c r="BD258" s="238">
        <v>5</v>
      </c>
      <c r="BE258" s="238">
        <v>1</v>
      </c>
      <c r="BI258" s="238">
        <v>1</v>
      </c>
      <c r="BJ258" s="238">
        <v>98</v>
      </c>
      <c r="BK258" s="238">
        <v>60</v>
      </c>
      <c r="BL258" s="238">
        <v>11</v>
      </c>
      <c r="BM258" s="238">
        <v>21</v>
      </c>
      <c r="CT258" s="238">
        <v>465012</v>
      </c>
      <c r="CU258" s="238">
        <v>4967738</v>
      </c>
      <c r="CV258" s="238">
        <v>44.862196300000001</v>
      </c>
      <c r="CW258" s="238">
        <v>-93.442866699999996</v>
      </c>
      <c r="CX258" s="238" t="s">
        <v>359</v>
      </c>
      <c r="CY258" s="238" t="s">
        <v>4949</v>
      </c>
    </row>
    <row r="259" spans="1:103" x14ac:dyDescent="0.25">
      <c r="A259" s="238">
        <v>413240</v>
      </c>
      <c r="B259" s="238">
        <v>2</v>
      </c>
      <c r="C259" s="238">
        <v>212</v>
      </c>
      <c r="D259" s="238">
        <v>158.023</v>
      </c>
      <c r="E259" s="238">
        <v>27</v>
      </c>
      <c r="F259" s="238" t="s">
        <v>2420</v>
      </c>
      <c r="H259" s="238" t="s">
        <v>354</v>
      </c>
      <c r="I259" s="238">
        <v>25</v>
      </c>
      <c r="K259" s="238">
        <v>17001062</v>
      </c>
      <c r="M259" s="238">
        <v>1</v>
      </c>
      <c r="N259" s="238">
        <v>10</v>
      </c>
      <c r="O259" s="238">
        <v>2017</v>
      </c>
      <c r="P259" s="238" t="s">
        <v>368</v>
      </c>
      <c r="Q259" s="238">
        <v>11</v>
      </c>
      <c r="R259" s="238" t="s">
        <v>369</v>
      </c>
      <c r="S259" s="238">
        <v>5</v>
      </c>
      <c r="T259" s="238">
        <v>0</v>
      </c>
      <c r="U259" s="238">
        <v>2</v>
      </c>
      <c r="V259" s="238">
        <v>5</v>
      </c>
      <c r="W259" s="238">
        <v>10</v>
      </c>
      <c r="X259" s="238">
        <v>2</v>
      </c>
      <c r="Y259" s="238">
        <v>1</v>
      </c>
      <c r="Z259" s="238">
        <v>4</v>
      </c>
      <c r="AB259" s="238">
        <v>3</v>
      </c>
      <c r="AC259" s="238">
        <v>98</v>
      </c>
      <c r="AD259" s="238" t="s">
        <v>357</v>
      </c>
      <c r="AF259" s="238" t="s">
        <v>358</v>
      </c>
      <c r="AG259" s="238">
        <v>10</v>
      </c>
      <c r="AH259" s="238">
        <v>2</v>
      </c>
      <c r="AI259" s="238">
        <v>2</v>
      </c>
      <c r="AJ259" s="238">
        <v>3</v>
      </c>
      <c r="AK259" s="238">
        <v>21</v>
      </c>
      <c r="AL259" s="238">
        <v>43</v>
      </c>
      <c r="AM259" s="238" t="s">
        <v>354</v>
      </c>
      <c r="AN259" s="238">
        <v>5</v>
      </c>
      <c r="AO259" s="238">
        <v>68</v>
      </c>
      <c r="AS259" s="238">
        <v>15</v>
      </c>
      <c r="AT259" s="238">
        <v>9</v>
      </c>
      <c r="AU259" s="238">
        <v>60</v>
      </c>
      <c r="AV259" s="238">
        <v>11</v>
      </c>
      <c r="AW259" s="238">
        <v>21</v>
      </c>
      <c r="AX259" s="238">
        <v>2</v>
      </c>
      <c r="AY259" s="238">
        <v>2</v>
      </c>
      <c r="AZ259" s="238">
        <v>3</v>
      </c>
      <c r="BA259" s="238">
        <v>21</v>
      </c>
      <c r="BB259" s="238">
        <v>32</v>
      </c>
      <c r="BC259" s="238" t="s">
        <v>354</v>
      </c>
      <c r="BD259" s="238">
        <v>5</v>
      </c>
      <c r="BE259" s="238">
        <v>1</v>
      </c>
      <c r="BI259" s="238">
        <v>15</v>
      </c>
      <c r="BJ259" s="238">
        <v>9</v>
      </c>
      <c r="BK259" s="238">
        <v>60</v>
      </c>
      <c r="BL259" s="238">
        <v>11</v>
      </c>
      <c r="BM259" s="238">
        <v>21</v>
      </c>
      <c r="CT259" s="238">
        <v>465012.774784512</v>
      </c>
      <c r="CU259" s="238">
        <v>4967737.4346553702</v>
      </c>
      <c r="CV259" s="238">
        <v>44.86219371</v>
      </c>
      <c r="CW259" s="238">
        <v>-93.442853850000006</v>
      </c>
      <c r="CX259" s="238" t="s">
        <v>359</v>
      </c>
      <c r="CY259" s="238" t="s">
        <v>4950</v>
      </c>
    </row>
    <row r="260" spans="1:103" x14ac:dyDescent="0.25">
      <c r="A260" s="238">
        <v>650003</v>
      </c>
      <c r="B260" s="238">
        <v>2</v>
      </c>
      <c r="C260" s="238">
        <v>212</v>
      </c>
      <c r="D260" s="238">
        <v>158.023</v>
      </c>
      <c r="E260" s="238">
        <v>27</v>
      </c>
      <c r="F260" s="238" t="s">
        <v>2420</v>
      </c>
      <c r="H260" s="238" t="s">
        <v>354</v>
      </c>
      <c r="I260" s="238">
        <v>25</v>
      </c>
      <c r="K260" s="238">
        <v>18041838</v>
      </c>
      <c r="M260" s="238">
        <v>10</v>
      </c>
      <c r="N260" s="238">
        <v>7</v>
      </c>
      <c r="O260" s="238">
        <v>2018</v>
      </c>
      <c r="P260" s="238" t="s">
        <v>366</v>
      </c>
      <c r="Q260" s="238">
        <v>9</v>
      </c>
      <c r="S260" s="238">
        <v>2</v>
      </c>
      <c r="T260" s="238">
        <v>0</v>
      </c>
      <c r="U260" s="238">
        <v>2</v>
      </c>
      <c r="V260" s="238">
        <v>12</v>
      </c>
      <c r="W260" s="238">
        <v>10</v>
      </c>
      <c r="X260" s="238">
        <v>3</v>
      </c>
      <c r="Y260" s="238">
        <v>1</v>
      </c>
      <c r="Z260" s="238">
        <v>1</v>
      </c>
      <c r="AB260" s="238">
        <v>1</v>
      </c>
      <c r="AC260" s="238">
        <v>98</v>
      </c>
      <c r="AD260" s="238" t="s">
        <v>357</v>
      </c>
      <c r="AF260" s="238" t="s">
        <v>358</v>
      </c>
      <c r="AG260" s="238">
        <v>7</v>
      </c>
      <c r="AH260" s="238">
        <v>2</v>
      </c>
      <c r="AI260" s="238">
        <v>3</v>
      </c>
      <c r="AJ260" s="238">
        <v>1</v>
      </c>
      <c r="AK260" s="238">
        <v>34</v>
      </c>
      <c r="AL260" s="238">
        <v>42</v>
      </c>
      <c r="AM260" s="238" t="s">
        <v>354</v>
      </c>
      <c r="AN260" s="238">
        <v>5</v>
      </c>
      <c r="AO260" s="238">
        <v>1</v>
      </c>
      <c r="AS260" s="238">
        <v>15</v>
      </c>
      <c r="AT260" s="238">
        <v>20</v>
      </c>
      <c r="AU260" s="238">
        <v>40</v>
      </c>
      <c r="AV260" s="238">
        <v>11</v>
      </c>
      <c r="AW260" s="238">
        <v>21</v>
      </c>
      <c r="AX260" s="238">
        <v>2</v>
      </c>
      <c r="AY260" s="238">
        <v>2</v>
      </c>
      <c r="AZ260" s="238">
        <v>1</v>
      </c>
      <c r="BA260" s="238">
        <v>21</v>
      </c>
      <c r="BB260" s="238">
        <v>34</v>
      </c>
      <c r="BC260" s="238" t="s">
        <v>363</v>
      </c>
      <c r="BD260" s="238">
        <v>5</v>
      </c>
      <c r="BE260" s="238">
        <v>70</v>
      </c>
      <c r="BI260" s="238">
        <v>15</v>
      </c>
      <c r="BJ260" s="238">
        <v>20</v>
      </c>
      <c r="BK260" s="238">
        <v>40</v>
      </c>
      <c r="BL260" s="238">
        <v>11</v>
      </c>
      <c r="BM260" s="238">
        <v>21</v>
      </c>
      <c r="CT260" s="238">
        <v>465012.93450562999</v>
      </c>
      <c r="CU260" s="238">
        <v>4967743.9443891896</v>
      </c>
      <c r="CV260" s="238">
        <v>44.862252320000003</v>
      </c>
      <c r="CW260" s="238">
        <v>-93.442852279999997</v>
      </c>
      <c r="CX260" s="238" t="s">
        <v>359</v>
      </c>
      <c r="CY260" s="238" t="s">
        <v>4951</v>
      </c>
    </row>
    <row r="261" spans="1:103" x14ac:dyDescent="0.25">
      <c r="A261" s="238">
        <v>735828</v>
      </c>
      <c r="B261" s="238">
        <v>2</v>
      </c>
      <c r="C261" s="238">
        <v>212</v>
      </c>
      <c r="D261" s="238">
        <v>158.03200000000001</v>
      </c>
      <c r="E261" s="238">
        <v>27</v>
      </c>
      <c r="F261" s="238" t="s">
        <v>2420</v>
      </c>
      <c r="H261" s="238" t="s">
        <v>354</v>
      </c>
      <c r="I261" s="238">
        <v>25</v>
      </c>
      <c r="K261" s="238">
        <v>19508993</v>
      </c>
      <c r="M261" s="238">
        <v>7</v>
      </c>
      <c r="N261" s="238">
        <v>23</v>
      </c>
      <c r="O261" s="238">
        <v>2019</v>
      </c>
      <c r="P261" s="238" t="s">
        <v>368</v>
      </c>
      <c r="Q261" s="238">
        <v>17</v>
      </c>
      <c r="R261" s="238" t="s">
        <v>356</v>
      </c>
      <c r="S261" s="238">
        <v>5</v>
      </c>
      <c r="T261" s="238">
        <v>0</v>
      </c>
      <c r="U261" s="238">
        <v>2</v>
      </c>
      <c r="V261" s="238">
        <v>10</v>
      </c>
      <c r="W261" s="238">
        <v>10</v>
      </c>
      <c r="X261" s="238">
        <v>2</v>
      </c>
      <c r="Y261" s="238">
        <v>1</v>
      </c>
      <c r="Z261" s="238">
        <v>1</v>
      </c>
      <c r="AB261" s="238">
        <v>1</v>
      </c>
      <c r="AC261" s="238">
        <v>98</v>
      </c>
      <c r="AD261" s="238" t="s">
        <v>4952</v>
      </c>
      <c r="AF261" s="238" t="s">
        <v>358</v>
      </c>
      <c r="AG261" s="238">
        <v>5</v>
      </c>
      <c r="AH261" s="238">
        <v>2</v>
      </c>
      <c r="AI261" s="238">
        <v>4</v>
      </c>
      <c r="AJ261" s="238">
        <v>4</v>
      </c>
      <c r="AK261" s="238">
        <v>21</v>
      </c>
      <c r="AL261" s="238">
        <v>62</v>
      </c>
      <c r="AM261" s="238" t="s">
        <v>363</v>
      </c>
      <c r="AN261" s="238">
        <v>5</v>
      </c>
      <c r="AO261" s="238">
        <v>10</v>
      </c>
      <c r="AS261" s="238">
        <v>15</v>
      </c>
      <c r="AT261" s="238">
        <v>9</v>
      </c>
      <c r="AU261" s="238">
        <v>60</v>
      </c>
      <c r="AV261" s="238">
        <v>11</v>
      </c>
      <c r="AW261" s="238">
        <v>21</v>
      </c>
      <c r="AX261" s="238">
        <v>2</v>
      </c>
      <c r="AY261" s="238">
        <v>2</v>
      </c>
      <c r="AZ261" s="238">
        <v>4</v>
      </c>
      <c r="BA261" s="238">
        <v>34</v>
      </c>
      <c r="BB261" s="238">
        <v>33</v>
      </c>
      <c r="BC261" s="238" t="s">
        <v>363</v>
      </c>
      <c r="BD261" s="238">
        <v>5</v>
      </c>
      <c r="BE261" s="238">
        <v>1</v>
      </c>
      <c r="BI261" s="238">
        <v>15</v>
      </c>
      <c r="BJ261" s="238">
        <v>9</v>
      </c>
      <c r="BK261" s="238">
        <v>60</v>
      </c>
      <c r="BL261" s="238">
        <v>11</v>
      </c>
      <c r="BM261" s="238">
        <v>21</v>
      </c>
      <c r="CT261" s="238">
        <v>465028.37185674399</v>
      </c>
      <c r="CU261" s="238">
        <v>4967742.70595208</v>
      </c>
      <c r="CV261" s="238">
        <v>44.862241930000003</v>
      </c>
      <c r="CW261" s="238">
        <v>-93.442656799999995</v>
      </c>
      <c r="CX261" s="238" t="s">
        <v>359</v>
      </c>
      <c r="CY261" s="238" t="s">
        <v>4953</v>
      </c>
    </row>
    <row r="262" spans="1:103" x14ac:dyDescent="0.25">
      <c r="A262" s="238">
        <v>10706650</v>
      </c>
      <c r="B262" s="238">
        <v>2</v>
      </c>
      <c r="C262" s="238">
        <v>212</v>
      </c>
      <c r="D262" s="238">
        <v>158.035</v>
      </c>
      <c r="E262" s="238">
        <v>27</v>
      </c>
      <c r="F262" s="238" t="s">
        <v>2420</v>
      </c>
      <c r="H262" s="238" t="s">
        <v>354</v>
      </c>
      <c r="I262" s="238">
        <v>25</v>
      </c>
      <c r="K262" s="238">
        <v>11500696</v>
      </c>
      <c r="L262" s="238">
        <v>110130469</v>
      </c>
      <c r="M262" s="238">
        <v>1</v>
      </c>
      <c r="N262" s="238">
        <v>13</v>
      </c>
      <c r="O262" s="238">
        <v>2011</v>
      </c>
      <c r="P262" s="238" t="s">
        <v>384</v>
      </c>
      <c r="Q262" s="238">
        <v>14</v>
      </c>
      <c r="S262" s="238">
        <v>5</v>
      </c>
      <c r="T262" s="238">
        <v>0</v>
      </c>
      <c r="U262" s="238">
        <v>1</v>
      </c>
      <c r="V262" s="238">
        <v>98</v>
      </c>
      <c r="W262" s="238">
        <v>83</v>
      </c>
      <c r="X262" s="238">
        <v>2</v>
      </c>
      <c r="Y262" s="238">
        <v>1</v>
      </c>
      <c r="Z262" s="238">
        <v>2</v>
      </c>
      <c r="AA262" s="238">
        <v>4</v>
      </c>
      <c r="AB262" s="238">
        <v>5</v>
      </c>
      <c r="AC262" s="238">
        <v>98</v>
      </c>
      <c r="AD262" s="238" t="s">
        <v>4894</v>
      </c>
      <c r="AE262" s="238" t="s">
        <v>1593</v>
      </c>
      <c r="AF262" s="238" t="s">
        <v>358</v>
      </c>
      <c r="AG262" s="238">
        <v>3</v>
      </c>
      <c r="AH262" s="238">
        <v>2</v>
      </c>
      <c r="AI262" s="238">
        <v>4</v>
      </c>
      <c r="AJ262" s="238">
        <v>4</v>
      </c>
      <c r="AK262" s="238">
        <v>21</v>
      </c>
      <c r="AL262" s="238">
        <v>35</v>
      </c>
      <c r="AM262" s="238" t="s">
        <v>363</v>
      </c>
      <c r="AN262" s="238">
        <v>5</v>
      </c>
      <c r="AO262" s="238">
        <v>3</v>
      </c>
      <c r="AS262" s="238">
        <v>1</v>
      </c>
      <c r="AT262" s="238">
        <v>98</v>
      </c>
      <c r="AU262" s="238">
        <v>55</v>
      </c>
      <c r="AV262" s="238">
        <v>11</v>
      </c>
      <c r="AW262" s="238">
        <v>21</v>
      </c>
      <c r="CT262" s="238">
        <v>465032</v>
      </c>
      <c r="CU262" s="238">
        <v>4967746</v>
      </c>
      <c r="CV262" s="238">
        <v>44.862275199999999</v>
      </c>
      <c r="CW262" s="238">
        <v>-93.442611299999996</v>
      </c>
      <c r="CX262" s="238" t="s">
        <v>359</v>
      </c>
      <c r="CY262" s="238" t="s">
        <v>4954</v>
      </c>
    </row>
    <row r="263" spans="1:103" x14ac:dyDescent="0.25">
      <c r="A263" s="238">
        <v>655522</v>
      </c>
      <c r="B263" s="238">
        <v>2</v>
      </c>
      <c r="C263" s="238">
        <v>212</v>
      </c>
      <c r="D263" s="238">
        <v>158.035</v>
      </c>
      <c r="E263" s="238">
        <v>27</v>
      </c>
      <c r="F263" s="238" t="s">
        <v>2420</v>
      </c>
      <c r="H263" s="238" t="s">
        <v>354</v>
      </c>
      <c r="I263" s="238">
        <v>25</v>
      </c>
      <c r="K263" s="238">
        <v>18512802</v>
      </c>
      <c r="M263" s="238">
        <v>10</v>
      </c>
      <c r="N263" s="238">
        <v>30</v>
      </c>
      <c r="O263" s="238">
        <v>2018</v>
      </c>
      <c r="P263" s="238" t="s">
        <v>368</v>
      </c>
      <c r="Q263" s="238">
        <v>7</v>
      </c>
      <c r="R263" s="238" t="s">
        <v>369</v>
      </c>
      <c r="S263" s="238">
        <v>5</v>
      </c>
      <c r="T263" s="238">
        <v>0</v>
      </c>
      <c r="U263" s="238">
        <v>2</v>
      </c>
      <c r="V263" s="238">
        <v>12</v>
      </c>
      <c r="W263" s="238">
        <v>10</v>
      </c>
      <c r="X263" s="238">
        <v>2</v>
      </c>
      <c r="Y263" s="238">
        <v>1</v>
      </c>
      <c r="Z263" s="238">
        <v>2</v>
      </c>
      <c r="AB263" s="238">
        <v>1</v>
      </c>
      <c r="AC263" s="238">
        <v>98</v>
      </c>
      <c r="AD263" s="238" t="s">
        <v>357</v>
      </c>
      <c r="AF263" s="238" t="s">
        <v>358</v>
      </c>
      <c r="AG263" s="238">
        <v>7</v>
      </c>
      <c r="AH263" s="238">
        <v>2</v>
      </c>
      <c r="AI263" s="238">
        <v>2</v>
      </c>
      <c r="AJ263" s="238">
        <v>3</v>
      </c>
      <c r="AK263" s="238">
        <v>21</v>
      </c>
      <c r="AL263" s="238">
        <v>38</v>
      </c>
      <c r="AM263" s="238" t="s">
        <v>354</v>
      </c>
      <c r="AN263" s="238">
        <v>5</v>
      </c>
      <c r="AO263" s="238">
        <v>4</v>
      </c>
      <c r="AS263" s="238">
        <v>15</v>
      </c>
      <c r="AT263" s="238">
        <v>98</v>
      </c>
      <c r="AU263" s="238">
        <v>60</v>
      </c>
      <c r="AV263" s="238">
        <v>11</v>
      </c>
      <c r="AW263" s="238">
        <v>21</v>
      </c>
      <c r="AX263" s="238">
        <v>2</v>
      </c>
      <c r="AY263" s="238">
        <v>4</v>
      </c>
      <c r="AZ263" s="238">
        <v>3</v>
      </c>
      <c r="BA263" s="238">
        <v>34</v>
      </c>
      <c r="BB263" s="238">
        <v>50</v>
      </c>
      <c r="BC263" s="238" t="s">
        <v>363</v>
      </c>
      <c r="BD263" s="238">
        <v>5</v>
      </c>
      <c r="BE263" s="238">
        <v>1</v>
      </c>
      <c r="BI263" s="238">
        <v>15</v>
      </c>
      <c r="BJ263" s="238">
        <v>98</v>
      </c>
      <c r="BK263" s="238">
        <v>60</v>
      </c>
      <c r="BL263" s="238">
        <v>11</v>
      </c>
      <c r="BM263" s="238">
        <v>21</v>
      </c>
      <c r="CT263" s="238">
        <v>465028.37185674399</v>
      </c>
      <c r="CU263" s="238">
        <v>4967755.4059774801</v>
      </c>
      <c r="CV263" s="238">
        <v>44.862356249999998</v>
      </c>
      <c r="CW263" s="238">
        <v>-93.442657670000003</v>
      </c>
      <c r="CX263" s="238" t="s">
        <v>359</v>
      </c>
      <c r="CY263" s="238" t="s">
        <v>4955</v>
      </c>
    </row>
    <row r="264" spans="1:103" x14ac:dyDescent="0.25">
      <c r="A264" s="238">
        <v>684942</v>
      </c>
      <c r="B264" s="238">
        <v>2</v>
      </c>
      <c r="C264" s="238">
        <v>212</v>
      </c>
      <c r="D264" s="238">
        <v>158.03800000000001</v>
      </c>
      <c r="E264" s="238">
        <v>27</v>
      </c>
      <c r="F264" s="238" t="s">
        <v>2420</v>
      </c>
      <c r="H264" s="238" t="s">
        <v>354</v>
      </c>
      <c r="I264" s="238">
        <v>25</v>
      </c>
      <c r="K264" s="238">
        <v>19004922</v>
      </c>
      <c r="M264" s="238">
        <v>2</v>
      </c>
      <c r="N264" s="238">
        <v>8</v>
      </c>
      <c r="O264" s="238">
        <v>2019</v>
      </c>
      <c r="P264" s="238" t="s">
        <v>362</v>
      </c>
      <c r="Q264" s="238">
        <v>0</v>
      </c>
      <c r="S264" s="238">
        <v>5</v>
      </c>
      <c r="T264" s="238">
        <v>0</v>
      </c>
      <c r="U264" s="238">
        <v>2</v>
      </c>
      <c r="V264" s="238">
        <v>10</v>
      </c>
      <c r="W264" s="238">
        <v>10</v>
      </c>
      <c r="X264" s="238">
        <v>2</v>
      </c>
      <c r="Y264" s="238">
        <v>4</v>
      </c>
      <c r="Z264" s="238">
        <v>1</v>
      </c>
      <c r="AB264" s="238">
        <v>5</v>
      </c>
      <c r="AC264" s="238">
        <v>98</v>
      </c>
      <c r="AD264" s="238" t="s">
        <v>357</v>
      </c>
      <c r="AF264" s="238" t="s">
        <v>358</v>
      </c>
      <c r="AG264" s="238">
        <v>5</v>
      </c>
      <c r="AH264" s="238">
        <v>2</v>
      </c>
      <c r="AI264" s="238">
        <v>2</v>
      </c>
      <c r="AJ264" s="238">
        <v>3</v>
      </c>
      <c r="AK264" s="238">
        <v>26</v>
      </c>
      <c r="AL264" s="238">
        <v>54</v>
      </c>
      <c r="AM264" s="238" t="s">
        <v>363</v>
      </c>
      <c r="AN264" s="238">
        <v>5</v>
      </c>
      <c r="AO264" s="238">
        <v>1</v>
      </c>
      <c r="AS264" s="238">
        <v>15</v>
      </c>
      <c r="AT264" s="238">
        <v>9</v>
      </c>
      <c r="AU264" s="238">
        <v>60</v>
      </c>
      <c r="AV264" s="238">
        <v>11</v>
      </c>
      <c r="AW264" s="238">
        <v>21</v>
      </c>
      <c r="AX264" s="238">
        <v>2</v>
      </c>
      <c r="AY264" s="238">
        <v>2</v>
      </c>
      <c r="AZ264" s="238">
        <v>3</v>
      </c>
      <c r="BA264" s="238">
        <v>21</v>
      </c>
      <c r="BB264" s="238">
        <v>28</v>
      </c>
      <c r="BC264" s="238" t="s">
        <v>354</v>
      </c>
      <c r="BD264" s="238">
        <v>5</v>
      </c>
      <c r="BE264" s="238">
        <v>1</v>
      </c>
      <c r="BI264" s="238">
        <v>15</v>
      </c>
      <c r="BJ264" s="238">
        <v>9</v>
      </c>
      <c r="BK264" s="238">
        <v>60</v>
      </c>
      <c r="BL264" s="238">
        <v>11</v>
      </c>
      <c r="BM264" s="238">
        <v>21</v>
      </c>
      <c r="CT264" s="238">
        <v>465034.63038235501</v>
      </c>
      <c r="CU264" s="238">
        <v>4967750.5273984699</v>
      </c>
      <c r="CV264" s="238">
        <v>44.862312639999999</v>
      </c>
      <c r="CW264" s="238">
        <v>-93.442578119999993</v>
      </c>
      <c r="CX264" s="238" t="s">
        <v>359</v>
      </c>
      <c r="CY264" s="238" t="s">
        <v>4956</v>
      </c>
    </row>
    <row r="265" spans="1:103" x14ac:dyDescent="0.25">
      <c r="A265" s="238">
        <v>635972</v>
      </c>
      <c r="B265" s="238">
        <v>2</v>
      </c>
      <c r="C265" s="238">
        <v>212</v>
      </c>
      <c r="D265" s="238">
        <v>158.041</v>
      </c>
      <c r="E265" s="238">
        <v>27</v>
      </c>
      <c r="F265" s="238" t="s">
        <v>2420</v>
      </c>
      <c r="H265" s="238" t="s">
        <v>354</v>
      </c>
      <c r="I265" s="238">
        <v>25</v>
      </c>
      <c r="K265" s="238">
        <v>18511024</v>
      </c>
      <c r="M265" s="238">
        <v>9</v>
      </c>
      <c r="N265" s="238">
        <v>17</v>
      </c>
      <c r="O265" s="238">
        <v>2018</v>
      </c>
      <c r="P265" s="238" t="s">
        <v>361</v>
      </c>
      <c r="Q265" s="238">
        <v>16</v>
      </c>
      <c r="R265" s="238" t="s">
        <v>356</v>
      </c>
      <c r="S265" s="238">
        <v>5</v>
      </c>
      <c r="T265" s="238">
        <v>0</v>
      </c>
      <c r="U265" s="238">
        <v>2</v>
      </c>
      <c r="V265" s="238">
        <v>12</v>
      </c>
      <c r="W265" s="238">
        <v>10</v>
      </c>
      <c r="X265" s="238">
        <v>2</v>
      </c>
      <c r="Y265" s="238">
        <v>1</v>
      </c>
      <c r="Z265" s="238">
        <v>3</v>
      </c>
      <c r="AB265" s="238">
        <v>2</v>
      </c>
      <c r="AC265" s="238">
        <v>98</v>
      </c>
      <c r="AD265" s="238" t="s">
        <v>357</v>
      </c>
      <c r="AF265" s="238" t="s">
        <v>405</v>
      </c>
      <c r="AG265" s="238">
        <v>7</v>
      </c>
      <c r="AH265" s="238">
        <v>2</v>
      </c>
      <c r="AI265" s="238">
        <v>3</v>
      </c>
      <c r="AJ265" s="238">
        <v>4</v>
      </c>
      <c r="AK265" s="238">
        <v>34</v>
      </c>
      <c r="AL265" s="238">
        <v>30</v>
      </c>
      <c r="AM265" s="238" t="s">
        <v>354</v>
      </c>
      <c r="AN265" s="238">
        <v>5</v>
      </c>
      <c r="AO265" s="238">
        <v>1</v>
      </c>
      <c r="AS265" s="238">
        <v>15</v>
      </c>
      <c r="AT265" s="238">
        <v>9</v>
      </c>
      <c r="AU265" s="238">
        <v>60</v>
      </c>
      <c r="AV265" s="238">
        <v>11</v>
      </c>
      <c r="AW265" s="238">
        <v>21</v>
      </c>
      <c r="AX265" s="238">
        <v>2</v>
      </c>
      <c r="AY265" s="238">
        <v>2</v>
      </c>
      <c r="AZ265" s="238">
        <v>4</v>
      </c>
      <c r="BA265" s="238">
        <v>26</v>
      </c>
      <c r="BB265" s="238">
        <v>48</v>
      </c>
      <c r="BC265" s="238" t="s">
        <v>354</v>
      </c>
      <c r="BD265" s="238">
        <v>5</v>
      </c>
      <c r="BE265" s="238">
        <v>90</v>
      </c>
      <c r="BI265" s="238">
        <v>15</v>
      </c>
      <c r="BJ265" s="238">
        <v>9</v>
      </c>
      <c r="BK265" s="238">
        <v>60</v>
      </c>
      <c r="BL265" s="238">
        <v>11</v>
      </c>
      <c r="BM265" s="238">
        <v>21</v>
      </c>
      <c r="CT265" s="238">
        <v>465032.60519854398</v>
      </c>
      <c r="CU265" s="238">
        <v>4967780.8060282804</v>
      </c>
      <c r="CV265" s="238">
        <v>44.862585109999998</v>
      </c>
      <c r="CW265" s="238">
        <v>-93.442605839999999</v>
      </c>
      <c r="CX265" s="238" t="s">
        <v>359</v>
      </c>
      <c r="CY265" s="238" t="s">
        <v>4957</v>
      </c>
    </row>
    <row r="266" spans="1:103" x14ac:dyDescent="0.25">
      <c r="A266" s="238">
        <v>675033</v>
      </c>
      <c r="B266" s="238">
        <v>2</v>
      </c>
      <c r="C266" s="238">
        <v>212</v>
      </c>
      <c r="D266" s="238">
        <v>158.041</v>
      </c>
      <c r="E266" s="238">
        <v>27</v>
      </c>
      <c r="F266" s="238" t="s">
        <v>2420</v>
      </c>
      <c r="H266" s="238" t="s">
        <v>354</v>
      </c>
      <c r="I266" s="238">
        <v>25</v>
      </c>
      <c r="K266" s="238">
        <v>19500246</v>
      </c>
      <c r="M266" s="238">
        <v>1</v>
      </c>
      <c r="N266" s="238">
        <v>7</v>
      </c>
      <c r="O266" s="238">
        <v>2019</v>
      </c>
      <c r="P266" s="238" t="s">
        <v>361</v>
      </c>
      <c r="Q266" s="238">
        <v>17</v>
      </c>
      <c r="R266" s="238" t="s">
        <v>356</v>
      </c>
      <c r="S266" s="238">
        <v>5</v>
      </c>
      <c r="T266" s="238">
        <v>0</v>
      </c>
      <c r="U266" s="238">
        <v>2</v>
      </c>
      <c r="V266" s="238">
        <v>12</v>
      </c>
      <c r="W266" s="238">
        <v>10</v>
      </c>
      <c r="X266" s="238">
        <v>2</v>
      </c>
      <c r="Y266" s="238">
        <v>4</v>
      </c>
      <c r="Z266" s="238">
        <v>1</v>
      </c>
      <c r="AB266" s="238">
        <v>1</v>
      </c>
      <c r="AC266" s="238">
        <v>98</v>
      </c>
      <c r="AD266" s="238" t="s">
        <v>357</v>
      </c>
      <c r="AF266" s="238" t="s">
        <v>405</v>
      </c>
      <c r="AG266" s="238">
        <v>7</v>
      </c>
      <c r="AH266" s="238">
        <v>2</v>
      </c>
      <c r="AI266" s="238">
        <v>4</v>
      </c>
      <c r="AJ266" s="238">
        <v>4</v>
      </c>
      <c r="AK266" s="238">
        <v>21</v>
      </c>
      <c r="AL266" s="238">
        <v>60</v>
      </c>
      <c r="AM266" s="238" t="s">
        <v>354</v>
      </c>
      <c r="AN266" s="238">
        <v>5</v>
      </c>
      <c r="AO266" s="238">
        <v>1</v>
      </c>
      <c r="AS266" s="238">
        <v>15</v>
      </c>
      <c r="AT266" s="238">
        <v>9</v>
      </c>
      <c r="AU266" s="238">
        <v>60</v>
      </c>
      <c r="AV266" s="238">
        <v>11</v>
      </c>
      <c r="AW266" s="238">
        <v>21</v>
      </c>
      <c r="AX266" s="238">
        <v>2</v>
      </c>
      <c r="AY266" s="238">
        <v>3</v>
      </c>
      <c r="AZ266" s="238">
        <v>4</v>
      </c>
      <c r="BA266" s="238">
        <v>21</v>
      </c>
      <c r="BB266" s="238">
        <v>56</v>
      </c>
      <c r="BC266" s="238" t="s">
        <v>354</v>
      </c>
      <c r="BD266" s="238">
        <v>5</v>
      </c>
      <c r="BE266" s="238">
        <v>74</v>
      </c>
      <c r="BI266" s="238">
        <v>15</v>
      </c>
      <c r="BJ266" s="238">
        <v>9</v>
      </c>
      <c r="BK266" s="238">
        <v>60</v>
      </c>
      <c r="BL266" s="238">
        <v>11</v>
      </c>
      <c r="BM266" s="238">
        <v>21</v>
      </c>
      <c r="CT266" s="238">
        <v>465049.53856574401</v>
      </c>
      <c r="CU266" s="238">
        <v>4967785.0393700805</v>
      </c>
      <c r="CV266" s="238">
        <v>44.862624050000001</v>
      </c>
      <c r="CW266" s="238">
        <v>-93.442391799999996</v>
      </c>
      <c r="CX266" s="238" t="s">
        <v>359</v>
      </c>
      <c r="CY266" s="238" t="s">
        <v>4958</v>
      </c>
    </row>
    <row r="267" spans="1:103" x14ac:dyDescent="0.25">
      <c r="A267" s="238">
        <v>606073</v>
      </c>
      <c r="B267" s="238">
        <v>2</v>
      </c>
      <c r="C267" s="238">
        <v>212</v>
      </c>
      <c r="D267" s="238">
        <v>158.042</v>
      </c>
      <c r="E267" s="238">
        <v>27</v>
      </c>
      <c r="F267" s="238" t="s">
        <v>2420</v>
      </c>
      <c r="H267" s="238" t="s">
        <v>354</v>
      </c>
      <c r="I267" s="238">
        <v>25</v>
      </c>
      <c r="K267" s="238">
        <v>18026097</v>
      </c>
      <c r="M267" s="238">
        <v>6</v>
      </c>
      <c r="N267" s="238">
        <v>21</v>
      </c>
      <c r="O267" s="238">
        <v>2018</v>
      </c>
      <c r="P267" s="238" t="s">
        <v>384</v>
      </c>
      <c r="Q267" s="238">
        <v>8</v>
      </c>
      <c r="R267" s="238" t="s">
        <v>369</v>
      </c>
      <c r="S267" s="238">
        <v>5</v>
      </c>
      <c r="T267" s="238">
        <v>0</v>
      </c>
      <c r="U267" s="238">
        <v>2</v>
      </c>
      <c r="V267" s="238">
        <v>10</v>
      </c>
      <c r="W267" s="238">
        <v>10</v>
      </c>
      <c r="X267" s="238">
        <v>2</v>
      </c>
      <c r="Y267" s="238">
        <v>1</v>
      </c>
      <c r="Z267" s="238">
        <v>1</v>
      </c>
      <c r="AB267" s="238">
        <v>1</v>
      </c>
      <c r="AC267" s="238">
        <v>98</v>
      </c>
      <c r="AD267" s="238" t="s">
        <v>357</v>
      </c>
      <c r="AF267" s="238" t="s">
        <v>358</v>
      </c>
      <c r="AG267" s="238">
        <v>5</v>
      </c>
      <c r="AH267" s="238">
        <v>2</v>
      </c>
      <c r="AI267" s="238">
        <v>2</v>
      </c>
      <c r="AJ267" s="238">
        <v>3</v>
      </c>
      <c r="AK267" s="238">
        <v>21</v>
      </c>
      <c r="AL267" s="238">
        <v>21</v>
      </c>
      <c r="AM267" s="238" t="s">
        <v>363</v>
      </c>
      <c r="AN267" s="238">
        <v>5</v>
      </c>
      <c r="AO267" s="238">
        <v>1</v>
      </c>
      <c r="AS267" s="238">
        <v>15</v>
      </c>
      <c r="AT267" s="238">
        <v>9</v>
      </c>
      <c r="AU267" s="238">
        <v>60</v>
      </c>
      <c r="AV267" s="238">
        <v>11</v>
      </c>
      <c r="AW267" s="238">
        <v>21</v>
      </c>
      <c r="AX267" s="238">
        <v>2</v>
      </c>
      <c r="AY267" s="238">
        <v>2</v>
      </c>
      <c r="AZ267" s="238">
        <v>3</v>
      </c>
      <c r="BA267" s="238">
        <v>21</v>
      </c>
      <c r="BB267" s="238">
        <v>26</v>
      </c>
      <c r="BC267" s="238" t="s">
        <v>354</v>
      </c>
      <c r="BD267" s="238">
        <v>5</v>
      </c>
      <c r="BE267" s="238">
        <v>4</v>
      </c>
      <c r="BI267" s="238">
        <v>15</v>
      </c>
      <c r="BJ267" s="238">
        <v>9</v>
      </c>
      <c r="BK267" s="238">
        <v>60</v>
      </c>
      <c r="BL267" s="238">
        <v>11</v>
      </c>
      <c r="BM267" s="238">
        <v>21</v>
      </c>
      <c r="CT267" s="238">
        <v>465042.70019016101</v>
      </c>
      <c r="CU267" s="238">
        <v>4967751.2841286603</v>
      </c>
      <c r="CV267" s="238">
        <v>44.862319849999999</v>
      </c>
      <c r="CW267" s="238">
        <v>-93.442476029999995</v>
      </c>
      <c r="CX267" s="238" t="s">
        <v>359</v>
      </c>
      <c r="CY267" s="238" t="s">
        <v>4959</v>
      </c>
    </row>
    <row r="268" spans="1:103" x14ac:dyDescent="0.25">
      <c r="A268" s="238">
        <v>817898</v>
      </c>
      <c r="B268" s="238">
        <v>2</v>
      </c>
      <c r="C268" s="238">
        <v>212</v>
      </c>
      <c r="D268" s="238">
        <v>158.04300000000001</v>
      </c>
      <c r="E268" s="238">
        <v>27</v>
      </c>
      <c r="F268" s="238" t="s">
        <v>2420</v>
      </c>
      <c r="H268" s="238" t="s">
        <v>354</v>
      </c>
      <c r="I268" s="238">
        <v>25</v>
      </c>
      <c r="K268" s="238">
        <v>20505328</v>
      </c>
      <c r="L268" s="238">
        <v>201860064</v>
      </c>
      <c r="M268" s="238">
        <v>7</v>
      </c>
      <c r="N268" s="238">
        <v>4</v>
      </c>
      <c r="O268" s="238">
        <v>2020</v>
      </c>
      <c r="P268" s="238" t="s">
        <v>364</v>
      </c>
      <c r="Q268" s="238">
        <v>3</v>
      </c>
      <c r="R268" s="238" t="s">
        <v>356</v>
      </c>
      <c r="S268" s="238">
        <v>5</v>
      </c>
      <c r="T268" s="238">
        <v>0</v>
      </c>
      <c r="U268" s="238">
        <v>2</v>
      </c>
      <c r="V268" s="238">
        <v>13</v>
      </c>
      <c r="W268" s="238">
        <v>10</v>
      </c>
      <c r="X268" s="238">
        <v>26</v>
      </c>
      <c r="Y268" s="238">
        <v>4</v>
      </c>
      <c r="Z268" s="238">
        <v>1</v>
      </c>
      <c r="AB268" s="238">
        <v>1</v>
      </c>
      <c r="AC268" s="238">
        <v>98</v>
      </c>
      <c r="AD268" s="238" t="s">
        <v>4960</v>
      </c>
      <c r="AF268" s="238" t="s">
        <v>405</v>
      </c>
      <c r="AG268" s="238">
        <v>7</v>
      </c>
      <c r="AH268" s="238">
        <v>2</v>
      </c>
      <c r="AI268" s="238">
        <v>4</v>
      </c>
      <c r="AJ268" s="238">
        <v>3</v>
      </c>
      <c r="AK268" s="238">
        <v>21</v>
      </c>
      <c r="AL268" s="238">
        <v>77</v>
      </c>
      <c r="AM268" s="238" t="s">
        <v>363</v>
      </c>
      <c r="AN268" s="238">
        <v>9</v>
      </c>
      <c r="AO268" s="238">
        <v>66</v>
      </c>
      <c r="AP268" s="238">
        <v>65</v>
      </c>
      <c r="AS268" s="238">
        <v>15</v>
      </c>
      <c r="AT268" s="238">
        <v>9</v>
      </c>
      <c r="AU268" s="238">
        <v>60</v>
      </c>
      <c r="AV268" s="238">
        <v>11</v>
      </c>
      <c r="AW268" s="238">
        <v>21</v>
      </c>
      <c r="AX268" s="238">
        <v>2</v>
      </c>
      <c r="AY268" s="238">
        <v>90</v>
      </c>
      <c r="AZ268" s="238">
        <v>3</v>
      </c>
      <c r="BA268" s="238">
        <v>21</v>
      </c>
      <c r="BB268" s="238">
        <v>40</v>
      </c>
      <c r="BC268" s="238" t="s">
        <v>354</v>
      </c>
      <c r="BD268" s="238">
        <v>5</v>
      </c>
      <c r="BE268" s="238">
        <v>1</v>
      </c>
      <c r="BI268" s="238">
        <v>15</v>
      </c>
      <c r="BJ268" s="238">
        <v>9</v>
      </c>
      <c r="BK268" s="238">
        <v>60</v>
      </c>
      <c r="BL268" s="238">
        <v>11</v>
      </c>
      <c r="BM268" s="238">
        <v>21</v>
      </c>
      <c r="CT268" s="238">
        <v>465053.77190754499</v>
      </c>
      <c r="CU268" s="238">
        <v>4967785.0393700805</v>
      </c>
      <c r="CV268" s="238">
        <v>44.862624259999997</v>
      </c>
      <c r="CW268" s="238">
        <v>-93.442338219999996</v>
      </c>
      <c r="CX268" s="238" t="s">
        <v>359</v>
      </c>
      <c r="CY268" s="238" t="s">
        <v>4961</v>
      </c>
    </row>
    <row r="269" spans="1:103" x14ac:dyDescent="0.25">
      <c r="A269" s="238">
        <v>357706</v>
      </c>
      <c r="B269" s="238">
        <v>2</v>
      </c>
      <c r="C269" s="238">
        <v>212</v>
      </c>
      <c r="D269" s="238">
        <v>158.047</v>
      </c>
      <c r="E269" s="238">
        <v>27</v>
      </c>
      <c r="F269" s="238" t="s">
        <v>2420</v>
      </c>
      <c r="H269" s="238" t="s">
        <v>354</v>
      </c>
      <c r="I269" s="238">
        <v>25</v>
      </c>
      <c r="K269" s="238">
        <v>16023678</v>
      </c>
      <c r="M269" s="238">
        <v>6</v>
      </c>
      <c r="N269" s="238">
        <v>17</v>
      </c>
      <c r="O269" s="238">
        <v>2016</v>
      </c>
      <c r="P269" s="238" t="s">
        <v>362</v>
      </c>
      <c r="Q269" s="238">
        <v>21</v>
      </c>
      <c r="R269" s="238" t="s">
        <v>369</v>
      </c>
      <c r="S269" s="238">
        <v>5</v>
      </c>
      <c r="T269" s="238">
        <v>0</v>
      </c>
      <c r="U269" s="238">
        <v>1</v>
      </c>
      <c r="W269" s="238">
        <v>16</v>
      </c>
      <c r="X269" s="238">
        <v>2</v>
      </c>
      <c r="Y269" s="238">
        <v>7</v>
      </c>
      <c r="Z269" s="238">
        <v>1</v>
      </c>
      <c r="AB269" s="238">
        <v>1</v>
      </c>
      <c r="AC269" s="238">
        <v>98</v>
      </c>
      <c r="AD269" s="238" t="s">
        <v>357</v>
      </c>
      <c r="AF269" s="238" t="s">
        <v>358</v>
      </c>
      <c r="AG269" s="238">
        <v>4</v>
      </c>
      <c r="AH269" s="238">
        <v>2</v>
      </c>
      <c r="AI269" s="238">
        <v>2</v>
      </c>
      <c r="AJ269" s="238">
        <v>3</v>
      </c>
      <c r="AK269" s="238">
        <v>21</v>
      </c>
      <c r="AL269" s="238">
        <v>25</v>
      </c>
      <c r="AM269" s="238" t="s">
        <v>354</v>
      </c>
      <c r="AN269" s="238">
        <v>5</v>
      </c>
      <c r="AO269" s="238">
        <v>1</v>
      </c>
      <c r="AS269" s="238">
        <v>11</v>
      </c>
      <c r="AT269" s="238">
        <v>9</v>
      </c>
      <c r="AU269" s="238">
        <v>60</v>
      </c>
      <c r="AV269" s="238">
        <v>11</v>
      </c>
      <c r="AW269" s="238">
        <v>21</v>
      </c>
      <c r="CT269" s="238">
        <v>465047.77657327399</v>
      </c>
      <c r="CU269" s="238">
        <v>4967754.3177383197</v>
      </c>
      <c r="CV269" s="238">
        <v>44.862347409999998</v>
      </c>
      <c r="CW269" s="238">
        <v>-93.442411989999997</v>
      </c>
      <c r="CX269" s="238" t="s">
        <v>359</v>
      </c>
      <c r="CY269" s="238" t="s">
        <v>4962</v>
      </c>
    </row>
    <row r="270" spans="1:103" x14ac:dyDescent="0.25">
      <c r="A270" s="238">
        <v>628336</v>
      </c>
      <c r="B270" s="238">
        <v>2</v>
      </c>
      <c r="C270" s="238">
        <v>212</v>
      </c>
      <c r="D270" s="238">
        <v>158.05199999999999</v>
      </c>
      <c r="E270" s="238">
        <v>27</v>
      </c>
      <c r="F270" s="238" t="s">
        <v>2420</v>
      </c>
      <c r="H270" s="238" t="s">
        <v>354</v>
      </c>
      <c r="I270" s="238">
        <v>25</v>
      </c>
      <c r="K270" s="238">
        <v>18509727</v>
      </c>
      <c r="M270" s="238">
        <v>8</v>
      </c>
      <c r="N270" s="238">
        <v>14</v>
      </c>
      <c r="O270" s="238">
        <v>2018</v>
      </c>
      <c r="P270" s="238" t="s">
        <v>368</v>
      </c>
      <c r="Q270" s="238">
        <v>7</v>
      </c>
      <c r="R270" s="238" t="s">
        <v>369</v>
      </c>
      <c r="S270" s="238">
        <v>5</v>
      </c>
      <c r="T270" s="238">
        <v>0</v>
      </c>
      <c r="U270" s="238">
        <v>2</v>
      </c>
      <c r="V270" s="238">
        <v>12</v>
      </c>
      <c r="W270" s="238">
        <v>10</v>
      </c>
      <c r="X270" s="238">
        <v>2</v>
      </c>
      <c r="Y270" s="238">
        <v>1</v>
      </c>
      <c r="Z270" s="238">
        <v>1</v>
      </c>
      <c r="AB270" s="238">
        <v>1</v>
      </c>
      <c r="AC270" s="238">
        <v>98</v>
      </c>
      <c r="AD270" s="238" t="s">
        <v>357</v>
      </c>
      <c r="AF270" s="238" t="s">
        <v>358</v>
      </c>
      <c r="AG270" s="238">
        <v>7</v>
      </c>
      <c r="AH270" s="238">
        <v>2</v>
      </c>
      <c r="AI270" s="238">
        <v>4</v>
      </c>
      <c r="AJ270" s="238">
        <v>3</v>
      </c>
      <c r="AK270" s="238">
        <v>34</v>
      </c>
      <c r="AL270" s="238">
        <v>42</v>
      </c>
      <c r="AM270" s="238" t="s">
        <v>354</v>
      </c>
      <c r="AN270" s="238">
        <v>5</v>
      </c>
      <c r="AO270" s="238">
        <v>1</v>
      </c>
      <c r="AS270" s="238">
        <v>15</v>
      </c>
      <c r="AT270" s="238">
        <v>9</v>
      </c>
      <c r="AU270" s="238">
        <v>65</v>
      </c>
      <c r="AV270" s="238">
        <v>11</v>
      </c>
      <c r="AW270" s="238">
        <v>21</v>
      </c>
      <c r="AX270" s="238">
        <v>2</v>
      </c>
      <c r="AY270" s="238">
        <v>4</v>
      </c>
      <c r="AZ270" s="238">
        <v>3</v>
      </c>
      <c r="BA270" s="238">
        <v>21</v>
      </c>
      <c r="BB270" s="238">
        <v>29</v>
      </c>
      <c r="BC270" s="238" t="s">
        <v>363</v>
      </c>
      <c r="BD270" s="238">
        <v>5</v>
      </c>
      <c r="BE270" s="238">
        <v>4</v>
      </c>
      <c r="BI270" s="238">
        <v>15</v>
      </c>
      <c r="BJ270" s="238">
        <v>9</v>
      </c>
      <c r="BK270" s="238">
        <v>65</v>
      </c>
      <c r="BL270" s="238">
        <v>11</v>
      </c>
      <c r="BM270" s="238">
        <v>21</v>
      </c>
      <c r="CT270" s="238">
        <v>465053.771907544</v>
      </c>
      <c r="CU270" s="238">
        <v>4967763.8726610802</v>
      </c>
      <c r="CV270" s="238">
        <v>44.862433719999999</v>
      </c>
      <c r="CW270" s="238">
        <v>-93.442336760000003</v>
      </c>
      <c r="CX270" s="238" t="s">
        <v>359</v>
      </c>
      <c r="CY270" s="238" t="s">
        <v>4963</v>
      </c>
    </row>
    <row r="271" spans="1:103" x14ac:dyDescent="0.25">
      <c r="A271" s="238">
        <v>419675</v>
      </c>
      <c r="B271" s="238">
        <v>2</v>
      </c>
      <c r="C271" s="238">
        <v>212</v>
      </c>
      <c r="D271" s="238">
        <v>158.053</v>
      </c>
      <c r="E271" s="238">
        <v>27</v>
      </c>
      <c r="F271" s="238" t="s">
        <v>2420</v>
      </c>
      <c r="H271" s="238" t="s">
        <v>354</v>
      </c>
      <c r="I271" s="238">
        <v>25</v>
      </c>
      <c r="K271" s="238">
        <v>17003567</v>
      </c>
      <c r="M271" s="238">
        <v>1</v>
      </c>
      <c r="N271" s="238">
        <v>31</v>
      </c>
      <c r="O271" s="238">
        <v>2017</v>
      </c>
      <c r="P271" s="238" t="s">
        <v>368</v>
      </c>
      <c r="Q271" s="238">
        <v>7</v>
      </c>
      <c r="R271" s="238" t="s">
        <v>369</v>
      </c>
      <c r="S271" s="238">
        <v>5</v>
      </c>
      <c r="T271" s="238">
        <v>0</v>
      </c>
      <c r="U271" s="238">
        <v>1</v>
      </c>
      <c r="W271" s="238">
        <v>32</v>
      </c>
      <c r="X271" s="238">
        <v>2</v>
      </c>
      <c r="Y271" s="238">
        <v>2</v>
      </c>
      <c r="Z271" s="238">
        <v>2</v>
      </c>
      <c r="AB271" s="238">
        <v>5</v>
      </c>
      <c r="AC271" s="238">
        <v>98</v>
      </c>
      <c r="AD271" s="238" t="s">
        <v>357</v>
      </c>
      <c r="AF271" s="238" t="s">
        <v>358</v>
      </c>
      <c r="AG271" s="238">
        <v>3</v>
      </c>
      <c r="AH271" s="238">
        <v>2</v>
      </c>
      <c r="AI271" s="238">
        <v>4</v>
      </c>
      <c r="AJ271" s="238">
        <v>3</v>
      </c>
      <c r="AK271" s="238">
        <v>31</v>
      </c>
      <c r="AL271" s="238">
        <v>70</v>
      </c>
      <c r="AM271" s="238" t="s">
        <v>354</v>
      </c>
      <c r="AN271" s="238">
        <v>5</v>
      </c>
      <c r="AO271" s="238">
        <v>1</v>
      </c>
      <c r="AS271" s="238">
        <v>15</v>
      </c>
      <c r="AT271" s="238">
        <v>9</v>
      </c>
      <c r="AU271" s="238">
        <v>60</v>
      </c>
      <c r="AV271" s="238">
        <v>11</v>
      </c>
      <c r="AW271" s="238">
        <v>21</v>
      </c>
      <c r="CT271" s="238">
        <v>465056.85542680498</v>
      </c>
      <c r="CU271" s="238">
        <v>4967756.6444145897</v>
      </c>
      <c r="CV271" s="238">
        <v>44.862368799999999</v>
      </c>
      <c r="CW271" s="238">
        <v>-93.442297229999994</v>
      </c>
      <c r="CX271" s="238" t="s">
        <v>359</v>
      </c>
      <c r="CY271" s="238" t="s">
        <v>4964</v>
      </c>
    </row>
    <row r="272" spans="1:103" x14ac:dyDescent="0.25">
      <c r="A272" s="238">
        <v>476202</v>
      </c>
      <c r="B272" s="238">
        <v>2</v>
      </c>
      <c r="C272" s="238">
        <v>212</v>
      </c>
      <c r="D272" s="238">
        <v>158.053</v>
      </c>
      <c r="E272" s="238">
        <v>27</v>
      </c>
      <c r="F272" s="238" t="s">
        <v>2420</v>
      </c>
      <c r="H272" s="238" t="s">
        <v>354</v>
      </c>
      <c r="I272" s="238">
        <v>25</v>
      </c>
      <c r="K272" s="238">
        <v>17024279</v>
      </c>
      <c r="M272" s="238">
        <v>7</v>
      </c>
      <c r="N272" s="238">
        <v>11</v>
      </c>
      <c r="O272" s="238">
        <v>2017</v>
      </c>
      <c r="P272" s="238" t="s">
        <v>368</v>
      </c>
      <c r="Q272" s="238">
        <v>17</v>
      </c>
      <c r="R272" s="238" t="s">
        <v>356</v>
      </c>
      <c r="S272" s="238">
        <v>5</v>
      </c>
      <c r="T272" s="238">
        <v>0</v>
      </c>
      <c r="U272" s="238">
        <v>2</v>
      </c>
      <c r="V272" s="238">
        <v>12</v>
      </c>
      <c r="W272" s="238">
        <v>10</v>
      </c>
      <c r="X272" s="238">
        <v>26</v>
      </c>
      <c r="Y272" s="238">
        <v>1</v>
      </c>
      <c r="Z272" s="238">
        <v>1</v>
      </c>
      <c r="AB272" s="238">
        <v>1</v>
      </c>
      <c r="AC272" s="238">
        <v>98</v>
      </c>
      <c r="AD272" s="238" t="s">
        <v>357</v>
      </c>
      <c r="AF272" s="238" t="s">
        <v>405</v>
      </c>
      <c r="AG272" s="238">
        <v>7</v>
      </c>
      <c r="AH272" s="238">
        <v>2</v>
      </c>
      <c r="AI272" s="238">
        <v>4</v>
      </c>
      <c r="AJ272" s="238">
        <v>4</v>
      </c>
      <c r="AK272" s="238">
        <v>21</v>
      </c>
      <c r="AL272" s="238">
        <v>50</v>
      </c>
      <c r="AM272" s="238" t="s">
        <v>363</v>
      </c>
      <c r="AN272" s="238">
        <v>5</v>
      </c>
      <c r="AO272" s="238">
        <v>1</v>
      </c>
      <c r="AS272" s="238">
        <v>15</v>
      </c>
      <c r="AT272" s="238">
        <v>9</v>
      </c>
      <c r="AU272" s="238">
        <v>60</v>
      </c>
      <c r="AV272" s="238">
        <v>11</v>
      </c>
      <c r="AW272" s="238">
        <v>21</v>
      </c>
      <c r="AX272" s="238">
        <v>2</v>
      </c>
      <c r="AY272" s="238">
        <v>4</v>
      </c>
      <c r="AZ272" s="238">
        <v>4</v>
      </c>
      <c r="BA272" s="238">
        <v>21</v>
      </c>
      <c r="BB272" s="238">
        <v>65</v>
      </c>
      <c r="BC272" s="238" t="s">
        <v>363</v>
      </c>
      <c r="BD272" s="238">
        <v>5</v>
      </c>
      <c r="BE272" s="238">
        <v>1</v>
      </c>
      <c r="BI272" s="238">
        <v>15</v>
      </c>
      <c r="BJ272" s="238">
        <v>9</v>
      </c>
      <c r="BK272" s="238">
        <v>60</v>
      </c>
      <c r="BL272" s="238">
        <v>11</v>
      </c>
      <c r="BM272" s="238">
        <v>21</v>
      </c>
      <c r="CT272" s="238">
        <v>465033.572046905</v>
      </c>
      <c r="CU272" s="238">
        <v>4967779.3986267699</v>
      </c>
      <c r="CV272" s="238">
        <v>44.862572489999998</v>
      </c>
      <c r="CW272" s="238">
        <v>-93.442593509999995</v>
      </c>
      <c r="CX272" s="238" t="s">
        <v>359</v>
      </c>
      <c r="CY272" s="238" t="s">
        <v>4965</v>
      </c>
    </row>
    <row r="273" spans="1:103" x14ac:dyDescent="0.25">
      <c r="A273" s="238">
        <v>528876</v>
      </c>
      <c r="B273" s="238">
        <v>2</v>
      </c>
      <c r="C273" s="238">
        <v>212</v>
      </c>
      <c r="D273" s="238">
        <v>158.053</v>
      </c>
      <c r="E273" s="238">
        <v>27</v>
      </c>
      <c r="F273" s="238" t="s">
        <v>2420</v>
      </c>
      <c r="H273" s="238" t="s">
        <v>354</v>
      </c>
      <c r="I273" s="238">
        <v>25</v>
      </c>
      <c r="K273" s="238">
        <v>17045922</v>
      </c>
      <c r="M273" s="238">
        <v>12</v>
      </c>
      <c r="N273" s="238">
        <v>28</v>
      </c>
      <c r="O273" s="238">
        <v>2017</v>
      </c>
      <c r="P273" s="238" t="s">
        <v>384</v>
      </c>
      <c r="Q273" s="238">
        <v>10</v>
      </c>
      <c r="R273" s="238" t="s">
        <v>369</v>
      </c>
      <c r="S273" s="238">
        <v>5</v>
      </c>
      <c r="T273" s="238">
        <v>0</v>
      </c>
      <c r="U273" s="238">
        <v>2</v>
      </c>
      <c r="V273" s="238">
        <v>5</v>
      </c>
      <c r="W273" s="238">
        <v>10</v>
      </c>
      <c r="X273" s="238">
        <v>25</v>
      </c>
      <c r="Y273" s="238">
        <v>1</v>
      </c>
      <c r="Z273" s="238">
        <v>4</v>
      </c>
      <c r="AB273" s="238">
        <v>3</v>
      </c>
      <c r="AC273" s="238">
        <v>98</v>
      </c>
      <c r="AD273" s="238" t="s">
        <v>357</v>
      </c>
      <c r="AF273" s="238" t="s">
        <v>358</v>
      </c>
      <c r="AG273" s="238">
        <v>10</v>
      </c>
      <c r="AH273" s="238">
        <v>2</v>
      </c>
      <c r="AI273" s="238">
        <v>3</v>
      </c>
      <c r="AJ273" s="238">
        <v>3</v>
      </c>
      <c r="AK273" s="238">
        <v>27</v>
      </c>
      <c r="AL273" s="238">
        <v>32</v>
      </c>
      <c r="AM273" s="238" t="s">
        <v>354</v>
      </c>
      <c r="AN273" s="238">
        <v>5</v>
      </c>
      <c r="AO273" s="238">
        <v>1</v>
      </c>
      <c r="AS273" s="238">
        <v>15</v>
      </c>
      <c r="AT273" s="238">
        <v>98</v>
      </c>
      <c r="AU273" s="238">
        <v>60</v>
      </c>
      <c r="AV273" s="238">
        <v>11</v>
      </c>
      <c r="AW273" s="238">
        <v>21</v>
      </c>
      <c r="AX273" s="238">
        <v>2</v>
      </c>
      <c r="AY273" s="238">
        <v>2</v>
      </c>
      <c r="AZ273" s="238">
        <v>3</v>
      </c>
      <c r="BA273" s="238">
        <v>21</v>
      </c>
      <c r="BB273" s="238">
        <v>83</v>
      </c>
      <c r="BC273" s="238" t="s">
        <v>354</v>
      </c>
      <c r="BD273" s="238">
        <v>5</v>
      </c>
      <c r="BE273" s="238">
        <v>1</v>
      </c>
      <c r="BI273" s="238">
        <v>15</v>
      </c>
      <c r="BJ273" s="238">
        <v>98</v>
      </c>
      <c r="BK273" s="238">
        <v>60</v>
      </c>
      <c r="BL273" s="238">
        <v>11</v>
      </c>
      <c r="BM273" s="238">
        <v>21</v>
      </c>
      <c r="CT273" s="238">
        <v>465054.73875590501</v>
      </c>
      <c r="CU273" s="238">
        <v>4967765.5556455897</v>
      </c>
      <c r="CV273" s="238">
        <v>44.862448909999998</v>
      </c>
      <c r="CW273" s="238">
        <v>-93.442324639999995</v>
      </c>
      <c r="CX273" s="238" t="s">
        <v>359</v>
      </c>
      <c r="CY273" s="238" t="s">
        <v>4966</v>
      </c>
    </row>
    <row r="274" spans="1:103" x14ac:dyDescent="0.25">
      <c r="A274" s="238">
        <v>605200</v>
      </c>
      <c r="B274" s="238">
        <v>2</v>
      </c>
      <c r="C274" s="238">
        <v>212</v>
      </c>
      <c r="D274" s="238">
        <v>158.053</v>
      </c>
      <c r="E274" s="238">
        <v>27</v>
      </c>
      <c r="F274" s="238" t="s">
        <v>2420</v>
      </c>
      <c r="H274" s="238" t="s">
        <v>354</v>
      </c>
      <c r="I274" s="238">
        <v>25</v>
      </c>
      <c r="K274" s="238">
        <v>18507416</v>
      </c>
      <c r="M274" s="238">
        <v>6</v>
      </c>
      <c r="N274" s="238">
        <v>15</v>
      </c>
      <c r="O274" s="238">
        <v>2018</v>
      </c>
      <c r="P274" s="238" t="s">
        <v>362</v>
      </c>
      <c r="Q274" s="238">
        <v>10</v>
      </c>
      <c r="R274" s="238" t="s">
        <v>369</v>
      </c>
      <c r="S274" s="238">
        <v>5</v>
      </c>
      <c r="T274" s="238">
        <v>0</v>
      </c>
      <c r="U274" s="238">
        <v>2</v>
      </c>
      <c r="V274" s="238">
        <v>10</v>
      </c>
      <c r="W274" s="238">
        <v>10</v>
      </c>
      <c r="X274" s="238">
        <v>2</v>
      </c>
      <c r="Y274" s="238">
        <v>1</v>
      </c>
      <c r="Z274" s="238">
        <v>1</v>
      </c>
      <c r="AB274" s="238">
        <v>1</v>
      </c>
      <c r="AC274" s="238">
        <v>98</v>
      </c>
      <c r="AD274" s="238" t="s">
        <v>357</v>
      </c>
      <c r="AF274" s="238" t="s">
        <v>358</v>
      </c>
      <c r="AG274" s="238">
        <v>5</v>
      </c>
      <c r="AH274" s="238">
        <v>2</v>
      </c>
      <c r="AI274" s="238">
        <v>2</v>
      </c>
      <c r="AJ274" s="238">
        <v>3</v>
      </c>
      <c r="AK274" s="238">
        <v>21</v>
      </c>
      <c r="AL274" s="238">
        <v>24</v>
      </c>
      <c r="AM274" s="238" t="s">
        <v>354</v>
      </c>
      <c r="AN274" s="238">
        <v>5</v>
      </c>
      <c r="AO274" s="238">
        <v>1</v>
      </c>
      <c r="AS274" s="238">
        <v>15</v>
      </c>
      <c r="AT274" s="238">
        <v>9</v>
      </c>
      <c r="AU274" s="238">
        <v>65</v>
      </c>
      <c r="AV274" s="238">
        <v>11</v>
      </c>
      <c r="AW274" s="238">
        <v>21</v>
      </c>
      <c r="AX274" s="238">
        <v>2</v>
      </c>
      <c r="AY274" s="238">
        <v>49</v>
      </c>
      <c r="AZ274" s="238">
        <v>3</v>
      </c>
      <c r="BA274" s="238">
        <v>28</v>
      </c>
      <c r="BB274" s="238">
        <v>21</v>
      </c>
      <c r="BC274" s="238" t="s">
        <v>354</v>
      </c>
      <c r="BD274" s="238">
        <v>5</v>
      </c>
      <c r="BE274" s="238">
        <v>90</v>
      </c>
      <c r="BI274" s="238">
        <v>15</v>
      </c>
      <c r="BJ274" s="238">
        <v>9</v>
      </c>
      <c r="BK274" s="238">
        <v>65</v>
      </c>
      <c r="BL274" s="238">
        <v>11</v>
      </c>
      <c r="BM274" s="238">
        <v>21</v>
      </c>
      <c r="CT274" s="238">
        <v>465058.00524934498</v>
      </c>
      <c r="CU274" s="238">
        <v>4967759.6393192802</v>
      </c>
      <c r="CV274" s="238">
        <v>44.862395820000003</v>
      </c>
      <c r="CW274" s="238">
        <v>-93.442282890000001</v>
      </c>
      <c r="CX274" s="238" t="s">
        <v>359</v>
      </c>
      <c r="CY274" s="238" t="s">
        <v>4967</v>
      </c>
    </row>
    <row r="275" spans="1:103" x14ac:dyDescent="0.25">
      <c r="A275" s="238">
        <v>719972</v>
      </c>
      <c r="B275" s="238">
        <v>2</v>
      </c>
      <c r="C275" s="238">
        <v>212</v>
      </c>
      <c r="D275" s="238">
        <v>158.06100000000001</v>
      </c>
      <c r="E275" s="238">
        <v>27</v>
      </c>
      <c r="F275" s="238" t="s">
        <v>2420</v>
      </c>
      <c r="H275" s="238" t="s">
        <v>354</v>
      </c>
      <c r="I275" s="238">
        <v>25</v>
      </c>
      <c r="K275" s="238">
        <v>19506225</v>
      </c>
      <c r="M275" s="238">
        <v>5</v>
      </c>
      <c r="N275" s="238">
        <v>15</v>
      </c>
      <c r="O275" s="238">
        <v>2019</v>
      </c>
      <c r="P275" s="238" t="s">
        <v>355</v>
      </c>
      <c r="Q275" s="238">
        <v>8</v>
      </c>
      <c r="R275" s="238" t="s">
        <v>369</v>
      </c>
      <c r="S275" s="238">
        <v>5</v>
      </c>
      <c r="T275" s="238">
        <v>0</v>
      </c>
      <c r="U275" s="238">
        <v>3</v>
      </c>
      <c r="V275" s="238">
        <v>12</v>
      </c>
      <c r="W275" s="238">
        <v>10</v>
      </c>
      <c r="X275" s="238">
        <v>2</v>
      </c>
      <c r="Y275" s="238">
        <v>1</v>
      </c>
      <c r="Z275" s="238">
        <v>1</v>
      </c>
      <c r="AB275" s="238">
        <v>1</v>
      </c>
      <c r="AC275" s="238">
        <v>98</v>
      </c>
      <c r="AD275" s="238" t="s">
        <v>357</v>
      </c>
      <c r="AF275" s="238" t="s">
        <v>405</v>
      </c>
      <c r="AG275" s="238">
        <v>7</v>
      </c>
      <c r="AH275" s="238">
        <v>2</v>
      </c>
      <c r="AI275" s="238">
        <v>4</v>
      </c>
      <c r="AJ275" s="238">
        <v>3</v>
      </c>
      <c r="AK275" s="238">
        <v>21</v>
      </c>
      <c r="AL275" s="238">
        <v>19</v>
      </c>
      <c r="AM275" s="238" t="s">
        <v>363</v>
      </c>
      <c r="AN275" s="238">
        <v>5</v>
      </c>
      <c r="AO275" s="238">
        <v>74</v>
      </c>
      <c r="AS275" s="238">
        <v>15</v>
      </c>
      <c r="AT275" s="238">
        <v>98</v>
      </c>
      <c r="AU275" s="238">
        <v>60</v>
      </c>
      <c r="AV275" s="238">
        <v>11</v>
      </c>
      <c r="AW275" s="238">
        <v>21</v>
      </c>
      <c r="AX275" s="238">
        <v>2</v>
      </c>
      <c r="AY275" s="238">
        <v>4</v>
      </c>
      <c r="AZ275" s="238">
        <v>3</v>
      </c>
      <c r="BA275" s="238">
        <v>34</v>
      </c>
      <c r="BB275" s="238">
        <v>44</v>
      </c>
      <c r="BC275" s="238" t="s">
        <v>363</v>
      </c>
      <c r="BD275" s="238">
        <v>5</v>
      </c>
      <c r="BE275" s="238">
        <v>1</v>
      </c>
      <c r="BI275" s="238">
        <v>15</v>
      </c>
      <c r="BJ275" s="238">
        <v>98</v>
      </c>
      <c r="BK275" s="238">
        <v>60</v>
      </c>
      <c r="BL275" s="238">
        <v>11</v>
      </c>
      <c r="BM275" s="238">
        <v>21</v>
      </c>
      <c r="BN275" s="238">
        <v>2</v>
      </c>
      <c r="BO275" s="238">
        <v>4</v>
      </c>
      <c r="BP275" s="238">
        <v>3</v>
      </c>
      <c r="BQ275" s="238">
        <v>34</v>
      </c>
      <c r="BR275" s="238">
        <v>28</v>
      </c>
      <c r="BS275" s="238" t="s">
        <v>363</v>
      </c>
      <c r="BT275" s="238">
        <v>5</v>
      </c>
      <c r="BU275" s="238">
        <v>1</v>
      </c>
      <c r="BY275" s="238">
        <v>15</v>
      </c>
      <c r="BZ275" s="238">
        <v>98</v>
      </c>
      <c r="CA275" s="238">
        <v>60</v>
      </c>
      <c r="CB275" s="238">
        <v>11</v>
      </c>
      <c r="CC275" s="238">
        <v>21</v>
      </c>
      <c r="CT275" s="238">
        <v>465083.40530014399</v>
      </c>
      <c r="CU275" s="238">
        <v>4967785.0393700805</v>
      </c>
      <c r="CV275" s="238">
        <v>44.862625710000003</v>
      </c>
      <c r="CW275" s="238">
        <v>-93.441963139999999</v>
      </c>
      <c r="CX275" s="238" t="s">
        <v>359</v>
      </c>
      <c r="CY275" s="238" t="s">
        <v>4968</v>
      </c>
    </row>
    <row r="276" spans="1:103" x14ac:dyDescent="0.25">
      <c r="A276" s="238">
        <v>623509</v>
      </c>
      <c r="B276" s="238">
        <v>2</v>
      </c>
      <c r="C276" s="238">
        <v>212</v>
      </c>
      <c r="D276" s="238">
        <v>158.06100000000001</v>
      </c>
      <c r="E276" s="238">
        <v>27</v>
      </c>
      <c r="F276" s="238" t="s">
        <v>2420</v>
      </c>
      <c r="H276" s="238" t="s">
        <v>354</v>
      </c>
      <c r="I276" s="238">
        <v>25</v>
      </c>
      <c r="K276" s="238">
        <v>18509000</v>
      </c>
      <c r="M276" s="238">
        <v>7</v>
      </c>
      <c r="N276" s="238">
        <v>26</v>
      </c>
      <c r="O276" s="238">
        <v>2018</v>
      </c>
      <c r="P276" s="238" t="s">
        <v>384</v>
      </c>
      <c r="Q276" s="238">
        <v>6</v>
      </c>
      <c r="R276" s="238" t="s">
        <v>369</v>
      </c>
      <c r="S276" s="238">
        <v>5</v>
      </c>
      <c r="T276" s="238">
        <v>0</v>
      </c>
      <c r="U276" s="238">
        <v>3</v>
      </c>
      <c r="V276" s="238">
        <v>12</v>
      </c>
      <c r="W276" s="238">
        <v>10</v>
      </c>
      <c r="X276" s="238">
        <v>2</v>
      </c>
      <c r="Y276" s="238">
        <v>1</v>
      </c>
      <c r="Z276" s="238">
        <v>1</v>
      </c>
      <c r="AB276" s="238">
        <v>1</v>
      </c>
      <c r="AC276" s="238">
        <v>98</v>
      </c>
      <c r="AD276" s="238" t="s">
        <v>357</v>
      </c>
      <c r="AF276" s="238" t="s">
        <v>358</v>
      </c>
      <c r="AG276" s="238">
        <v>7</v>
      </c>
      <c r="AH276" s="238">
        <v>2</v>
      </c>
      <c r="AI276" s="238">
        <v>2</v>
      </c>
      <c r="AJ276" s="238">
        <v>3</v>
      </c>
      <c r="AK276" s="238">
        <v>21</v>
      </c>
      <c r="AL276" s="238">
        <v>55</v>
      </c>
      <c r="AM276" s="238" t="s">
        <v>354</v>
      </c>
      <c r="AN276" s="238">
        <v>5</v>
      </c>
      <c r="AO276" s="238">
        <v>1</v>
      </c>
      <c r="AS276" s="238">
        <v>15</v>
      </c>
      <c r="AT276" s="238">
        <v>9</v>
      </c>
      <c r="AU276" s="238">
        <v>60</v>
      </c>
      <c r="AV276" s="238">
        <v>11</v>
      </c>
      <c r="AW276" s="238">
        <v>21</v>
      </c>
      <c r="AX276" s="238">
        <v>2</v>
      </c>
      <c r="AY276" s="238">
        <v>2</v>
      </c>
      <c r="AZ276" s="238">
        <v>3</v>
      </c>
      <c r="BA276" s="238">
        <v>21</v>
      </c>
      <c r="BB276" s="238">
        <v>64</v>
      </c>
      <c r="BC276" s="238" t="s">
        <v>354</v>
      </c>
      <c r="BD276" s="238">
        <v>5</v>
      </c>
      <c r="BE276" s="238">
        <v>1</v>
      </c>
      <c r="BI276" s="238">
        <v>15</v>
      </c>
      <c r="BJ276" s="238">
        <v>9</v>
      </c>
      <c r="BK276" s="238">
        <v>60</v>
      </c>
      <c r="BL276" s="238">
        <v>11</v>
      </c>
      <c r="BM276" s="238">
        <v>21</v>
      </c>
      <c r="BN276" s="238">
        <v>2</v>
      </c>
      <c r="BO276" s="238">
        <v>2</v>
      </c>
      <c r="BP276" s="238">
        <v>3</v>
      </c>
      <c r="BQ276" s="238">
        <v>21</v>
      </c>
      <c r="BR276" s="238">
        <v>35</v>
      </c>
      <c r="BS276" s="238" t="s">
        <v>354</v>
      </c>
      <c r="BT276" s="238">
        <v>5</v>
      </c>
      <c r="BU276" s="238">
        <v>4</v>
      </c>
      <c r="BY276" s="238">
        <v>15</v>
      </c>
      <c r="BZ276" s="238">
        <v>9</v>
      </c>
      <c r="CA276" s="238">
        <v>60</v>
      </c>
      <c r="CB276" s="238">
        <v>11</v>
      </c>
      <c r="CC276" s="238">
        <v>21</v>
      </c>
      <c r="CT276" s="238">
        <v>465070.70527474501</v>
      </c>
      <c r="CU276" s="238">
        <v>4967763.8726610802</v>
      </c>
      <c r="CV276" s="238">
        <v>44.862434550000003</v>
      </c>
      <c r="CW276" s="238">
        <v>-93.442122429999998</v>
      </c>
      <c r="CX276" s="238" t="s">
        <v>359</v>
      </c>
      <c r="CY276" s="238" t="s">
        <v>4969</v>
      </c>
    </row>
    <row r="277" spans="1:103" x14ac:dyDescent="0.25">
      <c r="A277" s="238">
        <v>10800134</v>
      </c>
      <c r="B277" s="238">
        <v>2</v>
      </c>
      <c r="C277" s="238">
        <v>212</v>
      </c>
      <c r="D277" s="238">
        <v>158.06299999999999</v>
      </c>
      <c r="E277" s="238">
        <v>27</v>
      </c>
      <c r="F277" s="238" t="s">
        <v>2420</v>
      </c>
      <c r="H277" s="238" t="s">
        <v>354</v>
      </c>
      <c r="I277" s="238">
        <v>25</v>
      </c>
      <c r="K277" s="238">
        <v>12506211</v>
      </c>
      <c r="L277" s="238">
        <v>122000226</v>
      </c>
      <c r="M277" s="238">
        <v>6</v>
      </c>
      <c r="N277" s="238">
        <v>28</v>
      </c>
      <c r="O277" s="238">
        <v>2012</v>
      </c>
      <c r="P277" s="238" t="s">
        <v>384</v>
      </c>
      <c r="Q277" s="238">
        <v>16</v>
      </c>
      <c r="S277" s="238">
        <v>5</v>
      </c>
      <c r="T277" s="238">
        <v>0</v>
      </c>
      <c r="U277" s="238">
        <v>2</v>
      </c>
      <c r="V277" s="238">
        <v>10</v>
      </c>
      <c r="W277" s="238">
        <v>10</v>
      </c>
      <c r="X277" s="238">
        <v>2</v>
      </c>
      <c r="Y277" s="238">
        <v>1</v>
      </c>
      <c r="Z277" s="238">
        <v>1</v>
      </c>
      <c r="AB277" s="238">
        <v>1</v>
      </c>
      <c r="AC277" s="238">
        <v>98</v>
      </c>
      <c r="AD277" s="238">
        <v>212</v>
      </c>
      <c r="AE277" s="238" t="s">
        <v>4908</v>
      </c>
      <c r="AF277" s="238" t="s">
        <v>358</v>
      </c>
      <c r="AG277" s="238">
        <v>5</v>
      </c>
      <c r="AH277" s="238">
        <v>2</v>
      </c>
      <c r="AI277" s="238">
        <v>4</v>
      </c>
      <c r="AJ277" s="238">
        <v>3</v>
      </c>
      <c r="AK277" s="238">
        <v>21</v>
      </c>
      <c r="AL277" s="238">
        <v>47</v>
      </c>
      <c r="AM277" s="238" t="s">
        <v>363</v>
      </c>
      <c r="AN277" s="238">
        <v>5</v>
      </c>
      <c r="AO277" s="238">
        <v>1</v>
      </c>
      <c r="AS277" s="238">
        <v>1</v>
      </c>
      <c r="AT277" s="238">
        <v>98</v>
      </c>
      <c r="AU277" s="238">
        <v>60</v>
      </c>
      <c r="AV277" s="238">
        <v>11</v>
      </c>
      <c r="AW277" s="238">
        <v>21</v>
      </c>
      <c r="AX277" s="238">
        <v>2</v>
      </c>
      <c r="AY277" s="238">
        <v>2</v>
      </c>
      <c r="AZ277" s="238">
        <v>3</v>
      </c>
      <c r="BA277" s="238">
        <v>28</v>
      </c>
      <c r="BB277" s="238">
        <v>62</v>
      </c>
      <c r="BC277" s="238" t="s">
        <v>354</v>
      </c>
      <c r="BD277" s="238">
        <v>5</v>
      </c>
      <c r="BE277" s="238">
        <v>8</v>
      </c>
      <c r="BF277" s="238">
        <v>12</v>
      </c>
      <c r="BI277" s="238">
        <v>1</v>
      </c>
      <c r="BJ277" s="238">
        <v>98</v>
      </c>
      <c r="BK277" s="238">
        <v>60</v>
      </c>
      <c r="BL277" s="238">
        <v>11</v>
      </c>
      <c r="BM277" s="238">
        <v>21</v>
      </c>
      <c r="CT277" s="238">
        <v>465073</v>
      </c>
      <c r="CU277" s="238">
        <v>4967764</v>
      </c>
      <c r="CV277" s="238">
        <v>44.862439199999997</v>
      </c>
      <c r="CW277" s="238">
        <v>-93.442087900000004</v>
      </c>
      <c r="CX277" s="238" t="s">
        <v>359</v>
      </c>
      <c r="CY277" s="238" t="s">
        <v>4970</v>
      </c>
    </row>
    <row r="278" spans="1:103" x14ac:dyDescent="0.25">
      <c r="A278" s="238">
        <v>329146</v>
      </c>
      <c r="B278" s="238">
        <v>2</v>
      </c>
      <c r="C278" s="238">
        <v>212</v>
      </c>
      <c r="D278" s="238">
        <v>158.065</v>
      </c>
      <c r="E278" s="238">
        <v>27</v>
      </c>
      <c r="F278" s="238" t="s">
        <v>2420</v>
      </c>
      <c r="H278" s="238" t="s">
        <v>354</v>
      </c>
      <c r="I278" s="238">
        <v>25</v>
      </c>
      <c r="K278" s="238">
        <v>16501837</v>
      </c>
      <c r="M278" s="238">
        <v>2</v>
      </c>
      <c r="N278" s="238">
        <v>13</v>
      </c>
      <c r="O278" s="238">
        <v>2016</v>
      </c>
      <c r="P278" s="238" t="s">
        <v>364</v>
      </c>
      <c r="Q278" s="238">
        <v>23</v>
      </c>
      <c r="R278" s="238" t="s">
        <v>356</v>
      </c>
      <c r="S278" s="238">
        <v>4</v>
      </c>
      <c r="T278" s="238">
        <v>0</v>
      </c>
      <c r="U278" s="238">
        <v>1</v>
      </c>
      <c r="W278" s="238">
        <v>41</v>
      </c>
      <c r="X278" s="238">
        <v>2</v>
      </c>
      <c r="Y278" s="238">
        <v>4</v>
      </c>
      <c r="Z278" s="238">
        <v>1</v>
      </c>
      <c r="AB278" s="238">
        <v>1</v>
      </c>
      <c r="AC278" s="238">
        <v>98</v>
      </c>
      <c r="AD278" s="238" t="s">
        <v>357</v>
      </c>
      <c r="AF278" s="238" t="s">
        <v>405</v>
      </c>
      <c r="AG278" s="238">
        <v>3</v>
      </c>
      <c r="AH278" s="238">
        <v>2</v>
      </c>
      <c r="AI278" s="238">
        <v>2</v>
      </c>
      <c r="AJ278" s="238">
        <v>4</v>
      </c>
      <c r="AK278" s="238">
        <v>21</v>
      </c>
      <c r="AL278" s="238">
        <v>22</v>
      </c>
      <c r="AM278" s="238" t="s">
        <v>354</v>
      </c>
      <c r="AN278" s="238">
        <v>9</v>
      </c>
      <c r="AO278" s="238">
        <v>62</v>
      </c>
      <c r="AS278" s="238">
        <v>15</v>
      </c>
      <c r="AT278" s="238">
        <v>9</v>
      </c>
      <c r="AU278" s="238">
        <v>65</v>
      </c>
      <c r="AV278" s="238">
        <v>11</v>
      </c>
      <c r="AW278" s="238">
        <v>21</v>
      </c>
      <c r="CT278" s="238">
        <v>465045.30522394401</v>
      </c>
      <c r="CU278" s="238">
        <v>4967806.2060790798</v>
      </c>
      <c r="CV278" s="238">
        <v>44.862814380000003</v>
      </c>
      <c r="CW278" s="238">
        <v>-93.442446849999996</v>
      </c>
      <c r="CX278" s="238" t="s">
        <v>359</v>
      </c>
      <c r="CY278" s="238" t="s">
        <v>4971</v>
      </c>
    </row>
    <row r="279" spans="1:103" x14ac:dyDescent="0.25">
      <c r="A279" s="238">
        <v>521081</v>
      </c>
      <c r="B279" s="238">
        <v>2</v>
      </c>
      <c r="C279" s="238">
        <v>212</v>
      </c>
      <c r="D279" s="238">
        <v>158.065</v>
      </c>
      <c r="E279" s="238">
        <v>27</v>
      </c>
      <c r="F279" s="238" t="s">
        <v>2420</v>
      </c>
      <c r="H279" s="238" t="s">
        <v>354</v>
      </c>
      <c r="I279" s="238">
        <v>25</v>
      </c>
      <c r="K279" s="238">
        <v>17513398</v>
      </c>
      <c r="M279" s="238">
        <v>11</v>
      </c>
      <c r="N279" s="238">
        <v>28</v>
      </c>
      <c r="O279" s="238">
        <v>2017</v>
      </c>
      <c r="P279" s="238" t="s">
        <v>368</v>
      </c>
      <c r="Q279" s="238">
        <v>17</v>
      </c>
      <c r="R279" s="238" t="s">
        <v>356</v>
      </c>
      <c r="S279" s="238">
        <v>5</v>
      </c>
      <c r="T279" s="238">
        <v>0</v>
      </c>
      <c r="U279" s="238">
        <v>2</v>
      </c>
      <c r="V279" s="238">
        <v>10</v>
      </c>
      <c r="W279" s="238">
        <v>10</v>
      </c>
      <c r="X279" s="238">
        <v>2</v>
      </c>
      <c r="Y279" s="238">
        <v>4</v>
      </c>
      <c r="Z279" s="238">
        <v>1</v>
      </c>
      <c r="AB279" s="238">
        <v>1</v>
      </c>
      <c r="AC279" s="238">
        <v>98</v>
      </c>
      <c r="AD279" s="238" t="s">
        <v>357</v>
      </c>
      <c r="AF279" s="238" t="s">
        <v>405</v>
      </c>
      <c r="AG279" s="238">
        <v>5</v>
      </c>
      <c r="AH279" s="238">
        <v>2</v>
      </c>
      <c r="AI279" s="238">
        <v>4</v>
      </c>
      <c r="AJ279" s="238">
        <v>4</v>
      </c>
      <c r="AK279" s="238">
        <v>21</v>
      </c>
      <c r="AL279" s="238">
        <v>52</v>
      </c>
      <c r="AM279" s="238" t="s">
        <v>354</v>
      </c>
      <c r="AN279" s="238">
        <v>5</v>
      </c>
      <c r="AO279" s="238">
        <v>1</v>
      </c>
      <c r="AS279" s="238">
        <v>15</v>
      </c>
      <c r="AT279" s="238">
        <v>9</v>
      </c>
      <c r="AU279" s="238">
        <v>60</v>
      </c>
      <c r="AV279" s="238">
        <v>11</v>
      </c>
      <c r="AW279" s="238">
        <v>21</v>
      </c>
      <c r="AX279" s="238">
        <v>2</v>
      </c>
      <c r="AY279" s="238">
        <v>2</v>
      </c>
      <c r="AZ279" s="238">
        <v>4</v>
      </c>
      <c r="BA279" s="238">
        <v>31</v>
      </c>
      <c r="BB279" s="238">
        <v>65</v>
      </c>
      <c r="BC279" s="238" t="s">
        <v>354</v>
      </c>
      <c r="BD279" s="238">
        <v>5</v>
      </c>
      <c r="BE279" s="238">
        <v>10</v>
      </c>
      <c r="BI279" s="238">
        <v>15</v>
      </c>
      <c r="BJ279" s="238">
        <v>9</v>
      </c>
      <c r="BK279" s="238">
        <v>60</v>
      </c>
      <c r="BL279" s="238">
        <v>11</v>
      </c>
      <c r="BM279" s="238">
        <v>21</v>
      </c>
      <c r="CT279" s="238">
        <v>465049.538565745</v>
      </c>
      <c r="CU279" s="238">
        <v>4967793.5060536796</v>
      </c>
      <c r="CV279" s="238">
        <v>44.862700259999997</v>
      </c>
      <c r="CW279" s="238">
        <v>-93.442392389999995</v>
      </c>
      <c r="CX279" s="238" t="s">
        <v>359</v>
      </c>
      <c r="CY279" s="238" t="s">
        <v>4972</v>
      </c>
    </row>
    <row r="280" spans="1:103" x14ac:dyDescent="0.25">
      <c r="A280" s="238">
        <v>11082566</v>
      </c>
      <c r="B280" s="238">
        <v>2</v>
      </c>
      <c r="C280" s="238">
        <v>212</v>
      </c>
      <c r="D280" s="238">
        <v>158.06899999999999</v>
      </c>
      <c r="E280" s="238">
        <v>27</v>
      </c>
      <c r="F280" s="238" t="s">
        <v>2420</v>
      </c>
      <c r="H280" s="238" t="s">
        <v>354</v>
      </c>
      <c r="I280" s="238">
        <v>25</v>
      </c>
      <c r="K280" s="238">
        <v>15512571</v>
      </c>
      <c r="L280" s="238">
        <v>153360293</v>
      </c>
      <c r="M280" s="238">
        <v>12</v>
      </c>
      <c r="N280" s="238">
        <v>2</v>
      </c>
      <c r="O280" s="238">
        <v>2015</v>
      </c>
      <c r="P280" s="238" t="s">
        <v>355</v>
      </c>
      <c r="Q280" s="238">
        <v>7</v>
      </c>
      <c r="R280" s="238" t="s">
        <v>369</v>
      </c>
      <c r="S280" s="238">
        <v>5</v>
      </c>
      <c r="T280" s="238">
        <v>0</v>
      </c>
      <c r="U280" s="238">
        <v>2</v>
      </c>
      <c r="V280" s="238">
        <v>1</v>
      </c>
      <c r="W280" s="238">
        <v>10</v>
      </c>
      <c r="X280" s="238">
        <v>2</v>
      </c>
      <c r="Y280" s="238">
        <v>2</v>
      </c>
      <c r="Z280" s="238">
        <v>2</v>
      </c>
      <c r="AB280" s="238">
        <v>1</v>
      </c>
      <c r="AC280" s="238">
        <v>98</v>
      </c>
      <c r="AD280" s="238" t="s">
        <v>376</v>
      </c>
      <c r="AE280" s="238" t="s">
        <v>4894</v>
      </c>
      <c r="AF280" s="238" t="s">
        <v>358</v>
      </c>
      <c r="AG280" s="238">
        <v>7</v>
      </c>
      <c r="AH280" s="238">
        <v>2</v>
      </c>
      <c r="AI280" s="238">
        <v>3</v>
      </c>
      <c r="AJ280" s="238">
        <v>3</v>
      </c>
      <c r="AK280" s="238">
        <v>21</v>
      </c>
      <c r="AL280" s="238">
        <v>27</v>
      </c>
      <c r="AN280" s="238">
        <v>1</v>
      </c>
      <c r="AO280" s="238">
        <v>18</v>
      </c>
      <c r="AS280" s="238">
        <v>1</v>
      </c>
      <c r="AT280" s="238">
        <v>98</v>
      </c>
      <c r="AU280" s="238">
        <v>60</v>
      </c>
      <c r="AV280" s="238">
        <v>11</v>
      </c>
      <c r="AW280" s="238">
        <v>21</v>
      </c>
      <c r="AX280" s="238">
        <v>2</v>
      </c>
      <c r="AY280" s="238">
        <v>1</v>
      </c>
      <c r="AZ280" s="238">
        <v>3</v>
      </c>
      <c r="BA280" s="238">
        <v>8</v>
      </c>
      <c r="BB280" s="238">
        <v>47</v>
      </c>
      <c r="BC280" s="238" t="s">
        <v>363</v>
      </c>
      <c r="BD280" s="238">
        <v>5</v>
      </c>
      <c r="BE280" s="238">
        <v>1</v>
      </c>
      <c r="BI280" s="238">
        <v>1</v>
      </c>
      <c r="BJ280" s="238">
        <v>98</v>
      </c>
      <c r="BK280" s="238">
        <v>60</v>
      </c>
      <c r="BL280" s="238">
        <v>11</v>
      </c>
      <c r="BM280" s="238">
        <v>21</v>
      </c>
      <c r="CT280" s="238">
        <v>465082</v>
      </c>
      <c r="CU280" s="238">
        <v>4967768</v>
      </c>
      <c r="CV280" s="238">
        <v>44.862472099999998</v>
      </c>
      <c r="CW280" s="238">
        <v>-93.441976400000001</v>
      </c>
      <c r="CX280" s="238" t="s">
        <v>359</v>
      </c>
      <c r="CY280" s="238" t="s">
        <v>4973</v>
      </c>
    </row>
    <row r="281" spans="1:103" x14ac:dyDescent="0.25">
      <c r="A281" s="238">
        <v>517498</v>
      </c>
      <c r="B281" s="238">
        <v>2</v>
      </c>
      <c r="C281" s="238">
        <v>212</v>
      </c>
      <c r="D281" s="238">
        <v>158.06899999999999</v>
      </c>
      <c r="E281" s="238">
        <v>27</v>
      </c>
      <c r="F281" s="238" t="s">
        <v>2420</v>
      </c>
      <c r="H281" s="238" t="s">
        <v>354</v>
      </c>
      <c r="I281" s="238">
        <v>25</v>
      </c>
      <c r="K281" s="238">
        <v>17512946</v>
      </c>
      <c r="M281" s="238">
        <v>11</v>
      </c>
      <c r="N281" s="238">
        <v>16</v>
      </c>
      <c r="O281" s="238">
        <v>2017</v>
      </c>
      <c r="P281" s="238" t="s">
        <v>384</v>
      </c>
      <c r="Q281" s="238">
        <v>6</v>
      </c>
      <c r="R281" s="238" t="s">
        <v>369</v>
      </c>
      <c r="S281" s="238">
        <v>5</v>
      </c>
      <c r="T281" s="238">
        <v>0</v>
      </c>
      <c r="U281" s="238">
        <v>2</v>
      </c>
      <c r="V281" s="238">
        <v>10</v>
      </c>
      <c r="W281" s="238">
        <v>10</v>
      </c>
      <c r="X281" s="238">
        <v>2</v>
      </c>
      <c r="Y281" s="238">
        <v>4</v>
      </c>
      <c r="Z281" s="238">
        <v>2</v>
      </c>
      <c r="AB281" s="238">
        <v>1</v>
      </c>
      <c r="AC281" s="238">
        <v>98</v>
      </c>
      <c r="AD281" s="238" t="s">
        <v>357</v>
      </c>
      <c r="AF281" s="238" t="s">
        <v>358</v>
      </c>
      <c r="AG281" s="238">
        <v>5</v>
      </c>
      <c r="AH281" s="238">
        <v>2</v>
      </c>
      <c r="AI281" s="238">
        <v>4</v>
      </c>
      <c r="AJ281" s="238">
        <v>3</v>
      </c>
      <c r="AK281" s="238">
        <v>21</v>
      </c>
      <c r="AL281" s="238">
        <v>65</v>
      </c>
      <c r="AM281" s="238" t="s">
        <v>363</v>
      </c>
      <c r="AN281" s="238">
        <v>5</v>
      </c>
      <c r="AO281" s="238">
        <v>68</v>
      </c>
      <c r="AS281" s="238">
        <v>15</v>
      </c>
      <c r="AT281" s="238">
        <v>9</v>
      </c>
      <c r="AU281" s="238">
        <v>60</v>
      </c>
      <c r="AV281" s="238">
        <v>11</v>
      </c>
      <c r="AW281" s="238">
        <v>21</v>
      </c>
      <c r="AX281" s="238">
        <v>2</v>
      </c>
      <c r="AY281" s="238">
        <v>2</v>
      </c>
      <c r="AZ281" s="238">
        <v>3</v>
      </c>
      <c r="BA281" s="238">
        <v>21</v>
      </c>
      <c r="BB281" s="238">
        <v>37</v>
      </c>
      <c r="BC281" s="238" t="s">
        <v>363</v>
      </c>
      <c r="BD281" s="238">
        <v>5</v>
      </c>
      <c r="BE281" s="238">
        <v>68</v>
      </c>
      <c r="BI281" s="238">
        <v>15</v>
      </c>
      <c r="BJ281" s="238">
        <v>9</v>
      </c>
      <c r="BK281" s="238">
        <v>60</v>
      </c>
      <c r="BL281" s="238">
        <v>11</v>
      </c>
      <c r="BM281" s="238">
        <v>21</v>
      </c>
      <c r="CT281" s="238">
        <v>465079.17195834499</v>
      </c>
      <c r="CU281" s="238">
        <v>4967772.3393446803</v>
      </c>
      <c r="CV281" s="238">
        <v>44.862511179999998</v>
      </c>
      <c r="CW281" s="238">
        <v>-93.442015850000004</v>
      </c>
      <c r="CX281" s="238" t="s">
        <v>359</v>
      </c>
      <c r="CY281" s="238" t="s">
        <v>4974</v>
      </c>
    </row>
    <row r="282" spans="1:103" x14ac:dyDescent="0.25">
      <c r="A282" s="238">
        <v>656027</v>
      </c>
      <c r="B282" s="238">
        <v>2</v>
      </c>
      <c r="C282" s="238">
        <v>212</v>
      </c>
      <c r="D282" s="238">
        <v>158.07599999999999</v>
      </c>
      <c r="E282" s="238">
        <v>27</v>
      </c>
      <c r="F282" s="238" t="s">
        <v>2420</v>
      </c>
      <c r="H282" s="238" t="s">
        <v>354</v>
      </c>
      <c r="I282" s="238">
        <v>25</v>
      </c>
      <c r="K282" s="238">
        <v>18512890</v>
      </c>
      <c r="M282" s="238">
        <v>11</v>
      </c>
      <c r="N282" s="238">
        <v>1</v>
      </c>
      <c r="O282" s="238">
        <v>2018</v>
      </c>
      <c r="P282" s="238" t="s">
        <v>384</v>
      </c>
      <c r="Q282" s="238">
        <v>8</v>
      </c>
      <c r="R282" s="238" t="s">
        <v>369</v>
      </c>
      <c r="S282" s="238">
        <v>4</v>
      </c>
      <c r="T282" s="238">
        <v>0</v>
      </c>
      <c r="U282" s="238">
        <v>2</v>
      </c>
      <c r="V282" s="238">
        <v>12</v>
      </c>
      <c r="W282" s="238">
        <v>10</v>
      </c>
      <c r="X282" s="238">
        <v>2</v>
      </c>
      <c r="Y282" s="238">
        <v>1</v>
      </c>
      <c r="Z282" s="238">
        <v>2</v>
      </c>
      <c r="AB282" s="238">
        <v>1</v>
      </c>
      <c r="AC282" s="238">
        <v>98</v>
      </c>
      <c r="AD282" s="238" t="s">
        <v>357</v>
      </c>
      <c r="AF282" s="238" t="s">
        <v>405</v>
      </c>
      <c r="AG282" s="238">
        <v>7</v>
      </c>
      <c r="AH282" s="238">
        <v>2</v>
      </c>
      <c r="AI282" s="238">
        <v>2</v>
      </c>
      <c r="AJ282" s="238">
        <v>3</v>
      </c>
      <c r="AK282" s="238">
        <v>21</v>
      </c>
      <c r="AL282" s="238">
        <v>26</v>
      </c>
      <c r="AM282" s="238" t="s">
        <v>363</v>
      </c>
      <c r="AN282" s="238">
        <v>5</v>
      </c>
      <c r="AO282" s="238">
        <v>4</v>
      </c>
      <c r="AS282" s="238">
        <v>15</v>
      </c>
      <c r="AT282" s="238">
        <v>9</v>
      </c>
      <c r="AU282" s="238">
        <v>60</v>
      </c>
      <c r="AV282" s="238">
        <v>11</v>
      </c>
      <c r="AW282" s="238">
        <v>21</v>
      </c>
      <c r="AX282" s="238">
        <v>2</v>
      </c>
      <c r="AY282" s="238">
        <v>2</v>
      </c>
      <c r="AZ282" s="238">
        <v>3</v>
      </c>
      <c r="BA282" s="238">
        <v>26</v>
      </c>
      <c r="BB282" s="238">
        <v>56</v>
      </c>
      <c r="BC282" s="238" t="s">
        <v>354</v>
      </c>
      <c r="BD282" s="238">
        <v>5</v>
      </c>
      <c r="BE282" s="238">
        <v>1</v>
      </c>
      <c r="BI282" s="238">
        <v>15</v>
      </c>
      <c r="BJ282" s="238">
        <v>9</v>
      </c>
      <c r="BK282" s="238">
        <v>60</v>
      </c>
      <c r="BL282" s="238">
        <v>11</v>
      </c>
      <c r="BM282" s="238">
        <v>21</v>
      </c>
      <c r="CT282" s="238">
        <v>465083.40530014399</v>
      </c>
      <c r="CU282" s="238">
        <v>4967806.2060790798</v>
      </c>
      <c r="CV282" s="238">
        <v>44.862816250000002</v>
      </c>
      <c r="CW282" s="238">
        <v>-93.441964600000006</v>
      </c>
      <c r="CX282" s="238" t="s">
        <v>359</v>
      </c>
      <c r="CY282" s="238" t="s">
        <v>4975</v>
      </c>
    </row>
    <row r="283" spans="1:103" x14ac:dyDescent="0.25">
      <c r="A283" s="238">
        <v>10941942</v>
      </c>
      <c r="B283" s="238">
        <v>2</v>
      </c>
      <c r="C283" s="238">
        <v>212</v>
      </c>
      <c r="D283" s="238">
        <v>158.077</v>
      </c>
      <c r="E283" s="238">
        <v>27</v>
      </c>
      <c r="F283" s="238" t="s">
        <v>2420</v>
      </c>
      <c r="H283" s="238" t="s">
        <v>354</v>
      </c>
      <c r="I283" s="238">
        <v>25</v>
      </c>
      <c r="K283" s="238">
        <v>14500981</v>
      </c>
      <c r="L283" s="238">
        <v>140230370</v>
      </c>
      <c r="M283" s="238">
        <v>1</v>
      </c>
      <c r="N283" s="238">
        <v>21</v>
      </c>
      <c r="O283" s="238">
        <v>2014</v>
      </c>
      <c r="P283" s="238" t="s">
        <v>368</v>
      </c>
      <c r="Q283" s="238">
        <v>21</v>
      </c>
      <c r="R283" s="238" t="s">
        <v>356</v>
      </c>
      <c r="S283" s="238">
        <v>4</v>
      </c>
      <c r="T283" s="238">
        <v>0</v>
      </c>
      <c r="U283" s="238">
        <v>2</v>
      </c>
      <c r="V283" s="238">
        <v>10</v>
      </c>
      <c r="W283" s="238">
        <v>10</v>
      </c>
      <c r="X283" s="238">
        <v>2</v>
      </c>
      <c r="Y283" s="238">
        <v>4</v>
      </c>
      <c r="Z283" s="238">
        <v>4</v>
      </c>
      <c r="AB283" s="238">
        <v>5</v>
      </c>
      <c r="AC283" s="238">
        <v>98</v>
      </c>
      <c r="AD283" s="238" t="s">
        <v>376</v>
      </c>
      <c r="AE283" s="238" t="s">
        <v>4894</v>
      </c>
      <c r="AF283" s="238" t="s">
        <v>358</v>
      </c>
      <c r="AG283" s="238">
        <v>5</v>
      </c>
      <c r="AH283" s="238">
        <v>2</v>
      </c>
      <c r="AI283" s="238">
        <v>2</v>
      </c>
      <c r="AJ283" s="238">
        <v>4</v>
      </c>
      <c r="AK283" s="238">
        <v>21</v>
      </c>
      <c r="AL283" s="238">
        <v>33</v>
      </c>
      <c r="AM283" s="238" t="s">
        <v>354</v>
      </c>
      <c r="AN283" s="238">
        <v>5</v>
      </c>
      <c r="AO283" s="238">
        <v>3</v>
      </c>
      <c r="AS283" s="238">
        <v>1</v>
      </c>
      <c r="AT283" s="238">
        <v>98</v>
      </c>
      <c r="AU283" s="238">
        <v>60</v>
      </c>
      <c r="AV283" s="238">
        <v>10</v>
      </c>
      <c r="AW283" s="238">
        <v>21</v>
      </c>
      <c r="AX283" s="238">
        <v>2</v>
      </c>
      <c r="AY283" s="238">
        <v>4</v>
      </c>
      <c r="AZ283" s="238">
        <v>4</v>
      </c>
      <c r="BA283" s="238">
        <v>21</v>
      </c>
      <c r="BB283" s="238">
        <v>25</v>
      </c>
      <c r="BC283" s="238" t="s">
        <v>363</v>
      </c>
      <c r="BD283" s="238">
        <v>5</v>
      </c>
      <c r="BE283" s="238">
        <v>1</v>
      </c>
      <c r="BI283" s="238">
        <v>1</v>
      </c>
      <c r="BJ283" s="238">
        <v>98</v>
      </c>
      <c r="BK283" s="238">
        <v>60</v>
      </c>
      <c r="BL283" s="238">
        <v>10</v>
      </c>
      <c r="BM283" s="238">
        <v>21</v>
      </c>
      <c r="CT283" s="238">
        <v>465094</v>
      </c>
      <c r="CU283" s="238">
        <v>4967773</v>
      </c>
      <c r="CV283" s="238">
        <v>44.862514400000002</v>
      </c>
      <c r="CW283" s="238">
        <v>-93.441833099999997</v>
      </c>
      <c r="CX283" s="238" t="s">
        <v>359</v>
      </c>
      <c r="CY283" s="238" t="s">
        <v>4976</v>
      </c>
    </row>
    <row r="284" spans="1:103" x14ac:dyDescent="0.25">
      <c r="A284" s="238">
        <v>738385</v>
      </c>
      <c r="B284" s="238">
        <v>2</v>
      </c>
      <c r="C284" s="238">
        <v>212</v>
      </c>
      <c r="D284" s="238">
        <v>158.07900000000001</v>
      </c>
      <c r="E284" s="238">
        <v>27</v>
      </c>
      <c r="F284" s="238" t="s">
        <v>2420</v>
      </c>
      <c r="H284" s="238" t="s">
        <v>354</v>
      </c>
      <c r="I284" s="238">
        <v>25</v>
      </c>
      <c r="K284" s="238">
        <v>19509116</v>
      </c>
      <c r="M284" s="238">
        <v>7</v>
      </c>
      <c r="N284" s="238">
        <v>26</v>
      </c>
      <c r="O284" s="238">
        <v>2019</v>
      </c>
      <c r="P284" s="238" t="s">
        <v>362</v>
      </c>
      <c r="Q284" s="238">
        <v>16</v>
      </c>
      <c r="R284" s="238" t="s">
        <v>356</v>
      </c>
      <c r="S284" s="238">
        <v>5</v>
      </c>
      <c r="T284" s="238">
        <v>0</v>
      </c>
      <c r="U284" s="238">
        <v>2</v>
      </c>
      <c r="V284" s="238">
        <v>12</v>
      </c>
      <c r="W284" s="238">
        <v>10</v>
      </c>
      <c r="X284" s="238">
        <v>2</v>
      </c>
      <c r="Y284" s="238">
        <v>1</v>
      </c>
      <c r="Z284" s="238">
        <v>1</v>
      </c>
      <c r="AB284" s="238">
        <v>1</v>
      </c>
      <c r="AC284" s="238">
        <v>98</v>
      </c>
      <c r="AD284" s="238" t="s">
        <v>357</v>
      </c>
      <c r="AF284" s="238" t="s">
        <v>405</v>
      </c>
      <c r="AG284" s="238">
        <v>7</v>
      </c>
      <c r="AH284" s="238">
        <v>2</v>
      </c>
      <c r="AI284" s="238">
        <v>2</v>
      </c>
      <c r="AJ284" s="238">
        <v>4</v>
      </c>
      <c r="AK284" s="238">
        <v>21</v>
      </c>
      <c r="AL284" s="238">
        <v>29</v>
      </c>
      <c r="AM284" s="238" t="s">
        <v>354</v>
      </c>
      <c r="AN284" s="238">
        <v>5</v>
      </c>
      <c r="AO284" s="238">
        <v>4</v>
      </c>
      <c r="AS284" s="238">
        <v>15</v>
      </c>
      <c r="AT284" s="238">
        <v>9</v>
      </c>
      <c r="AU284" s="238">
        <v>60</v>
      </c>
      <c r="AV284" s="238">
        <v>11</v>
      </c>
      <c r="AW284" s="238">
        <v>21</v>
      </c>
      <c r="AX284" s="238">
        <v>2</v>
      </c>
      <c r="AY284" s="238">
        <v>2</v>
      </c>
      <c r="AZ284" s="238">
        <v>4</v>
      </c>
      <c r="BA284" s="238">
        <v>21</v>
      </c>
      <c r="BB284" s="238">
        <v>23</v>
      </c>
      <c r="BC284" s="238" t="s">
        <v>363</v>
      </c>
      <c r="BD284" s="238">
        <v>5</v>
      </c>
      <c r="BE284" s="238">
        <v>1</v>
      </c>
      <c r="BI284" s="238">
        <v>15</v>
      </c>
      <c r="BJ284" s="238">
        <v>9</v>
      </c>
      <c r="BK284" s="238">
        <v>60</v>
      </c>
      <c r="BL284" s="238">
        <v>11</v>
      </c>
      <c r="BM284" s="238">
        <v>21</v>
      </c>
      <c r="CT284" s="238">
        <v>465108.80535094399</v>
      </c>
      <c r="CU284" s="238">
        <v>4967801.9727372797</v>
      </c>
      <c r="CV284" s="238">
        <v>44.862779379999999</v>
      </c>
      <c r="CW284" s="238">
        <v>-93.441642810000005</v>
      </c>
      <c r="CX284" s="238" t="s">
        <v>359</v>
      </c>
      <c r="CY284" s="238" t="s">
        <v>4977</v>
      </c>
    </row>
    <row r="285" spans="1:103" x14ac:dyDescent="0.25">
      <c r="A285" s="238">
        <v>11007068</v>
      </c>
      <c r="B285" s="238">
        <v>2</v>
      </c>
      <c r="C285" s="238">
        <v>212</v>
      </c>
      <c r="D285" s="238">
        <v>158.07900000000001</v>
      </c>
      <c r="E285" s="238">
        <v>27</v>
      </c>
      <c r="F285" s="238" t="s">
        <v>2420</v>
      </c>
      <c r="H285" s="238" t="s">
        <v>354</v>
      </c>
      <c r="I285" s="238">
        <v>25</v>
      </c>
      <c r="K285" s="238">
        <v>14513466</v>
      </c>
      <c r="L285" s="238">
        <v>143500360</v>
      </c>
      <c r="M285" s="238">
        <v>12</v>
      </c>
      <c r="N285" s="238">
        <v>15</v>
      </c>
      <c r="O285" s="238">
        <v>2014</v>
      </c>
      <c r="P285" s="238" t="s">
        <v>361</v>
      </c>
      <c r="Q285" s="238">
        <v>17</v>
      </c>
      <c r="R285" s="238" t="s">
        <v>356</v>
      </c>
      <c r="S285" s="238">
        <v>5</v>
      </c>
      <c r="T285" s="238">
        <v>0</v>
      </c>
      <c r="U285" s="238">
        <v>2</v>
      </c>
      <c r="V285" s="238">
        <v>1</v>
      </c>
      <c r="W285" s="238">
        <v>10</v>
      </c>
      <c r="X285" s="238">
        <v>2</v>
      </c>
      <c r="Y285" s="238">
        <v>4</v>
      </c>
      <c r="Z285" s="238">
        <v>3</v>
      </c>
      <c r="AB285" s="238">
        <v>2</v>
      </c>
      <c r="AC285" s="238">
        <v>98</v>
      </c>
      <c r="AD285" s="238">
        <v>212</v>
      </c>
      <c r="AE285" s="238" t="s">
        <v>4924</v>
      </c>
      <c r="AF285" s="238" t="s">
        <v>358</v>
      </c>
      <c r="AG285" s="238">
        <v>7</v>
      </c>
      <c r="AH285" s="238">
        <v>2</v>
      </c>
      <c r="AI285" s="238">
        <v>2</v>
      </c>
      <c r="AJ285" s="238">
        <v>4</v>
      </c>
      <c r="AK285" s="238">
        <v>21</v>
      </c>
      <c r="AL285" s="238">
        <v>19</v>
      </c>
      <c r="AM285" s="238" t="s">
        <v>354</v>
      </c>
      <c r="AN285" s="238">
        <v>5</v>
      </c>
      <c r="AO285" s="238">
        <v>15</v>
      </c>
      <c r="AS285" s="238">
        <v>1</v>
      </c>
      <c r="AT285" s="238">
        <v>98</v>
      </c>
      <c r="AU285" s="238">
        <v>60</v>
      </c>
      <c r="AV285" s="238">
        <v>10</v>
      </c>
      <c r="AW285" s="238">
        <v>21</v>
      </c>
      <c r="AX285" s="238">
        <v>2</v>
      </c>
      <c r="AY285" s="238">
        <v>4</v>
      </c>
      <c r="AZ285" s="238">
        <v>4</v>
      </c>
      <c r="BA285" s="238">
        <v>8</v>
      </c>
      <c r="BB285" s="238">
        <v>44</v>
      </c>
      <c r="BC285" s="238" t="s">
        <v>363</v>
      </c>
      <c r="BD285" s="238">
        <v>5</v>
      </c>
      <c r="BE285" s="238">
        <v>1</v>
      </c>
      <c r="BI285" s="238">
        <v>1</v>
      </c>
      <c r="BJ285" s="238">
        <v>98</v>
      </c>
      <c r="BK285" s="238">
        <v>60</v>
      </c>
      <c r="BL285" s="238">
        <v>10</v>
      </c>
      <c r="BM285" s="238">
        <v>21</v>
      </c>
      <c r="CT285" s="238">
        <v>465097</v>
      </c>
      <c r="CU285" s="238">
        <v>4967774</v>
      </c>
      <c r="CV285" s="238">
        <v>44.862528500000003</v>
      </c>
      <c r="CW285" s="238">
        <v>-93.441785300000006</v>
      </c>
      <c r="CX285" s="238" t="s">
        <v>359</v>
      </c>
      <c r="CY285" s="238" t="s">
        <v>4978</v>
      </c>
    </row>
    <row r="286" spans="1:103" x14ac:dyDescent="0.25">
      <c r="A286" s="238">
        <v>329175</v>
      </c>
      <c r="B286" s="238">
        <v>2</v>
      </c>
      <c r="C286" s="238">
        <v>212</v>
      </c>
      <c r="D286" s="238">
        <v>158.083</v>
      </c>
      <c r="E286" s="238">
        <v>27</v>
      </c>
      <c r="F286" s="238" t="s">
        <v>2420</v>
      </c>
      <c r="H286" s="238" t="s">
        <v>354</v>
      </c>
      <c r="I286" s="238">
        <v>25</v>
      </c>
      <c r="K286" s="238">
        <v>16501839</v>
      </c>
      <c r="M286" s="238">
        <v>2</v>
      </c>
      <c r="N286" s="238">
        <v>13</v>
      </c>
      <c r="O286" s="238">
        <v>2016</v>
      </c>
      <c r="P286" s="238" t="s">
        <v>364</v>
      </c>
      <c r="Q286" s="238">
        <v>23</v>
      </c>
      <c r="R286" s="238" t="s">
        <v>356</v>
      </c>
      <c r="S286" s="238">
        <v>5</v>
      </c>
      <c r="T286" s="238">
        <v>0</v>
      </c>
      <c r="U286" s="238">
        <v>2</v>
      </c>
      <c r="W286" s="238">
        <v>11</v>
      </c>
      <c r="X286" s="238">
        <v>2</v>
      </c>
      <c r="Y286" s="238">
        <v>4</v>
      </c>
      <c r="Z286" s="238">
        <v>2</v>
      </c>
      <c r="AB286" s="238">
        <v>1</v>
      </c>
      <c r="AC286" s="238">
        <v>98</v>
      </c>
      <c r="AD286" s="238" t="s">
        <v>357</v>
      </c>
      <c r="AF286" s="238" t="s">
        <v>405</v>
      </c>
      <c r="AG286" s="238">
        <v>90</v>
      </c>
      <c r="AH286" s="238">
        <v>2</v>
      </c>
      <c r="AI286" s="238">
        <v>2</v>
      </c>
      <c r="AJ286" s="238">
        <v>3</v>
      </c>
      <c r="AK286" s="238">
        <v>33</v>
      </c>
      <c r="AL286" s="238">
        <v>26</v>
      </c>
      <c r="AM286" s="238" t="s">
        <v>354</v>
      </c>
      <c r="AN286" s="238">
        <v>5</v>
      </c>
      <c r="AO286" s="238">
        <v>90</v>
      </c>
      <c r="AS286" s="238">
        <v>15</v>
      </c>
      <c r="AT286" s="238">
        <v>9</v>
      </c>
      <c r="AU286" s="238">
        <v>65</v>
      </c>
      <c r="AV286" s="238">
        <v>11</v>
      </c>
      <c r="AW286" s="238">
        <v>21</v>
      </c>
      <c r="AX286" s="238">
        <v>3</v>
      </c>
      <c r="AY286" s="238">
        <v>2</v>
      </c>
      <c r="AZ286" s="238">
        <v>10</v>
      </c>
      <c r="BA286" s="238">
        <v>20</v>
      </c>
      <c r="BI286" s="238">
        <v>15</v>
      </c>
      <c r="BJ286" s="238">
        <v>9</v>
      </c>
      <c r="BK286" s="238">
        <v>65</v>
      </c>
      <c r="BL286" s="238">
        <v>11</v>
      </c>
      <c r="BM286" s="238">
        <v>21</v>
      </c>
      <c r="CT286" s="238">
        <v>465079.17195834499</v>
      </c>
      <c r="CU286" s="238">
        <v>4967797.7393954797</v>
      </c>
      <c r="CV286" s="238">
        <v>44.862739820000002</v>
      </c>
      <c r="CW286" s="238">
        <v>-93.4420176</v>
      </c>
      <c r="CX286" s="238" t="s">
        <v>359</v>
      </c>
      <c r="CY286" s="238" t="s">
        <v>4979</v>
      </c>
    </row>
    <row r="287" spans="1:103" x14ac:dyDescent="0.25">
      <c r="A287" s="238">
        <v>11025828</v>
      </c>
      <c r="B287" s="238">
        <v>2</v>
      </c>
      <c r="C287" s="238">
        <v>212</v>
      </c>
      <c r="D287" s="238">
        <v>158.08600000000001</v>
      </c>
      <c r="E287" s="238">
        <v>27</v>
      </c>
      <c r="H287" s="238" t="s">
        <v>354</v>
      </c>
      <c r="I287" s="238">
        <v>25</v>
      </c>
      <c r="K287" s="238">
        <v>15501007</v>
      </c>
      <c r="L287" s="238">
        <v>150290231</v>
      </c>
      <c r="M287" s="238">
        <v>1</v>
      </c>
      <c r="N287" s="238">
        <v>20</v>
      </c>
      <c r="O287" s="238">
        <v>2015</v>
      </c>
      <c r="P287" s="238" t="s">
        <v>368</v>
      </c>
      <c r="Q287" s="238">
        <v>22</v>
      </c>
      <c r="R287" s="238" t="s">
        <v>369</v>
      </c>
      <c r="S287" s="238">
        <v>5</v>
      </c>
      <c r="T287" s="238">
        <v>0</v>
      </c>
      <c r="U287" s="238">
        <v>2</v>
      </c>
      <c r="V287" s="238">
        <v>1</v>
      </c>
      <c r="W287" s="238">
        <v>10</v>
      </c>
      <c r="X287" s="238">
        <v>2</v>
      </c>
      <c r="Y287" s="238">
        <v>4</v>
      </c>
      <c r="Z287" s="238">
        <v>4</v>
      </c>
      <c r="AB287" s="238">
        <v>3</v>
      </c>
      <c r="AC287" s="238">
        <v>98</v>
      </c>
      <c r="AD287" s="238" t="s">
        <v>376</v>
      </c>
      <c r="AE287" s="238" t="s">
        <v>2616</v>
      </c>
      <c r="AF287" s="238" t="s">
        <v>358</v>
      </c>
      <c r="AG287" s="238">
        <v>7</v>
      </c>
      <c r="AH287" s="238">
        <v>2</v>
      </c>
      <c r="AI287" s="238">
        <v>2</v>
      </c>
      <c r="AJ287" s="238">
        <v>3</v>
      </c>
      <c r="AK287" s="238">
        <v>21</v>
      </c>
      <c r="AL287" s="238">
        <v>23</v>
      </c>
      <c r="AM287" s="238" t="s">
        <v>354</v>
      </c>
      <c r="AN287" s="238">
        <v>5</v>
      </c>
      <c r="AS287" s="238">
        <v>1</v>
      </c>
      <c r="AT287" s="238">
        <v>98</v>
      </c>
      <c r="AU287" s="238">
        <v>60</v>
      </c>
      <c r="AV287" s="238">
        <v>11</v>
      </c>
      <c r="AW287" s="238">
        <v>21</v>
      </c>
      <c r="AX287" s="238">
        <v>2</v>
      </c>
      <c r="AY287" s="238">
        <v>4</v>
      </c>
      <c r="AZ287" s="238">
        <v>3</v>
      </c>
      <c r="BA287" s="238">
        <v>21</v>
      </c>
      <c r="BB287" s="238">
        <v>41</v>
      </c>
      <c r="BC287" s="238" t="s">
        <v>354</v>
      </c>
      <c r="BD287" s="238">
        <v>5</v>
      </c>
      <c r="BI287" s="238">
        <v>1</v>
      </c>
      <c r="BJ287" s="238">
        <v>98</v>
      </c>
      <c r="BK287" s="238">
        <v>60</v>
      </c>
      <c r="BL287" s="238">
        <v>11</v>
      </c>
      <c r="BM287" s="238">
        <v>21</v>
      </c>
      <c r="CT287" s="238">
        <v>465107</v>
      </c>
      <c r="CU287" s="238">
        <v>4967778</v>
      </c>
      <c r="CV287" s="238">
        <v>44.862566100000002</v>
      </c>
      <c r="CW287" s="238">
        <v>-93.441658000000004</v>
      </c>
      <c r="CX287" s="238" t="s">
        <v>359</v>
      </c>
      <c r="CY287" s="238" t="s">
        <v>4980</v>
      </c>
    </row>
    <row r="288" spans="1:103" x14ac:dyDescent="0.25">
      <c r="A288" s="238">
        <v>10885456</v>
      </c>
      <c r="B288" s="238">
        <v>2</v>
      </c>
      <c r="C288" s="238">
        <v>212</v>
      </c>
      <c r="D288" s="238">
        <v>158.09700000000001</v>
      </c>
      <c r="E288" s="238">
        <v>27</v>
      </c>
      <c r="F288" s="238" t="s">
        <v>2420</v>
      </c>
      <c r="H288" s="238" t="s">
        <v>354</v>
      </c>
      <c r="I288" s="238">
        <v>25</v>
      </c>
      <c r="K288" s="238">
        <v>13507934</v>
      </c>
      <c r="L288" s="238">
        <v>132260187</v>
      </c>
      <c r="M288" s="238">
        <v>8</v>
      </c>
      <c r="N288" s="238">
        <v>5</v>
      </c>
      <c r="O288" s="238">
        <v>2013</v>
      </c>
      <c r="P288" s="238" t="s">
        <v>361</v>
      </c>
      <c r="Q288" s="238">
        <v>7</v>
      </c>
      <c r="R288" s="238" t="s">
        <v>369</v>
      </c>
      <c r="S288" s="238">
        <v>5</v>
      </c>
      <c r="T288" s="238">
        <v>0</v>
      </c>
      <c r="U288" s="238">
        <v>1</v>
      </c>
      <c r="V288" s="238">
        <v>7</v>
      </c>
      <c r="W288" s="238">
        <v>32</v>
      </c>
      <c r="X288" s="238">
        <v>2</v>
      </c>
      <c r="Y288" s="238">
        <v>1</v>
      </c>
      <c r="Z288" s="238">
        <v>3</v>
      </c>
      <c r="AA288" s="238">
        <v>2</v>
      </c>
      <c r="AB288" s="238">
        <v>2</v>
      </c>
      <c r="AC288" s="238">
        <v>98</v>
      </c>
      <c r="AD288" s="238" t="s">
        <v>376</v>
      </c>
      <c r="AE288" s="238" t="s">
        <v>4836</v>
      </c>
      <c r="AF288" s="238" t="s">
        <v>358</v>
      </c>
      <c r="AG288" s="238">
        <v>3</v>
      </c>
      <c r="AH288" s="238">
        <v>2</v>
      </c>
      <c r="AI288" s="238">
        <v>2</v>
      </c>
      <c r="AJ288" s="238">
        <v>3</v>
      </c>
      <c r="AK288" s="238">
        <v>21</v>
      </c>
      <c r="AL288" s="238">
        <v>36</v>
      </c>
      <c r="AM288" s="238" t="s">
        <v>363</v>
      </c>
      <c r="AN288" s="238">
        <v>5</v>
      </c>
      <c r="AO288" s="238">
        <v>3</v>
      </c>
      <c r="AS288" s="238">
        <v>1</v>
      </c>
      <c r="AT288" s="238">
        <v>98</v>
      </c>
      <c r="AU288" s="238">
        <v>60</v>
      </c>
      <c r="AV288" s="238">
        <v>11</v>
      </c>
      <c r="AW288" s="238">
        <v>21</v>
      </c>
      <c r="CT288" s="238">
        <v>465124</v>
      </c>
      <c r="CU288" s="238">
        <v>4967785</v>
      </c>
      <c r="CV288" s="238">
        <v>44.862627199999999</v>
      </c>
      <c r="CW288" s="238">
        <v>-93.441451000000001</v>
      </c>
      <c r="CX288" s="238" t="s">
        <v>359</v>
      </c>
      <c r="CY288" s="238" t="s">
        <v>4981</v>
      </c>
    </row>
    <row r="289" spans="1:103" x14ac:dyDescent="0.25">
      <c r="A289" s="238">
        <v>757426</v>
      </c>
      <c r="B289" s="238">
        <v>2</v>
      </c>
      <c r="C289" s="238">
        <v>212</v>
      </c>
      <c r="D289" s="238">
        <v>158.09800000000001</v>
      </c>
      <c r="E289" s="238">
        <v>27</v>
      </c>
      <c r="F289" s="238" t="s">
        <v>2420</v>
      </c>
      <c r="H289" s="238" t="s">
        <v>354</v>
      </c>
      <c r="I289" s="238">
        <v>25</v>
      </c>
      <c r="K289" s="238">
        <v>19512483</v>
      </c>
      <c r="M289" s="238">
        <v>10</v>
      </c>
      <c r="N289" s="238">
        <v>15</v>
      </c>
      <c r="O289" s="238">
        <v>2019</v>
      </c>
      <c r="P289" s="238" t="s">
        <v>368</v>
      </c>
      <c r="Q289" s="238">
        <v>16</v>
      </c>
      <c r="R289" s="238" t="s">
        <v>356</v>
      </c>
      <c r="S289" s="238">
        <v>5</v>
      </c>
      <c r="T289" s="238">
        <v>0</v>
      </c>
      <c r="U289" s="238">
        <v>3</v>
      </c>
      <c r="V289" s="238">
        <v>12</v>
      </c>
      <c r="W289" s="238">
        <v>10</v>
      </c>
      <c r="X289" s="238">
        <v>2</v>
      </c>
      <c r="Y289" s="238">
        <v>1</v>
      </c>
      <c r="Z289" s="238">
        <v>1</v>
      </c>
      <c r="AB289" s="238">
        <v>1</v>
      </c>
      <c r="AC289" s="238">
        <v>98</v>
      </c>
      <c r="AD289" s="238" t="s">
        <v>357</v>
      </c>
      <c r="AF289" s="238" t="s">
        <v>358</v>
      </c>
      <c r="AG289" s="238">
        <v>7</v>
      </c>
      <c r="AH289" s="238">
        <v>2</v>
      </c>
      <c r="AI289" s="238">
        <v>4</v>
      </c>
      <c r="AJ289" s="238">
        <v>4</v>
      </c>
      <c r="AK289" s="238">
        <v>34</v>
      </c>
      <c r="AL289" s="238">
        <v>36</v>
      </c>
      <c r="AM289" s="238" t="s">
        <v>363</v>
      </c>
      <c r="AN289" s="238">
        <v>5</v>
      </c>
      <c r="AO289" s="238">
        <v>1</v>
      </c>
      <c r="AS289" s="238">
        <v>15</v>
      </c>
      <c r="AT289" s="238">
        <v>9</v>
      </c>
      <c r="AU289" s="238">
        <v>60</v>
      </c>
      <c r="AV289" s="238">
        <v>11</v>
      </c>
      <c r="AW289" s="238">
        <v>21</v>
      </c>
      <c r="AX289" s="238">
        <v>2</v>
      </c>
      <c r="AY289" s="238">
        <v>2</v>
      </c>
      <c r="AZ289" s="238">
        <v>4</v>
      </c>
      <c r="BA289" s="238">
        <v>26</v>
      </c>
      <c r="BB289" s="238">
        <v>25</v>
      </c>
      <c r="BC289" s="238" t="s">
        <v>354</v>
      </c>
      <c r="BD289" s="238">
        <v>5</v>
      </c>
      <c r="BE289" s="238">
        <v>1</v>
      </c>
      <c r="BI289" s="238">
        <v>15</v>
      </c>
      <c r="BJ289" s="238">
        <v>9</v>
      </c>
      <c r="BK289" s="238">
        <v>60</v>
      </c>
      <c r="BL289" s="238">
        <v>11</v>
      </c>
      <c r="BM289" s="238">
        <v>21</v>
      </c>
      <c r="BN289" s="238">
        <v>2</v>
      </c>
      <c r="BO289" s="238">
        <v>2</v>
      </c>
      <c r="BP289" s="238">
        <v>4</v>
      </c>
      <c r="BQ289" s="238">
        <v>21</v>
      </c>
      <c r="BR289" s="238">
        <v>27</v>
      </c>
      <c r="BS289" s="238" t="s">
        <v>354</v>
      </c>
      <c r="BT289" s="238">
        <v>5</v>
      </c>
      <c r="BU289" s="238">
        <v>90</v>
      </c>
      <c r="BY289" s="238">
        <v>15</v>
      </c>
      <c r="BZ289" s="238">
        <v>9</v>
      </c>
      <c r="CA289" s="238">
        <v>60</v>
      </c>
      <c r="CB289" s="238">
        <v>11</v>
      </c>
      <c r="CC289" s="238">
        <v>21</v>
      </c>
      <c r="CT289" s="238">
        <v>465129.97205994499</v>
      </c>
      <c r="CU289" s="238">
        <v>4967776.5726864804</v>
      </c>
      <c r="CV289" s="238">
        <v>44.862551770000003</v>
      </c>
      <c r="CW289" s="238">
        <v>-93.441373150000004</v>
      </c>
      <c r="CX289" s="238" t="s">
        <v>359</v>
      </c>
      <c r="CY289" s="238" t="s">
        <v>4982</v>
      </c>
    </row>
    <row r="290" spans="1:103" x14ac:dyDescent="0.25">
      <c r="A290" s="238">
        <v>757942</v>
      </c>
      <c r="B290" s="238">
        <v>2</v>
      </c>
      <c r="C290" s="238">
        <v>212</v>
      </c>
      <c r="D290" s="238">
        <v>158.09899999999999</v>
      </c>
      <c r="E290" s="238">
        <v>27</v>
      </c>
      <c r="F290" s="238" t="s">
        <v>2420</v>
      </c>
      <c r="H290" s="238" t="s">
        <v>354</v>
      </c>
      <c r="I290" s="238">
        <v>25</v>
      </c>
      <c r="K290" s="238">
        <v>19513045</v>
      </c>
      <c r="M290" s="238">
        <v>10</v>
      </c>
      <c r="N290" s="238">
        <v>29</v>
      </c>
      <c r="O290" s="238">
        <v>2019</v>
      </c>
      <c r="P290" s="238" t="s">
        <v>368</v>
      </c>
      <c r="Q290" s="238">
        <v>6</v>
      </c>
      <c r="R290" s="238" t="s">
        <v>369</v>
      </c>
      <c r="S290" s="238">
        <v>4</v>
      </c>
      <c r="T290" s="238">
        <v>0</v>
      </c>
      <c r="U290" s="238">
        <v>2</v>
      </c>
      <c r="V290" s="238">
        <v>12</v>
      </c>
      <c r="W290" s="238">
        <v>10</v>
      </c>
      <c r="X290" s="238">
        <v>27</v>
      </c>
      <c r="Y290" s="238">
        <v>4</v>
      </c>
      <c r="Z290" s="238">
        <v>1</v>
      </c>
      <c r="AB290" s="238">
        <v>1</v>
      </c>
      <c r="AC290" s="238">
        <v>98</v>
      </c>
      <c r="AD290" s="238" t="s">
        <v>357</v>
      </c>
      <c r="AF290" s="238" t="s">
        <v>358</v>
      </c>
      <c r="AG290" s="238">
        <v>7</v>
      </c>
      <c r="AH290" s="238">
        <v>2</v>
      </c>
      <c r="AI290" s="238">
        <v>2</v>
      </c>
      <c r="AJ290" s="238">
        <v>3</v>
      </c>
      <c r="AK290" s="238">
        <v>21</v>
      </c>
      <c r="AL290" s="238">
        <v>67</v>
      </c>
      <c r="AM290" s="238" t="s">
        <v>354</v>
      </c>
      <c r="AN290" s="238">
        <v>5</v>
      </c>
      <c r="AO290" s="238">
        <v>4</v>
      </c>
      <c r="AS290" s="238">
        <v>15</v>
      </c>
      <c r="AT290" s="238">
        <v>98</v>
      </c>
      <c r="AU290" s="238">
        <v>60</v>
      </c>
      <c r="AV290" s="238">
        <v>11</v>
      </c>
      <c r="AW290" s="238">
        <v>21</v>
      </c>
      <c r="AX290" s="238">
        <v>2</v>
      </c>
      <c r="AY290" s="238">
        <v>4</v>
      </c>
      <c r="AZ290" s="238">
        <v>3</v>
      </c>
      <c r="BA290" s="238">
        <v>26</v>
      </c>
      <c r="BB290" s="238">
        <v>41</v>
      </c>
      <c r="BC290" s="238" t="s">
        <v>363</v>
      </c>
      <c r="BD290" s="238">
        <v>5</v>
      </c>
      <c r="BE290" s="238">
        <v>1</v>
      </c>
      <c r="BI290" s="238">
        <v>15</v>
      </c>
      <c r="BJ290" s="238">
        <v>98</v>
      </c>
      <c r="BK290" s="238">
        <v>60</v>
      </c>
      <c r="BL290" s="238">
        <v>11</v>
      </c>
      <c r="BM290" s="238">
        <v>21</v>
      </c>
      <c r="CT290" s="238">
        <v>465125.738718145</v>
      </c>
      <c r="CU290" s="238">
        <v>4967789.2727118796</v>
      </c>
      <c r="CV290" s="238">
        <v>44.862665890000002</v>
      </c>
      <c r="CW290" s="238">
        <v>-93.441427610000005</v>
      </c>
      <c r="CX290" s="238" t="s">
        <v>359</v>
      </c>
      <c r="CY290" s="238" t="s">
        <v>4983</v>
      </c>
    </row>
    <row r="291" spans="1:103" x14ac:dyDescent="0.25">
      <c r="A291" s="238">
        <v>507521</v>
      </c>
      <c r="B291" s="238">
        <v>2</v>
      </c>
      <c r="C291" s="238">
        <v>212</v>
      </c>
      <c r="D291" s="238">
        <v>158.09899999999999</v>
      </c>
      <c r="E291" s="238">
        <v>27</v>
      </c>
      <c r="F291" s="238" t="s">
        <v>2420</v>
      </c>
      <c r="H291" s="238" t="s">
        <v>354</v>
      </c>
      <c r="I291" s="238">
        <v>25</v>
      </c>
      <c r="K291" s="238">
        <v>17510757</v>
      </c>
      <c r="M291" s="238">
        <v>9</v>
      </c>
      <c r="N291" s="238">
        <v>27</v>
      </c>
      <c r="O291" s="238">
        <v>2017</v>
      </c>
      <c r="P291" s="238" t="s">
        <v>355</v>
      </c>
      <c r="Q291" s="238">
        <v>7</v>
      </c>
      <c r="R291" s="238" t="s">
        <v>369</v>
      </c>
      <c r="S291" s="238">
        <v>5</v>
      </c>
      <c r="T291" s="238">
        <v>0</v>
      </c>
      <c r="U291" s="238">
        <v>3</v>
      </c>
      <c r="V291" s="238">
        <v>12</v>
      </c>
      <c r="W291" s="238">
        <v>10</v>
      </c>
      <c r="X291" s="238">
        <v>2</v>
      </c>
      <c r="Y291" s="238">
        <v>2</v>
      </c>
      <c r="Z291" s="238">
        <v>1</v>
      </c>
      <c r="AB291" s="238">
        <v>1</v>
      </c>
      <c r="AC291" s="238">
        <v>98</v>
      </c>
      <c r="AD291" s="238" t="s">
        <v>357</v>
      </c>
      <c r="AF291" s="238" t="s">
        <v>358</v>
      </c>
      <c r="AG291" s="238">
        <v>7</v>
      </c>
      <c r="AH291" s="238">
        <v>2</v>
      </c>
      <c r="AI291" s="238">
        <v>4</v>
      </c>
      <c r="AJ291" s="238">
        <v>3</v>
      </c>
      <c r="AK291" s="238">
        <v>21</v>
      </c>
      <c r="AL291" s="238">
        <v>28</v>
      </c>
      <c r="AM291" s="238" t="s">
        <v>363</v>
      </c>
      <c r="AN291" s="238">
        <v>5</v>
      </c>
      <c r="AO291" s="238">
        <v>4</v>
      </c>
      <c r="AS291" s="238">
        <v>15</v>
      </c>
      <c r="AT291" s="238">
        <v>98</v>
      </c>
      <c r="AU291" s="238">
        <v>60</v>
      </c>
      <c r="AV291" s="238">
        <v>11</v>
      </c>
      <c r="AW291" s="238">
        <v>21</v>
      </c>
      <c r="AX291" s="238">
        <v>2</v>
      </c>
      <c r="AY291" s="238">
        <v>4</v>
      </c>
      <c r="AZ291" s="238">
        <v>3</v>
      </c>
      <c r="BA291" s="238">
        <v>26</v>
      </c>
      <c r="BB291" s="238">
        <v>44</v>
      </c>
      <c r="BC291" s="238" t="s">
        <v>363</v>
      </c>
      <c r="BD291" s="238">
        <v>5</v>
      </c>
      <c r="BE291" s="238">
        <v>1</v>
      </c>
      <c r="BI291" s="238">
        <v>15</v>
      </c>
      <c r="BJ291" s="238">
        <v>98</v>
      </c>
      <c r="BK291" s="238">
        <v>60</v>
      </c>
      <c r="BL291" s="238">
        <v>11</v>
      </c>
      <c r="BM291" s="238">
        <v>21</v>
      </c>
      <c r="BN291" s="238">
        <v>2</v>
      </c>
      <c r="BO291" s="238">
        <v>4</v>
      </c>
      <c r="BP291" s="238">
        <v>3</v>
      </c>
      <c r="BQ291" s="238">
        <v>34</v>
      </c>
      <c r="BR291" s="238">
        <v>63</v>
      </c>
      <c r="BS291" s="238" t="s">
        <v>354</v>
      </c>
      <c r="BT291" s="238">
        <v>5</v>
      </c>
      <c r="BU291" s="238">
        <v>1</v>
      </c>
      <c r="BY291" s="238">
        <v>15</v>
      </c>
      <c r="BZ291" s="238">
        <v>98</v>
      </c>
      <c r="CA291" s="238">
        <v>60</v>
      </c>
      <c r="CB291" s="238">
        <v>11</v>
      </c>
      <c r="CC291" s="238">
        <v>21</v>
      </c>
      <c r="CT291" s="238">
        <v>465121.50537634501</v>
      </c>
      <c r="CU291" s="238">
        <v>4967797.7393954797</v>
      </c>
      <c r="CV291" s="238">
        <v>44.862741900000003</v>
      </c>
      <c r="CW291" s="238">
        <v>-93.441481769999996</v>
      </c>
      <c r="CX291" s="238" t="s">
        <v>359</v>
      </c>
      <c r="CY291" s="238" t="s">
        <v>4984</v>
      </c>
    </row>
    <row r="292" spans="1:103" x14ac:dyDescent="0.25">
      <c r="A292" s="238">
        <v>413215</v>
      </c>
      <c r="B292" s="238">
        <v>2</v>
      </c>
      <c r="C292" s="238">
        <v>212</v>
      </c>
      <c r="D292" s="238">
        <v>158.10400000000001</v>
      </c>
      <c r="E292" s="238">
        <v>27</v>
      </c>
      <c r="F292" s="238" t="s">
        <v>2420</v>
      </c>
      <c r="H292" s="238" t="s">
        <v>354</v>
      </c>
      <c r="I292" s="238">
        <v>25</v>
      </c>
      <c r="K292" s="238">
        <v>17001057</v>
      </c>
      <c r="M292" s="238">
        <v>1</v>
      </c>
      <c r="N292" s="238">
        <v>10</v>
      </c>
      <c r="O292" s="238">
        <v>2017</v>
      </c>
      <c r="P292" s="238" t="s">
        <v>368</v>
      </c>
      <c r="Q292" s="238">
        <v>10</v>
      </c>
      <c r="R292" s="238" t="s">
        <v>356</v>
      </c>
      <c r="S292" s="238">
        <v>5</v>
      </c>
      <c r="T292" s="238">
        <v>0</v>
      </c>
      <c r="U292" s="238">
        <v>1</v>
      </c>
      <c r="W292" s="238">
        <v>55</v>
      </c>
      <c r="X292" s="238">
        <v>2</v>
      </c>
      <c r="Y292" s="238">
        <v>1</v>
      </c>
      <c r="Z292" s="238">
        <v>7</v>
      </c>
      <c r="AB292" s="238">
        <v>3</v>
      </c>
      <c r="AC292" s="238">
        <v>98</v>
      </c>
      <c r="AD292" s="238" t="s">
        <v>357</v>
      </c>
      <c r="AF292" s="238" t="s">
        <v>405</v>
      </c>
      <c r="AG292" s="238">
        <v>3</v>
      </c>
      <c r="AH292" s="238">
        <v>2</v>
      </c>
      <c r="AI292" s="238">
        <v>2</v>
      </c>
      <c r="AJ292" s="238">
        <v>4</v>
      </c>
      <c r="AK292" s="238">
        <v>21</v>
      </c>
      <c r="AL292" s="238">
        <v>20</v>
      </c>
      <c r="AM292" s="238" t="s">
        <v>363</v>
      </c>
      <c r="AN292" s="238">
        <v>5</v>
      </c>
      <c r="AO292" s="238">
        <v>62</v>
      </c>
      <c r="AS292" s="238">
        <v>15</v>
      </c>
      <c r="AT292" s="238">
        <v>9</v>
      </c>
      <c r="AU292" s="238">
        <v>60</v>
      </c>
      <c r="AV292" s="238">
        <v>11</v>
      </c>
      <c r="AW292" s="238">
        <v>21</v>
      </c>
      <c r="CT292" s="238">
        <v>465108.71386385598</v>
      </c>
      <c r="CU292" s="238">
        <v>4967811.2333105998</v>
      </c>
      <c r="CV292" s="238">
        <v>44.862862739999997</v>
      </c>
      <c r="CW292" s="238">
        <v>-93.441644609999997</v>
      </c>
      <c r="CX292" s="238" t="s">
        <v>359</v>
      </c>
      <c r="CY292" s="238" t="s">
        <v>4985</v>
      </c>
    </row>
    <row r="293" spans="1:103" x14ac:dyDescent="0.25">
      <c r="A293" s="238">
        <v>669351</v>
      </c>
      <c r="B293" s="238">
        <v>2</v>
      </c>
      <c r="C293" s="238">
        <v>212</v>
      </c>
      <c r="D293" s="238">
        <v>158.108</v>
      </c>
      <c r="E293" s="238">
        <v>27</v>
      </c>
      <c r="F293" s="238" t="s">
        <v>2420</v>
      </c>
      <c r="H293" s="238" t="s">
        <v>354</v>
      </c>
      <c r="I293" s="238">
        <v>25</v>
      </c>
      <c r="K293" s="238">
        <v>18514940</v>
      </c>
      <c r="M293" s="238">
        <v>12</v>
      </c>
      <c r="N293" s="238">
        <v>18</v>
      </c>
      <c r="O293" s="238">
        <v>2018</v>
      </c>
      <c r="P293" s="238" t="s">
        <v>368</v>
      </c>
      <c r="Q293" s="238">
        <v>17</v>
      </c>
      <c r="R293" s="238" t="s">
        <v>356</v>
      </c>
      <c r="S293" s="238">
        <v>5</v>
      </c>
      <c r="T293" s="238">
        <v>0</v>
      </c>
      <c r="U293" s="238">
        <v>2</v>
      </c>
      <c r="V293" s="238">
        <v>12</v>
      </c>
      <c r="W293" s="238">
        <v>10</v>
      </c>
      <c r="X293" s="238">
        <v>2</v>
      </c>
      <c r="Y293" s="238">
        <v>4</v>
      </c>
      <c r="Z293" s="238">
        <v>2</v>
      </c>
      <c r="AB293" s="238">
        <v>1</v>
      </c>
      <c r="AC293" s="238">
        <v>98</v>
      </c>
      <c r="AD293" s="238" t="s">
        <v>357</v>
      </c>
      <c r="AF293" s="238" t="s">
        <v>405</v>
      </c>
      <c r="AG293" s="238">
        <v>7</v>
      </c>
      <c r="AH293" s="238">
        <v>2</v>
      </c>
      <c r="AI293" s="238">
        <v>4</v>
      </c>
      <c r="AJ293" s="238">
        <v>4</v>
      </c>
      <c r="AK293" s="238">
        <v>21</v>
      </c>
      <c r="AL293" s="238">
        <v>36</v>
      </c>
      <c r="AM293" s="238" t="s">
        <v>363</v>
      </c>
      <c r="AN293" s="238">
        <v>5</v>
      </c>
      <c r="AO293" s="238">
        <v>4</v>
      </c>
      <c r="AS293" s="238">
        <v>15</v>
      </c>
      <c r="AT293" s="238">
        <v>9</v>
      </c>
      <c r="AU293" s="238">
        <v>60</v>
      </c>
      <c r="AV293" s="238">
        <v>11</v>
      </c>
      <c r="AW293" s="238">
        <v>21</v>
      </c>
      <c r="AX293" s="238">
        <v>2</v>
      </c>
      <c r="AY293" s="238">
        <v>5</v>
      </c>
      <c r="AZ293" s="238">
        <v>4</v>
      </c>
      <c r="BA293" s="238">
        <v>26</v>
      </c>
      <c r="BB293" s="238">
        <v>51</v>
      </c>
      <c r="BC293" s="238" t="s">
        <v>354</v>
      </c>
      <c r="BD293" s="238">
        <v>5</v>
      </c>
      <c r="BE293" s="238">
        <v>1</v>
      </c>
      <c r="BI293" s="238">
        <v>15</v>
      </c>
      <c r="BJ293" s="238">
        <v>9</v>
      </c>
      <c r="BK293" s="238">
        <v>60</v>
      </c>
      <c r="BL293" s="238">
        <v>11</v>
      </c>
      <c r="BM293" s="238">
        <v>21</v>
      </c>
      <c r="CT293" s="238">
        <v>465146.90542714501</v>
      </c>
      <c r="CU293" s="238">
        <v>4967835.8394716801</v>
      </c>
      <c r="CV293" s="238">
        <v>44.863086109999998</v>
      </c>
      <c r="CW293" s="238">
        <v>-93.441162890000001</v>
      </c>
      <c r="CX293" s="238" t="s">
        <v>359</v>
      </c>
      <c r="CY293" s="238" t="s">
        <v>4986</v>
      </c>
    </row>
    <row r="294" spans="1:103" x14ac:dyDescent="0.25">
      <c r="A294" s="238">
        <v>656406</v>
      </c>
      <c r="B294" s="238">
        <v>2</v>
      </c>
      <c r="C294" s="238">
        <v>212</v>
      </c>
      <c r="D294" s="238">
        <v>158.10900000000001</v>
      </c>
      <c r="E294" s="238">
        <v>27</v>
      </c>
      <c r="F294" s="238" t="s">
        <v>2420</v>
      </c>
      <c r="H294" s="238" t="s">
        <v>354</v>
      </c>
      <c r="I294" s="238">
        <v>25</v>
      </c>
      <c r="K294" s="238">
        <v>18512912</v>
      </c>
      <c r="M294" s="238">
        <v>11</v>
      </c>
      <c r="N294" s="238">
        <v>1</v>
      </c>
      <c r="O294" s="238">
        <v>2018</v>
      </c>
      <c r="P294" s="238" t="s">
        <v>384</v>
      </c>
      <c r="Q294" s="238">
        <v>16</v>
      </c>
      <c r="R294" s="238" t="s">
        <v>356</v>
      </c>
      <c r="S294" s="238">
        <v>5</v>
      </c>
      <c r="T294" s="238">
        <v>0</v>
      </c>
      <c r="U294" s="238">
        <v>2</v>
      </c>
      <c r="V294" s="238">
        <v>12</v>
      </c>
      <c r="W294" s="238">
        <v>10</v>
      </c>
      <c r="X294" s="238">
        <v>2</v>
      </c>
      <c r="Y294" s="238">
        <v>1</v>
      </c>
      <c r="Z294" s="238">
        <v>2</v>
      </c>
      <c r="AB294" s="238">
        <v>1</v>
      </c>
      <c r="AC294" s="238">
        <v>98</v>
      </c>
      <c r="AD294" s="238" t="s">
        <v>357</v>
      </c>
      <c r="AF294" s="238" t="s">
        <v>405</v>
      </c>
      <c r="AG294" s="238">
        <v>7</v>
      </c>
      <c r="AH294" s="238">
        <v>2</v>
      </c>
      <c r="AI294" s="238">
        <v>4</v>
      </c>
      <c r="AJ294" s="238">
        <v>4</v>
      </c>
      <c r="AK294" s="238">
        <v>21</v>
      </c>
      <c r="AL294" s="238">
        <v>26</v>
      </c>
      <c r="AM294" s="238" t="s">
        <v>363</v>
      </c>
      <c r="AN294" s="238">
        <v>5</v>
      </c>
      <c r="AO294" s="238">
        <v>4</v>
      </c>
      <c r="AS294" s="238">
        <v>15</v>
      </c>
      <c r="AT294" s="238">
        <v>9</v>
      </c>
      <c r="AU294" s="238">
        <v>60</v>
      </c>
      <c r="AV294" s="238">
        <v>13</v>
      </c>
      <c r="AW294" s="238">
        <v>21</v>
      </c>
      <c r="AX294" s="238">
        <v>2</v>
      </c>
      <c r="AY294" s="238">
        <v>2</v>
      </c>
      <c r="AZ294" s="238">
        <v>4</v>
      </c>
      <c r="BA294" s="238">
        <v>34</v>
      </c>
      <c r="BB294" s="238">
        <v>66</v>
      </c>
      <c r="BC294" s="238" t="s">
        <v>354</v>
      </c>
      <c r="BD294" s="238">
        <v>5</v>
      </c>
      <c r="BE294" s="238">
        <v>1</v>
      </c>
      <c r="BI294" s="238">
        <v>15</v>
      </c>
      <c r="BJ294" s="238">
        <v>9</v>
      </c>
      <c r="BK294" s="238">
        <v>60</v>
      </c>
      <c r="BL294" s="238">
        <v>13</v>
      </c>
      <c r="BM294" s="238">
        <v>21</v>
      </c>
      <c r="CT294" s="238">
        <v>465134.20540174498</v>
      </c>
      <c r="CU294" s="238">
        <v>4967823.13944628</v>
      </c>
      <c r="CV294" s="238">
        <v>44.862971170000002</v>
      </c>
      <c r="CW294" s="238">
        <v>-93.441322769999999</v>
      </c>
      <c r="CX294" s="238" t="s">
        <v>359</v>
      </c>
      <c r="CY294" s="238" t="s">
        <v>4987</v>
      </c>
    </row>
    <row r="295" spans="1:103" x14ac:dyDescent="0.25">
      <c r="A295" s="238">
        <v>350132</v>
      </c>
      <c r="B295" s="238">
        <v>2</v>
      </c>
      <c r="C295" s="238">
        <v>212</v>
      </c>
      <c r="D295" s="238">
        <v>158.114</v>
      </c>
      <c r="E295" s="238">
        <v>27</v>
      </c>
      <c r="F295" s="238" t="s">
        <v>2420</v>
      </c>
      <c r="H295" s="238" t="s">
        <v>354</v>
      </c>
      <c r="I295" s="238">
        <v>25</v>
      </c>
      <c r="K295" s="238">
        <v>16505072</v>
      </c>
      <c r="M295" s="238">
        <v>5</v>
      </c>
      <c r="N295" s="238">
        <v>13</v>
      </c>
      <c r="O295" s="238">
        <v>2016</v>
      </c>
      <c r="P295" s="238" t="s">
        <v>362</v>
      </c>
      <c r="Q295" s="238">
        <v>13</v>
      </c>
      <c r="R295" s="238" t="s">
        <v>356</v>
      </c>
      <c r="S295" s="238">
        <v>5</v>
      </c>
      <c r="T295" s="238">
        <v>0</v>
      </c>
      <c r="U295" s="238">
        <v>2</v>
      </c>
      <c r="V295" s="238">
        <v>10</v>
      </c>
      <c r="W295" s="238">
        <v>10</v>
      </c>
      <c r="X295" s="238">
        <v>2</v>
      </c>
      <c r="Y295" s="238">
        <v>1</v>
      </c>
      <c r="Z295" s="238">
        <v>1</v>
      </c>
      <c r="AB295" s="238">
        <v>1</v>
      </c>
      <c r="AC295" s="238">
        <v>98</v>
      </c>
      <c r="AD295" s="238" t="s">
        <v>357</v>
      </c>
      <c r="AF295" s="238" t="s">
        <v>358</v>
      </c>
      <c r="AG295" s="238">
        <v>5</v>
      </c>
      <c r="AH295" s="238">
        <v>2</v>
      </c>
      <c r="AI295" s="238">
        <v>2</v>
      </c>
      <c r="AJ295" s="238">
        <v>4</v>
      </c>
      <c r="AK295" s="238">
        <v>28</v>
      </c>
      <c r="AL295" s="238">
        <v>52</v>
      </c>
      <c r="AM295" s="238" t="s">
        <v>363</v>
      </c>
      <c r="AN295" s="238">
        <v>5</v>
      </c>
      <c r="AO295" s="238">
        <v>2</v>
      </c>
      <c r="AS295" s="238">
        <v>15</v>
      </c>
      <c r="AT295" s="238">
        <v>9</v>
      </c>
      <c r="AV295" s="238">
        <v>11</v>
      </c>
      <c r="AW295" s="238">
        <v>21</v>
      </c>
      <c r="AX295" s="238">
        <v>2</v>
      </c>
      <c r="AY295" s="238">
        <v>49</v>
      </c>
      <c r="AZ295" s="238">
        <v>4</v>
      </c>
      <c r="BA295" s="238">
        <v>21</v>
      </c>
      <c r="BB295" s="238">
        <v>50</v>
      </c>
      <c r="BC295" s="238" t="s">
        <v>354</v>
      </c>
      <c r="BD295" s="238">
        <v>5</v>
      </c>
      <c r="BE295" s="238">
        <v>1</v>
      </c>
      <c r="BI295" s="238">
        <v>15</v>
      </c>
      <c r="BJ295" s="238">
        <v>9</v>
      </c>
      <c r="BL295" s="238">
        <v>11</v>
      </c>
      <c r="BM295" s="238">
        <v>21</v>
      </c>
      <c r="CT295" s="238">
        <v>465146.90542714501</v>
      </c>
      <c r="CU295" s="238">
        <v>4967797.7393954797</v>
      </c>
      <c r="CV295" s="238">
        <v>44.862743139999999</v>
      </c>
      <c r="CW295" s="238">
        <v>-93.441160269999997</v>
      </c>
      <c r="CX295" s="238" t="s">
        <v>359</v>
      </c>
      <c r="CY295" s="238" t="s">
        <v>4988</v>
      </c>
    </row>
    <row r="296" spans="1:103" x14ac:dyDescent="0.25">
      <c r="A296" s="238">
        <v>818528</v>
      </c>
      <c r="B296" s="238">
        <v>2</v>
      </c>
      <c r="C296" s="238">
        <v>212</v>
      </c>
      <c r="D296" s="238">
        <v>158.11600000000001</v>
      </c>
      <c r="E296" s="238">
        <v>27</v>
      </c>
      <c r="F296" s="238" t="s">
        <v>2420</v>
      </c>
      <c r="H296" s="238" t="s">
        <v>354</v>
      </c>
      <c r="I296" s="238">
        <v>25</v>
      </c>
      <c r="K296" s="238">
        <v>20505439</v>
      </c>
      <c r="L296" s="238">
        <v>201900043</v>
      </c>
      <c r="M296" s="238">
        <v>7</v>
      </c>
      <c r="N296" s="238">
        <v>8</v>
      </c>
      <c r="O296" s="238">
        <v>2020</v>
      </c>
      <c r="P296" s="238" t="s">
        <v>355</v>
      </c>
      <c r="Q296" s="238">
        <v>12</v>
      </c>
      <c r="R296" s="238" t="s">
        <v>356</v>
      </c>
      <c r="S296" s="238">
        <v>3</v>
      </c>
      <c r="T296" s="238">
        <v>0</v>
      </c>
      <c r="U296" s="238">
        <v>1</v>
      </c>
      <c r="W296" s="238">
        <v>32</v>
      </c>
      <c r="X296" s="238">
        <v>2</v>
      </c>
      <c r="Y296" s="238">
        <v>1</v>
      </c>
      <c r="Z296" s="238">
        <v>1</v>
      </c>
      <c r="AB296" s="238">
        <v>1</v>
      </c>
      <c r="AC296" s="238">
        <v>98</v>
      </c>
      <c r="AD296" s="238" t="s">
        <v>357</v>
      </c>
      <c r="AF296" s="238" t="s">
        <v>405</v>
      </c>
      <c r="AG296" s="238">
        <v>3</v>
      </c>
      <c r="AH296" s="238">
        <v>2</v>
      </c>
      <c r="AI296" s="238">
        <v>2</v>
      </c>
      <c r="AJ296" s="238">
        <v>4</v>
      </c>
      <c r="AK296" s="238">
        <v>21</v>
      </c>
      <c r="AL296" s="238">
        <v>67</v>
      </c>
      <c r="AM296" s="238" t="s">
        <v>363</v>
      </c>
      <c r="AN296" s="238">
        <v>7</v>
      </c>
      <c r="AO296" s="238">
        <v>62</v>
      </c>
      <c r="AS296" s="238">
        <v>15</v>
      </c>
      <c r="AT296" s="238">
        <v>98</v>
      </c>
      <c r="AU296" s="238">
        <v>60</v>
      </c>
      <c r="AV296" s="238">
        <v>11</v>
      </c>
      <c r="AW296" s="238">
        <v>21</v>
      </c>
      <c r="CT296" s="238">
        <v>465163.83879434498</v>
      </c>
      <c r="CU296" s="238">
        <v>4967823.13944628</v>
      </c>
      <c r="CV296" s="238">
        <v>44.862972620000001</v>
      </c>
      <c r="CW296" s="238">
        <v>-93.440947690000002</v>
      </c>
      <c r="CX296" s="238" t="s">
        <v>359</v>
      </c>
      <c r="CY296" s="238" t="s">
        <v>4989</v>
      </c>
    </row>
    <row r="297" spans="1:103" x14ac:dyDescent="0.25">
      <c r="A297" s="238">
        <v>872824</v>
      </c>
      <c r="B297" s="238">
        <v>2</v>
      </c>
      <c r="C297" s="238">
        <v>212</v>
      </c>
      <c r="D297" s="238">
        <v>158.11699999999999</v>
      </c>
      <c r="E297" s="238">
        <v>27</v>
      </c>
      <c r="F297" s="238" t="s">
        <v>2420</v>
      </c>
      <c r="H297" s="238" t="s">
        <v>354</v>
      </c>
      <c r="I297" s="238">
        <v>25</v>
      </c>
      <c r="K297" s="238">
        <v>20511358</v>
      </c>
      <c r="L297" s="238">
        <v>203640308</v>
      </c>
      <c r="M297" s="238">
        <v>12</v>
      </c>
      <c r="N297" s="238">
        <v>29</v>
      </c>
      <c r="O297" s="238">
        <v>2020</v>
      </c>
      <c r="P297" s="238" t="s">
        <v>368</v>
      </c>
      <c r="Q297" s="238">
        <v>17</v>
      </c>
      <c r="R297" s="238" t="s">
        <v>369</v>
      </c>
      <c r="S297" s="238">
        <v>5</v>
      </c>
      <c r="T297" s="238">
        <v>0</v>
      </c>
      <c r="U297" s="238">
        <v>1</v>
      </c>
      <c r="W297" s="238">
        <v>55</v>
      </c>
      <c r="X297" s="238">
        <v>2</v>
      </c>
      <c r="Y297" s="238">
        <v>4</v>
      </c>
      <c r="Z297" s="238">
        <v>4</v>
      </c>
      <c r="AB297" s="238">
        <v>3</v>
      </c>
      <c r="AC297" s="238">
        <v>98</v>
      </c>
      <c r="AD297" s="238" t="s">
        <v>4990</v>
      </c>
      <c r="AF297" s="238" t="s">
        <v>358</v>
      </c>
      <c r="AG297" s="238">
        <v>3</v>
      </c>
      <c r="AH297" s="238">
        <v>2</v>
      </c>
      <c r="AI297" s="238">
        <v>2</v>
      </c>
      <c r="AJ297" s="238">
        <v>3</v>
      </c>
      <c r="AK297" s="238">
        <v>21</v>
      </c>
      <c r="AL297" s="238">
        <v>31</v>
      </c>
      <c r="AM297" s="238" t="s">
        <v>363</v>
      </c>
      <c r="AN297" s="238">
        <v>5</v>
      </c>
      <c r="AO297" s="238">
        <v>71</v>
      </c>
      <c r="AS297" s="238">
        <v>15</v>
      </c>
      <c r="AT297" s="238">
        <v>9</v>
      </c>
      <c r="AU297" s="238">
        <v>60</v>
      </c>
      <c r="AV297" s="238">
        <v>11</v>
      </c>
      <c r="AW297" s="238">
        <v>21</v>
      </c>
      <c r="CT297" s="238">
        <v>465155.372110745</v>
      </c>
      <c r="CU297" s="238">
        <v>4967789.2727118796</v>
      </c>
      <c r="CV297" s="238">
        <v>44.862667340000002</v>
      </c>
      <c r="CW297" s="238">
        <v>-93.441052529999993</v>
      </c>
      <c r="CX297" s="238" t="s">
        <v>359</v>
      </c>
      <c r="CY297" s="238" t="s">
        <v>4991</v>
      </c>
    </row>
    <row r="298" spans="1:103" x14ac:dyDescent="0.25">
      <c r="A298" s="238">
        <v>10742240</v>
      </c>
      <c r="B298" s="238">
        <v>2</v>
      </c>
      <c r="C298" s="238">
        <v>212</v>
      </c>
      <c r="D298" s="238">
        <v>158.12100000000001</v>
      </c>
      <c r="E298" s="238">
        <v>27</v>
      </c>
      <c r="F298" s="238" t="s">
        <v>2420</v>
      </c>
      <c r="H298" s="238" t="s">
        <v>354</v>
      </c>
      <c r="I298" s="238">
        <v>25</v>
      </c>
      <c r="K298" s="238">
        <v>11508366</v>
      </c>
      <c r="L298" s="238">
        <v>112370097</v>
      </c>
      <c r="M298" s="238">
        <v>8</v>
      </c>
      <c r="N298" s="238">
        <v>21</v>
      </c>
      <c r="O298" s="238">
        <v>2011</v>
      </c>
      <c r="P298" s="238" t="s">
        <v>366</v>
      </c>
      <c r="Q298" s="238">
        <v>19</v>
      </c>
      <c r="R298" s="238" t="s">
        <v>356</v>
      </c>
      <c r="S298" s="238">
        <v>5</v>
      </c>
      <c r="T298" s="238">
        <v>0</v>
      </c>
      <c r="U298" s="238">
        <v>1</v>
      </c>
      <c r="V298" s="238">
        <v>4</v>
      </c>
      <c r="W298" s="238">
        <v>54</v>
      </c>
      <c r="X298" s="238">
        <v>2</v>
      </c>
      <c r="Y298" s="238">
        <v>1</v>
      </c>
      <c r="Z298" s="238">
        <v>1</v>
      </c>
      <c r="AB298" s="238">
        <v>1</v>
      </c>
      <c r="AC298" s="238">
        <v>98</v>
      </c>
      <c r="AD298" s="238" t="s">
        <v>376</v>
      </c>
      <c r="AE298" s="238" t="s">
        <v>4992</v>
      </c>
      <c r="AF298" s="238" t="s">
        <v>358</v>
      </c>
      <c r="AG298" s="238">
        <v>3</v>
      </c>
      <c r="AH298" s="238">
        <v>2</v>
      </c>
      <c r="AI298" s="238">
        <v>2</v>
      </c>
      <c r="AJ298" s="238">
        <v>4</v>
      </c>
      <c r="AK298" s="238">
        <v>21</v>
      </c>
      <c r="AL298" s="238">
        <v>26</v>
      </c>
      <c r="AM298" s="238" t="s">
        <v>354</v>
      </c>
      <c r="AN298" s="238">
        <v>10</v>
      </c>
      <c r="AO298" s="238">
        <v>3</v>
      </c>
      <c r="AP298" s="238">
        <v>15</v>
      </c>
      <c r="AS298" s="238">
        <v>1</v>
      </c>
      <c r="AT298" s="238">
        <v>98</v>
      </c>
      <c r="AU298" s="238">
        <v>55</v>
      </c>
      <c r="AV298" s="238">
        <v>11</v>
      </c>
      <c r="AW298" s="238">
        <v>21</v>
      </c>
      <c r="CT298" s="238">
        <v>465160</v>
      </c>
      <c r="CU298" s="238">
        <v>4967799</v>
      </c>
      <c r="CV298" s="238">
        <v>44.862750699999999</v>
      </c>
      <c r="CW298" s="238">
        <v>-93.441000700000004</v>
      </c>
      <c r="CX298" s="238" t="s">
        <v>359</v>
      </c>
      <c r="CY298" s="238" t="s">
        <v>4993</v>
      </c>
    </row>
    <row r="299" spans="1:103" x14ac:dyDescent="0.25">
      <c r="A299" s="238">
        <v>11082148</v>
      </c>
      <c r="B299" s="238">
        <v>2</v>
      </c>
      <c r="C299" s="238">
        <v>212</v>
      </c>
      <c r="D299" s="238">
        <v>158.12700000000001</v>
      </c>
      <c r="E299" s="238">
        <v>27</v>
      </c>
      <c r="F299" s="238" t="s">
        <v>2420</v>
      </c>
      <c r="H299" s="238" t="s">
        <v>354</v>
      </c>
      <c r="I299" s="238">
        <v>25</v>
      </c>
      <c r="K299" s="238">
        <v>15512465</v>
      </c>
      <c r="L299" s="238">
        <v>153340469</v>
      </c>
      <c r="M299" s="238">
        <v>11</v>
      </c>
      <c r="N299" s="238">
        <v>30</v>
      </c>
      <c r="O299" s="238">
        <v>2015</v>
      </c>
      <c r="P299" s="238" t="s">
        <v>361</v>
      </c>
      <c r="Q299" s="238">
        <v>6</v>
      </c>
      <c r="R299" s="238" t="s">
        <v>369</v>
      </c>
      <c r="S299" s="238">
        <v>5</v>
      </c>
      <c r="T299" s="238">
        <v>0</v>
      </c>
      <c r="U299" s="238">
        <v>1</v>
      </c>
      <c r="V299" s="238">
        <v>4</v>
      </c>
      <c r="W299" s="238">
        <v>53</v>
      </c>
      <c r="X299" s="238">
        <v>2</v>
      </c>
      <c r="Y299" s="238">
        <v>4</v>
      </c>
      <c r="Z299" s="238">
        <v>4</v>
      </c>
      <c r="AB299" s="238">
        <v>5</v>
      </c>
      <c r="AC299" s="238">
        <v>98</v>
      </c>
      <c r="AD299" s="238" t="s">
        <v>376</v>
      </c>
      <c r="AE299" s="238" t="s">
        <v>2616</v>
      </c>
      <c r="AF299" s="238" t="s">
        <v>358</v>
      </c>
      <c r="AG299" s="238">
        <v>3</v>
      </c>
      <c r="AH299" s="238">
        <v>2</v>
      </c>
      <c r="AI299" s="238">
        <v>4</v>
      </c>
      <c r="AJ299" s="238">
        <v>3</v>
      </c>
      <c r="AK299" s="238">
        <v>21</v>
      </c>
      <c r="AL299" s="238">
        <v>23</v>
      </c>
      <c r="AM299" s="238" t="s">
        <v>354</v>
      </c>
      <c r="AN299" s="238">
        <v>5</v>
      </c>
      <c r="AO299" s="238">
        <v>3</v>
      </c>
      <c r="AP299" s="238">
        <v>15</v>
      </c>
      <c r="AS299" s="238">
        <v>1</v>
      </c>
      <c r="AT299" s="238">
        <v>98</v>
      </c>
      <c r="AU299" s="238">
        <v>60</v>
      </c>
      <c r="AV299" s="238">
        <v>11</v>
      </c>
      <c r="AW299" s="238">
        <v>21</v>
      </c>
      <c r="CT299" s="238">
        <v>465170</v>
      </c>
      <c r="CU299" s="238">
        <v>4967802</v>
      </c>
      <c r="CV299" s="238">
        <v>44.862778499999997</v>
      </c>
      <c r="CW299" s="238">
        <v>-93.440867800000007</v>
      </c>
      <c r="CX299" s="238" t="s">
        <v>359</v>
      </c>
      <c r="CY299" s="238" t="s">
        <v>4994</v>
      </c>
    </row>
    <row r="300" spans="1:103" x14ac:dyDescent="0.25">
      <c r="A300" s="238">
        <v>472492</v>
      </c>
      <c r="B300" s="238">
        <v>2</v>
      </c>
      <c r="C300" s="238">
        <v>212</v>
      </c>
      <c r="D300" s="238">
        <v>158.13</v>
      </c>
      <c r="E300" s="238">
        <v>27</v>
      </c>
      <c r="F300" s="238" t="s">
        <v>2420</v>
      </c>
      <c r="H300" s="238" t="s">
        <v>354</v>
      </c>
      <c r="I300" s="238">
        <v>25</v>
      </c>
      <c r="K300" s="238">
        <v>17506953</v>
      </c>
      <c r="M300" s="238">
        <v>6</v>
      </c>
      <c r="N300" s="238">
        <v>24</v>
      </c>
      <c r="O300" s="238">
        <v>2017</v>
      </c>
      <c r="P300" s="238" t="s">
        <v>364</v>
      </c>
      <c r="Q300" s="238">
        <v>17</v>
      </c>
      <c r="R300" s="238" t="s">
        <v>369</v>
      </c>
      <c r="S300" s="238">
        <v>5</v>
      </c>
      <c r="T300" s="238">
        <v>0</v>
      </c>
      <c r="U300" s="238">
        <v>2</v>
      </c>
      <c r="V300" s="238">
        <v>10</v>
      </c>
      <c r="W300" s="238">
        <v>10</v>
      </c>
      <c r="X300" s="238">
        <v>2</v>
      </c>
      <c r="Y300" s="238">
        <v>1</v>
      </c>
      <c r="Z300" s="238">
        <v>1</v>
      </c>
      <c r="AB300" s="238">
        <v>1</v>
      </c>
      <c r="AC300" s="238">
        <v>98</v>
      </c>
      <c r="AD300" s="238" t="s">
        <v>4827</v>
      </c>
      <c r="AF300" s="238" t="s">
        <v>358</v>
      </c>
      <c r="AG300" s="238">
        <v>5</v>
      </c>
      <c r="AH300" s="238">
        <v>2</v>
      </c>
      <c r="AI300" s="238">
        <v>4</v>
      </c>
      <c r="AJ300" s="238">
        <v>3</v>
      </c>
      <c r="AK300" s="238">
        <v>21</v>
      </c>
      <c r="AL300" s="238">
        <v>25</v>
      </c>
      <c r="AM300" s="238" t="s">
        <v>363</v>
      </c>
      <c r="AN300" s="238">
        <v>5</v>
      </c>
      <c r="AO300" s="238">
        <v>1</v>
      </c>
      <c r="AS300" s="238">
        <v>15</v>
      </c>
      <c r="AT300" s="238">
        <v>9</v>
      </c>
      <c r="AU300" s="238">
        <v>60</v>
      </c>
      <c r="AV300" s="238">
        <v>11</v>
      </c>
      <c r="AW300" s="238">
        <v>21</v>
      </c>
      <c r="AX300" s="238">
        <v>2</v>
      </c>
      <c r="AY300" s="238">
        <v>4</v>
      </c>
      <c r="AZ300" s="238">
        <v>3</v>
      </c>
      <c r="BA300" s="238">
        <v>27</v>
      </c>
      <c r="BB300" s="238">
        <v>56</v>
      </c>
      <c r="BC300" s="238" t="s">
        <v>354</v>
      </c>
      <c r="BD300" s="238">
        <v>5</v>
      </c>
      <c r="BE300" s="238">
        <v>68</v>
      </c>
      <c r="BI300" s="238">
        <v>15</v>
      </c>
      <c r="BJ300" s="238">
        <v>9</v>
      </c>
      <c r="BK300" s="238">
        <v>60</v>
      </c>
      <c r="BL300" s="238">
        <v>11</v>
      </c>
      <c r="BM300" s="238">
        <v>21</v>
      </c>
      <c r="CT300" s="238">
        <v>465172.30547794502</v>
      </c>
      <c r="CU300" s="238">
        <v>4967806.2060790798</v>
      </c>
      <c r="CV300" s="238">
        <v>44.862820599999999</v>
      </c>
      <c r="CW300" s="238">
        <v>-93.440839359999998</v>
      </c>
      <c r="CX300" s="238" t="s">
        <v>359</v>
      </c>
      <c r="CY300" s="238" t="s">
        <v>4995</v>
      </c>
    </row>
    <row r="301" spans="1:103" x14ac:dyDescent="0.25">
      <c r="A301" s="238">
        <v>593116</v>
      </c>
      <c r="B301" s="238">
        <v>2</v>
      </c>
      <c r="C301" s="238">
        <v>212</v>
      </c>
      <c r="D301" s="238">
        <v>158.14599999999999</v>
      </c>
      <c r="E301" s="238">
        <v>27</v>
      </c>
      <c r="F301" s="238" t="s">
        <v>2420</v>
      </c>
      <c r="H301" s="238" t="s">
        <v>354</v>
      </c>
      <c r="I301" s="238">
        <v>25</v>
      </c>
      <c r="K301" s="238">
        <v>18505485</v>
      </c>
      <c r="M301" s="238">
        <v>4</v>
      </c>
      <c r="N301" s="238">
        <v>22</v>
      </c>
      <c r="O301" s="238">
        <v>2018</v>
      </c>
      <c r="P301" s="238" t="s">
        <v>366</v>
      </c>
      <c r="Q301" s="238">
        <v>23</v>
      </c>
      <c r="R301" s="238" t="s">
        <v>356</v>
      </c>
      <c r="S301" s="238">
        <v>5</v>
      </c>
      <c r="T301" s="238">
        <v>0</v>
      </c>
      <c r="U301" s="238">
        <v>2</v>
      </c>
      <c r="V301" s="238">
        <v>12</v>
      </c>
      <c r="W301" s="238">
        <v>10</v>
      </c>
      <c r="X301" s="238">
        <v>2</v>
      </c>
      <c r="Y301" s="238">
        <v>4</v>
      </c>
      <c r="Z301" s="238">
        <v>1</v>
      </c>
      <c r="AB301" s="238">
        <v>1</v>
      </c>
      <c r="AC301" s="238">
        <v>98</v>
      </c>
      <c r="AD301" s="238" t="s">
        <v>357</v>
      </c>
      <c r="AF301" s="238" t="s">
        <v>405</v>
      </c>
      <c r="AG301" s="238">
        <v>7</v>
      </c>
      <c r="AH301" s="238">
        <v>2</v>
      </c>
      <c r="AI301" s="238">
        <v>4</v>
      </c>
      <c r="AJ301" s="238">
        <v>4</v>
      </c>
      <c r="AK301" s="238">
        <v>21</v>
      </c>
      <c r="AL301" s="238">
        <v>28</v>
      </c>
      <c r="AM301" s="238" t="s">
        <v>354</v>
      </c>
      <c r="AN301" s="238">
        <v>5</v>
      </c>
      <c r="AO301" s="238">
        <v>1</v>
      </c>
      <c r="AS301" s="238">
        <v>15</v>
      </c>
      <c r="AT301" s="238">
        <v>9</v>
      </c>
      <c r="AU301" s="238">
        <v>60</v>
      </c>
      <c r="AV301" s="238">
        <v>11</v>
      </c>
      <c r="AW301" s="238">
        <v>21</v>
      </c>
      <c r="AX301" s="238">
        <v>1</v>
      </c>
      <c r="AY301" s="238">
        <v>2</v>
      </c>
      <c r="AZ301" s="238">
        <v>4</v>
      </c>
      <c r="BA301" s="238">
        <v>21</v>
      </c>
      <c r="BB301" s="238">
        <v>23</v>
      </c>
      <c r="BC301" s="238" t="s">
        <v>354</v>
      </c>
      <c r="BD301" s="238">
        <v>99</v>
      </c>
      <c r="BE301" s="238">
        <v>70</v>
      </c>
      <c r="BI301" s="238">
        <v>15</v>
      </c>
      <c r="BJ301" s="238">
        <v>9</v>
      </c>
      <c r="BK301" s="238">
        <v>60</v>
      </c>
      <c r="BL301" s="238">
        <v>11</v>
      </c>
      <c r="BM301" s="238">
        <v>21</v>
      </c>
      <c r="CT301" s="238">
        <v>465193.47218694497</v>
      </c>
      <c r="CU301" s="238">
        <v>4967835.8394716801</v>
      </c>
      <c r="CV301" s="238">
        <v>44.863088390000001</v>
      </c>
      <c r="CW301" s="238">
        <v>-93.440573479999998</v>
      </c>
      <c r="CX301" s="238" t="s">
        <v>359</v>
      </c>
      <c r="CY301" s="238" t="s">
        <v>4996</v>
      </c>
    </row>
    <row r="302" spans="1:103" x14ac:dyDescent="0.25">
      <c r="A302" s="238">
        <v>11007278</v>
      </c>
      <c r="B302" s="238">
        <v>2</v>
      </c>
      <c r="C302" s="238">
        <v>212</v>
      </c>
      <c r="D302" s="238">
        <v>158.161</v>
      </c>
      <c r="E302" s="238">
        <v>27</v>
      </c>
      <c r="F302" s="238" t="s">
        <v>2420</v>
      </c>
      <c r="H302" s="238" t="s">
        <v>354</v>
      </c>
      <c r="I302" s="238">
        <v>25</v>
      </c>
      <c r="K302" s="238">
        <v>14513520</v>
      </c>
      <c r="L302" s="238">
        <v>143510298</v>
      </c>
      <c r="M302" s="238">
        <v>12</v>
      </c>
      <c r="N302" s="238">
        <v>16</v>
      </c>
      <c r="O302" s="238">
        <v>2014</v>
      </c>
      <c r="P302" s="238" t="s">
        <v>368</v>
      </c>
      <c r="Q302" s="238">
        <v>17</v>
      </c>
      <c r="R302" s="238" t="s">
        <v>356</v>
      </c>
      <c r="S302" s="238">
        <v>5</v>
      </c>
      <c r="T302" s="238">
        <v>0</v>
      </c>
      <c r="U302" s="238">
        <v>2</v>
      </c>
      <c r="V302" s="238">
        <v>1</v>
      </c>
      <c r="W302" s="238">
        <v>10</v>
      </c>
      <c r="X302" s="238">
        <v>2</v>
      </c>
      <c r="Y302" s="238">
        <v>4</v>
      </c>
      <c r="Z302" s="238">
        <v>4</v>
      </c>
      <c r="AA302" s="238">
        <v>2</v>
      </c>
      <c r="AB302" s="238">
        <v>3</v>
      </c>
      <c r="AC302" s="238">
        <v>98</v>
      </c>
      <c r="AD302" s="238" t="s">
        <v>376</v>
      </c>
      <c r="AE302" s="238" t="s">
        <v>4924</v>
      </c>
      <c r="AF302" s="238" t="s">
        <v>358</v>
      </c>
      <c r="AG302" s="238">
        <v>7</v>
      </c>
      <c r="AH302" s="238">
        <v>2</v>
      </c>
      <c r="AI302" s="238">
        <v>2</v>
      </c>
      <c r="AJ302" s="238">
        <v>4</v>
      </c>
      <c r="AK302" s="238">
        <v>21</v>
      </c>
      <c r="AL302" s="238">
        <v>38</v>
      </c>
      <c r="AM302" s="238" t="s">
        <v>354</v>
      </c>
      <c r="AN302" s="238">
        <v>5</v>
      </c>
      <c r="AO302" s="238">
        <v>5</v>
      </c>
      <c r="AP302" s="238">
        <v>3</v>
      </c>
      <c r="AS302" s="238">
        <v>1</v>
      </c>
      <c r="AT302" s="238">
        <v>98</v>
      </c>
      <c r="AU302" s="238">
        <v>60</v>
      </c>
      <c r="AV302" s="238">
        <v>11</v>
      </c>
      <c r="AW302" s="238">
        <v>21</v>
      </c>
      <c r="AX302" s="238">
        <v>2</v>
      </c>
      <c r="AY302" s="238">
        <v>4</v>
      </c>
      <c r="AZ302" s="238">
        <v>4</v>
      </c>
      <c r="BA302" s="238">
        <v>21</v>
      </c>
      <c r="BB302" s="238">
        <v>28</v>
      </c>
      <c r="BC302" s="238" t="s">
        <v>363</v>
      </c>
      <c r="BD302" s="238">
        <v>5</v>
      </c>
      <c r="BE302" s="238">
        <v>1</v>
      </c>
      <c r="BI302" s="238">
        <v>1</v>
      </c>
      <c r="BJ302" s="238">
        <v>98</v>
      </c>
      <c r="BK302" s="238">
        <v>60</v>
      </c>
      <c r="BL302" s="238">
        <v>11</v>
      </c>
      <c r="BM302" s="238">
        <v>21</v>
      </c>
      <c r="CT302" s="238">
        <v>465223</v>
      </c>
      <c r="CU302" s="238">
        <v>4967817</v>
      </c>
      <c r="CV302" s="238">
        <v>44.862917299999999</v>
      </c>
      <c r="CW302" s="238">
        <v>-93.440203600000004</v>
      </c>
      <c r="CX302" s="238" t="s">
        <v>359</v>
      </c>
      <c r="CY302" s="238" t="s">
        <v>4997</v>
      </c>
    </row>
    <row r="303" spans="1:103" x14ac:dyDescent="0.25">
      <c r="A303" s="238">
        <v>636734</v>
      </c>
      <c r="B303" s="238">
        <v>2</v>
      </c>
      <c r="C303" s="238">
        <v>212</v>
      </c>
      <c r="D303" s="238">
        <v>158.16200000000001</v>
      </c>
      <c r="E303" s="238">
        <v>27</v>
      </c>
      <c r="F303" s="238" t="s">
        <v>2420</v>
      </c>
      <c r="H303" s="238" t="s">
        <v>354</v>
      </c>
      <c r="I303" s="238">
        <v>25</v>
      </c>
      <c r="K303" s="238">
        <v>18511273</v>
      </c>
      <c r="M303" s="238">
        <v>9</v>
      </c>
      <c r="N303" s="238">
        <v>22</v>
      </c>
      <c r="O303" s="238">
        <v>2018</v>
      </c>
      <c r="P303" s="238" t="s">
        <v>364</v>
      </c>
      <c r="Q303" s="238">
        <v>16</v>
      </c>
      <c r="R303" s="238" t="s">
        <v>369</v>
      </c>
      <c r="S303" s="238">
        <v>5</v>
      </c>
      <c r="T303" s="238">
        <v>0</v>
      </c>
      <c r="U303" s="238">
        <v>2</v>
      </c>
      <c r="V303" s="238">
        <v>12</v>
      </c>
      <c r="W303" s="238">
        <v>10</v>
      </c>
      <c r="X303" s="238">
        <v>2</v>
      </c>
      <c r="Y303" s="238">
        <v>1</v>
      </c>
      <c r="Z303" s="238">
        <v>1</v>
      </c>
      <c r="AB303" s="238">
        <v>1</v>
      </c>
      <c r="AC303" s="238">
        <v>98</v>
      </c>
      <c r="AD303" s="238" t="s">
        <v>4998</v>
      </c>
      <c r="AF303" s="238" t="s">
        <v>405</v>
      </c>
      <c r="AG303" s="238">
        <v>7</v>
      </c>
      <c r="AH303" s="238">
        <v>2</v>
      </c>
      <c r="AI303" s="238">
        <v>2</v>
      </c>
      <c r="AJ303" s="238">
        <v>3</v>
      </c>
      <c r="AK303" s="238">
        <v>26</v>
      </c>
      <c r="AL303" s="238">
        <v>40</v>
      </c>
      <c r="AM303" s="238" t="s">
        <v>354</v>
      </c>
      <c r="AN303" s="238">
        <v>5</v>
      </c>
      <c r="AO303" s="238">
        <v>1</v>
      </c>
      <c r="AS303" s="238">
        <v>15</v>
      </c>
      <c r="AT303" s="238">
        <v>9</v>
      </c>
      <c r="AU303" s="238">
        <v>60</v>
      </c>
      <c r="AV303" s="238">
        <v>11</v>
      </c>
      <c r="AW303" s="238">
        <v>21</v>
      </c>
      <c r="AX303" s="238">
        <v>2</v>
      </c>
      <c r="AY303" s="238">
        <v>4</v>
      </c>
      <c r="AZ303" s="238">
        <v>3</v>
      </c>
      <c r="BA303" s="238">
        <v>21</v>
      </c>
      <c r="BB303" s="238">
        <v>38</v>
      </c>
      <c r="BC303" s="238" t="s">
        <v>363</v>
      </c>
      <c r="BD303" s="238">
        <v>5</v>
      </c>
      <c r="BE303" s="238">
        <v>4</v>
      </c>
      <c r="BF303" s="238">
        <v>74</v>
      </c>
      <c r="BI303" s="238">
        <v>15</v>
      </c>
      <c r="BJ303" s="238">
        <v>9</v>
      </c>
      <c r="BK303" s="238">
        <v>60</v>
      </c>
      <c r="BL303" s="238">
        <v>11</v>
      </c>
      <c r="BM303" s="238">
        <v>21</v>
      </c>
      <c r="CT303" s="238">
        <v>465218.87223774497</v>
      </c>
      <c r="CU303" s="238">
        <v>4967835.8394716801</v>
      </c>
      <c r="CV303" s="238">
        <v>44.863089629999997</v>
      </c>
      <c r="CW303" s="238">
        <v>-93.440251979999999</v>
      </c>
      <c r="CX303" s="238" t="s">
        <v>359</v>
      </c>
      <c r="CY303" s="238" t="s">
        <v>4999</v>
      </c>
    </row>
    <row r="304" spans="1:103" x14ac:dyDescent="0.25">
      <c r="A304" s="238">
        <v>726921</v>
      </c>
      <c r="B304" s="238">
        <v>2</v>
      </c>
      <c r="C304" s="238">
        <v>212</v>
      </c>
      <c r="D304" s="238">
        <v>158.18299999999999</v>
      </c>
      <c r="E304" s="238">
        <v>27</v>
      </c>
      <c r="F304" s="238" t="s">
        <v>2420</v>
      </c>
      <c r="H304" s="238" t="s">
        <v>354</v>
      </c>
      <c r="I304" s="238">
        <v>25</v>
      </c>
      <c r="K304" s="238">
        <v>19507425</v>
      </c>
      <c r="M304" s="238">
        <v>6</v>
      </c>
      <c r="N304" s="238">
        <v>13</v>
      </c>
      <c r="O304" s="238">
        <v>2019</v>
      </c>
      <c r="P304" s="238" t="s">
        <v>384</v>
      </c>
      <c r="Q304" s="238">
        <v>17</v>
      </c>
      <c r="R304" s="238" t="s">
        <v>356</v>
      </c>
      <c r="S304" s="238">
        <v>5</v>
      </c>
      <c r="T304" s="238">
        <v>0</v>
      </c>
      <c r="U304" s="238">
        <v>2</v>
      </c>
      <c r="V304" s="238">
        <v>10</v>
      </c>
      <c r="W304" s="238">
        <v>10</v>
      </c>
      <c r="X304" s="238">
        <v>2</v>
      </c>
      <c r="Y304" s="238">
        <v>1</v>
      </c>
      <c r="Z304" s="238">
        <v>1</v>
      </c>
      <c r="AB304" s="238">
        <v>1</v>
      </c>
      <c r="AC304" s="238">
        <v>98</v>
      </c>
      <c r="AD304" s="238" t="s">
        <v>5000</v>
      </c>
      <c r="AF304" s="238" t="s">
        <v>405</v>
      </c>
      <c r="AG304" s="238">
        <v>5</v>
      </c>
      <c r="AH304" s="238">
        <v>2</v>
      </c>
      <c r="AI304" s="238">
        <v>49</v>
      </c>
      <c r="AJ304" s="238">
        <v>4</v>
      </c>
      <c r="AK304" s="238">
        <v>21</v>
      </c>
      <c r="AL304" s="238">
        <v>48</v>
      </c>
      <c r="AM304" s="238" t="s">
        <v>354</v>
      </c>
      <c r="AN304" s="238">
        <v>5</v>
      </c>
      <c r="AO304" s="238">
        <v>1</v>
      </c>
      <c r="AS304" s="238">
        <v>15</v>
      </c>
      <c r="AT304" s="238">
        <v>9</v>
      </c>
      <c r="AU304" s="238">
        <v>60</v>
      </c>
      <c r="AV304" s="238">
        <v>11</v>
      </c>
      <c r="AW304" s="238">
        <v>21</v>
      </c>
      <c r="AX304" s="238">
        <v>2</v>
      </c>
      <c r="AY304" s="238">
        <v>2</v>
      </c>
      <c r="AZ304" s="238">
        <v>4</v>
      </c>
      <c r="BA304" s="238">
        <v>21</v>
      </c>
      <c r="BB304" s="238">
        <v>64</v>
      </c>
      <c r="BC304" s="238" t="s">
        <v>363</v>
      </c>
      <c r="BD304" s="238">
        <v>5</v>
      </c>
      <c r="BE304" s="238">
        <v>2</v>
      </c>
      <c r="BF304" s="238">
        <v>10</v>
      </c>
      <c r="BI304" s="238">
        <v>15</v>
      </c>
      <c r="BJ304" s="238">
        <v>9</v>
      </c>
      <c r="BK304" s="238">
        <v>60</v>
      </c>
      <c r="BL304" s="238">
        <v>11</v>
      </c>
      <c r="BM304" s="238">
        <v>21</v>
      </c>
      <c r="CT304" s="238">
        <v>465265.43899754499</v>
      </c>
      <c r="CU304" s="238">
        <v>4967861.2395224804</v>
      </c>
      <c r="CV304" s="238">
        <v>44.863320549999997</v>
      </c>
      <c r="CW304" s="238">
        <v>-93.439664309999998</v>
      </c>
      <c r="CX304" s="238" t="s">
        <v>359</v>
      </c>
      <c r="CY304" s="238" t="s">
        <v>5001</v>
      </c>
    </row>
    <row r="305" spans="1:103" x14ac:dyDescent="0.25">
      <c r="A305" s="238">
        <v>620445</v>
      </c>
      <c r="B305" s="238">
        <v>2</v>
      </c>
      <c r="C305" s="238">
        <v>212</v>
      </c>
      <c r="D305" s="238">
        <v>158.18600000000001</v>
      </c>
      <c r="E305" s="238">
        <v>27</v>
      </c>
      <c r="F305" s="238" t="s">
        <v>2420</v>
      </c>
      <c r="H305" s="238" t="s">
        <v>354</v>
      </c>
      <c r="I305" s="238">
        <v>25</v>
      </c>
      <c r="K305" s="238">
        <v>18508467</v>
      </c>
      <c r="M305" s="238">
        <v>7</v>
      </c>
      <c r="N305" s="238">
        <v>12</v>
      </c>
      <c r="O305" s="238">
        <v>2018</v>
      </c>
      <c r="P305" s="238" t="s">
        <v>384</v>
      </c>
      <c r="Q305" s="238">
        <v>17</v>
      </c>
      <c r="R305" s="238" t="s">
        <v>356</v>
      </c>
      <c r="S305" s="238">
        <v>5</v>
      </c>
      <c r="T305" s="238">
        <v>0</v>
      </c>
      <c r="U305" s="238">
        <v>2</v>
      </c>
      <c r="V305" s="238">
        <v>12</v>
      </c>
      <c r="W305" s="238">
        <v>10</v>
      </c>
      <c r="X305" s="238">
        <v>2</v>
      </c>
      <c r="Y305" s="238">
        <v>1</v>
      </c>
      <c r="Z305" s="238">
        <v>3</v>
      </c>
      <c r="AB305" s="238">
        <v>2</v>
      </c>
      <c r="AC305" s="238">
        <v>98</v>
      </c>
      <c r="AD305" s="238" t="s">
        <v>5002</v>
      </c>
      <c r="AF305" s="238" t="s">
        <v>358</v>
      </c>
      <c r="AG305" s="238">
        <v>7</v>
      </c>
      <c r="AH305" s="238">
        <v>2</v>
      </c>
      <c r="AI305" s="238">
        <v>4</v>
      </c>
      <c r="AJ305" s="238">
        <v>4</v>
      </c>
      <c r="AK305" s="238">
        <v>21</v>
      </c>
      <c r="AL305" s="238">
        <v>44</v>
      </c>
      <c r="AM305" s="238" t="s">
        <v>363</v>
      </c>
      <c r="AN305" s="238">
        <v>5</v>
      </c>
      <c r="AO305" s="238">
        <v>1</v>
      </c>
      <c r="AS305" s="238">
        <v>15</v>
      </c>
      <c r="AT305" s="238">
        <v>9</v>
      </c>
      <c r="AU305" s="238">
        <v>55</v>
      </c>
      <c r="AV305" s="238">
        <v>11</v>
      </c>
      <c r="AW305" s="238">
        <v>21</v>
      </c>
      <c r="AX305" s="238">
        <v>2</v>
      </c>
      <c r="AY305" s="238">
        <v>4</v>
      </c>
      <c r="AZ305" s="238">
        <v>4</v>
      </c>
      <c r="BA305" s="238">
        <v>21</v>
      </c>
      <c r="BB305" s="238">
        <v>35</v>
      </c>
      <c r="BC305" s="238" t="s">
        <v>363</v>
      </c>
      <c r="BD305" s="238">
        <v>5</v>
      </c>
      <c r="BE305" s="238">
        <v>1</v>
      </c>
      <c r="BI305" s="238">
        <v>15</v>
      </c>
      <c r="BJ305" s="238">
        <v>9</v>
      </c>
      <c r="BK305" s="238">
        <v>55</v>
      </c>
      <c r="BL305" s="238">
        <v>11</v>
      </c>
      <c r="BM305" s="238">
        <v>21</v>
      </c>
      <c r="CT305" s="238">
        <v>465256.97231394501</v>
      </c>
      <c r="CU305" s="238">
        <v>4967840.0728134802</v>
      </c>
      <c r="CV305" s="238">
        <v>44.86312959</v>
      </c>
      <c r="CW305" s="238">
        <v>-93.439770019999997</v>
      </c>
      <c r="CX305" s="238" t="s">
        <v>359</v>
      </c>
      <c r="CY305" s="238" t="s">
        <v>5003</v>
      </c>
    </row>
    <row r="306" spans="1:103" x14ac:dyDescent="0.25">
      <c r="A306" s="238">
        <v>777559</v>
      </c>
      <c r="B306" s="238">
        <v>2</v>
      </c>
      <c r="C306" s="238">
        <v>212</v>
      </c>
      <c r="D306" s="238">
        <v>158.19</v>
      </c>
      <c r="E306" s="238">
        <v>27</v>
      </c>
      <c r="F306" s="238" t="s">
        <v>2420</v>
      </c>
      <c r="H306" s="238" t="s">
        <v>354</v>
      </c>
      <c r="I306" s="238">
        <v>25</v>
      </c>
      <c r="K306" s="238">
        <v>20500164</v>
      </c>
      <c r="L306" s="238">
        <v>200060100</v>
      </c>
      <c r="M306" s="238">
        <v>1</v>
      </c>
      <c r="N306" s="238">
        <v>6</v>
      </c>
      <c r="O306" s="238">
        <v>2020</v>
      </c>
      <c r="P306" s="238" t="s">
        <v>361</v>
      </c>
      <c r="Q306" s="238">
        <v>17</v>
      </c>
      <c r="R306" s="238" t="s">
        <v>356</v>
      </c>
      <c r="S306" s="238">
        <v>5</v>
      </c>
      <c r="T306" s="238">
        <v>0</v>
      </c>
      <c r="U306" s="238">
        <v>3</v>
      </c>
      <c r="V306" s="238">
        <v>12</v>
      </c>
      <c r="W306" s="238">
        <v>10</v>
      </c>
      <c r="X306" s="238">
        <v>2</v>
      </c>
      <c r="Y306" s="238">
        <v>4</v>
      </c>
      <c r="Z306" s="238">
        <v>1</v>
      </c>
      <c r="AB306" s="238">
        <v>1</v>
      </c>
      <c r="AC306" s="238">
        <v>98</v>
      </c>
      <c r="AD306" s="238" t="s">
        <v>5004</v>
      </c>
      <c r="AF306" s="238" t="s">
        <v>405</v>
      </c>
      <c r="AG306" s="238">
        <v>7</v>
      </c>
      <c r="AH306" s="238">
        <v>2</v>
      </c>
      <c r="AI306" s="238">
        <v>4</v>
      </c>
      <c r="AJ306" s="238">
        <v>4</v>
      </c>
      <c r="AK306" s="238">
        <v>34</v>
      </c>
      <c r="AL306" s="238">
        <v>48</v>
      </c>
      <c r="AM306" s="238" t="s">
        <v>354</v>
      </c>
      <c r="AN306" s="238">
        <v>5</v>
      </c>
      <c r="AO306" s="238">
        <v>1</v>
      </c>
      <c r="AS306" s="238">
        <v>15</v>
      </c>
      <c r="AT306" s="238">
        <v>9</v>
      </c>
      <c r="AU306" s="238">
        <v>60</v>
      </c>
      <c r="AV306" s="238">
        <v>11</v>
      </c>
      <c r="AW306" s="238">
        <v>21</v>
      </c>
      <c r="AX306" s="238">
        <v>2</v>
      </c>
      <c r="AY306" s="238">
        <v>4</v>
      </c>
      <c r="AZ306" s="238">
        <v>4</v>
      </c>
      <c r="BA306" s="238">
        <v>34</v>
      </c>
      <c r="BB306" s="238">
        <v>58</v>
      </c>
      <c r="BC306" s="238" t="s">
        <v>363</v>
      </c>
      <c r="BD306" s="238">
        <v>5</v>
      </c>
      <c r="BE306" s="238">
        <v>1</v>
      </c>
      <c r="BI306" s="238">
        <v>15</v>
      </c>
      <c r="BJ306" s="238">
        <v>9</v>
      </c>
      <c r="BK306" s="238">
        <v>60</v>
      </c>
      <c r="BL306" s="238">
        <v>11</v>
      </c>
      <c r="BM306" s="238">
        <v>21</v>
      </c>
      <c r="BN306" s="238">
        <v>2</v>
      </c>
      <c r="BO306" s="238">
        <v>2</v>
      </c>
      <c r="BP306" s="238">
        <v>4</v>
      </c>
      <c r="BQ306" s="238">
        <v>21</v>
      </c>
      <c r="BR306" s="238">
        <v>24</v>
      </c>
      <c r="BS306" s="238" t="s">
        <v>354</v>
      </c>
      <c r="BT306" s="238">
        <v>5</v>
      </c>
      <c r="BU306" s="238">
        <v>74</v>
      </c>
      <c r="BV306" s="238">
        <v>4</v>
      </c>
      <c r="BY306" s="238">
        <v>15</v>
      </c>
      <c r="BZ306" s="238">
        <v>9</v>
      </c>
      <c r="CA306" s="238">
        <v>60</v>
      </c>
      <c r="CB306" s="238">
        <v>11</v>
      </c>
      <c r="CC306" s="238">
        <v>21</v>
      </c>
      <c r="CT306" s="238">
        <v>465278.13902294502</v>
      </c>
      <c r="CU306" s="238">
        <v>4967861.2395224804</v>
      </c>
      <c r="CV306" s="238">
        <v>44.863321159999998</v>
      </c>
      <c r="CW306" s="238">
        <v>-93.439503560000006</v>
      </c>
      <c r="CX306" s="238" t="s">
        <v>359</v>
      </c>
      <c r="CY306" s="238" t="s">
        <v>5005</v>
      </c>
    </row>
    <row r="307" spans="1:103" x14ac:dyDescent="0.25">
      <c r="A307" s="238">
        <v>10745559</v>
      </c>
      <c r="B307" s="238">
        <v>2</v>
      </c>
      <c r="C307" s="238">
        <v>212</v>
      </c>
      <c r="D307" s="238">
        <v>158.19800000000001</v>
      </c>
      <c r="E307" s="238">
        <v>27</v>
      </c>
      <c r="F307" s="238" t="s">
        <v>2420</v>
      </c>
      <c r="H307" s="238" t="s">
        <v>354</v>
      </c>
      <c r="I307" s="238">
        <v>25</v>
      </c>
      <c r="K307" s="238">
        <v>11508949</v>
      </c>
      <c r="L307" s="238">
        <v>112680027</v>
      </c>
      <c r="M307" s="238">
        <v>9</v>
      </c>
      <c r="N307" s="238">
        <v>9</v>
      </c>
      <c r="O307" s="238">
        <v>2011</v>
      </c>
      <c r="P307" s="238" t="s">
        <v>362</v>
      </c>
      <c r="Q307" s="238">
        <v>4</v>
      </c>
      <c r="R307" s="238" t="s">
        <v>369</v>
      </c>
      <c r="S307" s="238">
        <v>5</v>
      </c>
      <c r="T307" s="238">
        <v>0</v>
      </c>
      <c r="U307" s="238">
        <v>1</v>
      </c>
      <c r="V307" s="238">
        <v>4</v>
      </c>
      <c r="W307" s="238">
        <v>54</v>
      </c>
      <c r="X307" s="238">
        <v>2</v>
      </c>
      <c r="Y307" s="238">
        <v>6</v>
      </c>
      <c r="Z307" s="238">
        <v>1</v>
      </c>
      <c r="AB307" s="238">
        <v>1</v>
      </c>
      <c r="AC307" s="238">
        <v>98</v>
      </c>
      <c r="AD307" s="238">
        <v>212</v>
      </c>
      <c r="AE307" s="238" t="s">
        <v>5006</v>
      </c>
      <c r="AF307" s="238" t="s">
        <v>358</v>
      </c>
      <c r="AG307" s="238">
        <v>3</v>
      </c>
      <c r="AH307" s="238">
        <v>2</v>
      </c>
      <c r="AI307" s="238">
        <v>2</v>
      </c>
      <c r="AJ307" s="238">
        <v>4</v>
      </c>
      <c r="AK307" s="238">
        <v>21</v>
      </c>
      <c r="AL307" s="238">
        <v>20</v>
      </c>
      <c r="AM307" s="238" t="s">
        <v>363</v>
      </c>
      <c r="AN307" s="238">
        <v>5</v>
      </c>
      <c r="AO307" s="238">
        <v>3</v>
      </c>
      <c r="AP307" s="238">
        <v>15</v>
      </c>
      <c r="AS307" s="238">
        <v>1</v>
      </c>
      <c r="AT307" s="238">
        <v>98</v>
      </c>
      <c r="AU307" s="238">
        <v>55</v>
      </c>
      <c r="AV307" s="238">
        <v>11</v>
      </c>
      <c r="AW307" s="238">
        <v>21</v>
      </c>
      <c r="CT307" s="238">
        <v>465279</v>
      </c>
      <c r="CU307" s="238">
        <v>4967833</v>
      </c>
      <c r="CV307" s="238">
        <v>44.863068900000002</v>
      </c>
      <c r="CW307" s="238">
        <v>-93.439491599999997</v>
      </c>
      <c r="CX307" s="238" t="s">
        <v>359</v>
      </c>
      <c r="CY307" s="238" t="s">
        <v>5007</v>
      </c>
    </row>
    <row r="308" spans="1:103" x14ac:dyDescent="0.25">
      <c r="A308" s="238">
        <v>317814</v>
      </c>
      <c r="B308" s="238">
        <v>2</v>
      </c>
      <c r="C308" s="238">
        <v>212</v>
      </c>
      <c r="D308" s="238">
        <v>158.202</v>
      </c>
      <c r="E308" s="238">
        <v>27</v>
      </c>
      <c r="F308" s="238" t="s">
        <v>2420</v>
      </c>
      <c r="H308" s="238" t="s">
        <v>354</v>
      </c>
      <c r="I308" s="238">
        <v>25</v>
      </c>
      <c r="K308" s="238">
        <v>16500272</v>
      </c>
      <c r="M308" s="238">
        <v>1</v>
      </c>
      <c r="N308" s="238">
        <v>8</v>
      </c>
      <c r="O308" s="238">
        <v>2016</v>
      </c>
      <c r="P308" s="238" t="s">
        <v>362</v>
      </c>
      <c r="Q308" s="238">
        <v>5</v>
      </c>
      <c r="R308" s="238" t="s">
        <v>356</v>
      </c>
      <c r="S308" s="238">
        <v>5</v>
      </c>
      <c r="T308" s="238">
        <v>0</v>
      </c>
      <c r="U308" s="238">
        <v>1</v>
      </c>
      <c r="W308" s="238">
        <v>70</v>
      </c>
      <c r="X308" s="238">
        <v>2</v>
      </c>
      <c r="Y308" s="238">
        <v>4</v>
      </c>
      <c r="Z308" s="238">
        <v>2</v>
      </c>
      <c r="AA308" s="238">
        <v>4</v>
      </c>
      <c r="AB308" s="238">
        <v>2</v>
      </c>
      <c r="AC308" s="238">
        <v>98</v>
      </c>
      <c r="AD308" s="238" t="s">
        <v>357</v>
      </c>
      <c r="AF308" s="238" t="s">
        <v>405</v>
      </c>
      <c r="AG308" s="238">
        <v>3</v>
      </c>
      <c r="AH308" s="238">
        <v>2</v>
      </c>
      <c r="AI308" s="238">
        <v>2</v>
      </c>
      <c r="AJ308" s="238">
        <v>4</v>
      </c>
      <c r="AK308" s="238">
        <v>21</v>
      </c>
      <c r="AL308" s="238">
        <v>38</v>
      </c>
      <c r="AM308" s="238" t="s">
        <v>354</v>
      </c>
      <c r="AN308" s="238">
        <v>5</v>
      </c>
      <c r="AO308" s="238">
        <v>72</v>
      </c>
      <c r="AS308" s="238">
        <v>15</v>
      </c>
      <c r="AT308" s="238">
        <v>98</v>
      </c>
      <c r="AU308" s="238">
        <v>60</v>
      </c>
      <c r="AV308" s="238">
        <v>11</v>
      </c>
      <c r="AW308" s="238">
        <v>21</v>
      </c>
      <c r="CT308" s="238">
        <v>465256.97231394501</v>
      </c>
      <c r="CU308" s="238">
        <v>4967869.7062060796</v>
      </c>
      <c r="CV308" s="238">
        <v>44.863396350000002</v>
      </c>
      <c r="CW308" s="238">
        <v>-93.439772050000002</v>
      </c>
      <c r="CX308" s="238" t="s">
        <v>359</v>
      </c>
      <c r="CY308" s="238" t="s">
        <v>5008</v>
      </c>
    </row>
    <row r="309" spans="1:103" x14ac:dyDescent="0.25">
      <c r="A309" s="238">
        <v>11015382</v>
      </c>
      <c r="B309" s="238">
        <v>2</v>
      </c>
      <c r="C309" s="238">
        <v>212</v>
      </c>
      <c r="D309" s="238">
        <v>158.209</v>
      </c>
      <c r="E309" s="238">
        <v>27</v>
      </c>
      <c r="F309" s="238" t="s">
        <v>2420</v>
      </c>
      <c r="H309" s="238" t="s">
        <v>354</v>
      </c>
      <c r="I309" s="238">
        <v>25</v>
      </c>
      <c r="K309" s="238">
        <v>15500247</v>
      </c>
      <c r="L309" s="238">
        <v>150070344</v>
      </c>
      <c r="M309" s="238">
        <v>1</v>
      </c>
      <c r="N309" s="238">
        <v>6</v>
      </c>
      <c r="O309" s="238">
        <v>2015</v>
      </c>
      <c r="P309" s="238" t="s">
        <v>368</v>
      </c>
      <c r="Q309" s="238">
        <v>10</v>
      </c>
      <c r="R309" s="238" t="s">
        <v>369</v>
      </c>
      <c r="S309" s="238">
        <v>5</v>
      </c>
      <c r="T309" s="238">
        <v>0</v>
      </c>
      <c r="U309" s="238">
        <v>2</v>
      </c>
      <c r="V309" s="238">
        <v>10</v>
      </c>
      <c r="W309" s="238">
        <v>10</v>
      </c>
      <c r="X309" s="238">
        <v>2</v>
      </c>
      <c r="Y309" s="238">
        <v>1</v>
      </c>
      <c r="Z309" s="238">
        <v>1</v>
      </c>
      <c r="AB309" s="238">
        <v>5</v>
      </c>
      <c r="AC309" s="238">
        <v>98</v>
      </c>
      <c r="AD309" s="238" t="s">
        <v>376</v>
      </c>
      <c r="AE309" s="238">
        <v>494</v>
      </c>
      <c r="AF309" s="238" t="s">
        <v>358</v>
      </c>
      <c r="AG309" s="238">
        <v>5</v>
      </c>
      <c r="AH309" s="238">
        <v>2</v>
      </c>
      <c r="AI309" s="238">
        <v>1</v>
      </c>
      <c r="AJ309" s="238">
        <v>3</v>
      </c>
      <c r="AK309" s="238">
        <v>28</v>
      </c>
      <c r="AL309" s="238">
        <v>69</v>
      </c>
      <c r="AM309" s="238" t="s">
        <v>354</v>
      </c>
      <c r="AN309" s="238">
        <v>5</v>
      </c>
      <c r="AO309" s="238">
        <v>15</v>
      </c>
      <c r="AP309" s="238">
        <v>8</v>
      </c>
      <c r="AS309" s="238">
        <v>1</v>
      </c>
      <c r="AT309" s="238">
        <v>98</v>
      </c>
      <c r="AU309" s="238">
        <v>60</v>
      </c>
      <c r="AV309" s="238">
        <v>11</v>
      </c>
      <c r="AW309" s="238">
        <v>21</v>
      </c>
      <c r="AX309" s="238">
        <v>2</v>
      </c>
      <c r="AY309" s="238">
        <v>2</v>
      </c>
      <c r="AZ309" s="238">
        <v>3</v>
      </c>
      <c r="BA309" s="238">
        <v>21</v>
      </c>
      <c r="BB309" s="238">
        <v>57</v>
      </c>
      <c r="BC309" s="238" t="s">
        <v>363</v>
      </c>
      <c r="BD309" s="238">
        <v>5</v>
      </c>
      <c r="BE309" s="238">
        <v>1</v>
      </c>
      <c r="BI309" s="238">
        <v>1</v>
      </c>
      <c r="BJ309" s="238">
        <v>98</v>
      </c>
      <c r="BK309" s="238">
        <v>60</v>
      </c>
      <c r="BL309" s="238">
        <v>11</v>
      </c>
      <c r="BM309" s="238">
        <v>21</v>
      </c>
      <c r="CT309" s="238">
        <v>465295</v>
      </c>
      <c r="CU309" s="238">
        <v>4967839</v>
      </c>
      <c r="CV309" s="238">
        <v>44.863121900000003</v>
      </c>
      <c r="CW309" s="238">
        <v>-93.439282500000004</v>
      </c>
      <c r="CX309" s="238" t="s">
        <v>359</v>
      </c>
      <c r="CY309" s="238" t="s">
        <v>5009</v>
      </c>
    </row>
    <row r="310" spans="1:103" x14ac:dyDescent="0.25">
      <c r="A310" s="238">
        <v>393928</v>
      </c>
      <c r="B310" s="238">
        <v>2</v>
      </c>
      <c r="C310" s="238">
        <v>212</v>
      </c>
      <c r="D310" s="238">
        <v>158.22499999999999</v>
      </c>
      <c r="E310" s="238">
        <v>27</v>
      </c>
      <c r="F310" s="238" t="s">
        <v>2420</v>
      </c>
      <c r="H310" s="238" t="s">
        <v>354</v>
      </c>
      <c r="I310" s="238">
        <v>25</v>
      </c>
      <c r="K310" s="238">
        <v>16511951</v>
      </c>
      <c r="M310" s="238">
        <v>10</v>
      </c>
      <c r="N310" s="238">
        <v>26</v>
      </c>
      <c r="O310" s="238">
        <v>2016</v>
      </c>
      <c r="P310" s="238" t="s">
        <v>355</v>
      </c>
      <c r="Q310" s="238">
        <v>16</v>
      </c>
      <c r="R310" s="238" t="s">
        <v>356</v>
      </c>
      <c r="S310" s="238">
        <v>5</v>
      </c>
      <c r="T310" s="238">
        <v>0</v>
      </c>
      <c r="U310" s="238">
        <v>2</v>
      </c>
      <c r="V310" s="238">
        <v>12</v>
      </c>
      <c r="W310" s="238">
        <v>10</v>
      </c>
      <c r="X310" s="238">
        <v>2</v>
      </c>
      <c r="Y310" s="238">
        <v>1</v>
      </c>
      <c r="Z310" s="238">
        <v>1</v>
      </c>
      <c r="AB310" s="238">
        <v>1</v>
      </c>
      <c r="AC310" s="238">
        <v>98</v>
      </c>
      <c r="AD310" s="238" t="s">
        <v>357</v>
      </c>
      <c r="AF310" s="238" t="s">
        <v>405</v>
      </c>
      <c r="AG310" s="238">
        <v>7</v>
      </c>
      <c r="AH310" s="238">
        <v>2</v>
      </c>
      <c r="AI310" s="238">
        <v>2</v>
      </c>
      <c r="AJ310" s="238">
        <v>4</v>
      </c>
      <c r="AK310" s="238">
        <v>34</v>
      </c>
      <c r="AL310" s="238">
        <v>47</v>
      </c>
      <c r="AM310" s="238" t="s">
        <v>354</v>
      </c>
      <c r="AN310" s="238">
        <v>5</v>
      </c>
      <c r="AO310" s="238">
        <v>1</v>
      </c>
      <c r="AS310" s="238">
        <v>15</v>
      </c>
      <c r="AT310" s="238">
        <v>9</v>
      </c>
      <c r="AU310" s="238">
        <v>65</v>
      </c>
      <c r="AV310" s="238">
        <v>11</v>
      </c>
      <c r="AW310" s="238">
        <v>21</v>
      </c>
      <c r="AX310" s="238">
        <v>2</v>
      </c>
      <c r="AY310" s="238">
        <v>2</v>
      </c>
      <c r="AZ310" s="238">
        <v>4</v>
      </c>
      <c r="BA310" s="238">
        <v>21</v>
      </c>
      <c r="BB310" s="238">
        <v>31</v>
      </c>
      <c r="BC310" s="238" t="s">
        <v>363</v>
      </c>
      <c r="BD310" s="238">
        <v>5</v>
      </c>
      <c r="BE310" s="238">
        <v>90</v>
      </c>
      <c r="BI310" s="238">
        <v>15</v>
      </c>
      <c r="BJ310" s="238">
        <v>9</v>
      </c>
      <c r="BK310" s="238">
        <v>65</v>
      </c>
      <c r="BL310" s="238">
        <v>11</v>
      </c>
      <c r="BM310" s="238">
        <v>21</v>
      </c>
      <c r="CT310" s="238">
        <v>465299.30573194497</v>
      </c>
      <c r="CU310" s="238">
        <v>4967857.0061806804</v>
      </c>
      <c r="CV310" s="238">
        <v>44.863284090000001</v>
      </c>
      <c r="CW310" s="238">
        <v>-93.439235350000004</v>
      </c>
      <c r="CX310" s="238" t="s">
        <v>359</v>
      </c>
      <c r="CY310" s="238" t="s">
        <v>5010</v>
      </c>
    </row>
    <row r="311" spans="1:103" x14ac:dyDescent="0.25">
      <c r="A311" s="238">
        <v>647857</v>
      </c>
      <c r="B311" s="238">
        <v>2</v>
      </c>
      <c r="C311" s="238">
        <v>212</v>
      </c>
      <c r="D311" s="238">
        <v>158.23699999999999</v>
      </c>
      <c r="E311" s="238">
        <v>27</v>
      </c>
      <c r="F311" s="238" t="s">
        <v>2420</v>
      </c>
      <c r="H311" s="238" t="s">
        <v>354</v>
      </c>
      <c r="I311" s="238">
        <v>25</v>
      </c>
      <c r="K311" s="238">
        <v>18511111</v>
      </c>
      <c r="M311" s="238">
        <v>9</v>
      </c>
      <c r="N311" s="238">
        <v>19</v>
      </c>
      <c r="O311" s="238">
        <v>2018</v>
      </c>
      <c r="P311" s="238" t="s">
        <v>355</v>
      </c>
      <c r="Q311" s="238">
        <v>16</v>
      </c>
      <c r="R311" s="238" t="s">
        <v>356</v>
      </c>
      <c r="S311" s="238">
        <v>5</v>
      </c>
      <c r="T311" s="238">
        <v>0</v>
      </c>
      <c r="U311" s="238">
        <v>3</v>
      </c>
      <c r="V311" s="238">
        <v>12</v>
      </c>
      <c r="W311" s="238">
        <v>10</v>
      </c>
      <c r="X311" s="238">
        <v>2</v>
      </c>
      <c r="Y311" s="238">
        <v>1</v>
      </c>
      <c r="Z311" s="238">
        <v>3</v>
      </c>
      <c r="AB311" s="238">
        <v>2</v>
      </c>
      <c r="AC311" s="238">
        <v>98</v>
      </c>
      <c r="AD311" s="238" t="s">
        <v>357</v>
      </c>
      <c r="AF311" s="238" t="s">
        <v>358</v>
      </c>
      <c r="AG311" s="238">
        <v>7</v>
      </c>
      <c r="AH311" s="238">
        <v>2</v>
      </c>
      <c r="AI311" s="238">
        <v>2</v>
      </c>
      <c r="AJ311" s="238">
        <v>4</v>
      </c>
      <c r="AK311" s="238">
        <v>34</v>
      </c>
      <c r="AL311" s="238">
        <v>57</v>
      </c>
      <c r="AM311" s="238" t="s">
        <v>363</v>
      </c>
      <c r="AN311" s="238">
        <v>5</v>
      </c>
      <c r="AO311" s="238">
        <v>1</v>
      </c>
      <c r="AS311" s="238">
        <v>15</v>
      </c>
      <c r="AT311" s="238">
        <v>9</v>
      </c>
      <c r="AU311" s="238">
        <v>60</v>
      </c>
      <c r="AV311" s="238">
        <v>11</v>
      </c>
      <c r="AW311" s="238">
        <v>21</v>
      </c>
      <c r="AX311" s="238">
        <v>2</v>
      </c>
      <c r="AY311" s="238">
        <v>2</v>
      </c>
      <c r="AZ311" s="238">
        <v>4</v>
      </c>
      <c r="BA311" s="238">
        <v>34</v>
      </c>
      <c r="BB311" s="238">
        <v>22</v>
      </c>
      <c r="BC311" s="238" t="s">
        <v>354</v>
      </c>
      <c r="BD311" s="238">
        <v>5</v>
      </c>
      <c r="BE311" s="238">
        <v>1</v>
      </c>
      <c r="BI311" s="238">
        <v>15</v>
      </c>
      <c r="BJ311" s="238">
        <v>9</v>
      </c>
      <c r="BK311" s="238">
        <v>60</v>
      </c>
      <c r="BL311" s="238">
        <v>11</v>
      </c>
      <c r="BM311" s="238">
        <v>21</v>
      </c>
      <c r="BN311" s="238">
        <v>2</v>
      </c>
      <c r="BO311" s="238">
        <v>2</v>
      </c>
      <c r="BP311" s="238">
        <v>4</v>
      </c>
      <c r="BQ311" s="238">
        <v>21</v>
      </c>
      <c r="BR311" s="238">
        <v>23</v>
      </c>
      <c r="BS311" s="238" t="s">
        <v>363</v>
      </c>
      <c r="BT311" s="238">
        <v>5</v>
      </c>
      <c r="BU311" s="238">
        <v>90</v>
      </c>
      <c r="BY311" s="238">
        <v>15</v>
      </c>
      <c r="BZ311" s="238">
        <v>9</v>
      </c>
      <c r="CA311" s="238">
        <v>60</v>
      </c>
      <c r="CB311" s="238">
        <v>11</v>
      </c>
      <c r="CC311" s="238">
        <v>21</v>
      </c>
      <c r="CT311" s="238">
        <v>465341.63914994599</v>
      </c>
      <c r="CU311" s="238">
        <v>4967844.3061552802</v>
      </c>
      <c r="CV311" s="238">
        <v>44.863171819999998</v>
      </c>
      <c r="CW311" s="238">
        <v>-93.438698650000006</v>
      </c>
      <c r="CX311" s="238" t="s">
        <v>359</v>
      </c>
      <c r="CY311" s="238" t="s">
        <v>5011</v>
      </c>
    </row>
    <row r="312" spans="1:103" x14ac:dyDescent="0.25">
      <c r="A312" s="238">
        <v>10913909</v>
      </c>
      <c r="B312" s="238">
        <v>2</v>
      </c>
      <c r="C312" s="238">
        <v>212</v>
      </c>
      <c r="D312" s="238">
        <v>158.24600000000001</v>
      </c>
      <c r="E312" s="238">
        <v>27</v>
      </c>
      <c r="F312" s="238" t="s">
        <v>2420</v>
      </c>
      <c r="H312" s="238" t="s">
        <v>354</v>
      </c>
      <c r="I312" s="238">
        <v>25</v>
      </c>
      <c r="K312" s="238">
        <v>13512761</v>
      </c>
      <c r="L312" s="238">
        <v>133430533</v>
      </c>
      <c r="M312" s="238">
        <v>12</v>
      </c>
      <c r="N312" s="238">
        <v>8</v>
      </c>
      <c r="O312" s="238">
        <v>2013</v>
      </c>
      <c r="P312" s="238" t="s">
        <v>366</v>
      </c>
      <c r="Q312" s="238">
        <v>16</v>
      </c>
      <c r="R312" s="238" t="s">
        <v>369</v>
      </c>
      <c r="S312" s="238">
        <v>5</v>
      </c>
      <c r="T312" s="238">
        <v>0</v>
      </c>
      <c r="U312" s="238">
        <v>1</v>
      </c>
      <c r="V312" s="238">
        <v>7</v>
      </c>
      <c r="W312" s="238">
        <v>83</v>
      </c>
      <c r="X312" s="238">
        <v>2</v>
      </c>
      <c r="Y312" s="238">
        <v>4</v>
      </c>
      <c r="Z312" s="238">
        <v>4</v>
      </c>
      <c r="AA312" s="238">
        <v>2</v>
      </c>
      <c r="AB312" s="238">
        <v>3</v>
      </c>
      <c r="AC312" s="238">
        <v>98</v>
      </c>
      <c r="AD312" s="238" t="s">
        <v>376</v>
      </c>
      <c r="AE312" s="238">
        <v>494</v>
      </c>
      <c r="AF312" s="238" t="s">
        <v>358</v>
      </c>
      <c r="AG312" s="238">
        <v>3</v>
      </c>
      <c r="AH312" s="238">
        <v>2</v>
      </c>
      <c r="AI312" s="238">
        <v>4</v>
      </c>
      <c r="AJ312" s="238">
        <v>3</v>
      </c>
      <c r="AK312" s="238">
        <v>28</v>
      </c>
      <c r="AL312" s="238">
        <v>45</v>
      </c>
      <c r="AM312" s="238" t="s">
        <v>354</v>
      </c>
      <c r="AN312" s="238">
        <v>5</v>
      </c>
      <c r="AO312" s="238">
        <v>3</v>
      </c>
      <c r="AS312" s="238">
        <v>1</v>
      </c>
      <c r="AT312" s="238">
        <v>98</v>
      </c>
      <c r="AU312" s="238">
        <v>60</v>
      </c>
      <c r="AV312" s="238">
        <v>11</v>
      </c>
      <c r="AW312" s="238">
        <v>21</v>
      </c>
      <c r="CT312" s="238">
        <v>465354</v>
      </c>
      <c r="CU312" s="238">
        <v>4967853</v>
      </c>
      <c r="CV312" s="238">
        <v>44.863246400000001</v>
      </c>
      <c r="CW312" s="238">
        <v>-93.438545500000004</v>
      </c>
      <c r="CX312" s="238" t="s">
        <v>359</v>
      </c>
      <c r="CY312" s="238" t="s">
        <v>5012</v>
      </c>
    </row>
    <row r="313" spans="1:103" x14ac:dyDescent="0.25">
      <c r="A313" s="238">
        <v>10718771</v>
      </c>
      <c r="B313" s="238">
        <v>2</v>
      </c>
      <c r="C313" s="238">
        <v>212</v>
      </c>
      <c r="D313" s="238">
        <v>158.24799999999999</v>
      </c>
      <c r="E313" s="238">
        <v>27</v>
      </c>
      <c r="F313" s="238" t="s">
        <v>2420</v>
      </c>
      <c r="H313" s="238" t="s">
        <v>354</v>
      </c>
      <c r="I313" s="238">
        <v>25</v>
      </c>
      <c r="K313" s="238">
        <v>11503640</v>
      </c>
      <c r="L313" s="238">
        <v>110870224</v>
      </c>
      <c r="M313" s="238">
        <v>3</v>
      </c>
      <c r="N313" s="238">
        <v>23</v>
      </c>
      <c r="O313" s="238">
        <v>2011</v>
      </c>
      <c r="P313" s="238" t="s">
        <v>355</v>
      </c>
      <c r="Q313" s="238">
        <v>9</v>
      </c>
      <c r="R313" s="238" t="s">
        <v>356</v>
      </c>
      <c r="S313" s="238">
        <v>5</v>
      </c>
      <c r="T313" s="238">
        <v>0</v>
      </c>
      <c r="U313" s="238">
        <v>3</v>
      </c>
      <c r="V313" s="238">
        <v>1</v>
      </c>
      <c r="W313" s="238">
        <v>10</v>
      </c>
      <c r="X313" s="238">
        <v>2</v>
      </c>
      <c r="Y313" s="238">
        <v>1</v>
      </c>
      <c r="Z313" s="238">
        <v>4</v>
      </c>
      <c r="AB313" s="238">
        <v>4</v>
      </c>
      <c r="AC313" s="238">
        <v>98</v>
      </c>
      <c r="AD313" s="238" t="s">
        <v>376</v>
      </c>
      <c r="AE313" s="238">
        <v>494</v>
      </c>
      <c r="AF313" s="238" t="s">
        <v>358</v>
      </c>
      <c r="AG313" s="238">
        <v>7</v>
      </c>
      <c r="AH313" s="238">
        <v>2</v>
      </c>
      <c r="AI313" s="238">
        <v>4</v>
      </c>
      <c r="AJ313" s="238">
        <v>4</v>
      </c>
      <c r="AK313" s="238">
        <v>21</v>
      </c>
      <c r="AL313" s="238">
        <v>46</v>
      </c>
      <c r="AM313" s="238" t="s">
        <v>363</v>
      </c>
      <c r="AN313" s="238">
        <v>5</v>
      </c>
      <c r="AO313" s="238">
        <v>3</v>
      </c>
      <c r="AS313" s="238">
        <v>1</v>
      </c>
      <c r="AT313" s="238">
        <v>98</v>
      </c>
      <c r="AU313" s="238">
        <v>55</v>
      </c>
      <c r="AV313" s="238">
        <v>11</v>
      </c>
      <c r="AW313" s="238">
        <v>21</v>
      </c>
      <c r="AX313" s="238">
        <v>2</v>
      </c>
      <c r="AY313" s="238">
        <v>4</v>
      </c>
      <c r="AZ313" s="238">
        <v>4</v>
      </c>
      <c r="BA313" s="238">
        <v>8</v>
      </c>
      <c r="BB313" s="238">
        <v>33</v>
      </c>
      <c r="BC313" s="238" t="s">
        <v>363</v>
      </c>
      <c r="BD313" s="238">
        <v>5</v>
      </c>
      <c r="BE313" s="238">
        <v>1</v>
      </c>
      <c r="BI313" s="238">
        <v>1</v>
      </c>
      <c r="BJ313" s="238">
        <v>98</v>
      </c>
      <c r="BK313" s="238">
        <v>55</v>
      </c>
      <c r="BL313" s="238">
        <v>11</v>
      </c>
      <c r="BM313" s="238">
        <v>21</v>
      </c>
      <c r="BN313" s="238">
        <v>2</v>
      </c>
      <c r="BO313" s="238">
        <v>2</v>
      </c>
      <c r="BP313" s="238">
        <v>4</v>
      </c>
      <c r="BQ313" s="238">
        <v>26</v>
      </c>
      <c r="BR313" s="238">
        <v>43</v>
      </c>
      <c r="BS313" s="238" t="s">
        <v>354</v>
      </c>
      <c r="BT313" s="238">
        <v>5</v>
      </c>
      <c r="BU313" s="238">
        <v>5</v>
      </c>
      <c r="BY313" s="238">
        <v>1</v>
      </c>
      <c r="BZ313" s="238">
        <v>98</v>
      </c>
      <c r="CA313" s="238">
        <v>55</v>
      </c>
      <c r="CB313" s="238">
        <v>11</v>
      </c>
      <c r="CC313" s="238">
        <v>21</v>
      </c>
      <c r="CT313" s="238">
        <v>465358</v>
      </c>
      <c r="CU313" s="238">
        <v>4967853</v>
      </c>
      <c r="CV313" s="238">
        <v>44.863254699999999</v>
      </c>
      <c r="CW313" s="238">
        <v>-93.438495099999997</v>
      </c>
      <c r="CX313" s="238" t="s">
        <v>359</v>
      </c>
      <c r="CY313" s="238" t="s">
        <v>5013</v>
      </c>
    </row>
    <row r="314" spans="1:103" x14ac:dyDescent="0.25">
      <c r="A314" s="238">
        <v>472996</v>
      </c>
      <c r="B314" s="238">
        <v>2</v>
      </c>
      <c r="C314" s="238">
        <v>212</v>
      </c>
      <c r="D314" s="238">
        <v>158.25200000000001</v>
      </c>
      <c r="E314" s="238">
        <v>27</v>
      </c>
      <c r="F314" s="238" t="s">
        <v>2420</v>
      </c>
      <c r="H314" s="238" t="s">
        <v>354</v>
      </c>
      <c r="I314" s="238">
        <v>25</v>
      </c>
      <c r="K314" s="238">
        <v>17506368</v>
      </c>
      <c r="M314" s="238">
        <v>6</v>
      </c>
      <c r="N314" s="238">
        <v>11</v>
      </c>
      <c r="O314" s="238">
        <v>2017</v>
      </c>
      <c r="P314" s="238" t="s">
        <v>366</v>
      </c>
      <c r="Q314" s="238">
        <v>16</v>
      </c>
      <c r="R314" s="238" t="s">
        <v>369</v>
      </c>
      <c r="S314" s="238">
        <v>5</v>
      </c>
      <c r="T314" s="238">
        <v>0</v>
      </c>
      <c r="U314" s="238">
        <v>2</v>
      </c>
      <c r="V314" s="238">
        <v>10</v>
      </c>
      <c r="W314" s="238">
        <v>10</v>
      </c>
      <c r="X314" s="238">
        <v>2</v>
      </c>
      <c r="Y314" s="238">
        <v>1</v>
      </c>
      <c r="Z314" s="238">
        <v>2</v>
      </c>
      <c r="AA314" s="238">
        <v>3</v>
      </c>
      <c r="AB314" s="238">
        <v>2</v>
      </c>
      <c r="AC314" s="238">
        <v>98</v>
      </c>
      <c r="AD314" s="238" t="s">
        <v>357</v>
      </c>
      <c r="AF314" s="238" t="s">
        <v>358</v>
      </c>
      <c r="AG314" s="238">
        <v>5</v>
      </c>
      <c r="AH314" s="238">
        <v>2</v>
      </c>
      <c r="AI314" s="238">
        <v>2</v>
      </c>
      <c r="AJ314" s="238">
        <v>3</v>
      </c>
      <c r="AK314" s="238">
        <v>21</v>
      </c>
      <c r="AL314" s="238">
        <v>29</v>
      </c>
      <c r="AM314" s="238" t="s">
        <v>354</v>
      </c>
      <c r="AN314" s="238">
        <v>5</v>
      </c>
      <c r="AO314" s="238">
        <v>1</v>
      </c>
      <c r="AS314" s="238">
        <v>15</v>
      </c>
      <c r="AT314" s="238">
        <v>9</v>
      </c>
      <c r="AU314" s="238">
        <v>55</v>
      </c>
      <c r="AV314" s="238">
        <v>11</v>
      </c>
      <c r="AW314" s="238">
        <v>21</v>
      </c>
      <c r="AX314" s="238">
        <v>2</v>
      </c>
      <c r="AY314" s="238">
        <v>3</v>
      </c>
      <c r="AZ314" s="238">
        <v>3</v>
      </c>
      <c r="BA314" s="238">
        <v>21</v>
      </c>
      <c r="BB314" s="238">
        <v>40</v>
      </c>
      <c r="BC314" s="238" t="s">
        <v>354</v>
      </c>
      <c r="BD314" s="238">
        <v>5</v>
      </c>
      <c r="BE314" s="238">
        <v>70</v>
      </c>
      <c r="BI314" s="238">
        <v>15</v>
      </c>
      <c r="BJ314" s="238">
        <v>9</v>
      </c>
      <c r="BK314" s="238">
        <v>55</v>
      </c>
      <c r="BL314" s="238">
        <v>11</v>
      </c>
      <c r="BM314" s="238">
        <v>21</v>
      </c>
      <c r="CT314" s="238">
        <v>465360.68918804498</v>
      </c>
      <c r="CU314" s="238">
        <v>4967857.0061806804</v>
      </c>
      <c r="CV314" s="238">
        <v>44.863287069999998</v>
      </c>
      <c r="CW314" s="238">
        <v>-93.438458389999994</v>
      </c>
      <c r="CX314" s="238" t="s">
        <v>359</v>
      </c>
      <c r="CY314" s="238" t="s">
        <v>5014</v>
      </c>
    </row>
    <row r="315" spans="1:103" x14ac:dyDescent="0.25">
      <c r="A315" s="238">
        <v>489082</v>
      </c>
      <c r="B315" s="238">
        <v>2</v>
      </c>
      <c r="C315" s="238">
        <v>212</v>
      </c>
      <c r="D315" s="238">
        <v>158.25200000000001</v>
      </c>
      <c r="E315" s="238">
        <v>27</v>
      </c>
      <c r="F315" s="238" t="s">
        <v>2420</v>
      </c>
      <c r="H315" s="238" t="s">
        <v>354</v>
      </c>
      <c r="I315" s="238">
        <v>25</v>
      </c>
      <c r="K315" s="238">
        <v>17507884</v>
      </c>
      <c r="M315" s="238">
        <v>7</v>
      </c>
      <c r="N315" s="238">
        <v>18</v>
      </c>
      <c r="O315" s="238">
        <v>2017</v>
      </c>
      <c r="P315" s="238" t="s">
        <v>368</v>
      </c>
      <c r="Q315" s="238">
        <v>7</v>
      </c>
      <c r="R315" s="238" t="s">
        <v>369</v>
      </c>
      <c r="S315" s="238">
        <v>5</v>
      </c>
      <c r="T315" s="238">
        <v>0</v>
      </c>
      <c r="U315" s="238">
        <v>3</v>
      </c>
      <c r="V315" s="238">
        <v>12</v>
      </c>
      <c r="W315" s="238">
        <v>10</v>
      </c>
      <c r="X315" s="238">
        <v>2</v>
      </c>
      <c r="Y315" s="238">
        <v>1</v>
      </c>
      <c r="Z315" s="238">
        <v>1</v>
      </c>
      <c r="AB315" s="238">
        <v>1</v>
      </c>
      <c r="AC315" s="238">
        <v>98</v>
      </c>
      <c r="AD315" s="238" t="s">
        <v>5015</v>
      </c>
      <c r="AF315" s="238" t="s">
        <v>358</v>
      </c>
      <c r="AG315" s="238">
        <v>7</v>
      </c>
      <c r="AH315" s="238">
        <v>2</v>
      </c>
      <c r="AI315" s="238">
        <v>2</v>
      </c>
      <c r="AJ315" s="238">
        <v>3</v>
      </c>
      <c r="AK315" s="238">
        <v>26</v>
      </c>
      <c r="AL315" s="238">
        <v>59</v>
      </c>
      <c r="AM315" s="238" t="s">
        <v>363</v>
      </c>
      <c r="AN315" s="238">
        <v>5</v>
      </c>
      <c r="AO315" s="238">
        <v>1</v>
      </c>
      <c r="AS315" s="238">
        <v>15</v>
      </c>
      <c r="AT315" s="238">
        <v>9</v>
      </c>
      <c r="AU315" s="238">
        <v>55</v>
      </c>
      <c r="AV315" s="238">
        <v>11</v>
      </c>
      <c r="AW315" s="238">
        <v>21</v>
      </c>
      <c r="AX315" s="238">
        <v>2</v>
      </c>
      <c r="AY315" s="238">
        <v>2</v>
      </c>
      <c r="AZ315" s="238">
        <v>3</v>
      </c>
      <c r="BA315" s="238">
        <v>26</v>
      </c>
      <c r="BB315" s="238">
        <v>33</v>
      </c>
      <c r="BC315" s="238" t="s">
        <v>354</v>
      </c>
      <c r="BD315" s="238">
        <v>5</v>
      </c>
      <c r="BE315" s="238">
        <v>1</v>
      </c>
      <c r="BI315" s="238">
        <v>15</v>
      </c>
      <c r="BJ315" s="238">
        <v>9</v>
      </c>
      <c r="BK315" s="238">
        <v>55</v>
      </c>
      <c r="BL315" s="238">
        <v>11</v>
      </c>
      <c r="BM315" s="238">
        <v>21</v>
      </c>
      <c r="BN315" s="238">
        <v>2</v>
      </c>
      <c r="BO315" s="238">
        <v>2</v>
      </c>
      <c r="BP315" s="238">
        <v>3</v>
      </c>
      <c r="BQ315" s="238">
        <v>21</v>
      </c>
      <c r="BR315" s="238">
        <v>22</v>
      </c>
      <c r="BS315" s="238" t="s">
        <v>354</v>
      </c>
      <c r="BT315" s="238">
        <v>5</v>
      </c>
      <c r="BU315" s="238">
        <v>4</v>
      </c>
      <c r="BY315" s="238">
        <v>15</v>
      </c>
      <c r="BZ315" s="238">
        <v>9</v>
      </c>
      <c r="CA315" s="238">
        <v>55</v>
      </c>
      <c r="CB315" s="238">
        <v>11</v>
      </c>
      <c r="CC315" s="238">
        <v>21</v>
      </c>
      <c r="CT315" s="238">
        <v>465362.80585894501</v>
      </c>
      <c r="CU315" s="238">
        <v>4967852.7728388803</v>
      </c>
      <c r="CV315" s="238">
        <v>44.863249070000002</v>
      </c>
      <c r="CW315" s="238">
        <v>-93.438431309999999</v>
      </c>
      <c r="CX315" s="238" t="s">
        <v>359</v>
      </c>
      <c r="CY315" s="238" t="s">
        <v>5016</v>
      </c>
    </row>
    <row r="316" spans="1:103" x14ac:dyDescent="0.25">
      <c r="A316" s="238">
        <v>10953223</v>
      </c>
      <c r="B316" s="238">
        <v>2</v>
      </c>
      <c r="C316" s="238">
        <v>212</v>
      </c>
      <c r="D316" s="238">
        <v>158.25899999999999</v>
      </c>
      <c r="E316" s="238">
        <v>27</v>
      </c>
      <c r="F316" s="238" t="s">
        <v>2420</v>
      </c>
      <c r="H316" s="238" t="s">
        <v>354</v>
      </c>
      <c r="I316" s="238">
        <v>25</v>
      </c>
      <c r="K316" s="238">
        <v>14502840</v>
      </c>
      <c r="L316" s="238">
        <v>140610296</v>
      </c>
      <c r="M316" s="238">
        <v>2</v>
      </c>
      <c r="N316" s="238">
        <v>26</v>
      </c>
      <c r="O316" s="238">
        <v>2014</v>
      </c>
      <c r="P316" s="238" t="s">
        <v>355</v>
      </c>
      <c r="Q316" s="238">
        <v>7</v>
      </c>
      <c r="R316" s="238" t="s">
        <v>369</v>
      </c>
      <c r="S316" s="238">
        <v>5</v>
      </c>
      <c r="T316" s="238">
        <v>0</v>
      </c>
      <c r="U316" s="238">
        <v>2</v>
      </c>
      <c r="V316" s="238">
        <v>1</v>
      </c>
      <c r="W316" s="238">
        <v>10</v>
      </c>
      <c r="X316" s="238">
        <v>2</v>
      </c>
      <c r="Y316" s="238">
        <v>1</v>
      </c>
      <c r="Z316" s="238">
        <v>1</v>
      </c>
      <c r="AB316" s="238">
        <v>1</v>
      </c>
      <c r="AC316" s="238">
        <v>98</v>
      </c>
      <c r="AD316" s="238" t="s">
        <v>376</v>
      </c>
      <c r="AE316" s="238" t="s">
        <v>4836</v>
      </c>
      <c r="AF316" s="238" t="s">
        <v>358</v>
      </c>
      <c r="AG316" s="238">
        <v>7</v>
      </c>
      <c r="AH316" s="238">
        <v>2</v>
      </c>
      <c r="AI316" s="238">
        <v>4</v>
      </c>
      <c r="AJ316" s="238">
        <v>3</v>
      </c>
      <c r="AK316" s="238">
        <v>21</v>
      </c>
      <c r="AL316" s="238">
        <v>26</v>
      </c>
      <c r="AM316" s="238" t="s">
        <v>363</v>
      </c>
      <c r="AN316" s="238">
        <v>5</v>
      </c>
      <c r="AO316" s="238">
        <v>5</v>
      </c>
      <c r="AS316" s="238">
        <v>1</v>
      </c>
      <c r="AT316" s="238">
        <v>98</v>
      </c>
      <c r="AU316" s="238">
        <v>65</v>
      </c>
      <c r="AV316" s="238">
        <v>11</v>
      </c>
      <c r="AW316" s="238">
        <v>21</v>
      </c>
      <c r="AX316" s="238">
        <v>2</v>
      </c>
      <c r="AY316" s="238">
        <v>4</v>
      </c>
      <c r="AZ316" s="238">
        <v>3</v>
      </c>
      <c r="BA316" s="238">
        <v>21</v>
      </c>
      <c r="BB316" s="238">
        <v>42</v>
      </c>
      <c r="BC316" s="238" t="s">
        <v>363</v>
      </c>
      <c r="BD316" s="238">
        <v>5</v>
      </c>
      <c r="BE316" s="238">
        <v>1</v>
      </c>
      <c r="BI316" s="238">
        <v>1</v>
      </c>
      <c r="BJ316" s="238">
        <v>98</v>
      </c>
      <c r="BK316" s="238">
        <v>65</v>
      </c>
      <c r="BL316" s="238">
        <v>11</v>
      </c>
      <c r="BM316" s="238">
        <v>21</v>
      </c>
      <c r="CT316" s="238">
        <v>465374</v>
      </c>
      <c r="CU316" s="238">
        <v>4967857</v>
      </c>
      <c r="CV316" s="238">
        <v>44.863287800000002</v>
      </c>
      <c r="CW316" s="238">
        <v>-93.438293700000003</v>
      </c>
      <c r="CX316" s="238" t="s">
        <v>359</v>
      </c>
      <c r="CY316" s="238" t="s">
        <v>5017</v>
      </c>
    </row>
    <row r="317" spans="1:103" x14ac:dyDescent="0.25">
      <c r="A317" s="238">
        <v>677664</v>
      </c>
      <c r="B317" s="238">
        <v>2</v>
      </c>
      <c r="C317" s="238">
        <v>212</v>
      </c>
      <c r="D317" s="238">
        <v>158.26300000000001</v>
      </c>
      <c r="E317" s="238">
        <v>27</v>
      </c>
      <c r="F317" s="238" t="s">
        <v>2420</v>
      </c>
      <c r="H317" s="238" t="s">
        <v>354</v>
      </c>
      <c r="I317" s="238">
        <v>25</v>
      </c>
      <c r="K317" s="238">
        <v>19500643</v>
      </c>
      <c r="M317" s="238">
        <v>1</v>
      </c>
      <c r="N317" s="238">
        <v>18</v>
      </c>
      <c r="O317" s="238">
        <v>2019</v>
      </c>
      <c r="P317" s="238" t="s">
        <v>362</v>
      </c>
      <c r="Q317" s="238">
        <v>17</v>
      </c>
      <c r="R317" s="238" t="s">
        <v>356</v>
      </c>
      <c r="S317" s="238">
        <v>5</v>
      </c>
      <c r="T317" s="238">
        <v>0</v>
      </c>
      <c r="U317" s="238">
        <v>2</v>
      </c>
      <c r="V317" s="238">
        <v>12</v>
      </c>
      <c r="W317" s="238">
        <v>10</v>
      </c>
      <c r="X317" s="238">
        <v>2</v>
      </c>
      <c r="Y317" s="238">
        <v>4</v>
      </c>
      <c r="Z317" s="238">
        <v>1</v>
      </c>
      <c r="AB317" s="238">
        <v>1</v>
      </c>
      <c r="AC317" s="238">
        <v>98</v>
      </c>
      <c r="AD317" s="238" t="s">
        <v>357</v>
      </c>
      <c r="AF317" s="238" t="s">
        <v>405</v>
      </c>
      <c r="AG317" s="238">
        <v>7</v>
      </c>
      <c r="AH317" s="238">
        <v>2</v>
      </c>
      <c r="AI317" s="238">
        <v>4</v>
      </c>
      <c r="AJ317" s="238">
        <v>4</v>
      </c>
      <c r="AK317" s="238">
        <v>26</v>
      </c>
      <c r="AL317" s="238">
        <v>20</v>
      </c>
      <c r="AM317" s="238" t="s">
        <v>363</v>
      </c>
      <c r="AN317" s="238">
        <v>5</v>
      </c>
      <c r="AO317" s="238">
        <v>1</v>
      </c>
      <c r="AS317" s="238">
        <v>15</v>
      </c>
      <c r="AT317" s="238">
        <v>9</v>
      </c>
      <c r="AU317" s="238">
        <v>65</v>
      </c>
      <c r="AV317" s="238">
        <v>11</v>
      </c>
      <c r="AW317" s="238">
        <v>21</v>
      </c>
      <c r="AX317" s="238">
        <v>2</v>
      </c>
      <c r="AY317" s="238">
        <v>2</v>
      </c>
      <c r="AZ317" s="238">
        <v>4</v>
      </c>
      <c r="BA317" s="238">
        <v>21</v>
      </c>
      <c r="BB317" s="238">
        <v>20</v>
      </c>
      <c r="BC317" s="238" t="s">
        <v>354</v>
      </c>
      <c r="BD317" s="238">
        <v>5</v>
      </c>
      <c r="BE317" s="238">
        <v>90</v>
      </c>
      <c r="BI317" s="238">
        <v>15</v>
      </c>
      <c r="BJ317" s="238">
        <v>9</v>
      </c>
      <c r="BK317" s="238">
        <v>65</v>
      </c>
      <c r="BL317" s="238">
        <v>11</v>
      </c>
      <c r="BM317" s="238">
        <v>21</v>
      </c>
      <c r="CT317" s="238">
        <v>465390.32258064603</v>
      </c>
      <c r="CU317" s="238">
        <v>4967892.9895859798</v>
      </c>
      <c r="CV317" s="238">
        <v>44.863612430000003</v>
      </c>
      <c r="CW317" s="238">
        <v>-93.438085760000007</v>
      </c>
      <c r="CX317" s="238" t="s">
        <v>359</v>
      </c>
      <c r="CY317" s="238" t="s">
        <v>5018</v>
      </c>
    </row>
    <row r="318" spans="1:103" x14ac:dyDescent="0.25">
      <c r="A318" s="238">
        <v>370812</v>
      </c>
      <c r="B318" s="238">
        <v>2</v>
      </c>
      <c r="C318" s="238">
        <v>212</v>
      </c>
      <c r="D318" s="238">
        <v>158.30000000000001</v>
      </c>
      <c r="E318" s="238">
        <v>27</v>
      </c>
      <c r="F318" s="238" t="s">
        <v>2420</v>
      </c>
      <c r="H318" s="238" t="s">
        <v>354</v>
      </c>
      <c r="I318" s="238">
        <v>25</v>
      </c>
      <c r="K318" s="238">
        <v>16508769</v>
      </c>
      <c r="M318" s="238">
        <v>8</v>
      </c>
      <c r="N318" s="238">
        <v>11</v>
      </c>
      <c r="O318" s="238">
        <v>2016</v>
      </c>
      <c r="P318" s="238" t="s">
        <v>384</v>
      </c>
      <c r="Q318" s="238">
        <v>17</v>
      </c>
      <c r="R318" s="238" t="s">
        <v>356</v>
      </c>
      <c r="S318" s="238">
        <v>5</v>
      </c>
      <c r="T318" s="238">
        <v>0</v>
      </c>
      <c r="U318" s="238">
        <v>2</v>
      </c>
      <c r="V318" s="238">
        <v>10</v>
      </c>
      <c r="W318" s="238">
        <v>10</v>
      </c>
      <c r="X318" s="238">
        <v>2</v>
      </c>
      <c r="Y318" s="238">
        <v>1</v>
      </c>
      <c r="Z318" s="238">
        <v>1</v>
      </c>
      <c r="AB318" s="238">
        <v>1</v>
      </c>
      <c r="AC318" s="238">
        <v>98</v>
      </c>
      <c r="AD318" s="238" t="s">
        <v>5019</v>
      </c>
      <c r="AF318" s="238" t="s">
        <v>405</v>
      </c>
      <c r="AG318" s="238">
        <v>5</v>
      </c>
      <c r="AH318" s="238">
        <v>2</v>
      </c>
      <c r="AI318" s="238">
        <v>2</v>
      </c>
      <c r="AJ318" s="238">
        <v>4</v>
      </c>
      <c r="AK318" s="238">
        <v>21</v>
      </c>
      <c r="AL318" s="238">
        <v>42</v>
      </c>
      <c r="AM318" s="238" t="s">
        <v>354</v>
      </c>
      <c r="AN318" s="238">
        <v>5</v>
      </c>
      <c r="AO318" s="238">
        <v>1</v>
      </c>
      <c r="AS318" s="238">
        <v>15</v>
      </c>
      <c r="AT318" s="238">
        <v>9</v>
      </c>
      <c r="AU318" s="238">
        <v>55</v>
      </c>
      <c r="AV318" s="238">
        <v>13</v>
      </c>
      <c r="AW318" s="238">
        <v>21</v>
      </c>
      <c r="AX318" s="238">
        <v>2</v>
      </c>
      <c r="AY318" s="238">
        <v>2</v>
      </c>
      <c r="AZ318" s="238">
        <v>4</v>
      </c>
      <c r="BA318" s="238">
        <v>28</v>
      </c>
      <c r="BB318" s="238">
        <v>41</v>
      </c>
      <c r="BC318" s="238" t="s">
        <v>354</v>
      </c>
      <c r="BD318" s="238">
        <v>5</v>
      </c>
      <c r="BE318" s="238">
        <v>2</v>
      </c>
      <c r="BI318" s="238">
        <v>15</v>
      </c>
      <c r="BJ318" s="238">
        <v>9</v>
      </c>
      <c r="BK318" s="238">
        <v>55</v>
      </c>
      <c r="BL318" s="238">
        <v>13</v>
      </c>
      <c r="BM318" s="238">
        <v>21</v>
      </c>
      <c r="CT318" s="238">
        <v>465417.83930234599</v>
      </c>
      <c r="CU318" s="238">
        <v>4967882.4062314797</v>
      </c>
      <c r="CV318" s="238">
        <v>44.863518499999998</v>
      </c>
      <c r="CW318" s="238">
        <v>-93.437736749999999</v>
      </c>
      <c r="CX318" s="238" t="s">
        <v>359</v>
      </c>
      <c r="CY318" s="238" t="s">
        <v>5020</v>
      </c>
    </row>
    <row r="319" spans="1:103" x14ac:dyDescent="0.25">
      <c r="A319" s="238">
        <v>387719</v>
      </c>
      <c r="B319" s="238">
        <v>2</v>
      </c>
      <c r="C319" s="238">
        <v>212</v>
      </c>
      <c r="D319" s="238">
        <v>158.30699999999999</v>
      </c>
      <c r="E319" s="238">
        <v>27</v>
      </c>
      <c r="F319" s="238" t="s">
        <v>2420</v>
      </c>
      <c r="H319" s="238" t="s">
        <v>354</v>
      </c>
      <c r="I319" s="238">
        <v>25</v>
      </c>
      <c r="K319" s="238">
        <v>16511277</v>
      </c>
      <c r="M319" s="238">
        <v>10</v>
      </c>
      <c r="N319" s="238">
        <v>11</v>
      </c>
      <c r="O319" s="238">
        <v>2016</v>
      </c>
      <c r="P319" s="238" t="s">
        <v>368</v>
      </c>
      <c r="Q319" s="238">
        <v>7</v>
      </c>
      <c r="R319" s="238" t="s">
        <v>369</v>
      </c>
      <c r="S319" s="238">
        <v>5</v>
      </c>
      <c r="T319" s="238">
        <v>0</v>
      </c>
      <c r="U319" s="238">
        <v>2</v>
      </c>
      <c r="V319" s="238">
        <v>12</v>
      </c>
      <c r="W319" s="238">
        <v>10</v>
      </c>
      <c r="X319" s="238">
        <v>2</v>
      </c>
      <c r="Y319" s="238">
        <v>1</v>
      </c>
      <c r="Z319" s="238">
        <v>1</v>
      </c>
      <c r="AB319" s="238">
        <v>1</v>
      </c>
      <c r="AC319" s="238">
        <v>98</v>
      </c>
      <c r="AD319" s="238" t="s">
        <v>5021</v>
      </c>
      <c r="AF319" s="238" t="s">
        <v>358</v>
      </c>
      <c r="AG319" s="238">
        <v>7</v>
      </c>
      <c r="AH319" s="238">
        <v>2</v>
      </c>
      <c r="AI319" s="238">
        <v>4</v>
      </c>
      <c r="AJ319" s="238">
        <v>3</v>
      </c>
      <c r="AK319" s="238">
        <v>21</v>
      </c>
      <c r="AL319" s="238">
        <v>29</v>
      </c>
      <c r="AM319" s="238" t="s">
        <v>363</v>
      </c>
      <c r="AN319" s="238">
        <v>99</v>
      </c>
      <c r="AO319" s="238">
        <v>1</v>
      </c>
      <c r="AS319" s="238">
        <v>14</v>
      </c>
      <c r="AT319" s="238">
        <v>9</v>
      </c>
      <c r="AU319" s="238">
        <v>60</v>
      </c>
      <c r="AV319" s="238">
        <v>11</v>
      </c>
      <c r="AW319" s="238">
        <v>21</v>
      </c>
      <c r="AX319" s="238">
        <v>1</v>
      </c>
      <c r="AY319" s="238">
        <v>3</v>
      </c>
      <c r="AZ319" s="238">
        <v>3</v>
      </c>
      <c r="BA319" s="238">
        <v>28</v>
      </c>
      <c r="BB319" s="238">
        <v>0</v>
      </c>
      <c r="BI319" s="238">
        <v>14</v>
      </c>
      <c r="BJ319" s="238">
        <v>9</v>
      </c>
      <c r="BK319" s="238">
        <v>60</v>
      </c>
      <c r="BL319" s="238">
        <v>11</v>
      </c>
      <c r="BM319" s="238">
        <v>21</v>
      </c>
      <c r="CT319" s="238">
        <v>465447.47269494599</v>
      </c>
      <c r="CU319" s="238">
        <v>4967873.9395478796</v>
      </c>
      <c r="CV319" s="238">
        <v>44.863443719999999</v>
      </c>
      <c r="CW319" s="238">
        <v>-93.437361089999996</v>
      </c>
      <c r="CX319" s="238" t="s">
        <v>359</v>
      </c>
      <c r="CY319" s="238" t="s">
        <v>5022</v>
      </c>
    </row>
    <row r="320" spans="1:103" x14ac:dyDescent="0.25">
      <c r="A320" s="238">
        <v>416784</v>
      </c>
      <c r="B320" s="238">
        <v>2</v>
      </c>
      <c r="C320" s="238">
        <v>212</v>
      </c>
      <c r="D320" s="238">
        <v>158.309</v>
      </c>
      <c r="E320" s="238">
        <v>27</v>
      </c>
      <c r="F320" s="238" t="s">
        <v>2420</v>
      </c>
      <c r="H320" s="238" t="s">
        <v>354</v>
      </c>
      <c r="I320" s="238">
        <v>25</v>
      </c>
      <c r="K320" s="238">
        <v>17002166</v>
      </c>
      <c r="M320" s="238">
        <v>1</v>
      </c>
      <c r="N320" s="238">
        <v>19</v>
      </c>
      <c r="O320" s="238">
        <v>2017</v>
      </c>
      <c r="P320" s="238" t="s">
        <v>384</v>
      </c>
      <c r="Q320" s="238">
        <v>13</v>
      </c>
      <c r="R320" s="238" t="s">
        <v>369</v>
      </c>
      <c r="S320" s="238">
        <v>5</v>
      </c>
      <c r="T320" s="238">
        <v>0</v>
      </c>
      <c r="U320" s="238">
        <v>2</v>
      </c>
      <c r="V320" s="238">
        <v>10</v>
      </c>
      <c r="W320" s="238">
        <v>10</v>
      </c>
      <c r="X320" s="238">
        <v>2</v>
      </c>
      <c r="Y320" s="238">
        <v>1</v>
      </c>
      <c r="Z320" s="238">
        <v>1</v>
      </c>
      <c r="AB320" s="238">
        <v>1</v>
      </c>
      <c r="AC320" s="238">
        <v>98</v>
      </c>
      <c r="AD320" s="238" t="s">
        <v>357</v>
      </c>
      <c r="AF320" s="238" t="s">
        <v>358</v>
      </c>
      <c r="AG320" s="238">
        <v>5</v>
      </c>
      <c r="AH320" s="238">
        <v>2</v>
      </c>
      <c r="AI320" s="238">
        <v>2</v>
      </c>
      <c r="AJ320" s="238">
        <v>3</v>
      </c>
      <c r="AK320" s="238">
        <v>21</v>
      </c>
      <c r="AL320" s="238">
        <v>42</v>
      </c>
      <c r="AM320" s="238" t="s">
        <v>354</v>
      </c>
      <c r="AN320" s="238">
        <v>5</v>
      </c>
      <c r="AO320" s="238">
        <v>1</v>
      </c>
      <c r="AS320" s="238">
        <v>90</v>
      </c>
      <c r="AT320" s="238">
        <v>9</v>
      </c>
      <c r="AU320" s="238">
        <v>55</v>
      </c>
      <c r="AV320" s="238">
        <v>11</v>
      </c>
      <c r="AW320" s="238">
        <v>21</v>
      </c>
      <c r="AX320" s="238">
        <v>2</v>
      </c>
      <c r="AY320" s="238">
        <v>3</v>
      </c>
      <c r="AZ320" s="238">
        <v>3</v>
      </c>
      <c r="BA320" s="238">
        <v>21</v>
      </c>
      <c r="BB320" s="238">
        <v>65</v>
      </c>
      <c r="BC320" s="238" t="s">
        <v>354</v>
      </c>
      <c r="BD320" s="238">
        <v>5</v>
      </c>
      <c r="BE320" s="238">
        <v>1</v>
      </c>
      <c r="BI320" s="238">
        <v>90</v>
      </c>
      <c r="BJ320" s="238">
        <v>9</v>
      </c>
      <c r="BK320" s="238">
        <v>55</v>
      </c>
      <c r="BL320" s="238">
        <v>11</v>
      </c>
      <c r="BM320" s="238">
        <v>21</v>
      </c>
      <c r="CT320" s="238">
        <v>465451.61454965698</v>
      </c>
      <c r="CU320" s="238">
        <v>4967873.5904818196</v>
      </c>
      <c r="CV320" s="238">
        <v>44.863440769999997</v>
      </c>
      <c r="CW320" s="238">
        <v>-93.437308639999998</v>
      </c>
      <c r="CX320" s="238" t="s">
        <v>359</v>
      </c>
      <c r="CY320" s="238" t="s">
        <v>5023</v>
      </c>
    </row>
    <row r="321" spans="1:103" x14ac:dyDescent="0.25">
      <c r="A321" s="238">
        <v>567920</v>
      </c>
      <c r="B321" s="238">
        <v>2</v>
      </c>
      <c r="C321" s="238">
        <v>212</v>
      </c>
      <c r="D321" s="238">
        <v>158.328</v>
      </c>
      <c r="E321" s="238">
        <v>27</v>
      </c>
      <c r="F321" s="238" t="s">
        <v>2420</v>
      </c>
      <c r="H321" s="238" t="s">
        <v>354</v>
      </c>
      <c r="I321" s="238">
        <v>25</v>
      </c>
      <c r="K321" s="238">
        <v>18502908</v>
      </c>
      <c r="M321" s="238">
        <v>2</v>
      </c>
      <c r="N321" s="238">
        <v>21</v>
      </c>
      <c r="O321" s="238">
        <v>2018</v>
      </c>
      <c r="P321" s="238" t="s">
        <v>355</v>
      </c>
      <c r="Q321" s="238">
        <v>7</v>
      </c>
      <c r="R321" s="238" t="s">
        <v>369</v>
      </c>
      <c r="S321" s="238">
        <v>5</v>
      </c>
      <c r="T321" s="238">
        <v>0</v>
      </c>
      <c r="U321" s="238">
        <v>2</v>
      </c>
      <c r="V321" s="238">
        <v>12</v>
      </c>
      <c r="W321" s="238">
        <v>10</v>
      </c>
      <c r="X321" s="238">
        <v>25</v>
      </c>
      <c r="Y321" s="238">
        <v>1</v>
      </c>
      <c r="Z321" s="238">
        <v>1</v>
      </c>
      <c r="AB321" s="238">
        <v>1</v>
      </c>
      <c r="AC321" s="238">
        <v>98</v>
      </c>
      <c r="AD321" s="238" t="s">
        <v>357</v>
      </c>
      <c r="AF321" s="238" t="s">
        <v>358</v>
      </c>
      <c r="AG321" s="238">
        <v>7</v>
      </c>
      <c r="AH321" s="238">
        <v>2</v>
      </c>
      <c r="AI321" s="238">
        <v>4</v>
      </c>
      <c r="AJ321" s="238">
        <v>3</v>
      </c>
      <c r="AK321" s="238">
        <v>26</v>
      </c>
      <c r="AL321" s="238">
        <v>19</v>
      </c>
      <c r="AM321" s="238" t="s">
        <v>363</v>
      </c>
      <c r="AN321" s="238">
        <v>5</v>
      </c>
      <c r="AO321" s="238">
        <v>1</v>
      </c>
      <c r="AS321" s="238">
        <v>11</v>
      </c>
      <c r="AT321" s="238">
        <v>98</v>
      </c>
      <c r="AU321" s="238">
        <v>60</v>
      </c>
      <c r="AV321" s="238">
        <v>11</v>
      </c>
      <c r="AW321" s="238">
        <v>21</v>
      </c>
      <c r="AX321" s="238">
        <v>2</v>
      </c>
      <c r="AY321" s="238">
        <v>4</v>
      </c>
      <c r="AZ321" s="238">
        <v>3</v>
      </c>
      <c r="BA321" s="238">
        <v>21</v>
      </c>
      <c r="BB321" s="238">
        <v>53</v>
      </c>
      <c r="BC321" s="238" t="s">
        <v>354</v>
      </c>
      <c r="BD321" s="238">
        <v>5</v>
      </c>
      <c r="BE321" s="238">
        <v>4</v>
      </c>
      <c r="BI321" s="238">
        <v>11</v>
      </c>
      <c r="BJ321" s="238">
        <v>98</v>
      </c>
      <c r="BK321" s="238">
        <v>60</v>
      </c>
      <c r="BL321" s="238">
        <v>11</v>
      </c>
      <c r="BM321" s="238">
        <v>21</v>
      </c>
      <c r="CT321" s="238">
        <v>465481.33942934597</v>
      </c>
      <c r="CU321" s="238">
        <v>4967886.6395732798</v>
      </c>
      <c r="CV321" s="238">
        <v>44.863559680000002</v>
      </c>
      <c r="CW321" s="238">
        <v>-93.436933280000005</v>
      </c>
      <c r="CX321" s="238" t="s">
        <v>359</v>
      </c>
      <c r="CY321" s="238" t="s">
        <v>5024</v>
      </c>
    </row>
    <row r="322" spans="1:103" x14ac:dyDescent="0.25">
      <c r="A322" s="238">
        <v>454704</v>
      </c>
      <c r="B322" s="238">
        <v>2</v>
      </c>
      <c r="C322" s="238">
        <v>212</v>
      </c>
      <c r="D322" s="238">
        <v>158.33199999999999</v>
      </c>
      <c r="E322" s="238">
        <v>27</v>
      </c>
      <c r="F322" s="238" t="s">
        <v>2420</v>
      </c>
      <c r="H322" s="238" t="s">
        <v>354</v>
      </c>
      <c r="I322" s="238">
        <v>25</v>
      </c>
      <c r="K322" s="238">
        <v>17505644</v>
      </c>
      <c r="M322" s="238">
        <v>5</v>
      </c>
      <c r="N322" s="238">
        <v>25</v>
      </c>
      <c r="O322" s="238">
        <v>2017</v>
      </c>
      <c r="P322" s="238" t="s">
        <v>384</v>
      </c>
      <c r="Q322" s="238">
        <v>8</v>
      </c>
      <c r="R322" s="238" t="s">
        <v>369</v>
      </c>
      <c r="S322" s="238">
        <v>5</v>
      </c>
      <c r="T322" s="238">
        <v>0</v>
      </c>
      <c r="U322" s="238">
        <v>1</v>
      </c>
      <c r="W322" s="238">
        <v>16</v>
      </c>
      <c r="X322" s="238">
        <v>2</v>
      </c>
      <c r="Y322" s="238">
        <v>1</v>
      </c>
      <c r="Z322" s="238">
        <v>1</v>
      </c>
      <c r="AB322" s="238">
        <v>1</v>
      </c>
      <c r="AC322" s="238">
        <v>98</v>
      </c>
      <c r="AD322" s="238" t="s">
        <v>5025</v>
      </c>
      <c r="AF322" s="238" t="s">
        <v>358</v>
      </c>
      <c r="AG322" s="238">
        <v>4</v>
      </c>
      <c r="AH322" s="238">
        <v>2</v>
      </c>
      <c r="AI322" s="238">
        <v>2</v>
      </c>
      <c r="AJ322" s="238">
        <v>3</v>
      </c>
      <c r="AK322" s="238">
        <v>26</v>
      </c>
      <c r="AL322" s="238">
        <v>49</v>
      </c>
      <c r="AM322" s="238" t="s">
        <v>354</v>
      </c>
      <c r="AN322" s="238">
        <v>5</v>
      </c>
      <c r="AO322" s="238">
        <v>1</v>
      </c>
      <c r="AS322" s="238">
        <v>15</v>
      </c>
      <c r="AT322" s="238">
        <v>9</v>
      </c>
      <c r="AU322" s="238">
        <v>55</v>
      </c>
      <c r="AV322" s="238">
        <v>11</v>
      </c>
      <c r="AW322" s="238">
        <v>21</v>
      </c>
      <c r="CT322" s="238">
        <v>465485.57277114602</v>
      </c>
      <c r="CU322" s="238">
        <v>4967890.8729150798</v>
      </c>
      <c r="CV322" s="238">
        <v>44.863597990000002</v>
      </c>
      <c r="CW322" s="238">
        <v>-93.436879989999994</v>
      </c>
      <c r="CX322" s="238" t="s">
        <v>359</v>
      </c>
      <c r="CY322" s="238" t="s">
        <v>5026</v>
      </c>
    </row>
    <row r="323" spans="1:103" x14ac:dyDescent="0.25">
      <c r="A323" s="238">
        <v>10763228</v>
      </c>
      <c r="B323" s="238">
        <v>2</v>
      </c>
      <c r="C323" s="238">
        <v>212</v>
      </c>
      <c r="D323" s="238">
        <v>158.34100000000001</v>
      </c>
      <c r="E323" s="238">
        <v>27</v>
      </c>
      <c r="F323" s="238" t="s">
        <v>2420</v>
      </c>
      <c r="H323" s="238" t="s">
        <v>354</v>
      </c>
      <c r="I323" s="238">
        <v>25</v>
      </c>
      <c r="K323" s="238">
        <v>11512389</v>
      </c>
      <c r="L323" s="238">
        <v>113500414</v>
      </c>
      <c r="M323" s="238">
        <v>12</v>
      </c>
      <c r="N323" s="238">
        <v>13</v>
      </c>
      <c r="O323" s="238">
        <v>2011</v>
      </c>
      <c r="P323" s="238" t="s">
        <v>368</v>
      </c>
      <c r="Q323" s="238">
        <v>6</v>
      </c>
      <c r="R323" s="238" t="s">
        <v>369</v>
      </c>
      <c r="S323" s="238">
        <v>5</v>
      </c>
      <c r="T323" s="238">
        <v>0</v>
      </c>
      <c r="U323" s="238">
        <v>2</v>
      </c>
      <c r="V323" s="238">
        <v>1</v>
      </c>
      <c r="W323" s="238">
        <v>10</v>
      </c>
      <c r="X323" s="238">
        <v>2</v>
      </c>
      <c r="Y323" s="238">
        <v>2</v>
      </c>
      <c r="Z323" s="238">
        <v>2</v>
      </c>
      <c r="AB323" s="238">
        <v>1</v>
      </c>
      <c r="AC323" s="238">
        <v>98</v>
      </c>
      <c r="AD323" s="238" t="s">
        <v>376</v>
      </c>
      <c r="AE323" s="238" t="s">
        <v>4836</v>
      </c>
      <c r="AF323" s="238" t="s">
        <v>358</v>
      </c>
      <c r="AG323" s="238">
        <v>7</v>
      </c>
      <c r="AH323" s="238">
        <v>2</v>
      </c>
      <c r="AI323" s="238">
        <v>4</v>
      </c>
      <c r="AJ323" s="238">
        <v>3</v>
      </c>
      <c r="AK323" s="238">
        <v>8</v>
      </c>
      <c r="AL323" s="238">
        <v>49</v>
      </c>
      <c r="AM323" s="238" t="s">
        <v>363</v>
      </c>
      <c r="AN323" s="238">
        <v>5</v>
      </c>
      <c r="AO323" s="238">
        <v>5</v>
      </c>
      <c r="AS323" s="238">
        <v>1</v>
      </c>
      <c r="AT323" s="238">
        <v>98</v>
      </c>
      <c r="AU323" s="238">
        <v>55</v>
      </c>
      <c r="AV323" s="238">
        <v>11</v>
      </c>
      <c r="AW323" s="238">
        <v>21</v>
      </c>
      <c r="AX323" s="238">
        <v>2</v>
      </c>
      <c r="AY323" s="238">
        <v>2</v>
      </c>
      <c r="AZ323" s="238">
        <v>3</v>
      </c>
      <c r="BA323" s="238">
        <v>21</v>
      </c>
      <c r="BB323" s="238">
        <v>20</v>
      </c>
      <c r="BC323" s="238" t="s">
        <v>354</v>
      </c>
      <c r="BD323" s="238">
        <v>5</v>
      </c>
      <c r="BE323" s="238">
        <v>5</v>
      </c>
      <c r="BF323" s="238">
        <v>15</v>
      </c>
      <c r="BI323" s="238">
        <v>1</v>
      </c>
      <c r="BJ323" s="238">
        <v>98</v>
      </c>
      <c r="BK323" s="238">
        <v>55</v>
      </c>
      <c r="BL323" s="238">
        <v>11</v>
      </c>
      <c r="BM323" s="238">
        <v>21</v>
      </c>
      <c r="CT323" s="238">
        <v>465503</v>
      </c>
      <c r="CU323" s="238">
        <v>4967886</v>
      </c>
      <c r="CV323" s="238">
        <v>44.863552800000001</v>
      </c>
      <c r="CW323" s="238">
        <v>-93.4366615</v>
      </c>
      <c r="CX323" s="238" t="s">
        <v>359</v>
      </c>
      <c r="CY323" s="238" t="s">
        <v>5027</v>
      </c>
    </row>
    <row r="324" spans="1:103" x14ac:dyDescent="0.25">
      <c r="A324" s="238">
        <v>10811249</v>
      </c>
      <c r="B324" s="238">
        <v>2</v>
      </c>
      <c r="C324" s="238">
        <v>212</v>
      </c>
      <c r="D324" s="238">
        <v>158.34100000000001</v>
      </c>
      <c r="E324" s="238">
        <v>27</v>
      </c>
      <c r="F324" s="238" t="s">
        <v>2420</v>
      </c>
      <c r="H324" s="238" t="s">
        <v>354</v>
      </c>
      <c r="I324" s="238">
        <v>25</v>
      </c>
      <c r="K324" s="238">
        <v>12508983</v>
      </c>
      <c r="L324" s="238">
        <v>122860223</v>
      </c>
      <c r="M324" s="238">
        <v>9</v>
      </c>
      <c r="N324" s="238">
        <v>16</v>
      </c>
      <c r="O324" s="238">
        <v>2012</v>
      </c>
      <c r="P324" s="238" t="s">
        <v>366</v>
      </c>
      <c r="Q324" s="238">
        <v>23</v>
      </c>
      <c r="S324" s="238">
        <v>5</v>
      </c>
      <c r="T324" s="238">
        <v>0</v>
      </c>
      <c r="U324" s="238">
        <v>2</v>
      </c>
      <c r="V324" s="238">
        <v>5</v>
      </c>
      <c r="W324" s="238">
        <v>10</v>
      </c>
      <c r="X324" s="238">
        <v>3</v>
      </c>
      <c r="Y324" s="238">
        <v>4</v>
      </c>
      <c r="Z324" s="238">
        <v>1</v>
      </c>
      <c r="AB324" s="238">
        <v>1</v>
      </c>
      <c r="AC324" s="238">
        <v>98</v>
      </c>
      <c r="AD324" s="238" t="s">
        <v>2399</v>
      </c>
      <c r="AE324" s="238" t="s">
        <v>4894</v>
      </c>
      <c r="AF324" s="238" t="s">
        <v>358</v>
      </c>
      <c r="AG324" s="238">
        <v>10</v>
      </c>
      <c r="AH324" s="238">
        <v>2</v>
      </c>
      <c r="AI324" s="238">
        <v>2</v>
      </c>
      <c r="AJ324" s="238">
        <v>4</v>
      </c>
      <c r="AK324" s="238">
        <v>21</v>
      </c>
      <c r="AL324" s="238">
        <v>28</v>
      </c>
      <c r="AM324" s="238" t="s">
        <v>354</v>
      </c>
      <c r="AN324" s="238">
        <v>5</v>
      </c>
      <c r="AO324" s="238">
        <v>2</v>
      </c>
      <c r="AS324" s="238">
        <v>4</v>
      </c>
      <c r="AT324" s="238">
        <v>20</v>
      </c>
      <c r="AU324" s="238">
        <v>40</v>
      </c>
      <c r="AV324" s="238">
        <v>11</v>
      </c>
      <c r="AW324" s="238">
        <v>20</v>
      </c>
      <c r="AX324" s="238">
        <v>2</v>
      </c>
      <c r="AY324" s="238">
        <v>2</v>
      </c>
      <c r="AZ324" s="238">
        <v>2</v>
      </c>
      <c r="BA324" s="238">
        <v>21</v>
      </c>
      <c r="BB324" s="238">
        <v>23</v>
      </c>
      <c r="BC324" s="238" t="s">
        <v>354</v>
      </c>
      <c r="BD324" s="238">
        <v>5</v>
      </c>
      <c r="BE324" s="238">
        <v>1</v>
      </c>
      <c r="BI324" s="238">
        <v>4</v>
      </c>
      <c r="BJ324" s="238">
        <v>20</v>
      </c>
      <c r="BK324" s="238">
        <v>40</v>
      </c>
      <c r="BL324" s="238">
        <v>11</v>
      </c>
      <c r="BM324" s="238">
        <v>20</v>
      </c>
      <c r="CT324" s="238">
        <v>465503</v>
      </c>
      <c r="CU324" s="238">
        <v>4967886</v>
      </c>
      <c r="CV324" s="238">
        <v>44.863552800000001</v>
      </c>
      <c r="CW324" s="238">
        <v>-93.4366615</v>
      </c>
      <c r="CX324" s="238" t="s">
        <v>359</v>
      </c>
      <c r="CY324" s="238" t="s">
        <v>5028</v>
      </c>
    </row>
    <row r="325" spans="1:103" x14ac:dyDescent="0.25">
      <c r="A325" s="238">
        <v>10885552</v>
      </c>
      <c r="B325" s="238">
        <v>2</v>
      </c>
      <c r="C325" s="238">
        <v>212</v>
      </c>
      <c r="D325" s="238">
        <v>158.34100000000001</v>
      </c>
      <c r="E325" s="238">
        <v>27</v>
      </c>
      <c r="F325" s="238" t="s">
        <v>2420</v>
      </c>
      <c r="H325" s="238" t="s">
        <v>354</v>
      </c>
      <c r="I325" s="238">
        <v>25</v>
      </c>
      <c r="K325" s="238">
        <v>13508299</v>
      </c>
      <c r="L325" s="238">
        <v>132270222</v>
      </c>
      <c r="M325" s="238">
        <v>8</v>
      </c>
      <c r="N325" s="238">
        <v>15</v>
      </c>
      <c r="O325" s="238">
        <v>2013</v>
      </c>
      <c r="P325" s="238" t="s">
        <v>384</v>
      </c>
      <c r="Q325" s="238">
        <v>6</v>
      </c>
      <c r="R325" s="238" t="s">
        <v>369</v>
      </c>
      <c r="S325" s="238">
        <v>5</v>
      </c>
      <c r="T325" s="238">
        <v>0</v>
      </c>
      <c r="U325" s="238">
        <v>2</v>
      </c>
      <c r="V325" s="238">
        <v>1</v>
      </c>
      <c r="W325" s="238">
        <v>10</v>
      </c>
      <c r="X325" s="238">
        <v>2</v>
      </c>
      <c r="Y325" s="238">
        <v>1</v>
      </c>
      <c r="Z325" s="238">
        <v>1</v>
      </c>
      <c r="AB325" s="238">
        <v>1</v>
      </c>
      <c r="AC325" s="238">
        <v>98</v>
      </c>
      <c r="AD325" s="238">
        <v>212</v>
      </c>
      <c r="AE325" s="238" t="s">
        <v>4894</v>
      </c>
      <c r="AF325" s="238" t="s">
        <v>358</v>
      </c>
      <c r="AG325" s="238">
        <v>7</v>
      </c>
      <c r="AH325" s="238">
        <v>2</v>
      </c>
      <c r="AI325" s="238">
        <v>2</v>
      </c>
      <c r="AJ325" s="238">
        <v>3</v>
      </c>
      <c r="AK325" s="238">
        <v>21</v>
      </c>
      <c r="AL325" s="238">
        <v>20</v>
      </c>
      <c r="AM325" s="238" t="s">
        <v>354</v>
      </c>
      <c r="AN325" s="238">
        <v>5</v>
      </c>
      <c r="AO325" s="238">
        <v>5</v>
      </c>
      <c r="AS325" s="238">
        <v>1</v>
      </c>
      <c r="AT325" s="238">
        <v>98</v>
      </c>
      <c r="AU325" s="238">
        <v>55</v>
      </c>
      <c r="AV325" s="238">
        <v>11</v>
      </c>
      <c r="AW325" s="238">
        <v>21</v>
      </c>
      <c r="AX325" s="238">
        <v>2</v>
      </c>
      <c r="AY325" s="238">
        <v>4</v>
      </c>
      <c r="AZ325" s="238">
        <v>3</v>
      </c>
      <c r="BA325" s="238">
        <v>26</v>
      </c>
      <c r="BB325" s="238">
        <v>60</v>
      </c>
      <c r="BC325" s="238" t="s">
        <v>354</v>
      </c>
      <c r="BD325" s="238">
        <v>5</v>
      </c>
      <c r="BE325" s="238">
        <v>1</v>
      </c>
      <c r="BI325" s="238">
        <v>1</v>
      </c>
      <c r="BJ325" s="238">
        <v>98</v>
      </c>
      <c r="BK325" s="238">
        <v>55</v>
      </c>
      <c r="BL325" s="238">
        <v>11</v>
      </c>
      <c r="BM325" s="238">
        <v>21</v>
      </c>
      <c r="CT325" s="238">
        <v>465503</v>
      </c>
      <c r="CU325" s="238">
        <v>4967886</v>
      </c>
      <c r="CV325" s="238">
        <v>44.863552800000001</v>
      </c>
      <c r="CW325" s="238">
        <v>-93.4366615</v>
      </c>
      <c r="CX325" s="238" t="s">
        <v>359</v>
      </c>
      <c r="CY325" s="238" t="s">
        <v>5029</v>
      </c>
    </row>
    <row r="326" spans="1:103" x14ac:dyDescent="0.25">
      <c r="A326" s="238">
        <v>358471</v>
      </c>
      <c r="B326" s="238">
        <v>2</v>
      </c>
      <c r="C326" s="238">
        <v>212</v>
      </c>
      <c r="D326" s="238">
        <v>158.34299999999999</v>
      </c>
      <c r="E326" s="238">
        <v>27</v>
      </c>
      <c r="F326" s="238" t="s">
        <v>2420</v>
      </c>
      <c r="H326" s="238" t="s">
        <v>354</v>
      </c>
      <c r="I326" s="238">
        <v>25</v>
      </c>
      <c r="K326" s="238">
        <v>16506703</v>
      </c>
      <c r="M326" s="238">
        <v>6</v>
      </c>
      <c r="N326" s="238">
        <v>22</v>
      </c>
      <c r="O326" s="238">
        <v>2016</v>
      </c>
      <c r="P326" s="238" t="s">
        <v>355</v>
      </c>
      <c r="Q326" s="238">
        <v>6</v>
      </c>
      <c r="R326" s="238" t="s">
        <v>356</v>
      </c>
      <c r="S326" s="238">
        <v>5</v>
      </c>
      <c r="T326" s="238">
        <v>0</v>
      </c>
      <c r="U326" s="238">
        <v>2</v>
      </c>
      <c r="V326" s="238">
        <v>12</v>
      </c>
      <c r="W326" s="238">
        <v>10</v>
      </c>
      <c r="X326" s="238">
        <v>2</v>
      </c>
      <c r="Y326" s="238">
        <v>1</v>
      </c>
      <c r="Z326" s="238">
        <v>2</v>
      </c>
      <c r="AB326" s="238">
        <v>1</v>
      </c>
      <c r="AC326" s="238">
        <v>98</v>
      </c>
      <c r="AD326" s="238" t="s">
        <v>357</v>
      </c>
      <c r="AF326" s="238" t="s">
        <v>405</v>
      </c>
      <c r="AG326" s="238">
        <v>7</v>
      </c>
      <c r="AH326" s="238">
        <v>2</v>
      </c>
      <c r="AI326" s="238">
        <v>2</v>
      </c>
      <c r="AJ326" s="238">
        <v>4</v>
      </c>
      <c r="AK326" s="238">
        <v>21</v>
      </c>
      <c r="AL326" s="238">
        <v>23</v>
      </c>
      <c r="AM326" s="238" t="s">
        <v>354</v>
      </c>
      <c r="AN326" s="238">
        <v>5</v>
      </c>
      <c r="AO326" s="238">
        <v>4</v>
      </c>
      <c r="AS326" s="238">
        <v>15</v>
      </c>
      <c r="AT326" s="238">
        <v>9</v>
      </c>
      <c r="AU326" s="238">
        <v>60</v>
      </c>
      <c r="AV326" s="238">
        <v>11</v>
      </c>
      <c r="AW326" s="238">
        <v>21</v>
      </c>
      <c r="AX326" s="238">
        <v>2</v>
      </c>
      <c r="AY326" s="238">
        <v>2</v>
      </c>
      <c r="AZ326" s="238">
        <v>4</v>
      </c>
      <c r="BA326" s="238">
        <v>34</v>
      </c>
      <c r="BB326" s="238">
        <v>38</v>
      </c>
      <c r="BC326" s="238" t="s">
        <v>363</v>
      </c>
      <c r="BD326" s="238">
        <v>5</v>
      </c>
      <c r="BE326" s="238">
        <v>1</v>
      </c>
      <c r="BI326" s="238">
        <v>15</v>
      </c>
      <c r="BJ326" s="238">
        <v>9</v>
      </c>
      <c r="BK326" s="238">
        <v>60</v>
      </c>
      <c r="BL326" s="238">
        <v>11</v>
      </c>
      <c r="BM326" s="238">
        <v>21</v>
      </c>
      <c r="CT326" s="238">
        <v>465481.33942934597</v>
      </c>
      <c r="CU326" s="238">
        <v>4967912.0396240801</v>
      </c>
      <c r="CV326" s="238">
        <v>44.863788329999998</v>
      </c>
      <c r="CW326" s="238">
        <v>-93.436935009999999</v>
      </c>
      <c r="CX326" s="238" t="s">
        <v>359</v>
      </c>
      <c r="CY326" s="238" t="s">
        <v>5030</v>
      </c>
    </row>
    <row r="327" spans="1:103" x14ac:dyDescent="0.25">
      <c r="A327" s="238">
        <v>321795</v>
      </c>
      <c r="B327" s="238">
        <v>2</v>
      </c>
      <c r="C327" s="238">
        <v>212</v>
      </c>
      <c r="D327" s="238">
        <v>158.346</v>
      </c>
      <c r="E327" s="238">
        <v>27</v>
      </c>
      <c r="F327" s="238" t="s">
        <v>2420</v>
      </c>
      <c r="H327" s="238" t="s">
        <v>354</v>
      </c>
      <c r="I327" s="238">
        <v>25</v>
      </c>
      <c r="K327" s="238">
        <v>16500857</v>
      </c>
      <c r="M327" s="238">
        <v>1</v>
      </c>
      <c r="N327" s="238">
        <v>20</v>
      </c>
      <c r="O327" s="238">
        <v>2016</v>
      </c>
      <c r="P327" s="238" t="s">
        <v>355</v>
      </c>
      <c r="Q327" s="238">
        <v>11</v>
      </c>
      <c r="R327" s="238" t="s">
        <v>369</v>
      </c>
      <c r="S327" s="238">
        <v>5</v>
      </c>
      <c r="T327" s="238">
        <v>0</v>
      </c>
      <c r="U327" s="238">
        <v>2</v>
      </c>
      <c r="V327" s="238">
        <v>10</v>
      </c>
      <c r="W327" s="238">
        <v>10</v>
      </c>
      <c r="X327" s="238">
        <v>2</v>
      </c>
      <c r="Y327" s="238">
        <v>1</v>
      </c>
      <c r="Z327" s="238">
        <v>2</v>
      </c>
      <c r="AB327" s="238">
        <v>2</v>
      </c>
      <c r="AC327" s="238">
        <v>98</v>
      </c>
      <c r="AD327" s="238" t="s">
        <v>357</v>
      </c>
      <c r="AF327" s="238" t="s">
        <v>358</v>
      </c>
      <c r="AG327" s="238">
        <v>5</v>
      </c>
      <c r="AH327" s="238">
        <v>2</v>
      </c>
      <c r="AI327" s="238">
        <v>4</v>
      </c>
      <c r="AJ327" s="238">
        <v>3</v>
      </c>
      <c r="AK327" s="238">
        <v>21</v>
      </c>
      <c r="AL327" s="238">
        <v>50</v>
      </c>
      <c r="AM327" s="238" t="s">
        <v>363</v>
      </c>
      <c r="AN327" s="238">
        <v>5</v>
      </c>
      <c r="AO327" s="238">
        <v>10</v>
      </c>
      <c r="AS327" s="238">
        <v>15</v>
      </c>
      <c r="AT327" s="238">
        <v>9</v>
      </c>
      <c r="AU327" s="238">
        <v>60</v>
      </c>
      <c r="AV327" s="238">
        <v>11</v>
      </c>
      <c r="AW327" s="238">
        <v>21</v>
      </c>
      <c r="AX327" s="238">
        <v>2</v>
      </c>
      <c r="AY327" s="238">
        <v>2</v>
      </c>
      <c r="AZ327" s="238">
        <v>3</v>
      </c>
      <c r="BA327" s="238">
        <v>21</v>
      </c>
      <c r="BB327" s="238">
        <v>48</v>
      </c>
      <c r="BC327" s="238" t="s">
        <v>354</v>
      </c>
      <c r="BD327" s="238">
        <v>5</v>
      </c>
      <c r="BE327" s="238">
        <v>1</v>
      </c>
      <c r="BI327" s="238">
        <v>15</v>
      </c>
      <c r="BJ327" s="238">
        <v>9</v>
      </c>
      <c r="BK327" s="238">
        <v>60</v>
      </c>
      <c r="BL327" s="238">
        <v>11</v>
      </c>
      <c r="BM327" s="238">
        <v>21</v>
      </c>
      <c r="CT327" s="238">
        <v>465510.97282194602</v>
      </c>
      <c r="CU327" s="238">
        <v>4967882.4062314797</v>
      </c>
      <c r="CV327" s="238">
        <v>44.863523010000002</v>
      </c>
      <c r="CW327" s="238">
        <v>-93.436557910000005</v>
      </c>
      <c r="CX327" s="238" t="s">
        <v>391</v>
      </c>
      <c r="CY327" s="238" t="s">
        <v>5031</v>
      </c>
    </row>
    <row r="328" spans="1:103" x14ac:dyDescent="0.25">
      <c r="A328" s="238">
        <v>569770</v>
      </c>
      <c r="B328" s="238">
        <v>2</v>
      </c>
      <c r="C328" s="238">
        <v>212</v>
      </c>
      <c r="D328" s="238">
        <v>158.357</v>
      </c>
      <c r="E328" s="238">
        <v>27</v>
      </c>
      <c r="F328" s="238" t="s">
        <v>2420</v>
      </c>
      <c r="H328" s="238" t="s">
        <v>354</v>
      </c>
      <c r="I328" s="238">
        <v>25</v>
      </c>
      <c r="K328" s="238">
        <v>18502785</v>
      </c>
      <c r="M328" s="238">
        <v>2</v>
      </c>
      <c r="N328" s="238">
        <v>19</v>
      </c>
      <c r="O328" s="238">
        <v>2018</v>
      </c>
      <c r="P328" s="238" t="s">
        <v>361</v>
      </c>
      <c r="Q328" s="238">
        <v>14</v>
      </c>
      <c r="R328" s="238" t="s">
        <v>356</v>
      </c>
      <c r="S328" s="238">
        <v>5</v>
      </c>
      <c r="T328" s="238">
        <v>0</v>
      </c>
      <c r="U328" s="238">
        <v>2</v>
      </c>
      <c r="V328" s="238">
        <v>5</v>
      </c>
      <c r="W328" s="238">
        <v>10</v>
      </c>
      <c r="X328" s="238">
        <v>2</v>
      </c>
      <c r="Y328" s="238">
        <v>1</v>
      </c>
      <c r="Z328" s="238">
        <v>2</v>
      </c>
      <c r="AB328" s="238">
        <v>3</v>
      </c>
      <c r="AC328" s="238">
        <v>98</v>
      </c>
      <c r="AD328" s="238" t="s">
        <v>5032</v>
      </c>
      <c r="AF328" s="238" t="s">
        <v>358</v>
      </c>
      <c r="AG328" s="238">
        <v>10</v>
      </c>
      <c r="AH328" s="238">
        <v>2</v>
      </c>
      <c r="AI328" s="238">
        <v>4</v>
      </c>
      <c r="AJ328" s="238">
        <v>4</v>
      </c>
      <c r="AK328" s="238">
        <v>21</v>
      </c>
      <c r="AL328" s="238">
        <v>46</v>
      </c>
      <c r="AM328" s="238" t="s">
        <v>354</v>
      </c>
      <c r="AN328" s="238">
        <v>5</v>
      </c>
      <c r="AO328" s="238">
        <v>1</v>
      </c>
      <c r="AS328" s="238">
        <v>12</v>
      </c>
      <c r="AT328" s="238">
        <v>9</v>
      </c>
      <c r="AU328" s="238">
        <v>60</v>
      </c>
      <c r="AV328" s="238">
        <v>11</v>
      </c>
      <c r="AW328" s="238">
        <v>21</v>
      </c>
      <c r="AX328" s="238">
        <v>2</v>
      </c>
      <c r="AY328" s="238">
        <v>2</v>
      </c>
      <c r="AZ328" s="238">
        <v>4</v>
      </c>
      <c r="BA328" s="238">
        <v>28</v>
      </c>
      <c r="BB328" s="238">
        <v>36</v>
      </c>
      <c r="BC328" s="238" t="s">
        <v>363</v>
      </c>
      <c r="BD328" s="238">
        <v>5</v>
      </c>
      <c r="BE328" s="238">
        <v>70</v>
      </c>
      <c r="BI328" s="238">
        <v>12</v>
      </c>
      <c r="BJ328" s="238">
        <v>9</v>
      </c>
      <c r="BK328" s="238">
        <v>60</v>
      </c>
      <c r="BL328" s="238">
        <v>11</v>
      </c>
      <c r="BM328" s="238">
        <v>21</v>
      </c>
      <c r="CT328" s="238">
        <v>465527.90618914599</v>
      </c>
      <c r="CU328" s="238">
        <v>4967890.8729150798</v>
      </c>
      <c r="CV328" s="238">
        <v>44.863600040000001</v>
      </c>
      <c r="CW328" s="238">
        <v>-93.436344149999996</v>
      </c>
      <c r="CX328" s="238" t="s">
        <v>359</v>
      </c>
      <c r="CY328" s="238" t="s">
        <v>5033</v>
      </c>
    </row>
    <row r="329" spans="1:103" x14ac:dyDescent="0.25">
      <c r="A329" s="238">
        <v>635084</v>
      </c>
      <c r="B329" s="238">
        <v>2</v>
      </c>
      <c r="C329" s="238">
        <v>212</v>
      </c>
      <c r="D329" s="238">
        <v>158.36099999999999</v>
      </c>
      <c r="E329" s="238">
        <v>27</v>
      </c>
      <c r="F329" s="238" t="s">
        <v>2420</v>
      </c>
      <c r="H329" s="238" t="s">
        <v>354</v>
      </c>
      <c r="I329" s="238">
        <v>25</v>
      </c>
      <c r="K329" s="238">
        <v>18510885</v>
      </c>
      <c r="M329" s="238">
        <v>9</v>
      </c>
      <c r="N329" s="238">
        <v>13</v>
      </c>
      <c r="O329" s="238">
        <v>2018</v>
      </c>
      <c r="P329" s="238" t="s">
        <v>384</v>
      </c>
      <c r="Q329" s="238">
        <v>16</v>
      </c>
      <c r="R329" s="238" t="s">
        <v>356</v>
      </c>
      <c r="S329" s="238">
        <v>5</v>
      </c>
      <c r="T329" s="238">
        <v>0</v>
      </c>
      <c r="U329" s="238">
        <v>2</v>
      </c>
      <c r="V329" s="238">
        <v>12</v>
      </c>
      <c r="W329" s="238">
        <v>10</v>
      </c>
      <c r="X329" s="238">
        <v>2</v>
      </c>
      <c r="Y329" s="238">
        <v>1</v>
      </c>
      <c r="Z329" s="238">
        <v>1</v>
      </c>
      <c r="AB329" s="238">
        <v>1</v>
      </c>
      <c r="AC329" s="238">
        <v>98</v>
      </c>
      <c r="AD329" s="238" t="s">
        <v>357</v>
      </c>
      <c r="AF329" s="238" t="s">
        <v>405</v>
      </c>
      <c r="AG329" s="238">
        <v>7</v>
      </c>
      <c r="AH329" s="238">
        <v>2</v>
      </c>
      <c r="AI329" s="238">
        <v>2</v>
      </c>
      <c r="AJ329" s="238">
        <v>4</v>
      </c>
      <c r="AK329" s="238">
        <v>21</v>
      </c>
      <c r="AL329" s="238">
        <v>37</v>
      </c>
      <c r="AM329" s="238" t="s">
        <v>363</v>
      </c>
      <c r="AN329" s="238">
        <v>5</v>
      </c>
      <c r="AO329" s="238">
        <v>1</v>
      </c>
      <c r="AS329" s="238">
        <v>15</v>
      </c>
      <c r="AT329" s="238">
        <v>9</v>
      </c>
      <c r="AU329" s="238">
        <v>60</v>
      </c>
      <c r="AV329" s="238">
        <v>11</v>
      </c>
      <c r="AW329" s="238">
        <v>21</v>
      </c>
      <c r="AX329" s="238">
        <v>2</v>
      </c>
      <c r="AY329" s="238">
        <v>2</v>
      </c>
      <c r="AZ329" s="238">
        <v>4</v>
      </c>
      <c r="BA329" s="238">
        <v>21</v>
      </c>
      <c r="BB329" s="238">
        <v>21</v>
      </c>
      <c r="BC329" s="238" t="s">
        <v>354</v>
      </c>
      <c r="BD329" s="238">
        <v>5</v>
      </c>
      <c r="BE329" s="238">
        <v>4</v>
      </c>
      <c r="BI329" s="238">
        <v>15</v>
      </c>
      <c r="BJ329" s="238">
        <v>9</v>
      </c>
      <c r="BK329" s="238">
        <v>60</v>
      </c>
      <c r="BL329" s="238">
        <v>11</v>
      </c>
      <c r="BM329" s="238">
        <v>21</v>
      </c>
      <c r="CT329" s="238">
        <v>465527.90618914599</v>
      </c>
      <c r="CU329" s="238">
        <v>4967916.2729658801</v>
      </c>
      <c r="CV329" s="238">
        <v>44.863828689999998</v>
      </c>
      <c r="CW329" s="238">
        <v>-93.436345880000005</v>
      </c>
      <c r="CX329" s="238" t="s">
        <v>359</v>
      </c>
      <c r="CY329" s="238" t="s">
        <v>5034</v>
      </c>
    </row>
    <row r="330" spans="1:103" x14ac:dyDescent="0.25">
      <c r="A330" s="238">
        <v>668386</v>
      </c>
      <c r="B330" s="238">
        <v>2</v>
      </c>
      <c r="C330" s="238">
        <v>212</v>
      </c>
      <c r="D330" s="238">
        <v>158.36099999999999</v>
      </c>
      <c r="E330" s="238">
        <v>27</v>
      </c>
      <c r="F330" s="238" t="s">
        <v>2420</v>
      </c>
      <c r="H330" s="238" t="s">
        <v>354</v>
      </c>
      <c r="I330" s="238">
        <v>25</v>
      </c>
      <c r="K330" s="238">
        <v>18050554</v>
      </c>
      <c r="M330" s="238">
        <v>12</v>
      </c>
      <c r="N330" s="238">
        <v>14</v>
      </c>
      <c r="O330" s="238">
        <v>2018</v>
      </c>
      <c r="P330" s="238" t="s">
        <v>362</v>
      </c>
      <c r="Q330" s="238">
        <v>17</v>
      </c>
      <c r="S330" s="238">
        <v>5</v>
      </c>
      <c r="T330" s="238">
        <v>0</v>
      </c>
      <c r="U330" s="238">
        <v>2</v>
      </c>
      <c r="V330" s="238">
        <v>12</v>
      </c>
      <c r="W330" s="238">
        <v>10</v>
      </c>
      <c r="X330" s="238">
        <v>2</v>
      </c>
      <c r="Y330" s="238">
        <v>4</v>
      </c>
      <c r="Z330" s="238">
        <v>1</v>
      </c>
      <c r="AB330" s="238">
        <v>1</v>
      </c>
      <c r="AC330" s="238">
        <v>98</v>
      </c>
      <c r="AD330" s="238" t="s">
        <v>357</v>
      </c>
      <c r="AF330" s="238" t="s">
        <v>405</v>
      </c>
      <c r="AG330" s="238">
        <v>7</v>
      </c>
      <c r="AH330" s="238">
        <v>2</v>
      </c>
      <c r="AI330" s="238">
        <v>3</v>
      </c>
      <c r="AJ330" s="238">
        <v>4</v>
      </c>
      <c r="AK330" s="238">
        <v>21</v>
      </c>
      <c r="AL330" s="238">
        <v>49</v>
      </c>
      <c r="AM330" s="238" t="s">
        <v>354</v>
      </c>
      <c r="AN330" s="238">
        <v>5</v>
      </c>
      <c r="AO330" s="238">
        <v>90</v>
      </c>
      <c r="AS330" s="238">
        <v>15</v>
      </c>
      <c r="AT330" s="238">
        <v>9</v>
      </c>
      <c r="AU330" s="238">
        <v>60</v>
      </c>
      <c r="AV330" s="238">
        <v>11</v>
      </c>
      <c r="AW330" s="238">
        <v>21</v>
      </c>
      <c r="AX330" s="238">
        <v>2</v>
      </c>
      <c r="AY330" s="238">
        <v>13</v>
      </c>
      <c r="AZ330" s="238">
        <v>4</v>
      </c>
      <c r="BA330" s="238">
        <v>21</v>
      </c>
      <c r="BB330" s="238">
        <v>40</v>
      </c>
      <c r="BC330" s="238" t="s">
        <v>363</v>
      </c>
      <c r="BD330" s="238">
        <v>5</v>
      </c>
      <c r="BE330" s="238">
        <v>1</v>
      </c>
      <c r="BI330" s="238">
        <v>15</v>
      </c>
      <c r="BJ330" s="238">
        <v>9</v>
      </c>
      <c r="BK330" s="238">
        <v>60</v>
      </c>
      <c r="BL330" s="238">
        <v>11</v>
      </c>
      <c r="BM330" s="238">
        <v>21</v>
      </c>
      <c r="CT330" s="238">
        <v>465545.80640470702</v>
      </c>
      <c r="CU330" s="238">
        <v>4967913.7226085896</v>
      </c>
      <c r="CV330" s="238">
        <v>44.863806599999997</v>
      </c>
      <c r="CW330" s="238">
        <v>-93.436119129999994</v>
      </c>
      <c r="CX330" s="238" t="s">
        <v>359</v>
      </c>
      <c r="CY330" s="238" t="s">
        <v>5035</v>
      </c>
    </row>
    <row r="331" spans="1:103" x14ac:dyDescent="0.25">
      <c r="A331" s="238">
        <v>10707549</v>
      </c>
      <c r="B331" s="238">
        <v>2</v>
      </c>
      <c r="C331" s="238">
        <v>212</v>
      </c>
      <c r="D331" s="238">
        <v>158.36500000000001</v>
      </c>
      <c r="E331" s="238">
        <v>27</v>
      </c>
      <c r="F331" s="238" t="s">
        <v>2420</v>
      </c>
      <c r="H331" s="238" t="s">
        <v>354</v>
      </c>
      <c r="I331" s="238">
        <v>25</v>
      </c>
      <c r="K331" s="238">
        <v>11500155</v>
      </c>
      <c r="L331" s="238">
        <v>110240007</v>
      </c>
      <c r="M331" s="238">
        <v>1</v>
      </c>
      <c r="N331" s="238">
        <v>4</v>
      </c>
      <c r="O331" s="238">
        <v>2011</v>
      </c>
      <c r="P331" s="238" t="s">
        <v>368</v>
      </c>
      <c r="Q331" s="238">
        <v>13</v>
      </c>
      <c r="R331" s="238" t="s">
        <v>369</v>
      </c>
      <c r="S331" s="238">
        <v>5</v>
      </c>
      <c r="T331" s="238">
        <v>0</v>
      </c>
      <c r="U331" s="238">
        <v>4</v>
      </c>
      <c r="V331" s="238">
        <v>1</v>
      </c>
      <c r="W331" s="238">
        <v>10</v>
      </c>
      <c r="X331" s="238">
        <v>2</v>
      </c>
      <c r="Y331" s="238">
        <v>1</v>
      </c>
      <c r="Z331" s="238">
        <v>1</v>
      </c>
      <c r="AB331" s="238">
        <v>1</v>
      </c>
      <c r="AC331" s="238">
        <v>98</v>
      </c>
      <c r="AD331" s="238" t="s">
        <v>2399</v>
      </c>
      <c r="AE331" s="238" t="s">
        <v>5036</v>
      </c>
      <c r="AF331" s="238" t="s">
        <v>358</v>
      </c>
      <c r="AG331" s="238">
        <v>7</v>
      </c>
      <c r="AH331" s="238">
        <v>2</v>
      </c>
      <c r="AI331" s="238">
        <v>1</v>
      </c>
      <c r="AJ331" s="238">
        <v>3</v>
      </c>
      <c r="AK331" s="238">
        <v>21</v>
      </c>
      <c r="AL331" s="238">
        <v>38</v>
      </c>
      <c r="AM331" s="238" t="s">
        <v>363</v>
      </c>
      <c r="AN331" s="238">
        <v>5</v>
      </c>
      <c r="AO331" s="238">
        <v>15</v>
      </c>
      <c r="AS331" s="238">
        <v>4</v>
      </c>
      <c r="AT331" s="238">
        <v>98</v>
      </c>
      <c r="AU331" s="238">
        <v>35</v>
      </c>
      <c r="AV331" s="238">
        <v>11</v>
      </c>
      <c r="AW331" s="238">
        <v>21</v>
      </c>
      <c r="AX331" s="238">
        <v>2</v>
      </c>
      <c r="AY331" s="238">
        <v>2</v>
      </c>
      <c r="AZ331" s="238">
        <v>3</v>
      </c>
      <c r="BA331" s="238">
        <v>8</v>
      </c>
      <c r="BB331" s="238">
        <v>86</v>
      </c>
      <c r="BC331" s="238" t="s">
        <v>354</v>
      </c>
      <c r="BD331" s="238">
        <v>5</v>
      </c>
      <c r="BE331" s="238">
        <v>1</v>
      </c>
      <c r="BI331" s="238">
        <v>4</v>
      </c>
      <c r="BJ331" s="238">
        <v>98</v>
      </c>
      <c r="BK331" s="238">
        <v>35</v>
      </c>
      <c r="BL331" s="238">
        <v>11</v>
      </c>
      <c r="BM331" s="238">
        <v>21</v>
      </c>
      <c r="BN331" s="238">
        <v>2</v>
      </c>
      <c r="BO331" s="238">
        <v>3</v>
      </c>
      <c r="BP331" s="238">
        <v>3</v>
      </c>
      <c r="BQ331" s="238">
        <v>8</v>
      </c>
      <c r="BR331" s="238">
        <v>50</v>
      </c>
      <c r="BS331" s="238" t="s">
        <v>354</v>
      </c>
      <c r="BT331" s="238">
        <v>5</v>
      </c>
      <c r="BU331" s="238">
        <v>1</v>
      </c>
      <c r="BY331" s="238">
        <v>4</v>
      </c>
      <c r="BZ331" s="238">
        <v>98</v>
      </c>
      <c r="CA331" s="238">
        <v>35</v>
      </c>
      <c r="CB331" s="238">
        <v>11</v>
      </c>
      <c r="CC331" s="238">
        <v>21</v>
      </c>
      <c r="CD331" s="238">
        <v>2</v>
      </c>
      <c r="CE331" s="238">
        <v>2</v>
      </c>
      <c r="CF331" s="238">
        <v>3</v>
      </c>
      <c r="CG331" s="238">
        <v>8</v>
      </c>
      <c r="CH331" s="238">
        <v>19</v>
      </c>
      <c r="CI331" s="238" t="s">
        <v>363</v>
      </c>
      <c r="CJ331" s="238">
        <v>5</v>
      </c>
      <c r="CK331" s="238">
        <v>1</v>
      </c>
      <c r="CO331" s="238">
        <v>4</v>
      </c>
      <c r="CP331" s="238">
        <v>98</v>
      </c>
      <c r="CQ331" s="238">
        <v>35</v>
      </c>
      <c r="CR331" s="238">
        <v>11</v>
      </c>
      <c r="CS331" s="238">
        <v>21</v>
      </c>
      <c r="CT331" s="238">
        <v>465540</v>
      </c>
      <c r="CU331" s="238">
        <v>4967894</v>
      </c>
      <c r="CV331" s="238">
        <v>44.863628900000002</v>
      </c>
      <c r="CW331" s="238">
        <v>-93.436189799999994</v>
      </c>
      <c r="CX331" s="238" t="s">
        <v>359</v>
      </c>
      <c r="CY331" s="238" t="s">
        <v>5037</v>
      </c>
    </row>
    <row r="332" spans="1:103" x14ac:dyDescent="0.25">
      <c r="A332" s="238">
        <v>585362</v>
      </c>
      <c r="B332" s="238">
        <v>2</v>
      </c>
      <c r="C332" s="238">
        <v>212</v>
      </c>
      <c r="D332" s="238">
        <v>158.36600000000001</v>
      </c>
      <c r="E332" s="238">
        <v>27</v>
      </c>
      <c r="F332" s="238" t="s">
        <v>2420</v>
      </c>
      <c r="H332" s="238" t="s">
        <v>354</v>
      </c>
      <c r="I332" s="238">
        <v>25</v>
      </c>
      <c r="K332" s="238">
        <v>18504126</v>
      </c>
      <c r="M332" s="238">
        <v>3</v>
      </c>
      <c r="N332" s="238">
        <v>24</v>
      </c>
      <c r="O332" s="238">
        <v>2018</v>
      </c>
      <c r="P332" s="238" t="s">
        <v>364</v>
      </c>
      <c r="Q332" s="238">
        <v>18</v>
      </c>
      <c r="R332" s="238" t="s">
        <v>369</v>
      </c>
      <c r="S332" s="238">
        <v>4</v>
      </c>
      <c r="T332" s="238">
        <v>0</v>
      </c>
      <c r="U332" s="238">
        <v>1</v>
      </c>
      <c r="W332" s="238">
        <v>62</v>
      </c>
      <c r="X332" s="238">
        <v>2</v>
      </c>
      <c r="Y332" s="238">
        <v>1</v>
      </c>
      <c r="Z332" s="238">
        <v>1</v>
      </c>
      <c r="AB332" s="238">
        <v>1</v>
      </c>
      <c r="AC332" s="238">
        <v>98</v>
      </c>
      <c r="AD332" s="238" t="s">
        <v>357</v>
      </c>
      <c r="AF332" s="238" t="s">
        <v>358</v>
      </c>
      <c r="AG332" s="238">
        <v>3</v>
      </c>
      <c r="AH332" s="238">
        <v>2</v>
      </c>
      <c r="AI332" s="238">
        <v>2</v>
      </c>
      <c r="AJ332" s="238">
        <v>3</v>
      </c>
      <c r="AK332" s="238">
        <v>21</v>
      </c>
      <c r="AL332" s="238">
        <v>48</v>
      </c>
      <c r="AM332" s="238" t="s">
        <v>354</v>
      </c>
      <c r="AN332" s="238">
        <v>5</v>
      </c>
      <c r="AO332" s="238">
        <v>68</v>
      </c>
      <c r="AS332" s="238">
        <v>15</v>
      </c>
      <c r="AT332" s="238">
        <v>9</v>
      </c>
      <c r="AU332" s="238">
        <v>60</v>
      </c>
      <c r="AV332" s="238">
        <v>11</v>
      </c>
      <c r="AW332" s="238">
        <v>21</v>
      </c>
      <c r="CT332" s="238">
        <v>465540.60621454701</v>
      </c>
      <c r="CU332" s="238">
        <v>4967899.3395986799</v>
      </c>
      <c r="CV332" s="238">
        <v>44.863676869999999</v>
      </c>
      <c r="CW332" s="238">
        <v>-93.436183979999996</v>
      </c>
      <c r="CX332" s="238" t="s">
        <v>359</v>
      </c>
      <c r="CY332" s="238" t="s">
        <v>5038</v>
      </c>
    </row>
    <row r="333" spans="1:103" x14ac:dyDescent="0.25">
      <c r="A333" s="238">
        <v>591342</v>
      </c>
      <c r="B333" s="238">
        <v>2</v>
      </c>
      <c r="C333" s="238">
        <v>212</v>
      </c>
      <c r="D333" s="238">
        <v>158.37200000000001</v>
      </c>
      <c r="E333" s="238">
        <v>27</v>
      </c>
      <c r="F333" s="238" t="s">
        <v>2420</v>
      </c>
      <c r="H333" s="238" t="s">
        <v>354</v>
      </c>
      <c r="I333" s="238">
        <v>25</v>
      </c>
      <c r="K333" s="238">
        <v>18505033</v>
      </c>
      <c r="M333" s="238">
        <v>4</v>
      </c>
      <c r="N333" s="238">
        <v>14</v>
      </c>
      <c r="O333" s="238">
        <v>2018</v>
      </c>
      <c r="P333" s="238" t="s">
        <v>364</v>
      </c>
      <c r="Q333" s="238">
        <v>9</v>
      </c>
      <c r="R333" s="238" t="s">
        <v>369</v>
      </c>
      <c r="S333" s="238">
        <v>5</v>
      </c>
      <c r="T333" s="238">
        <v>0</v>
      </c>
      <c r="U333" s="238">
        <v>2</v>
      </c>
      <c r="V333" s="238">
        <v>10</v>
      </c>
      <c r="W333" s="238">
        <v>10</v>
      </c>
      <c r="X333" s="238">
        <v>2</v>
      </c>
      <c r="Y333" s="238">
        <v>1</v>
      </c>
      <c r="Z333" s="238">
        <v>4</v>
      </c>
      <c r="AB333" s="238">
        <v>3</v>
      </c>
      <c r="AC333" s="238">
        <v>98</v>
      </c>
      <c r="AD333" s="238" t="s">
        <v>357</v>
      </c>
      <c r="AF333" s="238" t="s">
        <v>358</v>
      </c>
      <c r="AG333" s="238">
        <v>5</v>
      </c>
      <c r="AH333" s="238">
        <v>2</v>
      </c>
      <c r="AI333" s="238">
        <v>2</v>
      </c>
      <c r="AJ333" s="238">
        <v>3</v>
      </c>
      <c r="AK333" s="238">
        <v>21</v>
      </c>
      <c r="AL333" s="238">
        <v>28</v>
      </c>
      <c r="AM333" s="238" t="s">
        <v>354</v>
      </c>
      <c r="AN333" s="238">
        <v>5</v>
      </c>
      <c r="AO333" s="238">
        <v>1</v>
      </c>
      <c r="AS333" s="238">
        <v>15</v>
      </c>
      <c r="AT333" s="238">
        <v>9</v>
      </c>
      <c r="AU333" s="238">
        <v>60</v>
      </c>
      <c r="AV333" s="238">
        <v>11</v>
      </c>
      <c r="AW333" s="238">
        <v>21</v>
      </c>
      <c r="AX333" s="238">
        <v>2</v>
      </c>
      <c r="AY333" s="238">
        <v>2</v>
      </c>
      <c r="AZ333" s="238">
        <v>3</v>
      </c>
      <c r="BA333" s="238">
        <v>21</v>
      </c>
      <c r="BB333" s="238">
        <v>73</v>
      </c>
      <c r="BC333" s="238" t="s">
        <v>363</v>
      </c>
      <c r="BD333" s="238">
        <v>5</v>
      </c>
      <c r="BE333" s="238">
        <v>71</v>
      </c>
      <c r="BI333" s="238">
        <v>15</v>
      </c>
      <c r="BJ333" s="238">
        <v>9</v>
      </c>
      <c r="BK333" s="238">
        <v>60</v>
      </c>
      <c r="BL333" s="238">
        <v>11</v>
      </c>
      <c r="BM333" s="238">
        <v>21</v>
      </c>
      <c r="CT333" s="238">
        <v>465553.30623994698</v>
      </c>
      <c r="CU333" s="238">
        <v>4967886.6395732798</v>
      </c>
      <c r="CV333" s="238">
        <v>44.863563159999998</v>
      </c>
      <c r="CW333" s="238">
        <v>-93.436022359999996</v>
      </c>
      <c r="CX333" s="238" t="s">
        <v>359</v>
      </c>
      <c r="CY333" s="238" t="s">
        <v>5039</v>
      </c>
    </row>
    <row r="334" spans="1:103" x14ac:dyDescent="0.25">
      <c r="A334" s="238">
        <v>688542</v>
      </c>
      <c r="B334" s="238">
        <v>2</v>
      </c>
      <c r="C334" s="238">
        <v>212</v>
      </c>
      <c r="D334" s="238">
        <v>158.37700000000001</v>
      </c>
      <c r="E334" s="238">
        <v>27</v>
      </c>
      <c r="F334" s="238" t="s">
        <v>2420</v>
      </c>
      <c r="H334" s="238" t="s">
        <v>354</v>
      </c>
      <c r="I334" s="238">
        <v>25</v>
      </c>
      <c r="K334" s="238">
        <v>19500863</v>
      </c>
      <c r="M334" s="238">
        <v>1</v>
      </c>
      <c r="N334" s="238">
        <v>23</v>
      </c>
      <c r="O334" s="238">
        <v>2019</v>
      </c>
      <c r="P334" s="238" t="s">
        <v>355</v>
      </c>
      <c r="Q334" s="238">
        <v>8</v>
      </c>
      <c r="R334" s="238" t="s">
        <v>369</v>
      </c>
      <c r="S334" s="238">
        <v>5</v>
      </c>
      <c r="T334" s="238">
        <v>0</v>
      </c>
      <c r="U334" s="238">
        <v>2</v>
      </c>
      <c r="V334" s="238">
        <v>12</v>
      </c>
      <c r="W334" s="238">
        <v>10</v>
      </c>
      <c r="X334" s="238">
        <v>2</v>
      </c>
      <c r="Y334" s="238">
        <v>1</v>
      </c>
      <c r="Z334" s="238">
        <v>1</v>
      </c>
      <c r="AB334" s="238">
        <v>1</v>
      </c>
      <c r="AC334" s="238">
        <v>98</v>
      </c>
      <c r="AD334" s="238" t="s">
        <v>357</v>
      </c>
      <c r="AF334" s="238" t="s">
        <v>405</v>
      </c>
      <c r="AG334" s="238">
        <v>7</v>
      </c>
      <c r="AH334" s="238">
        <v>2</v>
      </c>
      <c r="AI334" s="238">
        <v>3</v>
      </c>
      <c r="AJ334" s="238">
        <v>3</v>
      </c>
      <c r="AK334" s="238">
        <v>21</v>
      </c>
      <c r="AL334" s="238">
        <v>57</v>
      </c>
      <c r="AM334" s="238" t="s">
        <v>354</v>
      </c>
      <c r="AN334" s="238">
        <v>5</v>
      </c>
      <c r="AO334" s="238">
        <v>10</v>
      </c>
      <c r="AS334" s="238">
        <v>15</v>
      </c>
      <c r="AT334" s="238">
        <v>9</v>
      </c>
      <c r="AU334" s="238">
        <v>55</v>
      </c>
      <c r="AV334" s="238">
        <v>11</v>
      </c>
      <c r="AW334" s="238">
        <v>21</v>
      </c>
      <c r="AX334" s="238">
        <v>2</v>
      </c>
      <c r="AY334" s="238">
        <v>3</v>
      </c>
      <c r="AZ334" s="238">
        <v>3</v>
      </c>
      <c r="BA334" s="238">
        <v>21</v>
      </c>
      <c r="BB334" s="238">
        <v>44</v>
      </c>
      <c r="BC334" s="238" t="s">
        <v>354</v>
      </c>
      <c r="BD334" s="238">
        <v>5</v>
      </c>
      <c r="BE334" s="238">
        <v>1</v>
      </c>
      <c r="BI334" s="238">
        <v>15</v>
      </c>
      <c r="BJ334" s="238">
        <v>9</v>
      </c>
      <c r="BK334" s="238">
        <v>55</v>
      </c>
      <c r="BL334" s="238">
        <v>11</v>
      </c>
      <c r="BM334" s="238">
        <v>21</v>
      </c>
      <c r="CT334" s="238">
        <v>465570.239607147</v>
      </c>
      <c r="CU334" s="238">
        <v>4967924.7396494802</v>
      </c>
      <c r="CV334" s="238">
        <v>44.863906950000001</v>
      </c>
      <c r="CW334" s="238">
        <v>-93.435810619999998</v>
      </c>
      <c r="CX334" s="238" t="s">
        <v>391</v>
      </c>
      <c r="CY334" s="238" t="s">
        <v>5040</v>
      </c>
    </row>
    <row r="335" spans="1:103" x14ac:dyDescent="0.25">
      <c r="A335" s="238">
        <v>622446</v>
      </c>
      <c r="B335" s="238">
        <v>2</v>
      </c>
      <c r="C335" s="238">
        <v>212</v>
      </c>
      <c r="D335" s="238">
        <v>158.37799999999999</v>
      </c>
      <c r="E335" s="238">
        <v>27</v>
      </c>
      <c r="F335" s="238" t="s">
        <v>2420</v>
      </c>
      <c r="H335" s="238" t="s">
        <v>354</v>
      </c>
      <c r="I335" s="238">
        <v>25</v>
      </c>
      <c r="K335" s="238">
        <v>18508774</v>
      </c>
      <c r="M335" s="238">
        <v>7</v>
      </c>
      <c r="N335" s="238">
        <v>19</v>
      </c>
      <c r="O335" s="238">
        <v>2018</v>
      </c>
      <c r="P335" s="238" t="s">
        <v>384</v>
      </c>
      <c r="Q335" s="238">
        <v>18</v>
      </c>
      <c r="R335" s="238" t="s">
        <v>356</v>
      </c>
      <c r="S335" s="238">
        <v>5</v>
      </c>
      <c r="T335" s="238">
        <v>0</v>
      </c>
      <c r="U335" s="238">
        <v>2</v>
      </c>
      <c r="V335" s="238">
        <v>12</v>
      </c>
      <c r="W335" s="238">
        <v>10</v>
      </c>
      <c r="X335" s="238">
        <v>2</v>
      </c>
      <c r="Y335" s="238">
        <v>1</v>
      </c>
      <c r="Z335" s="238">
        <v>3</v>
      </c>
      <c r="AB335" s="238">
        <v>2</v>
      </c>
      <c r="AC335" s="238">
        <v>98</v>
      </c>
      <c r="AD335" s="238" t="s">
        <v>357</v>
      </c>
      <c r="AF335" s="238" t="s">
        <v>405</v>
      </c>
      <c r="AG335" s="238">
        <v>7</v>
      </c>
      <c r="AH335" s="238">
        <v>2</v>
      </c>
      <c r="AI335" s="238">
        <v>2</v>
      </c>
      <c r="AJ335" s="238">
        <v>4</v>
      </c>
      <c r="AK335" s="238">
        <v>26</v>
      </c>
      <c r="AL335" s="238">
        <v>43</v>
      </c>
      <c r="AM335" s="238" t="s">
        <v>363</v>
      </c>
      <c r="AN335" s="238">
        <v>5</v>
      </c>
      <c r="AO335" s="238">
        <v>4</v>
      </c>
      <c r="AS335" s="238">
        <v>15</v>
      </c>
      <c r="AT335" s="238">
        <v>98</v>
      </c>
      <c r="AU335" s="238">
        <v>55</v>
      </c>
      <c r="AV335" s="238">
        <v>11</v>
      </c>
      <c r="AW335" s="238">
        <v>21</v>
      </c>
      <c r="AX335" s="238">
        <v>2</v>
      </c>
      <c r="AY335" s="238">
        <v>2</v>
      </c>
      <c r="AZ335" s="238">
        <v>4</v>
      </c>
      <c r="BA335" s="238">
        <v>26</v>
      </c>
      <c r="BB335" s="238">
        <v>49</v>
      </c>
      <c r="BC335" s="238" t="s">
        <v>363</v>
      </c>
      <c r="BD335" s="238">
        <v>5</v>
      </c>
      <c r="BE335" s="238">
        <v>1</v>
      </c>
      <c r="BI335" s="238">
        <v>15</v>
      </c>
      <c r="BJ335" s="238">
        <v>98</v>
      </c>
      <c r="BK335" s="238">
        <v>55</v>
      </c>
      <c r="BL335" s="238">
        <v>11</v>
      </c>
      <c r="BM335" s="238">
        <v>21</v>
      </c>
      <c r="CT335" s="238">
        <v>465553.30623994698</v>
      </c>
      <c r="CU335" s="238">
        <v>4967928.9729912803</v>
      </c>
      <c r="CV335" s="238">
        <v>44.863944240000002</v>
      </c>
      <c r="CW335" s="238">
        <v>-93.436025240000006</v>
      </c>
      <c r="CX335" s="238" t="s">
        <v>391</v>
      </c>
      <c r="CY335" s="238" t="s">
        <v>5041</v>
      </c>
    </row>
    <row r="336" spans="1:103" x14ac:dyDescent="0.25">
      <c r="A336" s="238">
        <v>593120</v>
      </c>
      <c r="B336" s="238">
        <v>2</v>
      </c>
      <c r="C336" s="238">
        <v>212</v>
      </c>
      <c r="D336" s="238">
        <v>158.38</v>
      </c>
      <c r="E336" s="238">
        <v>27</v>
      </c>
      <c r="F336" s="238" t="s">
        <v>2420</v>
      </c>
      <c r="H336" s="238" t="s">
        <v>354</v>
      </c>
      <c r="I336" s="238">
        <v>25</v>
      </c>
      <c r="K336" s="238">
        <v>18504488</v>
      </c>
      <c r="M336" s="238">
        <v>4</v>
      </c>
      <c r="N336" s="238">
        <v>2</v>
      </c>
      <c r="O336" s="238">
        <v>2018</v>
      </c>
      <c r="P336" s="238" t="s">
        <v>361</v>
      </c>
      <c r="Q336" s="238">
        <v>20</v>
      </c>
      <c r="R336" s="238" t="s">
        <v>369</v>
      </c>
      <c r="S336" s="238">
        <v>5</v>
      </c>
      <c r="T336" s="238">
        <v>0</v>
      </c>
      <c r="U336" s="238">
        <v>2</v>
      </c>
      <c r="V336" s="238">
        <v>5</v>
      </c>
      <c r="W336" s="238">
        <v>10</v>
      </c>
      <c r="X336" s="238">
        <v>2</v>
      </c>
      <c r="Y336" s="238">
        <v>4</v>
      </c>
      <c r="Z336" s="238">
        <v>4</v>
      </c>
      <c r="AB336" s="238">
        <v>5</v>
      </c>
      <c r="AC336" s="238">
        <v>98</v>
      </c>
      <c r="AD336" s="238" t="s">
        <v>357</v>
      </c>
      <c r="AF336" s="238" t="s">
        <v>358</v>
      </c>
      <c r="AG336" s="238">
        <v>10</v>
      </c>
      <c r="AH336" s="238">
        <v>2</v>
      </c>
      <c r="AI336" s="238">
        <v>2</v>
      </c>
      <c r="AJ336" s="238">
        <v>3</v>
      </c>
      <c r="AK336" s="238">
        <v>90</v>
      </c>
      <c r="AL336" s="238">
        <v>17</v>
      </c>
      <c r="AM336" s="238" t="s">
        <v>363</v>
      </c>
      <c r="AN336" s="238">
        <v>5</v>
      </c>
      <c r="AO336" s="238">
        <v>90</v>
      </c>
      <c r="AS336" s="238">
        <v>15</v>
      </c>
      <c r="AT336" s="238">
        <v>98</v>
      </c>
      <c r="AU336" s="238">
        <v>60</v>
      </c>
      <c r="AV336" s="238">
        <v>11</v>
      </c>
      <c r="AW336" s="238">
        <v>21</v>
      </c>
      <c r="AX336" s="238">
        <v>2</v>
      </c>
      <c r="AY336" s="238">
        <v>2</v>
      </c>
      <c r="AZ336" s="238">
        <v>3</v>
      </c>
      <c r="BA336" s="238">
        <v>21</v>
      </c>
      <c r="BB336" s="238">
        <v>38</v>
      </c>
      <c r="BC336" s="238" t="s">
        <v>354</v>
      </c>
      <c r="BD336" s="238">
        <v>5</v>
      </c>
      <c r="BE336" s="238">
        <v>1</v>
      </c>
      <c r="BI336" s="238">
        <v>15</v>
      </c>
      <c r="BJ336" s="238">
        <v>98</v>
      </c>
      <c r="BK336" s="238">
        <v>60</v>
      </c>
      <c r="BL336" s="238">
        <v>11</v>
      </c>
      <c r="BM336" s="238">
        <v>21</v>
      </c>
      <c r="CT336" s="238">
        <v>465561.77292354702</v>
      </c>
      <c r="CU336" s="238">
        <v>4967907.80628228</v>
      </c>
      <c r="CV336" s="238">
        <v>44.863754110000002</v>
      </c>
      <c r="CW336" s="238">
        <v>-93.435916629999994</v>
      </c>
      <c r="CX336" s="238" t="s">
        <v>359</v>
      </c>
      <c r="CY336" s="238" t="s">
        <v>5042</v>
      </c>
    </row>
    <row r="337" spans="1:103" x14ac:dyDescent="0.25">
      <c r="A337" s="238">
        <v>633496</v>
      </c>
      <c r="B337" s="238">
        <v>2</v>
      </c>
      <c r="C337" s="238">
        <v>212</v>
      </c>
      <c r="D337" s="238">
        <v>158.38</v>
      </c>
      <c r="E337" s="238">
        <v>27</v>
      </c>
      <c r="F337" s="238" t="s">
        <v>2420</v>
      </c>
      <c r="H337" s="238" t="s">
        <v>354</v>
      </c>
      <c r="I337" s="238">
        <v>25</v>
      </c>
      <c r="K337" s="238">
        <v>18510683</v>
      </c>
      <c r="M337" s="238">
        <v>9</v>
      </c>
      <c r="N337" s="238">
        <v>8</v>
      </c>
      <c r="O337" s="238">
        <v>2018</v>
      </c>
      <c r="P337" s="238" t="s">
        <v>364</v>
      </c>
      <c r="Q337" s="238">
        <v>12</v>
      </c>
      <c r="R337" s="238" t="s">
        <v>369</v>
      </c>
      <c r="S337" s="238">
        <v>3</v>
      </c>
      <c r="T337" s="238">
        <v>0</v>
      </c>
      <c r="U337" s="238">
        <v>2</v>
      </c>
      <c r="V337" s="238">
        <v>12</v>
      </c>
      <c r="W337" s="238">
        <v>10</v>
      </c>
      <c r="X337" s="238">
        <v>2</v>
      </c>
      <c r="Y337" s="238">
        <v>1</v>
      </c>
      <c r="Z337" s="238">
        <v>1</v>
      </c>
      <c r="AB337" s="238">
        <v>1</v>
      </c>
      <c r="AC337" s="238">
        <v>1</v>
      </c>
      <c r="AD337" s="238" t="s">
        <v>357</v>
      </c>
      <c r="AF337" s="238" t="s">
        <v>358</v>
      </c>
      <c r="AG337" s="238">
        <v>7</v>
      </c>
      <c r="AH337" s="238">
        <v>2</v>
      </c>
      <c r="AI337" s="238">
        <v>4</v>
      </c>
      <c r="AJ337" s="238">
        <v>3</v>
      </c>
      <c r="AK337" s="238">
        <v>34</v>
      </c>
      <c r="AL337" s="238">
        <v>48</v>
      </c>
      <c r="AM337" s="238" t="s">
        <v>363</v>
      </c>
      <c r="AN337" s="238">
        <v>5</v>
      </c>
      <c r="AO337" s="238">
        <v>1</v>
      </c>
      <c r="AS337" s="238">
        <v>15</v>
      </c>
      <c r="AT337" s="238">
        <v>9</v>
      </c>
      <c r="AU337" s="238">
        <v>60</v>
      </c>
      <c r="AV337" s="238">
        <v>11</v>
      </c>
      <c r="AW337" s="238">
        <v>21</v>
      </c>
      <c r="AX337" s="238">
        <v>2</v>
      </c>
      <c r="AY337" s="238">
        <v>31</v>
      </c>
      <c r="AZ337" s="238">
        <v>3</v>
      </c>
      <c r="BA337" s="238">
        <v>21</v>
      </c>
      <c r="BB337" s="238">
        <v>53</v>
      </c>
      <c r="BC337" s="238" t="s">
        <v>354</v>
      </c>
      <c r="BD337" s="238">
        <v>5</v>
      </c>
      <c r="BE337" s="238">
        <v>4</v>
      </c>
      <c r="BI337" s="238">
        <v>15</v>
      </c>
      <c r="BJ337" s="238">
        <v>9</v>
      </c>
      <c r="BK337" s="238">
        <v>60</v>
      </c>
      <c r="BL337" s="238">
        <v>11</v>
      </c>
      <c r="BM337" s="238">
        <v>21</v>
      </c>
      <c r="CT337" s="238">
        <v>465566.00626534602</v>
      </c>
      <c r="CU337" s="238">
        <v>4967890.8729150798</v>
      </c>
      <c r="CV337" s="238">
        <v>44.863601889999998</v>
      </c>
      <c r="CW337" s="238">
        <v>-93.435861900000006</v>
      </c>
      <c r="CX337" s="238" t="s">
        <v>359</v>
      </c>
      <c r="CY337" s="238" t="s">
        <v>5043</v>
      </c>
    </row>
    <row r="338" spans="1:103" x14ac:dyDescent="0.25">
      <c r="A338" s="238">
        <v>457341</v>
      </c>
      <c r="B338" s="238">
        <v>2</v>
      </c>
      <c r="C338" s="238">
        <v>212</v>
      </c>
      <c r="D338" s="238">
        <v>158.41</v>
      </c>
      <c r="E338" s="238">
        <v>27</v>
      </c>
      <c r="F338" s="238" t="s">
        <v>2420</v>
      </c>
      <c r="H338" s="238" t="s">
        <v>354</v>
      </c>
      <c r="I338" s="238">
        <v>25</v>
      </c>
      <c r="K338" s="238">
        <v>17506085</v>
      </c>
      <c r="M338" s="238">
        <v>6</v>
      </c>
      <c r="N338" s="238">
        <v>5</v>
      </c>
      <c r="O338" s="238">
        <v>2017</v>
      </c>
      <c r="P338" s="238" t="s">
        <v>361</v>
      </c>
      <c r="Q338" s="238">
        <v>17</v>
      </c>
      <c r="R338" s="238" t="s">
        <v>356</v>
      </c>
      <c r="S338" s="238">
        <v>5</v>
      </c>
      <c r="T338" s="238">
        <v>0</v>
      </c>
      <c r="U338" s="238">
        <v>2</v>
      </c>
      <c r="V338" s="238">
        <v>12</v>
      </c>
      <c r="W338" s="238">
        <v>10</v>
      </c>
      <c r="X338" s="238">
        <v>2</v>
      </c>
      <c r="Y338" s="238">
        <v>1</v>
      </c>
      <c r="Z338" s="238">
        <v>1</v>
      </c>
      <c r="AB338" s="238">
        <v>1</v>
      </c>
      <c r="AC338" s="238">
        <v>98</v>
      </c>
      <c r="AD338" s="238" t="s">
        <v>357</v>
      </c>
      <c r="AF338" s="238" t="s">
        <v>405</v>
      </c>
      <c r="AG338" s="238">
        <v>7</v>
      </c>
      <c r="AH338" s="238">
        <v>2</v>
      </c>
      <c r="AI338" s="238">
        <v>4</v>
      </c>
      <c r="AJ338" s="238">
        <v>4</v>
      </c>
      <c r="AK338" s="238">
        <v>26</v>
      </c>
      <c r="AL338" s="238">
        <v>37</v>
      </c>
      <c r="AM338" s="238" t="s">
        <v>354</v>
      </c>
      <c r="AN338" s="238">
        <v>5</v>
      </c>
      <c r="AO338" s="238">
        <v>1</v>
      </c>
      <c r="AS338" s="238">
        <v>15</v>
      </c>
      <c r="AT338" s="238">
        <v>9</v>
      </c>
      <c r="AU338" s="238">
        <v>60</v>
      </c>
      <c r="AV338" s="238">
        <v>11</v>
      </c>
      <c r="AW338" s="238">
        <v>21</v>
      </c>
      <c r="AX338" s="238">
        <v>2</v>
      </c>
      <c r="AY338" s="238">
        <v>2</v>
      </c>
      <c r="AZ338" s="238">
        <v>4</v>
      </c>
      <c r="BA338" s="238">
        <v>21</v>
      </c>
      <c r="BB338" s="238">
        <v>17</v>
      </c>
      <c r="BC338" s="238" t="s">
        <v>363</v>
      </c>
      <c r="BD338" s="238">
        <v>5</v>
      </c>
      <c r="BE338" s="238">
        <v>4</v>
      </c>
      <c r="BI338" s="238">
        <v>15</v>
      </c>
      <c r="BJ338" s="238">
        <v>9</v>
      </c>
      <c r="BK338" s="238">
        <v>60</v>
      </c>
      <c r="BL338" s="238">
        <v>11</v>
      </c>
      <c r="BM338" s="238">
        <v>21</v>
      </c>
      <c r="CT338" s="238">
        <v>465587.17297434597</v>
      </c>
      <c r="CU338" s="238">
        <v>4967924.7396494802</v>
      </c>
      <c r="CV338" s="238">
        <v>44.863907769999997</v>
      </c>
      <c r="CW338" s="238">
        <v>-93.435596279999999</v>
      </c>
      <c r="CX338" s="238" t="s">
        <v>359</v>
      </c>
      <c r="CY338" s="238" t="s">
        <v>5044</v>
      </c>
    </row>
    <row r="339" spans="1:103" x14ac:dyDescent="0.25">
      <c r="A339" s="238">
        <v>11007357</v>
      </c>
      <c r="B339" s="238">
        <v>2</v>
      </c>
      <c r="C339" s="238">
        <v>212</v>
      </c>
      <c r="D339" s="238">
        <v>158.42099999999999</v>
      </c>
      <c r="E339" s="238">
        <v>27</v>
      </c>
      <c r="F339" s="238" t="s">
        <v>2420</v>
      </c>
      <c r="H339" s="238" t="s">
        <v>354</v>
      </c>
      <c r="I339" s="238">
        <v>25</v>
      </c>
      <c r="K339" s="238">
        <v>201400047748</v>
      </c>
      <c r="L339" s="238">
        <v>143520137</v>
      </c>
      <c r="M339" s="238">
        <v>12</v>
      </c>
      <c r="N339" s="238">
        <v>9</v>
      </c>
      <c r="O339" s="238">
        <v>2014</v>
      </c>
      <c r="P339" s="238" t="s">
        <v>368</v>
      </c>
      <c r="Q339" s="238">
        <v>17</v>
      </c>
      <c r="S339" s="238">
        <v>5</v>
      </c>
      <c r="T339" s="238">
        <v>0</v>
      </c>
      <c r="U339" s="238">
        <v>3</v>
      </c>
      <c r="V339" s="238">
        <v>1</v>
      </c>
      <c r="W339" s="238">
        <v>10</v>
      </c>
      <c r="X339" s="238">
        <v>90</v>
      </c>
      <c r="Y339" s="238">
        <v>4</v>
      </c>
      <c r="Z339" s="238">
        <v>2</v>
      </c>
      <c r="AB339" s="238">
        <v>1</v>
      </c>
      <c r="AC339" s="238">
        <v>98</v>
      </c>
      <c r="AF339" s="238" t="s">
        <v>358</v>
      </c>
      <c r="AG339" s="238">
        <v>7</v>
      </c>
      <c r="AH339" s="238">
        <v>2</v>
      </c>
      <c r="AI339" s="238">
        <v>2</v>
      </c>
      <c r="AJ339" s="238">
        <v>3</v>
      </c>
      <c r="AK339" s="238">
        <v>26</v>
      </c>
      <c r="AL339" s="238">
        <v>54</v>
      </c>
      <c r="AM339" s="238" t="s">
        <v>354</v>
      </c>
      <c r="AN339" s="238">
        <v>5</v>
      </c>
      <c r="AO339" s="238">
        <v>1</v>
      </c>
      <c r="AP339" s="238">
        <v>1</v>
      </c>
      <c r="AS339" s="238">
        <v>2</v>
      </c>
      <c r="AT339" s="238">
        <v>98</v>
      </c>
      <c r="AU339" s="238">
        <v>60</v>
      </c>
      <c r="AV339" s="238">
        <v>11</v>
      </c>
      <c r="AW339" s="238">
        <v>21</v>
      </c>
      <c r="AX339" s="238">
        <v>2</v>
      </c>
      <c r="AY339" s="238">
        <v>2</v>
      </c>
      <c r="AZ339" s="238">
        <v>3</v>
      </c>
      <c r="BA339" s="238">
        <v>26</v>
      </c>
      <c r="BB339" s="238">
        <v>29</v>
      </c>
      <c r="BC339" s="238" t="s">
        <v>363</v>
      </c>
      <c r="BD339" s="238">
        <v>5</v>
      </c>
      <c r="BE339" s="238">
        <v>1</v>
      </c>
      <c r="BF339" s="238">
        <v>1</v>
      </c>
      <c r="BI339" s="238">
        <v>2</v>
      </c>
      <c r="BJ339" s="238">
        <v>98</v>
      </c>
      <c r="BK339" s="238">
        <v>60</v>
      </c>
      <c r="BL339" s="238">
        <v>11</v>
      </c>
      <c r="BM339" s="238">
        <v>21</v>
      </c>
      <c r="BN339" s="238">
        <v>2</v>
      </c>
      <c r="BO339" s="238">
        <v>2</v>
      </c>
      <c r="BP339" s="238">
        <v>3</v>
      </c>
      <c r="BQ339" s="238">
        <v>26</v>
      </c>
      <c r="BR339" s="238">
        <v>30</v>
      </c>
      <c r="BS339" s="238" t="s">
        <v>363</v>
      </c>
      <c r="BT339" s="238">
        <v>5</v>
      </c>
      <c r="BU339" s="238">
        <v>21</v>
      </c>
      <c r="BY339" s="238">
        <v>2</v>
      </c>
      <c r="BZ339" s="238">
        <v>98</v>
      </c>
      <c r="CA339" s="238">
        <v>60</v>
      </c>
      <c r="CB339" s="238">
        <v>11</v>
      </c>
      <c r="CC339" s="238">
        <v>21</v>
      </c>
      <c r="CT339" s="238">
        <v>465628</v>
      </c>
      <c r="CU339" s="238">
        <v>4967914</v>
      </c>
      <c r="CV339" s="238">
        <v>44.863808599999999</v>
      </c>
      <c r="CW339" s="238">
        <v>-93.435074799999995</v>
      </c>
      <c r="CX339" s="238" t="s">
        <v>359</v>
      </c>
    </row>
    <row r="340" spans="1:103" x14ac:dyDescent="0.25">
      <c r="A340" s="238">
        <v>594955</v>
      </c>
      <c r="B340" s="238">
        <v>2</v>
      </c>
      <c r="C340" s="238">
        <v>212</v>
      </c>
      <c r="D340" s="238">
        <v>158.43299999999999</v>
      </c>
      <c r="E340" s="238">
        <v>27</v>
      </c>
      <c r="F340" s="238" t="s">
        <v>2420</v>
      </c>
      <c r="H340" s="238" t="s">
        <v>354</v>
      </c>
      <c r="I340" s="238">
        <v>25</v>
      </c>
      <c r="K340" s="238">
        <v>18505632</v>
      </c>
      <c r="M340" s="238">
        <v>4</v>
      </c>
      <c r="N340" s="238">
        <v>27</v>
      </c>
      <c r="O340" s="238">
        <v>2018</v>
      </c>
      <c r="P340" s="238" t="s">
        <v>362</v>
      </c>
      <c r="Q340" s="238">
        <v>11</v>
      </c>
      <c r="R340" s="238" t="s">
        <v>356</v>
      </c>
      <c r="S340" s="238">
        <v>5</v>
      </c>
      <c r="T340" s="238">
        <v>0</v>
      </c>
      <c r="U340" s="238">
        <v>2</v>
      </c>
      <c r="V340" s="238">
        <v>10</v>
      </c>
      <c r="W340" s="238">
        <v>10</v>
      </c>
      <c r="X340" s="238">
        <v>2</v>
      </c>
      <c r="Y340" s="238">
        <v>1</v>
      </c>
      <c r="Z340" s="238">
        <v>1</v>
      </c>
      <c r="AB340" s="238">
        <v>1</v>
      </c>
      <c r="AC340" s="238">
        <v>98</v>
      </c>
      <c r="AD340" s="238" t="s">
        <v>357</v>
      </c>
      <c r="AF340" s="238" t="s">
        <v>358</v>
      </c>
      <c r="AG340" s="238">
        <v>5</v>
      </c>
      <c r="AH340" s="238">
        <v>2</v>
      </c>
      <c r="AI340" s="238">
        <v>14</v>
      </c>
      <c r="AJ340" s="238">
        <v>4</v>
      </c>
      <c r="AK340" s="238">
        <v>21</v>
      </c>
      <c r="AL340" s="238">
        <v>58</v>
      </c>
      <c r="AM340" s="238" t="s">
        <v>363</v>
      </c>
      <c r="AN340" s="238">
        <v>5</v>
      </c>
      <c r="AO340" s="238">
        <v>1</v>
      </c>
      <c r="AS340" s="238">
        <v>15</v>
      </c>
      <c r="AT340" s="238">
        <v>9</v>
      </c>
      <c r="AU340" s="238">
        <v>55</v>
      </c>
      <c r="AV340" s="238">
        <v>11</v>
      </c>
      <c r="AW340" s="238">
        <v>21</v>
      </c>
      <c r="AX340" s="238">
        <v>2</v>
      </c>
      <c r="AY340" s="238">
        <v>2</v>
      </c>
      <c r="AZ340" s="238">
        <v>4</v>
      </c>
      <c r="BA340" s="238">
        <v>28</v>
      </c>
      <c r="BB340" s="238">
        <v>22</v>
      </c>
      <c r="BC340" s="238" t="s">
        <v>354</v>
      </c>
      <c r="BD340" s="238">
        <v>5</v>
      </c>
      <c r="BE340" s="238">
        <v>2</v>
      </c>
      <c r="BI340" s="238">
        <v>15</v>
      </c>
      <c r="BJ340" s="238">
        <v>9</v>
      </c>
      <c r="BK340" s="238">
        <v>55</v>
      </c>
      <c r="BL340" s="238">
        <v>11</v>
      </c>
      <c r="BM340" s="238">
        <v>21</v>
      </c>
      <c r="CT340" s="238">
        <v>465646.43975954701</v>
      </c>
      <c r="CU340" s="238">
        <v>4967924.7396494802</v>
      </c>
      <c r="CV340" s="238">
        <v>44.863910629999999</v>
      </c>
      <c r="CW340" s="238">
        <v>-93.434846100000001</v>
      </c>
      <c r="CX340" s="238" t="s">
        <v>359</v>
      </c>
      <c r="CY340" s="238" t="s">
        <v>5045</v>
      </c>
    </row>
    <row r="341" spans="1:103" x14ac:dyDescent="0.25">
      <c r="A341" s="238">
        <v>454017</v>
      </c>
      <c r="B341" s="238">
        <v>2</v>
      </c>
      <c r="C341" s="238">
        <v>212</v>
      </c>
      <c r="D341" s="238">
        <v>158.43899999999999</v>
      </c>
      <c r="E341" s="238">
        <v>27</v>
      </c>
      <c r="F341" s="238" t="s">
        <v>2420</v>
      </c>
      <c r="H341" s="238" t="s">
        <v>354</v>
      </c>
      <c r="I341" s="238">
        <v>25</v>
      </c>
      <c r="K341" s="238">
        <v>17505508</v>
      </c>
      <c r="M341" s="238">
        <v>5</v>
      </c>
      <c r="N341" s="238">
        <v>22</v>
      </c>
      <c r="O341" s="238">
        <v>2017</v>
      </c>
      <c r="P341" s="238" t="s">
        <v>361</v>
      </c>
      <c r="Q341" s="238">
        <v>7</v>
      </c>
      <c r="R341" s="238" t="s">
        <v>369</v>
      </c>
      <c r="S341" s="238">
        <v>5</v>
      </c>
      <c r="T341" s="238">
        <v>0</v>
      </c>
      <c r="U341" s="238">
        <v>3</v>
      </c>
      <c r="V341" s="238">
        <v>12</v>
      </c>
      <c r="W341" s="238">
        <v>10</v>
      </c>
      <c r="X341" s="238">
        <v>29</v>
      </c>
      <c r="Y341" s="238">
        <v>1</v>
      </c>
      <c r="Z341" s="238">
        <v>1</v>
      </c>
      <c r="AB341" s="238">
        <v>1</v>
      </c>
      <c r="AC341" s="238">
        <v>98</v>
      </c>
      <c r="AD341" s="238" t="s">
        <v>357</v>
      </c>
      <c r="AF341" s="238" t="s">
        <v>358</v>
      </c>
      <c r="AG341" s="238">
        <v>7</v>
      </c>
      <c r="AH341" s="238">
        <v>2</v>
      </c>
      <c r="AI341" s="238">
        <v>2</v>
      </c>
      <c r="AJ341" s="238">
        <v>3</v>
      </c>
      <c r="AK341" s="238">
        <v>21</v>
      </c>
      <c r="AL341" s="238">
        <v>36</v>
      </c>
      <c r="AM341" s="238" t="s">
        <v>354</v>
      </c>
      <c r="AN341" s="238">
        <v>5</v>
      </c>
      <c r="AO341" s="238">
        <v>4</v>
      </c>
      <c r="AS341" s="238">
        <v>15</v>
      </c>
      <c r="AT341" s="238">
        <v>9</v>
      </c>
      <c r="AU341" s="238">
        <v>60</v>
      </c>
      <c r="AV341" s="238">
        <v>11</v>
      </c>
      <c r="AW341" s="238">
        <v>21</v>
      </c>
      <c r="AX341" s="238">
        <v>2</v>
      </c>
      <c r="AY341" s="238">
        <v>5</v>
      </c>
      <c r="AZ341" s="238">
        <v>3</v>
      </c>
      <c r="BA341" s="238">
        <v>26</v>
      </c>
      <c r="BB341" s="238">
        <v>47</v>
      </c>
      <c r="BC341" s="238" t="s">
        <v>354</v>
      </c>
      <c r="BD341" s="238">
        <v>5</v>
      </c>
      <c r="BE341" s="238">
        <v>70</v>
      </c>
      <c r="BI341" s="238">
        <v>15</v>
      </c>
      <c r="BJ341" s="238">
        <v>9</v>
      </c>
      <c r="BK341" s="238">
        <v>60</v>
      </c>
      <c r="BL341" s="238">
        <v>11</v>
      </c>
      <c r="BM341" s="238">
        <v>21</v>
      </c>
      <c r="BN341" s="238">
        <v>2</v>
      </c>
      <c r="BO341" s="238">
        <v>5</v>
      </c>
      <c r="BP341" s="238">
        <v>3</v>
      </c>
      <c r="BQ341" s="238">
        <v>26</v>
      </c>
      <c r="BR341" s="238">
        <v>38</v>
      </c>
      <c r="BS341" s="238" t="s">
        <v>354</v>
      </c>
      <c r="BT341" s="238">
        <v>5</v>
      </c>
      <c r="BU341" s="238">
        <v>1</v>
      </c>
      <c r="BY341" s="238">
        <v>15</v>
      </c>
      <c r="BZ341" s="238">
        <v>9</v>
      </c>
      <c r="CA341" s="238">
        <v>60</v>
      </c>
      <c r="CB341" s="238">
        <v>11</v>
      </c>
      <c r="CC341" s="238">
        <v>21</v>
      </c>
      <c r="CT341" s="238">
        <v>465654.90644314699</v>
      </c>
      <c r="CU341" s="238">
        <v>4967924.7396494802</v>
      </c>
      <c r="CV341" s="238">
        <v>44.863911039999998</v>
      </c>
      <c r="CW341" s="238">
        <v>-93.434738940000003</v>
      </c>
      <c r="CX341" s="238" t="s">
        <v>359</v>
      </c>
      <c r="CY341" s="238" t="s">
        <v>5046</v>
      </c>
    </row>
    <row r="342" spans="1:103" x14ac:dyDescent="0.25">
      <c r="A342" s="238">
        <v>421781</v>
      </c>
      <c r="B342" s="238">
        <v>2</v>
      </c>
      <c r="C342" s="238">
        <v>212</v>
      </c>
      <c r="D342" s="238">
        <v>158.44300000000001</v>
      </c>
      <c r="E342" s="238">
        <v>27</v>
      </c>
      <c r="F342" s="238" t="s">
        <v>2420</v>
      </c>
      <c r="H342" s="238" t="s">
        <v>354</v>
      </c>
      <c r="I342" s="238">
        <v>25</v>
      </c>
      <c r="K342" s="238">
        <v>17501183</v>
      </c>
      <c r="M342" s="238">
        <v>1</v>
      </c>
      <c r="N342" s="238">
        <v>25</v>
      </c>
      <c r="O342" s="238">
        <v>2017</v>
      </c>
      <c r="P342" s="238" t="s">
        <v>355</v>
      </c>
      <c r="Q342" s="238">
        <v>5</v>
      </c>
      <c r="R342" s="238" t="s">
        <v>356</v>
      </c>
      <c r="S342" s="238">
        <v>5</v>
      </c>
      <c r="T342" s="238">
        <v>0</v>
      </c>
      <c r="U342" s="238">
        <v>1</v>
      </c>
      <c r="W342" s="238">
        <v>56</v>
      </c>
      <c r="X342" s="238">
        <v>2</v>
      </c>
      <c r="Y342" s="238">
        <v>4</v>
      </c>
      <c r="Z342" s="238">
        <v>4</v>
      </c>
      <c r="AB342" s="238">
        <v>3</v>
      </c>
      <c r="AC342" s="238">
        <v>98</v>
      </c>
      <c r="AD342" s="238" t="s">
        <v>357</v>
      </c>
      <c r="AF342" s="238" t="s">
        <v>405</v>
      </c>
      <c r="AG342" s="238">
        <v>3</v>
      </c>
      <c r="AH342" s="238">
        <v>2</v>
      </c>
      <c r="AI342" s="238">
        <v>4</v>
      </c>
      <c r="AJ342" s="238">
        <v>4</v>
      </c>
      <c r="AK342" s="238">
        <v>21</v>
      </c>
      <c r="AL342" s="238">
        <v>50</v>
      </c>
      <c r="AM342" s="238" t="s">
        <v>354</v>
      </c>
      <c r="AN342" s="238">
        <v>5</v>
      </c>
      <c r="AO342" s="238">
        <v>70</v>
      </c>
      <c r="AS342" s="238">
        <v>15</v>
      </c>
      <c r="AT342" s="238">
        <v>9</v>
      </c>
      <c r="AU342" s="238">
        <v>60</v>
      </c>
      <c r="AV342" s="238">
        <v>11</v>
      </c>
      <c r="AW342" s="238">
        <v>21</v>
      </c>
      <c r="CT342" s="238">
        <v>465637.97307594703</v>
      </c>
      <c r="CU342" s="238">
        <v>4967941.6730166804</v>
      </c>
      <c r="CV342" s="238">
        <v>44.864062650000001</v>
      </c>
      <c r="CW342" s="238">
        <v>-93.434954419999997</v>
      </c>
      <c r="CX342" s="238" t="s">
        <v>359</v>
      </c>
      <c r="CY342" s="238" t="s">
        <v>5047</v>
      </c>
    </row>
    <row r="343" spans="1:103" x14ac:dyDescent="0.25">
      <c r="A343" s="238">
        <v>319745</v>
      </c>
      <c r="B343" s="238">
        <v>2</v>
      </c>
      <c r="C343" s="238">
        <v>212</v>
      </c>
      <c r="D343" s="238">
        <v>158.45699999999999</v>
      </c>
      <c r="E343" s="238">
        <v>27</v>
      </c>
      <c r="F343" s="238" t="s">
        <v>2420</v>
      </c>
      <c r="H343" s="238" t="s">
        <v>354</v>
      </c>
      <c r="I343" s="238">
        <v>25</v>
      </c>
      <c r="K343" s="238">
        <v>16500532</v>
      </c>
      <c r="M343" s="238">
        <v>1</v>
      </c>
      <c r="N343" s="238">
        <v>13</v>
      </c>
      <c r="O343" s="238">
        <v>2016</v>
      </c>
      <c r="P343" s="238" t="s">
        <v>355</v>
      </c>
      <c r="Q343" s="238">
        <v>7</v>
      </c>
      <c r="R343" s="238" t="s">
        <v>369</v>
      </c>
      <c r="S343" s="238">
        <v>5</v>
      </c>
      <c r="T343" s="238">
        <v>0</v>
      </c>
      <c r="U343" s="238">
        <v>2</v>
      </c>
      <c r="V343" s="238">
        <v>12</v>
      </c>
      <c r="W343" s="238">
        <v>10</v>
      </c>
      <c r="X343" s="238">
        <v>2</v>
      </c>
      <c r="Y343" s="238">
        <v>1</v>
      </c>
      <c r="Z343" s="238">
        <v>2</v>
      </c>
      <c r="AB343" s="238">
        <v>1</v>
      </c>
      <c r="AC343" s="238">
        <v>98</v>
      </c>
      <c r="AD343" s="238" t="s">
        <v>357</v>
      </c>
      <c r="AF343" s="238" t="s">
        <v>405</v>
      </c>
      <c r="AG343" s="238">
        <v>7</v>
      </c>
      <c r="AH343" s="238">
        <v>2</v>
      </c>
      <c r="AI343" s="238">
        <v>4</v>
      </c>
      <c r="AJ343" s="238">
        <v>3</v>
      </c>
      <c r="AK343" s="238">
        <v>21</v>
      </c>
      <c r="AL343" s="238">
        <v>28</v>
      </c>
      <c r="AM343" s="238" t="s">
        <v>354</v>
      </c>
      <c r="AN343" s="238">
        <v>5</v>
      </c>
      <c r="AO343" s="238">
        <v>4</v>
      </c>
      <c r="AS343" s="238">
        <v>11</v>
      </c>
      <c r="AT343" s="238">
        <v>9</v>
      </c>
      <c r="AU343" s="238">
        <v>60</v>
      </c>
      <c r="AV343" s="238">
        <v>11</v>
      </c>
      <c r="AW343" s="238">
        <v>21</v>
      </c>
      <c r="AX343" s="238">
        <v>2</v>
      </c>
      <c r="AY343" s="238">
        <v>2</v>
      </c>
      <c r="AZ343" s="238">
        <v>3</v>
      </c>
      <c r="BA343" s="238">
        <v>21</v>
      </c>
      <c r="BB343" s="238">
        <v>54</v>
      </c>
      <c r="BC343" s="238" t="s">
        <v>354</v>
      </c>
      <c r="BD343" s="238">
        <v>5</v>
      </c>
      <c r="BE343" s="238">
        <v>1</v>
      </c>
      <c r="BI343" s="238">
        <v>11</v>
      </c>
      <c r="BJ343" s="238">
        <v>9</v>
      </c>
      <c r="BK343" s="238">
        <v>60</v>
      </c>
      <c r="BL343" s="238">
        <v>11</v>
      </c>
      <c r="BM343" s="238">
        <v>21</v>
      </c>
      <c r="CT343" s="238">
        <v>465663.37312674703</v>
      </c>
      <c r="CU343" s="238">
        <v>4967933.2063330803</v>
      </c>
      <c r="CV343" s="238">
        <v>44.863987659999999</v>
      </c>
      <c r="CW343" s="238">
        <v>-93.434632339999993</v>
      </c>
      <c r="CX343" s="238" t="s">
        <v>359</v>
      </c>
      <c r="CY343" s="238" t="s">
        <v>5048</v>
      </c>
    </row>
    <row r="344" spans="1:103" x14ac:dyDescent="0.25">
      <c r="A344" s="238">
        <v>10983540</v>
      </c>
      <c r="B344" s="238">
        <v>2</v>
      </c>
      <c r="C344" s="238">
        <v>212</v>
      </c>
      <c r="D344" s="238">
        <v>158.46199999999999</v>
      </c>
      <c r="E344" s="238">
        <v>27</v>
      </c>
      <c r="F344" s="238" t="s">
        <v>2420</v>
      </c>
      <c r="H344" s="238" t="s">
        <v>354</v>
      </c>
      <c r="I344" s="238">
        <v>25</v>
      </c>
      <c r="K344" s="238">
        <v>14509626</v>
      </c>
      <c r="L344" s="238">
        <v>142520189</v>
      </c>
      <c r="M344" s="238">
        <v>9</v>
      </c>
      <c r="N344" s="238">
        <v>8</v>
      </c>
      <c r="O344" s="238">
        <v>2014</v>
      </c>
      <c r="P344" s="238" t="s">
        <v>361</v>
      </c>
      <c r="Q344" s="238">
        <v>17</v>
      </c>
      <c r="R344" s="238" t="s">
        <v>369</v>
      </c>
      <c r="S344" s="238">
        <v>5</v>
      </c>
      <c r="T344" s="238">
        <v>0</v>
      </c>
      <c r="U344" s="238">
        <v>2</v>
      </c>
      <c r="V344" s="238">
        <v>10</v>
      </c>
      <c r="W344" s="238">
        <v>10</v>
      </c>
      <c r="X344" s="238">
        <v>2</v>
      </c>
      <c r="Y344" s="238">
        <v>1</v>
      </c>
      <c r="Z344" s="238">
        <v>2</v>
      </c>
      <c r="AB344" s="238">
        <v>1</v>
      </c>
      <c r="AC344" s="238">
        <v>98</v>
      </c>
      <c r="AD344" s="238" t="s">
        <v>376</v>
      </c>
      <c r="AE344" s="238" t="s">
        <v>4836</v>
      </c>
      <c r="AF344" s="238" t="s">
        <v>358</v>
      </c>
      <c r="AG344" s="238">
        <v>5</v>
      </c>
      <c r="AH344" s="238">
        <v>2</v>
      </c>
      <c r="AI344" s="238">
        <v>2</v>
      </c>
      <c r="AJ344" s="238">
        <v>3</v>
      </c>
      <c r="AK344" s="238">
        <v>21</v>
      </c>
      <c r="AL344" s="238">
        <v>25</v>
      </c>
      <c r="AM344" s="238" t="s">
        <v>354</v>
      </c>
      <c r="AN344" s="238">
        <v>5</v>
      </c>
      <c r="AO344" s="238">
        <v>8</v>
      </c>
      <c r="AS344" s="238">
        <v>3</v>
      </c>
      <c r="AT344" s="238">
        <v>98</v>
      </c>
      <c r="AU344" s="238">
        <v>60</v>
      </c>
      <c r="AV344" s="238">
        <v>10</v>
      </c>
      <c r="AW344" s="238">
        <v>21</v>
      </c>
      <c r="AX344" s="238">
        <v>2</v>
      </c>
      <c r="AY344" s="238">
        <v>2</v>
      </c>
      <c r="AZ344" s="238">
        <v>3</v>
      </c>
      <c r="BA344" s="238">
        <v>21</v>
      </c>
      <c r="BB344" s="238">
        <v>64</v>
      </c>
      <c r="BC344" s="238" t="s">
        <v>354</v>
      </c>
      <c r="BD344" s="238">
        <v>5</v>
      </c>
      <c r="BE344" s="238">
        <v>1</v>
      </c>
      <c r="BI344" s="238">
        <v>3</v>
      </c>
      <c r="BJ344" s="238">
        <v>98</v>
      </c>
      <c r="BK344" s="238">
        <v>60</v>
      </c>
      <c r="BL344" s="238">
        <v>10</v>
      </c>
      <c r="BM344" s="238">
        <v>21</v>
      </c>
      <c r="CT344" s="238">
        <v>465695</v>
      </c>
      <c r="CU344" s="238">
        <v>4967924</v>
      </c>
      <c r="CV344" s="238">
        <v>44.863901800000001</v>
      </c>
      <c r="CW344" s="238">
        <v>-93.434237300000007</v>
      </c>
      <c r="CX344" s="238" t="s">
        <v>359</v>
      </c>
      <c r="CY344" s="238" t="s">
        <v>5049</v>
      </c>
    </row>
    <row r="345" spans="1:103" x14ac:dyDescent="0.25">
      <c r="A345" s="238">
        <v>756914</v>
      </c>
      <c r="B345" s="238">
        <v>2</v>
      </c>
      <c r="C345" s="238">
        <v>212</v>
      </c>
      <c r="D345" s="238">
        <v>158.464</v>
      </c>
      <c r="E345" s="238">
        <v>27</v>
      </c>
      <c r="F345" s="238" t="s">
        <v>2420</v>
      </c>
      <c r="H345" s="238" t="s">
        <v>354</v>
      </c>
      <c r="I345" s="238">
        <v>25</v>
      </c>
      <c r="K345" s="238">
        <v>19512846</v>
      </c>
      <c r="M345" s="238">
        <v>10</v>
      </c>
      <c r="N345" s="238">
        <v>24</v>
      </c>
      <c r="O345" s="238">
        <v>2019</v>
      </c>
      <c r="P345" s="238" t="s">
        <v>384</v>
      </c>
      <c r="Q345" s="238">
        <v>12</v>
      </c>
      <c r="R345" s="238" t="s">
        <v>369</v>
      </c>
      <c r="S345" s="238">
        <v>5</v>
      </c>
      <c r="T345" s="238">
        <v>0</v>
      </c>
      <c r="U345" s="238">
        <v>2</v>
      </c>
      <c r="V345" s="238">
        <v>12</v>
      </c>
      <c r="W345" s="238">
        <v>10</v>
      </c>
      <c r="X345" s="238">
        <v>2</v>
      </c>
      <c r="Y345" s="238">
        <v>1</v>
      </c>
      <c r="Z345" s="238">
        <v>1</v>
      </c>
      <c r="AB345" s="238">
        <v>1</v>
      </c>
      <c r="AC345" s="238">
        <v>98</v>
      </c>
      <c r="AD345" s="238" t="s">
        <v>5050</v>
      </c>
      <c r="AF345" s="238" t="s">
        <v>358</v>
      </c>
      <c r="AG345" s="238">
        <v>7</v>
      </c>
      <c r="AH345" s="238">
        <v>2</v>
      </c>
      <c r="AI345" s="238">
        <v>4</v>
      </c>
      <c r="AJ345" s="238">
        <v>3</v>
      </c>
      <c r="AK345" s="238">
        <v>21</v>
      </c>
      <c r="AL345" s="238">
        <v>40</v>
      </c>
      <c r="AM345" s="238" t="s">
        <v>354</v>
      </c>
      <c r="AN345" s="238">
        <v>5</v>
      </c>
      <c r="AO345" s="238">
        <v>1</v>
      </c>
      <c r="AS345" s="238">
        <v>15</v>
      </c>
      <c r="AT345" s="238">
        <v>9</v>
      </c>
      <c r="AU345" s="238">
        <v>60</v>
      </c>
      <c r="AV345" s="238">
        <v>11</v>
      </c>
      <c r="AW345" s="238">
        <v>21</v>
      </c>
      <c r="AX345" s="238">
        <v>2</v>
      </c>
      <c r="AY345" s="238">
        <v>2</v>
      </c>
      <c r="AZ345" s="238">
        <v>3</v>
      </c>
      <c r="BA345" s="238">
        <v>21</v>
      </c>
      <c r="BB345" s="238">
        <v>22</v>
      </c>
      <c r="BC345" s="238" t="s">
        <v>363</v>
      </c>
      <c r="BD345" s="238">
        <v>5</v>
      </c>
      <c r="BE345" s="238">
        <v>4</v>
      </c>
      <c r="BI345" s="238">
        <v>15</v>
      </c>
      <c r="BJ345" s="238">
        <v>9</v>
      </c>
      <c r="BK345" s="238">
        <v>60</v>
      </c>
      <c r="BL345" s="238">
        <v>11</v>
      </c>
      <c r="BM345" s="238">
        <v>21</v>
      </c>
      <c r="CT345" s="238">
        <v>465697.23986114701</v>
      </c>
      <c r="CU345" s="238">
        <v>4967924.7396494802</v>
      </c>
      <c r="CV345" s="238">
        <v>44.863913080000003</v>
      </c>
      <c r="CW345" s="238">
        <v>-93.434203100000005</v>
      </c>
      <c r="CX345" s="238" t="s">
        <v>359</v>
      </c>
      <c r="CY345" s="238" t="s">
        <v>5051</v>
      </c>
    </row>
    <row r="346" spans="1:103" x14ac:dyDescent="0.25">
      <c r="A346" s="238">
        <v>784879</v>
      </c>
      <c r="B346" s="238">
        <v>2</v>
      </c>
      <c r="C346" s="238">
        <v>212</v>
      </c>
      <c r="D346" s="238">
        <v>158.50899999999999</v>
      </c>
      <c r="E346" s="238">
        <v>27</v>
      </c>
      <c r="F346" s="238" t="s">
        <v>2420</v>
      </c>
      <c r="H346" s="238" t="s">
        <v>354</v>
      </c>
      <c r="I346" s="238">
        <v>25</v>
      </c>
      <c r="K346" s="238">
        <v>20501382</v>
      </c>
      <c r="L346" s="238">
        <v>200320047</v>
      </c>
      <c r="M346" s="238">
        <v>2</v>
      </c>
      <c r="N346" s="238">
        <v>1</v>
      </c>
      <c r="O346" s="238">
        <v>2020</v>
      </c>
      <c r="P346" s="238" t="s">
        <v>364</v>
      </c>
      <c r="Q346" s="238">
        <v>12</v>
      </c>
      <c r="R346" s="238" t="s">
        <v>356</v>
      </c>
      <c r="S346" s="238">
        <v>5</v>
      </c>
      <c r="T346" s="238">
        <v>0</v>
      </c>
      <c r="U346" s="238">
        <v>2</v>
      </c>
      <c r="V346" s="238">
        <v>10</v>
      </c>
      <c r="W346" s="238">
        <v>10</v>
      </c>
      <c r="X346" s="238">
        <v>2</v>
      </c>
      <c r="Y346" s="238">
        <v>1</v>
      </c>
      <c r="Z346" s="238">
        <v>2</v>
      </c>
      <c r="AB346" s="238">
        <v>1</v>
      </c>
      <c r="AC346" s="238">
        <v>98</v>
      </c>
      <c r="AD346" s="238" t="s">
        <v>357</v>
      </c>
      <c r="AF346" s="238" t="s">
        <v>405</v>
      </c>
      <c r="AG346" s="238">
        <v>5</v>
      </c>
      <c r="AH346" s="238">
        <v>2</v>
      </c>
      <c r="AI346" s="238">
        <v>2</v>
      </c>
      <c r="AJ346" s="238">
        <v>4</v>
      </c>
      <c r="AK346" s="238">
        <v>28</v>
      </c>
      <c r="AL346" s="238">
        <v>16</v>
      </c>
      <c r="AM346" s="238" t="s">
        <v>354</v>
      </c>
      <c r="AN346" s="238">
        <v>5</v>
      </c>
      <c r="AO346" s="238">
        <v>68</v>
      </c>
      <c r="AP346" s="238">
        <v>2</v>
      </c>
      <c r="AS346" s="238">
        <v>15</v>
      </c>
      <c r="AT346" s="238">
        <v>9</v>
      </c>
      <c r="AU346" s="238">
        <v>60</v>
      </c>
      <c r="AV346" s="238">
        <v>11</v>
      </c>
      <c r="AW346" s="238">
        <v>21</v>
      </c>
      <c r="AX346" s="238">
        <v>2</v>
      </c>
      <c r="AY346" s="238">
        <v>2</v>
      </c>
      <c r="AZ346" s="238">
        <v>4</v>
      </c>
      <c r="BA346" s="238">
        <v>21</v>
      </c>
      <c r="BB346" s="238">
        <v>55</v>
      </c>
      <c r="BC346" s="238" t="s">
        <v>363</v>
      </c>
      <c r="BD346" s="238">
        <v>5</v>
      </c>
      <c r="BE346" s="238">
        <v>1</v>
      </c>
      <c r="BI346" s="238">
        <v>15</v>
      </c>
      <c r="BJ346" s="238">
        <v>9</v>
      </c>
      <c r="BK346" s="238">
        <v>60</v>
      </c>
      <c r="BL346" s="238">
        <v>11</v>
      </c>
      <c r="BM346" s="238">
        <v>21</v>
      </c>
      <c r="CT346" s="238">
        <v>465777.67335534701</v>
      </c>
      <c r="CU346" s="238">
        <v>4967971.3064092798</v>
      </c>
      <c r="CV346" s="238">
        <v>44.864336129999998</v>
      </c>
      <c r="CW346" s="238">
        <v>-93.433188150000007</v>
      </c>
      <c r="CX346" s="238" t="s">
        <v>359</v>
      </c>
      <c r="CY346" s="238" t="s">
        <v>5052</v>
      </c>
    </row>
    <row r="347" spans="1:103" x14ac:dyDescent="0.25">
      <c r="A347" s="238">
        <v>500694</v>
      </c>
      <c r="B347" s="238">
        <v>2</v>
      </c>
      <c r="C347" s="238">
        <v>212</v>
      </c>
      <c r="D347" s="238">
        <v>158.52500000000001</v>
      </c>
      <c r="E347" s="238">
        <v>27</v>
      </c>
      <c r="F347" s="238" t="s">
        <v>2420</v>
      </c>
      <c r="H347" s="238" t="s">
        <v>354</v>
      </c>
      <c r="I347" s="238">
        <v>25</v>
      </c>
      <c r="K347" s="238">
        <v>17032362</v>
      </c>
      <c r="M347" s="238">
        <v>9</v>
      </c>
      <c r="N347" s="238">
        <v>12</v>
      </c>
      <c r="O347" s="238">
        <v>2017</v>
      </c>
      <c r="P347" s="238" t="s">
        <v>368</v>
      </c>
      <c r="Q347" s="238">
        <v>15</v>
      </c>
      <c r="R347" s="238" t="s">
        <v>356</v>
      </c>
      <c r="S347" s="238">
        <v>5</v>
      </c>
      <c r="T347" s="238">
        <v>0</v>
      </c>
      <c r="U347" s="238">
        <v>2</v>
      </c>
      <c r="V347" s="238">
        <v>10</v>
      </c>
      <c r="W347" s="238">
        <v>10</v>
      </c>
      <c r="X347" s="238">
        <v>26</v>
      </c>
      <c r="Y347" s="238">
        <v>1</v>
      </c>
      <c r="Z347" s="238">
        <v>1</v>
      </c>
      <c r="AB347" s="238">
        <v>1</v>
      </c>
      <c r="AC347" s="238">
        <v>98</v>
      </c>
      <c r="AD347" s="238" t="s">
        <v>357</v>
      </c>
      <c r="AF347" s="238" t="s">
        <v>405</v>
      </c>
      <c r="AG347" s="238">
        <v>5</v>
      </c>
      <c r="AH347" s="238">
        <v>2</v>
      </c>
      <c r="AI347" s="238">
        <v>2</v>
      </c>
      <c r="AJ347" s="238">
        <v>4</v>
      </c>
      <c r="AK347" s="238">
        <v>28</v>
      </c>
      <c r="AL347" s="238">
        <v>45</v>
      </c>
      <c r="AM347" s="238" t="s">
        <v>363</v>
      </c>
      <c r="AN347" s="238">
        <v>5</v>
      </c>
      <c r="AO347" s="238">
        <v>1</v>
      </c>
      <c r="AS347" s="238">
        <v>15</v>
      </c>
      <c r="AT347" s="238">
        <v>9</v>
      </c>
      <c r="AU347" s="238">
        <v>60</v>
      </c>
      <c r="AV347" s="238">
        <v>11</v>
      </c>
      <c r="AW347" s="238">
        <v>21</v>
      </c>
      <c r="AX347" s="238">
        <v>2</v>
      </c>
      <c r="AY347" s="238">
        <v>2</v>
      </c>
      <c r="AZ347" s="238">
        <v>4</v>
      </c>
      <c r="BA347" s="238">
        <v>21</v>
      </c>
      <c r="BB347" s="238">
        <v>20</v>
      </c>
      <c r="BC347" s="238" t="s">
        <v>354</v>
      </c>
      <c r="BD347" s="238">
        <v>5</v>
      </c>
      <c r="BE347" s="238">
        <v>1</v>
      </c>
      <c r="BI347" s="238">
        <v>15</v>
      </c>
      <c r="BJ347" s="238">
        <v>9</v>
      </c>
      <c r="BK347" s="238">
        <v>60</v>
      </c>
      <c r="BL347" s="238">
        <v>11</v>
      </c>
      <c r="BM347" s="238">
        <v>21</v>
      </c>
      <c r="CT347" s="238">
        <v>465766.99851375801</v>
      </c>
      <c r="CU347" s="238">
        <v>4967968.8829824803</v>
      </c>
      <c r="CV347" s="238">
        <v>44.864313799999998</v>
      </c>
      <c r="CW347" s="238">
        <v>-93.433323099999996</v>
      </c>
      <c r="CX347" s="238" t="s">
        <v>359</v>
      </c>
      <c r="CY347" s="238" t="s">
        <v>5053</v>
      </c>
    </row>
    <row r="348" spans="1:103" x14ac:dyDescent="0.25">
      <c r="A348" s="238">
        <v>500775</v>
      </c>
      <c r="B348" s="238">
        <v>2</v>
      </c>
      <c r="C348" s="238">
        <v>212</v>
      </c>
      <c r="D348" s="238">
        <v>158.583</v>
      </c>
      <c r="E348" s="238">
        <v>27</v>
      </c>
      <c r="F348" s="238" t="s">
        <v>2420</v>
      </c>
      <c r="H348" s="238" t="s">
        <v>354</v>
      </c>
      <c r="I348" s="238">
        <v>25</v>
      </c>
      <c r="K348" s="238">
        <v>17510169</v>
      </c>
      <c r="M348" s="238">
        <v>9</v>
      </c>
      <c r="N348" s="238">
        <v>12</v>
      </c>
      <c r="O348" s="238">
        <v>2017</v>
      </c>
      <c r="P348" s="238" t="s">
        <v>368</v>
      </c>
      <c r="Q348" s="238">
        <v>17</v>
      </c>
      <c r="R348" s="238" t="s">
        <v>356</v>
      </c>
      <c r="S348" s="238">
        <v>5</v>
      </c>
      <c r="T348" s="238">
        <v>0</v>
      </c>
      <c r="U348" s="238">
        <v>2</v>
      </c>
      <c r="V348" s="238">
        <v>12</v>
      </c>
      <c r="W348" s="238">
        <v>10</v>
      </c>
      <c r="X348" s="238">
        <v>2</v>
      </c>
      <c r="Y348" s="238">
        <v>1</v>
      </c>
      <c r="Z348" s="238">
        <v>1</v>
      </c>
      <c r="AB348" s="238">
        <v>1</v>
      </c>
      <c r="AC348" s="238">
        <v>98</v>
      </c>
      <c r="AD348" s="238" t="s">
        <v>357</v>
      </c>
      <c r="AF348" s="238" t="s">
        <v>405</v>
      </c>
      <c r="AG348" s="238">
        <v>7</v>
      </c>
      <c r="AH348" s="238">
        <v>2</v>
      </c>
      <c r="AI348" s="238">
        <v>2</v>
      </c>
      <c r="AJ348" s="238">
        <v>4</v>
      </c>
      <c r="AK348" s="238">
        <v>21</v>
      </c>
      <c r="AL348" s="238">
        <v>39</v>
      </c>
      <c r="AM348" s="238" t="s">
        <v>354</v>
      </c>
      <c r="AN348" s="238">
        <v>5</v>
      </c>
      <c r="AO348" s="238">
        <v>1</v>
      </c>
      <c r="AS348" s="238">
        <v>15</v>
      </c>
      <c r="AT348" s="238">
        <v>9</v>
      </c>
      <c r="AU348" s="238">
        <v>55</v>
      </c>
      <c r="AV348" s="238">
        <v>11</v>
      </c>
      <c r="AW348" s="238">
        <v>21</v>
      </c>
      <c r="AX348" s="238">
        <v>2</v>
      </c>
      <c r="AY348" s="238">
        <v>2</v>
      </c>
      <c r="AZ348" s="238">
        <v>4</v>
      </c>
      <c r="BA348" s="238">
        <v>21</v>
      </c>
      <c r="BB348" s="238">
        <v>30</v>
      </c>
      <c r="BC348" s="238" t="s">
        <v>354</v>
      </c>
      <c r="BD348" s="238">
        <v>5</v>
      </c>
      <c r="BE348" s="238">
        <v>4</v>
      </c>
      <c r="BI348" s="238">
        <v>15</v>
      </c>
      <c r="BJ348" s="238">
        <v>9</v>
      </c>
      <c r="BK348" s="238">
        <v>55</v>
      </c>
      <c r="BL348" s="238">
        <v>11</v>
      </c>
      <c r="BM348" s="238">
        <v>21</v>
      </c>
      <c r="CT348" s="238">
        <v>465858.10684954701</v>
      </c>
      <c r="CU348" s="238">
        <v>4967992.4731182801</v>
      </c>
      <c r="CV348" s="238">
        <v>44.864530530000003</v>
      </c>
      <c r="CW348" s="238">
        <v>-93.43217147</v>
      </c>
      <c r="CX348" s="238" t="s">
        <v>359</v>
      </c>
      <c r="CY348" s="238" t="s">
        <v>5054</v>
      </c>
    </row>
    <row r="349" spans="1:103" x14ac:dyDescent="0.25">
      <c r="A349" s="238">
        <v>756057</v>
      </c>
      <c r="B349" s="238">
        <v>2</v>
      </c>
      <c r="C349" s="238">
        <v>212</v>
      </c>
      <c r="D349" s="238">
        <v>158.583</v>
      </c>
      <c r="E349" s="238">
        <v>27</v>
      </c>
      <c r="F349" s="238" t="s">
        <v>2420</v>
      </c>
      <c r="H349" s="238" t="s">
        <v>354</v>
      </c>
      <c r="I349" s="238">
        <v>25</v>
      </c>
      <c r="K349" s="238">
        <v>19512249</v>
      </c>
      <c r="M349" s="238">
        <v>10</v>
      </c>
      <c r="N349" s="238">
        <v>9</v>
      </c>
      <c r="O349" s="238">
        <v>2019</v>
      </c>
      <c r="P349" s="238" t="s">
        <v>355</v>
      </c>
      <c r="Q349" s="238">
        <v>10</v>
      </c>
      <c r="R349" s="238" t="s">
        <v>356</v>
      </c>
      <c r="S349" s="238">
        <v>5</v>
      </c>
      <c r="T349" s="238">
        <v>0</v>
      </c>
      <c r="U349" s="238">
        <v>2</v>
      </c>
      <c r="V349" s="238">
        <v>10</v>
      </c>
      <c r="W349" s="238">
        <v>10</v>
      </c>
      <c r="X349" s="238">
        <v>2</v>
      </c>
      <c r="Y349" s="238">
        <v>1</v>
      </c>
      <c r="Z349" s="238">
        <v>1</v>
      </c>
      <c r="AB349" s="238">
        <v>1</v>
      </c>
      <c r="AC349" s="238">
        <v>98</v>
      </c>
      <c r="AD349" s="238" t="s">
        <v>357</v>
      </c>
      <c r="AF349" s="238" t="s">
        <v>405</v>
      </c>
      <c r="AG349" s="238">
        <v>5</v>
      </c>
      <c r="AH349" s="238">
        <v>2</v>
      </c>
      <c r="AI349" s="238">
        <v>2</v>
      </c>
      <c r="AJ349" s="238">
        <v>4</v>
      </c>
      <c r="AK349" s="238">
        <v>28</v>
      </c>
      <c r="AL349" s="238">
        <v>17</v>
      </c>
      <c r="AM349" s="238" t="s">
        <v>363</v>
      </c>
      <c r="AN349" s="238">
        <v>5</v>
      </c>
      <c r="AO349" s="238">
        <v>2</v>
      </c>
      <c r="AS349" s="238">
        <v>15</v>
      </c>
      <c r="AT349" s="238">
        <v>98</v>
      </c>
      <c r="AU349" s="238">
        <v>60</v>
      </c>
      <c r="AV349" s="238">
        <v>11</v>
      </c>
      <c r="AW349" s="238">
        <v>21</v>
      </c>
      <c r="AX349" s="238">
        <v>2</v>
      </c>
      <c r="AY349" s="238">
        <v>49</v>
      </c>
      <c r="AZ349" s="238">
        <v>4</v>
      </c>
      <c r="BA349" s="238">
        <v>21</v>
      </c>
      <c r="BB349" s="238">
        <v>55</v>
      </c>
      <c r="BC349" s="238" t="s">
        <v>354</v>
      </c>
      <c r="BD349" s="238">
        <v>5</v>
      </c>
      <c r="BE349" s="238">
        <v>1</v>
      </c>
      <c r="BI349" s="238">
        <v>15</v>
      </c>
      <c r="BJ349" s="238">
        <v>98</v>
      </c>
      <c r="BK349" s="238">
        <v>60</v>
      </c>
      <c r="BL349" s="238">
        <v>11</v>
      </c>
      <c r="BM349" s="238">
        <v>21</v>
      </c>
      <c r="CT349" s="238">
        <v>465896.20692574797</v>
      </c>
      <c r="CU349" s="238">
        <v>4967992.4731182801</v>
      </c>
      <c r="CV349" s="238">
        <v>44.864532349999998</v>
      </c>
      <c r="CW349" s="238">
        <v>-93.431689210000002</v>
      </c>
      <c r="CX349" s="238" t="s">
        <v>359</v>
      </c>
      <c r="CY349" s="238" t="s">
        <v>5055</v>
      </c>
    </row>
    <row r="350" spans="1:103" x14ac:dyDescent="0.25">
      <c r="A350" s="238">
        <v>781242</v>
      </c>
      <c r="B350" s="238">
        <v>2</v>
      </c>
      <c r="C350" s="238">
        <v>212</v>
      </c>
      <c r="D350" s="238">
        <v>158.61699999999999</v>
      </c>
      <c r="E350" s="238">
        <v>27</v>
      </c>
      <c r="F350" s="238" t="s">
        <v>2420</v>
      </c>
      <c r="H350" s="238" t="s">
        <v>354</v>
      </c>
      <c r="I350" s="238">
        <v>25</v>
      </c>
      <c r="K350" s="238">
        <v>20500762</v>
      </c>
      <c r="L350" s="238">
        <v>200180513</v>
      </c>
      <c r="M350" s="238">
        <v>1</v>
      </c>
      <c r="N350" s="238">
        <v>18</v>
      </c>
      <c r="O350" s="238">
        <v>2020</v>
      </c>
      <c r="P350" s="238" t="s">
        <v>364</v>
      </c>
      <c r="Q350" s="238">
        <v>17</v>
      </c>
      <c r="R350" s="238" t="s">
        <v>369</v>
      </c>
      <c r="S350" s="238">
        <v>5</v>
      </c>
      <c r="T350" s="238">
        <v>0</v>
      </c>
      <c r="U350" s="238">
        <v>2</v>
      </c>
      <c r="V350" s="238">
        <v>5</v>
      </c>
      <c r="W350" s="238">
        <v>10</v>
      </c>
      <c r="X350" s="238">
        <v>2</v>
      </c>
      <c r="Y350" s="238">
        <v>4</v>
      </c>
      <c r="Z350" s="238">
        <v>1</v>
      </c>
      <c r="AB350" s="238">
        <v>5</v>
      </c>
      <c r="AC350" s="238">
        <v>98</v>
      </c>
      <c r="AD350" s="238" t="s">
        <v>5056</v>
      </c>
      <c r="AF350" s="238" t="s">
        <v>405</v>
      </c>
      <c r="AG350" s="238">
        <v>10</v>
      </c>
      <c r="AH350" s="238">
        <v>2</v>
      </c>
      <c r="AI350" s="238">
        <v>2</v>
      </c>
      <c r="AJ350" s="238">
        <v>3</v>
      </c>
      <c r="AK350" s="238">
        <v>21</v>
      </c>
      <c r="AL350" s="238">
        <v>28</v>
      </c>
      <c r="AM350" s="238" t="s">
        <v>354</v>
      </c>
      <c r="AN350" s="238">
        <v>5</v>
      </c>
      <c r="AO350" s="238">
        <v>1</v>
      </c>
      <c r="AS350" s="238">
        <v>15</v>
      </c>
      <c r="AT350" s="238">
        <v>9</v>
      </c>
      <c r="AU350" s="238">
        <v>60</v>
      </c>
      <c r="AV350" s="238">
        <v>11</v>
      </c>
      <c r="AW350" s="238">
        <v>21</v>
      </c>
      <c r="AX350" s="238">
        <v>2</v>
      </c>
      <c r="AY350" s="238">
        <v>4</v>
      </c>
      <c r="AZ350" s="238">
        <v>3</v>
      </c>
      <c r="BA350" s="238">
        <v>21</v>
      </c>
      <c r="BB350" s="238">
        <v>65</v>
      </c>
      <c r="BC350" s="238" t="s">
        <v>354</v>
      </c>
      <c r="BD350" s="238">
        <v>5</v>
      </c>
      <c r="BE350" s="238">
        <v>72</v>
      </c>
      <c r="BI350" s="238">
        <v>15</v>
      </c>
      <c r="BJ350" s="238">
        <v>9</v>
      </c>
      <c r="BK350" s="238">
        <v>60</v>
      </c>
      <c r="BL350" s="238">
        <v>11</v>
      </c>
      <c r="BM350" s="238">
        <v>21</v>
      </c>
      <c r="CT350" s="238">
        <v>465951.24036914803</v>
      </c>
      <c r="CU350" s="238">
        <v>4967992.4731182801</v>
      </c>
      <c r="CV350" s="238">
        <v>44.864534980000002</v>
      </c>
      <c r="CW350" s="238">
        <v>-93.430992610000004</v>
      </c>
      <c r="CX350" s="238" t="s">
        <v>359</v>
      </c>
      <c r="CY350" s="238" t="s">
        <v>5057</v>
      </c>
    </row>
    <row r="351" spans="1:103" x14ac:dyDescent="0.25">
      <c r="A351" s="238">
        <v>803319</v>
      </c>
      <c r="B351" s="238">
        <v>2</v>
      </c>
      <c r="C351" s="238">
        <v>212</v>
      </c>
      <c r="D351" s="238">
        <v>158.62</v>
      </c>
      <c r="E351" s="238">
        <v>27</v>
      </c>
      <c r="F351" s="238" t="s">
        <v>2420</v>
      </c>
      <c r="H351" s="238" t="s">
        <v>354</v>
      </c>
      <c r="I351" s="238">
        <v>25</v>
      </c>
      <c r="K351" s="238">
        <v>20502617</v>
      </c>
      <c r="L351" s="238">
        <v>200650219</v>
      </c>
      <c r="M351" s="238">
        <v>3</v>
      </c>
      <c r="N351" s="238">
        <v>5</v>
      </c>
      <c r="O351" s="238">
        <v>2020</v>
      </c>
      <c r="P351" s="238" t="s">
        <v>384</v>
      </c>
      <c r="Q351" s="238">
        <v>20</v>
      </c>
      <c r="R351" s="238" t="s">
        <v>356</v>
      </c>
      <c r="S351" s="238">
        <v>5</v>
      </c>
      <c r="T351" s="238">
        <v>0</v>
      </c>
      <c r="U351" s="238">
        <v>2</v>
      </c>
      <c r="W351" s="238">
        <v>12</v>
      </c>
      <c r="X351" s="238">
        <v>2</v>
      </c>
      <c r="Y351" s="238">
        <v>4</v>
      </c>
      <c r="Z351" s="238">
        <v>1</v>
      </c>
      <c r="AB351" s="238">
        <v>1</v>
      </c>
      <c r="AC351" s="238">
        <v>98</v>
      </c>
      <c r="AD351" s="238" t="s">
        <v>357</v>
      </c>
      <c r="AF351" s="238" t="s">
        <v>358</v>
      </c>
      <c r="AG351" s="238">
        <v>90</v>
      </c>
      <c r="AH351" s="238">
        <v>2</v>
      </c>
      <c r="AI351" s="238">
        <v>3</v>
      </c>
      <c r="AJ351" s="238">
        <v>4</v>
      </c>
      <c r="AK351" s="238">
        <v>21</v>
      </c>
      <c r="AL351" s="238">
        <v>23</v>
      </c>
      <c r="AM351" s="238" t="s">
        <v>354</v>
      </c>
      <c r="AN351" s="238">
        <v>5</v>
      </c>
      <c r="AO351" s="238">
        <v>90</v>
      </c>
      <c r="AS351" s="238">
        <v>15</v>
      </c>
      <c r="AT351" s="238">
        <v>98</v>
      </c>
      <c r="AU351" s="238">
        <v>60</v>
      </c>
      <c r="AV351" s="238">
        <v>11</v>
      </c>
      <c r="AW351" s="238">
        <v>21</v>
      </c>
      <c r="AX351" s="238">
        <v>2</v>
      </c>
      <c r="AY351" s="238">
        <v>4</v>
      </c>
      <c r="AZ351" s="238">
        <v>3</v>
      </c>
      <c r="BA351" s="238">
        <v>21</v>
      </c>
      <c r="BB351" s="238">
        <v>61</v>
      </c>
      <c r="BC351" s="238" t="s">
        <v>363</v>
      </c>
      <c r="BD351" s="238">
        <v>5</v>
      </c>
      <c r="BE351" s="238">
        <v>1</v>
      </c>
      <c r="BI351" s="238">
        <v>15</v>
      </c>
      <c r="BJ351" s="238">
        <v>98</v>
      </c>
      <c r="BK351" s="238">
        <v>60</v>
      </c>
      <c r="BL351" s="238">
        <v>11</v>
      </c>
      <c r="BM351" s="238">
        <v>21</v>
      </c>
      <c r="CT351" s="238">
        <v>465942.77368554799</v>
      </c>
      <c r="CU351" s="238">
        <v>4967979.7730928799</v>
      </c>
      <c r="CV351" s="238">
        <v>44.864420260000003</v>
      </c>
      <c r="CW351" s="238">
        <v>-93.431098919999997</v>
      </c>
      <c r="CX351" s="238" t="s">
        <v>359</v>
      </c>
      <c r="CY351" s="238" t="s">
        <v>5058</v>
      </c>
    </row>
    <row r="352" spans="1:103" x14ac:dyDescent="0.25">
      <c r="A352" s="238">
        <v>10981480</v>
      </c>
      <c r="B352" s="238">
        <v>2</v>
      </c>
      <c r="C352" s="238">
        <v>212</v>
      </c>
      <c r="D352" s="238">
        <v>158.626</v>
      </c>
      <c r="E352" s="238">
        <v>27</v>
      </c>
      <c r="F352" s="238" t="s">
        <v>2420</v>
      </c>
      <c r="H352" s="238" t="s">
        <v>354</v>
      </c>
      <c r="I352" s="238">
        <v>25</v>
      </c>
      <c r="K352" s="238">
        <v>201400031515</v>
      </c>
      <c r="L352" s="238">
        <v>142340072</v>
      </c>
      <c r="M352" s="238">
        <v>8</v>
      </c>
      <c r="N352" s="238">
        <v>11</v>
      </c>
      <c r="O352" s="238">
        <v>2014</v>
      </c>
      <c r="P352" s="238" t="s">
        <v>361</v>
      </c>
      <c r="Q352" s="238">
        <v>12</v>
      </c>
      <c r="S352" s="238">
        <v>5</v>
      </c>
      <c r="T352" s="238">
        <v>0</v>
      </c>
      <c r="U352" s="238">
        <v>1</v>
      </c>
      <c r="V352" s="238">
        <v>90</v>
      </c>
      <c r="W352" s="238">
        <v>16</v>
      </c>
      <c r="X352" s="238">
        <v>10</v>
      </c>
      <c r="Z352" s="238">
        <v>2</v>
      </c>
      <c r="AB352" s="238">
        <v>1</v>
      </c>
      <c r="AC352" s="238">
        <v>98</v>
      </c>
      <c r="AF352" s="238" t="s">
        <v>358</v>
      </c>
      <c r="AG352" s="238">
        <v>4</v>
      </c>
      <c r="AH352" s="238">
        <v>2</v>
      </c>
      <c r="AI352" s="238">
        <v>2</v>
      </c>
      <c r="AJ352" s="238">
        <v>3</v>
      </c>
      <c r="AK352" s="238">
        <v>21</v>
      </c>
      <c r="AL352" s="238">
        <v>24</v>
      </c>
      <c r="AM352" s="238" t="s">
        <v>363</v>
      </c>
      <c r="AN352" s="238">
        <v>5</v>
      </c>
      <c r="AO352" s="238">
        <v>1</v>
      </c>
      <c r="AS352" s="238">
        <v>1</v>
      </c>
      <c r="AT352" s="238">
        <v>98</v>
      </c>
      <c r="AU352" s="238">
        <v>60</v>
      </c>
      <c r="AV352" s="238">
        <v>11</v>
      </c>
      <c r="AW352" s="238">
        <v>21</v>
      </c>
      <c r="CT352" s="238">
        <v>465952</v>
      </c>
      <c r="CU352" s="238">
        <v>4967978</v>
      </c>
      <c r="CV352" s="238">
        <v>44.864403600000003</v>
      </c>
      <c r="CW352" s="238">
        <v>-93.4309765</v>
      </c>
      <c r="CX352" s="238" t="s">
        <v>359</v>
      </c>
    </row>
    <row r="353" spans="1:103" x14ac:dyDescent="0.25">
      <c r="A353" s="238">
        <v>412497</v>
      </c>
      <c r="B353" s="238">
        <v>2</v>
      </c>
      <c r="C353" s="238">
        <v>212</v>
      </c>
      <c r="D353" s="238">
        <v>158.62700000000001</v>
      </c>
      <c r="E353" s="238">
        <v>27</v>
      </c>
      <c r="F353" s="238" t="s">
        <v>2420</v>
      </c>
      <c r="H353" s="238" t="s">
        <v>354</v>
      </c>
      <c r="I353" s="238">
        <v>25</v>
      </c>
      <c r="K353" s="238">
        <v>17500289</v>
      </c>
      <c r="M353" s="238">
        <v>1</v>
      </c>
      <c r="N353" s="238">
        <v>6</v>
      </c>
      <c r="O353" s="238">
        <v>2017</v>
      </c>
      <c r="P353" s="238" t="s">
        <v>362</v>
      </c>
      <c r="Q353" s="238">
        <v>14</v>
      </c>
      <c r="R353" s="238" t="s">
        <v>356</v>
      </c>
      <c r="S353" s="238">
        <v>5</v>
      </c>
      <c r="T353" s="238">
        <v>0</v>
      </c>
      <c r="U353" s="238">
        <v>2</v>
      </c>
      <c r="V353" s="238">
        <v>10</v>
      </c>
      <c r="W353" s="238">
        <v>10</v>
      </c>
      <c r="X353" s="238">
        <v>2</v>
      </c>
      <c r="Y353" s="238">
        <v>1</v>
      </c>
      <c r="Z353" s="238">
        <v>2</v>
      </c>
      <c r="AB353" s="238">
        <v>1</v>
      </c>
      <c r="AC353" s="238">
        <v>98</v>
      </c>
      <c r="AD353" s="238" t="s">
        <v>357</v>
      </c>
      <c r="AF353" s="238" t="s">
        <v>405</v>
      </c>
      <c r="AG353" s="238">
        <v>5</v>
      </c>
      <c r="AH353" s="238">
        <v>2</v>
      </c>
      <c r="AI353" s="238">
        <v>48</v>
      </c>
      <c r="AJ353" s="238">
        <v>4</v>
      </c>
      <c r="AK353" s="238">
        <v>21</v>
      </c>
      <c r="AL353" s="238">
        <v>56</v>
      </c>
      <c r="AM353" s="238" t="s">
        <v>354</v>
      </c>
      <c r="AN353" s="238">
        <v>5</v>
      </c>
      <c r="AO353" s="238">
        <v>1</v>
      </c>
      <c r="AS353" s="238">
        <v>15</v>
      </c>
      <c r="AT353" s="238">
        <v>9</v>
      </c>
      <c r="AU353" s="238">
        <v>60</v>
      </c>
      <c r="AV353" s="238">
        <v>11</v>
      </c>
      <c r="AW353" s="238">
        <v>21</v>
      </c>
      <c r="AX353" s="238">
        <v>2</v>
      </c>
      <c r="AY353" s="238">
        <v>2</v>
      </c>
      <c r="AZ353" s="238">
        <v>4</v>
      </c>
      <c r="BA353" s="238">
        <v>28</v>
      </c>
      <c r="BB353" s="238">
        <v>28</v>
      </c>
      <c r="BC353" s="238" t="s">
        <v>363</v>
      </c>
      <c r="BD353" s="238">
        <v>5</v>
      </c>
      <c r="BE353" s="238">
        <v>7</v>
      </c>
      <c r="BI353" s="238">
        <v>15</v>
      </c>
      <c r="BJ353" s="238">
        <v>9</v>
      </c>
      <c r="BK353" s="238">
        <v>60</v>
      </c>
      <c r="BL353" s="238">
        <v>11</v>
      </c>
      <c r="BM353" s="238">
        <v>21</v>
      </c>
      <c r="CT353" s="238">
        <v>465925.84031834803</v>
      </c>
      <c r="CU353" s="238">
        <v>4968009.4064854803</v>
      </c>
      <c r="CV353" s="238">
        <v>44.864686200000001</v>
      </c>
      <c r="CW353" s="238">
        <v>-93.431315249999997</v>
      </c>
      <c r="CX353" s="238" t="s">
        <v>359</v>
      </c>
      <c r="CY353" s="238" t="s">
        <v>5059</v>
      </c>
    </row>
    <row r="354" spans="1:103" x14ac:dyDescent="0.25">
      <c r="A354" s="238">
        <v>529609</v>
      </c>
      <c r="B354" s="238">
        <v>2</v>
      </c>
      <c r="C354" s="238">
        <v>212</v>
      </c>
      <c r="D354" s="238">
        <v>158.63300000000001</v>
      </c>
      <c r="E354" s="238">
        <v>27</v>
      </c>
      <c r="F354" s="238" t="s">
        <v>2420</v>
      </c>
      <c r="H354" s="238" t="s">
        <v>354</v>
      </c>
      <c r="I354" s="238">
        <v>25</v>
      </c>
      <c r="K354" s="238">
        <v>17514906</v>
      </c>
      <c r="M354" s="238">
        <v>12</v>
      </c>
      <c r="N354" s="238">
        <v>28</v>
      </c>
      <c r="O354" s="238">
        <v>2017</v>
      </c>
      <c r="P354" s="238" t="s">
        <v>384</v>
      </c>
      <c r="Q354" s="238">
        <v>11</v>
      </c>
      <c r="R354" s="238" t="s">
        <v>369</v>
      </c>
      <c r="S354" s="238">
        <v>5</v>
      </c>
      <c r="T354" s="238">
        <v>0</v>
      </c>
      <c r="U354" s="238">
        <v>2</v>
      </c>
      <c r="V354" s="238">
        <v>10</v>
      </c>
      <c r="W354" s="238">
        <v>10</v>
      </c>
      <c r="X354" s="238">
        <v>2</v>
      </c>
      <c r="Y354" s="238">
        <v>1</v>
      </c>
      <c r="Z354" s="238">
        <v>1</v>
      </c>
      <c r="AB354" s="238">
        <v>5</v>
      </c>
      <c r="AC354" s="238">
        <v>98</v>
      </c>
      <c r="AD354" s="238" t="s">
        <v>357</v>
      </c>
      <c r="AF354" s="238" t="s">
        <v>405</v>
      </c>
      <c r="AG354" s="238">
        <v>5</v>
      </c>
      <c r="AH354" s="238">
        <v>2</v>
      </c>
      <c r="AI354" s="238">
        <v>4</v>
      </c>
      <c r="AJ354" s="238">
        <v>3</v>
      </c>
      <c r="AK354" s="238">
        <v>28</v>
      </c>
      <c r="AL354" s="238">
        <v>53</v>
      </c>
      <c r="AM354" s="238" t="s">
        <v>354</v>
      </c>
      <c r="AN354" s="238">
        <v>5</v>
      </c>
      <c r="AO354" s="238">
        <v>68</v>
      </c>
      <c r="AS354" s="238">
        <v>15</v>
      </c>
      <c r="AT354" s="238">
        <v>9</v>
      </c>
      <c r="AU354" s="238">
        <v>60</v>
      </c>
      <c r="AV354" s="238">
        <v>11</v>
      </c>
      <c r="AW354" s="238">
        <v>21</v>
      </c>
      <c r="AX354" s="238">
        <v>2</v>
      </c>
      <c r="AY354" s="238">
        <v>4</v>
      </c>
      <c r="AZ354" s="238">
        <v>3</v>
      </c>
      <c r="BA354" s="238">
        <v>21</v>
      </c>
      <c r="BB354" s="238">
        <v>21</v>
      </c>
      <c r="BC354" s="238" t="s">
        <v>363</v>
      </c>
      <c r="BD354" s="238">
        <v>5</v>
      </c>
      <c r="BE354" s="238">
        <v>1</v>
      </c>
      <c r="BI354" s="238">
        <v>15</v>
      </c>
      <c r="BJ354" s="238">
        <v>9</v>
      </c>
      <c r="BK354" s="238">
        <v>60</v>
      </c>
      <c r="BL354" s="238">
        <v>11</v>
      </c>
      <c r="BM354" s="238">
        <v>21</v>
      </c>
      <c r="CT354" s="238">
        <v>465938.540343748</v>
      </c>
      <c r="CU354" s="238">
        <v>4967996.7064600801</v>
      </c>
      <c r="CV354" s="238">
        <v>44.86457249</v>
      </c>
      <c r="CW354" s="238">
        <v>-93.431153649999999</v>
      </c>
      <c r="CX354" s="238" t="s">
        <v>359</v>
      </c>
      <c r="CY354" s="238" t="s">
        <v>5060</v>
      </c>
    </row>
    <row r="355" spans="1:103" x14ac:dyDescent="0.25">
      <c r="A355" s="238">
        <v>740328</v>
      </c>
      <c r="B355" s="238">
        <v>2</v>
      </c>
      <c r="C355" s="238">
        <v>212</v>
      </c>
      <c r="D355" s="238">
        <v>158.63300000000001</v>
      </c>
      <c r="E355" s="238">
        <v>27</v>
      </c>
      <c r="F355" s="238" t="s">
        <v>2420</v>
      </c>
      <c r="H355" s="238" t="s">
        <v>354</v>
      </c>
      <c r="I355" s="238">
        <v>25</v>
      </c>
      <c r="K355" s="238">
        <v>19509839</v>
      </c>
      <c r="M355" s="238">
        <v>8</v>
      </c>
      <c r="N355" s="238">
        <v>13</v>
      </c>
      <c r="O355" s="238">
        <v>2019</v>
      </c>
      <c r="P355" s="238" t="s">
        <v>368</v>
      </c>
      <c r="Q355" s="238">
        <v>17</v>
      </c>
      <c r="R355" s="238" t="s">
        <v>356</v>
      </c>
      <c r="S355" s="238">
        <v>5</v>
      </c>
      <c r="T355" s="238">
        <v>0</v>
      </c>
      <c r="U355" s="238">
        <v>2</v>
      </c>
      <c r="V355" s="238">
        <v>10</v>
      </c>
      <c r="W355" s="238">
        <v>10</v>
      </c>
      <c r="X355" s="238">
        <v>2</v>
      </c>
      <c r="Y355" s="238">
        <v>1</v>
      </c>
      <c r="Z355" s="238">
        <v>1</v>
      </c>
      <c r="AB355" s="238">
        <v>1</v>
      </c>
      <c r="AC355" s="238">
        <v>98</v>
      </c>
      <c r="AD355" s="238" t="s">
        <v>5061</v>
      </c>
      <c r="AF355" s="238" t="s">
        <v>405</v>
      </c>
      <c r="AG355" s="238">
        <v>5</v>
      </c>
      <c r="AH355" s="238">
        <v>2</v>
      </c>
      <c r="AI355" s="238">
        <v>3</v>
      </c>
      <c r="AJ355" s="238">
        <v>4</v>
      </c>
      <c r="AK355" s="238">
        <v>21</v>
      </c>
      <c r="AL355" s="238">
        <v>51</v>
      </c>
      <c r="AM355" s="238" t="s">
        <v>354</v>
      </c>
      <c r="AN355" s="238">
        <v>5</v>
      </c>
      <c r="AO355" s="238">
        <v>1</v>
      </c>
      <c r="AS355" s="238">
        <v>15</v>
      </c>
      <c r="AT355" s="238">
        <v>9</v>
      </c>
      <c r="AU355" s="238">
        <v>60</v>
      </c>
      <c r="AV355" s="238">
        <v>11</v>
      </c>
      <c r="AW355" s="238">
        <v>21</v>
      </c>
      <c r="AX355" s="238">
        <v>2</v>
      </c>
      <c r="AY355" s="238">
        <v>3</v>
      </c>
      <c r="AZ355" s="238">
        <v>4</v>
      </c>
      <c r="BA355" s="238">
        <v>28</v>
      </c>
      <c r="BB355" s="238">
        <v>20</v>
      </c>
      <c r="BC355" s="238" t="s">
        <v>354</v>
      </c>
      <c r="BD355" s="238">
        <v>5</v>
      </c>
      <c r="BE355" s="238">
        <v>2</v>
      </c>
      <c r="BI355" s="238">
        <v>15</v>
      </c>
      <c r="BJ355" s="238">
        <v>9</v>
      </c>
      <c r="BK355" s="238">
        <v>60</v>
      </c>
      <c r="BL355" s="238">
        <v>11</v>
      </c>
      <c r="BM355" s="238">
        <v>21</v>
      </c>
      <c r="CT355" s="238">
        <v>465972.40707814798</v>
      </c>
      <c r="CU355" s="238">
        <v>4968013.6398272803</v>
      </c>
      <c r="CV355" s="238">
        <v>44.864726539999999</v>
      </c>
      <c r="CW355" s="238">
        <v>-93.430726109999995</v>
      </c>
      <c r="CX355" s="238" t="s">
        <v>359</v>
      </c>
      <c r="CY355" s="238" t="s">
        <v>5062</v>
      </c>
    </row>
    <row r="356" spans="1:103" x14ac:dyDescent="0.25">
      <c r="A356" s="238">
        <v>526862</v>
      </c>
      <c r="B356" s="238">
        <v>2</v>
      </c>
      <c r="C356" s="238">
        <v>212</v>
      </c>
      <c r="D356" s="238">
        <v>158.63999999999999</v>
      </c>
      <c r="E356" s="238">
        <v>27</v>
      </c>
      <c r="F356" s="238" t="s">
        <v>2420</v>
      </c>
      <c r="H356" s="238" t="s">
        <v>354</v>
      </c>
      <c r="I356" s="238">
        <v>25</v>
      </c>
      <c r="K356" s="238">
        <v>17514548</v>
      </c>
      <c r="M356" s="238">
        <v>12</v>
      </c>
      <c r="N356" s="238">
        <v>20</v>
      </c>
      <c r="O356" s="238">
        <v>2017</v>
      </c>
      <c r="P356" s="238" t="s">
        <v>355</v>
      </c>
      <c r="Q356" s="238">
        <v>17</v>
      </c>
      <c r="R356" s="238" t="s">
        <v>356</v>
      </c>
      <c r="S356" s="238">
        <v>5</v>
      </c>
      <c r="T356" s="238">
        <v>0</v>
      </c>
      <c r="U356" s="238">
        <v>4</v>
      </c>
      <c r="V356" s="238">
        <v>12</v>
      </c>
      <c r="W356" s="238">
        <v>10</v>
      </c>
      <c r="X356" s="238">
        <v>2</v>
      </c>
      <c r="Y356" s="238">
        <v>4</v>
      </c>
      <c r="Z356" s="238">
        <v>1</v>
      </c>
      <c r="AB356" s="238">
        <v>1</v>
      </c>
      <c r="AC356" s="238">
        <v>98</v>
      </c>
      <c r="AD356" s="238" t="s">
        <v>5063</v>
      </c>
      <c r="AF356" s="238" t="s">
        <v>405</v>
      </c>
      <c r="AG356" s="238">
        <v>7</v>
      </c>
      <c r="AH356" s="238">
        <v>2</v>
      </c>
      <c r="AI356" s="238">
        <v>4</v>
      </c>
      <c r="AJ356" s="238">
        <v>4</v>
      </c>
      <c r="AK356" s="238">
        <v>26</v>
      </c>
      <c r="AL356" s="238">
        <v>17</v>
      </c>
      <c r="AM356" s="238" t="s">
        <v>363</v>
      </c>
      <c r="AN356" s="238">
        <v>5</v>
      </c>
      <c r="AO356" s="238">
        <v>1</v>
      </c>
      <c r="AS356" s="238">
        <v>15</v>
      </c>
      <c r="AT356" s="238">
        <v>9</v>
      </c>
      <c r="AU356" s="238">
        <v>60</v>
      </c>
      <c r="AV356" s="238">
        <v>11</v>
      </c>
      <c r="AW356" s="238">
        <v>21</v>
      </c>
      <c r="AX356" s="238">
        <v>2</v>
      </c>
      <c r="AY356" s="238">
        <v>4</v>
      </c>
      <c r="AZ356" s="238">
        <v>4</v>
      </c>
      <c r="BA356" s="238">
        <v>21</v>
      </c>
      <c r="BB356" s="238">
        <v>20</v>
      </c>
      <c r="BC356" s="238" t="s">
        <v>354</v>
      </c>
      <c r="BD356" s="238">
        <v>5</v>
      </c>
      <c r="BE356" s="238">
        <v>74</v>
      </c>
      <c r="BI356" s="238">
        <v>15</v>
      </c>
      <c r="BJ356" s="238">
        <v>9</v>
      </c>
      <c r="BK356" s="238">
        <v>60</v>
      </c>
      <c r="BL356" s="238">
        <v>11</v>
      </c>
      <c r="BM356" s="238">
        <v>21</v>
      </c>
      <c r="BN356" s="238">
        <v>2</v>
      </c>
      <c r="BO356" s="238">
        <v>2</v>
      </c>
      <c r="BP356" s="238">
        <v>4</v>
      </c>
      <c r="BQ356" s="238">
        <v>26</v>
      </c>
      <c r="BR356" s="238">
        <v>48</v>
      </c>
      <c r="BS356" s="238" t="s">
        <v>354</v>
      </c>
      <c r="BT356" s="238">
        <v>5</v>
      </c>
      <c r="BU356" s="238">
        <v>1</v>
      </c>
      <c r="BY356" s="238">
        <v>15</v>
      </c>
      <c r="BZ356" s="238">
        <v>9</v>
      </c>
      <c r="CA356" s="238">
        <v>60</v>
      </c>
      <c r="CB356" s="238">
        <v>11</v>
      </c>
      <c r="CC356" s="238">
        <v>21</v>
      </c>
      <c r="CD356" s="238">
        <v>2</v>
      </c>
      <c r="CE356" s="238">
        <v>2</v>
      </c>
      <c r="CF356" s="238">
        <v>4</v>
      </c>
      <c r="CG356" s="238">
        <v>34</v>
      </c>
      <c r="CH356" s="238">
        <v>52</v>
      </c>
      <c r="CI356" s="238" t="s">
        <v>354</v>
      </c>
      <c r="CJ356" s="238">
        <v>5</v>
      </c>
      <c r="CK356" s="238">
        <v>1</v>
      </c>
      <c r="CO356" s="238">
        <v>15</v>
      </c>
      <c r="CP356" s="238">
        <v>9</v>
      </c>
      <c r="CQ356" s="238">
        <v>60</v>
      </c>
      <c r="CR356" s="238">
        <v>11</v>
      </c>
      <c r="CS356" s="238">
        <v>21</v>
      </c>
      <c r="CT356" s="238">
        <v>465951.24036914803</v>
      </c>
      <c r="CU356" s="238">
        <v>4967992.4731182801</v>
      </c>
      <c r="CV356" s="238">
        <v>44.864534980000002</v>
      </c>
      <c r="CW356" s="238">
        <v>-93.430992610000004</v>
      </c>
      <c r="CX356" s="238" t="s">
        <v>359</v>
      </c>
      <c r="CY356" s="238" t="s">
        <v>5064</v>
      </c>
    </row>
    <row r="357" spans="1:103" x14ac:dyDescent="0.25">
      <c r="A357" s="238">
        <v>776042</v>
      </c>
      <c r="B357" s="238">
        <v>2</v>
      </c>
      <c r="C357" s="238">
        <v>212</v>
      </c>
      <c r="D357" s="238">
        <v>158.63999999999999</v>
      </c>
      <c r="E357" s="238">
        <v>27</v>
      </c>
      <c r="F357" s="238" t="s">
        <v>2420</v>
      </c>
      <c r="H357" s="238" t="s">
        <v>354</v>
      </c>
      <c r="I357" s="238">
        <v>25</v>
      </c>
      <c r="K357" s="238">
        <v>19516064</v>
      </c>
      <c r="M357" s="238">
        <v>12</v>
      </c>
      <c r="N357" s="238">
        <v>31</v>
      </c>
      <c r="O357" s="238">
        <v>2019</v>
      </c>
      <c r="P357" s="238" t="s">
        <v>368</v>
      </c>
      <c r="Q357" s="238">
        <v>10</v>
      </c>
      <c r="R357" s="238" t="s">
        <v>356</v>
      </c>
      <c r="S357" s="238">
        <v>5</v>
      </c>
      <c r="T357" s="238">
        <v>0</v>
      </c>
      <c r="U357" s="238">
        <v>2</v>
      </c>
      <c r="V357" s="238">
        <v>10</v>
      </c>
      <c r="W357" s="238">
        <v>10</v>
      </c>
      <c r="X357" s="238">
        <v>2</v>
      </c>
      <c r="Y357" s="238">
        <v>1</v>
      </c>
      <c r="Z357" s="238">
        <v>1</v>
      </c>
      <c r="AB357" s="238">
        <v>5</v>
      </c>
      <c r="AC357" s="238">
        <v>98</v>
      </c>
      <c r="AD357" s="238" t="s">
        <v>5065</v>
      </c>
      <c r="AF357" s="238" t="s">
        <v>405</v>
      </c>
      <c r="AG357" s="238">
        <v>5</v>
      </c>
      <c r="AH357" s="238">
        <v>2</v>
      </c>
      <c r="AI357" s="238">
        <v>2</v>
      </c>
      <c r="AJ357" s="238">
        <v>4</v>
      </c>
      <c r="AK357" s="238">
        <v>34</v>
      </c>
      <c r="AL357" s="238">
        <v>74</v>
      </c>
      <c r="AM357" s="238" t="s">
        <v>363</v>
      </c>
      <c r="AN357" s="238">
        <v>5</v>
      </c>
      <c r="AO357" s="238">
        <v>72</v>
      </c>
      <c r="AS357" s="238">
        <v>15</v>
      </c>
      <c r="AT357" s="238">
        <v>9</v>
      </c>
      <c r="AU357" s="238">
        <v>60</v>
      </c>
      <c r="AV357" s="238">
        <v>11</v>
      </c>
      <c r="AW357" s="238">
        <v>21</v>
      </c>
      <c r="AX357" s="238">
        <v>2</v>
      </c>
      <c r="AY357" s="238">
        <v>4</v>
      </c>
      <c r="AZ357" s="238">
        <v>4</v>
      </c>
      <c r="BA357" s="238">
        <v>21</v>
      </c>
      <c r="BB357" s="238">
        <v>48</v>
      </c>
      <c r="BC357" s="238" t="s">
        <v>354</v>
      </c>
      <c r="BD357" s="238">
        <v>5</v>
      </c>
      <c r="BE357" s="238">
        <v>72</v>
      </c>
      <c r="BI357" s="238">
        <v>15</v>
      </c>
      <c r="BJ357" s="238">
        <v>9</v>
      </c>
      <c r="BK357" s="238">
        <v>60</v>
      </c>
      <c r="BL357" s="238">
        <v>11</v>
      </c>
      <c r="BM357" s="238">
        <v>21</v>
      </c>
      <c r="CT357" s="238">
        <v>465985.10710354801</v>
      </c>
      <c r="CU357" s="238">
        <v>4968009.4064854803</v>
      </c>
      <c r="CV357" s="238">
        <v>44.864689030000001</v>
      </c>
      <c r="CW357" s="238">
        <v>-93.43056507</v>
      </c>
      <c r="CX357" s="238" t="s">
        <v>359</v>
      </c>
      <c r="CY357" s="238" t="s">
        <v>5066</v>
      </c>
    </row>
    <row r="358" spans="1:103" x14ac:dyDescent="0.25">
      <c r="A358" s="238">
        <v>10748361</v>
      </c>
      <c r="B358" s="238">
        <v>2</v>
      </c>
      <c r="C358" s="238">
        <v>212</v>
      </c>
      <c r="D358" s="238">
        <v>158.642</v>
      </c>
      <c r="E358" s="238">
        <v>27</v>
      </c>
      <c r="F358" s="238" t="s">
        <v>2420</v>
      </c>
      <c r="H358" s="238" t="s">
        <v>354</v>
      </c>
      <c r="I358" s="238">
        <v>25</v>
      </c>
      <c r="K358" s="238">
        <v>11509609</v>
      </c>
      <c r="L358" s="238">
        <v>112790027</v>
      </c>
      <c r="M358" s="238">
        <v>9</v>
      </c>
      <c r="N358" s="238">
        <v>29</v>
      </c>
      <c r="O358" s="238">
        <v>2011</v>
      </c>
      <c r="P358" s="238" t="s">
        <v>384</v>
      </c>
      <c r="Q358" s="238">
        <v>17</v>
      </c>
      <c r="R358" s="238" t="s">
        <v>356</v>
      </c>
      <c r="S358" s="238">
        <v>5</v>
      </c>
      <c r="T358" s="238">
        <v>0</v>
      </c>
      <c r="U358" s="238">
        <v>3</v>
      </c>
      <c r="V358" s="238">
        <v>1</v>
      </c>
      <c r="W358" s="238">
        <v>10</v>
      </c>
      <c r="X358" s="238">
        <v>2</v>
      </c>
      <c r="Y358" s="238">
        <v>1</v>
      </c>
      <c r="Z358" s="238">
        <v>1</v>
      </c>
      <c r="AB358" s="238">
        <v>1</v>
      </c>
      <c r="AC358" s="238">
        <v>98</v>
      </c>
      <c r="AD358" s="238" t="s">
        <v>376</v>
      </c>
      <c r="AE358" s="238" t="s">
        <v>4894</v>
      </c>
      <c r="AF358" s="238" t="s">
        <v>358</v>
      </c>
      <c r="AG358" s="238">
        <v>7</v>
      </c>
      <c r="AH358" s="238">
        <v>2</v>
      </c>
      <c r="AI358" s="238">
        <v>2</v>
      </c>
      <c r="AJ358" s="238">
        <v>4</v>
      </c>
      <c r="AK358" s="238">
        <v>26</v>
      </c>
      <c r="AL358" s="238">
        <v>23</v>
      </c>
      <c r="AM358" s="238" t="s">
        <v>363</v>
      </c>
      <c r="AN358" s="238">
        <v>5</v>
      </c>
      <c r="AO358" s="238">
        <v>1</v>
      </c>
      <c r="AS358" s="238">
        <v>1</v>
      </c>
      <c r="AT358" s="238">
        <v>98</v>
      </c>
      <c r="AU358" s="238">
        <v>55</v>
      </c>
      <c r="AV358" s="238">
        <v>11</v>
      </c>
      <c r="AW358" s="238">
        <v>21</v>
      </c>
      <c r="AX358" s="238">
        <v>2</v>
      </c>
      <c r="AY358" s="238">
        <v>4</v>
      </c>
      <c r="AZ358" s="238">
        <v>4</v>
      </c>
      <c r="BA358" s="238">
        <v>26</v>
      </c>
      <c r="BB358" s="238">
        <v>31</v>
      </c>
      <c r="BC358" s="238" t="s">
        <v>363</v>
      </c>
      <c r="BD358" s="238">
        <v>5</v>
      </c>
      <c r="BE358" s="238">
        <v>5</v>
      </c>
      <c r="BI358" s="238">
        <v>1</v>
      </c>
      <c r="BJ358" s="238">
        <v>98</v>
      </c>
      <c r="BK358" s="238">
        <v>55</v>
      </c>
      <c r="BL358" s="238">
        <v>11</v>
      </c>
      <c r="BM358" s="238">
        <v>21</v>
      </c>
      <c r="BN358" s="238">
        <v>2</v>
      </c>
      <c r="BO358" s="238">
        <v>2</v>
      </c>
      <c r="BP358" s="238">
        <v>4</v>
      </c>
      <c r="BQ358" s="238">
        <v>26</v>
      </c>
      <c r="BR358" s="238">
        <v>30</v>
      </c>
      <c r="BS358" s="238" t="s">
        <v>363</v>
      </c>
      <c r="BT358" s="238">
        <v>5</v>
      </c>
      <c r="BU358" s="238">
        <v>5</v>
      </c>
      <c r="BY358" s="238">
        <v>1</v>
      </c>
      <c r="BZ358" s="238">
        <v>98</v>
      </c>
      <c r="CA358" s="238">
        <v>55</v>
      </c>
      <c r="CB358" s="238">
        <v>11</v>
      </c>
      <c r="CC358" s="238">
        <v>21</v>
      </c>
      <c r="CT358" s="238">
        <v>465977</v>
      </c>
      <c r="CU358" s="238">
        <v>4967983</v>
      </c>
      <c r="CV358" s="238">
        <v>44.8644514</v>
      </c>
      <c r="CW358" s="238">
        <v>-93.430666400000007</v>
      </c>
      <c r="CX358" s="238" t="s">
        <v>359</v>
      </c>
      <c r="CY358" s="238" t="s">
        <v>5067</v>
      </c>
    </row>
    <row r="359" spans="1:103" x14ac:dyDescent="0.25">
      <c r="A359" s="238">
        <v>815419</v>
      </c>
      <c r="B359" s="238">
        <v>2</v>
      </c>
      <c r="C359" s="238">
        <v>212</v>
      </c>
      <c r="D359" s="238">
        <v>158.64699999999999</v>
      </c>
      <c r="E359" s="238">
        <v>27</v>
      </c>
      <c r="F359" s="238" t="s">
        <v>2420</v>
      </c>
      <c r="H359" s="238" t="s">
        <v>354</v>
      </c>
      <c r="I359" s="238">
        <v>25</v>
      </c>
      <c r="K359" s="238">
        <v>20504932</v>
      </c>
      <c r="L359" s="238">
        <v>201710111</v>
      </c>
      <c r="M359" s="238">
        <v>6</v>
      </c>
      <c r="N359" s="238">
        <v>19</v>
      </c>
      <c r="O359" s="238">
        <v>2020</v>
      </c>
      <c r="P359" s="238" t="s">
        <v>362</v>
      </c>
      <c r="Q359" s="238">
        <v>19</v>
      </c>
      <c r="R359" s="238" t="s">
        <v>356</v>
      </c>
      <c r="S359" s="238">
        <v>5</v>
      </c>
      <c r="T359" s="238">
        <v>0</v>
      </c>
      <c r="U359" s="238">
        <v>2</v>
      </c>
      <c r="V359" s="238">
        <v>10</v>
      </c>
      <c r="W359" s="238">
        <v>10</v>
      </c>
      <c r="X359" s="238">
        <v>2</v>
      </c>
      <c r="Y359" s="238">
        <v>1</v>
      </c>
      <c r="Z359" s="238">
        <v>1</v>
      </c>
      <c r="AB359" s="238">
        <v>1</v>
      </c>
      <c r="AC359" s="238">
        <v>98</v>
      </c>
      <c r="AD359" s="238" t="s">
        <v>5068</v>
      </c>
      <c r="AF359" s="238" t="s">
        <v>405</v>
      </c>
      <c r="AG359" s="238">
        <v>5</v>
      </c>
      <c r="AH359" s="238">
        <v>2</v>
      </c>
      <c r="AI359" s="238">
        <v>2</v>
      </c>
      <c r="AJ359" s="238">
        <v>4</v>
      </c>
      <c r="AK359" s="238">
        <v>21</v>
      </c>
      <c r="AL359" s="238">
        <v>69</v>
      </c>
      <c r="AM359" s="238" t="s">
        <v>363</v>
      </c>
      <c r="AN359" s="238">
        <v>5</v>
      </c>
      <c r="AO359" s="238">
        <v>7</v>
      </c>
      <c r="AS359" s="238">
        <v>15</v>
      </c>
      <c r="AT359" s="238">
        <v>9</v>
      </c>
      <c r="AU359" s="238">
        <v>60</v>
      </c>
      <c r="AV359" s="238">
        <v>11</v>
      </c>
      <c r="AW359" s="238">
        <v>21</v>
      </c>
      <c r="AX359" s="238">
        <v>2</v>
      </c>
      <c r="AY359" s="238">
        <v>2</v>
      </c>
      <c r="AZ359" s="238">
        <v>4</v>
      </c>
      <c r="BA359" s="238">
        <v>21</v>
      </c>
      <c r="BB359" s="238">
        <v>45</v>
      </c>
      <c r="BC359" s="238" t="s">
        <v>363</v>
      </c>
      <c r="BD359" s="238">
        <v>5</v>
      </c>
      <c r="BE359" s="238">
        <v>1</v>
      </c>
      <c r="BI359" s="238">
        <v>15</v>
      </c>
      <c r="BJ359" s="238">
        <v>9</v>
      </c>
      <c r="BK359" s="238">
        <v>60</v>
      </c>
      <c r="BL359" s="238">
        <v>11</v>
      </c>
      <c r="BM359" s="238">
        <v>21</v>
      </c>
      <c r="CT359" s="238">
        <v>465997.80712894798</v>
      </c>
      <c r="CU359" s="238">
        <v>4968005.1731436802</v>
      </c>
      <c r="CV359" s="238">
        <v>44.864651530000003</v>
      </c>
      <c r="CW359" s="238">
        <v>-93.430404030000005</v>
      </c>
      <c r="CX359" s="238" t="s">
        <v>359</v>
      </c>
      <c r="CY359" s="238" t="s">
        <v>5069</v>
      </c>
    </row>
    <row r="360" spans="1:103" x14ac:dyDescent="0.25">
      <c r="A360" s="238">
        <v>370752</v>
      </c>
      <c r="B360" s="238">
        <v>2</v>
      </c>
      <c r="C360" s="238">
        <v>212</v>
      </c>
      <c r="D360" s="238">
        <v>158.66</v>
      </c>
      <c r="E360" s="238">
        <v>27</v>
      </c>
      <c r="F360" s="238" t="s">
        <v>2420</v>
      </c>
      <c r="H360" s="238" t="s">
        <v>354</v>
      </c>
      <c r="I360" s="238">
        <v>25</v>
      </c>
      <c r="K360" s="238">
        <v>16508758</v>
      </c>
      <c r="M360" s="238">
        <v>8</v>
      </c>
      <c r="N360" s="238">
        <v>11</v>
      </c>
      <c r="O360" s="238">
        <v>2016</v>
      </c>
      <c r="P360" s="238" t="s">
        <v>384</v>
      </c>
      <c r="Q360" s="238">
        <v>12</v>
      </c>
      <c r="R360" s="238" t="s">
        <v>356</v>
      </c>
      <c r="S360" s="238">
        <v>4</v>
      </c>
      <c r="T360" s="238">
        <v>0</v>
      </c>
      <c r="U360" s="238">
        <v>1</v>
      </c>
      <c r="W360" s="238">
        <v>55</v>
      </c>
      <c r="X360" s="238">
        <v>2</v>
      </c>
      <c r="Y360" s="238">
        <v>1</v>
      </c>
      <c r="Z360" s="238">
        <v>1</v>
      </c>
      <c r="AB360" s="238">
        <v>1</v>
      </c>
      <c r="AC360" s="238">
        <v>98</v>
      </c>
      <c r="AD360" s="238" t="s">
        <v>5063</v>
      </c>
      <c r="AF360" s="238" t="s">
        <v>405</v>
      </c>
      <c r="AG360" s="238">
        <v>3</v>
      </c>
      <c r="AH360" s="238">
        <v>2</v>
      </c>
      <c r="AI360" s="238">
        <v>2</v>
      </c>
      <c r="AJ360" s="238">
        <v>2</v>
      </c>
      <c r="AK360" s="238">
        <v>21</v>
      </c>
      <c r="AL360" s="238">
        <v>40</v>
      </c>
      <c r="AM360" s="238" t="s">
        <v>354</v>
      </c>
      <c r="AN360" s="238">
        <v>7</v>
      </c>
      <c r="AO360" s="238">
        <v>74</v>
      </c>
      <c r="AP360" s="238">
        <v>62</v>
      </c>
      <c r="AS360" s="238">
        <v>15</v>
      </c>
      <c r="AT360" s="238">
        <v>9</v>
      </c>
      <c r="AU360" s="238">
        <v>60</v>
      </c>
      <c r="AV360" s="238">
        <v>11</v>
      </c>
      <c r="AW360" s="238">
        <v>21</v>
      </c>
      <c r="CT360" s="238">
        <v>465980.87376174802</v>
      </c>
      <c r="CU360" s="238">
        <v>4968011.5231563803</v>
      </c>
      <c r="CV360" s="238">
        <v>44.864707889999998</v>
      </c>
      <c r="CW360" s="238">
        <v>-93.430618800000005</v>
      </c>
      <c r="CX360" s="238" t="s">
        <v>359</v>
      </c>
      <c r="CY360" s="238" t="s">
        <v>5070</v>
      </c>
    </row>
    <row r="361" spans="1:103" x14ac:dyDescent="0.25">
      <c r="A361" s="238">
        <v>526861</v>
      </c>
      <c r="B361" s="238">
        <v>2</v>
      </c>
      <c r="C361" s="238">
        <v>212</v>
      </c>
      <c r="D361" s="238">
        <v>158.666</v>
      </c>
      <c r="E361" s="238">
        <v>27</v>
      </c>
      <c r="F361" s="238" t="s">
        <v>2420</v>
      </c>
      <c r="H361" s="238" t="s">
        <v>354</v>
      </c>
      <c r="I361" s="238">
        <v>25</v>
      </c>
      <c r="K361" s="238">
        <v>17514543</v>
      </c>
      <c r="M361" s="238">
        <v>12</v>
      </c>
      <c r="N361" s="238">
        <v>20</v>
      </c>
      <c r="O361" s="238">
        <v>2017</v>
      </c>
      <c r="P361" s="238" t="s">
        <v>355</v>
      </c>
      <c r="Q361" s="238">
        <v>17</v>
      </c>
      <c r="R361" s="238" t="s">
        <v>356</v>
      </c>
      <c r="S361" s="238">
        <v>5</v>
      </c>
      <c r="T361" s="238">
        <v>0</v>
      </c>
      <c r="U361" s="238">
        <v>2</v>
      </c>
      <c r="V361" s="238">
        <v>12</v>
      </c>
      <c r="W361" s="238">
        <v>10</v>
      </c>
      <c r="X361" s="238">
        <v>29</v>
      </c>
      <c r="Y361" s="238">
        <v>4</v>
      </c>
      <c r="Z361" s="238">
        <v>1</v>
      </c>
      <c r="AB361" s="238">
        <v>1</v>
      </c>
      <c r="AC361" s="238">
        <v>98</v>
      </c>
      <c r="AD361" s="238" t="s">
        <v>5063</v>
      </c>
      <c r="AF361" s="238" t="s">
        <v>405</v>
      </c>
      <c r="AG361" s="238">
        <v>7</v>
      </c>
      <c r="AH361" s="238">
        <v>2</v>
      </c>
      <c r="AI361" s="238">
        <v>2</v>
      </c>
      <c r="AJ361" s="238">
        <v>4</v>
      </c>
      <c r="AK361" s="238">
        <v>26</v>
      </c>
      <c r="AL361" s="238">
        <v>49</v>
      </c>
      <c r="AM361" s="238" t="s">
        <v>354</v>
      </c>
      <c r="AN361" s="238">
        <v>5</v>
      </c>
      <c r="AO361" s="238">
        <v>1</v>
      </c>
      <c r="AS361" s="238">
        <v>15</v>
      </c>
      <c r="AT361" s="238">
        <v>9</v>
      </c>
      <c r="AU361" s="238">
        <v>60</v>
      </c>
      <c r="AV361" s="238">
        <v>11</v>
      </c>
      <c r="AW361" s="238">
        <v>21</v>
      </c>
      <c r="AX361" s="238">
        <v>2</v>
      </c>
      <c r="AY361" s="238">
        <v>4</v>
      </c>
      <c r="AZ361" s="238">
        <v>4</v>
      </c>
      <c r="BA361" s="238">
        <v>28</v>
      </c>
      <c r="BB361" s="238">
        <v>21</v>
      </c>
      <c r="BC361" s="238" t="s">
        <v>363</v>
      </c>
      <c r="BD361" s="238">
        <v>5</v>
      </c>
      <c r="BE361" s="238">
        <v>74</v>
      </c>
      <c r="BI361" s="238">
        <v>15</v>
      </c>
      <c r="BJ361" s="238">
        <v>9</v>
      </c>
      <c r="BK361" s="238">
        <v>60</v>
      </c>
      <c r="BL361" s="238">
        <v>11</v>
      </c>
      <c r="BM361" s="238">
        <v>21</v>
      </c>
      <c r="CT361" s="238">
        <v>465989.340445348</v>
      </c>
      <c r="CU361" s="238">
        <v>4968017.8731690804</v>
      </c>
      <c r="CV361" s="238">
        <v>44.86476545</v>
      </c>
      <c r="CW361" s="238">
        <v>-93.430512050000004</v>
      </c>
      <c r="CX361" s="238" t="s">
        <v>359</v>
      </c>
      <c r="CY361" s="238" t="s">
        <v>5071</v>
      </c>
    </row>
    <row r="362" spans="1:103" x14ac:dyDescent="0.25">
      <c r="A362" s="238">
        <v>392013</v>
      </c>
      <c r="B362" s="238">
        <v>2</v>
      </c>
      <c r="C362" s="238">
        <v>212</v>
      </c>
      <c r="D362" s="238">
        <v>158.673</v>
      </c>
      <c r="E362" s="238">
        <v>27</v>
      </c>
      <c r="F362" s="238" t="s">
        <v>2420</v>
      </c>
      <c r="H362" s="238" t="s">
        <v>354</v>
      </c>
      <c r="I362" s="238">
        <v>25</v>
      </c>
      <c r="K362" s="238">
        <v>16511537</v>
      </c>
      <c r="M362" s="238">
        <v>10</v>
      </c>
      <c r="N362" s="238">
        <v>17</v>
      </c>
      <c r="O362" s="238">
        <v>2016</v>
      </c>
      <c r="P362" s="238" t="s">
        <v>361</v>
      </c>
      <c r="Q362" s="238">
        <v>18</v>
      </c>
      <c r="R362" s="238" t="s">
        <v>356</v>
      </c>
      <c r="S362" s="238">
        <v>5</v>
      </c>
      <c r="T362" s="238">
        <v>0</v>
      </c>
      <c r="U362" s="238">
        <v>2</v>
      </c>
      <c r="V362" s="238">
        <v>12</v>
      </c>
      <c r="W362" s="238">
        <v>10</v>
      </c>
      <c r="X362" s="238">
        <v>2</v>
      </c>
      <c r="Y362" s="238">
        <v>3</v>
      </c>
      <c r="Z362" s="238">
        <v>1</v>
      </c>
      <c r="AB362" s="238">
        <v>1</v>
      </c>
      <c r="AC362" s="238">
        <v>98</v>
      </c>
      <c r="AD362" s="238" t="s">
        <v>357</v>
      </c>
      <c r="AF362" s="238" t="s">
        <v>405</v>
      </c>
      <c r="AG362" s="238">
        <v>7</v>
      </c>
      <c r="AH362" s="238">
        <v>2</v>
      </c>
      <c r="AI362" s="238">
        <v>3</v>
      </c>
      <c r="AJ362" s="238">
        <v>4</v>
      </c>
      <c r="AK362" s="238">
        <v>34</v>
      </c>
      <c r="AL362" s="238">
        <v>33</v>
      </c>
      <c r="AM362" s="238" t="s">
        <v>354</v>
      </c>
      <c r="AN362" s="238">
        <v>5</v>
      </c>
      <c r="AO362" s="238">
        <v>1</v>
      </c>
      <c r="AS362" s="238">
        <v>15</v>
      </c>
      <c r="AT362" s="238">
        <v>9</v>
      </c>
      <c r="AU362" s="238">
        <v>65</v>
      </c>
      <c r="AV362" s="238">
        <v>11</v>
      </c>
      <c r="AW362" s="238">
        <v>21</v>
      </c>
      <c r="AX362" s="238">
        <v>1</v>
      </c>
      <c r="AZ362" s="238">
        <v>4</v>
      </c>
      <c r="BA362" s="238">
        <v>99</v>
      </c>
      <c r="BI362" s="238">
        <v>15</v>
      </c>
      <c r="BJ362" s="238">
        <v>9</v>
      </c>
      <c r="BK362" s="238">
        <v>65</v>
      </c>
      <c r="BL362" s="238">
        <v>11</v>
      </c>
      <c r="BM362" s="238">
        <v>21</v>
      </c>
      <c r="CT362" s="238">
        <v>466002.04047074798</v>
      </c>
      <c r="CU362" s="238">
        <v>4968009.4064854803</v>
      </c>
      <c r="CV362" s="238">
        <v>44.864689839999997</v>
      </c>
      <c r="CW362" s="238">
        <v>-93.430350730000001</v>
      </c>
      <c r="CX362" s="238" t="s">
        <v>359</v>
      </c>
      <c r="CY362" s="238" t="s">
        <v>5072</v>
      </c>
    </row>
    <row r="363" spans="1:103" x14ac:dyDescent="0.25">
      <c r="A363" s="238">
        <v>316763</v>
      </c>
      <c r="B363" s="238">
        <v>2</v>
      </c>
      <c r="C363" s="238">
        <v>212</v>
      </c>
      <c r="E363" s="238">
        <v>27</v>
      </c>
      <c r="F363" s="238" t="s">
        <v>2420</v>
      </c>
      <c r="H363" s="238" t="s">
        <v>354</v>
      </c>
      <c r="I363" s="238">
        <v>25</v>
      </c>
      <c r="K363" s="238">
        <v>16500099</v>
      </c>
      <c r="M363" s="238">
        <v>1</v>
      </c>
      <c r="N363" s="238">
        <v>4</v>
      </c>
      <c r="O363" s="238">
        <v>2016</v>
      </c>
      <c r="P363" s="238" t="s">
        <v>361</v>
      </c>
      <c r="Q363" s="238">
        <v>17</v>
      </c>
      <c r="R363" s="238" t="s">
        <v>356</v>
      </c>
      <c r="S363" s="238">
        <v>5</v>
      </c>
      <c r="T363" s="238">
        <v>0</v>
      </c>
      <c r="U363" s="238">
        <v>2</v>
      </c>
      <c r="V363" s="238">
        <v>12</v>
      </c>
      <c r="W363" s="238">
        <v>10</v>
      </c>
      <c r="X363" s="238">
        <v>2</v>
      </c>
      <c r="Y363" s="238">
        <v>4</v>
      </c>
      <c r="Z363" s="238">
        <v>1</v>
      </c>
      <c r="AB363" s="238">
        <v>1</v>
      </c>
      <c r="AC363" s="238">
        <v>98</v>
      </c>
      <c r="AD363" s="238" t="s">
        <v>357</v>
      </c>
      <c r="AF363" s="238" t="s">
        <v>405</v>
      </c>
      <c r="AG363" s="238">
        <v>7</v>
      </c>
      <c r="AH363" s="238">
        <v>2</v>
      </c>
      <c r="AI363" s="238">
        <v>2</v>
      </c>
      <c r="AJ363" s="238">
        <v>4</v>
      </c>
      <c r="AK363" s="238">
        <v>21</v>
      </c>
      <c r="AL363" s="238">
        <v>63</v>
      </c>
      <c r="AM363" s="238" t="s">
        <v>354</v>
      </c>
      <c r="AN363" s="238">
        <v>5</v>
      </c>
      <c r="AO363" s="238">
        <v>74</v>
      </c>
      <c r="AS363" s="238">
        <v>15</v>
      </c>
      <c r="AT363" s="238">
        <v>98</v>
      </c>
      <c r="AU363" s="238">
        <v>60</v>
      </c>
      <c r="AV363" s="238">
        <v>11</v>
      </c>
      <c r="AW363" s="238">
        <v>21</v>
      </c>
      <c r="AX363" s="238">
        <v>2</v>
      </c>
      <c r="AY363" s="238">
        <v>2</v>
      </c>
      <c r="AZ363" s="238">
        <v>4</v>
      </c>
      <c r="BA363" s="238">
        <v>26</v>
      </c>
      <c r="BB363" s="238">
        <v>47</v>
      </c>
      <c r="BC363" s="238" t="s">
        <v>354</v>
      </c>
      <c r="BD363" s="238">
        <v>5</v>
      </c>
      <c r="BE363" s="238">
        <v>1</v>
      </c>
      <c r="BI363" s="238">
        <v>15</v>
      </c>
      <c r="BJ363" s="238">
        <v>98</v>
      </c>
      <c r="BK363" s="238">
        <v>60</v>
      </c>
      <c r="BL363" s="238">
        <v>11</v>
      </c>
      <c r="BM363" s="238">
        <v>21</v>
      </c>
      <c r="CT363" s="238">
        <v>465304.62546563498</v>
      </c>
      <c r="CU363" s="238">
        <v>4967860.4650694001</v>
      </c>
      <c r="CV363" s="238">
        <v>44.863315530000001</v>
      </c>
      <c r="CW363" s="238">
        <v>-93.439168249999994</v>
      </c>
      <c r="CX363" s="238" t="s">
        <v>359</v>
      </c>
      <c r="CY363" s="238" t="s">
        <v>5073</v>
      </c>
    </row>
    <row r="364" spans="1:103" x14ac:dyDescent="0.25">
      <c r="A364" s="238">
        <v>491618</v>
      </c>
      <c r="B364" s="238">
        <v>2</v>
      </c>
      <c r="C364" s="238">
        <v>212</v>
      </c>
      <c r="E364" s="238">
        <v>27</v>
      </c>
      <c r="F364" s="238" t="s">
        <v>2420</v>
      </c>
      <c r="H364" s="238" t="s">
        <v>354</v>
      </c>
      <c r="I364" s="238">
        <v>25</v>
      </c>
      <c r="K364" s="238">
        <v>17508269</v>
      </c>
      <c r="M364" s="238">
        <v>7</v>
      </c>
      <c r="N364" s="238">
        <v>26</v>
      </c>
      <c r="O364" s="238">
        <v>2017</v>
      </c>
      <c r="P364" s="238" t="s">
        <v>355</v>
      </c>
      <c r="Q364" s="238">
        <v>14</v>
      </c>
      <c r="R364" s="238" t="s">
        <v>369</v>
      </c>
      <c r="S364" s="238">
        <v>4</v>
      </c>
      <c r="T364" s="238">
        <v>0</v>
      </c>
      <c r="U364" s="238">
        <v>2</v>
      </c>
      <c r="V364" s="238">
        <v>10</v>
      </c>
      <c r="W364" s="238">
        <v>10</v>
      </c>
      <c r="X364" s="238">
        <v>2</v>
      </c>
      <c r="Y364" s="238">
        <v>1</v>
      </c>
      <c r="Z364" s="238">
        <v>2</v>
      </c>
      <c r="AB364" s="238">
        <v>1</v>
      </c>
      <c r="AC364" s="238">
        <v>98</v>
      </c>
      <c r="AD364" s="238" t="s">
        <v>357</v>
      </c>
      <c r="AF364" s="238" t="s">
        <v>358</v>
      </c>
      <c r="AG364" s="238">
        <v>5</v>
      </c>
      <c r="AH364" s="238">
        <v>2</v>
      </c>
      <c r="AI364" s="238">
        <v>2</v>
      </c>
      <c r="AJ364" s="238">
        <v>3</v>
      </c>
      <c r="AK364" s="238">
        <v>28</v>
      </c>
      <c r="AL364" s="238">
        <v>17</v>
      </c>
      <c r="AM364" s="238" t="s">
        <v>354</v>
      </c>
      <c r="AN364" s="238">
        <v>5</v>
      </c>
      <c r="AO364" s="238">
        <v>2</v>
      </c>
      <c r="AS364" s="238">
        <v>15</v>
      </c>
      <c r="AT364" s="238">
        <v>98</v>
      </c>
      <c r="AU364" s="238">
        <v>60</v>
      </c>
      <c r="AV364" s="238">
        <v>11</v>
      </c>
      <c r="AW364" s="238">
        <v>21</v>
      </c>
      <c r="AX364" s="238">
        <v>2</v>
      </c>
      <c r="AY364" s="238">
        <v>5</v>
      </c>
      <c r="AZ364" s="238">
        <v>3</v>
      </c>
      <c r="BA364" s="238">
        <v>21</v>
      </c>
      <c r="BB364" s="238">
        <v>38</v>
      </c>
      <c r="BC364" s="238" t="s">
        <v>363</v>
      </c>
      <c r="BD364" s="238">
        <v>5</v>
      </c>
      <c r="BE364" s="238">
        <v>1</v>
      </c>
      <c r="BI364" s="238">
        <v>15</v>
      </c>
      <c r="BJ364" s="238">
        <v>98</v>
      </c>
      <c r="BK364" s="238">
        <v>60</v>
      </c>
      <c r="BL364" s="238">
        <v>11</v>
      </c>
      <c r="BM364" s="238">
        <v>21</v>
      </c>
      <c r="CT364" s="238">
        <v>465069.74813957099</v>
      </c>
      <c r="CU364" s="238">
        <v>4967759.507793</v>
      </c>
      <c r="CV364" s="238">
        <v>44.862395249999999</v>
      </c>
      <c r="CW364" s="238">
        <v>-93.442134249999995</v>
      </c>
      <c r="CX364" s="238" t="s">
        <v>359</v>
      </c>
      <c r="CY364" s="238" t="s">
        <v>5074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U48"/>
  <sheetViews>
    <sheetView view="pageBreakPreview" topLeftCell="A13" zoomScale="85" zoomScaleNormal="85" zoomScaleSheetLayoutView="85" workbookViewId="0">
      <selection activeCell="N24" sqref="N24:N25"/>
    </sheetView>
  </sheetViews>
  <sheetFormatPr defaultColWidth="9.140625" defaultRowHeight="15" x14ac:dyDescent="0.25"/>
  <cols>
    <col min="1" max="1" width="3.7109375" style="85" customWidth="1"/>
    <col min="2" max="2" width="15.7109375" style="85" customWidth="1"/>
    <col min="3" max="9" width="15.7109375" style="238" customWidth="1"/>
    <col min="10" max="11" width="15.7109375" style="85" customWidth="1"/>
    <col min="12" max="12" width="5.7109375" style="85" customWidth="1"/>
    <col min="13" max="13" width="31.42578125" style="85" customWidth="1"/>
    <col min="14" max="14" width="15.28515625" style="85" customWidth="1"/>
    <col min="15" max="15" width="16" style="238" customWidth="1"/>
    <col min="16" max="16" width="14.140625" style="85" customWidth="1"/>
    <col min="17" max="16384" width="9.140625" style="85"/>
  </cols>
  <sheetData>
    <row r="1" spans="1:16" x14ac:dyDescent="0.25">
      <c r="A1" s="19"/>
      <c r="B1" s="19">
        <v>1</v>
      </c>
      <c r="C1" s="19">
        <f>B1+1</f>
        <v>2</v>
      </c>
      <c r="D1" s="19">
        <f t="shared" ref="D1:K1" si="0">C1+1</f>
        <v>3</v>
      </c>
      <c r="E1" s="19">
        <f t="shared" si="0"/>
        <v>4</v>
      </c>
      <c r="F1" s="19">
        <f t="shared" si="0"/>
        <v>5</v>
      </c>
      <c r="G1" s="19">
        <f t="shared" si="0"/>
        <v>6</v>
      </c>
      <c r="H1" s="19">
        <f t="shared" si="0"/>
        <v>7</v>
      </c>
      <c r="I1" s="19">
        <f t="shared" si="0"/>
        <v>8</v>
      </c>
      <c r="J1" s="19">
        <f t="shared" si="0"/>
        <v>9</v>
      </c>
      <c r="K1" s="19">
        <f t="shared" si="0"/>
        <v>10</v>
      </c>
    </row>
    <row r="2" spans="1:16" x14ac:dyDescent="0.25">
      <c r="B2" s="6" t="s">
        <v>76</v>
      </c>
      <c r="J2" s="175"/>
    </row>
    <row r="3" spans="1:16" ht="15.75" thickBot="1" x14ac:dyDescent="0.3">
      <c r="B3" s="6"/>
      <c r="J3" s="175"/>
    </row>
    <row r="4" spans="1:16" ht="15.75" thickBot="1" x14ac:dyDescent="0.3">
      <c r="C4" s="497" t="s">
        <v>5154</v>
      </c>
      <c r="D4" s="496"/>
      <c r="E4" s="495" t="s">
        <v>157</v>
      </c>
      <c r="F4" s="495"/>
      <c r="G4" s="495"/>
      <c r="H4" s="495"/>
      <c r="I4" s="496"/>
      <c r="J4" s="300"/>
      <c r="K4" s="301"/>
      <c r="N4" s="91"/>
      <c r="O4" s="91"/>
    </row>
    <row r="5" spans="1:16" ht="35.1" customHeight="1" x14ac:dyDescent="0.25">
      <c r="B5" s="499" t="s">
        <v>0</v>
      </c>
      <c r="C5" s="503" t="s">
        <v>75</v>
      </c>
      <c r="D5" s="493" t="s">
        <v>1</v>
      </c>
      <c r="E5" s="501" t="s">
        <v>149</v>
      </c>
      <c r="F5" s="503" t="s">
        <v>244</v>
      </c>
      <c r="G5" s="503" t="s">
        <v>69</v>
      </c>
      <c r="H5" s="503" t="s">
        <v>75</v>
      </c>
      <c r="I5" s="493" t="s">
        <v>1</v>
      </c>
      <c r="J5" s="509" t="s">
        <v>160</v>
      </c>
      <c r="K5" s="506" t="s">
        <v>1</v>
      </c>
      <c r="M5" s="91"/>
      <c r="P5" s="32"/>
    </row>
    <row r="6" spans="1:16" ht="43.5" customHeight="1" thickBot="1" x14ac:dyDescent="0.3">
      <c r="B6" s="500"/>
      <c r="C6" s="504"/>
      <c r="D6" s="494"/>
      <c r="E6" s="502"/>
      <c r="F6" s="504"/>
      <c r="G6" s="504"/>
      <c r="H6" s="504"/>
      <c r="I6" s="494"/>
      <c r="J6" s="510"/>
      <c r="K6" s="507"/>
      <c r="M6" s="508" t="s">
        <v>150</v>
      </c>
      <c r="N6" s="508"/>
      <c r="O6" s="413"/>
      <c r="P6" s="60"/>
    </row>
    <row r="7" spans="1:16" ht="18" customHeight="1" x14ac:dyDescent="0.25">
      <c r="B7" s="1">
        <f>Assumptions!C10</f>
        <v>2026</v>
      </c>
      <c r="C7" s="287">
        <f>TREND(P$37:P$38,$M$37:$M$38,$B7)</f>
        <v>1877716.3981605545</v>
      </c>
      <c r="D7" s="164">
        <f>C7*(1+0.07)^-($B7-Assumptions!$C$6)</f>
        <v>1251201.720447036</v>
      </c>
      <c r="E7" s="381">
        <f>IFERROR(VLOOKUP($B7,'Annualized Operations'!$B$13:$J$32,'Annualized Operations'!I$1,FALSE),0)</f>
        <v>65515.245666324678</v>
      </c>
      <c r="F7" s="286">
        <f>IFERROR(VLOOKUP($B7,'Annualized Operations'!$B$13:$J$32,'Annualized Operations'!J$1,FALSE),0)</f>
        <v>56622.730769230737</v>
      </c>
      <c r="G7" s="286">
        <f>E7-F7</f>
        <v>8892.5148970939408</v>
      </c>
      <c r="H7" s="287">
        <f t="shared" ref="H7:H26" si="1">G7*$N$19</f>
        <v>267048.58940039732</v>
      </c>
      <c r="I7" s="164">
        <f>H7*(1+0.07)^-($B7-Assumptions!$C$6)</f>
        <v>177945.75092812351</v>
      </c>
      <c r="J7" s="176">
        <f>C7+H7</f>
        <v>2144764.9875609516</v>
      </c>
      <c r="K7" s="164">
        <f>J7*(1+0.07)^-($B7-Assumptions!$C$6)</f>
        <v>1429147.4713751595</v>
      </c>
      <c r="M7" s="103" t="s">
        <v>116</v>
      </c>
      <c r="N7" s="104">
        <v>17.8</v>
      </c>
      <c r="O7" s="419"/>
      <c r="P7" s="19"/>
    </row>
    <row r="8" spans="1:16" x14ac:dyDescent="0.25">
      <c r="B8" s="2">
        <f>B7+1</f>
        <v>2027</v>
      </c>
      <c r="C8" s="290">
        <f>TREND(P$37:P$38,$M$37:$M$38,$B8)</f>
        <v>1899334.3427477777</v>
      </c>
      <c r="D8" s="291">
        <f>C8*(1+0.07)^-($B8-Assumptions!$C$6)</f>
        <v>1182809.9716987179</v>
      </c>
      <c r="E8" s="380">
        <f>IFERROR(VLOOKUP($B8,'Annualized Operations'!$B$13:$J$32,'Annualized Operations'!I$1,FALSE),0)</f>
        <v>66703.24613506734</v>
      </c>
      <c r="F8" s="289">
        <f>IFERROR(VLOOKUP($B8,'Annualized Operations'!$B$13:$J$32,'Annualized Operations'!J$1,FALSE),0)</f>
        <v>57158.999999999964</v>
      </c>
      <c r="G8" s="289">
        <f t="shared" ref="G8:G26" si="2">E8-F8</f>
        <v>9544.2461350673766</v>
      </c>
      <c r="H8" s="290">
        <f t="shared" si="1"/>
        <v>286620.54511630599</v>
      </c>
      <c r="I8" s="291">
        <f>H8*(1+0.07)^-($B8-Assumptions!$C$6)</f>
        <v>178492.87049000035</v>
      </c>
      <c r="J8" s="178">
        <f t="shared" ref="J8:J26" si="3">C8+H8</f>
        <v>2185954.8878640835</v>
      </c>
      <c r="K8" s="291">
        <f>J8*(1+0.07)^-($B8-Assumptions!$C$6)</f>
        <v>1361302.8421887183</v>
      </c>
      <c r="M8" s="103" t="s">
        <v>64</v>
      </c>
      <c r="N8" s="105">
        <v>32</v>
      </c>
      <c r="O8" s="98"/>
      <c r="P8" s="30"/>
    </row>
    <row r="9" spans="1:16" x14ac:dyDescent="0.25">
      <c r="B9" s="2">
        <f t="shared" ref="B9:B26" si="4">B8+1</f>
        <v>2028</v>
      </c>
      <c r="C9" s="290">
        <f>TREND(P$37:P$38,$M$37:$M$38,$B9)</f>
        <v>1920952.2873350009</v>
      </c>
      <c r="D9" s="291">
        <f>C9*(1+0.07)^-($B9-Assumptions!$C$6)</f>
        <v>1118011.7206640062</v>
      </c>
      <c r="E9" s="380">
        <f>IFERROR(VLOOKUP($B9,'Annualized Operations'!$B$13:$J$32,'Annualized Operations'!I$1,FALSE),0)</f>
        <v>67891.246603809661</v>
      </c>
      <c r="F9" s="289">
        <f>IFERROR(VLOOKUP($B9,'Annualized Operations'!$B$13:$J$32,'Annualized Operations'!J$1,FALSE),0)</f>
        <v>57695.269230769198</v>
      </c>
      <c r="G9" s="289">
        <f t="shared" si="2"/>
        <v>10195.977373040463</v>
      </c>
      <c r="H9" s="290">
        <f t="shared" si="1"/>
        <v>306192.50083220418</v>
      </c>
      <c r="I9" s="291">
        <f>H9*(1+0.07)^-($B9-Assumptions!$C$6)</f>
        <v>178206.82323388095</v>
      </c>
      <c r="J9" s="178">
        <f t="shared" si="3"/>
        <v>2227144.7881672052</v>
      </c>
      <c r="K9" s="291">
        <f>J9*(1+0.07)^-($B9-Assumptions!$C$6)</f>
        <v>1296218.5438978872</v>
      </c>
      <c r="L9" s="96"/>
      <c r="M9" s="86"/>
      <c r="N9" s="98"/>
      <c r="O9" s="98"/>
      <c r="P9" s="30"/>
    </row>
    <row r="10" spans="1:16" ht="14.25" customHeight="1" x14ac:dyDescent="0.25">
      <c r="B10" s="2">
        <f t="shared" si="4"/>
        <v>2029</v>
      </c>
      <c r="C10" s="290">
        <f>TREND(P$37:P$38,$M$37:$M$38,$B10)</f>
        <v>1942570.2319222242</v>
      </c>
      <c r="D10" s="291">
        <f>C10*(1+0.07)^-($B10-Assumptions!$C$6)</f>
        <v>1056629.4964820119</v>
      </c>
      <c r="E10" s="380">
        <f>IFERROR(VLOOKUP($B10,'Annualized Operations'!$B$13:$J$32,'Annualized Operations'!I$1,FALSE),0)</f>
        <v>69079.247072551982</v>
      </c>
      <c r="F10" s="289">
        <f>IFERROR(VLOOKUP($B10,'Annualized Operations'!$B$13:$J$32,'Annualized Operations'!J$1,FALSE),0)</f>
        <v>58231.538461538425</v>
      </c>
      <c r="G10" s="289">
        <f t="shared" si="2"/>
        <v>10847.708611013557</v>
      </c>
      <c r="H10" s="290">
        <f t="shared" si="1"/>
        <v>325764.45654810261</v>
      </c>
      <c r="I10" s="291">
        <f>H10*(1+0.07)^-($B10-Assumptions!$C$6)</f>
        <v>177194.28005110053</v>
      </c>
      <c r="J10" s="178">
        <f t="shared" si="3"/>
        <v>2268334.6884703268</v>
      </c>
      <c r="K10" s="291">
        <f>J10*(1+0.07)^-($B10-Assumptions!$C$6)</f>
        <v>1233823.7765331124</v>
      </c>
      <c r="M10" s="505" t="s">
        <v>153</v>
      </c>
      <c r="N10" s="505"/>
      <c r="O10" s="412"/>
      <c r="P10" s="29"/>
    </row>
    <row r="11" spans="1:16" x14ac:dyDescent="0.25">
      <c r="B11" s="2">
        <f t="shared" si="4"/>
        <v>2030</v>
      </c>
      <c r="C11" s="290">
        <f>TREND(P$37:P$38,$M$37:$M$38,$B11)</f>
        <v>1964188.1765094399</v>
      </c>
      <c r="D11" s="291">
        <f>C11*(1+0.07)^-($B11-Assumptions!$C$6)</f>
        <v>998493.66914795595</v>
      </c>
      <c r="E11" s="380">
        <f>IFERROR(VLOOKUP($B11,'Annualized Operations'!$B$13:$J$32,'Annualized Operations'!I$1,FALSE),0)</f>
        <v>70267.247541294637</v>
      </c>
      <c r="F11" s="289">
        <f>IFERROR(VLOOKUP($B11,'Annualized Operations'!$B$13:$J$32,'Annualized Operations'!J$1,FALSE),0)</f>
        <v>58767.807692307651</v>
      </c>
      <c r="G11" s="289">
        <f t="shared" si="2"/>
        <v>11499.439848986985</v>
      </c>
      <c r="H11" s="290">
        <f t="shared" si="1"/>
        <v>345336.41226401104</v>
      </c>
      <c r="I11" s="291">
        <f>H11*(1+0.07)^-($B11-Assumptions!$C$6)</f>
        <v>175551.52072275311</v>
      </c>
      <c r="J11" s="178">
        <f t="shared" si="3"/>
        <v>2309524.5887734508</v>
      </c>
      <c r="K11" s="291">
        <f>J11*(1+0.07)^-($B11-Assumptions!$C$6)</f>
        <v>1174045.1898707089</v>
      </c>
      <c r="M11" s="103" t="s">
        <v>60</v>
      </c>
      <c r="N11" s="100">
        <f>1-N12</f>
        <v>0.86599999999999999</v>
      </c>
      <c r="O11" s="420"/>
      <c r="P11" s="29"/>
    </row>
    <row r="12" spans="1:16" x14ac:dyDescent="0.25">
      <c r="B12" s="2">
        <f t="shared" si="4"/>
        <v>2031</v>
      </c>
      <c r="C12" s="290">
        <f>TREND(P$37:P$38,$M$37:$M$38,$B12)</f>
        <v>1985806.1210966632</v>
      </c>
      <c r="D12" s="291">
        <f>C12*(1+0.07)^-($B12-Assumptions!$C$6)</f>
        <v>943442.18315540033</v>
      </c>
      <c r="E12" s="380">
        <f>IFERROR(VLOOKUP($B12,'Annualized Operations'!$B$13:$J$32,'Annualized Operations'!I$1,FALSE),0)</f>
        <v>71455.248010036972</v>
      </c>
      <c r="F12" s="289">
        <f>IFERROR(VLOOKUP($B12,'Annualized Operations'!$B$13:$J$32,'Annualized Operations'!J$1,FALSE),0)</f>
        <v>59304.076923076878</v>
      </c>
      <c r="G12" s="289">
        <f t="shared" si="2"/>
        <v>12151.171086960094</v>
      </c>
      <c r="H12" s="290">
        <f t="shared" si="1"/>
        <v>364908.36797990988</v>
      </c>
      <c r="I12" s="291">
        <f>H12*(1+0.07)^-($B12-Assumptions!$C$6)</f>
        <v>173365.33696880587</v>
      </c>
      <c r="J12" s="178">
        <f t="shared" si="3"/>
        <v>2350714.4890765729</v>
      </c>
      <c r="K12" s="291">
        <f>J12*(1+0.07)^-($B12-Assumptions!$C$6)</f>
        <v>1116807.5201242061</v>
      </c>
      <c r="M12" s="103" t="s">
        <v>61</v>
      </c>
      <c r="N12" s="100">
        <v>0.13400000000000001</v>
      </c>
      <c r="O12" s="420"/>
      <c r="P12" s="86"/>
    </row>
    <row r="13" spans="1:16" x14ac:dyDescent="0.25">
      <c r="B13" s="2">
        <f t="shared" si="4"/>
        <v>2032</v>
      </c>
      <c r="C13" s="290">
        <f>TREND(P$37:P$38,$M$37:$M$38,$B13)</f>
        <v>2007424.0656838864</v>
      </c>
      <c r="D13" s="291">
        <f>C13*(1+0.07)^-($B13-Assumptions!$C$6)</f>
        <v>891320.29243130481</v>
      </c>
      <c r="E13" s="380">
        <f>IFERROR(VLOOKUP($B13,'Annualized Operations'!$B$13:$J$32,'Annualized Operations'!I$1,FALSE),0)</f>
        <v>72643.248478779293</v>
      </c>
      <c r="F13" s="289">
        <f>IFERROR(VLOOKUP($B13,'Annualized Operations'!$B$13:$J$32,'Annualized Operations'!J$1,FALSE),0)</f>
        <v>59840.346153846105</v>
      </c>
      <c r="G13" s="289">
        <f t="shared" si="2"/>
        <v>12802.902324933188</v>
      </c>
      <c r="H13" s="290">
        <f t="shared" si="1"/>
        <v>384480.32369580824</v>
      </c>
      <c r="I13" s="291">
        <f>H13*(1+0.07)^-($B13-Assumptions!$C$6)</f>
        <v>170713.86181368792</v>
      </c>
      <c r="J13" s="178">
        <f t="shared" si="3"/>
        <v>2391904.3893796946</v>
      </c>
      <c r="K13" s="291">
        <f>J13*(1+0.07)^-($B13-Assumptions!$C$6)</f>
        <v>1062034.1542449926</v>
      </c>
      <c r="M13" s="86"/>
      <c r="N13" s="89"/>
      <c r="O13" s="89"/>
      <c r="P13" s="29"/>
    </row>
    <row r="14" spans="1:16" ht="15" customHeight="1" x14ac:dyDescent="0.25">
      <c r="B14" s="2">
        <f t="shared" si="4"/>
        <v>2033</v>
      </c>
      <c r="C14" s="290">
        <f>TREND(P$37:P$38,$M$37:$M$38,$B14)</f>
        <v>2029042.0102711096</v>
      </c>
      <c r="D14" s="291">
        <f>C14*(1+0.07)^-($B14-Assumptions!$C$6)</f>
        <v>841980.29753479944</v>
      </c>
      <c r="E14" s="380">
        <f>IFERROR(VLOOKUP($B14,'Annualized Operations'!$B$13:$J$32,'Annualized Operations'!I$1,FALSE),0)</f>
        <v>73831.248947521613</v>
      </c>
      <c r="F14" s="289">
        <f>IFERROR(VLOOKUP($B14,'Annualized Operations'!$B$13:$J$32,'Annualized Operations'!J$1,FALSE),0)</f>
        <v>60376.615384615339</v>
      </c>
      <c r="G14" s="289">
        <f t="shared" si="2"/>
        <v>13454.633562906274</v>
      </c>
      <c r="H14" s="290">
        <f t="shared" si="1"/>
        <v>404052.27941170643</v>
      </c>
      <c r="I14" s="291">
        <f>H14*(1+0.07)^-($B14-Assumptions!$C$6)</f>
        <v>167667.3310441839</v>
      </c>
      <c r="J14" s="178">
        <f t="shared" si="3"/>
        <v>2433094.2896828162</v>
      </c>
      <c r="K14" s="291">
        <f>J14*(1+0.07)^-($B14-Assumptions!$C$6)</f>
        <v>1009647.6285789834</v>
      </c>
      <c r="M14" s="505" t="s">
        <v>151</v>
      </c>
      <c r="N14" s="505"/>
      <c r="O14" s="412"/>
      <c r="P14" s="29"/>
    </row>
    <row r="15" spans="1:16" x14ac:dyDescent="0.25">
      <c r="B15" s="2">
        <f t="shared" si="4"/>
        <v>2034</v>
      </c>
      <c r="C15" s="290">
        <f>TREND(P$37:P$38,$M$37:$M$38,$B15)</f>
        <v>2050659.9548583329</v>
      </c>
      <c r="D15" s="291">
        <f>C15*(1+0.07)^-($B15-Assumptions!$C$6)</f>
        <v>795281.28595787066</v>
      </c>
      <c r="E15" s="380">
        <f>IFERROR(VLOOKUP($B15,'Annualized Operations'!$B$13:$J$32,'Annualized Operations'!I$1,FALSE),0)</f>
        <v>75019.249416263949</v>
      </c>
      <c r="F15" s="289">
        <f>IFERROR(VLOOKUP($B15,'Annualized Operations'!$B$13:$J$32,'Annualized Operations'!J$1,FALSE),0)</f>
        <v>60912.884615384566</v>
      </c>
      <c r="G15" s="289">
        <f t="shared" si="2"/>
        <v>14106.364800879383</v>
      </c>
      <c r="H15" s="290">
        <f t="shared" si="1"/>
        <v>423624.23512760527</v>
      </c>
      <c r="I15" s="291">
        <f>H15*(1+0.07)^-($B15-Assumptions!$C$6)</f>
        <v>164288.7820952624</v>
      </c>
      <c r="J15" s="178">
        <f t="shared" si="3"/>
        <v>2474284.1899859384</v>
      </c>
      <c r="K15" s="291">
        <f>J15*(1+0.07)^-($B15-Assumptions!$C$6)</f>
        <v>959570.0680531332</v>
      </c>
      <c r="M15" s="103" t="s">
        <v>66</v>
      </c>
      <c r="N15" s="106">
        <v>1.67</v>
      </c>
      <c r="O15" s="421"/>
      <c r="P15" s="90"/>
    </row>
    <row r="16" spans="1:16" x14ac:dyDescent="0.25">
      <c r="B16" s="2">
        <f t="shared" si="4"/>
        <v>2035</v>
      </c>
      <c r="C16" s="290">
        <f>TREND(P$37:P$38,$M$37:$M$38,$B16)</f>
        <v>2072277.8994455561</v>
      </c>
      <c r="D16" s="291">
        <f>C16*(1+0.07)^-($B16-Assumptions!$C$6)</f>
        <v>751088.87624687189</v>
      </c>
      <c r="E16" s="380">
        <f>IFERROR(VLOOKUP($B16,'Annualized Operations'!$B$13:$J$32,'Annualized Operations'!I$1,FALSE),0)</f>
        <v>76207.249885006604</v>
      </c>
      <c r="F16" s="289">
        <f>IFERROR(VLOOKUP($B16,'Annualized Operations'!$B$13:$J$32,'Annualized Operations'!J$1,FALSE),0)</f>
        <v>61449.153846153793</v>
      </c>
      <c r="G16" s="289">
        <f t="shared" si="2"/>
        <v>14758.096038852811</v>
      </c>
      <c r="H16" s="290">
        <f t="shared" si="1"/>
        <v>443196.1908435137</v>
      </c>
      <c r="I16" s="291">
        <f>H16*(1+0.07)^-($B16-Assumptions!$C$6)</f>
        <v>160634.69529188715</v>
      </c>
      <c r="J16" s="178">
        <f t="shared" si="3"/>
        <v>2515474.0902890698</v>
      </c>
      <c r="K16" s="291">
        <f>J16*(1+0.07)^-($B16-Assumptions!$C$6)</f>
        <v>911723.57153875905</v>
      </c>
      <c r="M16" s="103" t="s">
        <v>67</v>
      </c>
      <c r="N16" s="106">
        <v>1</v>
      </c>
      <c r="O16" s="421"/>
      <c r="P16" s="29"/>
    </row>
    <row r="17" spans="1:21" x14ac:dyDescent="0.25">
      <c r="B17" s="2">
        <f t="shared" si="4"/>
        <v>2036</v>
      </c>
      <c r="C17" s="290">
        <f>TREND(P$37:P$38,$M$37:$M$38,$B17)</f>
        <v>2093895.8440327793</v>
      </c>
      <c r="D17" s="291">
        <f>C17*(1+0.07)^-($B17-Assumptions!$C$6)</f>
        <v>709274.96655641135</v>
      </c>
      <c r="E17" s="380">
        <f>IFERROR(VLOOKUP($B17,'Annualized Operations'!$B$13:$J$32,'Annualized Operations'!I$1,FALSE),0)</f>
        <v>77395.250353748925</v>
      </c>
      <c r="F17" s="289">
        <f>IFERROR(VLOOKUP($B17,'Annualized Operations'!$B$13:$J$32,'Annualized Operations'!J$1,FALSE),0)</f>
        <v>61985.42307692302</v>
      </c>
      <c r="G17" s="289">
        <f t="shared" si="2"/>
        <v>15409.827276825905</v>
      </c>
      <c r="H17" s="290">
        <f t="shared" si="1"/>
        <v>462768.14655941213</v>
      </c>
      <c r="I17" s="291">
        <f>H17*(1+0.07)^-($B17-Assumptions!$C$6)</f>
        <v>156755.58199787952</v>
      </c>
      <c r="J17" s="178">
        <f t="shared" si="3"/>
        <v>2556663.9905921915</v>
      </c>
      <c r="K17" s="291">
        <f>J17*(1+0.07)^-($B17-Assumptions!$C$6)</f>
        <v>866030.5485542909</v>
      </c>
      <c r="M17" s="86"/>
      <c r="N17" s="89"/>
      <c r="O17" s="89"/>
      <c r="P17" s="30"/>
    </row>
    <row r="18" spans="1:21" x14ac:dyDescent="0.25">
      <c r="B18" s="2">
        <f t="shared" si="4"/>
        <v>2037</v>
      </c>
      <c r="C18" s="290">
        <f>TREND(P$37:P$38,$M$37:$M$38,$B18)</f>
        <v>2115513.7886199951</v>
      </c>
      <c r="D18" s="291">
        <f>C18*(1+0.07)^-($B18-Assumptions!$C$6)</f>
        <v>669717.48815079534</v>
      </c>
      <c r="E18" s="380">
        <f>IFERROR(VLOOKUP($B18,'Annualized Operations'!$B$13:$J$32,'Annualized Operations'!I$1,FALSE),0)</f>
        <v>78583.250822491245</v>
      </c>
      <c r="F18" s="289">
        <f>IFERROR(VLOOKUP($B18,'Annualized Operations'!$B$13:$J$32,'Annualized Operations'!J$1,FALSE),0)</f>
        <v>62521.692307692247</v>
      </c>
      <c r="G18" s="289">
        <f t="shared" si="2"/>
        <v>16061.558514798999</v>
      </c>
      <c r="H18" s="290">
        <f t="shared" si="1"/>
        <v>482340.10227531049</v>
      </c>
      <c r="I18" s="291">
        <f>H18*(1+0.07)^-($B18-Assumptions!$C$6)</f>
        <v>152696.52387420298</v>
      </c>
      <c r="J18" s="178">
        <f t="shared" si="3"/>
        <v>2597853.8908953057</v>
      </c>
      <c r="K18" s="291">
        <f>J18*(1+0.07)^-($B18-Assumptions!$C$6)</f>
        <v>822414.01202499843</v>
      </c>
      <c r="M18" s="35" t="s">
        <v>68</v>
      </c>
      <c r="N18" s="79"/>
      <c r="O18" s="79"/>
      <c r="P18" s="30"/>
    </row>
    <row r="19" spans="1:21" x14ac:dyDescent="0.25">
      <c r="B19" s="2">
        <f t="shared" si="4"/>
        <v>2038</v>
      </c>
      <c r="C19" s="290">
        <f>TREND(P$37:P$38,$M$37:$M$38,$B19)</f>
        <v>2137131.7332072183</v>
      </c>
      <c r="D19" s="291">
        <f>C19*(1+0.07)^-($B19-Assumptions!$C$6)</f>
        <v>632300.16428185266</v>
      </c>
      <c r="E19" s="380">
        <f>IFERROR(VLOOKUP($B19,'Annualized Operations'!$B$13:$J$32,'Annualized Operations'!I$1,FALSE),0)</f>
        <v>79771.251291233901</v>
      </c>
      <c r="F19" s="289">
        <f>IFERROR(VLOOKUP($B19,'Annualized Operations'!$B$13:$J$32,'Annualized Operations'!J$1,FALSE),0)</f>
        <v>63057.961538461474</v>
      </c>
      <c r="G19" s="289">
        <f t="shared" si="2"/>
        <v>16713.289752772427</v>
      </c>
      <c r="H19" s="290">
        <f t="shared" si="1"/>
        <v>501912.05799121893</v>
      </c>
      <c r="I19" s="291">
        <f>H19*(1+0.07)^-($B19-Assumptions!$C$6)</f>
        <v>148497.66712631518</v>
      </c>
      <c r="J19" s="178">
        <f t="shared" si="3"/>
        <v>2639043.7911984371</v>
      </c>
      <c r="K19" s="291">
        <f>J19*(1+0.07)^-($B19-Assumptions!$C$6)</f>
        <v>780797.83140816784</v>
      </c>
      <c r="M19" s="78" t="s">
        <v>65</v>
      </c>
      <c r="N19" s="105">
        <f>N11*N7*N15+N12*N8*N16</f>
        <v>30.030715999999998</v>
      </c>
      <c r="O19" s="98"/>
      <c r="P19" s="87"/>
    </row>
    <row r="20" spans="1:21" x14ac:dyDescent="0.25">
      <c r="B20" s="2">
        <f t="shared" si="4"/>
        <v>2039</v>
      </c>
      <c r="C20" s="290">
        <f>TREND(P$37:P$38,$M$37:$M$38,$B20)</f>
        <v>2158749.6777944416</v>
      </c>
      <c r="D20" s="291">
        <f>C20*(1+0.07)^-($B20-Assumptions!$C$6)</f>
        <v>596912.27479462791</v>
      </c>
      <c r="E20" s="380">
        <f>IFERROR(VLOOKUP($B20,'Annualized Operations'!$B$13:$J$32,'Annualized Operations'!I$1,FALSE),0)</f>
        <v>80959.251759976236</v>
      </c>
      <c r="F20" s="289">
        <f>IFERROR(VLOOKUP($B20,'Annualized Operations'!$B$13:$J$32,'Annualized Operations'!J$1,FALSE),0)</f>
        <v>63594.230769230708</v>
      </c>
      <c r="G20" s="289">
        <f t="shared" si="2"/>
        <v>17365.020990745528</v>
      </c>
      <c r="H20" s="290">
        <f t="shared" si="1"/>
        <v>521484.01370711753</v>
      </c>
      <c r="I20" s="291">
        <f>H20*(1+0.07)^-($B20-Assumptions!$C$6)</f>
        <v>144194.67532195683</v>
      </c>
      <c r="J20" s="178">
        <f t="shared" si="3"/>
        <v>2680233.6915015592</v>
      </c>
      <c r="K20" s="291">
        <f>J20*(1+0.07)^-($B20-Assumptions!$C$6)</f>
        <v>741106.95011658478</v>
      </c>
      <c r="M20" s="86"/>
      <c r="N20" s="89"/>
      <c r="O20" s="89"/>
      <c r="P20" s="88"/>
    </row>
    <row r="21" spans="1:21" ht="14.25" customHeight="1" x14ac:dyDescent="0.25">
      <c r="B21" s="2">
        <f t="shared" si="4"/>
        <v>2040</v>
      </c>
      <c r="C21" s="290">
        <f>TREND(P$37:P$38,$M$37:$M$38,$B21)</f>
        <v>2180367.6223816648</v>
      </c>
      <c r="D21" s="291">
        <f>C21*(1+0.07)^-($B21-Assumptions!$C$6)</f>
        <v>563448.42674351565</v>
      </c>
      <c r="E21" s="380">
        <f>IFERROR(VLOOKUP($B21,'Annualized Operations'!$B$13:$J$32,'Annualized Operations'!I$1,FALSE),0)</f>
        <v>82147.252228718557</v>
      </c>
      <c r="F21" s="289">
        <f>IFERROR(VLOOKUP($B21,'Annualized Operations'!$B$13:$J$32,'Annualized Operations'!J$1,FALSE),0)</f>
        <v>64130.499999999935</v>
      </c>
      <c r="G21" s="289">
        <f t="shared" si="2"/>
        <v>18016.752228718622</v>
      </c>
      <c r="H21" s="290">
        <f t="shared" si="1"/>
        <v>541055.96942301595</v>
      </c>
      <c r="I21" s="291">
        <f>H21*(1+0.07)^-($B21-Assumptions!$C$6)</f>
        <v>139819.14408478682</v>
      </c>
      <c r="J21" s="178">
        <f t="shared" si="3"/>
        <v>2721423.5918046809</v>
      </c>
      <c r="K21" s="291">
        <f>J21*(1+0.07)^-($B21-Assumptions!$C$6)</f>
        <v>703267.57082830253</v>
      </c>
      <c r="M21" s="86"/>
      <c r="N21" s="30"/>
      <c r="O21" s="30"/>
      <c r="P21" s="73"/>
    </row>
    <row r="22" spans="1:21" x14ac:dyDescent="0.25">
      <c r="B22" s="2">
        <f t="shared" si="4"/>
        <v>2041</v>
      </c>
      <c r="C22" s="290">
        <f>TREND(P$37:P$38,$M$37:$M$38,$B22)</f>
        <v>2201985.566968888</v>
      </c>
      <c r="D22" s="291">
        <f>C22*(1+0.07)^-($B22-Assumptions!$C$6)</f>
        <v>531808.33123984234</v>
      </c>
      <c r="E22" s="380">
        <f>IFERROR(VLOOKUP($B22,'Annualized Operations'!$B$13:$J$32,'Annualized Operations'!I$1,FALSE),0)</f>
        <v>83335.252697460877</v>
      </c>
      <c r="F22" s="289">
        <f>IFERROR(VLOOKUP($B22,'Annualized Operations'!$B$13:$J$32,'Annualized Operations'!J$1,FALSE),0)</f>
        <v>64666.769230769161</v>
      </c>
      <c r="G22" s="289">
        <f t="shared" si="2"/>
        <v>18668.483466691716</v>
      </c>
      <c r="H22" s="290">
        <f t="shared" si="1"/>
        <v>560627.92513891438</v>
      </c>
      <c r="I22" s="291">
        <f>H22*(1+0.07)^-($B22-Assumptions!$C$6)</f>
        <v>135398.98071402474</v>
      </c>
      <c r="J22" s="178">
        <f t="shared" si="3"/>
        <v>2762613.4921078025</v>
      </c>
      <c r="K22" s="291">
        <f>J22*(1+0.07)^-($B22-Assumptions!$C$6)</f>
        <v>667207.3119538672</v>
      </c>
      <c r="M22" s="413" t="s">
        <v>5151</v>
      </c>
      <c r="N22" s="30"/>
      <c r="O22" s="30"/>
      <c r="P22" s="74"/>
    </row>
    <row r="23" spans="1:21" x14ac:dyDescent="0.25">
      <c r="B23" s="2">
        <f t="shared" si="4"/>
        <v>2042</v>
      </c>
      <c r="C23" s="290">
        <f>TREND(P$37:P$38,$M$37:$M$38,$B23)</f>
        <v>2223603.5115561113</v>
      </c>
      <c r="D23" s="291">
        <f>C23*(1+0.07)^-($B23-Assumptions!$C$6)</f>
        <v>501896.58669730724</v>
      </c>
      <c r="E23" s="380">
        <f>IFERROR(VLOOKUP($B23,'Annualized Operations'!$B$13:$J$32,'Annualized Operations'!I$1,FALSE),0)</f>
        <v>84523.253166203212</v>
      </c>
      <c r="F23" s="289">
        <f>IFERROR(VLOOKUP($B23,'Annualized Operations'!$B$13:$J$32,'Annualized Operations'!J$1,FALSE),0)</f>
        <v>65203.038461538388</v>
      </c>
      <c r="G23" s="289">
        <f t="shared" si="2"/>
        <v>19320.214704664824</v>
      </c>
      <c r="H23" s="290">
        <f t="shared" si="1"/>
        <v>580199.88085481315</v>
      </c>
      <c r="I23" s="291">
        <f>H23*(1+0.07)^-($B23-Assumptions!$C$6)</f>
        <v>130958.75154443728</v>
      </c>
      <c r="J23" s="178">
        <f t="shared" si="3"/>
        <v>2803803.3924109247</v>
      </c>
      <c r="K23" s="291">
        <f>J23*(1+0.07)^-($B23-Assumptions!$C$6)</f>
        <v>632855.33824174455</v>
      </c>
      <c r="M23" s="273" t="s">
        <v>92</v>
      </c>
      <c r="N23" s="273" t="s">
        <v>5149</v>
      </c>
      <c r="O23" s="273" t="s">
        <v>5150</v>
      </c>
      <c r="P23" s="70"/>
      <c r="S23" s="85">
        <v>2.9</v>
      </c>
      <c r="T23" s="85">
        <v>12700</v>
      </c>
      <c r="U23" s="85">
        <v>12600</v>
      </c>
    </row>
    <row r="24" spans="1:21" x14ac:dyDescent="0.25">
      <c r="B24" s="2">
        <f t="shared" si="4"/>
        <v>2043</v>
      </c>
      <c r="C24" s="290">
        <f>TREND(P$37:P$38,$M$37:$M$38,$B24)</f>
        <v>2245221.4561433345</v>
      </c>
      <c r="D24" s="291">
        <f>C24*(1+0.07)^-($B24-Assumptions!$C$6)</f>
        <v>473622.46859323524</v>
      </c>
      <c r="E24" s="380">
        <f>IFERROR(VLOOKUP($B24,'Annualized Operations'!$B$13:$J$32,'Annualized Operations'!I$1,FALSE),0)</f>
        <v>85711.253634945868</v>
      </c>
      <c r="F24" s="289">
        <f>IFERROR(VLOOKUP($B24,'Annualized Operations'!$B$13:$J$32,'Annualized Operations'!J$1,FALSE),0)</f>
        <v>65739.307692307615</v>
      </c>
      <c r="G24" s="289">
        <f t="shared" si="2"/>
        <v>19971.945942638253</v>
      </c>
      <c r="H24" s="290">
        <f t="shared" si="1"/>
        <v>599771.83657072159</v>
      </c>
      <c r="I24" s="291">
        <f>H24*(1+0.07)^-($B24-Assumptions!$C$6)</f>
        <v>126519.99964282764</v>
      </c>
      <c r="J24" s="178">
        <f t="shared" si="3"/>
        <v>2844993.2927140561</v>
      </c>
      <c r="K24" s="291">
        <f>J24*(1+0.07)^-($B24-Assumptions!$C$6)</f>
        <v>600142.46823606291</v>
      </c>
      <c r="M24" s="414">
        <v>2019</v>
      </c>
      <c r="N24" s="122">
        <f>CEILING($T$25,100)</f>
        <v>12500</v>
      </c>
      <c r="O24" s="122">
        <f>MROUND([13]TH212!$D$89,100)</f>
        <v>14500</v>
      </c>
      <c r="P24" s="70"/>
      <c r="S24" s="85">
        <v>2.1</v>
      </c>
      <c r="T24" s="85">
        <v>12200</v>
      </c>
      <c r="U24" s="85">
        <v>10100</v>
      </c>
    </row>
    <row r="25" spans="1:21" x14ac:dyDescent="0.25">
      <c r="B25" s="2">
        <f t="shared" si="4"/>
        <v>2044</v>
      </c>
      <c r="C25" s="290">
        <f>TREND(P$37:P$38,$M$37:$M$38,$B25)</f>
        <v>2266839.4007305577</v>
      </c>
      <c r="D25" s="291">
        <f>C25*(1+0.07)^-($B25-Assumptions!$C$6)</f>
        <v>446899.72582078457</v>
      </c>
      <c r="E25" s="380">
        <f>IFERROR(VLOOKUP($B25,'Annualized Operations'!$B$13:$J$32,'Annualized Operations'!I$1,FALSE),0)</f>
        <v>86899.254103688188</v>
      </c>
      <c r="F25" s="289">
        <f>IFERROR(VLOOKUP($B25,'Annualized Operations'!$B$13:$J$32,'Annualized Operations'!J$1,FALSE),0)</f>
        <v>66275.576923076849</v>
      </c>
      <c r="G25" s="289">
        <f t="shared" si="2"/>
        <v>20623.677180611339</v>
      </c>
      <c r="H25" s="290">
        <f t="shared" si="1"/>
        <v>619343.79228661978</v>
      </c>
      <c r="I25" s="291">
        <f>H25*(1+0.07)^-($B25-Assumptions!$C$6)</f>
        <v>122101.53523557651</v>
      </c>
      <c r="J25" s="178">
        <f t="shared" si="3"/>
        <v>2886183.1930171773</v>
      </c>
      <c r="K25" s="291">
        <f>J25*(1+0.07)^-($B25-Assumptions!$C$6)</f>
        <v>569001.26105636102</v>
      </c>
      <c r="M25" s="414">
        <v>2040</v>
      </c>
      <c r="N25" s="122">
        <f>CEILING(N24*[13]TH212!$C$90/[13]TH212!$C$89,100)</f>
        <v>15200</v>
      </c>
      <c r="O25" s="122">
        <f>CEILING([13]TH212!$D$90,100)</f>
        <v>18900</v>
      </c>
      <c r="P25" s="70"/>
      <c r="T25" s="85">
        <f>($S23*T23+$S24*T24)/SUM($S$23:$S$24)</f>
        <v>12490</v>
      </c>
      <c r="U25" s="238">
        <f>($S23*U23+$S24*U24)/SUM($S$23:$S$24)</f>
        <v>11550</v>
      </c>
    </row>
    <row r="26" spans="1:21" ht="15" customHeight="1" thickBot="1" x14ac:dyDescent="0.3">
      <c r="B26" s="3">
        <f t="shared" si="4"/>
        <v>2045</v>
      </c>
      <c r="C26" s="294">
        <f>TREND(P$37:P$38,$M$37:$M$38,$B26)</f>
        <v>2288457.3453177735</v>
      </c>
      <c r="D26" s="295">
        <f>C26*(1+0.07)^-($B26-Assumptions!$C$6)</f>
        <v>421646.38366952754</v>
      </c>
      <c r="E26" s="382">
        <f>IFERROR(VLOOKUP($B26,'Annualized Operations'!$B$13:$J$32,'Annualized Operations'!I$1,FALSE),0)</f>
        <v>88087.254572430509</v>
      </c>
      <c r="F26" s="293">
        <f>IFERROR(VLOOKUP($B26,'Annualized Operations'!$B$13:$J$32,'Annualized Operations'!J$1,FALSE),0)</f>
        <v>66811.846153846069</v>
      </c>
      <c r="G26" s="293">
        <f t="shared" si="2"/>
        <v>21275.40841858444</v>
      </c>
      <c r="H26" s="294">
        <f t="shared" si="1"/>
        <v>638915.74800251843</v>
      </c>
      <c r="I26" s="295">
        <f>H26*(1+0.07)^-($B26-Assumptions!$C$6)</f>
        <v>117719.7010754705</v>
      </c>
      <c r="J26" s="180">
        <f t="shared" si="3"/>
        <v>2927373.093320292</v>
      </c>
      <c r="K26" s="295">
        <f>J26*(1+0.07)^-($B26-Assumptions!$C$6)</f>
        <v>539366.08474499802</v>
      </c>
      <c r="M26" s="86"/>
      <c r="N26" s="29"/>
      <c r="O26" s="29"/>
      <c r="P26" s="36"/>
    </row>
    <row r="27" spans="1:21" ht="15" customHeight="1" thickBot="1" x14ac:dyDescent="0.3">
      <c r="B27" s="4"/>
      <c r="C27" s="181" t="s">
        <v>2</v>
      </c>
      <c r="D27" s="182">
        <f>SUM(D7:D26)</f>
        <v>15377786.330313876</v>
      </c>
      <c r="E27" s="302"/>
      <c r="F27" s="296"/>
      <c r="G27" s="296"/>
      <c r="H27" s="181" t="s">
        <v>2</v>
      </c>
      <c r="I27" s="325">
        <f>SUM(I7:I26)</f>
        <v>3098723.8132571629</v>
      </c>
      <c r="J27" s="326">
        <f>SUM(J7:J26)</f>
        <v>50721380.808812551</v>
      </c>
      <c r="K27" s="325">
        <f>SUM(K7:K26)</f>
        <v>18476510.143571034</v>
      </c>
      <c r="M27" s="239" t="s">
        <v>5212</v>
      </c>
    </row>
    <row r="28" spans="1:21" ht="15" customHeight="1" x14ac:dyDescent="0.25">
      <c r="J28" s="70"/>
      <c r="K28" s="70"/>
      <c r="M28" s="134" t="s">
        <v>5211</v>
      </c>
      <c r="N28" s="134">
        <v>0.7</v>
      </c>
    </row>
    <row r="29" spans="1:21" x14ac:dyDescent="0.25">
      <c r="A29" s="238"/>
      <c r="B29" s="21" t="s">
        <v>3</v>
      </c>
      <c r="I29" s="31"/>
      <c r="L29" s="467"/>
      <c r="M29" s="467"/>
      <c r="N29" s="467"/>
      <c r="O29" s="467"/>
      <c r="P29" s="467"/>
      <c r="Q29" s="467"/>
      <c r="R29" s="467"/>
    </row>
    <row r="30" spans="1:21" ht="15" customHeight="1" x14ac:dyDescent="0.25">
      <c r="A30" s="7" t="s">
        <v>32</v>
      </c>
      <c r="B30" s="498" t="s">
        <v>5215</v>
      </c>
      <c r="C30" s="498"/>
      <c r="D30" s="498"/>
      <c r="E30" s="498"/>
      <c r="F30" s="498"/>
      <c r="G30" s="498"/>
      <c r="H30" s="498"/>
      <c r="I30" s="498"/>
      <c r="J30" s="498"/>
      <c r="K30" s="498"/>
      <c r="L30" s="467"/>
      <c r="M30" s="239" t="s">
        <v>5213</v>
      </c>
      <c r="N30" s="467"/>
      <c r="O30" s="467"/>
      <c r="P30" s="467"/>
      <c r="Q30" s="467"/>
      <c r="R30" s="467"/>
    </row>
    <row r="31" spans="1:21" ht="15" customHeight="1" x14ac:dyDescent="0.25">
      <c r="A31" s="238"/>
      <c r="B31" s="498"/>
      <c r="C31" s="498"/>
      <c r="D31" s="498"/>
      <c r="E31" s="498"/>
      <c r="F31" s="498"/>
      <c r="G31" s="498"/>
      <c r="H31" s="498"/>
      <c r="I31" s="498"/>
      <c r="J31" s="498"/>
      <c r="K31" s="498"/>
      <c r="M31" s="422" t="s">
        <v>92</v>
      </c>
      <c r="N31" s="423" t="s">
        <v>5152</v>
      </c>
      <c r="O31" s="423" t="s">
        <v>5153</v>
      </c>
      <c r="P31" s="68"/>
    </row>
    <row r="32" spans="1:21" s="238" customFormat="1" ht="15" customHeight="1" x14ac:dyDescent="0.25">
      <c r="B32" s="498"/>
      <c r="C32" s="498"/>
      <c r="D32" s="498"/>
      <c r="E32" s="498"/>
      <c r="F32" s="498"/>
      <c r="G32" s="498"/>
      <c r="H32" s="498"/>
      <c r="I32" s="498"/>
      <c r="J32" s="498"/>
      <c r="K32" s="498"/>
      <c r="L32" s="85"/>
      <c r="M32" s="414">
        <v>2019</v>
      </c>
      <c r="N32" s="424">
        <f>N24*$N$28/60</f>
        <v>145.83333333333334</v>
      </c>
      <c r="O32" s="424">
        <f>(O24-N24)*$N$28/60</f>
        <v>23.333333333333332</v>
      </c>
      <c r="P32" s="68"/>
      <c r="Q32" s="85"/>
      <c r="R32" s="85"/>
    </row>
    <row r="33" spans="1:18" s="238" customFormat="1" ht="15" customHeight="1" x14ac:dyDescent="0.25">
      <c r="B33" s="498"/>
      <c r="C33" s="498"/>
      <c r="D33" s="498"/>
      <c r="E33" s="498"/>
      <c r="F33" s="498"/>
      <c r="G33" s="498"/>
      <c r="H33" s="498"/>
      <c r="I33" s="498"/>
      <c r="J33" s="498"/>
      <c r="K33" s="498"/>
      <c r="L33" s="85"/>
      <c r="M33" s="414">
        <v>2040</v>
      </c>
      <c r="N33" s="424">
        <f>N25*$N$28/60</f>
        <v>177.33333333333334</v>
      </c>
      <c r="O33" s="424">
        <f>(O25-N25)*$N$28/60</f>
        <v>43.166666666666664</v>
      </c>
      <c r="P33" s="68"/>
      <c r="Q33" s="85"/>
      <c r="R33" s="85"/>
    </row>
    <row r="34" spans="1:18" s="238" customFormat="1" ht="15" customHeight="1" x14ac:dyDescent="0.25">
      <c r="B34" s="498"/>
      <c r="C34" s="498"/>
      <c r="D34" s="498"/>
      <c r="E34" s="498"/>
      <c r="F34" s="498"/>
      <c r="G34" s="498"/>
      <c r="H34" s="498"/>
      <c r="I34" s="498"/>
      <c r="J34" s="498"/>
      <c r="K34" s="498"/>
      <c r="M34" s="68"/>
      <c r="N34" s="68"/>
      <c r="O34" s="68"/>
      <c r="P34" s="68"/>
    </row>
    <row r="35" spans="1:18" ht="15" customHeight="1" x14ac:dyDescent="0.25">
      <c r="A35" s="238"/>
      <c r="B35" s="498"/>
      <c r="C35" s="498"/>
      <c r="D35" s="498"/>
      <c r="E35" s="498"/>
      <c r="F35" s="498"/>
      <c r="G35" s="498"/>
      <c r="H35" s="498"/>
      <c r="I35" s="498"/>
      <c r="J35" s="498"/>
      <c r="K35" s="498"/>
      <c r="L35" s="238"/>
      <c r="M35" s="239" t="s">
        <v>5214</v>
      </c>
      <c r="N35" s="68"/>
      <c r="O35" s="68"/>
      <c r="P35" s="68"/>
      <c r="Q35" s="238"/>
      <c r="R35" s="238"/>
    </row>
    <row r="36" spans="1:18" ht="15" customHeight="1" x14ac:dyDescent="0.25">
      <c r="B36" s="498"/>
      <c r="C36" s="498"/>
      <c r="D36" s="498"/>
      <c r="E36" s="498"/>
      <c r="F36" s="498"/>
      <c r="G36" s="498"/>
      <c r="H36" s="498"/>
      <c r="I36" s="498"/>
      <c r="J36" s="498"/>
      <c r="K36" s="498"/>
      <c r="L36" s="238"/>
      <c r="M36" s="422" t="s">
        <v>92</v>
      </c>
      <c r="N36" s="423" t="s">
        <v>5152</v>
      </c>
      <c r="O36" s="423" t="s">
        <v>5153</v>
      </c>
      <c r="P36" s="422" t="s">
        <v>45</v>
      </c>
      <c r="Q36" s="238"/>
      <c r="R36" s="238"/>
    </row>
    <row r="37" spans="1:18" ht="15" customHeight="1" x14ac:dyDescent="0.25">
      <c r="B37" s="498"/>
      <c r="C37" s="498"/>
      <c r="D37" s="498"/>
      <c r="E37" s="498"/>
      <c r="F37" s="498"/>
      <c r="G37" s="498"/>
      <c r="H37" s="498"/>
      <c r="I37" s="498"/>
      <c r="J37" s="498"/>
      <c r="K37" s="498"/>
      <c r="M37" s="414">
        <v>2019</v>
      </c>
      <c r="N37" s="425">
        <f>N32*365*$N$19</f>
        <v>1598509.9870833333</v>
      </c>
      <c r="O37" s="425">
        <f>O32*365*$N$19/2</f>
        <v>127880.79896666665</v>
      </c>
      <c r="P37" s="426">
        <f>SUM(N37:O37)</f>
        <v>1726390.78605</v>
      </c>
    </row>
    <row r="38" spans="1:18" x14ac:dyDescent="0.25">
      <c r="B38" s="498"/>
      <c r="C38" s="498"/>
      <c r="D38" s="498"/>
      <c r="E38" s="498"/>
      <c r="F38" s="498"/>
      <c r="G38" s="498"/>
      <c r="H38" s="498"/>
      <c r="I38" s="498"/>
      <c r="J38" s="498"/>
      <c r="K38" s="498"/>
      <c r="M38" s="414">
        <v>2040</v>
      </c>
      <c r="N38" s="425">
        <f t="shared" ref="N38" si="5">N33*365*$N$19</f>
        <v>1943788.1442933334</v>
      </c>
      <c r="O38" s="425">
        <f>O33*365*$N$19/2</f>
        <v>236579.4780883333</v>
      </c>
      <c r="P38" s="426">
        <f>SUM(N38:O38)</f>
        <v>2180367.6223816667</v>
      </c>
    </row>
    <row r="39" spans="1:18" ht="15" customHeight="1" x14ac:dyDescent="0.25">
      <c r="A39" s="467"/>
      <c r="B39" s="498"/>
      <c r="C39" s="498"/>
      <c r="D39" s="498"/>
      <c r="E39" s="498"/>
      <c r="F39" s="498"/>
      <c r="G39" s="498"/>
      <c r="H39" s="498"/>
      <c r="I39" s="498"/>
      <c r="J39" s="498"/>
      <c r="K39" s="498"/>
      <c r="M39" s="33"/>
      <c r="N39" s="68"/>
      <c r="O39" s="68"/>
      <c r="P39" s="68"/>
    </row>
    <row r="40" spans="1:18" ht="15" customHeight="1" x14ac:dyDescent="0.25">
      <c r="A40" s="467"/>
      <c r="B40" s="498"/>
      <c r="C40" s="498"/>
      <c r="D40" s="498"/>
      <c r="E40" s="498"/>
      <c r="F40" s="498"/>
      <c r="G40" s="498"/>
      <c r="H40" s="498"/>
      <c r="I40" s="498"/>
      <c r="J40" s="498"/>
      <c r="K40" s="498"/>
      <c r="M40" s="33"/>
      <c r="N40" s="68"/>
      <c r="O40" s="68"/>
      <c r="P40" s="68"/>
    </row>
    <row r="41" spans="1:18" ht="15" customHeight="1" x14ac:dyDescent="0.25">
      <c r="A41" s="467"/>
      <c r="B41" s="498"/>
      <c r="C41" s="498"/>
      <c r="D41" s="498"/>
      <c r="E41" s="498"/>
      <c r="F41" s="498"/>
      <c r="G41" s="498"/>
      <c r="H41" s="498"/>
      <c r="I41" s="498"/>
      <c r="J41" s="498"/>
      <c r="K41" s="498"/>
      <c r="L41" s="19"/>
      <c r="M41" s="33"/>
      <c r="N41" s="68"/>
      <c r="O41" s="68"/>
      <c r="P41" s="68"/>
    </row>
    <row r="42" spans="1:18" ht="15" customHeight="1" x14ac:dyDescent="0.25">
      <c r="A42" s="467"/>
      <c r="B42" s="498"/>
      <c r="C42" s="498"/>
      <c r="D42" s="498"/>
      <c r="E42" s="498"/>
      <c r="F42" s="498"/>
      <c r="G42" s="498"/>
      <c r="H42" s="498"/>
      <c r="I42" s="498"/>
      <c r="J42" s="498"/>
      <c r="K42" s="498"/>
      <c r="N42" s="33"/>
      <c r="O42" s="33"/>
      <c r="P42" s="33"/>
    </row>
    <row r="43" spans="1:18" x14ac:dyDescent="0.25">
      <c r="A43" s="467"/>
      <c r="B43" s="498"/>
      <c r="C43" s="498"/>
      <c r="D43" s="498"/>
      <c r="E43" s="498"/>
      <c r="F43" s="498"/>
      <c r="G43" s="498"/>
      <c r="H43" s="498"/>
      <c r="I43" s="498"/>
      <c r="J43" s="498"/>
      <c r="K43" s="498"/>
    </row>
    <row r="44" spans="1:18" x14ac:dyDescent="0.25">
      <c r="A44" s="467"/>
      <c r="B44" s="498"/>
      <c r="C44" s="498"/>
      <c r="D44" s="498"/>
      <c r="E44" s="498"/>
      <c r="F44" s="498"/>
      <c r="G44" s="498"/>
      <c r="H44" s="498"/>
      <c r="I44" s="498"/>
      <c r="J44" s="498"/>
      <c r="K44" s="498"/>
    </row>
    <row r="45" spans="1:18" x14ac:dyDescent="0.25">
      <c r="A45" s="7" t="s">
        <v>31</v>
      </c>
      <c r="B45" s="498" t="s">
        <v>5217</v>
      </c>
      <c r="C45" s="498"/>
      <c r="D45" s="498"/>
      <c r="E45" s="498"/>
      <c r="F45" s="498"/>
      <c r="G45" s="498"/>
      <c r="H45" s="498"/>
      <c r="I45" s="498"/>
      <c r="J45" s="498"/>
      <c r="K45" s="498"/>
    </row>
    <row r="46" spans="1:18" x14ac:dyDescent="0.25">
      <c r="B46" s="498"/>
      <c r="C46" s="498"/>
      <c r="D46" s="498"/>
      <c r="E46" s="498"/>
      <c r="F46" s="498"/>
      <c r="G46" s="498"/>
      <c r="H46" s="498"/>
      <c r="I46" s="498"/>
      <c r="J46" s="498"/>
      <c r="K46" s="498"/>
    </row>
    <row r="48" spans="1:18" x14ac:dyDescent="0.25">
      <c r="A48" s="7" t="s">
        <v>135</v>
      </c>
      <c r="B48" s="85" t="s">
        <v>152</v>
      </c>
    </row>
  </sheetData>
  <mergeCells count="17">
    <mergeCell ref="M14:N14"/>
    <mergeCell ref="K5:K6"/>
    <mergeCell ref="M6:N6"/>
    <mergeCell ref="M10:N10"/>
    <mergeCell ref="J5:J6"/>
    <mergeCell ref="I5:I6"/>
    <mergeCell ref="E4:I4"/>
    <mergeCell ref="C4:D4"/>
    <mergeCell ref="B45:K46"/>
    <mergeCell ref="B5:B6"/>
    <mergeCell ref="E5:E6"/>
    <mergeCell ref="C5:C6"/>
    <mergeCell ref="D5:D6"/>
    <mergeCell ref="F5:F6"/>
    <mergeCell ref="G5:G6"/>
    <mergeCell ref="H5:H6"/>
    <mergeCell ref="B30:K44"/>
  </mergeCells>
  <pageMargins left="0.25" right="0.25" top="0.75" bottom="0.75" header="0.3" footer="0.3"/>
  <pageSetup paperSize="11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AC125"/>
  <sheetViews>
    <sheetView view="pageBreakPreview" topLeftCell="A22" zoomScale="85" zoomScaleNormal="85" zoomScaleSheetLayoutView="85" workbookViewId="0">
      <selection activeCell="H17" sqref="H17"/>
    </sheetView>
  </sheetViews>
  <sheetFormatPr defaultRowHeight="15" x14ac:dyDescent="0.25"/>
  <cols>
    <col min="1" max="1" width="5.42578125" style="238" customWidth="1"/>
    <col min="2" max="8" width="15.85546875" style="238" customWidth="1"/>
    <col min="9" max="9" width="10.85546875" style="238" customWidth="1"/>
    <col min="10" max="10" width="11.140625" style="238" customWidth="1"/>
    <col min="11" max="11" width="44.28515625" style="238" customWidth="1"/>
    <col min="12" max="16" width="18.28515625" style="238" customWidth="1"/>
    <col min="17" max="17" width="54" style="238" customWidth="1"/>
    <col min="18" max="18" width="53.7109375" style="238" customWidth="1"/>
    <col min="19" max="21" width="9.140625" style="238"/>
    <col min="22" max="22" width="15.28515625" style="238" bestFit="1" customWidth="1"/>
    <col min="23" max="24" width="9.140625" style="238"/>
    <col min="25" max="25" width="15.28515625" style="238" bestFit="1" customWidth="1"/>
    <col min="26" max="27" width="12.5703125" style="238" bestFit="1" customWidth="1"/>
    <col min="28" max="28" width="11.5703125" style="238" bestFit="1" customWidth="1"/>
    <col min="29" max="29" width="10.5703125" style="238" bestFit="1" customWidth="1"/>
    <col min="30" max="30" width="13.42578125" style="238" bestFit="1" customWidth="1"/>
    <col min="31" max="16384" width="9.140625" style="238"/>
  </cols>
  <sheetData>
    <row r="1" spans="2:29" x14ac:dyDescent="0.25">
      <c r="B1" s="238">
        <v>1</v>
      </c>
      <c r="C1" s="238">
        <f>B1+1</f>
        <v>2</v>
      </c>
      <c r="D1" s="466">
        <f t="shared" ref="D1:H1" si="0">C1+1</f>
        <v>3</v>
      </c>
      <c r="E1" s="466">
        <f t="shared" si="0"/>
        <v>4</v>
      </c>
      <c r="F1" s="466">
        <f t="shared" si="0"/>
        <v>5</v>
      </c>
      <c r="G1" s="466">
        <f t="shared" si="0"/>
        <v>6</v>
      </c>
      <c r="H1" s="466">
        <f t="shared" si="0"/>
        <v>7</v>
      </c>
    </row>
    <row r="2" spans="2:29" x14ac:dyDescent="0.25">
      <c r="B2" s="239" t="s">
        <v>114</v>
      </c>
    </row>
    <row r="3" spans="2:29" ht="15.75" thickBot="1" x14ac:dyDescent="0.3"/>
    <row r="4" spans="2:29" ht="29.25" customHeight="1" x14ac:dyDescent="0.25">
      <c r="B4" s="499" t="s">
        <v>0</v>
      </c>
      <c r="C4" s="501" t="s">
        <v>204</v>
      </c>
      <c r="D4" s="511" t="s">
        <v>1</v>
      </c>
      <c r="E4" s="501"/>
      <c r="F4" s="511"/>
      <c r="G4" s="499" t="s">
        <v>124</v>
      </c>
      <c r="H4" s="511" t="s">
        <v>1</v>
      </c>
    </row>
    <row r="5" spans="2:29" ht="29.25" customHeight="1" thickBot="1" x14ac:dyDescent="0.3">
      <c r="B5" s="500"/>
      <c r="C5" s="502"/>
      <c r="D5" s="512"/>
      <c r="E5" s="502"/>
      <c r="F5" s="512"/>
      <c r="G5" s="500"/>
      <c r="H5" s="512"/>
      <c r="K5" s="342" t="s">
        <v>146</v>
      </c>
      <c r="L5" s="343"/>
    </row>
    <row r="6" spans="2:29" x14ac:dyDescent="0.25">
      <c r="B6" s="344">
        <f>Assumptions!$C$10</f>
        <v>2026</v>
      </c>
      <c r="C6" s="150">
        <f t="shared" ref="C6:C25" si="1">TREND($L$72:$M$72,$L$50:$M$50,$B6)</f>
        <v>6522431.5787336752</v>
      </c>
      <c r="D6" s="150">
        <f>C6*(1+0.07)^-($B6-Assumptions!$C$6)</f>
        <v>4346171.5628644442</v>
      </c>
      <c r="E6" s="150"/>
      <c r="F6" s="259"/>
      <c r="G6" s="345">
        <f>SUM(C6,E6)</f>
        <v>6522431.5787336752</v>
      </c>
      <c r="H6" s="107">
        <f>G6*(1+0.07)^-($B6-Assumptions!$C$6)</f>
        <v>4346171.5628644442</v>
      </c>
      <c r="I6" s="243"/>
      <c r="K6" s="346" t="s">
        <v>86</v>
      </c>
      <c r="L6" s="347" t="s">
        <v>51</v>
      </c>
      <c r="M6" s="347" t="s">
        <v>52</v>
      </c>
      <c r="N6" s="347" t="s">
        <v>53</v>
      </c>
      <c r="O6" s="273" t="s">
        <v>54</v>
      </c>
      <c r="P6" s="273" t="s">
        <v>82</v>
      </c>
    </row>
    <row r="7" spans="2:29" x14ac:dyDescent="0.25">
      <c r="B7" s="348">
        <f>B6+1</f>
        <v>2027</v>
      </c>
      <c r="C7" s="161">
        <f t="shared" si="1"/>
        <v>6516855.53617182</v>
      </c>
      <c r="D7" s="161">
        <f>C7*(1+0.07)^-($B7-Assumptions!$C$6)</f>
        <v>4058370.1030501695</v>
      </c>
      <c r="E7" s="161"/>
      <c r="F7" s="260"/>
      <c r="G7" s="349">
        <f t="shared" ref="G7:G25" si="2">SUM(C7,E7)</f>
        <v>6516855.53617182</v>
      </c>
      <c r="H7" s="147">
        <f>G7*(1+0.07)^-($B7-Assumptions!$C$6)</f>
        <v>4058370.1030501695</v>
      </c>
      <c r="K7" s="220" t="s">
        <v>44</v>
      </c>
      <c r="L7" s="350">
        <v>12837400</v>
      </c>
      <c r="M7" s="350">
        <v>554800</v>
      </c>
      <c r="N7" s="350">
        <v>151100</v>
      </c>
      <c r="O7" s="350">
        <v>77200</v>
      </c>
      <c r="P7" s="350">
        <v>4600</v>
      </c>
    </row>
    <row r="8" spans="2:29" x14ac:dyDescent="0.25">
      <c r="B8" s="348">
        <f t="shared" ref="B8:B25" si="3">B7+1</f>
        <v>2028</v>
      </c>
      <c r="C8" s="161">
        <f t="shared" si="1"/>
        <v>6511279.493609963</v>
      </c>
      <c r="D8" s="161">
        <f>C8*(1+0.07)^-($B8-Assumptions!$C$6)</f>
        <v>3789623.9476486314</v>
      </c>
      <c r="E8" s="161"/>
      <c r="F8" s="260"/>
      <c r="G8" s="349">
        <f t="shared" si="2"/>
        <v>6511279.493609963</v>
      </c>
      <c r="H8" s="147">
        <f>G8*(1+0.07)^-($B8-Assumptions!$C$6)</f>
        <v>3789623.9476486314</v>
      </c>
    </row>
    <row r="9" spans="2:29" x14ac:dyDescent="0.25">
      <c r="B9" s="348">
        <f t="shared" si="3"/>
        <v>2029</v>
      </c>
      <c r="C9" s="161">
        <f t="shared" si="1"/>
        <v>6505703.4510481078</v>
      </c>
      <c r="D9" s="161">
        <f>C9*(1+0.07)^-($B9-Assumptions!$C$6)</f>
        <v>3538671.626271205</v>
      </c>
      <c r="E9" s="161"/>
      <c r="F9" s="260"/>
      <c r="G9" s="349">
        <f t="shared" si="2"/>
        <v>6505703.4510481078</v>
      </c>
      <c r="H9" s="147">
        <f>G9*(1+0.07)^-($B9-Assumptions!$C$6)</f>
        <v>3538671.626271205</v>
      </c>
      <c r="K9" s="239" t="s">
        <v>126</v>
      </c>
    </row>
    <row r="10" spans="2:29" ht="15" customHeight="1" x14ac:dyDescent="0.25">
      <c r="B10" s="348">
        <f t="shared" si="3"/>
        <v>2030</v>
      </c>
      <c r="C10" s="161">
        <f t="shared" si="1"/>
        <v>6500127.4084862508</v>
      </c>
      <c r="D10" s="161">
        <f>C10*(1+0.07)^-($B10-Assumptions!$C$6)</f>
        <v>3304335.1668894631</v>
      </c>
      <c r="E10" s="161"/>
      <c r="F10" s="260"/>
      <c r="G10" s="349">
        <f t="shared" si="2"/>
        <v>6500127.4084862508</v>
      </c>
      <c r="H10" s="147">
        <f>G10*(1+0.07)^-($B10-Assumptions!$C$6)</f>
        <v>3304335.1668894631</v>
      </c>
      <c r="K10" s="143" t="s">
        <v>78</v>
      </c>
      <c r="L10" s="273" t="s">
        <v>5223</v>
      </c>
      <c r="M10" s="372"/>
      <c r="N10" s="373"/>
      <c r="O10" s="374"/>
      <c r="P10" s="374"/>
    </row>
    <row r="11" spans="2:29" x14ac:dyDescent="0.25">
      <c r="B11" s="348">
        <f t="shared" si="3"/>
        <v>2031</v>
      </c>
      <c r="C11" s="161">
        <f t="shared" si="1"/>
        <v>6494551.3659243956</v>
      </c>
      <c r="D11" s="161">
        <f>C11*(1+0.07)^-($B11-Assumptions!$C$6)</f>
        <v>3085514.5697198417</v>
      </c>
      <c r="E11" s="161"/>
      <c r="F11" s="260"/>
      <c r="G11" s="349">
        <f t="shared" si="2"/>
        <v>6494551.3659243956</v>
      </c>
      <c r="H11" s="147">
        <f>G11*(1+0.07)^-($B11-Assumptions!$C$6)</f>
        <v>3085514.5697198417</v>
      </c>
      <c r="K11" s="222">
        <v>2014</v>
      </c>
      <c r="L11" s="122">
        <v>12500</v>
      </c>
      <c r="M11" s="375"/>
      <c r="N11" s="376"/>
      <c r="O11" s="373"/>
      <c r="P11" s="373"/>
      <c r="R11" s="244"/>
    </row>
    <row r="12" spans="2:29" x14ac:dyDescent="0.25">
      <c r="B12" s="348">
        <f t="shared" si="3"/>
        <v>2032</v>
      </c>
      <c r="C12" s="161">
        <f t="shared" si="1"/>
        <v>6488975.3233625386</v>
      </c>
      <c r="D12" s="161">
        <f>C12*(1+0.07)^-($B12-Assumptions!$C$6)</f>
        <v>2881182.6467909846</v>
      </c>
      <c r="E12" s="161"/>
      <c r="F12" s="260"/>
      <c r="G12" s="349">
        <f t="shared" si="2"/>
        <v>6488975.3233625386</v>
      </c>
      <c r="H12" s="147">
        <f>G12*(1+0.07)^-($B12-Assumptions!$C$6)</f>
        <v>2881182.6467909846</v>
      </c>
      <c r="K12" s="222">
        <v>2040</v>
      </c>
      <c r="L12" s="122">
        <v>15200</v>
      </c>
      <c r="M12" s="375"/>
      <c r="N12" s="376"/>
      <c r="O12" s="377"/>
      <c r="P12" s="377"/>
      <c r="V12" s="368"/>
      <c r="Y12" s="368"/>
      <c r="Z12" s="368"/>
      <c r="AA12" s="368"/>
      <c r="AB12" s="368"/>
      <c r="AC12" s="368"/>
    </row>
    <row r="13" spans="2:29" x14ac:dyDescent="0.25">
      <c r="B13" s="348">
        <f t="shared" si="3"/>
        <v>2033</v>
      </c>
      <c r="C13" s="161">
        <f t="shared" si="1"/>
        <v>6483399.2808006834</v>
      </c>
      <c r="D13" s="161">
        <f>C13*(1+0.07)^-($B13-Assumptions!$C$6)</f>
        <v>2690380.2029983974</v>
      </c>
      <c r="E13" s="161"/>
      <c r="F13" s="260"/>
      <c r="G13" s="349">
        <f t="shared" si="2"/>
        <v>6483399.2808006834</v>
      </c>
      <c r="H13" s="147">
        <f>G13*(1+0.07)^-($B13-Assumptions!$C$6)</f>
        <v>2690380.2029983974</v>
      </c>
      <c r="K13" s="240"/>
      <c r="L13" s="126"/>
      <c r="M13" s="126"/>
      <c r="N13" s="351"/>
      <c r="V13" s="368"/>
    </row>
    <row r="14" spans="2:29" x14ac:dyDescent="0.25">
      <c r="B14" s="348">
        <f t="shared" si="3"/>
        <v>2034</v>
      </c>
      <c r="C14" s="161">
        <f t="shared" si="1"/>
        <v>6477823.2382388283</v>
      </c>
      <c r="D14" s="161">
        <f>C14*(1+0.07)^-($B14-Assumptions!$C$6)</f>
        <v>2512211.5360516957</v>
      </c>
      <c r="E14" s="161"/>
      <c r="F14" s="260"/>
      <c r="G14" s="349">
        <f t="shared" si="2"/>
        <v>6477823.2382388283</v>
      </c>
      <c r="H14" s="147">
        <f>G14*(1+0.07)^-($B14-Assumptions!$C$6)</f>
        <v>2512211.5360516957</v>
      </c>
      <c r="L14" s="409">
        <v>1</v>
      </c>
      <c r="M14" s="409">
        <v>2</v>
      </c>
      <c r="N14" s="409">
        <v>3</v>
      </c>
      <c r="O14" s="409">
        <v>4</v>
      </c>
      <c r="P14" s="409">
        <v>5</v>
      </c>
      <c r="V14" s="368"/>
    </row>
    <row r="15" spans="2:29" x14ac:dyDescent="0.25">
      <c r="B15" s="348">
        <f t="shared" si="3"/>
        <v>2035</v>
      </c>
      <c r="C15" s="161">
        <f t="shared" si="1"/>
        <v>6472247.1956769712</v>
      </c>
      <c r="D15" s="161">
        <f>C15*(1+0.07)^-($B15-Assumptions!$C$6)</f>
        <v>2345840.2342145429</v>
      </c>
      <c r="E15" s="161"/>
      <c r="F15" s="260"/>
      <c r="G15" s="349">
        <f t="shared" si="2"/>
        <v>6472247.1956769712</v>
      </c>
      <c r="H15" s="147">
        <f>G15*(1+0.07)^-($B15-Assumptions!$C$6)</f>
        <v>2345840.2342145429</v>
      </c>
      <c r="K15" s="342" t="s">
        <v>5219</v>
      </c>
      <c r="Q15" s="352"/>
      <c r="V15" s="368"/>
    </row>
    <row r="16" spans="2:29" x14ac:dyDescent="0.25">
      <c r="B16" s="348">
        <f t="shared" si="3"/>
        <v>2036</v>
      </c>
      <c r="C16" s="161">
        <f t="shared" si="1"/>
        <v>6466671.1531151161</v>
      </c>
      <c r="D16" s="161">
        <f>C16*(1+0.07)^-($B16-Assumptions!$C$6)</f>
        <v>2190485.2521333108</v>
      </c>
      <c r="E16" s="161"/>
      <c r="F16" s="260"/>
      <c r="G16" s="349">
        <f t="shared" si="2"/>
        <v>6466671.1531151161</v>
      </c>
      <c r="H16" s="147">
        <f>G16*(1+0.07)^-($B16-Assumptions!$C$6)</f>
        <v>2190485.2521333108</v>
      </c>
      <c r="J16" s="273" t="s">
        <v>5146</v>
      </c>
      <c r="K16" s="273" t="s">
        <v>5143</v>
      </c>
      <c r="L16" s="273" t="s">
        <v>51</v>
      </c>
      <c r="M16" s="149" t="s">
        <v>52</v>
      </c>
      <c r="N16" s="149" t="s">
        <v>53</v>
      </c>
      <c r="O16" s="149" t="s">
        <v>54</v>
      </c>
      <c r="P16" s="149" t="s">
        <v>82</v>
      </c>
      <c r="Q16" s="353"/>
      <c r="V16" s="368"/>
    </row>
    <row r="17" spans="1:17" x14ac:dyDescent="0.25">
      <c r="B17" s="348">
        <f t="shared" si="3"/>
        <v>2037</v>
      </c>
      <c r="C17" s="161">
        <f t="shared" si="1"/>
        <v>6461095.110553259</v>
      </c>
      <c r="D17" s="161">
        <f>C17*(1+0.07)^-($B17-Assumptions!$C$6)</f>
        <v>2045417.2463540405</v>
      </c>
      <c r="E17" s="161"/>
      <c r="F17" s="260"/>
      <c r="G17" s="349">
        <f t="shared" si="2"/>
        <v>6461095.110553259</v>
      </c>
      <c r="H17" s="147">
        <f>G17*(1+0.07)^-($B17-Assumptions!$C$6)</f>
        <v>2045417.2463540405</v>
      </c>
      <c r="J17" s="405">
        <v>1</v>
      </c>
      <c r="K17" s="354">
        <v>1</v>
      </c>
      <c r="L17" s="222">
        <f>COUNTIFS('2018-2020 Crashes'!$B$2:$B$76,'Safety Benefits'!$J17,'2018-2020 Crashes'!$U$2:$U$76,'Safety Benefits'!L$14)</f>
        <v>0</v>
      </c>
      <c r="M17" s="222">
        <f>COUNTIFS('2018-2020 Crashes'!$B$2:$B$76,'Safety Benefits'!$J17,'2018-2020 Crashes'!$U$2:$U$76,'Safety Benefits'!M$14)</f>
        <v>0</v>
      </c>
      <c r="N17" s="222">
        <f>COUNTIFS('2018-2020 Crashes'!$B$2:$B$76,'Safety Benefits'!$J17,'2018-2020 Crashes'!$U$2:$U$76,'Safety Benefits'!N$14)</f>
        <v>0</v>
      </c>
      <c r="O17" s="222">
        <f>COUNTIFS('2018-2020 Crashes'!$B$2:$B$76,'Safety Benefits'!$J17,'2018-2020 Crashes'!$U$2:$U$76,'Safety Benefits'!O$14)</f>
        <v>0</v>
      </c>
      <c r="P17" s="222">
        <f>COUNTIFS('2018-2020 Crashes'!$B$2:$B$76,'Safety Benefits'!$J17,'2018-2020 Crashes'!$U$2:$U$76,'Safety Benefits'!P$14)</f>
        <v>1</v>
      </c>
      <c r="Q17" s="355"/>
    </row>
    <row r="18" spans="1:17" x14ac:dyDescent="0.25">
      <c r="B18" s="348">
        <f t="shared" si="3"/>
        <v>2038</v>
      </c>
      <c r="C18" s="161">
        <f t="shared" si="1"/>
        <v>6455519.0679914039</v>
      </c>
      <c r="D18" s="161">
        <f>C18*(1+0.07)^-($B18-Assumptions!$C$6)</f>
        <v>1909955.1533446906</v>
      </c>
      <c r="E18" s="161"/>
      <c r="F18" s="260"/>
      <c r="G18" s="349">
        <f t="shared" si="2"/>
        <v>6455519.0679914039</v>
      </c>
      <c r="H18" s="147">
        <f>G18*(1+0.07)^-($B18-Assumptions!$C$6)</f>
        <v>1909955.1533446906</v>
      </c>
      <c r="J18" s="405">
        <v>2</v>
      </c>
      <c r="K18" s="354">
        <v>2</v>
      </c>
      <c r="L18" s="222">
        <f>COUNTIFS('2018-2020 Crashes'!$B$2:$B$76,'Safety Benefits'!$J18,'2018-2020 Crashes'!$U$2:$U$76,'Safety Benefits'!L$14)</f>
        <v>0</v>
      </c>
      <c r="M18" s="222">
        <f>COUNTIFS('2018-2020 Crashes'!$B$2:$B$76,'Safety Benefits'!$J18,'2018-2020 Crashes'!$U$2:$U$76,'Safety Benefits'!M$14)</f>
        <v>0</v>
      </c>
      <c r="N18" s="222">
        <f>COUNTIFS('2018-2020 Crashes'!$B$2:$B$76,'Safety Benefits'!$J18,'2018-2020 Crashes'!$U$2:$U$76,'Safety Benefits'!N$14)</f>
        <v>0</v>
      </c>
      <c r="O18" s="222">
        <f>COUNTIFS('2018-2020 Crashes'!$B$2:$B$76,'Safety Benefits'!$J18,'2018-2020 Crashes'!$U$2:$U$76,'Safety Benefits'!O$14)</f>
        <v>0</v>
      </c>
      <c r="P18" s="222">
        <f>COUNTIFS('2018-2020 Crashes'!$B$2:$B$76,'Safety Benefits'!$J18,'2018-2020 Crashes'!$U$2:$U$76,'Safety Benefits'!P$14)</f>
        <v>1</v>
      </c>
      <c r="Q18" s="355"/>
    </row>
    <row r="19" spans="1:17" x14ac:dyDescent="0.25">
      <c r="B19" s="348">
        <f t="shared" si="3"/>
        <v>2039</v>
      </c>
      <c r="C19" s="161">
        <f t="shared" si="1"/>
        <v>6449943.0254295487</v>
      </c>
      <c r="D19" s="161">
        <f>C19*(1+0.07)^-($B19-Assumptions!$C$6)</f>
        <v>1783462.9939764151</v>
      </c>
      <c r="E19" s="161"/>
      <c r="F19" s="260"/>
      <c r="G19" s="349">
        <f t="shared" si="2"/>
        <v>6449943.0254295487</v>
      </c>
      <c r="H19" s="147">
        <f>G19*(1+0.07)^-($B19-Assumptions!$C$6)</f>
        <v>1783462.9939764151</v>
      </c>
      <c r="J19" s="405">
        <v>3</v>
      </c>
      <c r="K19" s="354">
        <v>3</v>
      </c>
      <c r="L19" s="222">
        <f>COUNTIFS('2018-2020 Crashes'!$B$2:$B$76,'Safety Benefits'!$J19,'2018-2020 Crashes'!$U$2:$U$76,'Safety Benefits'!L$14)</f>
        <v>0</v>
      </c>
      <c r="M19" s="222">
        <f>COUNTIFS('2018-2020 Crashes'!$B$2:$B$76,'Safety Benefits'!$J19,'2018-2020 Crashes'!$U$2:$U$76,'Safety Benefits'!M$14)</f>
        <v>0</v>
      </c>
      <c r="N19" s="222">
        <f>COUNTIFS('2018-2020 Crashes'!$B$2:$B$76,'Safety Benefits'!$J19,'2018-2020 Crashes'!$U$2:$U$76,'Safety Benefits'!N$14)</f>
        <v>0</v>
      </c>
      <c r="O19" s="222">
        <f>COUNTIFS('2018-2020 Crashes'!$B$2:$B$76,'Safety Benefits'!$J19,'2018-2020 Crashes'!$U$2:$U$76,'Safety Benefits'!O$14)</f>
        <v>0</v>
      </c>
      <c r="P19" s="222">
        <f>COUNTIFS('2018-2020 Crashes'!$B$2:$B$76,'Safety Benefits'!$J19,'2018-2020 Crashes'!$U$2:$U$76,'Safety Benefits'!P$14)</f>
        <v>1</v>
      </c>
      <c r="Q19" s="355"/>
    </row>
    <row r="20" spans="1:17" x14ac:dyDescent="0.25">
      <c r="B20" s="348">
        <f t="shared" si="3"/>
        <v>2040</v>
      </c>
      <c r="C20" s="161">
        <f t="shared" si="1"/>
        <v>6444366.9828676917</v>
      </c>
      <c r="D20" s="161">
        <f>C20*(1+0.07)^-($B20-Assumptions!$C$6)</f>
        <v>1665346.8894792886</v>
      </c>
      <c r="E20" s="161"/>
      <c r="F20" s="260"/>
      <c r="G20" s="349">
        <f t="shared" si="2"/>
        <v>6444366.9828676917</v>
      </c>
      <c r="H20" s="147">
        <f>G20*(1+0.07)^-($B20-Assumptions!$C$6)</f>
        <v>1665346.8894792886</v>
      </c>
      <c r="J20" s="405">
        <v>4</v>
      </c>
      <c r="K20" s="354" t="s">
        <v>230</v>
      </c>
      <c r="L20" s="222">
        <f>COUNTIFS('2018-2020 Crashes'!$B$2:$B$76,'Safety Benefits'!$J20,'2018-2020 Crashes'!$U$2:$U$76,'Safety Benefits'!L$14)</f>
        <v>2</v>
      </c>
      <c r="M20" s="222">
        <f>COUNTIFS('2018-2020 Crashes'!$B$2:$B$76,'Safety Benefits'!$J20,'2018-2020 Crashes'!$U$2:$U$76,'Safety Benefits'!M$14)</f>
        <v>0</v>
      </c>
      <c r="N20" s="222">
        <f>COUNTIFS('2018-2020 Crashes'!$B$2:$B$76,'Safety Benefits'!$J20,'2018-2020 Crashes'!$U$2:$U$76,'Safety Benefits'!N$14)</f>
        <v>2</v>
      </c>
      <c r="O20" s="222">
        <f>COUNTIFS('2018-2020 Crashes'!$B$2:$B$76,'Safety Benefits'!$J20,'2018-2020 Crashes'!$U$2:$U$76,'Safety Benefits'!O$14)</f>
        <v>0</v>
      </c>
      <c r="P20" s="222">
        <f>COUNTIFS('2018-2020 Crashes'!$B$2:$B$76,'Safety Benefits'!$J20,'2018-2020 Crashes'!$U$2:$U$76,'Safety Benefits'!P$14)</f>
        <v>6</v>
      </c>
      <c r="Q20" s="355"/>
    </row>
    <row r="21" spans="1:17" x14ac:dyDescent="0.25">
      <c r="B21" s="348">
        <f t="shared" si="3"/>
        <v>2041</v>
      </c>
      <c r="C21" s="161">
        <f t="shared" si="1"/>
        <v>6438790.9403058365</v>
      </c>
      <c r="D21" s="161">
        <f>C21*(1+0.07)^-($B21-Assumptions!$C$6)</f>
        <v>1555052.2748792581</v>
      </c>
      <c r="E21" s="161"/>
      <c r="F21" s="260"/>
      <c r="G21" s="349">
        <f t="shared" si="2"/>
        <v>6438790.9403058365</v>
      </c>
      <c r="H21" s="147">
        <f>G21*(1+0.07)^-($B21-Assumptions!$C$6)</f>
        <v>1555052.2748792581</v>
      </c>
      <c r="J21" s="405">
        <v>5</v>
      </c>
      <c r="K21" s="354">
        <v>5</v>
      </c>
      <c r="L21" s="222">
        <f>COUNTIFS('2018-2020 Crashes'!$B$2:$B$76,'Safety Benefits'!$J21,'2018-2020 Crashes'!$U$2:$U$76,'Safety Benefits'!L$14)</f>
        <v>0</v>
      </c>
      <c r="M21" s="222">
        <f>COUNTIFS('2018-2020 Crashes'!$B$2:$B$76,'Safety Benefits'!$J21,'2018-2020 Crashes'!$U$2:$U$76,'Safety Benefits'!M$14)</f>
        <v>0</v>
      </c>
      <c r="N21" s="222">
        <f>COUNTIFS('2018-2020 Crashes'!$B$2:$B$76,'Safety Benefits'!$J21,'2018-2020 Crashes'!$U$2:$U$76,'Safety Benefits'!N$14)</f>
        <v>0</v>
      </c>
      <c r="O21" s="222">
        <f>COUNTIFS('2018-2020 Crashes'!$B$2:$B$76,'Safety Benefits'!$J21,'2018-2020 Crashes'!$U$2:$U$76,'Safety Benefits'!O$14)</f>
        <v>1</v>
      </c>
      <c r="P21" s="222">
        <f>COUNTIFS('2018-2020 Crashes'!$B$2:$B$76,'Safety Benefits'!$J21,'2018-2020 Crashes'!$U$2:$U$76,'Safety Benefits'!P$14)</f>
        <v>0</v>
      </c>
      <c r="Q21" s="355"/>
    </row>
    <row r="22" spans="1:17" ht="14.25" customHeight="1" x14ac:dyDescent="0.25">
      <c r="B22" s="348">
        <f t="shared" si="3"/>
        <v>2042</v>
      </c>
      <c r="C22" s="161">
        <f t="shared" si="1"/>
        <v>6433214.8977439795</v>
      </c>
      <c r="D22" s="161">
        <f>C22*(1+0.07)^-($B22-Assumptions!$C$6)</f>
        <v>1452061.2968489155</v>
      </c>
      <c r="E22" s="161"/>
      <c r="F22" s="260"/>
      <c r="G22" s="349">
        <f t="shared" si="2"/>
        <v>6433214.8977439795</v>
      </c>
      <c r="H22" s="147">
        <f>G22*(1+0.07)^-($B22-Assumptions!$C$6)</f>
        <v>1452061.2968489155</v>
      </c>
      <c r="J22" s="405">
        <v>6</v>
      </c>
      <c r="K22" s="354" t="s">
        <v>231</v>
      </c>
      <c r="L22" s="222">
        <f>COUNTIFS('2018-2020 Crashes'!$B$2:$B$76,'Safety Benefits'!$J22,'2018-2020 Crashes'!$U$2:$U$76,'Safety Benefits'!L$14)</f>
        <v>0</v>
      </c>
      <c r="M22" s="222">
        <f>COUNTIFS('2018-2020 Crashes'!$B$2:$B$76,'Safety Benefits'!$J22,'2018-2020 Crashes'!$U$2:$U$76,'Safety Benefits'!M$14)</f>
        <v>0</v>
      </c>
      <c r="N22" s="222">
        <f>COUNTIFS('2018-2020 Crashes'!$B$2:$B$76,'Safety Benefits'!$J22,'2018-2020 Crashes'!$U$2:$U$76,'Safety Benefits'!N$14)</f>
        <v>0</v>
      </c>
      <c r="O22" s="222">
        <f>COUNTIFS('2018-2020 Crashes'!$B$2:$B$76,'Safety Benefits'!$J22,'2018-2020 Crashes'!$U$2:$U$76,'Safety Benefits'!O$14)</f>
        <v>1</v>
      </c>
      <c r="P22" s="222">
        <f>COUNTIFS('2018-2020 Crashes'!$B$2:$B$76,'Safety Benefits'!$J22,'2018-2020 Crashes'!$U$2:$U$76,'Safety Benefits'!P$14)</f>
        <v>3</v>
      </c>
      <c r="Q22" s="355"/>
    </row>
    <row r="23" spans="1:17" x14ac:dyDescent="0.25">
      <c r="B23" s="348">
        <f t="shared" si="3"/>
        <v>2043</v>
      </c>
      <c r="C23" s="161">
        <f t="shared" si="1"/>
        <v>6427638.8551821243</v>
      </c>
      <c r="D23" s="161">
        <f>C23*(1+0.07)^-($B23-Assumptions!$C$6)</f>
        <v>1355890.3837692563</v>
      </c>
      <c r="E23" s="161"/>
      <c r="F23" s="260"/>
      <c r="G23" s="349">
        <f t="shared" si="2"/>
        <v>6427638.8551821243</v>
      </c>
      <c r="H23" s="147">
        <f>G23*(1+0.07)^-($B23-Assumptions!$C$6)</f>
        <v>1355890.3837692563</v>
      </c>
      <c r="J23" s="405">
        <v>7</v>
      </c>
      <c r="K23" s="354">
        <v>7</v>
      </c>
      <c r="L23" s="222">
        <f>COUNTIFS('2018-2020 Crashes'!$B$2:$B$76,'Safety Benefits'!$J23,'2018-2020 Crashes'!$U$2:$U$76,'Safety Benefits'!L$14)</f>
        <v>0</v>
      </c>
      <c r="M23" s="222">
        <f>COUNTIFS('2018-2020 Crashes'!$B$2:$B$76,'Safety Benefits'!$J23,'2018-2020 Crashes'!$U$2:$U$76,'Safety Benefits'!M$14)</f>
        <v>0</v>
      </c>
      <c r="N23" s="222">
        <f>COUNTIFS('2018-2020 Crashes'!$B$2:$B$76,'Safety Benefits'!$J23,'2018-2020 Crashes'!$U$2:$U$76,'Safety Benefits'!N$14)</f>
        <v>0</v>
      </c>
      <c r="O23" s="222">
        <f>COUNTIFS('2018-2020 Crashes'!$B$2:$B$76,'Safety Benefits'!$J23,'2018-2020 Crashes'!$U$2:$U$76,'Safety Benefits'!O$14)</f>
        <v>0</v>
      </c>
      <c r="P23" s="222">
        <f>COUNTIFS('2018-2020 Crashes'!$B$2:$B$76,'Safety Benefits'!$J23,'2018-2020 Crashes'!$U$2:$U$76,'Safety Benefits'!P$14)</f>
        <v>0</v>
      </c>
      <c r="Q23" s="355"/>
    </row>
    <row r="24" spans="1:17" x14ac:dyDescent="0.25">
      <c r="B24" s="348">
        <f t="shared" si="3"/>
        <v>2044</v>
      </c>
      <c r="C24" s="161">
        <f t="shared" si="1"/>
        <v>6422062.8126202691</v>
      </c>
      <c r="D24" s="161">
        <f>C24*(1+0.07)^-($B24-Assumptions!$C$6)</f>
        <v>1266087.9766069464</v>
      </c>
      <c r="E24" s="161"/>
      <c r="F24" s="260"/>
      <c r="G24" s="349">
        <f t="shared" si="2"/>
        <v>6422062.8126202691</v>
      </c>
      <c r="H24" s="147">
        <f>G24*(1+0.07)^-($B24-Assumptions!$C$6)</f>
        <v>1266087.9766069464</v>
      </c>
      <c r="J24" s="405">
        <v>8</v>
      </c>
      <c r="K24" s="354" t="s">
        <v>232</v>
      </c>
      <c r="L24" s="222">
        <f>COUNTIFS('2018-2020 Crashes'!$B$2:$B$76,'Safety Benefits'!$J24,'2018-2020 Crashes'!$U$2:$U$76,'Safety Benefits'!L$14)</f>
        <v>0</v>
      </c>
      <c r="M24" s="222">
        <f>COUNTIFS('2018-2020 Crashes'!$B$2:$B$76,'Safety Benefits'!$J24,'2018-2020 Crashes'!$U$2:$U$76,'Safety Benefits'!M$14)</f>
        <v>0</v>
      </c>
      <c r="N24" s="222">
        <f>COUNTIFS('2018-2020 Crashes'!$B$2:$B$76,'Safety Benefits'!$J24,'2018-2020 Crashes'!$U$2:$U$76,'Safety Benefits'!N$14)</f>
        <v>0</v>
      </c>
      <c r="O24" s="222">
        <f>COUNTIFS('2018-2020 Crashes'!$B$2:$B$76,'Safety Benefits'!$J24,'2018-2020 Crashes'!$U$2:$U$76,'Safety Benefits'!O$14)</f>
        <v>1</v>
      </c>
      <c r="P24" s="222">
        <f>COUNTIFS('2018-2020 Crashes'!$B$2:$B$76,'Safety Benefits'!$J24,'2018-2020 Crashes'!$U$2:$U$76,'Safety Benefits'!P$14)</f>
        <v>0</v>
      </c>
      <c r="Q24" s="355"/>
    </row>
    <row r="25" spans="1:17" ht="15.75" thickBot="1" x14ac:dyDescent="0.3">
      <c r="B25" s="356">
        <f t="shared" si="3"/>
        <v>2045</v>
      </c>
      <c r="C25" s="213">
        <f t="shared" si="1"/>
        <v>6416486.7700584121</v>
      </c>
      <c r="D25" s="213">
        <f>C25*(1+0.07)^-($B25-Assumptions!$C$6)</f>
        <v>1182232.4099655941</v>
      </c>
      <c r="E25" s="213"/>
      <c r="F25" s="261"/>
      <c r="G25" s="357">
        <f t="shared" si="2"/>
        <v>6416486.7700584121</v>
      </c>
      <c r="H25" s="148">
        <f>G25*(1+0.07)^-($B25-Assumptions!$C$6)</f>
        <v>1182232.4099655941</v>
      </c>
      <c r="J25" s="405">
        <v>9</v>
      </c>
      <c r="K25" s="354">
        <v>9</v>
      </c>
      <c r="L25" s="222">
        <f>COUNTIFS('2018-2020 Crashes'!$B$2:$B$76,'Safety Benefits'!$J25,'2018-2020 Crashes'!$U$2:$U$76,'Safety Benefits'!L$14)</f>
        <v>0</v>
      </c>
      <c r="M25" s="222">
        <f>COUNTIFS('2018-2020 Crashes'!$B$2:$B$76,'Safety Benefits'!$J25,'2018-2020 Crashes'!$U$2:$U$76,'Safety Benefits'!M$14)</f>
        <v>0</v>
      </c>
      <c r="N25" s="222">
        <f>COUNTIFS('2018-2020 Crashes'!$B$2:$B$76,'Safety Benefits'!$J25,'2018-2020 Crashes'!$U$2:$U$76,'Safety Benefits'!N$14)</f>
        <v>0</v>
      </c>
      <c r="O25" s="222">
        <f>COUNTIFS('2018-2020 Crashes'!$B$2:$B$76,'Safety Benefits'!$J25,'2018-2020 Crashes'!$U$2:$U$76,'Safety Benefits'!O$14)</f>
        <v>0</v>
      </c>
      <c r="P25" s="222">
        <f>COUNTIFS('2018-2020 Crashes'!$B$2:$B$76,'Safety Benefits'!$J25,'2018-2020 Crashes'!$U$2:$U$76,'Safety Benefits'!P$14)</f>
        <v>0</v>
      </c>
      <c r="Q25" s="355"/>
    </row>
    <row r="26" spans="1:17" ht="15.75" thickBot="1" x14ac:dyDescent="0.3">
      <c r="B26" s="4"/>
      <c r="C26" s="358"/>
      <c r="D26" s="358">
        <f>SUM(D6:D25)</f>
        <v>48958293.473857097</v>
      </c>
      <c r="E26" s="358"/>
      <c r="F26" s="358"/>
      <c r="G26" s="320" t="s">
        <v>2</v>
      </c>
      <c r="H26" s="359">
        <f>SUM(H6:H25)</f>
        <v>48958293.473857097</v>
      </c>
      <c r="J26" s="314">
        <v>10</v>
      </c>
      <c r="K26" s="360">
        <v>10</v>
      </c>
      <c r="L26" s="222">
        <f>COUNTIFS('2018-2020 Crashes'!$B$2:$B$76,'Safety Benefits'!$J26,'2018-2020 Crashes'!$U$2:$U$76,'Safety Benefits'!L$14)</f>
        <v>0</v>
      </c>
      <c r="M26" s="222">
        <f>COUNTIFS('2018-2020 Crashes'!$B$2:$B$76,'Safety Benefits'!$J26,'2018-2020 Crashes'!$U$2:$U$76,'Safety Benefits'!M$14)</f>
        <v>0</v>
      </c>
      <c r="N26" s="222">
        <f>COUNTIFS('2018-2020 Crashes'!$B$2:$B$76,'Safety Benefits'!$J26,'2018-2020 Crashes'!$U$2:$U$76,'Safety Benefits'!N$14)</f>
        <v>0</v>
      </c>
      <c r="O26" s="222">
        <f>COUNTIFS('2018-2020 Crashes'!$B$2:$B$76,'Safety Benefits'!$J26,'2018-2020 Crashes'!$U$2:$U$76,'Safety Benefits'!O$14)</f>
        <v>1</v>
      </c>
      <c r="P26" s="222">
        <f>COUNTIFS('2018-2020 Crashes'!$B$2:$B$76,'Safety Benefits'!$J26,'2018-2020 Crashes'!$U$2:$U$76,'Safety Benefits'!P$14)</f>
        <v>0</v>
      </c>
      <c r="Q26" s="355"/>
    </row>
    <row r="27" spans="1:17" x14ac:dyDescent="0.25">
      <c r="J27" s="314">
        <v>11</v>
      </c>
      <c r="K27" s="360" t="s">
        <v>233</v>
      </c>
      <c r="L27" s="222">
        <f>COUNTIFS('2018-2020 Crashes'!$B$2:$B$76,'Safety Benefits'!$J27,'2018-2020 Crashes'!$U$2:$U$76,'Safety Benefits'!L$14)</f>
        <v>0</v>
      </c>
      <c r="M27" s="222">
        <f>COUNTIFS('2018-2020 Crashes'!$B$2:$B$76,'Safety Benefits'!$J27,'2018-2020 Crashes'!$U$2:$U$76,'Safety Benefits'!M$14)</f>
        <v>0</v>
      </c>
      <c r="N27" s="222">
        <f>COUNTIFS('2018-2020 Crashes'!$B$2:$B$76,'Safety Benefits'!$J27,'2018-2020 Crashes'!$U$2:$U$76,'Safety Benefits'!N$14)</f>
        <v>1</v>
      </c>
      <c r="O27" s="222">
        <f>COUNTIFS('2018-2020 Crashes'!$B$2:$B$76,'Safety Benefits'!$J27,'2018-2020 Crashes'!$U$2:$U$76,'Safety Benefits'!O$14)</f>
        <v>0</v>
      </c>
      <c r="P27" s="222">
        <f>COUNTIFS('2018-2020 Crashes'!$B$2:$B$76,'Safety Benefits'!$J27,'2018-2020 Crashes'!$U$2:$U$76,'Safety Benefits'!P$14)</f>
        <v>2</v>
      </c>
      <c r="Q27" s="355"/>
    </row>
    <row r="28" spans="1:17" x14ac:dyDescent="0.25">
      <c r="B28" s="239" t="s">
        <v>3</v>
      </c>
      <c r="J28" s="314" t="s">
        <v>196</v>
      </c>
      <c r="K28" s="360" t="s">
        <v>5144</v>
      </c>
      <c r="L28" s="222">
        <f>COUNTIFS('2018-2020 Crashes'!$B$2:$B$76,'Safety Benefits'!$J28,'2018-2020 Crashes'!$U$2:$U$76,'Safety Benefits'!L$14)</f>
        <v>0</v>
      </c>
      <c r="M28" s="222">
        <f>COUNTIFS('2018-2020 Crashes'!$B$2:$B$76,'Safety Benefits'!$J28,'2018-2020 Crashes'!$U$2:$U$76,'Safety Benefits'!M$14)</f>
        <v>0</v>
      </c>
      <c r="N28" s="222">
        <f>COUNTIFS('2018-2020 Crashes'!$B$2:$B$76,'Safety Benefits'!$J28,'2018-2020 Crashes'!$U$2:$U$76,'Safety Benefits'!N$14)</f>
        <v>1</v>
      </c>
      <c r="O28" s="222">
        <f>COUNTIFS('2018-2020 Crashes'!$B$2:$B$76,'Safety Benefits'!$J28,'2018-2020 Crashes'!$U$2:$U$76,'Safety Benefits'!O$14)</f>
        <v>1</v>
      </c>
      <c r="P28" s="222">
        <f>COUNTIFS('2018-2020 Crashes'!$B$2:$B$76,'Safety Benefits'!$J28,'2018-2020 Crashes'!$U$2:$U$76,'Safety Benefits'!P$14)</f>
        <v>5</v>
      </c>
      <c r="Q28" s="355"/>
    </row>
    <row r="29" spans="1:17" ht="15" customHeight="1" x14ac:dyDescent="0.25">
      <c r="A29" s="7" t="s">
        <v>32</v>
      </c>
      <c r="B29" s="498" t="s">
        <v>134</v>
      </c>
      <c r="C29" s="498"/>
      <c r="D29" s="498"/>
      <c r="E29" s="498"/>
      <c r="F29" s="498"/>
      <c r="G29" s="498"/>
      <c r="H29" s="498"/>
      <c r="J29" s="408">
        <v>12</v>
      </c>
      <c r="K29" s="406">
        <v>12</v>
      </c>
      <c r="L29" s="408">
        <f>COUNTIFS('2018-2020 Crashes'!$B$2:$B$76,'Safety Benefits'!$J29,'2018-2020 Crashes'!$U$2:$U$76,'Safety Benefits'!L$14)</f>
        <v>0</v>
      </c>
      <c r="M29" s="408">
        <f>COUNTIFS('2018-2020 Crashes'!$B$2:$B$76,'Safety Benefits'!$J29,'2018-2020 Crashes'!$U$2:$U$76,'Safety Benefits'!M$14)</f>
        <v>0</v>
      </c>
      <c r="N29" s="408">
        <f>COUNTIFS('2018-2020 Crashes'!$B$2:$B$76,'Safety Benefits'!$J29,'2018-2020 Crashes'!$U$2:$U$76,'Safety Benefits'!N$14)</f>
        <v>0</v>
      </c>
      <c r="O29" s="408">
        <f>COUNTIFS('2018-2020 Crashes'!$B$2:$B$76,'Safety Benefits'!$J29,'2018-2020 Crashes'!$U$2:$U$76,'Safety Benefits'!O$14)</f>
        <v>0</v>
      </c>
      <c r="P29" s="408">
        <f>COUNTIFS('2018-2020 Crashes'!$B$2:$B$76,'Safety Benefits'!$J29,'2018-2020 Crashes'!$U$2:$U$76,'Safety Benefits'!P$14)</f>
        <v>0</v>
      </c>
      <c r="Q29" s="355"/>
    </row>
    <row r="30" spans="1:17" x14ac:dyDescent="0.25">
      <c r="B30" s="498"/>
      <c r="C30" s="498"/>
      <c r="D30" s="498"/>
      <c r="E30" s="498"/>
      <c r="F30" s="498"/>
      <c r="G30" s="498"/>
      <c r="H30" s="498"/>
      <c r="J30" s="408">
        <v>13</v>
      </c>
      <c r="K30" s="406">
        <v>13</v>
      </c>
      <c r="L30" s="408">
        <f>COUNTIFS('2018-2020 Crashes'!$B$2:$B$76,'Safety Benefits'!$J30,'2018-2020 Crashes'!$U$2:$U$76,'Safety Benefits'!L$14)</f>
        <v>0</v>
      </c>
      <c r="M30" s="408">
        <f>COUNTIFS('2018-2020 Crashes'!$B$2:$B$76,'Safety Benefits'!$J30,'2018-2020 Crashes'!$U$2:$U$76,'Safety Benefits'!M$14)</f>
        <v>0</v>
      </c>
      <c r="N30" s="408">
        <f>COUNTIFS('2018-2020 Crashes'!$B$2:$B$76,'Safety Benefits'!$J30,'2018-2020 Crashes'!$U$2:$U$76,'Safety Benefits'!N$14)</f>
        <v>0</v>
      </c>
      <c r="O30" s="408">
        <f>COUNTIFS('2018-2020 Crashes'!$B$2:$B$76,'Safety Benefits'!$J30,'2018-2020 Crashes'!$U$2:$U$76,'Safety Benefits'!O$14)</f>
        <v>0</v>
      </c>
      <c r="P30" s="408">
        <f>COUNTIFS('2018-2020 Crashes'!$B$2:$B$76,'Safety Benefits'!$J30,'2018-2020 Crashes'!$U$2:$U$76,'Safety Benefits'!P$14)</f>
        <v>0</v>
      </c>
      <c r="Q30" s="355"/>
    </row>
    <row r="31" spans="1:17" x14ac:dyDescent="0.25">
      <c r="B31" s="498"/>
      <c r="C31" s="498"/>
      <c r="D31" s="498"/>
      <c r="E31" s="498"/>
      <c r="F31" s="498"/>
      <c r="G31" s="498"/>
      <c r="H31" s="498"/>
      <c r="J31" s="408">
        <v>14</v>
      </c>
      <c r="K31" s="406">
        <v>14</v>
      </c>
      <c r="L31" s="408">
        <f>COUNTIFS('2018-2020 Crashes'!$B$2:$B$76,'Safety Benefits'!$J31,'2018-2020 Crashes'!$U$2:$U$76,'Safety Benefits'!L$14)</f>
        <v>0</v>
      </c>
      <c r="M31" s="408">
        <f>COUNTIFS('2018-2020 Crashes'!$B$2:$B$76,'Safety Benefits'!$J31,'2018-2020 Crashes'!$U$2:$U$76,'Safety Benefits'!M$14)</f>
        <v>0</v>
      </c>
      <c r="N31" s="408">
        <f>COUNTIFS('2018-2020 Crashes'!$B$2:$B$76,'Safety Benefits'!$J31,'2018-2020 Crashes'!$U$2:$U$76,'Safety Benefits'!N$14)</f>
        <v>0</v>
      </c>
      <c r="O31" s="408">
        <f>COUNTIFS('2018-2020 Crashes'!$B$2:$B$76,'Safety Benefits'!$J31,'2018-2020 Crashes'!$U$2:$U$76,'Safety Benefits'!O$14)</f>
        <v>0</v>
      </c>
      <c r="P31" s="408">
        <f>COUNTIFS('2018-2020 Crashes'!$B$2:$B$76,'Safety Benefits'!$J31,'2018-2020 Crashes'!$U$2:$U$76,'Safety Benefits'!P$14)</f>
        <v>2</v>
      </c>
      <c r="Q31" s="355"/>
    </row>
    <row r="32" spans="1:17" x14ac:dyDescent="0.25">
      <c r="J32" s="408">
        <v>15</v>
      </c>
      <c r="K32" s="406">
        <v>15</v>
      </c>
      <c r="L32" s="408">
        <f>COUNTIFS('2018-2020 Crashes'!$B$2:$B$76,'Safety Benefits'!$J32,'2018-2020 Crashes'!$U$2:$U$76,'Safety Benefits'!L$14)</f>
        <v>0</v>
      </c>
      <c r="M32" s="408">
        <f>COUNTIFS('2018-2020 Crashes'!$B$2:$B$76,'Safety Benefits'!$J32,'2018-2020 Crashes'!$U$2:$U$76,'Safety Benefits'!M$14)</f>
        <v>0</v>
      </c>
      <c r="N32" s="408">
        <f>COUNTIFS('2018-2020 Crashes'!$B$2:$B$76,'Safety Benefits'!$J32,'2018-2020 Crashes'!$U$2:$U$76,'Safety Benefits'!N$14)</f>
        <v>0</v>
      </c>
      <c r="O32" s="408">
        <f>COUNTIFS('2018-2020 Crashes'!$B$2:$B$76,'Safety Benefits'!$J32,'2018-2020 Crashes'!$U$2:$U$76,'Safety Benefits'!O$14)</f>
        <v>0</v>
      </c>
      <c r="P32" s="408">
        <f>COUNTIFS('2018-2020 Crashes'!$B$2:$B$76,'Safety Benefits'!$J32,'2018-2020 Crashes'!$U$2:$U$76,'Safety Benefits'!P$14)</f>
        <v>0</v>
      </c>
      <c r="Q32" s="355"/>
    </row>
    <row r="33" spans="1:18" x14ac:dyDescent="0.25">
      <c r="A33" s="7" t="s">
        <v>31</v>
      </c>
      <c r="B33" s="498" t="s">
        <v>145</v>
      </c>
      <c r="C33" s="498"/>
      <c r="D33" s="498"/>
      <c r="E33" s="498"/>
      <c r="F33" s="498"/>
      <c r="G33" s="498"/>
      <c r="H33" s="498"/>
      <c r="J33" s="408">
        <v>16</v>
      </c>
      <c r="K33" s="406">
        <v>16</v>
      </c>
      <c r="L33" s="408">
        <f>COUNTIFS('2018-2020 Crashes'!$B$2:$B$76,'Safety Benefits'!$J33,'2018-2020 Crashes'!$U$2:$U$76,'Safety Benefits'!L$14)</f>
        <v>0</v>
      </c>
      <c r="M33" s="408">
        <f>COUNTIFS('2018-2020 Crashes'!$B$2:$B$76,'Safety Benefits'!$J33,'2018-2020 Crashes'!$U$2:$U$76,'Safety Benefits'!M$14)</f>
        <v>0</v>
      </c>
      <c r="N33" s="408">
        <f>COUNTIFS('2018-2020 Crashes'!$B$2:$B$76,'Safety Benefits'!$J33,'2018-2020 Crashes'!$U$2:$U$76,'Safety Benefits'!N$14)</f>
        <v>0</v>
      </c>
      <c r="O33" s="408">
        <f>COUNTIFS('2018-2020 Crashes'!$B$2:$B$76,'Safety Benefits'!$J33,'2018-2020 Crashes'!$U$2:$U$76,'Safety Benefits'!O$14)</f>
        <v>0</v>
      </c>
      <c r="P33" s="408">
        <f>COUNTIFS('2018-2020 Crashes'!$B$2:$B$76,'Safety Benefits'!$J33,'2018-2020 Crashes'!$U$2:$U$76,'Safety Benefits'!P$14)</f>
        <v>0</v>
      </c>
      <c r="Q33" s="355"/>
    </row>
    <row r="34" spans="1:18" x14ac:dyDescent="0.25">
      <c r="B34" s="498"/>
      <c r="C34" s="498"/>
      <c r="D34" s="498"/>
      <c r="E34" s="498"/>
      <c r="F34" s="498"/>
      <c r="G34" s="498"/>
      <c r="H34" s="498"/>
      <c r="J34" s="408">
        <v>17</v>
      </c>
      <c r="K34" s="406" t="s">
        <v>5087</v>
      </c>
      <c r="L34" s="408">
        <f>COUNTIFS('2018-2020 Crashes'!$B$2:$B$76,'Safety Benefits'!$J34,'2018-2020 Crashes'!$U$2:$U$76,'Safety Benefits'!L$14)</f>
        <v>0</v>
      </c>
      <c r="M34" s="408">
        <f>COUNTIFS('2018-2020 Crashes'!$B$2:$B$76,'Safety Benefits'!$J34,'2018-2020 Crashes'!$U$2:$U$76,'Safety Benefits'!M$14)</f>
        <v>1</v>
      </c>
      <c r="N34" s="408">
        <f>COUNTIFS('2018-2020 Crashes'!$B$2:$B$76,'Safety Benefits'!$J34,'2018-2020 Crashes'!$U$2:$U$76,'Safety Benefits'!N$14)</f>
        <v>1</v>
      </c>
      <c r="O34" s="408">
        <f>COUNTIFS('2018-2020 Crashes'!$B$2:$B$76,'Safety Benefits'!$J34,'2018-2020 Crashes'!$U$2:$U$76,'Safety Benefits'!O$14)</f>
        <v>1</v>
      </c>
      <c r="P34" s="408">
        <f>COUNTIFS('2018-2020 Crashes'!$B$2:$B$76,'Safety Benefits'!$J34,'2018-2020 Crashes'!$U$2:$U$76,'Safety Benefits'!P$14)</f>
        <v>3</v>
      </c>
      <c r="Q34" s="355"/>
    </row>
    <row r="35" spans="1:18" x14ac:dyDescent="0.25">
      <c r="B35" s="498"/>
      <c r="C35" s="498"/>
      <c r="D35" s="498"/>
      <c r="E35" s="498"/>
      <c r="F35" s="498"/>
      <c r="G35" s="498"/>
      <c r="H35" s="498"/>
      <c r="J35" s="408">
        <v>18</v>
      </c>
      <c r="K35" s="406">
        <v>18</v>
      </c>
      <c r="L35" s="408">
        <f>COUNTIFS('2018-2020 Crashes'!$B$2:$B$76,'Safety Benefits'!$J35,'2018-2020 Crashes'!$U$2:$U$76,'Safety Benefits'!L$14)</f>
        <v>0</v>
      </c>
      <c r="M35" s="408">
        <f>COUNTIFS('2018-2020 Crashes'!$B$2:$B$76,'Safety Benefits'!$J35,'2018-2020 Crashes'!$U$2:$U$76,'Safety Benefits'!M$14)</f>
        <v>0</v>
      </c>
      <c r="N35" s="408">
        <f>COUNTIFS('2018-2020 Crashes'!$B$2:$B$76,'Safety Benefits'!$J35,'2018-2020 Crashes'!$U$2:$U$76,'Safety Benefits'!N$14)</f>
        <v>0</v>
      </c>
      <c r="O35" s="408">
        <f>COUNTIFS('2018-2020 Crashes'!$B$2:$B$76,'Safety Benefits'!$J35,'2018-2020 Crashes'!$U$2:$U$76,'Safety Benefits'!O$14)</f>
        <v>0</v>
      </c>
      <c r="P35" s="408">
        <f>COUNTIFS('2018-2020 Crashes'!$B$2:$B$76,'Safety Benefits'!$J35,'2018-2020 Crashes'!$U$2:$U$76,'Safety Benefits'!P$14)</f>
        <v>0</v>
      </c>
      <c r="Q35" s="355"/>
    </row>
    <row r="36" spans="1:18" x14ac:dyDescent="0.25">
      <c r="B36" s="498"/>
      <c r="C36" s="498"/>
      <c r="D36" s="498"/>
      <c r="E36" s="498"/>
      <c r="F36" s="498"/>
      <c r="G36" s="498"/>
      <c r="H36" s="498"/>
      <c r="J36" s="408">
        <v>19</v>
      </c>
      <c r="K36" s="406" t="s">
        <v>5088</v>
      </c>
      <c r="L36" s="408">
        <f>COUNTIFS('2018-2020 Crashes'!$B$2:$B$76,'Safety Benefits'!$J36,'2018-2020 Crashes'!$U$2:$U$76,'Safety Benefits'!L$14)</f>
        <v>0</v>
      </c>
      <c r="M36" s="408">
        <f>COUNTIFS('2018-2020 Crashes'!$B$2:$B$76,'Safety Benefits'!$J36,'2018-2020 Crashes'!$U$2:$U$76,'Safety Benefits'!M$14)</f>
        <v>0</v>
      </c>
      <c r="N36" s="408">
        <f>COUNTIFS('2018-2020 Crashes'!$B$2:$B$76,'Safety Benefits'!$J36,'2018-2020 Crashes'!$U$2:$U$76,'Safety Benefits'!N$14)</f>
        <v>1</v>
      </c>
      <c r="O36" s="408">
        <f>COUNTIFS('2018-2020 Crashes'!$B$2:$B$76,'Safety Benefits'!$J36,'2018-2020 Crashes'!$U$2:$U$76,'Safety Benefits'!O$14)</f>
        <v>0</v>
      </c>
      <c r="P36" s="408">
        <f>COUNTIFS('2018-2020 Crashes'!$B$2:$B$76,'Safety Benefits'!$J36,'2018-2020 Crashes'!$U$2:$U$76,'Safety Benefits'!P$14)</f>
        <v>2</v>
      </c>
      <c r="Q36" s="355"/>
    </row>
    <row r="37" spans="1:18" ht="15" customHeight="1" x14ac:dyDescent="0.25">
      <c r="B37" s="498"/>
      <c r="C37" s="498"/>
      <c r="D37" s="498"/>
      <c r="E37" s="498"/>
      <c r="F37" s="498"/>
      <c r="G37" s="498"/>
      <c r="H37" s="498"/>
      <c r="J37" s="408">
        <v>20</v>
      </c>
      <c r="K37" s="406">
        <v>20</v>
      </c>
      <c r="L37" s="408">
        <f>COUNTIFS('2018-2020 Crashes'!$B$2:$B$76,'Safety Benefits'!$J37,'2018-2020 Crashes'!$U$2:$U$76,'Safety Benefits'!L$14)</f>
        <v>0</v>
      </c>
      <c r="M37" s="408">
        <f>COUNTIFS('2018-2020 Crashes'!$B$2:$B$76,'Safety Benefits'!$J37,'2018-2020 Crashes'!$U$2:$U$76,'Safety Benefits'!M$14)</f>
        <v>0</v>
      </c>
      <c r="N37" s="408">
        <f>COUNTIFS('2018-2020 Crashes'!$B$2:$B$76,'Safety Benefits'!$J37,'2018-2020 Crashes'!$U$2:$U$76,'Safety Benefits'!N$14)</f>
        <v>0</v>
      </c>
      <c r="O37" s="408">
        <f>COUNTIFS('2018-2020 Crashes'!$B$2:$B$76,'Safety Benefits'!$J37,'2018-2020 Crashes'!$U$2:$U$76,'Safety Benefits'!O$14)</f>
        <v>0</v>
      </c>
      <c r="P37" s="408">
        <f>COUNTIFS('2018-2020 Crashes'!$B$2:$B$76,'Safety Benefits'!$J37,'2018-2020 Crashes'!$U$2:$U$76,'Safety Benefits'!P$14)</f>
        <v>3</v>
      </c>
      <c r="Q37" s="355"/>
    </row>
    <row r="38" spans="1:18" ht="15" customHeight="1" x14ac:dyDescent="0.25">
      <c r="B38" s="33"/>
      <c r="C38" s="33"/>
      <c r="D38" s="33"/>
      <c r="E38" s="33"/>
      <c r="F38" s="33"/>
      <c r="G38" s="33"/>
      <c r="H38" s="33"/>
      <c r="J38" s="408">
        <v>21</v>
      </c>
      <c r="K38" s="406" t="s">
        <v>5089</v>
      </c>
      <c r="L38" s="408">
        <f>COUNTIFS('2018-2020 Crashes'!$B$2:$B$76,'Safety Benefits'!$J38,'2018-2020 Crashes'!$U$2:$U$76,'Safety Benefits'!L$14)</f>
        <v>0</v>
      </c>
      <c r="M38" s="408">
        <f>COUNTIFS('2018-2020 Crashes'!$B$2:$B$76,'Safety Benefits'!$J38,'2018-2020 Crashes'!$U$2:$U$76,'Safety Benefits'!M$14)</f>
        <v>0</v>
      </c>
      <c r="N38" s="408">
        <f>COUNTIFS('2018-2020 Crashes'!$B$2:$B$76,'Safety Benefits'!$J38,'2018-2020 Crashes'!$U$2:$U$76,'Safety Benefits'!N$14)</f>
        <v>3</v>
      </c>
      <c r="O38" s="408">
        <f>COUNTIFS('2018-2020 Crashes'!$B$2:$B$76,'Safety Benefits'!$J38,'2018-2020 Crashes'!$U$2:$U$76,'Safety Benefits'!O$14)</f>
        <v>4</v>
      </c>
      <c r="P38" s="408">
        <f>COUNTIFS('2018-2020 Crashes'!$B$2:$B$76,'Safety Benefits'!$J38,'2018-2020 Crashes'!$U$2:$U$76,'Safety Benefits'!P$14)</f>
        <v>5</v>
      </c>
      <c r="Q38" s="355"/>
    </row>
    <row r="39" spans="1:18" x14ac:dyDescent="0.25">
      <c r="A39" s="7" t="s">
        <v>135</v>
      </c>
      <c r="B39" s="498" t="s">
        <v>144</v>
      </c>
      <c r="C39" s="498"/>
      <c r="D39" s="498"/>
      <c r="E39" s="498"/>
      <c r="F39" s="498"/>
      <c r="G39" s="498"/>
      <c r="H39" s="498"/>
      <c r="J39" s="408" t="s">
        <v>5090</v>
      </c>
      <c r="K39" s="407" t="s">
        <v>5145</v>
      </c>
      <c r="L39" s="408">
        <f>COUNTIFS('2018-2020 Crashes'!$B$2:$B$76,'Safety Benefits'!$J39,'2018-2020 Crashes'!$U$2:$U$76,'Safety Benefits'!L$14)</f>
        <v>0</v>
      </c>
      <c r="M39" s="408">
        <f>COUNTIFS('2018-2020 Crashes'!$B$2:$B$76,'Safety Benefits'!$J39,'2018-2020 Crashes'!$U$2:$U$76,'Safety Benefits'!M$14)</f>
        <v>0</v>
      </c>
      <c r="N39" s="408">
        <f>COUNTIFS('2018-2020 Crashes'!$B$2:$B$76,'Safety Benefits'!$J39,'2018-2020 Crashes'!$U$2:$U$76,'Safety Benefits'!N$14)</f>
        <v>2</v>
      </c>
      <c r="O39" s="408">
        <f>COUNTIFS('2018-2020 Crashes'!$B$2:$B$76,'Safety Benefits'!$J39,'2018-2020 Crashes'!$U$2:$U$76,'Safety Benefits'!O$14)</f>
        <v>4</v>
      </c>
      <c r="P39" s="408">
        <f>COUNTIFS('2018-2020 Crashes'!$B$2:$B$76,'Safety Benefits'!$J39,'2018-2020 Crashes'!$U$2:$U$76,'Safety Benefits'!P$14)</f>
        <v>11</v>
      </c>
      <c r="Q39" s="355"/>
    </row>
    <row r="40" spans="1:18" x14ac:dyDescent="0.25">
      <c r="B40" s="498"/>
      <c r="C40" s="498"/>
      <c r="D40" s="498"/>
      <c r="E40" s="498"/>
      <c r="F40" s="498"/>
      <c r="G40" s="498"/>
      <c r="H40" s="498"/>
      <c r="L40" s="223">
        <v>2</v>
      </c>
      <c r="M40" s="223">
        <v>3</v>
      </c>
      <c r="N40" s="223">
        <v>4</v>
      </c>
      <c r="O40" s="223">
        <v>5</v>
      </c>
      <c r="P40" s="223">
        <v>6</v>
      </c>
    </row>
    <row r="41" spans="1:18" ht="17.25" customHeight="1" x14ac:dyDescent="0.25">
      <c r="B41" s="498"/>
      <c r="C41" s="498"/>
      <c r="D41" s="498"/>
      <c r="E41" s="498"/>
      <c r="F41" s="498"/>
      <c r="G41" s="498"/>
      <c r="H41" s="498"/>
      <c r="K41" s="239" t="s">
        <v>5220</v>
      </c>
    </row>
    <row r="42" spans="1:18" ht="15" customHeight="1" x14ac:dyDescent="0.25">
      <c r="B42" s="498"/>
      <c r="C42" s="498"/>
      <c r="D42" s="498"/>
      <c r="E42" s="498"/>
      <c r="F42" s="498"/>
      <c r="G42" s="498"/>
      <c r="H42" s="498"/>
      <c r="K42" s="143" t="s">
        <v>87</v>
      </c>
      <c r="L42" s="273" t="s">
        <v>51</v>
      </c>
      <c r="M42" s="149" t="s">
        <v>52</v>
      </c>
      <c r="N42" s="149" t="s">
        <v>53</v>
      </c>
      <c r="O42" s="149" t="s">
        <v>54</v>
      </c>
      <c r="P42" s="149" t="s">
        <v>82</v>
      </c>
      <c r="Q42" s="513" t="s">
        <v>120</v>
      </c>
      <c r="R42" s="514"/>
    </row>
    <row r="43" spans="1:18" x14ac:dyDescent="0.25">
      <c r="K43" s="134" t="s">
        <v>105</v>
      </c>
      <c r="L43" s="222">
        <v>0.54900000000000004</v>
      </c>
      <c r="M43" s="222">
        <v>0.54900000000000004</v>
      </c>
      <c r="N43" s="222">
        <v>0.54900000000000004</v>
      </c>
      <c r="O43" s="222">
        <v>0.54900000000000004</v>
      </c>
      <c r="P43" s="222">
        <v>0.69099999999999995</v>
      </c>
      <c r="Q43" s="402" t="s">
        <v>103</v>
      </c>
      <c r="R43" s="227" t="s">
        <v>104</v>
      </c>
    </row>
    <row r="44" spans="1:18" ht="15" customHeight="1" x14ac:dyDescent="0.25">
      <c r="A44" s="7" t="s">
        <v>136</v>
      </c>
      <c r="B44" s="498" t="s">
        <v>5217</v>
      </c>
      <c r="C44" s="498"/>
      <c r="D44" s="498"/>
      <c r="E44" s="498"/>
      <c r="F44" s="498"/>
      <c r="G44" s="498"/>
      <c r="H44" s="498"/>
      <c r="K44" s="134" t="s">
        <v>125</v>
      </c>
      <c r="L44" s="222">
        <f>1-0.667</f>
        <v>0.33299999999999996</v>
      </c>
      <c r="M44" s="222">
        <f>1-0.667</f>
        <v>0.33299999999999996</v>
      </c>
      <c r="N44" s="222">
        <f>1-0.636</f>
        <v>0.36399999999999999</v>
      </c>
      <c r="O44" s="222">
        <f>1-0.059</f>
        <v>0.94100000000000006</v>
      </c>
      <c r="P44" s="222">
        <f>1+0.314</f>
        <v>1.3140000000000001</v>
      </c>
      <c r="Q44" s="130" t="s">
        <v>143</v>
      </c>
      <c r="R44" s="134"/>
    </row>
    <row r="45" spans="1:18" ht="15" customHeight="1" x14ac:dyDescent="0.25">
      <c r="B45" s="498"/>
      <c r="C45" s="498"/>
      <c r="D45" s="498"/>
      <c r="E45" s="498"/>
      <c r="F45" s="498"/>
      <c r="G45" s="498"/>
      <c r="H45" s="498"/>
      <c r="K45" s="134" t="s">
        <v>119</v>
      </c>
      <c r="L45" s="222">
        <v>0.55000000000000004</v>
      </c>
      <c r="M45" s="222">
        <v>0.55000000000000004</v>
      </c>
      <c r="N45" s="222">
        <v>0.55000000000000004</v>
      </c>
      <c r="O45" s="222">
        <v>0.55000000000000004</v>
      </c>
      <c r="P45" s="222">
        <v>0.55000000000000004</v>
      </c>
      <c r="Q45" s="402" t="s">
        <v>93</v>
      </c>
      <c r="R45" s="134"/>
    </row>
    <row r="46" spans="1:18" x14ac:dyDescent="0.25">
      <c r="B46" s="33"/>
      <c r="C46" s="33"/>
      <c r="D46" s="33"/>
      <c r="K46" s="134" t="s">
        <v>106</v>
      </c>
      <c r="L46" s="222">
        <v>0.57999999999999996</v>
      </c>
      <c r="M46" s="222">
        <v>0.57999999999999996</v>
      </c>
      <c r="N46" s="222">
        <v>0.57999999999999996</v>
      </c>
      <c r="O46" s="222">
        <v>0.57999999999999996</v>
      </c>
      <c r="P46" s="222">
        <v>0.57999999999999996</v>
      </c>
      <c r="Q46" s="402" t="s">
        <v>90</v>
      </c>
      <c r="R46" s="134"/>
    </row>
    <row r="47" spans="1:18" x14ac:dyDescent="0.25">
      <c r="B47" s="33"/>
      <c r="C47" s="33"/>
      <c r="D47" s="33"/>
      <c r="K47" s="134" t="s">
        <v>89</v>
      </c>
      <c r="L47" s="222">
        <v>0.49</v>
      </c>
      <c r="M47" s="222">
        <v>0.49</v>
      </c>
      <c r="N47" s="222">
        <v>0.49</v>
      </c>
      <c r="O47" s="222">
        <v>0.49</v>
      </c>
      <c r="P47" s="222">
        <v>0.49</v>
      </c>
      <c r="Q47" s="402" t="s">
        <v>109</v>
      </c>
      <c r="R47" s="134"/>
    </row>
    <row r="48" spans="1:18" x14ac:dyDescent="0.25">
      <c r="B48" s="33"/>
      <c r="C48" s="33"/>
      <c r="D48" s="33"/>
      <c r="L48" s="238">
        <f>L46*L43</f>
        <v>0.31841999999999998</v>
      </c>
      <c r="M48" s="238">
        <f>L48*2+L49</f>
        <v>0.81965699999999997</v>
      </c>
    </row>
    <row r="49" spans="11:18" ht="17.25" x14ac:dyDescent="0.25">
      <c r="K49" s="342" t="s">
        <v>5221</v>
      </c>
      <c r="L49" s="474">
        <f>L43*L44</f>
        <v>0.18281700000000001</v>
      </c>
      <c r="M49" s="240">
        <f>M48/3</f>
        <v>0.27321899999999999</v>
      </c>
      <c r="Q49" s="239" t="s">
        <v>236</v>
      </c>
    </row>
    <row r="50" spans="11:18" x14ac:dyDescent="0.25">
      <c r="K50" s="143" t="s">
        <v>91</v>
      </c>
      <c r="L50" s="273">
        <v>2019</v>
      </c>
      <c r="M50" s="273">
        <v>2040</v>
      </c>
      <c r="N50" s="273" t="s">
        <v>121</v>
      </c>
      <c r="O50" s="239" t="s">
        <v>87</v>
      </c>
    </row>
    <row r="51" spans="11:18" x14ac:dyDescent="0.25">
      <c r="K51" s="354">
        <v>1</v>
      </c>
      <c r="L51" s="350" cm="1">
        <f t="array" ref="L51">(SUMPRODUCT($L17:$P17,$L$7:$P$7,1-($L$45:$P$45*$L$43:$P$43))/3)</f>
        <v>950.59</v>
      </c>
      <c r="M51" s="350">
        <f t="shared" ref="M51:M68" si="4">L51*$L$12/$L$11/($K$12-$K$11)*($M$50-$L$50)</f>
        <v>933.6256246153846</v>
      </c>
      <c r="N51" s="162">
        <f t="shared" ref="N51:N62" si="5">(SUMPRODUCT($L17:$P17,$L$7:$P$7))/3</f>
        <v>1533.3333333333333</v>
      </c>
      <c r="O51" s="238" t="s">
        <v>197</v>
      </c>
      <c r="R51" s="243"/>
    </row>
    <row r="52" spans="11:18" x14ac:dyDescent="0.25">
      <c r="K52" s="354">
        <v>2</v>
      </c>
      <c r="L52" s="350" cm="1">
        <f t="array" ref="L52">(SUMPRODUCT($L18:$P18,$L$7:$P$7,1-($L$45:$P$45*$L$43:$P$43))/3)</f>
        <v>950.59</v>
      </c>
      <c r="M52" s="350">
        <f t="shared" si="4"/>
        <v>933.6256246153846</v>
      </c>
      <c r="N52" s="162">
        <f t="shared" si="5"/>
        <v>1533.3333333333333</v>
      </c>
      <c r="O52" s="238" t="s">
        <v>197</v>
      </c>
      <c r="R52" s="243"/>
    </row>
    <row r="53" spans="11:18" x14ac:dyDescent="0.25">
      <c r="K53" s="354">
        <v>3</v>
      </c>
      <c r="L53" s="350" cm="1">
        <f t="array" ref="L53">(SUMPRODUCT($L19:$P19,$L$7:$P$7,1-($L$45:$P$45*$L$43:$P$43))/3)</f>
        <v>950.59</v>
      </c>
      <c r="M53" s="350">
        <f t="shared" si="4"/>
        <v>933.6256246153846</v>
      </c>
      <c r="N53" s="162">
        <f t="shared" si="5"/>
        <v>1533.3333333333333</v>
      </c>
      <c r="O53" s="238" t="s">
        <v>197</v>
      </c>
    </row>
    <row r="54" spans="11:18" ht="15" customHeight="1" x14ac:dyDescent="0.25">
      <c r="K54" s="354" t="s">
        <v>230</v>
      </c>
      <c r="L54" s="350" cm="1">
        <f t="array" ref="L54">(SUMPRODUCT($L20:$P20,$L$7:$P$7,1-($L$46:$P$46*$L$43:$P$43))/3)</f>
        <v>5907314.0439999998</v>
      </c>
      <c r="M54" s="350">
        <f t="shared" si="4"/>
        <v>5801891.208753231</v>
      </c>
      <c r="N54" s="162">
        <f t="shared" si="5"/>
        <v>8668200</v>
      </c>
      <c r="O54" s="238" t="s">
        <v>198</v>
      </c>
    </row>
    <row r="55" spans="11:18" x14ac:dyDescent="0.25">
      <c r="K55" s="354">
        <v>5</v>
      </c>
      <c r="L55" s="350" cm="1">
        <f t="array" ref="L55">(SUMPRODUCT($L21:$P21,$L$7:$P$7,1-($L$45:$P$45*$L$43:$P$43))/3)</f>
        <v>17963.153333333332</v>
      </c>
      <c r="M55" s="350">
        <f t="shared" si="4"/>
        <v>17642.580135384615</v>
      </c>
      <c r="N55" s="162">
        <f t="shared" si="5"/>
        <v>25733.333333333332</v>
      </c>
      <c r="O55" s="238" t="s">
        <v>197</v>
      </c>
    </row>
    <row r="56" spans="11:18" x14ac:dyDescent="0.25">
      <c r="K56" s="354" t="s">
        <v>231</v>
      </c>
      <c r="L56" s="350" cm="1">
        <f t="array" ref="L56">(SUMPRODUCT($L22:$P22,$L$7:$P$7,1-($L$44:$P$44*$L$43:$P$43))/3)</f>
        <v>12862.58133333333</v>
      </c>
      <c r="M56" s="350">
        <f t="shared" si="4"/>
        <v>12633.033727999999</v>
      </c>
      <c r="N56" s="162">
        <f t="shared" si="5"/>
        <v>30333.333333333332</v>
      </c>
      <c r="O56" s="238" t="s">
        <v>199</v>
      </c>
    </row>
    <row r="57" spans="11:18" x14ac:dyDescent="0.25">
      <c r="K57" s="354">
        <v>7</v>
      </c>
      <c r="L57" s="350" cm="1">
        <f t="array" ref="L57">(SUMPRODUCT($L23:$P23,$L$7:$P$7,1-($L$45:$P$45*$L$43:$P$43))/3)</f>
        <v>0</v>
      </c>
      <c r="M57" s="350">
        <f t="shared" si="4"/>
        <v>0</v>
      </c>
      <c r="N57" s="162">
        <f t="shared" si="5"/>
        <v>0</v>
      </c>
      <c r="O57" s="238" t="s">
        <v>197</v>
      </c>
    </row>
    <row r="58" spans="11:18" x14ac:dyDescent="0.25">
      <c r="K58" s="354" t="s">
        <v>232</v>
      </c>
      <c r="L58" s="350" cm="1">
        <f t="array" ref="L58">(SUMPRODUCT($L24:$P24,$L$7:$P$7,1-($L$44:$P$44*$L$43:$P$43))/3)</f>
        <v>12439.261733333331</v>
      </c>
      <c r="M58" s="350">
        <f t="shared" si="4"/>
        <v>12217.268754707691</v>
      </c>
      <c r="N58" s="162">
        <f t="shared" si="5"/>
        <v>25733.333333333332</v>
      </c>
      <c r="O58" s="238" t="s">
        <v>199</v>
      </c>
    </row>
    <row r="59" spans="11:18" x14ac:dyDescent="0.25">
      <c r="K59" s="354">
        <v>9</v>
      </c>
      <c r="L59" s="350" cm="1">
        <f t="array" ref="L59">(SUMPRODUCT($L25:$P25,$L$7:$P$7,1-($L$45:$P$45*$L$43:$P$43))/3)</f>
        <v>0</v>
      </c>
      <c r="M59" s="350">
        <f t="shared" si="4"/>
        <v>0</v>
      </c>
      <c r="N59" s="162">
        <f t="shared" si="5"/>
        <v>0</v>
      </c>
      <c r="O59" s="238" t="s">
        <v>200</v>
      </c>
    </row>
    <row r="60" spans="11:18" x14ac:dyDescent="0.25">
      <c r="K60" s="360">
        <v>10</v>
      </c>
      <c r="L60" s="350" cm="1">
        <f t="array" ref="L60">(SUMPRODUCT($L26:$P26,$L$7:$P$7,1-($L$45:$P$45*$L$43:$P$43))/3)</f>
        <v>17963.153333333332</v>
      </c>
      <c r="M60" s="350">
        <f t="shared" si="4"/>
        <v>17642.580135384615</v>
      </c>
      <c r="N60" s="162">
        <f t="shared" si="5"/>
        <v>25733.333333333332</v>
      </c>
      <c r="O60" s="238" t="s">
        <v>197</v>
      </c>
    </row>
    <row r="61" spans="11:18" x14ac:dyDescent="0.25">
      <c r="K61" s="360" t="s">
        <v>233</v>
      </c>
      <c r="L61" s="370" cm="1">
        <f t="array" ref="L61">(SUMPRODUCT($L27:$P27,$L$7:$P$7,1-($L$47:$P$47*$L$43:$P$43))/3)</f>
        <v>38845.85366666667</v>
      </c>
      <c r="M61" s="370">
        <f t="shared" si="4"/>
        <v>38152.604585846158</v>
      </c>
      <c r="N61" s="371">
        <f t="shared" si="5"/>
        <v>53433.333333333336</v>
      </c>
      <c r="O61" s="19" t="s">
        <v>201</v>
      </c>
    </row>
    <row r="62" spans="11:18" x14ac:dyDescent="0.25">
      <c r="K62" s="360" t="s">
        <v>5144</v>
      </c>
      <c r="L62" s="350" cm="1">
        <f t="array" ref="L62">(SUMPRODUCT($L28:$P28,$L$7:$P$7,1-($L$43:$P$43))/3)</f>
        <v>36690.1</v>
      </c>
      <c r="M62" s="350">
        <f t="shared" si="4"/>
        <v>36035.322830769226</v>
      </c>
      <c r="N62" s="162">
        <f t="shared" si="5"/>
        <v>83766.666666666672</v>
      </c>
      <c r="O62" s="238" t="s">
        <v>202</v>
      </c>
    </row>
    <row r="63" spans="11:18" x14ac:dyDescent="0.25">
      <c r="K63" s="407">
        <v>14</v>
      </c>
      <c r="L63" s="370" cm="1">
        <f t="array" ref="L63">(SUMPRODUCT($L31:$P31,$L$7:$P$7,1-($L$45:$P$45*$L$43:$P$43))/3)</f>
        <v>1901.18</v>
      </c>
      <c r="M63" s="370">
        <f t="shared" si="4"/>
        <v>1867.2512492307692</v>
      </c>
      <c r="N63" s="371">
        <f>(SUMPRODUCT($L31:$P31,$L$7:$P$7))/3</f>
        <v>3066.6666666666665</v>
      </c>
      <c r="O63" s="19" t="s">
        <v>197</v>
      </c>
      <c r="Q63" s="241"/>
    </row>
    <row r="64" spans="11:18" x14ac:dyDescent="0.25">
      <c r="K64" s="407" t="s">
        <v>5140</v>
      </c>
      <c r="L64" s="370" cm="1">
        <f t="array" ref="L64">(SUMPRODUCT($L34:$P34,$L$7:$P$7,1-($L$44:$P$44*$L$43:$P$43))/3)</f>
        <v>204288.55093333335</v>
      </c>
      <c r="M64" s="370">
        <f t="shared" si="4"/>
        <v>200642.78602436924</v>
      </c>
      <c r="N64" s="371">
        <f>(SUMPRODUCT($L34:$P34,$L$7:$P$7))/3</f>
        <v>265633.33333333331</v>
      </c>
      <c r="O64" s="19" t="s">
        <v>197</v>
      </c>
      <c r="Q64" s="239"/>
      <c r="R64" s="241"/>
    </row>
    <row r="65" spans="11:18" x14ac:dyDescent="0.25">
      <c r="K65" s="407" t="s">
        <v>5141</v>
      </c>
      <c r="L65" s="370" cm="1">
        <f t="array" ref="L65">(SUMPRODUCT($L36:$P36,$L$7:$P$7,1-($L$45:$P$45*$L$43:$P$43))/3)</f>
        <v>37059.631666666661</v>
      </c>
      <c r="M65" s="370">
        <f t="shared" si="4"/>
        <v>36398.259778461535</v>
      </c>
      <c r="N65" s="371">
        <f>(SUMPRODUCT($L36:$P36,$L$7:$P$7))/3</f>
        <v>53433.333333333336</v>
      </c>
      <c r="O65" s="19" t="s">
        <v>197</v>
      </c>
      <c r="Q65" s="239"/>
    </row>
    <row r="66" spans="11:18" x14ac:dyDescent="0.25">
      <c r="K66" s="407">
        <v>20</v>
      </c>
      <c r="L66" s="370" cm="1">
        <f t="array" ref="L66">(SUMPRODUCT($L37:$P37,$L$7:$P$7,1-($L$45:$P$45*$L$43:$P$43))/3)</f>
        <v>2851.77</v>
      </c>
      <c r="M66" s="370">
        <f t="shared" si="4"/>
        <v>2800.8768738461536</v>
      </c>
      <c r="N66" s="371">
        <f t="shared" ref="N66" si="6">(SUMPRODUCT($L34:$P34,$L$7:$P$7))/3</f>
        <v>265633.33333333331</v>
      </c>
      <c r="O66" s="19" t="s">
        <v>197</v>
      </c>
      <c r="Q66" s="239"/>
    </row>
    <row r="67" spans="11:18" x14ac:dyDescent="0.25">
      <c r="K67" s="407" t="s">
        <v>5142</v>
      </c>
      <c r="L67" s="370" cm="1">
        <f t="array" ref="L67">(SUMPRODUCT($L38:$P38,$L$7:$P$7,1-($L$44:$P$44*$L$43:$P$43))/3)</f>
        <v>171367.36</v>
      </c>
      <c r="M67" s="370">
        <f t="shared" si="4"/>
        <v>168309.11172923076</v>
      </c>
      <c r="N67" s="371">
        <f>(SUMPRODUCT($L38:$P38,$L$7:$P$7))/3</f>
        <v>261700</v>
      </c>
      <c r="O67" s="19" t="s">
        <v>197</v>
      </c>
      <c r="Q67" s="239"/>
    </row>
    <row r="68" spans="11:18" x14ac:dyDescent="0.25">
      <c r="K68" s="407" t="s">
        <v>5145</v>
      </c>
      <c r="L68" s="370" cm="1">
        <f t="array" ref="L68">(SUMPRODUCT($L39:$P39,$L$7:$P$7,1-($L$43:$P$43))/3)</f>
        <v>97065.466666666674</v>
      </c>
      <c r="M68" s="370">
        <f t="shared" si="4"/>
        <v>95333.221415384629</v>
      </c>
      <c r="N68" s="371">
        <f>(SUMPRODUCT($L39:$P39,$L$7:$P$7))/3</f>
        <v>220533.33333333334</v>
      </c>
      <c r="O68" s="19" t="s">
        <v>202</v>
      </c>
    </row>
    <row r="69" spans="11:18" x14ac:dyDescent="0.25">
      <c r="K69" s="403"/>
      <c r="L69" s="343"/>
      <c r="M69" s="343"/>
      <c r="N69" s="242"/>
    </row>
    <row r="70" spans="11:18" x14ac:dyDescent="0.25">
      <c r="K70" s="342" t="s">
        <v>5222</v>
      </c>
      <c r="L70" s="343"/>
      <c r="M70" s="343"/>
      <c r="Q70" s="241"/>
    </row>
    <row r="71" spans="11:18" x14ac:dyDescent="0.25">
      <c r="K71" s="143" t="s">
        <v>91</v>
      </c>
      <c r="L71" s="273">
        <v>2019</v>
      </c>
      <c r="M71" s="273">
        <v>2040</v>
      </c>
      <c r="Q71" s="239"/>
      <c r="R71" s="241"/>
    </row>
    <row r="72" spans="11:18" x14ac:dyDescent="0.25">
      <c r="K72" s="221" t="s">
        <v>203</v>
      </c>
      <c r="L72" s="179">
        <f>SUM(L51:L68)</f>
        <v>6561463.876666666</v>
      </c>
      <c r="M72" s="179">
        <f>SUM(M51:M68)</f>
        <v>6444366.9828676917</v>
      </c>
      <c r="Q72" s="239"/>
    </row>
    <row r="73" spans="11:18" x14ac:dyDescent="0.25">
      <c r="K73" s="361"/>
      <c r="L73" s="362"/>
      <c r="M73" s="362"/>
      <c r="Q73" s="239"/>
    </row>
    <row r="74" spans="11:18" x14ac:dyDescent="0.25">
      <c r="K74" s="361"/>
      <c r="L74" s="362"/>
      <c r="M74" s="362"/>
      <c r="Q74" s="239"/>
    </row>
    <row r="76" spans="11:18" x14ac:dyDescent="0.25">
      <c r="L76" s="240"/>
      <c r="M76" s="240"/>
      <c r="N76" s="240"/>
      <c r="O76" s="240"/>
      <c r="P76" s="240"/>
    </row>
    <row r="77" spans="11:18" x14ac:dyDescent="0.25">
      <c r="L77" s="240"/>
      <c r="M77" s="240"/>
      <c r="N77" s="240"/>
      <c r="O77" s="240"/>
      <c r="P77" s="240"/>
    </row>
    <row r="89" spans="11:11" ht="15.75" customHeight="1" x14ac:dyDescent="0.25">
      <c r="K89" s="7"/>
    </row>
    <row r="91" spans="11:11" ht="15.75" customHeight="1" x14ac:dyDescent="0.25"/>
    <row r="100" spans="11:11" x14ac:dyDescent="0.25">
      <c r="K100" s="7"/>
    </row>
    <row r="114" spans="11:11" x14ac:dyDescent="0.25">
      <c r="K114" s="7"/>
    </row>
    <row r="125" spans="11:11" x14ac:dyDescent="0.25">
      <c r="K125" s="7"/>
    </row>
  </sheetData>
  <mergeCells count="12">
    <mergeCell ref="B29:H31"/>
    <mergeCell ref="B44:H45"/>
    <mergeCell ref="B33:H37"/>
    <mergeCell ref="B39:H42"/>
    <mergeCell ref="F4:F5"/>
    <mergeCell ref="D4:D5"/>
    <mergeCell ref="Q42:R42"/>
    <mergeCell ref="B4:B5"/>
    <mergeCell ref="C4:C5"/>
    <mergeCell ref="H4:H5"/>
    <mergeCell ref="E4:E5"/>
    <mergeCell ref="G4:G5"/>
  </mergeCells>
  <hyperlinks>
    <hyperlink ref="Q47" r:id="rId1" xr:uid="{12C01AFD-8079-4AA8-99B4-E8218EDA699E}"/>
    <hyperlink ref="Q43" r:id="rId2" xr:uid="{3F9A400A-0792-4767-A6A2-A7E9844B2D60}"/>
    <hyperlink ref="R43" r:id="rId3" xr:uid="{DE0DBB53-F7F7-47D6-8D0B-4206910F2C46}"/>
    <hyperlink ref="Q45" r:id="rId4" xr:uid="{FD53770B-379D-4C95-B5D3-7CC302419EAB}"/>
    <hyperlink ref="Q46" r:id="rId5" xr:uid="{5B61C07F-9F0E-4BC7-9565-0586F274DF0E}"/>
    <hyperlink ref="Q44" r:id="rId6" xr:uid="{277A0CA2-C52B-40A0-819E-0AB8D8A13D9F}"/>
  </hyperlinks>
  <pageMargins left="0.7" right="0.7" top="0.75" bottom="0.75" header="0.3" footer="0.3"/>
  <pageSetup scale="28" orientation="landscape" horizontalDpi="1200" verticalDpi="1200" r:id="rId7"/>
  <colBreaks count="1" manualBreakCount="1">
    <brk id="11" max="1048575" man="1"/>
  </col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CFDD-585B-44FA-AE5E-4CD4F659B784}">
  <sheetPr>
    <tabColor rgb="FF00B050"/>
    <pageSetUpPr fitToPage="1"/>
  </sheetPr>
  <dimension ref="A1:AS70"/>
  <sheetViews>
    <sheetView zoomScale="85" zoomScaleNormal="85" zoomScaleSheetLayoutView="55" workbookViewId="0">
      <selection activeCell="I35" sqref="I35"/>
    </sheetView>
  </sheetViews>
  <sheetFormatPr defaultRowHeight="15" x14ac:dyDescent="0.25"/>
  <cols>
    <col min="1" max="1" width="9.140625" style="238"/>
    <col min="2" max="3" width="15.7109375" style="238" customWidth="1"/>
    <col min="4" max="5" width="18.5703125" style="238" customWidth="1"/>
    <col min="6" max="15" width="15.7109375" style="238" customWidth="1"/>
    <col min="16" max="16" width="17.7109375" style="238" customWidth="1"/>
    <col min="17" max="17" width="15.7109375" style="238" customWidth="1"/>
    <col min="18" max="22" width="15.42578125" style="238" customWidth="1"/>
    <col min="23" max="23" width="21.85546875" style="238" customWidth="1"/>
    <col min="24" max="24" width="15.7109375" style="238" customWidth="1"/>
    <col min="25" max="25" width="30.28515625" style="238" customWidth="1"/>
    <col min="26" max="29" width="17.7109375" style="238" customWidth="1"/>
    <col min="30" max="31" width="9.140625" style="238"/>
    <col min="32" max="32" width="12.7109375" style="238" customWidth="1"/>
    <col min="33" max="33" width="20.7109375" style="238" customWidth="1"/>
    <col min="34" max="38" width="12.28515625" style="238" customWidth="1"/>
    <col min="39" max="39" width="9.140625" style="238"/>
    <col min="40" max="43" width="25.7109375" style="238" customWidth="1"/>
    <col min="44" max="44" width="37" style="238" bestFit="1" customWidth="1"/>
    <col min="45" max="45" width="38.85546875" style="238" bestFit="1" customWidth="1"/>
    <col min="46" max="16384" width="9.140625" style="238"/>
  </cols>
  <sheetData>
    <row r="1" spans="2:45" ht="15.75" thickBot="1" x14ac:dyDescent="0.3">
      <c r="B1" s="239" t="s">
        <v>25</v>
      </c>
      <c r="C1" s="239"/>
      <c r="D1" s="239"/>
      <c r="E1" s="239"/>
    </row>
    <row r="2" spans="2:45" ht="15.75" thickBot="1" x14ac:dyDescent="0.3">
      <c r="C2" s="529" t="s">
        <v>161</v>
      </c>
      <c r="D2" s="530"/>
      <c r="E2" s="531"/>
      <c r="F2" s="532" t="s">
        <v>179</v>
      </c>
      <c r="G2" s="533"/>
      <c r="H2" s="533"/>
      <c r="I2" s="533"/>
      <c r="J2" s="533"/>
      <c r="K2" s="533"/>
      <c r="L2" s="533"/>
      <c r="M2" s="533"/>
      <c r="N2" s="533"/>
      <c r="O2" s="534" t="s">
        <v>5155</v>
      </c>
      <c r="P2" s="535"/>
    </row>
    <row r="3" spans="2:45" ht="35.1" customHeight="1" x14ac:dyDescent="0.25">
      <c r="B3" s="536" t="s">
        <v>0</v>
      </c>
      <c r="C3" s="499" t="s">
        <v>5156</v>
      </c>
      <c r="D3" s="501" t="s">
        <v>163</v>
      </c>
      <c r="E3" s="538" t="s">
        <v>164</v>
      </c>
      <c r="F3" s="499" t="s">
        <v>5157</v>
      </c>
      <c r="G3" s="501" t="s">
        <v>165</v>
      </c>
      <c r="H3" s="509" t="s">
        <v>166</v>
      </c>
      <c r="I3" s="522" t="s">
        <v>167</v>
      </c>
      <c r="J3" s="501" t="s">
        <v>5147</v>
      </c>
      <c r="K3" s="509" t="s">
        <v>5148</v>
      </c>
      <c r="L3" s="522" t="s">
        <v>168</v>
      </c>
      <c r="M3" s="499" t="s">
        <v>169</v>
      </c>
      <c r="N3" s="527" t="s">
        <v>1</v>
      </c>
      <c r="O3" s="517" t="s">
        <v>160</v>
      </c>
      <c r="P3" s="519" t="s">
        <v>170</v>
      </c>
      <c r="R3" s="92"/>
    </row>
    <row r="4" spans="2:45" ht="35.1" customHeight="1" thickBot="1" x14ac:dyDescent="0.3">
      <c r="B4" s="537"/>
      <c r="C4" s="526"/>
      <c r="D4" s="524"/>
      <c r="E4" s="539"/>
      <c r="F4" s="526"/>
      <c r="G4" s="524"/>
      <c r="H4" s="525"/>
      <c r="I4" s="523"/>
      <c r="J4" s="524"/>
      <c r="K4" s="525"/>
      <c r="L4" s="523"/>
      <c r="M4" s="526"/>
      <c r="N4" s="528"/>
      <c r="O4" s="518"/>
      <c r="P4" s="520"/>
    </row>
    <row r="5" spans="2:45" x14ac:dyDescent="0.25">
      <c r="B5" s="1">
        <f>Assumptions!$C$10</f>
        <v>2026</v>
      </c>
      <c r="C5" s="468">
        <f>($F5*V$7*'Travel Time Cost Savings'!$N$11+$F5*V$8*'Travel Time Cost Savings'!$N$12)/10^6</f>
        <v>26.835284623731681</v>
      </c>
      <c r="D5" s="427">
        <f t="shared" ref="D5:D24" si="0">C5*_xlfn.XLOOKUP($B5,$R$13:$R$48,$V$13:$V$48)</f>
        <v>1529.6112235527057</v>
      </c>
      <c r="E5" s="418">
        <f>D5*(1+0.03)^-($B5-Assumptions!$C$6)</f>
        <v>1281.025318572013</v>
      </c>
      <c r="F5" s="333">
        <f>_xlfn.XLOOKUP($B5,'Travel Time Cost Savings'!$B$7:$B$26,'Travel Time Cost Savings'!$G$7:$G$26)*'Air Quality'!$Z$14</f>
        <v>60891.49575785076</v>
      </c>
      <c r="G5" s="306">
        <f>($F5*S$7*'Travel Time Cost Savings'!$N$11+$F5*S$8*'Travel Time Cost Savings'!$N$12)/10^6</f>
        <v>2.9148808848916751E-2</v>
      </c>
      <c r="H5" s="307">
        <f>($F5*T$7*'Travel Time Cost Savings'!$N$11+$F5*T$8*'Travel Time Cost Savings'!$N$12)/10^6</f>
        <v>1.4819963226426396E-4</v>
      </c>
      <c r="I5" s="308">
        <f>($F5*U$7*'Travel Time Cost Savings'!$N$11+$F5*U$8*'Travel Time Cost Savings'!$N$12)/10^6</f>
        <v>5.7202436016976768E-4</v>
      </c>
      <c r="J5" s="416">
        <f t="shared" ref="J5:J24" si="1">G5*_xlfn.XLOOKUP($B5,$R$13:$R$48,$S$13:$S$48)</f>
        <v>489.6999886618014</v>
      </c>
      <c r="K5" s="417">
        <f>H5*_xlfn.XLOOKUP($B5,$R$13:$R$48,$T$13:$T$48)</f>
        <v>6.7727231944768631</v>
      </c>
      <c r="L5" s="418">
        <f>I5*_xlfn.XLOOKUP($B5,$R$13:$R$48,$U$13:$U$48)</f>
        <v>465.91384135827576</v>
      </c>
      <c r="M5" s="428">
        <f t="shared" ref="M5:M8" si="2">SUM(J5:L5)</f>
        <v>962.38655321455394</v>
      </c>
      <c r="N5" s="429">
        <f>M5*(1+0.07)^-($B5-Assumptions!$C$6)</f>
        <v>641.27879604009433</v>
      </c>
      <c r="O5" s="430">
        <f t="shared" ref="O5:P20" si="3">M5+D5</f>
        <v>2491.9977767672599</v>
      </c>
      <c r="P5" s="431">
        <f t="shared" si="3"/>
        <v>1922.3041146121072</v>
      </c>
      <c r="R5" s="272" t="s">
        <v>5158</v>
      </c>
      <c r="S5" s="272"/>
      <c r="T5" s="272"/>
      <c r="U5" s="272"/>
      <c r="V5" s="272"/>
      <c r="Y5" s="239" t="s">
        <v>5159</v>
      </c>
      <c r="AF5" s="239" t="s">
        <v>180</v>
      </c>
    </row>
    <row r="6" spans="2:45" x14ac:dyDescent="0.25">
      <c r="B6" s="2">
        <f t="shared" ref="B6:B24" si="4">+B5+1</f>
        <v>2027</v>
      </c>
      <c r="C6" s="309">
        <f>($F6*V$7*'Travel Time Cost Savings'!$N$11+$F6*V$8*'Travel Time Cost Savings'!$N$12)/10^6</f>
        <v>28.802039076390475</v>
      </c>
      <c r="D6" s="430">
        <f t="shared" si="0"/>
        <v>1670.5182664306476</v>
      </c>
      <c r="E6" s="431">
        <f>D6*(1+0.03)^-($B6-Assumptions!$C$6)</f>
        <v>1358.2842219787747</v>
      </c>
      <c r="F6" s="334">
        <f>_xlfn.XLOOKUP($B6,'Travel Time Cost Savings'!$B$7:$B$26,'Travel Time Cost Savings'!$G$7:$G$26)*'Air Quality'!$Z$14</f>
        <v>65354.225409873863</v>
      </c>
      <c r="G6" s="310">
        <f>($F6*S$7*'Travel Time Cost Savings'!$N$11+$F6*S$8*'Travel Time Cost Savings'!$N$12)/10^6</f>
        <v>3.1285121185347452E-2</v>
      </c>
      <c r="H6" s="311">
        <f>($F6*T$7*'Travel Time Cost Savings'!$N$11+$F6*T$8*'Travel Time Cost Savings'!$N$12)/10^6</f>
        <v>1.5906116366685524E-4</v>
      </c>
      <c r="I6" s="312">
        <f>($F6*U$7*'Travel Time Cost Savings'!$N$11+$F6*U$8*'Travel Time Cost Savings'!$N$12)/10^6</f>
        <v>6.1394794969630716E-4</v>
      </c>
      <c r="J6" s="432">
        <f t="shared" si="1"/>
        <v>534.97557226944139</v>
      </c>
      <c r="K6" s="433">
        <f t="shared" ref="K6:K24" si="5">H6*_xlfn.XLOOKUP($B6,$R$13:$R$48,$T$13:$T$48)</f>
        <v>7.3963441105087684</v>
      </c>
      <c r="L6" s="187">
        <f t="shared" ref="L6:L24" si="6">I6*_xlfn.XLOOKUP($B6,$R$13:$R$48,$U$13:$U$48)</f>
        <v>507.98053357872453</v>
      </c>
      <c r="M6" s="188">
        <f t="shared" si="2"/>
        <v>1050.3524499586747</v>
      </c>
      <c r="N6" s="434">
        <f>M6*(1+0.07)^-($B6-Assumptions!$C$6)</f>
        <v>654.10671709961252</v>
      </c>
      <c r="O6" s="186">
        <f t="shared" si="3"/>
        <v>2720.8707163893223</v>
      </c>
      <c r="P6" s="187">
        <f t="shared" si="3"/>
        <v>2012.3909390783872</v>
      </c>
      <c r="R6" s="143" t="s">
        <v>181</v>
      </c>
      <c r="S6" s="415" t="s">
        <v>175</v>
      </c>
      <c r="T6" s="415" t="s">
        <v>172</v>
      </c>
      <c r="U6" s="415" t="s">
        <v>176</v>
      </c>
      <c r="V6" s="415" t="s">
        <v>173</v>
      </c>
      <c r="Y6" s="134" t="s">
        <v>5160</v>
      </c>
      <c r="Z6" s="435">
        <f>AVERAGE(AS21:AS22)</f>
        <v>0.27500000000000002</v>
      </c>
      <c r="AF6" s="134" t="s">
        <v>182</v>
      </c>
      <c r="AG6" s="134" t="s">
        <v>183</v>
      </c>
      <c r="AH6" s="134" t="s">
        <v>184</v>
      </c>
      <c r="AI6" s="414" t="s">
        <v>175</v>
      </c>
      <c r="AJ6" s="414" t="s">
        <v>172</v>
      </c>
      <c r="AK6" s="414" t="s">
        <v>176</v>
      </c>
      <c r="AL6" s="414" t="s">
        <v>173</v>
      </c>
      <c r="AO6" s="238" t="s">
        <v>5161</v>
      </c>
    </row>
    <row r="7" spans="2:45" ht="15.75" x14ac:dyDescent="0.25">
      <c r="B7" s="2">
        <f t="shared" si="4"/>
        <v>2028</v>
      </c>
      <c r="C7" s="309">
        <f>($F7*V$7*'Travel Time Cost Savings'!$N$11+$F7*V$8*'Travel Time Cost Savings'!$N$12)/10^6</f>
        <v>30.768793529048217</v>
      </c>
      <c r="D7" s="430">
        <f t="shared" si="0"/>
        <v>1846.1276117428931</v>
      </c>
      <c r="E7" s="431">
        <f>D7*(1+0.03)^-($B7-Assumptions!$C$6)</f>
        <v>1457.350184431772</v>
      </c>
      <c r="F7" s="334">
        <f>_xlfn.XLOOKUP($B7,'Travel Time Cost Savings'!$B$7:$B$26,'Travel Time Cost Savings'!$G$7:$G$26)*'Air Quality'!$Z$14</f>
        <v>69816.95506189458</v>
      </c>
      <c r="G7" s="310">
        <f>($F7*S$7*'Travel Time Cost Savings'!$N$11+$F7*S$8*'Travel Time Cost Savings'!$N$12)/10^6</f>
        <v>3.3421433521777004E-2</v>
      </c>
      <c r="H7" s="311">
        <f>($F7*T$7*'Travel Time Cost Savings'!$N$11+$F7*T$8*'Travel Time Cost Savings'!$N$12)/10^6</f>
        <v>1.6992269506944073E-4</v>
      </c>
      <c r="I7" s="312">
        <f>($F7*U$7*'Travel Time Cost Savings'!$N$11+$F7*U$8*'Travel Time Cost Savings'!$N$12)/10^6</f>
        <v>6.5587153922282441E-4</v>
      </c>
      <c r="J7" s="432">
        <f t="shared" si="1"/>
        <v>581.5329432789199</v>
      </c>
      <c r="K7" s="433">
        <f t="shared" si="5"/>
        <v>8.037343476784546</v>
      </c>
      <c r="L7" s="187">
        <f t="shared" si="6"/>
        <v>551.3256158707062</v>
      </c>
      <c r="M7" s="188">
        <f t="shared" si="2"/>
        <v>1140.8959026264106</v>
      </c>
      <c r="N7" s="434">
        <f>M7*(1+0.07)^-($B7-Assumptions!$C$6)</f>
        <v>664.0118026895185</v>
      </c>
      <c r="O7" s="186">
        <f t="shared" si="3"/>
        <v>2987.0235143693035</v>
      </c>
      <c r="P7" s="187">
        <f t="shared" si="3"/>
        <v>2121.3619871212904</v>
      </c>
      <c r="R7" s="143" t="s">
        <v>185</v>
      </c>
      <c r="S7" s="335">
        <f t="shared" ref="S7:V8" si="7">AI25</f>
        <v>0.22790983982547491</v>
      </c>
      <c r="T7" s="335">
        <f t="shared" si="7"/>
        <v>2.0699004398994176E-3</v>
      </c>
      <c r="U7" s="335">
        <f t="shared" si="7"/>
        <v>5.8180715878192544E-3</v>
      </c>
      <c r="V7" s="335">
        <f t="shared" si="7"/>
        <v>317.22468262036</v>
      </c>
      <c r="Y7" s="238" t="s">
        <v>5162</v>
      </c>
      <c r="AF7" s="414">
        <v>11</v>
      </c>
      <c r="AG7" s="134" t="s">
        <v>186</v>
      </c>
      <c r="AH7" s="134" t="s">
        <v>187</v>
      </c>
      <c r="AI7" s="336">
        <v>0.73690802096518104</v>
      </c>
      <c r="AJ7" s="336">
        <v>2.4081927794970298E-3</v>
      </c>
      <c r="AK7" s="336">
        <v>1.78605259703664E-2</v>
      </c>
      <c r="AL7" s="436">
        <v>362.51238716242</v>
      </c>
      <c r="AO7" s="437" t="s">
        <v>5163</v>
      </c>
      <c r="AP7" s="438"/>
      <c r="AQ7" s="438"/>
      <c r="AR7" s="438"/>
      <c r="AS7" s="438"/>
    </row>
    <row r="8" spans="2:45" ht="15.75" x14ac:dyDescent="0.25">
      <c r="B8" s="2">
        <f t="shared" si="4"/>
        <v>2029</v>
      </c>
      <c r="C8" s="309">
        <f>($F8*V$7*'Travel Time Cost Savings'!$N$11+$F8*V$8*'Travel Time Cost Savings'!$N$12)/10^6</f>
        <v>32.735547981705977</v>
      </c>
      <c r="D8" s="430">
        <f t="shared" si="0"/>
        <v>1996.8684268840645</v>
      </c>
      <c r="E8" s="431">
        <f>D8*(1+0.03)^-($B8-Assumptions!$C$6)</f>
        <v>1530.4333746526436</v>
      </c>
      <c r="F8" s="334">
        <f>_xlfn.XLOOKUP($B8,'Travel Time Cost Savings'!$B$7:$B$26,'Travel Time Cost Savings'!$G$7:$G$26)*'Air Quality'!$Z$14</f>
        <v>74279.68471391534</v>
      </c>
      <c r="G8" s="310">
        <f>($F8*S$7*'Travel Time Cost Savings'!$N$11+$F8*S$8*'Travel Time Cost Savings'!$N$12)/10^6</f>
        <v>3.5557745858206584E-2</v>
      </c>
      <c r="H8" s="311">
        <f>($F8*T$7*'Travel Time Cost Savings'!$N$11+$F8*T$8*'Travel Time Cost Savings'!$N$12)/10^6</f>
        <v>1.807842264720263E-4</v>
      </c>
      <c r="I8" s="312">
        <f>($F8*U$7*'Travel Time Cost Savings'!$N$11+$F8*U$8*'Travel Time Cost Savings'!$N$12)/10^6</f>
        <v>6.977951287493421E-4</v>
      </c>
      <c r="J8" s="432">
        <f t="shared" si="1"/>
        <v>629.3721016902565</v>
      </c>
      <c r="K8" s="433">
        <f t="shared" si="5"/>
        <v>8.7137997159516676</v>
      </c>
      <c r="L8" s="187">
        <f t="shared" si="6"/>
        <v>595.91703995193814</v>
      </c>
      <c r="M8" s="188">
        <f t="shared" si="2"/>
        <v>1234.0029413581465</v>
      </c>
      <c r="N8" s="434">
        <f>M8*(1+0.07)^-($B8-Assumptions!$C$6)</f>
        <v>671.21583825278356</v>
      </c>
      <c r="O8" s="186">
        <f t="shared" si="3"/>
        <v>3230.8713682422112</v>
      </c>
      <c r="P8" s="187">
        <f t="shared" si="3"/>
        <v>2201.6492129054272</v>
      </c>
      <c r="R8" s="143" t="s">
        <v>188</v>
      </c>
      <c r="S8" s="335">
        <f t="shared" si="7"/>
        <v>2.099484306313415</v>
      </c>
      <c r="T8" s="335">
        <f t="shared" si="7"/>
        <v>4.7858028693373951E-3</v>
      </c>
      <c r="U8" s="335">
        <f t="shared" si="7"/>
        <v>3.2505287070740692E-2</v>
      </c>
      <c r="V8" s="335">
        <f t="shared" si="7"/>
        <v>1238.7315972924489</v>
      </c>
      <c r="AF8" s="414">
        <v>21</v>
      </c>
      <c r="AG8" s="134" t="s">
        <v>189</v>
      </c>
      <c r="AH8" s="134" t="s">
        <v>187</v>
      </c>
      <c r="AI8" s="336">
        <v>3.7528759722247264E-2</v>
      </c>
      <c r="AJ8" s="336">
        <v>1.6122938930079201E-3</v>
      </c>
      <c r="AK8" s="336">
        <v>1.1798384221972261E-3</v>
      </c>
      <c r="AL8" s="436">
        <v>243.79125643460799</v>
      </c>
      <c r="AO8" s="439" t="s">
        <v>5164</v>
      </c>
      <c r="AP8" s="438"/>
      <c r="AQ8" s="438"/>
      <c r="AR8" s="438"/>
      <c r="AS8" s="438"/>
    </row>
    <row r="9" spans="2:45" ht="15" customHeight="1" x14ac:dyDescent="0.25">
      <c r="B9" s="2">
        <f t="shared" si="4"/>
        <v>2030</v>
      </c>
      <c r="C9" s="309">
        <f>($F9*V$7*'Travel Time Cost Savings'!$N$11+$F9*V$8*'Travel Time Cost Savings'!$N$12)/10^6</f>
        <v>34.702302434364746</v>
      </c>
      <c r="D9" s="430">
        <f t="shared" si="0"/>
        <v>2151.5427509306141</v>
      </c>
      <c r="E9" s="431">
        <f>D9*(1+0.03)^-($B9-Assumptions!$C$6)</f>
        <v>1600.9498686076304</v>
      </c>
      <c r="F9" s="334">
        <f>_xlfn.XLOOKUP($B9,'Travel Time Cost Savings'!$B$7:$B$26,'Travel Time Cost Savings'!$G$7:$G$26)*'Air Quality'!$Z$14</f>
        <v>78742.414365938384</v>
      </c>
      <c r="G9" s="310">
        <f>($F9*S$7*'Travel Time Cost Savings'!$N$11+$F9*S$8*'Travel Time Cost Savings'!$N$12)/10^6</f>
        <v>3.7694058194637253E-2</v>
      </c>
      <c r="H9" s="311">
        <f>($F9*T$7*'Travel Time Cost Savings'!$N$11+$F9*T$8*'Travel Time Cost Savings'!$N$12)/10^6</f>
        <v>1.9164575787461745E-4</v>
      </c>
      <c r="I9" s="312">
        <f>($F9*U$7*'Travel Time Cost Savings'!$N$11+$F9*U$8*'Travel Time Cost Savings'!$N$12)/10^6</f>
        <v>7.3971871827588115E-4</v>
      </c>
      <c r="J9" s="432">
        <f t="shared" si="1"/>
        <v>682.26245332293433</v>
      </c>
      <c r="K9" s="433">
        <f t="shared" si="5"/>
        <v>9.4098067116437161</v>
      </c>
      <c r="L9" s="187">
        <f t="shared" si="6"/>
        <v>641.77995997615449</v>
      </c>
      <c r="M9" s="188">
        <f t="shared" ref="M9:M11" si="8">SUM(J9:L9)</f>
        <v>1333.4522200107326</v>
      </c>
      <c r="N9" s="434">
        <f>M9*(1+0.07)^-($B9-Assumptions!$C$6)</f>
        <v>677.85949213792389</v>
      </c>
      <c r="O9" s="186">
        <f t="shared" si="3"/>
        <v>3484.9949709413468</v>
      </c>
      <c r="P9" s="187">
        <f t="shared" si="3"/>
        <v>2278.8093607455544</v>
      </c>
      <c r="R9" s="239"/>
      <c r="S9" s="337"/>
      <c r="T9" s="338"/>
      <c r="U9" s="337"/>
      <c r="V9" s="339"/>
      <c r="Y9" s="239" t="s">
        <v>5165</v>
      </c>
      <c r="AF9" s="414">
        <v>31</v>
      </c>
      <c r="AG9" s="134" t="s">
        <v>189</v>
      </c>
      <c r="AH9" s="134" t="s">
        <v>187</v>
      </c>
      <c r="AI9" s="336">
        <v>5.602001301010253E-2</v>
      </c>
      <c r="AJ9" s="336">
        <v>2.0534055761767299E-3</v>
      </c>
      <c r="AK9" s="336">
        <v>1.6834690354423085E-3</v>
      </c>
      <c r="AL9" s="436">
        <v>318.590574637288</v>
      </c>
      <c r="AO9" s="438"/>
      <c r="AP9" s="438"/>
      <c r="AQ9" s="438"/>
      <c r="AR9" s="438"/>
      <c r="AS9" s="438"/>
    </row>
    <row r="10" spans="2:45" ht="15.75" x14ac:dyDescent="0.25">
      <c r="B10" s="2">
        <f t="shared" si="4"/>
        <v>2031</v>
      </c>
      <c r="C10" s="309">
        <f>($F10*V$7*'Travel Time Cost Savings'!$N$11+$F10*V$8*'Travel Time Cost Savings'!$N$12)/10^6</f>
        <v>36.669056887022549</v>
      </c>
      <c r="D10" s="430">
        <f t="shared" si="0"/>
        <v>2310.1505838824205</v>
      </c>
      <c r="E10" s="431">
        <f>D10*(1+0.03)^-($B10-Assumptions!$C$6)</f>
        <v>1668.9019339437143</v>
      </c>
      <c r="F10" s="334">
        <f>_xlfn.XLOOKUP($B10,'Travel Time Cost Savings'!$B$7:$B$26,'Travel Time Cost Savings'!$G$7:$G$26)*'Air Quality'!$Z$14</f>
        <v>83205.144017959246</v>
      </c>
      <c r="G10" s="310">
        <f>($F10*S$7*'Travel Time Cost Savings'!$N$11+$F10*S$8*'Travel Time Cost Savings'!$N$12)/10^6</f>
        <v>3.9830370531066875E-2</v>
      </c>
      <c r="H10" s="311">
        <f>($F10*T$7*'Travel Time Cost Savings'!$N$11+$F10*T$8*'Travel Time Cost Savings'!$N$12)/10^6</f>
        <v>2.0250728927720328E-4</v>
      </c>
      <c r="I10" s="312">
        <f>($F10*U$7*'Travel Time Cost Savings'!$N$11+$F10*U$8*'Travel Time Cost Savings'!$N$12)/10^6</f>
        <v>7.8164230780239971E-4</v>
      </c>
      <c r="J10" s="432">
        <f t="shared" si="1"/>
        <v>720.92970661231038</v>
      </c>
      <c r="K10" s="433">
        <f t="shared" si="5"/>
        <v>9.9431079035106809</v>
      </c>
      <c r="L10" s="187">
        <f t="shared" si="6"/>
        <v>678.15286624936198</v>
      </c>
      <c r="M10" s="188">
        <f t="shared" si="8"/>
        <v>1409.0256807651831</v>
      </c>
      <c r="N10" s="434">
        <f>M10*(1+0.07)^-($B10-Assumptions!$C$6)</f>
        <v>669.41795085665387</v>
      </c>
      <c r="O10" s="186">
        <f t="shared" si="3"/>
        <v>3719.1762646476036</v>
      </c>
      <c r="P10" s="187">
        <f t="shared" si="3"/>
        <v>2338.3198848003681</v>
      </c>
      <c r="S10" s="240"/>
      <c r="T10" s="240"/>
      <c r="U10" s="240"/>
      <c r="V10" s="240"/>
      <c r="Y10" s="414" t="s">
        <v>5166</v>
      </c>
      <c r="Z10" s="414" t="s">
        <v>5167</v>
      </c>
      <c r="AF10" s="414">
        <v>32</v>
      </c>
      <c r="AG10" s="134" t="s">
        <v>189</v>
      </c>
      <c r="AH10" s="134" t="s">
        <v>187</v>
      </c>
      <c r="AI10" s="336">
        <v>8.1182565604368817E-2</v>
      </c>
      <c r="AJ10" s="336">
        <v>2.2057095109159902E-3</v>
      </c>
      <c r="AK10" s="336">
        <v>2.5484529232710825E-3</v>
      </c>
      <c r="AL10" s="436">
        <v>344.00451224712401</v>
      </c>
      <c r="AO10" s="440" t="s">
        <v>5168</v>
      </c>
      <c r="AP10" s="437"/>
      <c r="AQ10" s="437"/>
      <c r="AR10" s="437"/>
      <c r="AS10" s="437"/>
    </row>
    <row r="11" spans="2:45" ht="15.75" x14ac:dyDescent="0.25">
      <c r="B11" s="2">
        <f t="shared" si="4"/>
        <v>2032</v>
      </c>
      <c r="C11" s="309">
        <f>($F11*V$7*'Travel Time Cost Savings'!$N$11+$F11*V$8*'Travel Time Cost Savings'!$N$12)/10^6</f>
        <v>38.635811339680316</v>
      </c>
      <c r="D11" s="430">
        <f t="shared" si="0"/>
        <v>2472.6919257395402</v>
      </c>
      <c r="E11" s="431">
        <f>D11*(1+0.03)^-($B11-Assumptions!$C$6)</f>
        <v>1734.296366629331</v>
      </c>
      <c r="F11" s="334">
        <f>_xlfn.XLOOKUP($B11,'Travel Time Cost Savings'!$B$7:$B$26,'Travel Time Cost Savings'!$G$7:$G$26)*'Air Quality'!$Z$14</f>
        <v>87667.873669980007</v>
      </c>
      <c r="G11" s="310">
        <f>($F11*S$7*'Travel Time Cost Savings'!$N$11+$F11*S$8*'Travel Time Cost Savings'!$N$12)/10^6</f>
        <v>4.1966682867496462E-2</v>
      </c>
      <c r="H11" s="311">
        <f>($F11*T$7*'Travel Time Cost Savings'!$N$11+$F11*T$8*'Travel Time Cost Savings'!$N$12)/10^6</f>
        <v>2.1336882067978885E-4</v>
      </c>
      <c r="I11" s="312">
        <f>($F11*U$7*'Travel Time Cost Savings'!$N$11+$F11*U$8*'Travel Time Cost Savings'!$N$12)/10^6</f>
        <v>8.2356589732891739E-4</v>
      </c>
      <c r="J11" s="432">
        <f t="shared" si="1"/>
        <v>759.59695990168598</v>
      </c>
      <c r="K11" s="433">
        <f t="shared" si="5"/>
        <v>10.476409095377633</v>
      </c>
      <c r="L11" s="187">
        <f t="shared" si="6"/>
        <v>714.52577252256879</v>
      </c>
      <c r="M11" s="188">
        <f t="shared" si="8"/>
        <v>1484.5991415196324</v>
      </c>
      <c r="N11" s="434">
        <f>M11*(1+0.07)^-($B11-Assumptions!$C$6)</f>
        <v>659.17977351324566</v>
      </c>
      <c r="O11" s="186">
        <f t="shared" si="3"/>
        <v>3957.2910672591725</v>
      </c>
      <c r="P11" s="187">
        <f t="shared" si="3"/>
        <v>2393.4761401425767</v>
      </c>
      <c r="R11" s="239" t="s">
        <v>5169</v>
      </c>
      <c r="Y11" s="414" t="s">
        <v>185</v>
      </c>
      <c r="Z11" s="435">
        <v>24.9</v>
      </c>
      <c r="AF11" s="414">
        <v>41</v>
      </c>
      <c r="AG11" s="134" t="s">
        <v>190</v>
      </c>
      <c r="AH11" s="134" t="s">
        <v>191</v>
      </c>
      <c r="AI11" s="336">
        <v>2.237602310868759</v>
      </c>
      <c r="AJ11" s="336">
        <v>5.5717265564873301E-3</v>
      </c>
      <c r="AK11" s="336">
        <v>1.658066855283262E-2</v>
      </c>
      <c r="AL11" s="436">
        <v>1406.7823013201701</v>
      </c>
      <c r="AO11" s="440" t="s">
        <v>5170</v>
      </c>
      <c r="AP11" s="437" t="s">
        <v>5171</v>
      </c>
      <c r="AQ11" s="437" t="s">
        <v>5172</v>
      </c>
      <c r="AR11" s="437" t="s">
        <v>5173</v>
      </c>
      <c r="AS11" s="437" t="s">
        <v>5174</v>
      </c>
    </row>
    <row r="12" spans="2:45" ht="15.75" x14ac:dyDescent="0.25">
      <c r="B12" s="2">
        <f t="shared" si="4"/>
        <v>2033</v>
      </c>
      <c r="C12" s="309">
        <f>($F12*V$7*'Travel Time Cost Savings'!$N$11+$F12*V$8*'Travel Time Cost Savings'!$N$12)/10^6</f>
        <v>40.602565792338041</v>
      </c>
      <c r="D12" s="430">
        <f t="shared" si="0"/>
        <v>2639.1667765019724</v>
      </c>
      <c r="E12" s="431">
        <f>D12*(1+0.03)^-($B12-Assumptions!$C$6)</f>
        <v>1797.1441529244939</v>
      </c>
      <c r="F12" s="334">
        <f>_xlfn.XLOOKUP($B12,'Travel Time Cost Savings'!$B$7:$B$26,'Travel Time Cost Savings'!$G$7:$G$26)*'Air Quality'!$Z$14</f>
        <v>92130.603322000708</v>
      </c>
      <c r="G12" s="310">
        <f>($F12*S$7*'Travel Time Cost Savings'!$N$11+$F12*S$8*'Travel Time Cost Savings'!$N$12)/10^6</f>
        <v>4.4102995203926007E-2</v>
      </c>
      <c r="H12" s="311">
        <f>($F12*T$7*'Travel Time Cost Savings'!$N$11+$F12*T$8*'Travel Time Cost Savings'!$N$12)/10^6</f>
        <v>2.2423035208237434E-4</v>
      </c>
      <c r="I12" s="312">
        <f>($F12*U$7*'Travel Time Cost Savings'!$N$11+$F12*U$8*'Travel Time Cost Savings'!$N$12)/10^6</f>
        <v>8.6548948685543454E-4</v>
      </c>
      <c r="J12" s="432">
        <f t="shared" si="1"/>
        <v>798.26421319106078</v>
      </c>
      <c r="K12" s="433">
        <f t="shared" si="5"/>
        <v>11.00971028724458</v>
      </c>
      <c r="L12" s="187">
        <f t="shared" si="6"/>
        <v>750.89867879577503</v>
      </c>
      <c r="M12" s="188">
        <f t="shared" ref="M12:M24" si="9">SUM(J12:L12)</f>
        <v>1560.1726022740804</v>
      </c>
      <c r="N12" s="434">
        <f>M12*(1+0.07)^-($B12-Assumptions!$C$6)</f>
        <v>647.41616251348671</v>
      </c>
      <c r="O12" s="186">
        <f t="shared" si="3"/>
        <v>4199.3393787760524</v>
      </c>
      <c r="P12" s="187">
        <f t="shared" si="3"/>
        <v>2444.5603154379805</v>
      </c>
      <c r="R12" s="313" t="s">
        <v>92</v>
      </c>
      <c r="S12" s="273" t="s">
        <v>175</v>
      </c>
      <c r="T12" s="273" t="s">
        <v>172</v>
      </c>
      <c r="U12" s="273" t="s">
        <v>176</v>
      </c>
      <c r="V12" s="273" t="s">
        <v>173</v>
      </c>
      <c r="AF12" s="414">
        <v>42</v>
      </c>
      <c r="AG12" s="134" t="s">
        <v>190</v>
      </c>
      <c r="AH12" s="134" t="s">
        <v>191</v>
      </c>
      <c r="AI12" s="336">
        <v>1.9658170115512426</v>
      </c>
      <c r="AJ12" s="336">
        <v>5.4889920561794897E-3</v>
      </c>
      <c r="AK12" s="336">
        <v>1.2308421676718551E-2</v>
      </c>
      <c r="AL12" s="436">
        <v>1391.9649569298599</v>
      </c>
      <c r="AO12" s="437" t="s">
        <v>5175</v>
      </c>
      <c r="AP12" s="441" t="s">
        <v>5176</v>
      </c>
      <c r="AQ12" s="441" t="s">
        <v>5177</v>
      </c>
      <c r="AR12" s="442">
        <v>80000</v>
      </c>
      <c r="AS12" s="443">
        <v>0.64</v>
      </c>
    </row>
    <row r="13" spans="2:45" ht="15" customHeight="1" x14ac:dyDescent="0.25">
      <c r="B13" s="2">
        <f t="shared" si="4"/>
        <v>2034</v>
      </c>
      <c r="C13" s="309">
        <f>($F13*V$7*'Travel Time Cost Savings'!$N$11+$F13*V$8*'Travel Time Cost Savings'!$N$12)/10^6</f>
        <v>42.569320244995858</v>
      </c>
      <c r="D13" s="430">
        <f t="shared" si="0"/>
        <v>2809.5751361697266</v>
      </c>
      <c r="E13" s="431">
        <f>D13*(1+0.03)^-($B13-Assumptions!$C$6)</f>
        <v>1857.4601493070779</v>
      </c>
      <c r="F13" s="334">
        <f>_xlfn.XLOOKUP($B13,'Travel Time Cost Savings'!$B$7:$B$26,'Travel Time Cost Savings'!$G$7:$G$26)*'Air Quality'!$Z$14</f>
        <v>96593.33297402157</v>
      </c>
      <c r="G13" s="310">
        <f>($F13*S$7*'Travel Time Cost Savings'!$N$11+$F13*S$8*'Travel Time Cost Savings'!$N$12)/10^6</f>
        <v>4.6239307540355643E-2</v>
      </c>
      <c r="H13" s="311">
        <f>($F13*T$7*'Travel Time Cost Savings'!$N$11+$F13*T$8*'Travel Time Cost Savings'!$N$12)/10^6</f>
        <v>2.3509188348496015E-4</v>
      </c>
      <c r="I13" s="312">
        <f>($F13*U$7*'Travel Time Cost Savings'!$N$11+$F13*U$8*'Travel Time Cost Savings'!$N$12)/10^6</f>
        <v>9.0741307638195299E-4</v>
      </c>
      <c r="J13" s="432">
        <f t="shared" si="1"/>
        <v>836.93146648043717</v>
      </c>
      <c r="K13" s="433">
        <f t="shared" si="5"/>
        <v>11.543011479111543</v>
      </c>
      <c r="L13" s="187">
        <f t="shared" si="6"/>
        <v>787.2715850689824</v>
      </c>
      <c r="M13" s="188">
        <f t="shared" si="9"/>
        <v>1635.7460630285311</v>
      </c>
      <c r="N13" s="434">
        <f>M13*(1+0.07)^-($B13-Assumptions!$C$6)</f>
        <v>634.37052516867618</v>
      </c>
      <c r="O13" s="186">
        <f t="shared" si="3"/>
        <v>4445.321199198258</v>
      </c>
      <c r="P13" s="187">
        <f t="shared" si="3"/>
        <v>2491.8306744757542</v>
      </c>
      <c r="R13" s="314">
        <v>2021</v>
      </c>
      <c r="S13" s="315">
        <v>15600</v>
      </c>
      <c r="T13" s="315">
        <v>41500</v>
      </c>
      <c r="U13" s="315">
        <v>748600</v>
      </c>
      <c r="V13" s="315">
        <v>52</v>
      </c>
      <c r="Y13" s="239" t="s">
        <v>5178</v>
      </c>
      <c r="AF13" s="414">
        <v>43</v>
      </c>
      <c r="AG13" s="134" t="s">
        <v>190</v>
      </c>
      <c r="AH13" s="134" t="s">
        <v>191</v>
      </c>
      <c r="AI13" s="336">
        <v>1.9469017025302577</v>
      </c>
      <c r="AJ13" s="336">
        <v>3.66910948950592E-3</v>
      </c>
      <c r="AK13" s="336">
        <v>5.5096995199883071E-2</v>
      </c>
      <c r="AL13" s="436">
        <v>1071.1129065416801</v>
      </c>
      <c r="AO13" s="437" t="s">
        <v>5179</v>
      </c>
      <c r="AP13" s="441" t="s">
        <v>5176</v>
      </c>
      <c r="AQ13" s="441" t="s">
        <v>5177</v>
      </c>
      <c r="AR13" s="442">
        <v>37000</v>
      </c>
      <c r="AS13" s="443">
        <v>0.9</v>
      </c>
    </row>
    <row r="14" spans="2:45" ht="15.75" x14ac:dyDescent="0.25">
      <c r="B14" s="2">
        <f t="shared" si="4"/>
        <v>2035</v>
      </c>
      <c r="C14" s="309">
        <f>($F14*V$7*'Travel Time Cost Savings'!$N$11+$F14*V$8*'Travel Time Cost Savings'!$N$12)/10^6</f>
        <v>44.536074697654627</v>
      </c>
      <c r="D14" s="430">
        <f t="shared" si="0"/>
        <v>2983.9170047428602</v>
      </c>
      <c r="E14" s="431">
        <f>D14*(1+0.03)^-($B14-Assumptions!$C$6)</f>
        <v>1915.2627795344331</v>
      </c>
      <c r="F14" s="334">
        <f>_xlfn.XLOOKUP($B14,'Travel Time Cost Savings'!$B$7:$B$26,'Travel Time Cost Savings'!$G$7:$G$26)*'Air Quality'!$Z$14</f>
        <v>101056.06262604463</v>
      </c>
      <c r="G14" s="310">
        <f>($F14*S$7*'Travel Time Cost Savings'!$N$11+$F14*S$8*'Travel Time Cost Savings'!$N$12)/10^6</f>
        <v>4.8375619876786319E-2</v>
      </c>
      <c r="H14" s="311">
        <f>($F14*T$7*'Travel Time Cost Savings'!$N$11+$F14*T$8*'Travel Time Cost Savings'!$N$12)/10^6</f>
        <v>2.4595341488755132E-4</v>
      </c>
      <c r="I14" s="312">
        <f>($F14*U$7*'Travel Time Cost Savings'!$N$11+$F14*U$8*'Travel Time Cost Savings'!$N$12)/10^6</f>
        <v>9.4933666590849225E-4</v>
      </c>
      <c r="J14" s="432">
        <f t="shared" si="1"/>
        <v>875.59871976983231</v>
      </c>
      <c r="K14" s="433">
        <f t="shared" si="5"/>
        <v>12.076312670978769</v>
      </c>
      <c r="L14" s="187">
        <f t="shared" si="6"/>
        <v>823.64449134220786</v>
      </c>
      <c r="M14" s="188">
        <f t="shared" si="9"/>
        <v>1711.3195237830189</v>
      </c>
      <c r="N14" s="434">
        <f>M14*(1+0.07)^-($B14-Assumptions!$C$6)</f>
        <v>620.26094973141369</v>
      </c>
      <c r="O14" s="186">
        <f t="shared" si="3"/>
        <v>4695.2365285258793</v>
      </c>
      <c r="P14" s="187">
        <f t="shared" si="3"/>
        <v>2535.5237292658467</v>
      </c>
      <c r="R14" s="314">
        <v>2022</v>
      </c>
      <c r="S14" s="315">
        <v>15800</v>
      </c>
      <c r="T14" s="315">
        <v>42300</v>
      </c>
      <c r="U14" s="315">
        <v>761600</v>
      </c>
      <c r="V14" s="315">
        <v>53</v>
      </c>
      <c r="Y14" s="414" t="s">
        <v>5180</v>
      </c>
      <c r="Z14" s="435">
        <f>Z6*Z11</f>
        <v>6.8475000000000001</v>
      </c>
      <c r="AA14" s="414" t="s">
        <v>142</v>
      </c>
      <c r="AF14" s="414">
        <v>51</v>
      </c>
      <c r="AG14" s="134" t="s">
        <v>192</v>
      </c>
      <c r="AH14" s="134" t="s">
        <v>191</v>
      </c>
      <c r="AI14" s="336">
        <v>2.48942987946789</v>
      </c>
      <c r="AJ14" s="336">
        <v>5.2833773025508703E-3</v>
      </c>
      <c r="AK14" s="336">
        <v>3.4321389281753531E-2</v>
      </c>
      <c r="AL14" s="436">
        <v>1427.83446247497</v>
      </c>
      <c r="AO14" s="437" t="s">
        <v>193</v>
      </c>
      <c r="AP14" s="441" t="s">
        <v>5176</v>
      </c>
      <c r="AQ14" s="441" t="s">
        <v>5177</v>
      </c>
      <c r="AR14" s="442">
        <v>32000</v>
      </c>
      <c r="AS14" s="443">
        <v>0.49</v>
      </c>
    </row>
    <row r="15" spans="2:45" ht="15.75" x14ac:dyDescent="0.25">
      <c r="B15" s="2">
        <f t="shared" si="4"/>
        <v>2036</v>
      </c>
      <c r="C15" s="309">
        <f>($F15*V$7*'Travel Time Cost Savings'!$N$11+$F15*V$8*'Travel Time Cost Savings'!$N$12)/10^6</f>
        <v>46.502829150312394</v>
      </c>
      <c r="D15" s="430">
        <f t="shared" si="0"/>
        <v>3208.6952113715552</v>
      </c>
      <c r="E15" s="431">
        <f>D15*(1+0.03)^-($B15-Assumptions!$C$6)</f>
        <v>1999.5527737606499</v>
      </c>
      <c r="F15" s="334">
        <f>_xlfn.XLOOKUP($B15,'Travel Time Cost Savings'!$B$7:$B$26,'Travel Time Cost Savings'!$G$7:$G$26)*'Air Quality'!$Z$14</f>
        <v>105518.79227806539</v>
      </c>
      <c r="G15" s="310">
        <f>($F15*S$7*'Travel Time Cost Savings'!$N$11+$F15*S$8*'Travel Time Cost Savings'!$N$12)/10^6</f>
        <v>5.0511932213215885E-2</v>
      </c>
      <c r="H15" s="311">
        <f>($F15*T$7*'Travel Time Cost Savings'!$N$11+$F15*T$8*'Travel Time Cost Savings'!$N$12)/10^6</f>
        <v>2.5681494629013697E-4</v>
      </c>
      <c r="I15" s="312">
        <f>($F15*U$7*'Travel Time Cost Savings'!$N$11+$F15*U$8*'Travel Time Cost Savings'!$N$12)/10^6</f>
        <v>9.9126025543500983E-4</v>
      </c>
      <c r="J15" s="432">
        <f t="shared" si="1"/>
        <v>914.26597305920757</v>
      </c>
      <c r="K15" s="433">
        <f t="shared" si="5"/>
        <v>12.609613862845725</v>
      </c>
      <c r="L15" s="187">
        <f t="shared" si="6"/>
        <v>860.01739761541455</v>
      </c>
      <c r="M15" s="188">
        <f t="shared" si="9"/>
        <v>1786.8929845374678</v>
      </c>
      <c r="N15" s="434">
        <f>M15*(1+0.07)^-($B15-Assumptions!$C$6)</f>
        <v>605.28247642286158</v>
      </c>
      <c r="O15" s="186">
        <f t="shared" si="3"/>
        <v>4995.5881959090229</v>
      </c>
      <c r="P15" s="187">
        <f t="shared" si="3"/>
        <v>2604.8352501835116</v>
      </c>
      <c r="R15" s="314">
        <v>2023</v>
      </c>
      <c r="S15" s="315">
        <v>16000</v>
      </c>
      <c r="T15" s="315">
        <v>43100</v>
      </c>
      <c r="U15" s="315">
        <v>774700</v>
      </c>
      <c r="V15" s="315">
        <v>54</v>
      </c>
      <c r="Y15" s="240"/>
      <c r="Z15" s="444"/>
      <c r="AA15" s="240"/>
      <c r="AF15" s="414">
        <v>52</v>
      </c>
      <c r="AG15" s="134" t="s">
        <v>192</v>
      </c>
      <c r="AH15" s="134" t="s">
        <v>191</v>
      </c>
      <c r="AI15" s="336">
        <v>0.95074648895471525</v>
      </c>
      <c r="AJ15" s="336">
        <v>3.5321878667988801E-3</v>
      </c>
      <c r="AK15" s="336">
        <v>1.5158170819293781E-2</v>
      </c>
      <c r="AL15" s="436">
        <v>862.616489254057</v>
      </c>
      <c r="AO15" s="437" t="s">
        <v>5181</v>
      </c>
      <c r="AP15" s="441" t="s">
        <v>5176</v>
      </c>
      <c r="AQ15" s="441" t="s">
        <v>5177</v>
      </c>
      <c r="AR15" s="442">
        <v>30000</v>
      </c>
      <c r="AS15" s="443">
        <v>0.97</v>
      </c>
    </row>
    <row r="16" spans="2:45" ht="15.75" x14ac:dyDescent="0.25">
      <c r="B16" s="2">
        <f t="shared" si="4"/>
        <v>2037</v>
      </c>
      <c r="C16" s="309">
        <f>($F16*V$7*'Travel Time Cost Savings'!$N$11+$F16*V$8*'Travel Time Cost Savings'!$N$12)/10^6</f>
        <v>48.469583602970154</v>
      </c>
      <c r="D16" s="430">
        <f t="shared" si="0"/>
        <v>3392.870852207911</v>
      </c>
      <c r="E16" s="431">
        <f>D16*(1+0.03)^-($B16-Assumptions!$C$6)</f>
        <v>2052.7426642131504</v>
      </c>
      <c r="F16" s="334">
        <f>_xlfn.XLOOKUP($B16,'Travel Time Cost Savings'!$B$7:$B$26,'Travel Time Cost Savings'!$G$7:$G$26)*'Air Quality'!$Z$14</f>
        <v>109981.52193008615</v>
      </c>
      <c r="G16" s="310">
        <f>($F16*S$7*'Travel Time Cost Savings'!$N$11+$F16*S$8*'Travel Time Cost Savings'!$N$12)/10^6</f>
        <v>5.2648244549645465E-2</v>
      </c>
      <c r="H16" s="311">
        <f>($F16*T$7*'Travel Time Cost Savings'!$N$11+$F16*T$8*'Travel Time Cost Savings'!$N$12)/10^6</f>
        <v>2.6767647769272251E-4</v>
      </c>
      <c r="I16" s="312">
        <f>($F16*U$7*'Travel Time Cost Savings'!$N$11+$F16*U$8*'Travel Time Cost Savings'!$N$12)/10^6</f>
        <v>1.0331838449615274E-3</v>
      </c>
      <c r="J16" s="432">
        <f t="shared" si="1"/>
        <v>952.93322634858293</v>
      </c>
      <c r="K16" s="433">
        <f t="shared" si="5"/>
        <v>13.142915054712676</v>
      </c>
      <c r="L16" s="187">
        <f t="shared" si="6"/>
        <v>896.39030388862113</v>
      </c>
      <c r="M16" s="188">
        <f t="shared" si="9"/>
        <v>1862.4664452919169</v>
      </c>
      <c r="N16" s="434">
        <f>M16*(1+0.07)^-($B16-Assumptions!$C$6)</f>
        <v>589.60917967814657</v>
      </c>
      <c r="O16" s="186">
        <f t="shared" si="3"/>
        <v>5255.3372974998274</v>
      </c>
      <c r="P16" s="187">
        <f t="shared" si="3"/>
        <v>2642.351843891297</v>
      </c>
      <c r="R16" s="314">
        <v>2024</v>
      </c>
      <c r="S16" s="315">
        <v>16200</v>
      </c>
      <c r="T16" s="315">
        <v>44000</v>
      </c>
      <c r="U16" s="315">
        <v>788100</v>
      </c>
      <c r="V16" s="315">
        <v>55</v>
      </c>
      <c r="AF16" s="414">
        <v>53</v>
      </c>
      <c r="AG16" s="134" t="s">
        <v>192</v>
      </c>
      <c r="AH16" s="134" t="s">
        <v>191</v>
      </c>
      <c r="AI16" s="336">
        <v>0.89067775827536644</v>
      </c>
      <c r="AJ16" s="336">
        <v>3.4020765235606102E-3</v>
      </c>
      <c r="AK16" s="336">
        <v>1.349939126139434E-2</v>
      </c>
      <c r="AL16" s="436">
        <v>829.46088804247995</v>
      </c>
      <c r="AO16" s="437" t="s">
        <v>5182</v>
      </c>
      <c r="AP16" s="441" t="s">
        <v>5176</v>
      </c>
      <c r="AQ16" s="445" t="s">
        <v>5183</v>
      </c>
      <c r="AR16" s="441" t="s">
        <v>5184</v>
      </c>
      <c r="AS16" s="443">
        <v>0.44</v>
      </c>
    </row>
    <row r="17" spans="1:45" ht="15.75" x14ac:dyDescent="0.25">
      <c r="B17" s="2">
        <f t="shared" si="4"/>
        <v>2038</v>
      </c>
      <c r="C17" s="309">
        <f>($F17*V$7*'Travel Time Cost Savings'!$N$11+$F17*V$8*'Travel Time Cost Savings'!$N$12)/10^6</f>
        <v>50.436338055628909</v>
      </c>
      <c r="D17" s="430">
        <f t="shared" si="0"/>
        <v>3580.9800019496524</v>
      </c>
      <c r="E17" s="431">
        <f>D17*(1+0.03)^-($B17-Assumptions!$C$6)</f>
        <v>2103.4483431269714</v>
      </c>
      <c r="F17" s="334">
        <f>_xlfn.XLOOKUP($B17,'Travel Time Cost Savings'!$B$7:$B$26,'Travel Time Cost Savings'!$G$7:$G$26)*'Air Quality'!$Z$14</f>
        <v>114444.25158210919</v>
      </c>
      <c r="G17" s="310">
        <f>($F17*S$7*'Travel Time Cost Savings'!$N$11+$F17*S$8*'Travel Time Cost Savings'!$N$12)/10^6</f>
        <v>5.4784556886076141E-2</v>
      </c>
      <c r="H17" s="311">
        <f>($F17*T$7*'Travel Time Cost Savings'!$N$11+$F17*T$8*'Travel Time Cost Savings'!$N$12)/10^6</f>
        <v>2.7853800909531369E-4</v>
      </c>
      <c r="I17" s="312">
        <f>($F17*U$7*'Travel Time Cost Savings'!$N$11+$F17*U$8*'Travel Time Cost Savings'!$N$12)/10^6</f>
        <v>1.0751074344880667E-3</v>
      </c>
      <c r="J17" s="432">
        <f t="shared" si="1"/>
        <v>991.6004796379782</v>
      </c>
      <c r="K17" s="433">
        <f t="shared" si="5"/>
        <v>13.676216246579902</v>
      </c>
      <c r="L17" s="187">
        <f t="shared" si="6"/>
        <v>932.7632101618467</v>
      </c>
      <c r="M17" s="188">
        <f t="shared" si="9"/>
        <v>1938.0399060464047</v>
      </c>
      <c r="N17" s="434">
        <f>M17*(1+0.07)^-($B17-Assumptions!$C$6)</f>
        <v>573.39607659043156</v>
      </c>
      <c r="O17" s="186">
        <f t="shared" si="3"/>
        <v>5519.0199079960566</v>
      </c>
      <c r="P17" s="187">
        <f t="shared" si="3"/>
        <v>2676.8444197174031</v>
      </c>
      <c r="R17" s="314">
        <v>2025</v>
      </c>
      <c r="S17" s="315">
        <v>16500</v>
      </c>
      <c r="T17" s="315">
        <v>44900</v>
      </c>
      <c r="U17" s="315">
        <v>801700</v>
      </c>
      <c r="V17" s="315">
        <v>56</v>
      </c>
      <c r="Z17" s="521"/>
      <c r="AA17" s="521"/>
      <c r="AB17" s="521"/>
      <c r="AC17" s="521"/>
      <c r="AF17" s="414">
        <v>54</v>
      </c>
      <c r="AG17" s="134" t="s">
        <v>192</v>
      </c>
      <c r="AH17" s="134" t="s">
        <v>191</v>
      </c>
      <c r="AI17" s="336">
        <v>1.6481032166429217</v>
      </c>
      <c r="AJ17" s="336">
        <v>6.0326542026046303E-3</v>
      </c>
      <c r="AK17" s="336">
        <v>4.2864875162321965E-2</v>
      </c>
      <c r="AL17" s="436">
        <v>1166.1048437433201</v>
      </c>
      <c r="AO17" s="437" t="s">
        <v>5185</v>
      </c>
      <c r="AP17" s="441" t="s">
        <v>5176</v>
      </c>
      <c r="AQ17" s="441" t="s">
        <v>5177</v>
      </c>
      <c r="AR17" s="442">
        <v>26000</v>
      </c>
      <c r="AS17" s="443">
        <v>0.59</v>
      </c>
    </row>
    <row r="18" spans="1:45" ht="15.75" x14ac:dyDescent="0.25">
      <c r="B18" s="2">
        <f t="shared" si="4"/>
        <v>2039</v>
      </c>
      <c r="C18" s="309">
        <f>($F18*V$7*'Travel Time Cost Savings'!$N$11+$F18*V$8*'Travel Time Cost Savings'!$N$12)/10^6</f>
        <v>52.403092508286704</v>
      </c>
      <c r="D18" s="430">
        <f t="shared" si="0"/>
        <v>3773.0226605966427</v>
      </c>
      <c r="E18" s="431">
        <f>D18*(1+0.03)^-($B18-Assumptions!$C$6)</f>
        <v>2151.7021021830174</v>
      </c>
      <c r="F18" s="334">
        <f>_xlfn.XLOOKUP($B18,'Travel Time Cost Savings'!$B$7:$B$26,'Travel Time Cost Savings'!$G$7:$G$26)*'Air Quality'!$Z$14</f>
        <v>118906.98123413001</v>
      </c>
      <c r="G18" s="310">
        <f>($F18*S$7*'Travel Time Cost Savings'!$N$11+$F18*S$8*'Travel Time Cost Savings'!$N$12)/10^6</f>
        <v>5.6920869222505749E-2</v>
      </c>
      <c r="H18" s="311">
        <f>($F18*T$7*'Travel Time Cost Savings'!$N$11+$F18*T$8*'Travel Time Cost Savings'!$N$12)/10^6</f>
        <v>2.8939954049789939E-4</v>
      </c>
      <c r="I18" s="312">
        <f>($F18*U$7*'Travel Time Cost Savings'!$N$11+$F18*U$8*'Travel Time Cost Savings'!$N$12)/10^6</f>
        <v>1.1170310240145847E-3</v>
      </c>
      <c r="J18" s="432">
        <f t="shared" si="1"/>
        <v>1030.267732927354</v>
      </c>
      <c r="K18" s="433">
        <f t="shared" si="5"/>
        <v>14.209517438446861</v>
      </c>
      <c r="L18" s="187">
        <f t="shared" si="6"/>
        <v>969.13611643505362</v>
      </c>
      <c r="M18" s="188">
        <f t="shared" si="9"/>
        <v>2013.6133668008547</v>
      </c>
      <c r="N18" s="434">
        <f>M18*(1+0.07)^-($B18-Assumptions!$C$6)</f>
        <v>556.78087538244847</v>
      </c>
      <c r="O18" s="186">
        <f t="shared" si="3"/>
        <v>5786.6360273974969</v>
      </c>
      <c r="P18" s="187">
        <f t="shared" si="3"/>
        <v>2708.4829775654657</v>
      </c>
      <c r="R18" s="314">
        <v>2026</v>
      </c>
      <c r="S18" s="315">
        <v>16800</v>
      </c>
      <c r="T18" s="315">
        <v>45700</v>
      </c>
      <c r="U18" s="315">
        <v>814500</v>
      </c>
      <c r="V18" s="315">
        <v>57</v>
      </c>
      <c r="AF18" s="414">
        <v>61</v>
      </c>
      <c r="AG18" s="134" t="s">
        <v>193</v>
      </c>
      <c r="AH18" s="134" t="s">
        <v>191</v>
      </c>
      <c r="AI18" s="336">
        <v>3.0234078113615883</v>
      </c>
      <c r="AJ18" s="336">
        <v>4.9760807160904204E-3</v>
      </c>
      <c r="AK18" s="336">
        <v>4.3407648080982714E-2</v>
      </c>
      <c r="AL18" s="436">
        <v>1463.90880302132</v>
      </c>
      <c r="AO18" s="437" t="s">
        <v>5186</v>
      </c>
      <c r="AP18" s="441" t="s">
        <v>5176</v>
      </c>
      <c r="AQ18" s="441" t="s">
        <v>5177</v>
      </c>
      <c r="AR18" s="442">
        <v>19500</v>
      </c>
      <c r="AS18" s="443">
        <v>0.84</v>
      </c>
    </row>
    <row r="19" spans="1:45" ht="15.75" x14ac:dyDescent="0.25">
      <c r="B19" s="2">
        <f t="shared" si="4"/>
        <v>2040</v>
      </c>
      <c r="C19" s="309">
        <f>($F19*V$7*'Travel Time Cost Savings'!$N$11+$F19*V$8*'Travel Time Cost Savings'!$N$12)/10^6</f>
        <v>54.369846960944464</v>
      </c>
      <c r="D19" s="430">
        <f t="shared" si="0"/>
        <v>3968.9988281489459</v>
      </c>
      <c r="E19" s="431">
        <f>D19*(1+0.03)^-($B19-Assumptions!$C$6)</f>
        <v>2197.5384195400475</v>
      </c>
      <c r="F19" s="334">
        <f>_xlfn.XLOOKUP($B19,'Travel Time Cost Savings'!$B$7:$B$26,'Travel Time Cost Savings'!$G$7:$G$26)*'Air Quality'!$Z$14</f>
        <v>123369.71088615077</v>
      </c>
      <c r="G19" s="310">
        <f>($F19*S$7*'Travel Time Cost Savings'!$N$11+$F19*S$8*'Travel Time Cost Savings'!$N$12)/10^6</f>
        <v>5.9057181558935322E-2</v>
      </c>
      <c r="H19" s="311">
        <f>($F19*T$7*'Travel Time Cost Savings'!$N$11+$F19*T$8*'Travel Time Cost Savings'!$N$12)/10^6</f>
        <v>3.0026107190048504E-4</v>
      </c>
      <c r="I19" s="312">
        <f>($F19*U$7*'Travel Time Cost Savings'!$N$11+$F19*U$8*'Travel Time Cost Savings'!$N$12)/10^6</f>
        <v>1.1589546135411025E-3</v>
      </c>
      <c r="J19" s="432">
        <f t="shared" si="1"/>
        <v>1068.9349862167294</v>
      </c>
      <c r="K19" s="433">
        <f t="shared" si="5"/>
        <v>14.742818630313815</v>
      </c>
      <c r="L19" s="187">
        <f t="shared" si="6"/>
        <v>1005.5090227082605</v>
      </c>
      <c r="M19" s="188">
        <f t="shared" si="9"/>
        <v>2089.1868275553038</v>
      </c>
      <c r="N19" s="434">
        <f>M19*(1+0.07)^-($B19-Assumptions!$C$6)</f>
        <v>539.88557666871145</v>
      </c>
      <c r="O19" s="186">
        <f t="shared" si="3"/>
        <v>6058.1856557042502</v>
      </c>
      <c r="P19" s="187">
        <f t="shared" si="3"/>
        <v>2737.423996208759</v>
      </c>
      <c r="R19" s="314">
        <v>2027</v>
      </c>
      <c r="S19" s="315">
        <v>17100</v>
      </c>
      <c r="T19" s="315">
        <v>46500</v>
      </c>
      <c r="U19" s="315">
        <v>827400</v>
      </c>
      <c r="V19" s="315">
        <v>58</v>
      </c>
      <c r="AF19" s="414">
        <v>62</v>
      </c>
      <c r="AG19" s="134" t="s">
        <v>193</v>
      </c>
      <c r="AH19" s="134" t="s">
        <v>191</v>
      </c>
      <c r="AI19" s="336">
        <v>3.7426725771679936</v>
      </c>
      <c r="AJ19" s="336">
        <v>5.1160211102583997E-3</v>
      </c>
      <c r="AK19" s="336">
        <v>5.9310023601485649E-2</v>
      </c>
      <c r="AL19" s="436">
        <v>1528.79872430418</v>
      </c>
      <c r="AO19" s="437" t="s">
        <v>5182</v>
      </c>
      <c r="AP19" s="441" t="s">
        <v>5187</v>
      </c>
      <c r="AQ19" s="445" t="s">
        <v>5188</v>
      </c>
      <c r="AR19" s="441" t="s">
        <v>5189</v>
      </c>
      <c r="AS19" s="443">
        <v>0.84</v>
      </c>
    </row>
    <row r="20" spans="1:45" ht="15.75" x14ac:dyDescent="0.25">
      <c r="B20" s="2">
        <f t="shared" si="4"/>
        <v>2041</v>
      </c>
      <c r="C20" s="309">
        <f>($F20*V$7*'Travel Time Cost Savings'!$N$11+$F20*V$8*'Travel Time Cost Savings'!$N$12)/10^6</f>
        <v>56.336601413602224</v>
      </c>
      <c r="D20" s="430">
        <f t="shared" si="0"/>
        <v>4168.9085046065647</v>
      </c>
      <c r="E20" s="431">
        <f>D20*(1+0.03)^-($B20-Assumptions!$C$6)</f>
        <v>2240.9937479823939</v>
      </c>
      <c r="F20" s="334">
        <f>_xlfn.XLOOKUP($B20,'Travel Time Cost Savings'!$B$7:$B$26,'Travel Time Cost Savings'!$G$7:$G$26)*'Air Quality'!$Z$14</f>
        <v>127832.44053817153</v>
      </c>
      <c r="G20" s="310">
        <f>($F20*S$7*'Travel Time Cost Savings'!$N$11+$F20*S$8*'Travel Time Cost Savings'!$N$12)/10^6</f>
        <v>6.1193493895364902E-2</v>
      </c>
      <c r="H20" s="311">
        <f>($F20*T$7*'Travel Time Cost Savings'!$N$11+$F20*T$8*'Travel Time Cost Savings'!$N$12)/10^6</f>
        <v>3.1112260330307058E-4</v>
      </c>
      <c r="I20" s="312">
        <f>($F20*U$7*'Travel Time Cost Savings'!$N$11+$F20*U$8*'Travel Time Cost Savings'!$N$12)/10^6</f>
        <v>1.2008782030676201E-3</v>
      </c>
      <c r="J20" s="432">
        <f t="shared" si="1"/>
        <v>1107.6022395061048</v>
      </c>
      <c r="K20" s="433">
        <f t="shared" si="5"/>
        <v>15.276119822180766</v>
      </c>
      <c r="L20" s="187">
        <f t="shared" si="6"/>
        <v>1041.8819289814671</v>
      </c>
      <c r="M20" s="188">
        <f t="shared" si="9"/>
        <v>2164.7602883097525</v>
      </c>
      <c r="N20" s="434">
        <f>M20*(1+0.07)^-($B20-Assumptions!$C$6)</f>
        <v>522.81793928604588</v>
      </c>
      <c r="O20" s="186">
        <f t="shared" si="3"/>
        <v>6333.6687929163172</v>
      </c>
      <c r="P20" s="187">
        <f t="shared" si="3"/>
        <v>2763.8116872684395</v>
      </c>
      <c r="R20" s="314">
        <v>2028</v>
      </c>
      <c r="S20" s="315">
        <v>17400</v>
      </c>
      <c r="T20" s="315">
        <v>47300</v>
      </c>
      <c r="U20" s="315">
        <v>840600</v>
      </c>
      <c r="V20" s="315">
        <v>60</v>
      </c>
      <c r="AL20" s="446"/>
      <c r="AO20" s="437" t="s">
        <v>5190</v>
      </c>
      <c r="AP20" s="441" t="s">
        <v>5176</v>
      </c>
      <c r="AQ20" s="441">
        <v>2</v>
      </c>
      <c r="AR20" s="441" t="s">
        <v>5177</v>
      </c>
      <c r="AS20" s="443">
        <v>0.17</v>
      </c>
    </row>
    <row r="21" spans="1:45" ht="15.75" x14ac:dyDescent="0.25">
      <c r="B21" s="2">
        <f t="shared" si="4"/>
        <v>2042</v>
      </c>
      <c r="C21" s="309">
        <f>($F21*V$7*'Travel Time Cost Savings'!$N$11+$F21*V$8*'Travel Time Cost Savings'!$N$12)/10^6</f>
        <v>58.30335586626002</v>
      </c>
      <c r="D21" s="430">
        <f t="shared" si="0"/>
        <v>4372.7516899695011</v>
      </c>
      <c r="E21" s="431">
        <f>D21*(1+0.03)^-($B21-Assumptions!$C$6)</f>
        <v>2282.1063152167353</v>
      </c>
      <c r="F21" s="334">
        <f>_xlfn.XLOOKUP($B21,'Travel Time Cost Savings'!$B$7:$B$26,'Travel Time Cost Savings'!$G$7:$G$26)*'Air Quality'!$Z$14</f>
        <v>132295.17019019238</v>
      </c>
      <c r="G21" s="310">
        <f>($F21*S$7*'Travel Time Cost Savings'!$N$11+$F21*S$8*'Travel Time Cost Savings'!$N$12)/10^6</f>
        <v>6.3329806231794517E-2</v>
      </c>
      <c r="H21" s="311">
        <f>($F21*T$7*'Travel Time Cost Savings'!$N$11+$F21*T$8*'Travel Time Cost Savings'!$N$12)/10^6</f>
        <v>3.2198413470565639E-4</v>
      </c>
      <c r="I21" s="312">
        <f>($F21*U$7*'Travel Time Cost Savings'!$N$11+$F21*U$8*'Travel Time Cost Savings'!$N$12)/10^6</f>
        <v>1.2428017925941385E-3</v>
      </c>
      <c r="J21" s="432">
        <f t="shared" si="1"/>
        <v>1146.2694927954808</v>
      </c>
      <c r="K21" s="433">
        <f t="shared" si="5"/>
        <v>15.809421014047729</v>
      </c>
      <c r="L21" s="187">
        <f t="shared" si="6"/>
        <v>1078.2548352546746</v>
      </c>
      <c r="M21" s="188">
        <f t="shared" si="9"/>
        <v>2240.3337490642034</v>
      </c>
      <c r="N21" s="434">
        <f>M21*(1+0.07)^-($B21-Assumptions!$C$6)</f>
        <v>505.67282155946145</v>
      </c>
      <c r="O21" s="186">
        <f t="shared" ref="O21:O24" si="10">M21+D21</f>
        <v>6613.0854390337045</v>
      </c>
      <c r="P21" s="187">
        <f t="shared" ref="P21:P24" si="11">N21+E21</f>
        <v>2787.7791367761965</v>
      </c>
      <c r="R21" s="314">
        <v>2029</v>
      </c>
      <c r="S21" s="315">
        <v>17700</v>
      </c>
      <c r="T21" s="315">
        <v>48200</v>
      </c>
      <c r="U21" s="315">
        <v>854000</v>
      </c>
      <c r="V21" s="315">
        <v>61</v>
      </c>
      <c r="AL21" s="446"/>
      <c r="AO21" s="437" t="s">
        <v>5191</v>
      </c>
      <c r="AP21" s="441" t="s">
        <v>5187</v>
      </c>
      <c r="AQ21" s="441">
        <v>4.5999999999999996</v>
      </c>
      <c r="AR21" s="441" t="s">
        <v>5177</v>
      </c>
      <c r="AS21" s="443">
        <v>0.39</v>
      </c>
    </row>
    <row r="22" spans="1:45" ht="15.75" x14ac:dyDescent="0.25">
      <c r="B22" s="2">
        <f t="shared" si="4"/>
        <v>2043</v>
      </c>
      <c r="C22" s="309">
        <f>($F22*V$7*'Travel Time Cost Savings'!$N$11+$F22*V$8*'Travel Time Cost Savings'!$N$12)/10^6</f>
        <v>60.270110318918796</v>
      </c>
      <c r="D22" s="430">
        <f t="shared" si="0"/>
        <v>4640.7984945567478</v>
      </c>
      <c r="E22" s="431">
        <f>D22*(1+0.03)^-($B22-Assumptions!$C$6)</f>
        <v>2351.4543033168534</v>
      </c>
      <c r="F22" s="334">
        <f>_xlfn.XLOOKUP($B22,'Travel Time Cost Savings'!$B$7:$B$26,'Travel Time Cost Savings'!$G$7:$G$26)*'Air Quality'!$Z$14</f>
        <v>136757.89984221544</v>
      </c>
      <c r="G22" s="310">
        <f>($F22*S$7*'Travel Time Cost Savings'!$N$11+$F22*S$8*'Travel Time Cost Savings'!$N$12)/10^6</f>
        <v>6.5466118568225207E-2</v>
      </c>
      <c r="H22" s="311">
        <f>($F22*T$7*'Travel Time Cost Savings'!$N$11+$F22*T$8*'Travel Time Cost Savings'!$N$12)/10^6</f>
        <v>3.3284566610824757E-4</v>
      </c>
      <c r="I22" s="312">
        <f>($F22*U$7*'Travel Time Cost Savings'!$N$11+$F22*U$8*'Travel Time Cost Savings'!$N$12)/10^6</f>
        <v>1.2847253821206778E-3</v>
      </c>
      <c r="J22" s="432">
        <f t="shared" si="1"/>
        <v>1184.9367460848762</v>
      </c>
      <c r="K22" s="433">
        <f t="shared" si="5"/>
        <v>16.342722205914956</v>
      </c>
      <c r="L22" s="187">
        <f t="shared" si="6"/>
        <v>1114.6277415279001</v>
      </c>
      <c r="M22" s="188">
        <f t="shared" si="9"/>
        <v>2315.9072098186912</v>
      </c>
      <c r="N22" s="434">
        <f>M22*(1+0.07)^-($B22-Assumptions!$C$6)</f>
        <v>488.53340802795913</v>
      </c>
      <c r="O22" s="186">
        <f t="shared" si="10"/>
        <v>6956.7057043754394</v>
      </c>
      <c r="P22" s="187">
        <f t="shared" si="11"/>
        <v>2839.9877113448124</v>
      </c>
      <c r="R22" s="314">
        <v>2030</v>
      </c>
      <c r="S22" s="315">
        <v>18100</v>
      </c>
      <c r="T22" s="315">
        <v>49100</v>
      </c>
      <c r="U22" s="315">
        <v>867600</v>
      </c>
      <c r="V22" s="315">
        <v>62</v>
      </c>
      <c r="AL22" s="446"/>
      <c r="AO22" s="437" t="s">
        <v>5190</v>
      </c>
      <c r="AP22" s="441" t="s">
        <v>5187</v>
      </c>
      <c r="AQ22" s="441">
        <v>2</v>
      </c>
      <c r="AR22" s="441" t="s">
        <v>5177</v>
      </c>
      <c r="AS22" s="443">
        <v>0.16</v>
      </c>
    </row>
    <row r="23" spans="1:45" ht="15.75" x14ac:dyDescent="0.25">
      <c r="B23" s="2">
        <f t="shared" si="4"/>
        <v>2044</v>
      </c>
      <c r="C23" s="309">
        <f>($F23*V$7*'Travel Time Cost Savings'!$N$11+$F23*V$8*'Travel Time Cost Savings'!$N$12)/10^6</f>
        <v>62.236864771576542</v>
      </c>
      <c r="D23" s="430">
        <f t="shared" si="0"/>
        <v>4854.47545218297</v>
      </c>
      <c r="E23" s="431">
        <f>D23*(1+0.03)^-($B23-Assumptions!$C$6)</f>
        <v>2388.0802471607981</v>
      </c>
      <c r="F23" s="334">
        <f>_xlfn.XLOOKUP($B23,'Travel Time Cost Savings'!$B$7:$B$26,'Travel Time Cost Savings'!$G$7:$G$26)*'Air Quality'!$Z$14</f>
        <v>141220.62949423614</v>
      </c>
      <c r="G23" s="310">
        <f>($F23*S$7*'Travel Time Cost Savings'!$N$11+$F23*S$8*'Travel Time Cost Savings'!$N$12)/10^6</f>
        <v>6.7602430904654759E-2</v>
      </c>
      <c r="H23" s="311">
        <f>($F23*T$7*'Travel Time Cost Savings'!$N$11+$F23*T$8*'Travel Time Cost Savings'!$N$12)/10^6</f>
        <v>3.43707197510833E-4</v>
      </c>
      <c r="I23" s="312">
        <f>($F23*U$7*'Travel Time Cost Savings'!$N$11+$F23*U$8*'Travel Time Cost Savings'!$N$12)/10^6</f>
        <v>1.3266489716471949E-3</v>
      </c>
      <c r="J23" s="432">
        <f t="shared" si="1"/>
        <v>1223.6039993742511</v>
      </c>
      <c r="K23" s="433">
        <f t="shared" si="5"/>
        <v>16.8760233977819</v>
      </c>
      <c r="L23" s="187">
        <f t="shared" si="6"/>
        <v>1151.0006478011064</v>
      </c>
      <c r="M23" s="188">
        <f t="shared" si="9"/>
        <v>2391.4806705731394</v>
      </c>
      <c r="N23" s="434">
        <f>M23*(1+0.07)^-($B23-Assumptions!$C$6)</f>
        <v>471.47233087637539</v>
      </c>
      <c r="O23" s="186">
        <f t="shared" si="10"/>
        <v>7245.9561227561098</v>
      </c>
      <c r="P23" s="187">
        <f t="shared" si="11"/>
        <v>2859.5525780371736</v>
      </c>
      <c r="R23" s="314">
        <v>2031</v>
      </c>
      <c r="S23" s="315">
        <v>18100</v>
      </c>
      <c r="T23" s="315">
        <v>49100</v>
      </c>
      <c r="U23" s="315">
        <v>867600</v>
      </c>
      <c r="V23" s="315">
        <v>63</v>
      </c>
      <c r="AL23" s="446"/>
      <c r="AO23" s="437"/>
      <c r="AP23" s="437"/>
      <c r="AQ23" s="437"/>
      <c r="AR23" s="437"/>
      <c r="AS23" s="437"/>
    </row>
    <row r="24" spans="1:45" ht="15" customHeight="1" thickBot="1" x14ac:dyDescent="0.3">
      <c r="B24" s="3">
        <f t="shared" si="4"/>
        <v>2045</v>
      </c>
      <c r="C24" s="316">
        <f>($F24*V$7*'Travel Time Cost Savings'!$N$11+$F24*V$8*'Travel Time Cost Savings'!$N$12)/10^6</f>
        <v>64.203619224234316</v>
      </c>
      <c r="D24" s="193">
        <f t="shared" si="0"/>
        <v>5072.0859187145106</v>
      </c>
      <c r="E24" s="194">
        <f>D24*(1+0.03)^-($B24-Assumptions!$C$6)</f>
        <v>2422.4564825516918</v>
      </c>
      <c r="F24" s="340">
        <f>_xlfn.XLOOKUP($B24,'Travel Time Cost Savings'!$B$7:$B$26,'Travel Time Cost Savings'!$G$7:$G$26)*'Air Quality'!$Z$14</f>
        <v>145683.35914625696</v>
      </c>
      <c r="G24" s="317">
        <f>($F24*S$7*'Travel Time Cost Savings'!$N$11+$F24*S$8*'Travel Time Cost Savings'!$N$12)/10^6</f>
        <v>6.9738743241084367E-2</v>
      </c>
      <c r="H24" s="318">
        <f>($F24*T$7*'Travel Time Cost Savings'!$N$11+$F24*T$8*'Travel Time Cost Savings'!$N$12)/10^6</f>
        <v>3.5456872891341876E-4</v>
      </c>
      <c r="I24" s="319">
        <f>($F24*U$7*'Travel Time Cost Savings'!$N$11+$F24*U$8*'Travel Time Cost Savings'!$N$12)/10^6</f>
        <v>1.3685725611737129E-3</v>
      </c>
      <c r="J24" s="447">
        <f t="shared" si="1"/>
        <v>1262.2712526636271</v>
      </c>
      <c r="K24" s="448">
        <f t="shared" si="5"/>
        <v>17.409324589648861</v>
      </c>
      <c r="L24" s="194">
        <f t="shared" si="6"/>
        <v>1187.3735540743135</v>
      </c>
      <c r="M24" s="195">
        <f t="shared" si="9"/>
        <v>2467.0541313275894</v>
      </c>
      <c r="N24" s="449">
        <f>M24*(1+0.07)^-($B24-Assumptions!$C$6)</f>
        <v>454.55269459995156</v>
      </c>
      <c r="O24" s="193">
        <f t="shared" si="10"/>
        <v>7539.1400500421005</v>
      </c>
      <c r="P24" s="194">
        <f t="shared" si="11"/>
        <v>2877.0091771516436</v>
      </c>
      <c r="R24" s="314">
        <v>2032</v>
      </c>
      <c r="S24" s="315">
        <v>18100</v>
      </c>
      <c r="T24" s="315">
        <v>49100</v>
      </c>
      <c r="U24" s="315">
        <v>867600</v>
      </c>
      <c r="V24" s="315">
        <v>64</v>
      </c>
      <c r="Z24" s="521"/>
      <c r="AA24" s="521"/>
      <c r="AB24" s="521"/>
      <c r="AC24" s="521"/>
      <c r="AH24" s="143" t="s">
        <v>181</v>
      </c>
      <c r="AI24" s="415" t="s">
        <v>175</v>
      </c>
      <c r="AJ24" s="415" t="s">
        <v>172</v>
      </c>
      <c r="AK24" s="415" t="s">
        <v>176</v>
      </c>
      <c r="AL24" s="450" t="s">
        <v>173</v>
      </c>
      <c r="AO24" s="451" t="s">
        <v>5192</v>
      </c>
      <c r="AP24" s="437"/>
      <c r="AQ24" s="437"/>
      <c r="AR24" s="437"/>
      <c r="AS24" s="437"/>
    </row>
    <row r="25" spans="1:45" ht="15.75" x14ac:dyDescent="0.25">
      <c r="B25" s="4"/>
      <c r="C25" s="452">
        <f>SUM(C5:C24)</f>
        <v>910.38903847966697</v>
      </c>
      <c r="D25" s="320" t="s">
        <v>2</v>
      </c>
      <c r="E25" s="321">
        <f>SUM(E5:E24)</f>
        <v>38391.18374963419</v>
      </c>
      <c r="F25" s="341"/>
      <c r="G25" s="453">
        <f>SUM(G5:G24)</f>
        <v>0.98887552090001862</v>
      </c>
      <c r="H25" s="453">
        <f>SUM(H5:H24)</f>
        <v>5.027683611776866E-3</v>
      </c>
      <c r="I25" s="453">
        <f>SUM(I5:I24)</f>
        <v>1.9405969213434959E-2</v>
      </c>
      <c r="J25" s="4"/>
      <c r="K25" s="4"/>
      <c r="L25" s="4"/>
      <c r="M25" s="320" t="s">
        <v>2</v>
      </c>
      <c r="N25" s="321">
        <f>SUM(N5:N24)</f>
        <v>11847.121387095802</v>
      </c>
      <c r="O25" s="321">
        <f>SUM(O5:O24)</f>
        <v>98235.445978746735</v>
      </c>
      <c r="P25" s="321">
        <f>SUM(P5:P24)</f>
        <v>50238.30513673</v>
      </c>
      <c r="Q25" s="322"/>
      <c r="R25" s="314">
        <v>2033</v>
      </c>
      <c r="S25" s="315">
        <v>18100</v>
      </c>
      <c r="T25" s="315">
        <v>49100</v>
      </c>
      <c r="U25" s="315">
        <v>867600</v>
      </c>
      <c r="V25" s="315">
        <v>65</v>
      </c>
      <c r="AH25" s="143" t="s">
        <v>185</v>
      </c>
      <c r="AI25" s="335">
        <f>AVERAGE(AI7:AI10)</f>
        <v>0.22790983982547491</v>
      </c>
      <c r="AJ25" s="335">
        <f t="shared" ref="AJ25:AL25" si="12">AVERAGE(AJ7:AJ10)</f>
        <v>2.0699004398994176E-3</v>
      </c>
      <c r="AK25" s="335">
        <f t="shared" si="12"/>
        <v>5.8180715878192544E-3</v>
      </c>
      <c r="AL25" s="454">
        <f t="shared" si="12"/>
        <v>317.22468262036</v>
      </c>
      <c r="AO25" s="455" t="s">
        <v>5193</v>
      </c>
      <c r="AP25" s="437"/>
      <c r="AQ25" s="437"/>
      <c r="AR25" s="437"/>
      <c r="AS25" s="437"/>
    </row>
    <row r="26" spans="1:45" x14ac:dyDescent="0.25">
      <c r="G26" s="96">
        <f>G25*1000</f>
        <v>988.87552090001861</v>
      </c>
      <c r="H26" s="96">
        <f t="shared" ref="H26" si="13">H25*1000</f>
        <v>5.0276836117768662</v>
      </c>
      <c r="I26" s="96">
        <f>I25*1000</f>
        <v>19.405969213434958</v>
      </c>
      <c r="Q26" s="322"/>
      <c r="R26" s="314">
        <v>2034</v>
      </c>
      <c r="S26" s="315">
        <v>18100</v>
      </c>
      <c r="T26" s="315">
        <v>49100</v>
      </c>
      <c r="U26" s="315">
        <v>867600</v>
      </c>
      <c r="V26" s="315">
        <v>66</v>
      </c>
      <c r="AH26" s="143" t="s">
        <v>188</v>
      </c>
      <c r="AI26" s="335">
        <f>AVERAGE(AI11:AI19)</f>
        <v>2.099484306313415</v>
      </c>
      <c r="AJ26" s="335">
        <f t="shared" ref="AJ26:AL26" si="14">AVERAGE(AJ11:AJ19)</f>
        <v>4.7858028693373951E-3</v>
      </c>
      <c r="AK26" s="335">
        <f t="shared" si="14"/>
        <v>3.2505287070740692E-2</v>
      </c>
      <c r="AL26" s="454">
        <f t="shared" si="14"/>
        <v>1238.7315972924489</v>
      </c>
    </row>
    <row r="27" spans="1:45" x14ac:dyDescent="0.25">
      <c r="B27" s="239" t="s">
        <v>3</v>
      </c>
      <c r="C27" s="239"/>
      <c r="D27" s="239"/>
      <c r="E27" s="239"/>
      <c r="R27" s="314">
        <v>2035</v>
      </c>
      <c r="S27" s="315">
        <v>18100</v>
      </c>
      <c r="T27" s="315">
        <v>49100</v>
      </c>
      <c r="U27" s="315">
        <v>867600</v>
      </c>
      <c r="V27" s="315">
        <v>67</v>
      </c>
    </row>
    <row r="28" spans="1:45" ht="15" customHeight="1" x14ac:dyDescent="0.25">
      <c r="A28" s="7" t="s">
        <v>32</v>
      </c>
      <c r="B28" s="498" t="s">
        <v>5225</v>
      </c>
      <c r="C28" s="498"/>
      <c r="D28" s="498"/>
      <c r="E28" s="498"/>
      <c r="F28" s="498"/>
      <c r="G28" s="498"/>
      <c r="H28" s="498"/>
      <c r="I28" s="498"/>
      <c r="J28" s="498"/>
      <c r="K28" s="498"/>
      <c r="L28" s="498"/>
      <c r="M28" s="498"/>
      <c r="R28" s="314">
        <v>2036</v>
      </c>
      <c r="S28" s="315">
        <v>18100</v>
      </c>
      <c r="T28" s="315">
        <v>49100</v>
      </c>
      <c r="U28" s="315">
        <v>867600</v>
      </c>
      <c r="V28" s="315">
        <v>69</v>
      </c>
    </row>
    <row r="29" spans="1:45" x14ac:dyDescent="0.25">
      <c r="B29" s="498"/>
      <c r="C29" s="498"/>
      <c r="D29" s="498"/>
      <c r="E29" s="498"/>
      <c r="F29" s="498"/>
      <c r="G29" s="498"/>
      <c r="H29" s="498"/>
      <c r="I29" s="498"/>
      <c r="J29" s="498"/>
      <c r="K29" s="498"/>
      <c r="L29" s="498"/>
      <c r="M29" s="498"/>
      <c r="R29" s="314">
        <v>2037</v>
      </c>
      <c r="S29" s="315">
        <v>18100</v>
      </c>
      <c r="T29" s="315">
        <v>49100</v>
      </c>
      <c r="U29" s="315">
        <v>867600</v>
      </c>
      <c r="V29" s="315">
        <v>70</v>
      </c>
    </row>
    <row r="30" spans="1:45" x14ac:dyDescent="0.25">
      <c r="B30" s="498"/>
      <c r="C30" s="498"/>
      <c r="D30" s="498"/>
      <c r="E30" s="498"/>
      <c r="F30" s="498"/>
      <c r="G30" s="498"/>
      <c r="H30" s="498"/>
      <c r="I30" s="498"/>
      <c r="J30" s="498"/>
      <c r="K30" s="498"/>
      <c r="L30" s="498"/>
      <c r="M30" s="498"/>
      <c r="R30" s="314">
        <v>2038</v>
      </c>
      <c r="S30" s="315">
        <v>18100</v>
      </c>
      <c r="T30" s="315">
        <v>49100</v>
      </c>
      <c r="U30" s="315">
        <v>867600</v>
      </c>
      <c r="V30" s="315">
        <v>71</v>
      </c>
    </row>
    <row r="31" spans="1:45" x14ac:dyDescent="0.25">
      <c r="A31" s="467"/>
      <c r="B31" s="498"/>
      <c r="C31" s="498"/>
      <c r="D31" s="498"/>
      <c r="E31" s="498"/>
      <c r="F31" s="498"/>
      <c r="G31" s="498"/>
      <c r="H31" s="498"/>
      <c r="I31" s="498"/>
      <c r="J31" s="498"/>
      <c r="K31" s="498"/>
      <c r="L31" s="498"/>
      <c r="M31" s="498"/>
      <c r="N31" s="467"/>
      <c r="R31" s="314">
        <v>2039</v>
      </c>
      <c r="S31" s="315">
        <v>18100</v>
      </c>
      <c r="T31" s="315">
        <v>49100</v>
      </c>
      <c r="U31" s="315">
        <v>867600</v>
      </c>
      <c r="V31" s="315">
        <v>72</v>
      </c>
    </row>
    <row r="32" spans="1:45" x14ac:dyDescent="0.25">
      <c r="B32" s="239"/>
      <c r="C32" s="239"/>
      <c r="D32" s="239"/>
      <c r="E32" s="239"/>
      <c r="R32" s="314">
        <v>2040</v>
      </c>
      <c r="S32" s="315">
        <v>18100</v>
      </c>
      <c r="T32" s="315">
        <v>49100</v>
      </c>
      <c r="U32" s="315">
        <v>867600</v>
      </c>
      <c r="V32" s="315">
        <v>73</v>
      </c>
    </row>
    <row r="33" spans="1:24" x14ac:dyDescent="0.25">
      <c r="A33" s="7" t="s">
        <v>31</v>
      </c>
      <c r="B33" s="498" t="s">
        <v>5194</v>
      </c>
      <c r="C33" s="498"/>
      <c r="D33" s="498"/>
      <c r="E33" s="498"/>
      <c r="F33" s="498"/>
      <c r="G33" s="498"/>
      <c r="H33" s="498"/>
      <c r="I33" s="498"/>
      <c r="J33" s="498"/>
      <c r="K33" s="498"/>
      <c r="L33" s="498"/>
      <c r="M33" s="498"/>
      <c r="R33" s="314">
        <v>2041</v>
      </c>
      <c r="S33" s="315">
        <v>18100</v>
      </c>
      <c r="T33" s="315">
        <v>49100</v>
      </c>
      <c r="U33" s="315">
        <v>867600</v>
      </c>
      <c r="V33" s="315">
        <v>74</v>
      </c>
    </row>
    <row r="34" spans="1:24" x14ac:dyDescent="0.25">
      <c r="B34" s="498"/>
      <c r="C34" s="498"/>
      <c r="D34" s="498"/>
      <c r="E34" s="498"/>
      <c r="F34" s="498"/>
      <c r="G34" s="498"/>
      <c r="H34" s="498"/>
      <c r="I34" s="498"/>
      <c r="J34" s="498"/>
      <c r="K34" s="498"/>
      <c r="L34" s="498"/>
      <c r="M34" s="498"/>
      <c r="R34" s="314">
        <v>2042</v>
      </c>
      <c r="S34" s="315">
        <v>18100</v>
      </c>
      <c r="T34" s="315">
        <v>49100</v>
      </c>
      <c r="U34" s="315">
        <v>867600</v>
      </c>
      <c r="V34" s="315">
        <v>75</v>
      </c>
    </row>
    <row r="35" spans="1:24" x14ac:dyDescent="0.25">
      <c r="A35" s="7"/>
      <c r="B35" s="76"/>
      <c r="C35" s="76"/>
      <c r="D35" s="76"/>
      <c r="E35" s="76"/>
      <c r="F35" s="33"/>
      <c r="G35" s="322"/>
      <c r="H35" s="322"/>
      <c r="I35" s="33"/>
      <c r="R35" s="314">
        <v>2043</v>
      </c>
      <c r="S35" s="315">
        <v>18100</v>
      </c>
      <c r="T35" s="315">
        <v>49100</v>
      </c>
      <c r="U35" s="315">
        <v>867600</v>
      </c>
      <c r="V35" s="315">
        <v>77</v>
      </c>
    </row>
    <row r="36" spans="1:24" x14ac:dyDescent="0.25">
      <c r="A36" s="7"/>
      <c r="B36" s="33"/>
      <c r="C36" s="33"/>
      <c r="D36" s="33"/>
      <c r="E36" s="33"/>
      <c r="F36" s="33"/>
      <c r="G36" s="33"/>
      <c r="H36" s="33"/>
      <c r="I36" s="33"/>
      <c r="J36" s="33"/>
      <c r="K36" s="33"/>
      <c r="L36" s="33"/>
      <c r="M36" s="33"/>
      <c r="R36" s="314">
        <v>2044</v>
      </c>
      <c r="S36" s="315">
        <v>18100</v>
      </c>
      <c r="T36" s="315">
        <v>49100</v>
      </c>
      <c r="U36" s="315">
        <v>867600</v>
      </c>
      <c r="V36" s="315">
        <v>78</v>
      </c>
    </row>
    <row r="37" spans="1:24" x14ac:dyDescent="0.25">
      <c r="B37" s="33"/>
      <c r="C37" s="33"/>
      <c r="D37" s="33"/>
      <c r="E37" s="33"/>
      <c r="F37" s="33"/>
      <c r="G37" s="33"/>
      <c r="H37" s="33"/>
      <c r="I37" s="33"/>
      <c r="J37" s="33"/>
      <c r="K37" s="33"/>
      <c r="L37" s="33"/>
      <c r="M37" s="33"/>
      <c r="R37" s="314">
        <v>2045</v>
      </c>
      <c r="S37" s="315">
        <v>18100</v>
      </c>
      <c r="T37" s="315">
        <v>49100</v>
      </c>
      <c r="U37" s="315">
        <v>867600</v>
      </c>
      <c r="V37" s="315">
        <v>79</v>
      </c>
    </row>
    <row r="38" spans="1:24" ht="15" customHeight="1" x14ac:dyDescent="0.25">
      <c r="A38" s="7"/>
      <c r="B38" s="33"/>
      <c r="C38" s="33"/>
      <c r="D38" s="33"/>
      <c r="E38" s="33"/>
      <c r="F38" s="33"/>
      <c r="G38" s="33"/>
      <c r="H38" s="33"/>
      <c r="I38" s="33"/>
      <c r="J38" s="33"/>
      <c r="K38" s="33"/>
      <c r="L38" s="33"/>
      <c r="M38" s="33"/>
      <c r="R38" s="314">
        <v>2046</v>
      </c>
      <c r="S38" s="315">
        <v>18100</v>
      </c>
      <c r="T38" s="315">
        <v>49100</v>
      </c>
      <c r="U38" s="315">
        <v>867600</v>
      </c>
      <c r="V38" s="315">
        <v>80</v>
      </c>
    </row>
    <row r="39" spans="1:24" x14ac:dyDescent="0.25">
      <c r="A39" s="7"/>
      <c r="B39" s="411"/>
      <c r="C39" s="411"/>
      <c r="D39" s="411"/>
      <c r="E39" s="411"/>
      <c r="F39" s="411"/>
      <c r="G39" s="411"/>
      <c r="H39" s="411"/>
      <c r="I39" s="411"/>
      <c r="R39" s="314">
        <v>2047</v>
      </c>
      <c r="S39" s="315">
        <v>18100</v>
      </c>
      <c r="T39" s="315">
        <v>49100</v>
      </c>
      <c r="U39" s="315">
        <v>867600</v>
      </c>
      <c r="V39" s="315">
        <v>81</v>
      </c>
    </row>
    <row r="40" spans="1:24" x14ac:dyDescent="0.25">
      <c r="A40" s="7"/>
      <c r="B40" s="33"/>
      <c r="C40" s="33"/>
      <c r="D40" s="33"/>
      <c r="E40" s="33"/>
      <c r="F40" s="33"/>
      <c r="G40" s="33"/>
      <c r="H40" s="33"/>
      <c r="I40" s="33"/>
      <c r="J40" s="33"/>
      <c r="K40" s="33"/>
      <c r="L40" s="33"/>
      <c r="M40" s="33"/>
      <c r="R40" s="314">
        <v>2048</v>
      </c>
      <c r="S40" s="315">
        <v>18100</v>
      </c>
      <c r="T40" s="315">
        <v>49100</v>
      </c>
      <c r="U40" s="315">
        <v>867600</v>
      </c>
      <c r="V40" s="315">
        <v>82</v>
      </c>
    </row>
    <row r="41" spans="1:24" x14ac:dyDescent="0.25">
      <c r="B41" s="33"/>
      <c r="C41" s="33"/>
      <c r="D41" s="33"/>
      <c r="E41" s="33"/>
      <c r="F41" s="33"/>
      <c r="G41" s="33"/>
      <c r="H41" s="33"/>
      <c r="I41" s="33"/>
      <c r="J41" s="33"/>
      <c r="K41" s="33"/>
      <c r="L41" s="33"/>
      <c r="M41" s="33"/>
      <c r="R41" s="314">
        <v>2049</v>
      </c>
      <c r="S41" s="315">
        <v>18100</v>
      </c>
      <c r="T41" s="315">
        <v>49100</v>
      </c>
      <c r="U41" s="315">
        <v>867600</v>
      </c>
      <c r="V41" s="315">
        <v>83</v>
      </c>
    </row>
    <row r="42" spans="1:24" ht="15" customHeight="1" x14ac:dyDescent="0.25">
      <c r="A42" s="7"/>
      <c r="B42" s="33"/>
      <c r="C42" s="33"/>
      <c r="D42" s="33"/>
      <c r="E42" s="33"/>
      <c r="F42" s="33"/>
      <c r="G42" s="33"/>
      <c r="H42" s="33"/>
      <c r="I42" s="33"/>
      <c r="J42" s="33"/>
      <c r="K42" s="33"/>
      <c r="L42" s="33"/>
      <c r="M42" s="33"/>
      <c r="R42" s="314">
        <v>2050</v>
      </c>
      <c r="S42" s="315">
        <v>18100</v>
      </c>
      <c r="T42" s="315">
        <v>49100</v>
      </c>
      <c r="U42" s="315">
        <v>867600</v>
      </c>
      <c r="V42" s="315">
        <v>85</v>
      </c>
    </row>
    <row r="43" spans="1:24" ht="15.75" customHeight="1" x14ac:dyDescent="0.25">
      <c r="A43" s="7"/>
      <c r="B43" s="411"/>
      <c r="C43" s="411"/>
      <c r="D43" s="411"/>
      <c r="E43" s="411"/>
      <c r="F43" s="411"/>
      <c r="G43" s="411"/>
      <c r="H43" s="411"/>
      <c r="I43" s="411"/>
      <c r="O43" s="323"/>
      <c r="P43" s="323"/>
      <c r="R43" s="314">
        <v>2050</v>
      </c>
      <c r="S43" s="315">
        <v>18000</v>
      </c>
      <c r="T43" s="315">
        <v>48200</v>
      </c>
      <c r="U43" s="315">
        <v>852700</v>
      </c>
      <c r="V43" s="315">
        <v>84</v>
      </c>
    </row>
    <row r="44" spans="1:24" ht="15" customHeight="1" x14ac:dyDescent="0.25">
      <c r="A44" s="7"/>
      <c r="B44" s="76"/>
      <c r="C44" s="76"/>
      <c r="D44" s="456" t="s">
        <v>5195</v>
      </c>
      <c r="E44" s="457" t="s">
        <v>5196</v>
      </c>
      <c r="F44" s="33"/>
      <c r="G44" s="33"/>
      <c r="H44" s="33"/>
      <c r="I44" s="33"/>
      <c r="N44" s="323"/>
      <c r="O44" s="323"/>
      <c r="P44" s="323"/>
      <c r="R44" s="460">
        <v>2051</v>
      </c>
      <c r="S44" s="461">
        <f>S43</f>
        <v>18000</v>
      </c>
      <c r="T44" s="461">
        <f t="shared" ref="T44:V49" si="15">T43</f>
        <v>48200</v>
      </c>
      <c r="U44" s="461">
        <f t="shared" si="15"/>
        <v>852700</v>
      </c>
      <c r="V44" s="461">
        <f>V43</f>
        <v>84</v>
      </c>
      <c r="W44" s="515" t="s">
        <v>5198</v>
      </c>
      <c r="X44" s="516"/>
    </row>
    <row r="45" spans="1:24" ht="15" customHeight="1" x14ac:dyDescent="0.25">
      <c r="B45" s="76"/>
      <c r="C45" s="76"/>
      <c r="D45" s="458" t="s">
        <v>5197</v>
      </c>
      <c r="E45" s="459">
        <f>C25</f>
        <v>910.38903847966697</v>
      </c>
      <c r="F45" s="33"/>
      <c r="G45" s="33"/>
      <c r="H45" s="33"/>
      <c r="I45" s="33"/>
      <c r="N45" s="323"/>
      <c r="O45" s="323"/>
      <c r="P45" s="323"/>
      <c r="R45" s="460">
        <v>2052</v>
      </c>
      <c r="S45" s="461">
        <f t="shared" ref="S45:S49" si="16">S44</f>
        <v>18000</v>
      </c>
      <c r="T45" s="461">
        <f t="shared" si="15"/>
        <v>48200</v>
      </c>
      <c r="U45" s="461">
        <f t="shared" si="15"/>
        <v>852700</v>
      </c>
      <c r="V45" s="461">
        <f t="shared" si="15"/>
        <v>84</v>
      </c>
      <c r="W45" s="515"/>
      <c r="X45" s="516"/>
    </row>
    <row r="46" spans="1:24" x14ac:dyDescent="0.25">
      <c r="B46" s="76"/>
      <c r="C46" s="76"/>
      <c r="D46" s="458" t="s">
        <v>5199</v>
      </c>
      <c r="E46" s="459">
        <f>G26</f>
        <v>988.87552090001861</v>
      </c>
      <c r="F46" s="33"/>
      <c r="G46" s="33"/>
      <c r="H46" s="33"/>
      <c r="I46" s="33"/>
      <c r="J46" s="131"/>
      <c r="L46" s="322"/>
      <c r="M46" s="322"/>
      <c r="N46" s="323"/>
      <c r="R46" s="460">
        <v>2053</v>
      </c>
      <c r="S46" s="461">
        <f t="shared" si="16"/>
        <v>18000</v>
      </c>
      <c r="T46" s="461">
        <f t="shared" si="15"/>
        <v>48200</v>
      </c>
      <c r="U46" s="461">
        <f t="shared" si="15"/>
        <v>852700</v>
      </c>
      <c r="V46" s="461">
        <f t="shared" si="15"/>
        <v>84</v>
      </c>
      <c r="W46" s="515"/>
      <c r="X46" s="516"/>
    </row>
    <row r="47" spans="1:24" x14ac:dyDescent="0.25">
      <c r="B47" s="76"/>
      <c r="C47" s="76"/>
      <c r="D47" s="458" t="s">
        <v>5200</v>
      </c>
      <c r="E47" s="459">
        <f>H26</f>
        <v>5.0276836117768662</v>
      </c>
      <c r="F47" s="33"/>
      <c r="G47" s="33"/>
      <c r="H47" s="33"/>
      <c r="I47" s="33"/>
      <c r="J47" s="131"/>
      <c r="L47" s="322"/>
      <c r="M47" s="322"/>
      <c r="R47" s="460">
        <v>2054</v>
      </c>
      <c r="S47" s="461">
        <f t="shared" si="16"/>
        <v>18000</v>
      </c>
      <c r="T47" s="461">
        <f t="shared" si="15"/>
        <v>48200</v>
      </c>
      <c r="U47" s="461">
        <f t="shared" si="15"/>
        <v>852700</v>
      </c>
      <c r="V47" s="461">
        <f t="shared" si="15"/>
        <v>84</v>
      </c>
      <c r="W47" s="515"/>
      <c r="X47" s="516"/>
    </row>
    <row r="48" spans="1:24" x14ac:dyDescent="0.25">
      <c r="A48" s="7"/>
      <c r="B48" s="76"/>
      <c r="C48" s="76"/>
      <c r="D48" s="462" t="s">
        <v>5201</v>
      </c>
      <c r="E48" s="463">
        <f>I26</f>
        <v>19.405969213434958</v>
      </c>
      <c r="F48" s="33"/>
      <c r="G48" s="33"/>
      <c r="H48" s="33"/>
      <c r="I48" s="33"/>
      <c r="L48" s="322"/>
      <c r="M48" s="322"/>
      <c r="R48" s="460">
        <v>2055</v>
      </c>
      <c r="S48" s="461">
        <f t="shared" si="16"/>
        <v>18000</v>
      </c>
      <c r="T48" s="461">
        <f t="shared" si="15"/>
        <v>48200</v>
      </c>
      <c r="U48" s="461">
        <f t="shared" si="15"/>
        <v>852700</v>
      </c>
      <c r="V48" s="461">
        <f t="shared" si="15"/>
        <v>84</v>
      </c>
      <c r="W48" s="515"/>
      <c r="X48" s="516"/>
    </row>
    <row r="49" spans="1:24" x14ac:dyDescent="0.25">
      <c r="B49" s="76"/>
      <c r="C49" s="76"/>
      <c r="D49" s="76"/>
      <c r="E49" s="76"/>
      <c r="F49" s="33"/>
      <c r="G49" s="33"/>
      <c r="H49" s="33"/>
      <c r="I49" s="33"/>
      <c r="L49" s="322"/>
      <c r="M49" s="322"/>
      <c r="R49" s="460">
        <v>2056</v>
      </c>
      <c r="S49" s="461">
        <f t="shared" si="16"/>
        <v>18000</v>
      </c>
      <c r="T49" s="461">
        <f t="shared" si="15"/>
        <v>48200</v>
      </c>
      <c r="U49" s="461">
        <f t="shared" si="15"/>
        <v>852700</v>
      </c>
      <c r="V49" s="461">
        <f t="shared" si="15"/>
        <v>84</v>
      </c>
      <c r="W49" s="515"/>
      <c r="X49" s="516"/>
    </row>
    <row r="50" spans="1:24" x14ac:dyDescent="0.25">
      <c r="B50" s="76"/>
      <c r="C50" s="76"/>
      <c r="D50" s="76"/>
      <c r="E50" s="76"/>
      <c r="F50" s="33"/>
      <c r="G50" s="33"/>
      <c r="H50" s="33"/>
      <c r="I50" s="33"/>
      <c r="J50" s="322"/>
      <c r="K50" s="322"/>
      <c r="L50" s="322"/>
      <c r="M50" s="322"/>
    </row>
    <row r="51" spans="1:24" x14ac:dyDescent="0.25">
      <c r="B51" s="76"/>
      <c r="C51" s="76"/>
      <c r="D51" s="76"/>
      <c r="E51" s="76"/>
      <c r="F51" s="33"/>
      <c r="G51" s="33"/>
      <c r="H51" s="33"/>
      <c r="I51" s="33"/>
      <c r="K51" s="322"/>
      <c r="L51" s="322"/>
      <c r="M51" s="322"/>
    </row>
    <row r="52" spans="1:24" x14ac:dyDescent="0.25">
      <c r="B52" s="76"/>
      <c r="C52" s="76"/>
      <c r="D52" s="76"/>
      <c r="E52" s="76"/>
      <c r="F52" s="33"/>
      <c r="G52" s="33"/>
      <c r="H52" s="33"/>
      <c r="I52" s="33"/>
      <c r="J52" s="33"/>
      <c r="L52" s="322"/>
      <c r="M52" s="322"/>
    </row>
    <row r="53" spans="1:24" x14ac:dyDescent="0.25">
      <c r="B53" s="76"/>
      <c r="C53" s="76"/>
      <c r="D53" s="76"/>
      <c r="E53" s="76"/>
      <c r="F53" s="33"/>
      <c r="G53" s="33"/>
      <c r="H53" s="33"/>
      <c r="I53" s="33"/>
      <c r="J53" s="33"/>
    </row>
    <row r="54" spans="1:24" x14ac:dyDescent="0.25">
      <c r="B54" s="76"/>
      <c r="C54" s="76"/>
      <c r="D54" s="76"/>
      <c r="E54" s="76"/>
      <c r="F54" s="33"/>
      <c r="G54" s="33"/>
      <c r="H54" s="33"/>
      <c r="I54" s="33"/>
      <c r="J54" s="33"/>
      <c r="K54" s="33"/>
    </row>
    <row r="55" spans="1:24" x14ac:dyDescent="0.25">
      <c r="B55" s="76"/>
      <c r="C55" s="76"/>
      <c r="D55" s="76"/>
      <c r="E55" s="76"/>
      <c r="F55" s="33"/>
      <c r="G55" s="33"/>
      <c r="H55" s="33"/>
      <c r="I55" s="33"/>
      <c r="J55" s="33"/>
      <c r="K55" s="33"/>
    </row>
    <row r="56" spans="1:24" x14ac:dyDescent="0.25">
      <c r="A56" s="7"/>
      <c r="B56" s="76"/>
      <c r="C56" s="76"/>
      <c r="D56" s="76"/>
      <c r="E56" s="76"/>
      <c r="F56" s="33"/>
      <c r="G56" s="33"/>
      <c r="H56" s="33"/>
      <c r="I56" s="33"/>
      <c r="J56" s="33"/>
      <c r="K56" s="33"/>
    </row>
    <row r="57" spans="1:24" x14ac:dyDescent="0.25">
      <c r="J57" s="33"/>
      <c r="K57" s="33"/>
    </row>
    <row r="58" spans="1:24" x14ac:dyDescent="0.25">
      <c r="F58" s="322"/>
      <c r="I58" s="322"/>
      <c r="J58" s="33"/>
      <c r="K58" s="33"/>
    </row>
    <row r="59" spans="1:24" x14ac:dyDescent="0.25">
      <c r="B59" s="322"/>
      <c r="C59" s="322"/>
      <c r="D59" s="322"/>
      <c r="E59" s="322"/>
      <c r="F59" s="322"/>
      <c r="I59" s="322"/>
      <c r="J59" s="33"/>
      <c r="K59" s="33"/>
    </row>
    <row r="60" spans="1:24" x14ac:dyDescent="0.25">
      <c r="J60" s="33"/>
      <c r="K60" s="33"/>
    </row>
    <row r="61" spans="1:24" x14ac:dyDescent="0.25">
      <c r="A61" s="7"/>
      <c r="B61" s="33"/>
      <c r="C61" s="33"/>
      <c r="D61" s="33"/>
      <c r="E61" s="33"/>
      <c r="F61" s="33"/>
      <c r="G61" s="33"/>
      <c r="H61" s="33"/>
      <c r="I61" s="33"/>
      <c r="J61" s="33"/>
      <c r="K61" s="33"/>
    </row>
    <row r="62" spans="1:24" x14ac:dyDescent="0.25">
      <c r="B62" s="33"/>
      <c r="C62" s="33"/>
      <c r="D62" s="33"/>
      <c r="E62" s="33"/>
      <c r="F62" s="33"/>
      <c r="G62" s="33"/>
      <c r="H62" s="33"/>
      <c r="J62" s="33"/>
      <c r="K62" s="33"/>
    </row>
    <row r="63" spans="1:24" x14ac:dyDescent="0.25">
      <c r="J63" s="33"/>
      <c r="K63" s="33"/>
    </row>
    <row r="64" spans="1:24" x14ac:dyDescent="0.25">
      <c r="A64" s="7"/>
      <c r="J64" s="33"/>
      <c r="K64" s="33"/>
    </row>
    <row r="65" spans="10:12" x14ac:dyDescent="0.25">
      <c r="J65" s="33"/>
      <c r="K65" s="33"/>
    </row>
    <row r="67" spans="10:12" x14ac:dyDescent="0.25">
      <c r="J67" s="322"/>
    </row>
    <row r="68" spans="10:12" x14ac:dyDescent="0.25">
      <c r="J68" s="322"/>
      <c r="L68" s="33"/>
    </row>
    <row r="70" spans="10:12" x14ac:dyDescent="0.25">
      <c r="J70" s="33"/>
      <c r="K70" s="33"/>
    </row>
  </sheetData>
  <mergeCells count="25">
    <mergeCell ref="C2:E2"/>
    <mergeCell ref="F2:N2"/>
    <mergeCell ref="O2:P2"/>
    <mergeCell ref="B3:B4"/>
    <mergeCell ref="C3:C4"/>
    <mergeCell ref="D3:D4"/>
    <mergeCell ref="E3:E4"/>
    <mergeCell ref="F3:F4"/>
    <mergeCell ref="G3:G4"/>
    <mergeCell ref="H3:H4"/>
    <mergeCell ref="Z17:AA17"/>
    <mergeCell ref="AB17:AC17"/>
    <mergeCell ref="Z24:AA24"/>
    <mergeCell ref="AB24:AC24"/>
    <mergeCell ref="I3:I4"/>
    <mergeCell ref="J3:J4"/>
    <mergeCell ref="K3:K4"/>
    <mergeCell ref="L3:L4"/>
    <mergeCell ref="M3:M4"/>
    <mergeCell ref="N3:N4"/>
    <mergeCell ref="B33:M34"/>
    <mergeCell ref="W44:X49"/>
    <mergeCell ref="O3:O4"/>
    <mergeCell ref="P3:P4"/>
    <mergeCell ref="B28:M31"/>
  </mergeCells>
  <hyperlinks>
    <hyperlink ref="AO8" r:id="rId1" xr:uid="{3C54266C-C77A-4929-AAE8-F81DFE9D7837}"/>
    <hyperlink ref="AO25" r:id="rId2" xr:uid="{0D6163E5-6CD7-4B50-855D-92F1FA7AF9C1}"/>
  </hyperlinks>
  <pageMargins left="0.25" right="0.25" top="0.75" bottom="0.75" header="0.3" footer="0.3"/>
  <pageSetup paperSize="3" scale="2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view="pageBreakPreview" topLeftCell="A10" zoomScale="85" zoomScaleNormal="100" zoomScaleSheetLayoutView="85" workbookViewId="0">
      <selection activeCell="J38" sqref="J38"/>
    </sheetView>
  </sheetViews>
  <sheetFormatPr defaultColWidth="9.140625" defaultRowHeight="15" x14ac:dyDescent="0.25"/>
  <cols>
    <col min="1" max="1" width="3.7109375" style="85" customWidth="1"/>
    <col min="2" max="2" width="15.7109375" style="85" customWidth="1"/>
    <col min="3" max="8" width="15.7109375" style="238" customWidth="1"/>
    <col min="9" max="9" width="9.42578125" style="85" customWidth="1"/>
    <col min="10" max="10" width="38.7109375" style="85" customWidth="1"/>
    <col min="11" max="11" width="15.42578125" style="85" customWidth="1"/>
    <col min="12" max="12" width="18" style="85" customWidth="1"/>
    <col min="13" max="13" width="13.140625" style="85" customWidth="1"/>
    <col min="14" max="16384" width="9.140625" style="85"/>
  </cols>
  <sheetData>
    <row r="1" spans="2:12" x14ac:dyDescent="0.25">
      <c r="B1" s="85">
        <v>1</v>
      </c>
      <c r="C1" s="238">
        <f t="shared" ref="C1" si="0">B1+1</f>
        <v>2</v>
      </c>
      <c r="D1" s="466">
        <f t="shared" ref="D1" si="1">C1+1</f>
        <v>3</v>
      </c>
      <c r="E1" s="466">
        <f t="shared" ref="E1" si="2">D1+1</f>
        <v>4</v>
      </c>
      <c r="F1" s="466">
        <f t="shared" ref="F1" si="3">E1+1</f>
        <v>5</v>
      </c>
      <c r="G1" s="466">
        <f t="shared" ref="G1" si="4">F1+1</f>
        <v>6</v>
      </c>
      <c r="H1" s="466">
        <f t="shared" ref="H1" si="5">G1+1</f>
        <v>7</v>
      </c>
    </row>
    <row r="2" spans="2:12" x14ac:dyDescent="0.25">
      <c r="B2" s="6" t="s">
        <v>79</v>
      </c>
      <c r="C2" s="239"/>
      <c r="D2" s="239"/>
      <c r="E2" s="239"/>
      <c r="F2" s="239"/>
      <c r="G2" s="239"/>
      <c r="H2" s="239"/>
    </row>
    <row r="3" spans="2:12" x14ac:dyDescent="0.25">
      <c r="B3" s="6"/>
      <c r="C3" s="239"/>
      <c r="D3" s="239"/>
      <c r="E3" s="239"/>
      <c r="F3" s="239"/>
      <c r="G3" s="239"/>
      <c r="H3" s="239"/>
    </row>
    <row r="4" spans="2:12" ht="15" customHeight="1" thickBot="1" x14ac:dyDescent="0.3">
      <c r="B4" s="6"/>
      <c r="C4" s="324"/>
      <c r="D4" s="324"/>
      <c r="E4" s="324"/>
      <c r="F4" s="324"/>
      <c r="G4" s="324"/>
      <c r="H4" s="324"/>
    </row>
    <row r="5" spans="2:12" ht="21" customHeight="1" thickBot="1" x14ac:dyDescent="0.3">
      <c r="B5" s="6"/>
      <c r="C5" s="540" t="s">
        <v>42</v>
      </c>
      <c r="D5" s="541"/>
      <c r="E5" s="540" t="s">
        <v>43</v>
      </c>
      <c r="F5" s="541"/>
      <c r="G5" s="266"/>
      <c r="H5" s="267"/>
    </row>
    <row r="6" spans="2:12" ht="15.75" customHeight="1" x14ac:dyDescent="0.25">
      <c r="B6" s="499" t="s">
        <v>0</v>
      </c>
      <c r="C6" s="501" t="s">
        <v>147</v>
      </c>
      <c r="D6" s="522" t="s">
        <v>148</v>
      </c>
      <c r="E6" s="501" t="s">
        <v>147</v>
      </c>
      <c r="F6" s="522" t="s">
        <v>148</v>
      </c>
      <c r="G6" s="542" t="s">
        <v>96</v>
      </c>
      <c r="H6" s="511" t="s">
        <v>1</v>
      </c>
    </row>
    <row r="7" spans="2:12" ht="35.1" customHeight="1" thickBot="1" x14ac:dyDescent="0.3">
      <c r="B7" s="500"/>
      <c r="C7" s="502"/>
      <c r="D7" s="544"/>
      <c r="E7" s="502"/>
      <c r="F7" s="544"/>
      <c r="G7" s="543"/>
      <c r="H7" s="512"/>
      <c r="J7" s="6" t="s">
        <v>123</v>
      </c>
      <c r="K7" s="241"/>
    </row>
    <row r="8" spans="2:12" x14ac:dyDescent="0.25">
      <c r="B8" s="1">
        <v>2022</v>
      </c>
      <c r="C8" s="163">
        <f>IFERROR(VLOOKUP($B8-2022,$K$14:$L$17,2,FALSE),0)*$K$10*2</f>
        <v>3640000</v>
      </c>
      <c r="D8" s="177">
        <f>IF($B8&gt;Assumptions!$C$11,0,$K$10*8100*2)</f>
        <v>84240</v>
      </c>
      <c r="E8" s="163">
        <f>IFERROR(VLOOKUP($B8-2022,$K$21:$L$22,2,FALSE),0)*$K$10*4</f>
        <v>0</v>
      </c>
      <c r="F8" s="177">
        <f>IF($B8&gt;Assumptions!$C$11,0,$K$10*8100*IF($B8&lt;Assumptions!$C$10,2,4))</f>
        <v>84240</v>
      </c>
      <c r="G8" s="156">
        <f t="shared" ref="G8:G45" si="6">SUM(E8:F8)-SUM(C8:D8)</f>
        <v>-3640000</v>
      </c>
      <c r="H8" s="117">
        <f>G8*(1+0.07)^-($B8-Assumptions!$C$6)</f>
        <v>-3179316.9709144901</v>
      </c>
      <c r="J8" s="217" t="s">
        <v>48</v>
      </c>
      <c r="K8" s="222">
        <f>'Capital Costs'!$I$5</f>
        <v>2024</v>
      </c>
    </row>
    <row r="9" spans="2:12" x14ac:dyDescent="0.25">
      <c r="B9" s="2">
        <f>+B8+1</f>
        <v>2023</v>
      </c>
      <c r="C9" s="165">
        <f t="shared" ref="C9:C45" si="7">IFERROR(VLOOKUP($B9-2022,$K$14:$L$17,2,FALSE),0)*$K$10*2</f>
        <v>0</v>
      </c>
      <c r="D9" s="247">
        <f>IF($B9&gt;Assumptions!$C$11,0,$K$10*8100*2)</f>
        <v>84240</v>
      </c>
      <c r="E9" s="165">
        <f t="shared" ref="E9:E45" si="8">IFERROR(VLOOKUP($B9-2022,$K$21:$L$22,2,FALSE),0)*$K$10*4</f>
        <v>0</v>
      </c>
      <c r="F9" s="247">
        <f>IF($B9&gt;Assumptions!$C$11,0,$K$10*8100*IF($B9&lt;Assumptions!$C$10,2,4))</f>
        <v>84240</v>
      </c>
      <c r="G9" s="157">
        <f t="shared" si="6"/>
        <v>0</v>
      </c>
      <c r="H9" s="158">
        <f>G9*(1+0.07)^-($B9-Assumptions!$C$6)</f>
        <v>0</v>
      </c>
      <c r="J9" s="217" t="s">
        <v>46</v>
      </c>
      <c r="K9" s="222">
        <f>'Capital Costs'!$I$6</f>
        <v>2</v>
      </c>
    </row>
    <row r="10" spans="2:12" x14ac:dyDescent="0.25">
      <c r="B10" s="2">
        <f t="shared" ref="B10:B45" si="9">+B9+1</f>
        <v>2024</v>
      </c>
      <c r="C10" s="165">
        <f t="shared" si="7"/>
        <v>0</v>
      </c>
      <c r="D10" s="247">
        <f>IF($B10&gt;Assumptions!$C$11,0,$K$10*8100*2)</f>
        <v>84240</v>
      </c>
      <c r="E10" s="165">
        <f t="shared" si="8"/>
        <v>0</v>
      </c>
      <c r="F10" s="247">
        <f>IF($B10&gt;Assumptions!$C$11,0,$K$10*8100*IF($B10&lt;Assumptions!$C$10,2,4))</f>
        <v>84240</v>
      </c>
      <c r="G10" s="157">
        <f t="shared" si="6"/>
        <v>0</v>
      </c>
      <c r="H10" s="158">
        <f>G10*(1+0.07)^-($B10-Assumptions!$C$6)</f>
        <v>0</v>
      </c>
      <c r="J10" s="218" t="s">
        <v>178</v>
      </c>
      <c r="K10" s="222">
        <v>5.2</v>
      </c>
    </row>
    <row r="11" spans="2:12" x14ac:dyDescent="0.25">
      <c r="B11" s="2">
        <f t="shared" si="9"/>
        <v>2025</v>
      </c>
      <c r="C11" s="165">
        <f t="shared" si="7"/>
        <v>0</v>
      </c>
      <c r="D11" s="247">
        <f>IF($B11&gt;Assumptions!$C$11,0,$K$10*8100*2)</f>
        <v>84240</v>
      </c>
      <c r="E11" s="165">
        <f t="shared" si="8"/>
        <v>0</v>
      </c>
      <c r="F11" s="247">
        <f>IF($B11&gt;Assumptions!$C$11,0,$K$10*8100*IF($B11&lt;Assumptions!$C$10,2,4))</f>
        <v>84240</v>
      </c>
      <c r="G11" s="157">
        <f t="shared" si="6"/>
        <v>0</v>
      </c>
      <c r="H11" s="158">
        <f>G11*(1+0.07)^-($B11-Assumptions!$C$6)</f>
        <v>0</v>
      </c>
    </row>
    <row r="12" spans="2:12" x14ac:dyDescent="0.25">
      <c r="B12" s="2">
        <f t="shared" si="9"/>
        <v>2026</v>
      </c>
      <c r="C12" s="165">
        <f t="shared" si="7"/>
        <v>0</v>
      </c>
      <c r="D12" s="247">
        <f>IF($B12&gt;Assumptions!$C$11,0,$K$10*8100*2)</f>
        <v>84240</v>
      </c>
      <c r="E12" s="165">
        <f t="shared" si="8"/>
        <v>0</v>
      </c>
      <c r="F12" s="247">
        <f>IF($B12&gt;Assumptions!$C$11,0,$K$10*8100*IF($B12&lt;Assumptions!$C$10,2,4))</f>
        <v>168480</v>
      </c>
      <c r="G12" s="157">
        <f t="shared" si="6"/>
        <v>84240</v>
      </c>
      <c r="H12" s="158">
        <f>G12*(1+0.07)^-($B12-Assumptions!$C$6)</f>
        <v>56132.668934303016</v>
      </c>
      <c r="J12" s="6" t="s">
        <v>117</v>
      </c>
    </row>
    <row r="13" spans="2:12" x14ac:dyDescent="0.25">
      <c r="B13" s="2">
        <f t="shared" si="9"/>
        <v>2027</v>
      </c>
      <c r="C13" s="165">
        <f t="shared" si="7"/>
        <v>0</v>
      </c>
      <c r="D13" s="247">
        <f>IF($B13&gt;Assumptions!$C$11,0,$K$10*8100*2)</f>
        <v>84240</v>
      </c>
      <c r="E13" s="165">
        <f t="shared" si="8"/>
        <v>0</v>
      </c>
      <c r="F13" s="247">
        <f>IF($B13&gt;Assumptions!$C$11,0,$K$10*8100*IF($B13&lt;Assumptions!$C$10,2,4))</f>
        <v>168480</v>
      </c>
      <c r="G13" s="157">
        <f t="shared" si="6"/>
        <v>84240</v>
      </c>
      <c r="H13" s="158">
        <f>G13*(1+0.07)^-($B13-Assumptions!$C$6)</f>
        <v>52460.438256357957</v>
      </c>
      <c r="J13" s="99" t="s">
        <v>97</v>
      </c>
      <c r="K13" s="146" t="s">
        <v>92</v>
      </c>
      <c r="L13" s="146" t="s">
        <v>108</v>
      </c>
    </row>
    <row r="14" spans="2:12" x14ac:dyDescent="0.25">
      <c r="B14" s="2">
        <f t="shared" si="9"/>
        <v>2028</v>
      </c>
      <c r="C14" s="165">
        <f t="shared" si="7"/>
        <v>0</v>
      </c>
      <c r="D14" s="247">
        <f>IF($B14&gt;Assumptions!$C$11,0,$K$10*8100*2)</f>
        <v>84240</v>
      </c>
      <c r="E14" s="165">
        <f t="shared" si="8"/>
        <v>0</v>
      </c>
      <c r="F14" s="247">
        <f>IF($B14&gt;Assumptions!$C$11,0,$K$10*8100*IF($B14&lt;Assumptions!$C$10,2,4))</f>
        <v>168480</v>
      </c>
      <c r="G14" s="157">
        <f t="shared" si="6"/>
        <v>84240</v>
      </c>
      <c r="H14" s="158">
        <f>G14*(1+0.07)^-($B14-Assumptions!$C$6)</f>
        <v>49028.446968558834</v>
      </c>
      <c r="J14" s="134" t="s">
        <v>98</v>
      </c>
      <c r="K14" s="134">
        <v>0</v>
      </c>
      <c r="L14" s="162">
        <v>350000</v>
      </c>
    </row>
    <row r="15" spans="2:12" x14ac:dyDescent="0.25">
      <c r="B15" s="2">
        <f t="shared" si="9"/>
        <v>2029</v>
      </c>
      <c r="C15" s="165">
        <f t="shared" si="7"/>
        <v>0</v>
      </c>
      <c r="D15" s="247">
        <f>IF($B15&gt;Assumptions!$C$11,0,$K$10*8100*2)</f>
        <v>84240</v>
      </c>
      <c r="E15" s="165">
        <f t="shared" si="8"/>
        <v>0</v>
      </c>
      <c r="F15" s="247">
        <f>IF($B15&gt;Assumptions!$C$11,0,$K$10*8100*IF($B15&lt;Assumptions!$C$10,2,4))</f>
        <v>168480</v>
      </c>
      <c r="G15" s="157">
        <f t="shared" si="6"/>
        <v>84240</v>
      </c>
      <c r="H15" s="158">
        <f>G15*(1+0.07)^-($B15-Assumptions!$C$6)</f>
        <v>45820.978475288633</v>
      </c>
      <c r="J15" s="134" t="s">
        <v>99</v>
      </c>
      <c r="K15" s="134">
        <v>14</v>
      </c>
      <c r="L15" s="162">
        <v>250000</v>
      </c>
    </row>
    <row r="16" spans="2:12" x14ac:dyDescent="0.25">
      <c r="B16" s="2">
        <f t="shared" si="9"/>
        <v>2030</v>
      </c>
      <c r="C16" s="165">
        <f t="shared" si="7"/>
        <v>0</v>
      </c>
      <c r="D16" s="247">
        <f>IF($B16&gt;Assumptions!$C$11,0,$K$10*8100*2)</f>
        <v>84240</v>
      </c>
      <c r="E16" s="165">
        <f t="shared" si="8"/>
        <v>0</v>
      </c>
      <c r="F16" s="247">
        <f>IF($B16&gt;Assumptions!$C$11,0,$K$10*8100*IF($B16&lt;Assumptions!$C$10,2,4))</f>
        <v>168480</v>
      </c>
      <c r="G16" s="157">
        <f t="shared" si="6"/>
        <v>84240</v>
      </c>
      <c r="H16" s="158">
        <f>G16*(1+0.07)^-($B16-Assumptions!$C$6)</f>
        <v>42823.344369428625</v>
      </c>
      <c r="J16" s="134" t="s">
        <v>98</v>
      </c>
      <c r="K16" s="134">
        <v>24</v>
      </c>
      <c r="L16" s="162">
        <v>350000</v>
      </c>
    </row>
    <row r="17" spans="2:12" x14ac:dyDescent="0.25">
      <c r="B17" s="2">
        <f t="shared" si="9"/>
        <v>2031</v>
      </c>
      <c r="C17" s="165">
        <f t="shared" si="7"/>
        <v>0</v>
      </c>
      <c r="D17" s="247">
        <f>IF($B17&gt;Assumptions!$C$11,0,$K$10*8100*2)</f>
        <v>84240</v>
      </c>
      <c r="E17" s="165">
        <f t="shared" si="8"/>
        <v>0</v>
      </c>
      <c r="F17" s="247">
        <f>IF($B17&gt;Assumptions!$C$11,0,$K$10*8100*IF($B17&lt;Assumptions!$C$10,2,4))</f>
        <v>168480</v>
      </c>
      <c r="G17" s="157">
        <f t="shared" si="6"/>
        <v>84240</v>
      </c>
      <c r="H17" s="158">
        <f>G17*(1+0.07)^-($B17-Assumptions!$C$6)</f>
        <v>40021.8171676903</v>
      </c>
      <c r="J17" s="134" t="s">
        <v>100</v>
      </c>
      <c r="K17" s="134">
        <v>37</v>
      </c>
      <c r="L17" s="162">
        <v>800000</v>
      </c>
    </row>
    <row r="18" spans="2:12" x14ac:dyDescent="0.25">
      <c r="B18" s="2">
        <f t="shared" si="9"/>
        <v>2032</v>
      </c>
      <c r="C18" s="165">
        <f t="shared" si="7"/>
        <v>0</v>
      </c>
      <c r="D18" s="247">
        <f>IF($B18&gt;Assumptions!$C$11,0,$K$10*8100*2)</f>
        <v>84240</v>
      </c>
      <c r="E18" s="165">
        <f t="shared" si="8"/>
        <v>0</v>
      </c>
      <c r="F18" s="247">
        <f>IF($B18&gt;Assumptions!$C$11,0,$K$10*8100*IF($B18&lt;Assumptions!$C$10,2,4))</f>
        <v>168480</v>
      </c>
      <c r="G18" s="157">
        <f t="shared" si="6"/>
        <v>84240</v>
      </c>
      <c r="H18" s="158">
        <f>G18*(1+0.07)^-($B18-Assumptions!$C$6)</f>
        <v>37403.567446439542</v>
      </c>
    </row>
    <row r="19" spans="2:12" x14ac:dyDescent="0.25">
      <c r="B19" s="2">
        <f t="shared" si="9"/>
        <v>2033</v>
      </c>
      <c r="C19" s="165">
        <f t="shared" si="7"/>
        <v>0</v>
      </c>
      <c r="D19" s="247">
        <f>IF($B19&gt;Assumptions!$C$11,0,$K$10*8100*2)</f>
        <v>84240</v>
      </c>
      <c r="E19" s="165">
        <f t="shared" si="8"/>
        <v>0</v>
      </c>
      <c r="F19" s="247">
        <f>IF($B19&gt;Assumptions!$C$11,0,$K$10*8100*IF($B19&lt;Assumptions!$C$10,2,4))</f>
        <v>168480</v>
      </c>
      <c r="G19" s="157">
        <f t="shared" si="6"/>
        <v>84240</v>
      </c>
      <c r="H19" s="158">
        <f>G19*(1+0.07)^-($B19-Assumptions!$C$6)</f>
        <v>34956.605090130404</v>
      </c>
      <c r="J19" s="6" t="s">
        <v>118</v>
      </c>
    </row>
    <row r="20" spans="2:12" x14ac:dyDescent="0.25">
      <c r="B20" s="2">
        <f t="shared" si="9"/>
        <v>2034</v>
      </c>
      <c r="C20" s="165">
        <f t="shared" si="7"/>
        <v>0</v>
      </c>
      <c r="D20" s="247">
        <f>IF($B20&gt;Assumptions!$C$11,0,$K$10*8100*2)</f>
        <v>84240</v>
      </c>
      <c r="E20" s="165">
        <f t="shared" si="8"/>
        <v>0</v>
      </c>
      <c r="F20" s="247">
        <f>IF($B20&gt;Assumptions!$C$11,0,$K$10*8100*IF($B20&lt;Assumptions!$C$10,2,4))</f>
        <v>168480</v>
      </c>
      <c r="G20" s="157">
        <f t="shared" si="6"/>
        <v>84240</v>
      </c>
      <c r="H20" s="158">
        <f>G20*(1+0.07)^-($B20-Assumptions!$C$6)</f>
        <v>32669.72438329945</v>
      </c>
      <c r="J20" s="99" t="s">
        <v>97</v>
      </c>
      <c r="K20" s="146" t="s">
        <v>92</v>
      </c>
      <c r="L20" s="146" t="s">
        <v>108</v>
      </c>
    </row>
    <row r="21" spans="2:12" x14ac:dyDescent="0.25">
      <c r="B21" s="2">
        <f t="shared" si="9"/>
        <v>2035</v>
      </c>
      <c r="C21" s="165">
        <f t="shared" si="7"/>
        <v>0</v>
      </c>
      <c r="D21" s="247">
        <f>IF($B21&gt;Assumptions!$C$11,0,$K$10*8100*2)</f>
        <v>84240</v>
      </c>
      <c r="E21" s="165">
        <f t="shared" si="8"/>
        <v>0</v>
      </c>
      <c r="F21" s="247">
        <f>IF($B21&gt;Assumptions!$C$11,0,$K$10*8100*IF($B21&lt;Assumptions!$C$10,2,4))</f>
        <v>168480</v>
      </c>
      <c r="G21" s="157">
        <f t="shared" si="6"/>
        <v>84240</v>
      </c>
      <c r="H21" s="158">
        <f>G21*(1+0.07)^-($B21-Assumptions!$C$6)</f>
        <v>30532.452694672378</v>
      </c>
      <c r="J21" s="134" t="s">
        <v>99</v>
      </c>
      <c r="K21" s="134">
        <v>20</v>
      </c>
      <c r="L21" s="162">
        <v>250000</v>
      </c>
    </row>
    <row r="22" spans="2:12" x14ac:dyDescent="0.25">
      <c r="B22" s="2">
        <f t="shared" si="9"/>
        <v>2036</v>
      </c>
      <c r="C22" s="165">
        <f t="shared" si="7"/>
        <v>2600000</v>
      </c>
      <c r="D22" s="247">
        <f>IF($B22&gt;Assumptions!$C$11,0,$K$10*8100*2)</f>
        <v>84240</v>
      </c>
      <c r="E22" s="165">
        <f t="shared" si="8"/>
        <v>0</v>
      </c>
      <c r="F22" s="247">
        <f>IF($B22&gt;Assumptions!$C$11,0,$K$10*8100*IF($B22&lt;Assumptions!$C$10,2,4))</f>
        <v>168480</v>
      </c>
      <c r="G22" s="157">
        <f t="shared" si="6"/>
        <v>-2515760</v>
      </c>
      <c r="H22" s="158">
        <f>G22*(1+0.07)^-($B22-Assumptions!$C$6)</f>
        <v>-852174.95175276906</v>
      </c>
      <c r="J22" s="134" t="s">
        <v>98</v>
      </c>
      <c r="K22" s="134">
        <v>35</v>
      </c>
      <c r="L22" s="162">
        <v>350000</v>
      </c>
    </row>
    <row r="23" spans="2:12" x14ac:dyDescent="0.25">
      <c r="B23" s="2">
        <f t="shared" si="9"/>
        <v>2037</v>
      </c>
      <c r="C23" s="165">
        <f t="shared" si="7"/>
        <v>0</v>
      </c>
      <c r="D23" s="247">
        <f>IF($B23&gt;Assumptions!$C$11,0,$K$10*8100*2)</f>
        <v>84240</v>
      </c>
      <c r="E23" s="165">
        <f t="shared" si="8"/>
        <v>0</v>
      </c>
      <c r="F23" s="247">
        <f>IF($B23&gt;Assumptions!$C$11,0,$K$10*8100*IF($B23&lt;Assumptions!$C$10,2,4))</f>
        <v>168480</v>
      </c>
      <c r="G23" s="157">
        <f t="shared" si="6"/>
        <v>84240</v>
      </c>
      <c r="H23" s="158">
        <f>G23*(1+0.07)^-($B23-Assumptions!$C$6)</f>
        <v>26668.226652696641</v>
      </c>
    </row>
    <row r="24" spans="2:12" x14ac:dyDescent="0.25">
      <c r="B24" s="2">
        <f t="shared" si="9"/>
        <v>2038</v>
      </c>
      <c r="C24" s="165">
        <f t="shared" si="7"/>
        <v>0</v>
      </c>
      <c r="D24" s="247">
        <f>IF($B24&gt;Assumptions!$C$11,0,$K$10*8100*2)</f>
        <v>84240</v>
      </c>
      <c r="E24" s="165">
        <f t="shared" si="8"/>
        <v>0</v>
      </c>
      <c r="F24" s="247">
        <f>IF($B24&gt;Assumptions!$C$11,0,$K$10*8100*IF($B24&lt;Assumptions!$C$10,2,4))</f>
        <v>168480</v>
      </c>
      <c r="G24" s="157">
        <f t="shared" si="6"/>
        <v>84240</v>
      </c>
      <c r="H24" s="158">
        <f>G24*(1+0.07)^-($B24-Assumptions!$C$6)</f>
        <v>24923.576310931436</v>
      </c>
    </row>
    <row r="25" spans="2:12" x14ac:dyDescent="0.25">
      <c r="B25" s="2">
        <f t="shared" si="9"/>
        <v>2039</v>
      </c>
      <c r="C25" s="165">
        <f t="shared" si="7"/>
        <v>0</v>
      </c>
      <c r="D25" s="247">
        <f>IF($B25&gt;Assumptions!$C$11,0,$K$10*8100*2)</f>
        <v>84240</v>
      </c>
      <c r="E25" s="165">
        <f t="shared" si="8"/>
        <v>0</v>
      </c>
      <c r="F25" s="247">
        <f>IF($B25&gt;Assumptions!$C$11,0,$K$10*8100*IF($B25&lt;Assumptions!$C$10,2,4))</f>
        <v>168480</v>
      </c>
      <c r="G25" s="157">
        <f t="shared" si="6"/>
        <v>84240</v>
      </c>
      <c r="H25" s="158">
        <f>G25*(1+0.07)^-($B25-Assumptions!$C$6)</f>
        <v>23293.061972833118</v>
      </c>
      <c r="K25" s="114"/>
      <c r="L25" s="114"/>
    </row>
    <row r="26" spans="2:12" x14ac:dyDescent="0.25">
      <c r="B26" s="2">
        <f t="shared" si="9"/>
        <v>2040</v>
      </c>
      <c r="C26" s="165">
        <f t="shared" si="7"/>
        <v>0</v>
      </c>
      <c r="D26" s="247">
        <f>IF($B26&gt;Assumptions!$C$11,0,$K$10*8100*2)</f>
        <v>84240</v>
      </c>
      <c r="E26" s="165">
        <f t="shared" si="8"/>
        <v>0</v>
      </c>
      <c r="F26" s="247">
        <f>IF($B26&gt;Assumptions!$C$11,0,$K$10*8100*IF($B26&lt;Assumptions!$C$10,2,4))</f>
        <v>168480</v>
      </c>
      <c r="G26" s="157">
        <f t="shared" si="6"/>
        <v>84240</v>
      </c>
      <c r="H26" s="158">
        <f>G26*(1+0.07)^-($B26-Assumptions!$C$6)</f>
        <v>21769.216797040299</v>
      </c>
    </row>
    <row r="27" spans="2:12" x14ac:dyDescent="0.25">
      <c r="B27" s="2">
        <f t="shared" si="9"/>
        <v>2041</v>
      </c>
      <c r="C27" s="165">
        <f t="shared" si="7"/>
        <v>0</v>
      </c>
      <c r="D27" s="247">
        <f>IF($B27&gt;Assumptions!$C$11,0,$K$10*8100*2)</f>
        <v>84240</v>
      </c>
      <c r="E27" s="165">
        <f t="shared" si="8"/>
        <v>0</v>
      </c>
      <c r="F27" s="247">
        <f>IF($B27&gt;Assumptions!$C$11,0,$K$10*8100*IF($B27&lt;Assumptions!$C$10,2,4))</f>
        <v>168480</v>
      </c>
      <c r="G27" s="157">
        <f t="shared" si="6"/>
        <v>84240</v>
      </c>
      <c r="H27" s="158">
        <f>G27*(1+0.07)^-($B27-Assumptions!$C$6)</f>
        <v>20345.062427140467</v>
      </c>
    </row>
    <row r="28" spans="2:12" x14ac:dyDescent="0.25">
      <c r="B28" s="2">
        <f t="shared" si="9"/>
        <v>2042</v>
      </c>
      <c r="C28" s="165">
        <f t="shared" si="7"/>
        <v>0</v>
      </c>
      <c r="D28" s="247">
        <f>IF($B28&gt;Assumptions!$C$11,0,$K$10*8100*2)</f>
        <v>84240</v>
      </c>
      <c r="E28" s="165">
        <f t="shared" si="8"/>
        <v>5200000</v>
      </c>
      <c r="F28" s="247">
        <f>IF($B28&gt;Assumptions!$C$11,0,$K$10*8100*IF($B28&lt;Assumptions!$C$10,2,4))</f>
        <v>168480</v>
      </c>
      <c r="G28" s="157">
        <f t="shared" si="6"/>
        <v>5284240</v>
      </c>
      <c r="H28" s="158">
        <f>G28*(1+0.07)^-($B28-Assumptions!$C$6)</f>
        <v>1192722.5359674711</v>
      </c>
    </row>
    <row r="29" spans="2:12" x14ac:dyDescent="0.25">
      <c r="B29" s="2">
        <f t="shared" si="9"/>
        <v>2043</v>
      </c>
      <c r="C29" s="165">
        <f t="shared" si="7"/>
        <v>0</v>
      </c>
      <c r="D29" s="247">
        <f>IF($B29&gt;Assumptions!$C$11,0,$K$10*8100*2)</f>
        <v>84240</v>
      </c>
      <c r="E29" s="165">
        <f t="shared" si="8"/>
        <v>0</v>
      </c>
      <c r="F29" s="247">
        <f>IF($B29&gt;Assumptions!$C$11,0,$K$10*8100*IF($B29&lt;Assumptions!$C$10,2,4))</f>
        <v>168480</v>
      </c>
      <c r="G29" s="157">
        <f t="shared" si="6"/>
        <v>84240</v>
      </c>
      <c r="H29" s="158">
        <f>G29*(1+0.07)^-($B29-Assumptions!$C$6)</f>
        <v>17770.165453000667</v>
      </c>
    </row>
    <row r="30" spans="2:12" x14ac:dyDescent="0.25">
      <c r="B30" s="2">
        <f t="shared" si="9"/>
        <v>2044</v>
      </c>
      <c r="C30" s="165">
        <f t="shared" si="7"/>
        <v>0</v>
      </c>
      <c r="D30" s="247">
        <f>IF($B30&gt;Assumptions!$C$11,0,$K$10*8100*2)</f>
        <v>84240</v>
      </c>
      <c r="E30" s="165">
        <f t="shared" si="8"/>
        <v>0</v>
      </c>
      <c r="F30" s="247">
        <f>IF($B30&gt;Assumptions!$C$11,0,$K$10*8100*IF($B30&lt;Assumptions!$C$10,2,4))</f>
        <v>168480</v>
      </c>
      <c r="G30" s="157">
        <f t="shared" si="6"/>
        <v>84240</v>
      </c>
      <c r="H30" s="158">
        <f>G30*(1+0.07)^-($B30-Assumptions!$C$6)</f>
        <v>16607.631264486605</v>
      </c>
    </row>
    <row r="31" spans="2:12" ht="15" customHeight="1" x14ac:dyDescent="0.25">
      <c r="B31" s="2">
        <f t="shared" si="9"/>
        <v>2045</v>
      </c>
      <c r="C31" s="165">
        <f t="shared" si="7"/>
        <v>0</v>
      </c>
      <c r="D31" s="247">
        <f>IF($B31&gt;Assumptions!$C$11,0,$K$10*8100*2)</f>
        <v>84240</v>
      </c>
      <c r="E31" s="165">
        <f t="shared" si="8"/>
        <v>0</v>
      </c>
      <c r="F31" s="247">
        <f>IF($B31&gt;Assumptions!$C$11,0,$K$10*8100*IF($B31&lt;Assumptions!$C$10,2,4))</f>
        <v>168480</v>
      </c>
      <c r="G31" s="157">
        <f t="shared" si="6"/>
        <v>84240</v>
      </c>
      <c r="H31" s="158">
        <f>G31*(1+0.07)^-($B31-Assumptions!$C$6)</f>
        <v>15521.150714473462</v>
      </c>
      <c r="I31" s="76"/>
    </row>
    <row r="32" spans="2:12" ht="15" customHeight="1" x14ac:dyDescent="0.25">
      <c r="B32" s="2">
        <f t="shared" si="9"/>
        <v>2046</v>
      </c>
      <c r="C32" s="165">
        <f t="shared" si="7"/>
        <v>3640000</v>
      </c>
      <c r="D32" s="247">
        <f>IF($B32&gt;Assumptions!$C$11,0,$K$10*8100*2)</f>
        <v>0</v>
      </c>
      <c r="E32" s="165">
        <f t="shared" si="8"/>
        <v>0</v>
      </c>
      <c r="F32" s="247">
        <f>IF($B32&gt;Assumptions!$C$11,0,$K$10*8100*IF($B32&lt;Assumptions!$C$10,2,4))</f>
        <v>0</v>
      </c>
      <c r="G32" s="157">
        <f t="shared" si="6"/>
        <v>-3640000</v>
      </c>
      <c r="H32" s="158">
        <f>G32*(1+0.07)^-($B32-Assumptions!$C$6)</f>
        <v>-626791.5945616375</v>
      </c>
      <c r="I32" s="76"/>
    </row>
    <row r="33" spans="1:9" x14ac:dyDescent="0.25">
      <c r="B33" s="2">
        <f t="shared" si="9"/>
        <v>2047</v>
      </c>
      <c r="C33" s="165">
        <f t="shared" si="7"/>
        <v>0</v>
      </c>
      <c r="D33" s="247">
        <f>IF($B33&gt;Assumptions!$C$11,0,$K$10*8100*2)</f>
        <v>0</v>
      </c>
      <c r="E33" s="165">
        <f t="shared" si="8"/>
        <v>0</v>
      </c>
      <c r="F33" s="247">
        <f>IF($B33&gt;Assumptions!$C$11,0,$K$10*8100*IF($B33&lt;Assumptions!$C$10,2,4))</f>
        <v>0</v>
      </c>
      <c r="G33" s="157">
        <f t="shared" si="6"/>
        <v>0</v>
      </c>
      <c r="H33" s="158">
        <f>G33*(1+0.07)^-($B33-Assumptions!$C$6)</f>
        <v>0</v>
      </c>
      <c r="I33" s="76"/>
    </row>
    <row r="34" spans="1:9" x14ac:dyDescent="0.25">
      <c r="B34" s="2">
        <f t="shared" si="9"/>
        <v>2048</v>
      </c>
      <c r="C34" s="165">
        <f t="shared" si="7"/>
        <v>0</v>
      </c>
      <c r="D34" s="247">
        <f>IF($B34&gt;Assumptions!$C$11,0,$K$10*8100*2)</f>
        <v>0</v>
      </c>
      <c r="E34" s="165">
        <f t="shared" si="8"/>
        <v>0</v>
      </c>
      <c r="F34" s="247">
        <f>IF($B34&gt;Assumptions!$C$11,0,$K$10*8100*IF($B34&lt;Assumptions!$C$10,2,4))</f>
        <v>0</v>
      </c>
      <c r="G34" s="157">
        <f t="shared" si="6"/>
        <v>0</v>
      </c>
      <c r="H34" s="158">
        <f>G34*(1+0.07)^-($B34-Assumptions!$C$6)</f>
        <v>0</v>
      </c>
    </row>
    <row r="35" spans="1:9" x14ac:dyDescent="0.25">
      <c r="B35" s="2">
        <f t="shared" si="9"/>
        <v>2049</v>
      </c>
      <c r="C35" s="165">
        <f t="shared" si="7"/>
        <v>0</v>
      </c>
      <c r="D35" s="247">
        <f>IF($B35&gt;Assumptions!$C$11,0,$K$10*8100*2)</f>
        <v>0</v>
      </c>
      <c r="E35" s="165">
        <f t="shared" si="8"/>
        <v>0</v>
      </c>
      <c r="F35" s="247">
        <f>IF($B35&gt;Assumptions!$C$11,0,$K$10*8100*IF($B35&lt;Assumptions!$C$10,2,4))</f>
        <v>0</v>
      </c>
      <c r="G35" s="157">
        <f t="shared" si="6"/>
        <v>0</v>
      </c>
      <c r="H35" s="158">
        <f>G35*(1+0.07)^-($B35-Assumptions!$C$6)</f>
        <v>0</v>
      </c>
    </row>
    <row r="36" spans="1:9" x14ac:dyDescent="0.25">
      <c r="B36" s="2">
        <f t="shared" si="9"/>
        <v>2050</v>
      </c>
      <c r="C36" s="165">
        <f t="shared" si="7"/>
        <v>0</v>
      </c>
      <c r="D36" s="247">
        <f>IF($B36&gt;Assumptions!$C$11,0,$K$10*8100*2)</f>
        <v>0</v>
      </c>
      <c r="E36" s="165">
        <f t="shared" si="8"/>
        <v>0</v>
      </c>
      <c r="F36" s="247">
        <f>IF($B36&gt;Assumptions!$C$11,0,$K$10*8100*IF($B36&lt;Assumptions!$C$10,2,4))</f>
        <v>0</v>
      </c>
      <c r="G36" s="157">
        <f t="shared" si="6"/>
        <v>0</v>
      </c>
      <c r="H36" s="158">
        <f>G36*(1+0.07)^-($B36-Assumptions!$C$6)</f>
        <v>0</v>
      </c>
    </row>
    <row r="37" spans="1:9" x14ac:dyDescent="0.25">
      <c r="B37" s="2">
        <f t="shared" si="9"/>
        <v>2051</v>
      </c>
      <c r="C37" s="165">
        <f t="shared" si="7"/>
        <v>0</v>
      </c>
      <c r="D37" s="247">
        <f>IF($B37&gt;Assumptions!$C$11,0,$K$10*8100*2)</f>
        <v>0</v>
      </c>
      <c r="E37" s="165">
        <f t="shared" si="8"/>
        <v>0</v>
      </c>
      <c r="F37" s="247">
        <f>IF($B37&gt;Assumptions!$C$11,0,$K$10*8100*IF($B37&lt;Assumptions!$C$10,2,4))</f>
        <v>0</v>
      </c>
      <c r="G37" s="157">
        <f t="shared" si="6"/>
        <v>0</v>
      </c>
      <c r="H37" s="158">
        <f>G37*(1+0.07)^-($B37-Assumptions!$C$6)</f>
        <v>0</v>
      </c>
    </row>
    <row r="38" spans="1:9" x14ac:dyDescent="0.25">
      <c r="B38" s="2">
        <f t="shared" si="9"/>
        <v>2052</v>
      </c>
      <c r="C38" s="165">
        <f t="shared" si="7"/>
        <v>0</v>
      </c>
      <c r="D38" s="247">
        <f>IF($B38&gt;Assumptions!$C$11,0,$K$10*8100*2)</f>
        <v>0</v>
      </c>
      <c r="E38" s="165">
        <f t="shared" si="8"/>
        <v>0</v>
      </c>
      <c r="F38" s="247">
        <f>IF($B38&gt;Assumptions!$C$11,0,$K$10*8100*IF($B38&lt;Assumptions!$C$10,2,4))</f>
        <v>0</v>
      </c>
      <c r="G38" s="157">
        <f t="shared" si="6"/>
        <v>0</v>
      </c>
      <c r="H38" s="158">
        <f>G38*(1+0.07)^-($B38-Assumptions!$C$6)</f>
        <v>0</v>
      </c>
    </row>
    <row r="39" spans="1:9" x14ac:dyDescent="0.25">
      <c r="B39" s="2">
        <f t="shared" si="9"/>
        <v>2053</v>
      </c>
      <c r="C39" s="165">
        <f t="shared" si="7"/>
        <v>0</v>
      </c>
      <c r="D39" s="247">
        <f>IF($B39&gt;Assumptions!$C$11,0,$K$10*8100*2)</f>
        <v>0</v>
      </c>
      <c r="E39" s="165">
        <f t="shared" si="8"/>
        <v>0</v>
      </c>
      <c r="F39" s="247">
        <f>IF($B39&gt;Assumptions!$C$11,0,$K$10*8100*IF($B39&lt;Assumptions!$C$10,2,4))</f>
        <v>0</v>
      </c>
      <c r="G39" s="157">
        <f t="shared" si="6"/>
        <v>0</v>
      </c>
      <c r="H39" s="158">
        <f>G39*(1+0.07)^-($B39-Assumptions!$C$6)</f>
        <v>0</v>
      </c>
    </row>
    <row r="40" spans="1:9" x14ac:dyDescent="0.25">
      <c r="B40" s="2">
        <f t="shared" si="9"/>
        <v>2054</v>
      </c>
      <c r="C40" s="165">
        <f t="shared" si="7"/>
        <v>0</v>
      </c>
      <c r="D40" s="247">
        <f>IF($B40&gt;Assumptions!$C$11,0,$K$10*8100*2)</f>
        <v>0</v>
      </c>
      <c r="E40" s="165">
        <f t="shared" si="8"/>
        <v>0</v>
      </c>
      <c r="F40" s="247">
        <f>IF($B40&gt;Assumptions!$C$11,0,$K$10*8100*IF($B40&lt;Assumptions!$C$10,2,4))</f>
        <v>0</v>
      </c>
      <c r="G40" s="157">
        <f t="shared" si="6"/>
        <v>0</v>
      </c>
      <c r="H40" s="158">
        <f>G40*(1+0.07)^-($B40-Assumptions!$C$6)</f>
        <v>0</v>
      </c>
    </row>
    <row r="41" spans="1:9" x14ac:dyDescent="0.25">
      <c r="B41" s="2">
        <f t="shared" si="9"/>
        <v>2055</v>
      </c>
      <c r="C41" s="165">
        <f t="shared" si="7"/>
        <v>0</v>
      </c>
      <c r="D41" s="247">
        <f>IF($B41&gt;Assumptions!$C$11,0,$K$10*8100*2)</f>
        <v>0</v>
      </c>
      <c r="E41" s="165">
        <f t="shared" si="8"/>
        <v>0</v>
      </c>
      <c r="F41" s="247">
        <f>IF($B41&gt;Assumptions!$C$11,0,$K$10*8100*IF($B41&lt;Assumptions!$C$10,2,4))</f>
        <v>0</v>
      </c>
      <c r="G41" s="157">
        <f t="shared" si="6"/>
        <v>0</v>
      </c>
      <c r="H41" s="158">
        <f>G41*(1+0.07)^-($B41-Assumptions!$C$6)</f>
        <v>0</v>
      </c>
    </row>
    <row r="42" spans="1:9" x14ac:dyDescent="0.25">
      <c r="B42" s="2">
        <f t="shared" si="9"/>
        <v>2056</v>
      </c>
      <c r="C42" s="165">
        <f t="shared" si="7"/>
        <v>0</v>
      </c>
      <c r="D42" s="247">
        <f>IF($B42&gt;Assumptions!$C$11,0,$K$10*8100*2)</f>
        <v>0</v>
      </c>
      <c r="E42" s="165">
        <f t="shared" si="8"/>
        <v>0</v>
      </c>
      <c r="F42" s="247">
        <f>IF($B42&gt;Assumptions!$C$11,0,$K$10*8100*IF($B42&lt;Assumptions!$C$10,2,4))</f>
        <v>0</v>
      </c>
      <c r="G42" s="157">
        <f t="shared" si="6"/>
        <v>0</v>
      </c>
      <c r="H42" s="158">
        <f>G42*(1+0.07)^-($B42-Assumptions!$C$6)</f>
        <v>0</v>
      </c>
    </row>
    <row r="43" spans="1:9" x14ac:dyDescent="0.25">
      <c r="B43" s="2">
        <f t="shared" si="9"/>
        <v>2057</v>
      </c>
      <c r="C43" s="165">
        <f t="shared" si="7"/>
        <v>0</v>
      </c>
      <c r="D43" s="247">
        <f>IF($B43&gt;Assumptions!$C$11,0,$K$10*8100*2)</f>
        <v>0</v>
      </c>
      <c r="E43" s="165">
        <f t="shared" si="8"/>
        <v>7280000</v>
      </c>
      <c r="F43" s="247">
        <f>IF($B43&gt;Assumptions!$C$11,0,$K$10*8100*IF($B43&lt;Assumptions!$C$10,2,4))</f>
        <v>0</v>
      </c>
      <c r="G43" s="157">
        <f t="shared" si="6"/>
        <v>7280000</v>
      </c>
      <c r="H43" s="158">
        <f>G43*(1+0.07)^-($B43-Assumptions!$C$6)</f>
        <v>595568.34282504569</v>
      </c>
    </row>
    <row r="44" spans="1:9" x14ac:dyDescent="0.25">
      <c r="B44" s="2">
        <f t="shared" si="9"/>
        <v>2058</v>
      </c>
      <c r="C44" s="165">
        <f t="shared" si="7"/>
        <v>0</v>
      </c>
      <c r="D44" s="247">
        <f>IF($B44&gt;Assumptions!$C$11,0,$K$10*8100*2)</f>
        <v>0</v>
      </c>
      <c r="E44" s="165">
        <f t="shared" si="8"/>
        <v>0</v>
      </c>
      <c r="F44" s="247">
        <f>IF($B44&gt;Assumptions!$C$11,0,$K$10*8100*IF($B44&lt;Assumptions!$C$10,2,4))</f>
        <v>0</v>
      </c>
      <c r="G44" s="157">
        <f t="shared" si="6"/>
        <v>0</v>
      </c>
      <c r="H44" s="158">
        <f>G44*(1+0.07)^-($B44-Assumptions!$C$6)</f>
        <v>0</v>
      </c>
    </row>
    <row r="45" spans="1:9" ht="15.75" thickBot="1" x14ac:dyDescent="0.3">
      <c r="B45" s="3">
        <f t="shared" si="9"/>
        <v>2059</v>
      </c>
      <c r="C45" s="166">
        <f t="shared" si="7"/>
        <v>8320000</v>
      </c>
      <c r="D45" s="248">
        <f>IF($B45&gt;Assumptions!$C$11,0,$K$10*8100*2)</f>
        <v>0</v>
      </c>
      <c r="E45" s="166">
        <f t="shared" si="8"/>
        <v>0</v>
      </c>
      <c r="F45" s="248">
        <f>IF($B45&gt;Assumptions!$C$11,0,$K$10*8100*IF($B45&lt;Assumptions!$C$10,2,4))</f>
        <v>0</v>
      </c>
      <c r="G45" s="159">
        <f t="shared" si="6"/>
        <v>-8320000</v>
      </c>
      <c r="H45" s="160">
        <f>G45*(1+0.07)^-($B45-Assumptions!$C$6)</f>
        <v>-594505.66395073372</v>
      </c>
    </row>
    <row r="46" spans="1:9" ht="15.75" thickBot="1" x14ac:dyDescent="0.3">
      <c r="B46" s="4"/>
      <c r="C46" s="4"/>
      <c r="D46" s="4"/>
      <c r="E46" s="4"/>
      <c r="F46" s="4"/>
      <c r="G46" s="226">
        <f>SUM(G8:G31)</f>
        <v>644800</v>
      </c>
      <c r="H46" s="226">
        <f>SUM(H8:H31)</f>
        <v>-2250021.2513210168</v>
      </c>
    </row>
    <row r="47" spans="1:9" ht="15.75" thickBot="1" x14ac:dyDescent="0.3">
      <c r="F47" s="7" t="s">
        <v>110</v>
      </c>
      <c r="G47" s="219">
        <f>SUM(G8:G45)-G46</f>
        <v>-4680000</v>
      </c>
      <c r="H47" s="219">
        <f>SUM(H8:H45)-H46</f>
        <v>-625728.91568732541</v>
      </c>
    </row>
    <row r="48" spans="1:9" x14ac:dyDescent="0.25">
      <c r="A48" s="19"/>
      <c r="B48" s="21"/>
      <c r="C48" s="21"/>
      <c r="D48" s="21"/>
      <c r="E48" s="21"/>
      <c r="F48" s="21"/>
      <c r="G48" s="21"/>
      <c r="H48" s="21"/>
    </row>
    <row r="49" spans="1:8" x14ac:dyDescent="0.25">
      <c r="A49" s="95"/>
      <c r="B49" s="82"/>
      <c r="C49" s="82"/>
      <c r="D49" s="82"/>
      <c r="E49" s="82"/>
      <c r="F49" s="82"/>
      <c r="G49" s="82"/>
      <c r="H49" s="82"/>
    </row>
    <row r="50" spans="1:8" x14ac:dyDescent="0.25">
      <c r="B50" s="76"/>
      <c r="C50" s="76"/>
      <c r="D50" s="76"/>
      <c r="E50" s="76"/>
      <c r="F50" s="76"/>
      <c r="G50" s="76"/>
      <c r="H50" s="76"/>
    </row>
    <row r="51" spans="1:8" x14ac:dyDescent="0.25">
      <c r="B51" s="76"/>
      <c r="C51" s="76"/>
      <c r="D51" s="76"/>
      <c r="E51" s="76"/>
      <c r="F51" s="76"/>
      <c r="G51" s="76"/>
      <c r="H51" s="76"/>
    </row>
  </sheetData>
  <mergeCells count="9">
    <mergeCell ref="B6:B7"/>
    <mergeCell ref="C5:D5"/>
    <mergeCell ref="E5:F5"/>
    <mergeCell ref="G6:G7"/>
    <mergeCell ref="H6:H7"/>
    <mergeCell ref="C6:C7"/>
    <mergeCell ref="D6:D7"/>
    <mergeCell ref="E6:E7"/>
    <mergeCell ref="F6:F7"/>
  </mergeCells>
  <pageMargins left="0.25" right="0.25" top="0.75" bottom="0.75" header="0.3" footer="0.3"/>
  <pageSetup paperSize="3" scale="8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S60"/>
  <sheetViews>
    <sheetView view="pageBreakPreview" topLeftCell="A19" zoomScale="85" zoomScaleNormal="85" zoomScaleSheetLayoutView="85" workbookViewId="0">
      <selection activeCell="B44" sqref="B44:F52"/>
    </sheetView>
  </sheetViews>
  <sheetFormatPr defaultRowHeight="15" x14ac:dyDescent="0.25"/>
  <cols>
    <col min="1" max="1" width="5.140625" customWidth="1"/>
    <col min="2" max="4" width="15.7109375" style="85" customWidth="1"/>
    <col min="5" max="7" width="15.7109375" style="238" customWidth="1"/>
    <col min="8" max="8" width="20.28515625" style="238" customWidth="1"/>
    <col min="9" max="10" width="15.7109375" style="238" customWidth="1"/>
    <col min="11" max="13" width="15.7109375" style="85" customWidth="1"/>
    <col min="14" max="14" width="18.42578125" customWidth="1"/>
    <col min="15" max="15" width="21.140625" customWidth="1"/>
    <col min="16" max="17" width="21.140625" style="238" customWidth="1"/>
    <col min="18" max="18" width="24.85546875" style="85" bestFit="1" customWidth="1"/>
    <col min="19" max="19" width="16" style="85" customWidth="1"/>
  </cols>
  <sheetData>
    <row r="1" spans="2:19" x14ac:dyDescent="0.25">
      <c r="B1" s="85">
        <v>1</v>
      </c>
      <c r="C1" s="85">
        <f>B1+1</f>
        <v>2</v>
      </c>
      <c r="D1" s="466">
        <f t="shared" ref="D1:F1" si="0">C1+1</f>
        <v>3</v>
      </c>
      <c r="E1" s="466">
        <f t="shared" si="0"/>
        <v>4</v>
      </c>
      <c r="F1" s="466">
        <f t="shared" si="0"/>
        <v>5</v>
      </c>
      <c r="K1" s="238"/>
      <c r="L1" s="238"/>
    </row>
    <row r="2" spans="2:19" x14ac:dyDescent="0.25">
      <c r="B2" s="6" t="s">
        <v>115</v>
      </c>
      <c r="I2" s="85"/>
      <c r="J2"/>
      <c r="K2"/>
      <c r="L2" s="238"/>
      <c r="M2" s="238"/>
      <c r="N2" s="85"/>
      <c r="O2" s="85"/>
      <c r="P2"/>
      <c r="Q2"/>
      <c r="R2"/>
      <c r="S2"/>
    </row>
    <row r="3" spans="2:19" ht="18.75" customHeight="1" thickBot="1" x14ac:dyDescent="0.3">
      <c r="C3" s="238"/>
      <c r="D3" s="238"/>
      <c r="E3" s="85"/>
      <c r="F3" s="85"/>
      <c r="G3" s="85"/>
      <c r="H3" s="6" t="s">
        <v>47</v>
      </c>
      <c r="I3"/>
      <c r="J3" s="85"/>
      <c r="L3"/>
      <c r="M3"/>
      <c r="P3"/>
      <c r="Q3"/>
      <c r="R3"/>
      <c r="S3"/>
    </row>
    <row r="4" spans="2:19" ht="15.75" customHeight="1" thickBot="1" x14ac:dyDescent="0.3">
      <c r="C4" s="532" t="s">
        <v>21</v>
      </c>
      <c r="D4" s="562"/>
      <c r="E4" s="532" t="s">
        <v>30</v>
      </c>
      <c r="F4" s="562"/>
      <c r="G4" s="85"/>
      <c r="H4"/>
      <c r="I4" s="146" t="s">
        <v>132</v>
      </c>
      <c r="J4" s="84"/>
      <c r="K4"/>
      <c r="L4"/>
      <c r="M4"/>
      <c r="P4"/>
      <c r="Q4"/>
      <c r="R4"/>
      <c r="S4"/>
    </row>
    <row r="5" spans="2:19" ht="15.75" thickBot="1" x14ac:dyDescent="0.3">
      <c r="C5" s="561" t="s">
        <v>45</v>
      </c>
      <c r="D5" s="561"/>
      <c r="E5" s="561" t="s">
        <v>45</v>
      </c>
      <c r="F5" s="561"/>
      <c r="G5" s="85"/>
      <c r="H5" s="9" t="s">
        <v>48</v>
      </c>
      <c r="I5" s="224">
        <f>Assumptions!C7</f>
        <v>2024</v>
      </c>
      <c r="J5" s="85"/>
      <c r="K5"/>
      <c r="L5"/>
      <c r="M5"/>
      <c r="P5"/>
      <c r="Q5"/>
      <c r="R5"/>
      <c r="S5"/>
    </row>
    <row r="6" spans="2:19" ht="15.75" customHeight="1" x14ac:dyDescent="0.25">
      <c r="B6" s="563" t="s">
        <v>0</v>
      </c>
      <c r="C6" s="563" t="s">
        <v>34</v>
      </c>
      <c r="D6" s="506" t="s">
        <v>1</v>
      </c>
      <c r="E6" s="563" t="s">
        <v>94</v>
      </c>
      <c r="F6" s="522" t="s">
        <v>95</v>
      </c>
      <c r="G6" s="85"/>
      <c r="H6" s="9" t="s">
        <v>46</v>
      </c>
      <c r="I6" s="224">
        <f>Assumptions!C8</f>
        <v>2</v>
      </c>
      <c r="J6" s="85"/>
      <c r="K6"/>
      <c r="L6"/>
      <c r="M6"/>
      <c r="P6"/>
      <c r="Q6"/>
      <c r="R6"/>
      <c r="S6"/>
    </row>
    <row r="7" spans="2:19" ht="15.75" customHeight="1" thickBot="1" x14ac:dyDescent="0.3">
      <c r="B7" s="564"/>
      <c r="C7" s="564"/>
      <c r="D7" s="507"/>
      <c r="E7" s="564"/>
      <c r="F7" s="544"/>
      <c r="G7" s="85"/>
      <c r="H7"/>
      <c r="I7"/>
      <c r="J7" s="85"/>
      <c r="L7"/>
      <c r="M7"/>
      <c r="P7"/>
      <c r="Q7"/>
      <c r="R7"/>
      <c r="S7"/>
    </row>
    <row r="8" spans="2:19" ht="15.75" customHeight="1" x14ac:dyDescent="0.25">
      <c r="B8" s="249">
        <f>Assumptions!$C$6</f>
        <v>2020</v>
      </c>
      <c r="C8" s="154">
        <f t="shared" ref="C8:C35" si="1">IF(AND($B8&gt;=$I$5,$B8&lt;$I$5+$I$6),($J$19)/$I$6,0)</f>
        <v>0</v>
      </c>
      <c r="D8" s="108">
        <f>C8*(1+0.07)^-($B8-Assumptions!$C$6)</f>
        <v>0</v>
      </c>
      <c r="E8" s="111">
        <f>IF($B8=Assumptions!$C$11,'Capital Costs'!$J$32,0)</f>
        <v>0</v>
      </c>
      <c r="F8" s="205">
        <f>E8*(1+0.07)^-($B8-Assumptions!$C$6)</f>
        <v>0</v>
      </c>
      <c r="G8" s="85"/>
      <c r="H8" s="34" t="s">
        <v>49</v>
      </c>
      <c r="I8"/>
      <c r="J8" s="85"/>
      <c r="L8"/>
      <c r="M8"/>
      <c r="P8"/>
      <c r="Q8"/>
      <c r="R8"/>
      <c r="S8"/>
    </row>
    <row r="9" spans="2:19" ht="15.75" customHeight="1" thickBot="1" x14ac:dyDescent="0.3">
      <c r="B9" s="250">
        <f>B8+1</f>
        <v>2021</v>
      </c>
      <c r="C9" s="155">
        <f t="shared" si="1"/>
        <v>0</v>
      </c>
      <c r="D9" s="153">
        <f>C9*(1+0.07)^-($B9-Assumptions!$C$6)</f>
        <v>0</v>
      </c>
      <c r="E9" s="204">
        <f>IF($B9=Assumptions!$C$11,'Capital Costs'!$J$32,0)</f>
        <v>0</v>
      </c>
      <c r="F9" s="206">
        <f>E9*(1+0.07)^-($B9-Assumptions!$C$6)</f>
        <v>0</v>
      </c>
      <c r="G9" s="85"/>
      <c r="H9" s="6"/>
      <c r="I9"/>
      <c r="J9" s="146" t="s">
        <v>133</v>
      </c>
      <c r="K9" s="34"/>
      <c r="L9"/>
      <c r="M9"/>
      <c r="P9"/>
      <c r="Q9"/>
      <c r="R9"/>
      <c r="S9"/>
    </row>
    <row r="10" spans="2:19" ht="15.75" customHeight="1" x14ac:dyDescent="0.25">
      <c r="B10" s="249">
        <f t="shared" ref="B10:B35" si="2">B9+1</f>
        <v>2022</v>
      </c>
      <c r="C10" s="253">
        <f t="shared" si="1"/>
        <v>0</v>
      </c>
      <c r="D10" s="108">
        <f>C10*(1+0.07)^-($B10-Assumptions!$C$6)</f>
        <v>0</v>
      </c>
      <c r="E10" s="256">
        <f>IF($B10=Assumptions!$C$11,'Capital Costs'!$J$32,0)</f>
        <v>0</v>
      </c>
      <c r="F10" s="207">
        <f>E10*(1+0.07)^-($B10-Assumptions!$C$6)</f>
        <v>0</v>
      </c>
      <c r="G10" s="85"/>
      <c r="H10" s="554" t="s">
        <v>5</v>
      </c>
      <c r="I10" s="557" t="s">
        <v>6</v>
      </c>
      <c r="J10" s="545" t="s">
        <v>5203</v>
      </c>
      <c r="K10" s="138"/>
      <c r="L10"/>
      <c r="M10"/>
      <c r="P10"/>
      <c r="Q10"/>
      <c r="R10"/>
      <c r="S10"/>
    </row>
    <row r="11" spans="2:19" ht="15.75" customHeight="1" x14ac:dyDescent="0.25">
      <c r="B11" s="251">
        <f t="shared" si="2"/>
        <v>2023</v>
      </c>
      <c r="C11" s="254">
        <f t="shared" si="1"/>
        <v>0</v>
      </c>
      <c r="D11" s="136">
        <f>C11*(1+0.07)^-($B11-Assumptions!$C$6)</f>
        <v>0</v>
      </c>
      <c r="E11" s="257">
        <f>IF($B11=Assumptions!$C$11,'Capital Costs'!$J$32,0)</f>
        <v>0</v>
      </c>
      <c r="F11" s="208">
        <f>E11*(1+0.07)^-($B11-Assumptions!$C$6)</f>
        <v>0</v>
      </c>
      <c r="G11" s="85"/>
      <c r="H11" s="555"/>
      <c r="I11" s="558"/>
      <c r="J11" s="546"/>
      <c r="K11" s="138"/>
      <c r="L11"/>
      <c r="M11"/>
      <c r="P11"/>
      <c r="Q11"/>
      <c r="R11"/>
      <c r="S11"/>
    </row>
    <row r="12" spans="2:19" ht="15.75" customHeight="1" x14ac:dyDescent="0.25">
      <c r="B12" s="251">
        <f t="shared" si="2"/>
        <v>2024</v>
      </c>
      <c r="C12" s="254">
        <f t="shared" si="1"/>
        <v>29150820.012165241</v>
      </c>
      <c r="D12" s="136">
        <f>C12*(1+0.07)^-($B12-Assumptions!$C$6)</f>
        <v>22239021.014540043</v>
      </c>
      <c r="E12" s="257">
        <f>IF($B12=Assumptions!$C$11,'Capital Costs'!$J$32,0)</f>
        <v>0</v>
      </c>
      <c r="F12" s="208">
        <f>E12*(1+0.07)^-($B12-Assumptions!$C$6)</f>
        <v>0</v>
      </c>
      <c r="G12" s="85"/>
      <c r="H12" s="556"/>
      <c r="I12" s="559"/>
      <c r="J12" s="547"/>
      <c r="K12" s="138"/>
      <c r="L12"/>
      <c r="M12" t="s">
        <v>5082</v>
      </c>
      <c r="P12"/>
      <c r="Q12"/>
      <c r="R12"/>
      <c r="S12"/>
    </row>
    <row r="13" spans="2:19" ht="15.75" customHeight="1" x14ac:dyDescent="0.25">
      <c r="B13" s="251">
        <f t="shared" si="2"/>
        <v>2025</v>
      </c>
      <c r="C13" s="254">
        <f t="shared" si="1"/>
        <v>29150820.012165241</v>
      </c>
      <c r="D13" s="136">
        <f>C13*(1+0.07)^-($B13-Assumptions!$C$6)</f>
        <v>20784131.789289758</v>
      </c>
      <c r="E13" s="257">
        <f>IF($B13=Assumptions!$C$11,'Capital Costs'!$J$32,0)</f>
        <v>0</v>
      </c>
      <c r="F13" s="208">
        <f>E13*(1+0.07)^-($B13-Assumptions!$C$6)</f>
        <v>0</v>
      </c>
      <c r="G13" s="85"/>
      <c r="H13" s="9" t="s">
        <v>36</v>
      </c>
      <c r="I13" s="43">
        <v>100</v>
      </c>
      <c r="J13" s="121">
        <f>M13/$H$35</f>
        <v>1554415.0713863308</v>
      </c>
      <c r="K13" s="139"/>
      <c r="L13"/>
      <c r="M13" s="242">
        <f>'[14]Costs (Contingecy method)'!AB6</f>
        <v>1619000</v>
      </c>
      <c r="P13"/>
      <c r="Q13"/>
      <c r="R13"/>
      <c r="S13"/>
    </row>
    <row r="14" spans="2:19" ht="15.75" customHeight="1" x14ac:dyDescent="0.25">
      <c r="B14" s="251">
        <f t="shared" si="2"/>
        <v>2026</v>
      </c>
      <c r="C14" s="254">
        <f t="shared" si="1"/>
        <v>0</v>
      </c>
      <c r="D14" s="136">
        <f>C14*(1+0.07)^-($B14-Assumptions!$C$6)</f>
        <v>0</v>
      </c>
      <c r="E14" s="257">
        <f>IF($B14=Assumptions!$C$11,'Capital Costs'!$J$32,0)</f>
        <v>0</v>
      </c>
      <c r="F14" s="208">
        <f>E14*(1+0.07)^-($B14-Assumptions!$C$6)</f>
        <v>0</v>
      </c>
      <c r="G14" s="85"/>
      <c r="H14" s="9" t="s">
        <v>37</v>
      </c>
      <c r="I14" s="43">
        <v>60</v>
      </c>
      <c r="J14" s="121">
        <f t="shared" ref="J14:J18" si="3">M14/$H$35</f>
        <v>1718236.2466623758</v>
      </c>
      <c r="K14" s="139"/>
      <c r="L14"/>
      <c r="M14" s="242">
        <f>'[14]Costs (Contingecy method)'!AB7</f>
        <v>1789627.8378627468</v>
      </c>
      <c r="P14"/>
      <c r="Q14"/>
      <c r="R14"/>
      <c r="S14"/>
    </row>
    <row r="15" spans="2:19" ht="15.75" customHeight="1" x14ac:dyDescent="0.25">
      <c r="B15" s="251">
        <f t="shared" si="2"/>
        <v>2027</v>
      </c>
      <c r="C15" s="254">
        <f t="shared" si="1"/>
        <v>0</v>
      </c>
      <c r="D15" s="136">
        <f>C15*(1+0.07)^-($B15-Assumptions!$C$6)</f>
        <v>0</v>
      </c>
      <c r="E15" s="257">
        <f>IF($B15=Assumptions!$C$11,'Capital Costs'!$J$32,0)</f>
        <v>0</v>
      </c>
      <c r="F15" s="208">
        <f>E15*(1+0.07)^-($B15-Assumptions!$C$6)</f>
        <v>0</v>
      </c>
      <c r="G15" s="85"/>
      <c r="H15" s="9" t="s">
        <v>38</v>
      </c>
      <c r="I15" s="43">
        <v>50</v>
      </c>
      <c r="J15" s="121">
        <f t="shared" si="3"/>
        <v>21179836.084481135</v>
      </c>
      <c r="K15" s="139"/>
      <c r="L15"/>
      <c r="M15" s="242">
        <f>'[14]Costs (Contingecy method)'!AB8</f>
        <v>22059844.40834887</v>
      </c>
      <c r="P15"/>
      <c r="Q15"/>
      <c r="R15"/>
      <c r="S15"/>
    </row>
    <row r="16" spans="2:19" ht="15.75" customHeight="1" x14ac:dyDescent="0.25">
      <c r="B16" s="251">
        <f t="shared" ref="B16:B28" si="4">B15+1</f>
        <v>2028</v>
      </c>
      <c r="C16" s="254">
        <f t="shared" si="1"/>
        <v>0</v>
      </c>
      <c r="D16" s="136">
        <f>C16*(1+0.07)^-($B16-Assumptions!$C$6)</f>
        <v>0</v>
      </c>
      <c r="E16" s="257">
        <f>IF($B16=Assumptions!$C$11,'Capital Costs'!$J$32,0)</f>
        <v>0</v>
      </c>
      <c r="F16" s="208">
        <f>E16*(1+0.07)^-($B16-Assumptions!$C$6)</f>
        <v>0</v>
      </c>
      <c r="G16" s="85"/>
      <c r="H16" s="9" t="s">
        <v>39</v>
      </c>
      <c r="I16" s="43">
        <v>40</v>
      </c>
      <c r="J16" s="121">
        <f t="shared" si="3"/>
        <v>13652047.03417209</v>
      </c>
      <c r="K16" s="139"/>
      <c r="L16"/>
      <c r="M16" s="242">
        <f>'[14]Costs (Contingecy method)'!AB9</f>
        <v>14219280.651088893</v>
      </c>
      <c r="P16"/>
      <c r="Q16"/>
      <c r="R16"/>
      <c r="S16"/>
    </row>
    <row r="17" spans="2:19" ht="15.75" customHeight="1" x14ac:dyDescent="0.25">
      <c r="B17" s="251">
        <f t="shared" si="4"/>
        <v>2029</v>
      </c>
      <c r="C17" s="254">
        <f t="shared" si="1"/>
        <v>0</v>
      </c>
      <c r="D17" s="136">
        <f>C17*(1+0.07)^-($B17-Assumptions!$C$6)</f>
        <v>0</v>
      </c>
      <c r="E17" s="257">
        <f>IF($B17=Assumptions!$C$11,'Capital Costs'!$J$32,0)</f>
        <v>0</v>
      </c>
      <c r="F17" s="208">
        <f>E17*(1+0.07)^-($B17-Assumptions!$C$6)</f>
        <v>0</v>
      </c>
      <c r="G17" s="85"/>
      <c r="H17" s="9" t="s">
        <v>40</v>
      </c>
      <c r="I17" s="43">
        <v>25</v>
      </c>
      <c r="J17" s="121">
        <f t="shared" si="3"/>
        <v>1571823.1091681963</v>
      </c>
      <c r="K17" s="139"/>
      <c r="L17"/>
      <c r="M17" s="242">
        <f>'[14]Costs (Contingecy method)'!AB10</f>
        <v>1637131.3303554785</v>
      </c>
      <c r="P17"/>
      <c r="Q17"/>
      <c r="R17"/>
      <c r="S17"/>
    </row>
    <row r="18" spans="2:19" ht="15.75" customHeight="1" x14ac:dyDescent="0.25">
      <c r="B18" s="251">
        <f t="shared" si="4"/>
        <v>2030</v>
      </c>
      <c r="C18" s="254">
        <f t="shared" si="1"/>
        <v>0</v>
      </c>
      <c r="D18" s="136">
        <f>C18*(1+0.07)^-($B18-Assumptions!$C$6)</f>
        <v>0</v>
      </c>
      <c r="E18" s="257">
        <f>IF($B18=Assumptions!$C$11,'Capital Costs'!$J$32,0)</f>
        <v>0</v>
      </c>
      <c r="F18" s="208">
        <f>E18*(1+0.07)^-($B18-Assumptions!$C$6)</f>
        <v>0</v>
      </c>
      <c r="G18" s="85"/>
      <c r="H18" s="9" t="s">
        <v>41</v>
      </c>
      <c r="I18" s="43" t="s">
        <v>27</v>
      </c>
      <c r="J18" s="121">
        <f t="shared" si="3"/>
        <v>18625282.478460357</v>
      </c>
      <c r="K18" s="139"/>
      <c r="L18"/>
      <c r="M18" s="242">
        <f>'[14]Costs (Contingecy method)'!AB11</f>
        <v>19399150.772344016</v>
      </c>
      <c r="P18"/>
      <c r="Q18"/>
      <c r="R18"/>
      <c r="S18"/>
    </row>
    <row r="19" spans="2:19" ht="15.75" customHeight="1" x14ac:dyDescent="0.25">
      <c r="B19" s="251">
        <f t="shared" si="4"/>
        <v>2031</v>
      </c>
      <c r="C19" s="254">
        <f t="shared" si="1"/>
        <v>0</v>
      </c>
      <c r="D19" s="136">
        <f>C19*(1+0.07)^-($B19-Assumptions!$C$6)</f>
        <v>0</v>
      </c>
      <c r="E19" s="257">
        <f>IF($B19=Assumptions!$C$11,'Capital Costs'!$J$32,0)</f>
        <v>0</v>
      </c>
      <c r="F19" s="208">
        <f>E19*(1+0.07)^-($B19-Assumptions!$C$6)</f>
        <v>0</v>
      </c>
      <c r="G19" s="85"/>
      <c r="H19" s="553" t="s">
        <v>45</v>
      </c>
      <c r="I19" s="553"/>
      <c r="J19" s="41">
        <f>SUM(J13:J18)</f>
        <v>58301640.024330482</v>
      </c>
      <c r="K19" s="140"/>
      <c r="L19"/>
      <c r="M19" s="242">
        <f>SUM(M13:M18)</f>
        <v>60724035.000000007</v>
      </c>
      <c r="P19"/>
      <c r="Q19"/>
      <c r="R19"/>
      <c r="S19"/>
    </row>
    <row r="20" spans="2:19" ht="15.75" customHeight="1" x14ac:dyDescent="0.25">
      <c r="B20" s="251">
        <f t="shared" si="4"/>
        <v>2032</v>
      </c>
      <c r="C20" s="254">
        <f t="shared" si="1"/>
        <v>0</v>
      </c>
      <c r="D20" s="136">
        <f>C20*(1+0.07)^-($B20-Assumptions!$C$6)</f>
        <v>0</v>
      </c>
      <c r="E20" s="257">
        <f>IF($B20=Assumptions!$C$11,'Capital Costs'!$J$32,0)</f>
        <v>0</v>
      </c>
      <c r="F20" s="208">
        <f>E20*(1+0.07)^-($B20-Assumptions!$C$6)</f>
        <v>0</v>
      </c>
      <c r="G20" s="85"/>
      <c r="H20"/>
      <c r="I20"/>
      <c r="J20" s="85"/>
      <c r="L20"/>
      <c r="M20"/>
      <c r="P20"/>
      <c r="Q20"/>
      <c r="R20"/>
      <c r="S20"/>
    </row>
    <row r="21" spans="2:19" ht="15.75" customHeight="1" x14ac:dyDescent="0.25">
      <c r="B21" s="251">
        <f t="shared" si="4"/>
        <v>2033</v>
      </c>
      <c r="C21" s="254">
        <f t="shared" si="1"/>
        <v>0</v>
      </c>
      <c r="D21" s="136">
        <f>C21*(1+0.07)^-($B21-Assumptions!$C$6)</f>
        <v>0</v>
      </c>
      <c r="E21" s="257">
        <f>IF($B21=Assumptions!$C$11,'Capital Costs'!$J$32,0)</f>
        <v>0</v>
      </c>
      <c r="F21" s="208">
        <f>E21*(1+0.07)^-($B21-Assumptions!$C$6)</f>
        <v>0</v>
      </c>
      <c r="G21" s="85"/>
      <c r="H21" s="6" t="s">
        <v>107</v>
      </c>
      <c r="I21"/>
      <c r="J21" s="85"/>
      <c r="L21"/>
      <c r="M21"/>
      <c r="P21"/>
      <c r="Q21"/>
      <c r="R21"/>
      <c r="S21"/>
    </row>
    <row r="22" spans="2:19" ht="15.75" customHeight="1" x14ac:dyDescent="0.25">
      <c r="B22" s="251">
        <f t="shared" si="4"/>
        <v>2034</v>
      </c>
      <c r="C22" s="254">
        <f t="shared" si="1"/>
        <v>0</v>
      </c>
      <c r="D22" s="136">
        <f>C22*(1+0.07)^-($B22-Assumptions!$C$6)</f>
        <v>0</v>
      </c>
      <c r="E22" s="257">
        <f>IF($B22=Assumptions!$C$11,'Capital Costs'!$J$32,0)</f>
        <v>0</v>
      </c>
      <c r="F22" s="208">
        <f>E22*(1+0.07)^-($B22-Assumptions!$C$6)</f>
        <v>0</v>
      </c>
      <c r="G22" s="85"/>
      <c r="H22" s="38"/>
      <c r="I22" s="8"/>
      <c r="J22" s="228" t="s">
        <v>133</v>
      </c>
      <c r="K22" s="34"/>
      <c r="L22"/>
      <c r="M22"/>
      <c r="P22"/>
      <c r="Q22"/>
      <c r="R22"/>
      <c r="S22"/>
    </row>
    <row r="23" spans="2:19" ht="15.75" customHeight="1" x14ac:dyDescent="0.25">
      <c r="B23" s="251">
        <f t="shared" si="4"/>
        <v>2035</v>
      </c>
      <c r="C23" s="254">
        <f t="shared" si="1"/>
        <v>0</v>
      </c>
      <c r="D23" s="136">
        <f>C23*(1+0.07)^-($B23-Assumptions!$C$6)</f>
        <v>0</v>
      </c>
      <c r="E23" s="257">
        <f>IF($B23=Assumptions!$C$11,'Capital Costs'!$J$32,0)</f>
        <v>0</v>
      </c>
      <c r="F23" s="208">
        <f>E23*(1+0.07)^-($B23-Assumptions!$C$6)</f>
        <v>0</v>
      </c>
      <c r="G23" s="85"/>
      <c r="H23" s="554" t="s">
        <v>5</v>
      </c>
      <c r="I23" s="548" t="s">
        <v>28</v>
      </c>
      <c r="J23" s="548" t="s">
        <v>29</v>
      </c>
      <c r="K23" s="141"/>
      <c r="L23"/>
      <c r="M23"/>
      <c r="P23"/>
      <c r="Q23"/>
      <c r="R23"/>
      <c r="S23"/>
    </row>
    <row r="24" spans="2:19" ht="15.75" customHeight="1" x14ac:dyDescent="0.25">
      <c r="B24" s="251">
        <f t="shared" si="4"/>
        <v>2036</v>
      </c>
      <c r="C24" s="254">
        <f t="shared" si="1"/>
        <v>0</v>
      </c>
      <c r="D24" s="136">
        <f>C24*(1+0.07)^-($B24-Assumptions!$C$6)</f>
        <v>0</v>
      </c>
      <c r="E24" s="257">
        <f>IF($B24=Assumptions!$C$11,'Capital Costs'!$J$32,0)</f>
        <v>0</v>
      </c>
      <c r="F24" s="208">
        <f>E24*(1+0.07)^-($B24-Assumptions!$C$6)</f>
        <v>0</v>
      </c>
      <c r="G24" s="85"/>
      <c r="H24" s="555"/>
      <c r="I24" s="549"/>
      <c r="J24" s="549"/>
      <c r="K24" s="141"/>
      <c r="L24"/>
      <c r="M24"/>
      <c r="P24"/>
      <c r="Q24"/>
      <c r="R24"/>
      <c r="S24"/>
    </row>
    <row r="25" spans="2:19" ht="15.75" customHeight="1" x14ac:dyDescent="0.25">
      <c r="B25" s="251">
        <f t="shared" si="4"/>
        <v>2037</v>
      </c>
      <c r="C25" s="254">
        <f t="shared" si="1"/>
        <v>0</v>
      </c>
      <c r="D25" s="136">
        <f>C25*(1+0.07)^-($B25-Assumptions!$C$6)</f>
        <v>0</v>
      </c>
      <c r="E25" s="257">
        <f>IF($B25=Assumptions!$C$11,'Capital Costs'!$J$32,0)</f>
        <v>0</v>
      </c>
      <c r="F25" s="208">
        <f>E25*(1+0.07)^-($B25-Assumptions!$C$6)</f>
        <v>0</v>
      </c>
      <c r="G25" s="85"/>
      <c r="H25" s="556"/>
      <c r="I25" s="550"/>
      <c r="J25" s="550"/>
      <c r="K25" s="141"/>
      <c r="L25"/>
      <c r="M25"/>
      <c r="P25"/>
      <c r="Q25"/>
      <c r="R25"/>
      <c r="S25"/>
    </row>
    <row r="26" spans="2:19" ht="15.75" customHeight="1" x14ac:dyDescent="0.25">
      <c r="B26" s="251">
        <f t="shared" si="4"/>
        <v>2038</v>
      </c>
      <c r="C26" s="254">
        <f t="shared" si="1"/>
        <v>0</v>
      </c>
      <c r="D26" s="136">
        <f>C26*(1+0.07)^-($B26-Assumptions!$C$6)</f>
        <v>0</v>
      </c>
      <c r="E26" s="257">
        <f>IF($B26=Assumptions!$C$11,'Capital Costs'!$J$32,0)</f>
        <v>0</v>
      </c>
      <c r="F26" s="208">
        <f>E26*(1+0.07)^-($B26-Assumptions!$C$6)</f>
        <v>0</v>
      </c>
      <c r="G26" s="85"/>
      <c r="H26" s="9" t="s">
        <v>36</v>
      </c>
      <c r="I26" s="144">
        <v>0.99668901533542598</v>
      </c>
      <c r="J26" s="121">
        <f>I26*J13</f>
        <v>1549268.4269225879</v>
      </c>
      <c r="K26" s="142"/>
      <c r="L26"/>
      <c r="M26"/>
      <c r="P26"/>
      <c r="Q26"/>
      <c r="R26"/>
      <c r="S26"/>
    </row>
    <row r="27" spans="2:19" ht="15.75" customHeight="1" x14ac:dyDescent="0.25">
      <c r="B27" s="251">
        <f t="shared" si="4"/>
        <v>2039</v>
      </c>
      <c r="C27" s="254">
        <f t="shared" si="1"/>
        <v>0</v>
      </c>
      <c r="D27" s="136">
        <f>C27*(1+0.07)^-($B27-Assumptions!$C$6)</f>
        <v>0</v>
      </c>
      <c r="E27" s="257">
        <f>IF($B27=Assumptions!$C$11,'Capital Costs'!$J$32,0)</f>
        <v>0</v>
      </c>
      <c r="F27" s="208">
        <f>E27*(1+0.07)^-($B27-Assumptions!$C$6)</f>
        <v>0</v>
      </c>
      <c r="G27" s="85"/>
      <c r="H27" s="9" t="s">
        <v>37</v>
      </c>
      <c r="I27" s="144">
        <v>0.94960729545289124</v>
      </c>
      <c r="J27" s="121">
        <f t="shared" ref="J27:J31" si="5">I27*J14</f>
        <v>1631649.6751421855</v>
      </c>
      <c r="K27" s="142"/>
      <c r="L27"/>
      <c r="M27"/>
      <c r="P27"/>
      <c r="Q27"/>
      <c r="R27"/>
      <c r="S27"/>
    </row>
    <row r="28" spans="2:19" ht="15.75" customHeight="1" x14ac:dyDescent="0.25">
      <c r="B28" s="251">
        <f t="shared" si="4"/>
        <v>2040</v>
      </c>
      <c r="C28" s="254">
        <f t="shared" si="1"/>
        <v>0</v>
      </c>
      <c r="D28" s="136">
        <f>C28*(1+0.07)^-($B28-Assumptions!$C$6)</f>
        <v>0</v>
      </c>
      <c r="E28" s="257">
        <f>IF($B28=Assumptions!$C$11,'Capital Costs'!$J$32,0)</f>
        <v>0</v>
      </c>
      <c r="F28" s="208">
        <f>E28*(1+0.07)^-($B28-Assumptions!$C$6)</f>
        <v>0</v>
      </c>
      <c r="G28" s="85"/>
      <c r="H28" s="9" t="s">
        <v>38</v>
      </c>
      <c r="I28" s="144">
        <v>0.89915725708762995</v>
      </c>
      <c r="J28" s="121">
        <f t="shared" si="5"/>
        <v>19044003.319287665</v>
      </c>
      <c r="K28" s="142"/>
      <c r="L28"/>
      <c r="M28"/>
      <c r="P28"/>
      <c r="Q28"/>
      <c r="R28"/>
      <c r="S28"/>
    </row>
    <row r="29" spans="2:19" ht="15.75" customHeight="1" x14ac:dyDescent="0.25">
      <c r="B29" s="251">
        <f t="shared" si="2"/>
        <v>2041</v>
      </c>
      <c r="C29" s="254">
        <f t="shared" si="1"/>
        <v>0</v>
      </c>
      <c r="D29" s="136">
        <f>C29*(1+0.07)^-($B29-Assumptions!$C$6)</f>
        <v>0</v>
      </c>
      <c r="E29" s="257">
        <f>IF($B29=Assumptions!$C$11,'Capital Costs'!$J$32,0)</f>
        <v>0</v>
      </c>
      <c r="F29" s="208">
        <f>E29*(1+0.07)^-($B29-Assumptions!$C$6)</f>
        <v>0</v>
      </c>
      <c r="G29" s="85"/>
      <c r="H29" s="9" t="s">
        <v>39</v>
      </c>
      <c r="I29" s="144">
        <v>0.79464788577092815</v>
      </c>
      <c r="J29" s="121">
        <f t="shared" si="5"/>
        <v>10848570.312150121</v>
      </c>
      <c r="K29" s="142"/>
      <c r="L29"/>
      <c r="M29"/>
      <c r="P29"/>
      <c r="Q29"/>
      <c r="R29"/>
      <c r="S29"/>
    </row>
    <row r="30" spans="2:19" ht="15.75" customHeight="1" x14ac:dyDescent="0.25">
      <c r="B30" s="251">
        <f t="shared" si="2"/>
        <v>2042</v>
      </c>
      <c r="C30" s="254">
        <f t="shared" si="1"/>
        <v>0</v>
      </c>
      <c r="D30" s="136">
        <f>C30*(1+0.07)^-($B30-Assumptions!$C$6)</f>
        <v>0</v>
      </c>
      <c r="E30" s="257">
        <f>IF($B30=Assumptions!$C$11,'Capital Costs'!$J$32,0)</f>
        <v>0</v>
      </c>
      <c r="F30" s="208">
        <f>E30*(1+0.07)^-($B30-Assumptions!$C$6)</f>
        <v>0</v>
      </c>
      <c r="G30" s="85"/>
      <c r="H30" s="9" t="s">
        <v>40</v>
      </c>
      <c r="I30" s="144">
        <v>0.35184006268551071</v>
      </c>
      <c r="J30" s="121">
        <f t="shared" si="5"/>
        <v>553030.34126027254</v>
      </c>
      <c r="K30" s="142"/>
      <c r="L30"/>
      <c r="M30"/>
      <c r="P30"/>
      <c r="Q30"/>
      <c r="R30"/>
      <c r="S30"/>
    </row>
    <row r="31" spans="2:19" ht="15.75" customHeight="1" x14ac:dyDescent="0.25">
      <c r="B31" s="251">
        <f t="shared" si="2"/>
        <v>2043</v>
      </c>
      <c r="C31" s="254">
        <f t="shared" si="1"/>
        <v>0</v>
      </c>
      <c r="D31" s="136">
        <f>C31*(1+0.07)^-($B31-Assumptions!$C$6)</f>
        <v>0</v>
      </c>
      <c r="E31" s="257">
        <f>IF($B31=Assumptions!$C$11,'Capital Costs'!$J$32,0)</f>
        <v>0</v>
      </c>
      <c r="F31" s="208">
        <f>E31*(1+0.07)^-($B31-Assumptions!$C$6)</f>
        <v>0</v>
      </c>
      <c r="G31" s="85"/>
      <c r="H31" s="9" t="s">
        <v>41</v>
      </c>
      <c r="I31" s="144">
        <v>0</v>
      </c>
      <c r="J31" s="121">
        <f t="shared" si="5"/>
        <v>0</v>
      </c>
      <c r="K31" s="142"/>
      <c r="L31"/>
      <c r="M31"/>
      <c r="P31"/>
      <c r="Q31"/>
      <c r="R31"/>
      <c r="S31"/>
    </row>
    <row r="32" spans="2:19" ht="15.75" customHeight="1" x14ac:dyDescent="0.25">
      <c r="B32" s="251">
        <f t="shared" si="2"/>
        <v>2044</v>
      </c>
      <c r="C32" s="254">
        <f t="shared" si="1"/>
        <v>0</v>
      </c>
      <c r="D32" s="136">
        <f>C32*(1+0.07)^-($B32-Assumptions!$C$6)</f>
        <v>0</v>
      </c>
      <c r="E32" s="257">
        <f>IF($B32=Assumptions!$C$11,'Capital Costs'!$J$32,0)</f>
        <v>0</v>
      </c>
      <c r="F32" s="208">
        <f>E32*(1+0.07)^-($B32-Assumptions!$C$6)</f>
        <v>0</v>
      </c>
      <c r="G32" s="85"/>
      <c r="H32" s="551" t="s">
        <v>35</v>
      </c>
      <c r="I32" s="552"/>
      <c r="J32" s="42">
        <f>SUM(J26:J31)</f>
        <v>33626522.074762829</v>
      </c>
      <c r="K32" s="140"/>
      <c r="L32"/>
      <c r="M32"/>
      <c r="P32"/>
      <c r="Q32"/>
      <c r="R32"/>
      <c r="S32"/>
    </row>
    <row r="33" spans="1:19" ht="15.75" customHeight="1" x14ac:dyDescent="0.25">
      <c r="B33" s="251">
        <f t="shared" si="2"/>
        <v>2045</v>
      </c>
      <c r="C33" s="254">
        <f t="shared" si="1"/>
        <v>0</v>
      </c>
      <c r="D33" s="136">
        <f>C33*(1+0.07)^-($B33-Assumptions!$C$6)</f>
        <v>0</v>
      </c>
      <c r="E33" s="257">
        <f>IF($B33=Assumptions!$C$11,'Capital Costs'!$J$32,0)</f>
        <v>33626522.074762829</v>
      </c>
      <c r="F33" s="208">
        <f>E33*(1+0.07)^-($B33-Assumptions!$C$6)</f>
        <v>6195659.0352084842</v>
      </c>
      <c r="G33" s="19"/>
      <c r="H33"/>
      <c r="I33"/>
      <c r="J33" s="85"/>
      <c r="L33"/>
      <c r="M33"/>
      <c r="P33"/>
      <c r="Q33"/>
      <c r="R33"/>
      <c r="S33"/>
    </row>
    <row r="34" spans="1:19" ht="15.75" customHeight="1" x14ac:dyDescent="0.25">
      <c r="A34" s="19"/>
      <c r="B34" s="251">
        <f t="shared" si="2"/>
        <v>2046</v>
      </c>
      <c r="C34" s="254">
        <f t="shared" si="1"/>
        <v>0</v>
      </c>
      <c r="D34" s="136">
        <f>C34*(1+0.07)^-($B34-Assumptions!$C$6)</f>
        <v>0</v>
      </c>
      <c r="E34" s="257">
        <f>IF($B34=Assumptions!$C$11,'Capital Costs'!$J$32,0)</f>
        <v>0</v>
      </c>
      <c r="F34" s="208">
        <f>E34*(1+0.07)^-($B34-Assumptions!$C$6)</f>
        <v>0</v>
      </c>
      <c r="G34" s="85"/>
      <c r="H34" s="303" t="s">
        <v>5202</v>
      </c>
      <c r="I34"/>
      <c r="J34" s="85"/>
      <c r="L34"/>
      <c r="M34"/>
      <c r="P34"/>
      <c r="Q34"/>
      <c r="R34"/>
      <c r="S34"/>
    </row>
    <row r="35" spans="1:19" ht="15.75" customHeight="1" thickBot="1" x14ac:dyDescent="0.3">
      <c r="A35" s="85"/>
      <c r="B35" s="252">
        <f t="shared" si="2"/>
        <v>2047</v>
      </c>
      <c r="C35" s="255">
        <f t="shared" si="1"/>
        <v>0</v>
      </c>
      <c r="D35" s="137">
        <f>C35*(1+0.07)^-($B35-Assumptions!$C$6)</f>
        <v>0</v>
      </c>
      <c r="E35" s="258">
        <f>IF($B35=Assumptions!$C$11,'Capital Costs'!$J$32,0)</f>
        <v>0</v>
      </c>
      <c r="F35" s="214">
        <f>E35*(1+0.07)^-($B35-Assumptions!$C$6)</f>
        <v>0</v>
      </c>
      <c r="G35" s="85"/>
      <c r="H35" s="114">
        <f>118.37/113.648</f>
        <v>1.0415493453470366</v>
      </c>
      <c r="I35"/>
      <c r="J35" s="85"/>
      <c r="M35"/>
      <c r="P35"/>
      <c r="Q35"/>
      <c r="R35"/>
      <c r="S35"/>
    </row>
    <row r="36" spans="1:19" s="85" customFormat="1" ht="15.75" customHeight="1" x14ac:dyDescent="0.25">
      <c r="C36" s="242"/>
      <c r="D36" s="242">
        <f>SUM(D8:D35)</f>
        <v>43023152.803829804</v>
      </c>
      <c r="F36" s="151">
        <f>SUM(F8:F35)</f>
        <v>6195659.0352084842</v>
      </c>
      <c r="L36"/>
    </row>
    <row r="37" spans="1:19" ht="15.75" customHeight="1" x14ac:dyDescent="0.25">
      <c r="C37" s="238"/>
      <c r="D37" s="238"/>
      <c r="E37" s="85"/>
      <c r="F37" s="85"/>
      <c r="G37" s="85"/>
      <c r="H37"/>
      <c r="I37"/>
      <c r="J37" s="85"/>
      <c r="L37"/>
      <c r="M37"/>
      <c r="P37"/>
      <c r="Q37"/>
      <c r="R37"/>
      <c r="S37"/>
    </row>
    <row r="38" spans="1:19" ht="15.75" customHeight="1" x14ac:dyDescent="0.25">
      <c r="C38" s="238"/>
      <c r="D38" s="238"/>
      <c r="E38" s="85"/>
      <c r="F38" s="85"/>
      <c r="G38" s="19"/>
      <c r="H38" s="19"/>
      <c r="I38" s="19"/>
      <c r="J38" s="19"/>
      <c r="M38"/>
      <c r="P38"/>
      <c r="Q38"/>
      <c r="R38"/>
      <c r="S38"/>
    </row>
    <row r="39" spans="1:19" ht="15.75" customHeight="1" x14ac:dyDescent="0.25">
      <c r="A39" s="85"/>
      <c r="B39" s="21" t="s">
        <v>3</v>
      </c>
      <c r="C39" s="19"/>
      <c r="D39" s="19"/>
      <c r="E39" s="19"/>
      <c r="F39" s="19"/>
      <c r="G39" s="269"/>
      <c r="H39" s="269"/>
      <c r="I39" s="269"/>
      <c r="J39" s="269"/>
      <c r="K39" s="269"/>
      <c r="L39" s="269"/>
    </row>
    <row r="40" spans="1:19" ht="15.75" customHeight="1" x14ac:dyDescent="0.25">
      <c r="A40" s="225" t="s">
        <v>32</v>
      </c>
      <c r="B40" s="560" t="s">
        <v>5218</v>
      </c>
      <c r="C40" s="560"/>
      <c r="D40" s="560"/>
      <c r="E40" s="560"/>
      <c r="F40" s="560"/>
      <c r="G40" s="269"/>
      <c r="H40" s="269"/>
      <c r="I40" s="269"/>
      <c r="J40" s="269"/>
      <c r="K40" s="269"/>
      <c r="L40" s="269"/>
      <c r="R40" s="151"/>
    </row>
    <row r="41" spans="1:19" ht="15.75" customHeight="1" x14ac:dyDescent="0.25">
      <c r="A41" s="85"/>
      <c r="B41" s="560"/>
      <c r="C41" s="560"/>
      <c r="D41" s="560"/>
      <c r="E41" s="560"/>
      <c r="F41" s="560"/>
      <c r="G41" s="269"/>
      <c r="H41" s="269"/>
      <c r="I41" s="269"/>
      <c r="J41" s="269"/>
      <c r="K41" s="269"/>
      <c r="L41" s="269"/>
      <c r="N41" s="85"/>
      <c r="O41" s="85"/>
      <c r="R41" s="152"/>
    </row>
    <row r="42" spans="1:19" ht="15.75" customHeight="1" x14ac:dyDescent="0.25">
      <c r="A42" s="85"/>
      <c r="B42" s="560"/>
      <c r="C42" s="560"/>
      <c r="D42" s="560"/>
      <c r="E42" s="560"/>
      <c r="F42" s="560"/>
      <c r="G42" s="269"/>
      <c r="H42" s="269"/>
      <c r="I42" s="269"/>
      <c r="J42" s="269"/>
      <c r="K42" s="269"/>
      <c r="L42" s="269"/>
    </row>
    <row r="43" spans="1:19" ht="15.75" customHeight="1" x14ac:dyDescent="0.25">
      <c r="A43" s="225"/>
      <c r="B43" s="31"/>
      <c r="C43" s="31"/>
      <c r="D43" s="31"/>
      <c r="E43" s="31"/>
      <c r="F43" s="31"/>
      <c r="G43" s="269"/>
      <c r="H43" s="269"/>
      <c r="I43" s="269"/>
      <c r="J43" s="269"/>
      <c r="K43" s="269"/>
      <c r="L43" s="269"/>
      <c r="N43" s="304"/>
    </row>
    <row r="44" spans="1:19" ht="15.75" customHeight="1" x14ac:dyDescent="0.25">
      <c r="A44" s="225" t="s">
        <v>31</v>
      </c>
      <c r="B44" s="560" t="s">
        <v>122</v>
      </c>
      <c r="C44" s="560"/>
      <c r="D44" s="560"/>
      <c r="E44" s="560"/>
      <c r="F44" s="560"/>
      <c r="G44" s="269"/>
      <c r="H44" s="269"/>
      <c r="I44" s="269"/>
      <c r="J44" s="269"/>
      <c r="K44" s="269"/>
      <c r="L44" s="269"/>
    </row>
    <row r="45" spans="1:19" ht="15" customHeight="1" x14ac:dyDescent="0.25">
      <c r="A45" s="76"/>
      <c r="B45" s="560"/>
      <c r="C45" s="560"/>
      <c r="D45" s="560"/>
      <c r="E45" s="560"/>
      <c r="F45" s="560"/>
      <c r="G45" s="269"/>
      <c r="H45" s="269"/>
      <c r="I45" s="269"/>
      <c r="J45" s="269"/>
      <c r="K45" s="269"/>
      <c r="L45" s="269"/>
    </row>
    <row r="46" spans="1:19" x14ac:dyDescent="0.25">
      <c r="A46" s="76"/>
      <c r="B46" s="560"/>
      <c r="C46" s="560"/>
      <c r="D46" s="560"/>
      <c r="E46" s="560"/>
      <c r="F46" s="560"/>
      <c r="G46" s="269"/>
      <c r="H46" s="269"/>
      <c r="I46" s="269"/>
      <c r="J46" s="269"/>
      <c r="K46" s="269"/>
      <c r="L46" s="269"/>
    </row>
    <row r="47" spans="1:19" x14ac:dyDescent="0.25">
      <c r="A47" s="225"/>
      <c r="B47" s="560"/>
      <c r="C47" s="560"/>
      <c r="D47" s="560"/>
      <c r="E47" s="560"/>
      <c r="F47" s="560"/>
      <c r="G47" s="269"/>
      <c r="H47" s="269"/>
      <c r="I47" s="269"/>
      <c r="J47" s="269"/>
      <c r="K47" s="269"/>
      <c r="L47" s="269"/>
    </row>
    <row r="48" spans="1:19" x14ac:dyDescent="0.25">
      <c r="A48" s="85"/>
      <c r="B48" s="560"/>
      <c r="C48" s="560"/>
      <c r="D48" s="560"/>
      <c r="E48" s="560"/>
      <c r="F48" s="560"/>
      <c r="G48" s="269"/>
      <c r="H48" s="269"/>
      <c r="I48" s="269"/>
      <c r="J48" s="269"/>
      <c r="K48" s="269"/>
      <c r="L48" s="269"/>
    </row>
    <row r="49" spans="1:12" x14ac:dyDescent="0.25">
      <c r="A49" s="85"/>
      <c r="B49" s="560"/>
      <c r="C49" s="560"/>
      <c r="D49" s="560"/>
      <c r="E49" s="560"/>
      <c r="F49" s="560"/>
      <c r="G49" s="269"/>
      <c r="H49" s="269"/>
      <c r="I49" s="269"/>
      <c r="J49" s="269"/>
      <c r="K49" s="269"/>
      <c r="L49" s="269"/>
    </row>
    <row r="50" spans="1:12" ht="15" customHeight="1" x14ac:dyDescent="0.25">
      <c r="A50" s="7"/>
      <c r="B50" s="560"/>
      <c r="C50" s="560"/>
      <c r="D50" s="560"/>
      <c r="E50" s="560"/>
      <c r="F50" s="560"/>
      <c r="G50" s="269"/>
      <c r="H50" s="269"/>
      <c r="I50" s="269"/>
      <c r="J50" s="269"/>
      <c r="K50" s="269"/>
      <c r="L50" s="269"/>
    </row>
    <row r="51" spans="1:12" x14ac:dyDescent="0.25">
      <c r="A51" s="76"/>
      <c r="B51" s="560"/>
      <c r="C51" s="560"/>
      <c r="D51" s="560"/>
      <c r="E51" s="560"/>
      <c r="F51" s="560"/>
      <c r="G51" s="269"/>
      <c r="H51" s="269"/>
      <c r="I51" s="269"/>
      <c r="J51" s="269"/>
      <c r="K51" s="269"/>
      <c r="L51" s="269"/>
    </row>
    <row r="52" spans="1:12" x14ac:dyDescent="0.25">
      <c r="B52" s="560"/>
      <c r="C52" s="560"/>
      <c r="D52" s="560"/>
      <c r="E52" s="560"/>
      <c r="F52" s="560"/>
    </row>
    <row r="54" spans="1:12" ht="15" customHeight="1" x14ac:dyDescent="0.25"/>
    <row r="60" spans="1:12" ht="15" customHeight="1" x14ac:dyDescent="0.25"/>
  </sheetData>
  <mergeCells count="19">
    <mergeCell ref="B44:F52"/>
    <mergeCell ref="B40:F42"/>
    <mergeCell ref="C5:D5"/>
    <mergeCell ref="C4:D4"/>
    <mergeCell ref="E4:F4"/>
    <mergeCell ref="E6:E7"/>
    <mergeCell ref="F6:F7"/>
    <mergeCell ref="E5:F5"/>
    <mergeCell ref="B6:B7"/>
    <mergeCell ref="C6:C7"/>
    <mergeCell ref="D6:D7"/>
    <mergeCell ref="J10:J12"/>
    <mergeCell ref="J23:J25"/>
    <mergeCell ref="H32:I32"/>
    <mergeCell ref="H19:I19"/>
    <mergeCell ref="H10:H12"/>
    <mergeCell ref="H23:H25"/>
    <mergeCell ref="I10:I12"/>
    <mergeCell ref="I23:I25"/>
  </mergeCells>
  <pageMargins left="0.25" right="0.25" top="0.75" bottom="0.75" header="0.3" footer="0.3"/>
  <pageSetup paperSize="119" scale="4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Z58"/>
  <sheetViews>
    <sheetView view="pageBreakPreview" zoomScale="85" zoomScaleNormal="85" zoomScaleSheetLayoutView="85" workbookViewId="0">
      <selection activeCell="I13" sqref="I13"/>
    </sheetView>
  </sheetViews>
  <sheetFormatPr defaultColWidth="9.140625" defaultRowHeight="15" x14ac:dyDescent="0.25"/>
  <cols>
    <col min="1" max="1" width="5.7109375" style="19" customWidth="1"/>
    <col min="2" max="2" width="16.140625" style="19" customWidth="1"/>
    <col min="3" max="11" width="15.85546875" style="19" customWidth="1"/>
    <col min="12" max="16" width="9.140625" style="19"/>
    <col min="17" max="26" width="10.85546875" style="19" customWidth="1"/>
    <col min="27" max="16384" width="9.140625" style="19"/>
  </cols>
  <sheetData>
    <row r="1" spans="2:26" x14ac:dyDescent="0.25">
      <c r="B1" s="19">
        <v>1</v>
      </c>
      <c r="C1" s="19">
        <f t="shared" ref="C1" si="0">B1+1</f>
        <v>2</v>
      </c>
      <c r="D1" s="19">
        <f t="shared" ref="D1" si="1">C1+1</f>
        <v>3</v>
      </c>
      <c r="E1" s="19">
        <f t="shared" ref="E1" si="2">D1+1</f>
        <v>4</v>
      </c>
      <c r="F1" s="19">
        <f t="shared" ref="F1" si="3">E1+1</f>
        <v>5</v>
      </c>
      <c r="G1" s="19">
        <f t="shared" ref="G1" si="4">F1+1</f>
        <v>6</v>
      </c>
      <c r="H1" s="19">
        <f t="shared" ref="H1" si="5">G1+1</f>
        <v>7</v>
      </c>
      <c r="I1" s="19">
        <f t="shared" ref="I1" si="6">H1+1</f>
        <v>8</v>
      </c>
      <c r="J1" s="19">
        <f t="shared" ref="J1" si="7">I1+1</f>
        <v>9</v>
      </c>
    </row>
    <row r="2" spans="2:26" x14ac:dyDescent="0.25">
      <c r="B2" s="101"/>
      <c r="C2" s="565" t="s">
        <v>142</v>
      </c>
      <c r="D2" s="566"/>
      <c r="E2" s="567"/>
      <c r="F2" s="578" t="s">
        <v>141</v>
      </c>
      <c r="G2" s="578"/>
      <c r="H2" s="578"/>
      <c r="I2" s="578"/>
      <c r="J2" s="578"/>
      <c r="K2" s="578"/>
    </row>
    <row r="3" spans="2:26" x14ac:dyDescent="0.25">
      <c r="B3" s="101"/>
      <c r="C3" s="127" t="s">
        <v>42</v>
      </c>
      <c r="D3" s="127" t="s">
        <v>43</v>
      </c>
      <c r="E3" s="127" t="s">
        <v>69</v>
      </c>
      <c r="F3" s="578" t="s">
        <v>158</v>
      </c>
      <c r="G3" s="578"/>
      <c r="H3" s="578"/>
      <c r="I3" s="578" t="s">
        <v>157</v>
      </c>
      <c r="J3" s="578"/>
      <c r="K3" s="578"/>
    </row>
    <row r="4" spans="2:26" x14ac:dyDescent="0.25">
      <c r="B4" s="174" t="s">
        <v>92</v>
      </c>
      <c r="C4" s="127" t="s">
        <v>45</v>
      </c>
      <c r="D4" s="127" t="s">
        <v>45</v>
      </c>
      <c r="E4" s="127" t="s">
        <v>45</v>
      </c>
      <c r="F4" s="127" t="s">
        <v>42</v>
      </c>
      <c r="G4" s="127" t="s">
        <v>43</v>
      </c>
      <c r="H4" s="127" t="s">
        <v>69</v>
      </c>
      <c r="I4" s="127" t="s">
        <v>42</v>
      </c>
      <c r="J4" s="127" t="s">
        <v>43</v>
      </c>
      <c r="K4" s="127" t="s">
        <v>69</v>
      </c>
      <c r="N4" s="579" t="s">
        <v>159</v>
      </c>
      <c r="O4" s="579"/>
    </row>
    <row r="5" spans="2:26" x14ac:dyDescent="0.25">
      <c r="B5" s="128">
        <v>2014</v>
      </c>
      <c r="C5" s="173">
        <f>[15]Subarea_Expanded!$C$6</f>
        <v>7194763.4400000013</v>
      </c>
      <c r="D5" s="173">
        <f>[15]Subarea_Expanded!$G$6</f>
        <v>7207379.2000000002</v>
      </c>
      <c r="E5" s="173">
        <f>C5-D5</f>
        <v>-12615.759999998845</v>
      </c>
      <c r="F5" s="173">
        <f>[15]Subarea_Expanded!$D$6</f>
        <v>154932.25</v>
      </c>
      <c r="G5" s="173">
        <f>[15]Subarea_Expanded!$H$6</f>
        <v>154527.4</v>
      </c>
      <c r="H5" s="173">
        <f>F5-G5</f>
        <v>404.85000000000582</v>
      </c>
      <c r="I5" s="173">
        <v>140.43627408607102</v>
      </c>
      <c r="J5" s="173">
        <v>137.5</v>
      </c>
      <c r="K5" s="173">
        <f>I5-J5</f>
        <v>2.9362740860710232</v>
      </c>
      <c r="N5" s="245">
        <f>C5/F5</f>
        <v>46.438126600497966</v>
      </c>
      <c r="O5" s="245">
        <f>D5/G5</f>
        <v>46.641431875512048</v>
      </c>
      <c r="Q5" s="173">
        <v>7183548.0300000012</v>
      </c>
      <c r="R5" s="173">
        <v>7190987.2500000009</v>
      </c>
      <c r="S5" s="173">
        <v>7194763.4400000013</v>
      </c>
      <c r="T5" s="173">
        <v>7207379.2000000002</v>
      </c>
      <c r="U5" s="173">
        <f>Q5-T5</f>
        <v>-23831.169999998994</v>
      </c>
      <c r="V5" s="173">
        <v>154871.48000000004</v>
      </c>
      <c r="W5" s="173">
        <v>154793.8277385135</v>
      </c>
      <c r="X5" s="173">
        <v>154830.68432541389</v>
      </c>
      <c r="Y5" s="173">
        <v>154527.4</v>
      </c>
      <c r="Z5" s="173">
        <f>V5-Y5</f>
        <v>344.0800000000454</v>
      </c>
    </row>
    <row r="6" spans="2:26" x14ac:dyDescent="0.25">
      <c r="B6" s="128">
        <v>2040</v>
      </c>
      <c r="C6" s="173">
        <f>[15]Subarea_Expanded!$C$30</f>
        <v>9383009.8600000013</v>
      </c>
      <c r="D6" s="173">
        <f>[15]Subarea_Expanded!$G$30</f>
        <v>9397261.2599999998</v>
      </c>
      <c r="E6" s="173">
        <f>C6-D6</f>
        <v>-14251.39999999851</v>
      </c>
      <c r="F6" s="173">
        <f>[15]Subarea_Expanded!$D$30</f>
        <v>213832.06000000006</v>
      </c>
      <c r="G6" s="173">
        <f>[15]Subarea_Expanded!$H$30</f>
        <v>213296.36999999994</v>
      </c>
      <c r="H6" s="173">
        <f>F6-G6</f>
        <v>535.69000000011874</v>
      </c>
      <c r="I6" s="173">
        <v>225.06096501018777</v>
      </c>
      <c r="J6" s="173">
        <v>175.7</v>
      </c>
      <c r="K6" s="173">
        <f>I6-J6</f>
        <v>49.360965010187783</v>
      </c>
      <c r="N6" s="245">
        <f>C6/F6</f>
        <v>43.880276231730633</v>
      </c>
      <c r="O6" s="245">
        <f>D6/G6</f>
        <v>44.057295771137611</v>
      </c>
      <c r="Q6" s="173">
        <v>7202601.370000001</v>
      </c>
      <c r="R6" s="173">
        <v>0</v>
      </c>
      <c r="S6" s="173">
        <v>0</v>
      </c>
      <c r="T6" s="173">
        <v>9.3800000000046566</v>
      </c>
      <c r="U6" s="173">
        <f>Q6-T6</f>
        <v>7202591.9900000012</v>
      </c>
      <c r="V6" s="173">
        <v>154020.62406756604</v>
      </c>
      <c r="W6" s="173">
        <v>-369.22120422694326</v>
      </c>
      <c r="X6" s="173">
        <v>-203.04293762538853</v>
      </c>
      <c r="Y6" s="173">
        <v>0</v>
      </c>
      <c r="Z6" s="173">
        <f>V6-Y6</f>
        <v>154020.62406756604</v>
      </c>
    </row>
    <row r="7" spans="2:26" x14ac:dyDescent="0.25">
      <c r="B7" s="129" t="s">
        <v>70</v>
      </c>
      <c r="C7" s="200">
        <f>((C6-C5)/C5)/($B6-$B5)</f>
        <v>1.16978583865926E-2</v>
      </c>
      <c r="D7" s="200">
        <f t="shared" ref="D7:J7" si="8">((D6-D5)/D5)/($B6-$B5)</f>
        <v>1.1686110962071077E-2</v>
      </c>
      <c r="E7" s="200">
        <f t="shared" si="8"/>
        <v>4.9865589365383958E-3</v>
      </c>
      <c r="F7" s="200">
        <f t="shared" si="8"/>
        <v>1.4621728579377824E-2</v>
      </c>
      <c r="G7" s="200">
        <f t="shared" si="8"/>
        <v>1.4627470597447428E-2</v>
      </c>
      <c r="H7" s="200">
        <f>((H6-H5)/H5)/($B6-$B5)</f>
        <v>1.2430054816134279E-2</v>
      </c>
      <c r="I7" s="200">
        <f t="shared" si="8"/>
        <v>2.317631841171542E-2</v>
      </c>
      <c r="J7" s="200">
        <f t="shared" si="8"/>
        <v>1.0685314685314683E-2</v>
      </c>
      <c r="K7" s="200">
        <f>((K6-K5)/K5)/($B6-$B5)</f>
        <v>0.60810570920924678</v>
      </c>
    </row>
    <row r="8" spans="2:26" x14ac:dyDescent="0.25">
      <c r="B8" s="6" t="s">
        <v>71</v>
      </c>
      <c r="C8" s="21"/>
      <c r="J8" s="21"/>
      <c r="K8" s="21"/>
    </row>
    <row r="9" spans="2:26" ht="19.5" thickBot="1" x14ac:dyDescent="0.35">
      <c r="C9" s="203"/>
      <c r="D9" s="203"/>
      <c r="E9" s="203"/>
      <c r="F9" s="274"/>
      <c r="G9" s="274"/>
      <c r="H9" s="274"/>
      <c r="I9" s="274"/>
      <c r="J9" s="274"/>
      <c r="K9" s="274"/>
    </row>
    <row r="10" spans="2:26" ht="35.1" customHeight="1" thickBot="1" x14ac:dyDescent="0.3">
      <c r="B10" s="568" t="s">
        <v>0</v>
      </c>
      <c r="C10" s="571" t="s">
        <v>101</v>
      </c>
      <c r="D10" s="572"/>
      <c r="E10" s="573"/>
      <c r="F10" s="586" t="s">
        <v>77</v>
      </c>
      <c r="G10" s="587"/>
      <c r="H10" s="587"/>
      <c r="I10" s="587"/>
      <c r="J10" s="587"/>
      <c r="K10" s="588"/>
    </row>
    <row r="11" spans="2:26" ht="35.1" customHeight="1" thickBot="1" x14ac:dyDescent="0.3">
      <c r="B11" s="569"/>
      <c r="C11" s="574" t="s">
        <v>42</v>
      </c>
      <c r="D11" s="503" t="s">
        <v>43</v>
      </c>
      <c r="E11" s="576" t="s">
        <v>72</v>
      </c>
      <c r="F11" s="580" t="s">
        <v>158</v>
      </c>
      <c r="G11" s="581"/>
      <c r="H11" s="582"/>
      <c r="I11" s="583" t="s">
        <v>157</v>
      </c>
      <c r="J11" s="584"/>
      <c r="K11" s="585"/>
    </row>
    <row r="12" spans="2:26" ht="35.1" customHeight="1" thickBot="1" x14ac:dyDescent="0.3">
      <c r="B12" s="570"/>
      <c r="C12" s="575"/>
      <c r="D12" s="504"/>
      <c r="E12" s="577"/>
      <c r="F12" s="268" t="s">
        <v>42</v>
      </c>
      <c r="G12" s="270" t="s">
        <v>43</v>
      </c>
      <c r="H12" s="271" t="s">
        <v>72</v>
      </c>
      <c r="I12" s="281" t="s">
        <v>42</v>
      </c>
      <c r="J12" s="282" t="s">
        <v>43</v>
      </c>
      <c r="K12" s="283" t="s">
        <v>72</v>
      </c>
    </row>
    <row r="13" spans="2:26" x14ac:dyDescent="0.25">
      <c r="B13" s="22">
        <f>Assumptions!C10</f>
        <v>2026</v>
      </c>
      <c r="C13" s="275">
        <f>TREND(C$5:C$6,$B$5:$B$6,$B13)*Assumptions!$C$13</f>
        <v>2994724014.046164</v>
      </c>
      <c r="D13" s="276">
        <f>TREND(D$5:D$6,$B$5:$B$6,$B13)*Assumptions!$C$13</f>
        <v>2999604308.8769164</v>
      </c>
      <c r="E13" s="113">
        <f t="shared" ref="E13:E32" si="9">D13-C13</f>
        <v>4880294.8307523727</v>
      </c>
      <c r="F13" s="275">
        <f>TREND(F$5:F$6,$B$5:$B$6,$B13)*Assumptions!$C$13</f>
        <v>66472623.857692659</v>
      </c>
      <c r="G13" s="276">
        <f>TREND(G$5:G$6,$B$5:$B$6,$B13)*Assumptions!$C$13</f>
        <v>66302812.100000016</v>
      </c>
      <c r="H13" s="113">
        <f t="shared" ref="H13:H32" si="10">G13-F13</f>
        <v>-169811.75769264251</v>
      </c>
      <c r="I13" s="277">
        <f>TREND(I$5:I$6,$B$5:$B$6,$B13)*Assumptions!$C$13</f>
        <v>65515.245666324678</v>
      </c>
      <c r="J13" s="284">
        <f>TREND(J$5:J$6,$B$5:$B$6,$B13)*Assumptions!$C$13</f>
        <v>56622.730769230737</v>
      </c>
      <c r="K13" s="113">
        <f t="shared" ref="K13:K32" si="11">J13-I13</f>
        <v>-8892.5148970939408</v>
      </c>
    </row>
    <row r="14" spans="2:26" x14ac:dyDescent="0.25">
      <c r="B14" s="23">
        <f>B13+1</f>
        <v>2027</v>
      </c>
      <c r="C14" s="277">
        <f>TREND(C$5:C$6,$B$5:$B$6,$B14)*Assumptions!$C$13</f>
        <v>3025443627.2500024</v>
      </c>
      <c r="D14" s="278">
        <f>TREND(D$5:D$6,$B$5:$B$6,$B14)*Assumptions!$C$13</f>
        <v>3030346883.949996</v>
      </c>
      <c r="E14" s="172">
        <f t="shared" si="9"/>
        <v>4903256.6999936104</v>
      </c>
      <c r="F14" s="277">
        <f>TREND(F$5:F$6,$B$5:$B$6,$B14)*Assumptions!$C$13</f>
        <v>67299486.575000092</v>
      </c>
      <c r="G14" s="278">
        <f>TREND(G$5:G$6,$B$5:$B$6,$B14)*Assumptions!$C$13</f>
        <v>67127838.024999917</v>
      </c>
      <c r="H14" s="172">
        <f t="shared" si="10"/>
        <v>-171648.55000017583</v>
      </c>
      <c r="I14" s="277">
        <f>TREND(I$5:I$6,$B$5:$B$6,$B14)*Assumptions!$C$13</f>
        <v>66703.24613506734</v>
      </c>
      <c r="J14" s="278">
        <f>TREND(J$5:J$6,$B$5:$B$6,$B14)*Assumptions!$C$13</f>
        <v>57158.999999999964</v>
      </c>
      <c r="K14" s="172">
        <f t="shared" si="11"/>
        <v>-9544.2461350673766</v>
      </c>
    </row>
    <row r="15" spans="2:26" x14ac:dyDescent="0.25">
      <c r="B15" s="23">
        <f t="shared" ref="B15:B32" si="12">B14+1</f>
        <v>2028</v>
      </c>
      <c r="C15" s="277">
        <f>TREND(C$5:C$6,$B$5:$B$6,$B15)*Assumptions!$C$13</f>
        <v>3056163240.4538512</v>
      </c>
      <c r="D15" s="278">
        <f>TREND(D$5:D$6,$B$5:$B$6,$B15)*Assumptions!$C$13</f>
        <v>3061089459.0230756</v>
      </c>
      <c r="E15" s="172">
        <f t="shared" si="9"/>
        <v>4926218.5692243576</v>
      </c>
      <c r="F15" s="277">
        <f>TREND(F$5:F$6,$B$5:$B$6,$B15)*Assumptions!$C$13</f>
        <v>68126349.292307869</v>
      </c>
      <c r="G15" s="278">
        <f>TREND(G$5:G$6,$B$5:$B$6,$B15)*Assumptions!$C$13</f>
        <v>67952863.949999824</v>
      </c>
      <c r="H15" s="172">
        <f t="shared" si="10"/>
        <v>-173485.34230804443</v>
      </c>
      <c r="I15" s="277">
        <f>TREND(I$5:I$6,$B$5:$B$6,$B15)*Assumptions!$C$13</f>
        <v>67891.246603809661</v>
      </c>
      <c r="J15" s="278">
        <f>TREND(J$5:J$6,$B$5:$B$6,$B15)*Assumptions!$C$13</f>
        <v>57695.269230769198</v>
      </c>
      <c r="K15" s="172">
        <f t="shared" si="11"/>
        <v>-10195.977373040463</v>
      </c>
    </row>
    <row r="16" spans="2:26" x14ac:dyDescent="0.25">
      <c r="B16" s="23">
        <f t="shared" si="12"/>
        <v>2029</v>
      </c>
      <c r="C16" s="277">
        <f>TREND(C$5:C$6,$B$5:$B$6,$B16)*Assumptions!$C$13</f>
        <v>3086882853.6577001</v>
      </c>
      <c r="D16" s="278">
        <f>TREND(D$5:D$6,$B$5:$B$6,$B16)*Assumptions!$C$13</f>
        <v>3091832034.0961442</v>
      </c>
      <c r="E16" s="172">
        <f t="shared" si="9"/>
        <v>4949180.4384441376</v>
      </c>
      <c r="F16" s="277">
        <f>TREND(F$5:F$6,$B$5:$B$6,$B16)*Assumptions!$C$13</f>
        <v>68953212.009615645</v>
      </c>
      <c r="G16" s="278">
        <f>TREND(G$5:G$6,$B$5:$B$6,$B16)*Assumptions!$C$13</f>
        <v>68777889.875000075</v>
      </c>
      <c r="H16" s="172">
        <f t="shared" si="10"/>
        <v>-175322.13461557031</v>
      </c>
      <c r="I16" s="277">
        <f>TREND(I$5:I$6,$B$5:$B$6,$B16)*Assumptions!$C$13</f>
        <v>69079.247072551982</v>
      </c>
      <c r="J16" s="278">
        <f>TREND(J$5:J$6,$B$5:$B$6,$B16)*Assumptions!$C$13</f>
        <v>58231.538461538425</v>
      </c>
      <c r="K16" s="172">
        <f t="shared" si="11"/>
        <v>-10847.708611013557</v>
      </c>
    </row>
    <row r="17" spans="2:11" x14ac:dyDescent="0.25">
      <c r="B17" s="23">
        <f t="shared" si="12"/>
        <v>2030</v>
      </c>
      <c r="C17" s="277">
        <f>TREND(C$5:C$6,$B$5:$B$6,$B17)*Assumptions!$C$13</f>
        <v>3117602466.8615489</v>
      </c>
      <c r="D17" s="278">
        <f>TREND(D$5:D$6,$B$5:$B$6,$B17)*Assumptions!$C$13</f>
        <v>3122574609.1692238</v>
      </c>
      <c r="E17" s="172">
        <f t="shared" si="9"/>
        <v>4972142.3076748848</v>
      </c>
      <c r="F17" s="277">
        <f>TREND(F$5:F$6,$B$5:$B$6,$B17)*Assumptions!$C$13</f>
        <v>69780074.726923093</v>
      </c>
      <c r="G17" s="278">
        <f>TREND(G$5:G$6,$B$5:$B$6,$B17)*Assumptions!$C$13</f>
        <v>69602915.799999967</v>
      </c>
      <c r="H17" s="172">
        <f t="shared" si="10"/>
        <v>-177158.92692312598</v>
      </c>
      <c r="I17" s="277">
        <f>TREND(I$5:I$6,$B$5:$B$6,$B17)*Assumptions!$C$13</f>
        <v>70267.247541294637</v>
      </c>
      <c r="J17" s="278">
        <f>TREND(J$5:J$6,$B$5:$B$6,$B17)*Assumptions!$C$13</f>
        <v>58767.807692307651</v>
      </c>
      <c r="K17" s="172">
        <f t="shared" si="11"/>
        <v>-11499.439848986985</v>
      </c>
    </row>
    <row r="18" spans="2:11" x14ac:dyDescent="0.25">
      <c r="B18" s="23">
        <f t="shared" si="12"/>
        <v>2031</v>
      </c>
      <c r="C18" s="277">
        <f>TREND(C$5:C$6,$B$5:$B$6,$B18)*Assumptions!$C$13</f>
        <v>3148322080.0653868</v>
      </c>
      <c r="D18" s="278">
        <f>TREND(D$5:D$6,$B$5:$B$6,$B18)*Assumptions!$C$13</f>
        <v>3153317184.2423029</v>
      </c>
      <c r="E18" s="172">
        <f t="shared" si="9"/>
        <v>4995104.1769161224</v>
      </c>
      <c r="F18" s="277">
        <f>TREND(F$5:F$6,$B$5:$B$6,$B18)*Assumptions!$C$13</f>
        <v>70606937.444230869</v>
      </c>
      <c r="G18" s="278">
        <f>TREND(G$5:G$6,$B$5:$B$6,$B18)*Assumptions!$C$13</f>
        <v>70427941.724999875</v>
      </c>
      <c r="H18" s="172">
        <f t="shared" si="10"/>
        <v>-178995.71923099458</v>
      </c>
      <c r="I18" s="277">
        <f>TREND(I$5:I$6,$B$5:$B$6,$B18)*Assumptions!$C$13</f>
        <v>71455.248010036972</v>
      </c>
      <c r="J18" s="278">
        <f>TREND(J$5:J$6,$B$5:$B$6,$B18)*Assumptions!$C$13</f>
        <v>59304.076923076878</v>
      </c>
      <c r="K18" s="172">
        <f t="shared" si="11"/>
        <v>-12151.171086960094</v>
      </c>
    </row>
    <row r="19" spans="2:11" x14ac:dyDescent="0.25">
      <c r="B19" s="23">
        <f>B18+1</f>
        <v>2032</v>
      </c>
      <c r="C19" s="277">
        <f>TREND(C$5:C$6,$B$5:$B$6,$B19)*Assumptions!$C$13</f>
        <v>3179041693.2692356</v>
      </c>
      <c r="D19" s="278">
        <f>TREND(D$5:D$6,$B$5:$B$6,$B19)*Assumptions!$C$13</f>
        <v>3184059759.3153825</v>
      </c>
      <c r="E19" s="172">
        <f t="shared" si="9"/>
        <v>5018066.0461468697</v>
      </c>
      <c r="F19" s="277">
        <f>TREND(F$5:F$6,$B$5:$B$6,$B19)*Assumptions!$C$13</f>
        <v>71433800.161538646</v>
      </c>
      <c r="G19" s="278">
        <f>TREND(G$5:G$6,$B$5:$B$6,$B19)*Assumptions!$C$13</f>
        <v>71252967.650000125</v>
      </c>
      <c r="H19" s="172">
        <f t="shared" si="10"/>
        <v>-180832.51153852046</v>
      </c>
      <c r="I19" s="277">
        <f>TREND(I$5:I$6,$B$5:$B$6,$B19)*Assumptions!$C$13</f>
        <v>72643.248478779293</v>
      </c>
      <c r="J19" s="278">
        <f>TREND(J$5:J$6,$B$5:$B$6,$B19)*Assumptions!$C$13</f>
        <v>59840.346153846105</v>
      </c>
      <c r="K19" s="172">
        <f t="shared" si="11"/>
        <v>-12802.902324933188</v>
      </c>
    </row>
    <row r="20" spans="2:11" x14ac:dyDescent="0.25">
      <c r="B20" s="23">
        <f t="shared" si="12"/>
        <v>2033</v>
      </c>
      <c r="C20" s="277">
        <f>TREND(C$5:C$6,$B$5:$B$6,$B20)*Assumptions!$C$13</f>
        <v>3209761306.4730844</v>
      </c>
      <c r="D20" s="278">
        <f>TREND(D$5:D$6,$B$5:$B$6,$B20)*Assumptions!$C$13</f>
        <v>3214802334.3884621</v>
      </c>
      <c r="E20" s="172">
        <f t="shared" si="9"/>
        <v>5041027.9153776169</v>
      </c>
      <c r="F20" s="277">
        <f>TREND(F$5:F$6,$B$5:$B$6,$B20)*Assumptions!$C$13</f>
        <v>72260662.878846422</v>
      </c>
      <c r="G20" s="278">
        <f>TREND(G$5:G$6,$B$5:$B$6,$B20)*Assumptions!$C$13</f>
        <v>72077993.575000033</v>
      </c>
      <c r="H20" s="172">
        <f t="shared" si="10"/>
        <v>-182669.30384638906</v>
      </c>
      <c r="I20" s="277">
        <f>TREND(I$5:I$6,$B$5:$B$6,$B20)*Assumptions!$C$13</f>
        <v>73831.248947521613</v>
      </c>
      <c r="J20" s="278">
        <f>TREND(J$5:J$6,$B$5:$B$6,$B20)*Assumptions!$C$13</f>
        <v>60376.615384615339</v>
      </c>
      <c r="K20" s="172">
        <f t="shared" si="11"/>
        <v>-13454.633562906274</v>
      </c>
    </row>
    <row r="21" spans="2:11" x14ac:dyDescent="0.25">
      <c r="B21" s="23">
        <f t="shared" si="12"/>
        <v>2034</v>
      </c>
      <c r="C21" s="277">
        <f>TREND(C$5:C$6,$B$5:$B$6,$B21)*Assumptions!$C$13</f>
        <v>3240480919.6769338</v>
      </c>
      <c r="D21" s="278">
        <f>TREND(D$5:D$6,$B$5:$B$6,$B21)*Assumptions!$C$13</f>
        <v>3245544909.4615307</v>
      </c>
      <c r="E21" s="172">
        <f t="shared" si="9"/>
        <v>5063989.78459692</v>
      </c>
      <c r="F21" s="277">
        <f>TREND(F$5:F$6,$B$5:$B$6,$B21)*Assumptions!$C$13</f>
        <v>73087525.596154198</v>
      </c>
      <c r="G21" s="278">
        <f>TREND(G$5:G$6,$B$5:$B$6,$B21)*Assumptions!$C$13</f>
        <v>72903019.499999925</v>
      </c>
      <c r="H21" s="172">
        <f t="shared" si="10"/>
        <v>-184506.09615427256</v>
      </c>
      <c r="I21" s="277">
        <f>TREND(I$5:I$6,$B$5:$B$6,$B21)*Assumptions!$C$13</f>
        <v>75019.249416263949</v>
      </c>
      <c r="J21" s="278">
        <f>TREND(J$5:J$6,$B$5:$B$6,$B21)*Assumptions!$C$13</f>
        <v>60912.884615384566</v>
      </c>
      <c r="K21" s="172">
        <f t="shared" si="11"/>
        <v>-14106.364800879383</v>
      </c>
    </row>
    <row r="22" spans="2:11" x14ac:dyDescent="0.25">
      <c r="B22" s="23">
        <f t="shared" si="12"/>
        <v>2035</v>
      </c>
      <c r="C22" s="277">
        <f>TREND(C$5:C$6,$B$5:$B$6,$B22)*Assumptions!$C$13</f>
        <v>3271200532.8807716</v>
      </c>
      <c r="D22" s="278">
        <f>TREND(D$5:D$6,$B$5:$B$6,$B22)*Assumptions!$C$13</f>
        <v>3276287484.5346103</v>
      </c>
      <c r="E22" s="172">
        <f t="shared" si="9"/>
        <v>5086951.6538386345</v>
      </c>
      <c r="F22" s="277">
        <f>TREND(F$5:F$6,$B$5:$B$6,$B22)*Assumptions!$C$13</f>
        <v>73914388.313461646</v>
      </c>
      <c r="G22" s="278">
        <f>TREND(G$5:G$6,$B$5:$B$6,$B22)*Assumptions!$C$13</f>
        <v>73728045.424999833</v>
      </c>
      <c r="H22" s="172">
        <f t="shared" si="10"/>
        <v>-186342.88846181333</v>
      </c>
      <c r="I22" s="277">
        <f>TREND(I$5:I$6,$B$5:$B$6,$B22)*Assumptions!$C$13</f>
        <v>76207.249885006604</v>
      </c>
      <c r="J22" s="278">
        <f>TREND(J$5:J$6,$B$5:$B$6,$B22)*Assumptions!$C$13</f>
        <v>61449.153846153793</v>
      </c>
      <c r="K22" s="172">
        <f t="shared" si="11"/>
        <v>-14758.096038852811</v>
      </c>
    </row>
    <row r="23" spans="2:11" x14ac:dyDescent="0.25">
      <c r="B23" s="23">
        <f t="shared" si="12"/>
        <v>2036</v>
      </c>
      <c r="C23" s="277">
        <f>TREND(C$5:C$6,$B$5:$B$6,$B23)*Assumptions!$C$13</f>
        <v>3301920146.0846205</v>
      </c>
      <c r="D23" s="278">
        <f>TREND(D$5:D$6,$B$5:$B$6,$B23)*Assumptions!$C$13</f>
        <v>3307030059.6076894</v>
      </c>
      <c r="E23" s="172">
        <f t="shared" si="9"/>
        <v>5109913.5230689049</v>
      </c>
      <c r="F23" s="277">
        <f>TREND(F$5:F$6,$B$5:$B$6,$B23)*Assumptions!$C$13</f>
        <v>74741251.030769423</v>
      </c>
      <c r="G23" s="278">
        <f>TREND(G$5:G$6,$B$5:$B$6,$B23)*Assumptions!$C$13</f>
        <v>74553071.350000083</v>
      </c>
      <c r="H23" s="172">
        <f t="shared" si="10"/>
        <v>-188179.6807693392</v>
      </c>
      <c r="I23" s="277">
        <f>TREND(I$5:I$6,$B$5:$B$6,$B23)*Assumptions!$C$13</f>
        <v>77395.250353748925</v>
      </c>
      <c r="J23" s="278">
        <f>TREND(J$5:J$6,$B$5:$B$6,$B23)*Assumptions!$C$13</f>
        <v>61985.42307692302</v>
      </c>
      <c r="K23" s="172">
        <f t="shared" si="11"/>
        <v>-15409.827276825905</v>
      </c>
    </row>
    <row r="24" spans="2:11" x14ac:dyDescent="0.25">
      <c r="B24" s="23">
        <f t="shared" si="12"/>
        <v>2037</v>
      </c>
      <c r="C24" s="277">
        <f>TREND(C$5:C$6,$B$5:$B$6,$B24)*Assumptions!$C$13</f>
        <v>3332639759.2884693</v>
      </c>
      <c r="D24" s="278">
        <f>TREND(D$5:D$6,$B$5:$B$6,$B24)*Assumptions!$C$13</f>
        <v>3337772634.680769</v>
      </c>
      <c r="E24" s="172">
        <f t="shared" si="9"/>
        <v>5132875.3922996521</v>
      </c>
      <c r="F24" s="277">
        <f>TREND(F$5:F$6,$B$5:$B$6,$B24)*Assumptions!$C$13</f>
        <v>75568113.748077199</v>
      </c>
      <c r="G24" s="278">
        <f>TREND(G$5:G$6,$B$5:$B$6,$B24)*Assumptions!$C$13</f>
        <v>75378097.274999991</v>
      </c>
      <c r="H24" s="172">
        <f t="shared" si="10"/>
        <v>-190016.4730772078</v>
      </c>
      <c r="I24" s="277">
        <f>TREND(I$5:I$6,$B$5:$B$6,$B24)*Assumptions!$C$13</f>
        <v>78583.250822491245</v>
      </c>
      <c r="J24" s="278">
        <f>TREND(J$5:J$6,$B$5:$B$6,$B24)*Assumptions!$C$13</f>
        <v>62521.692307692247</v>
      </c>
      <c r="K24" s="172">
        <f t="shared" si="11"/>
        <v>-16061.558514798999</v>
      </c>
    </row>
    <row r="25" spans="2:11" x14ac:dyDescent="0.25">
      <c r="B25" s="23">
        <f t="shared" si="12"/>
        <v>2038</v>
      </c>
      <c r="C25" s="277">
        <f>TREND(C$5:C$6,$B$5:$B$6,$B25)*Assumptions!$C$13</f>
        <v>3363359372.4923182</v>
      </c>
      <c r="D25" s="278">
        <f>TREND(D$5:D$6,$B$5:$B$6,$B25)*Assumptions!$C$13</f>
        <v>3368515209.7538376</v>
      </c>
      <c r="E25" s="172">
        <f t="shared" si="9"/>
        <v>5155837.2615194321</v>
      </c>
      <c r="F25" s="277">
        <f>TREND(F$5:F$6,$B$5:$B$6,$B25)*Assumptions!$C$13</f>
        <v>76394976.465384632</v>
      </c>
      <c r="G25" s="278">
        <f>TREND(G$5:G$6,$B$5:$B$6,$B25)*Assumptions!$C$13</f>
        <v>76203123.199999899</v>
      </c>
      <c r="H25" s="172">
        <f t="shared" si="10"/>
        <v>-191853.26538473368</v>
      </c>
      <c r="I25" s="277">
        <f>TREND(I$5:I$6,$B$5:$B$6,$B25)*Assumptions!$C$13</f>
        <v>79771.251291233901</v>
      </c>
      <c r="J25" s="278">
        <f>TREND(J$5:J$6,$B$5:$B$6,$B25)*Assumptions!$C$13</f>
        <v>63057.961538461474</v>
      </c>
      <c r="K25" s="172">
        <f t="shared" si="11"/>
        <v>-16713.289752772427</v>
      </c>
    </row>
    <row r="26" spans="2:11" x14ac:dyDescent="0.25">
      <c r="B26" s="23">
        <f t="shared" si="12"/>
        <v>2039</v>
      </c>
      <c r="C26" s="277">
        <f>TREND(C$5:C$6,$B$5:$B$6,$B26)*Assumptions!$C$13</f>
        <v>3394078985.6961565</v>
      </c>
      <c r="D26" s="278">
        <f>TREND(D$5:D$6,$B$5:$B$6,$B26)*Assumptions!$C$13</f>
        <v>3399257784.8269172</v>
      </c>
      <c r="E26" s="172">
        <f t="shared" si="9"/>
        <v>5178799.1307606697</v>
      </c>
      <c r="F26" s="277">
        <f>TREND(F$5:F$6,$B$5:$B$6,$B26)*Assumptions!$C$13</f>
        <v>77221839.182692409</v>
      </c>
      <c r="G26" s="278">
        <f>TREND(G$5:G$6,$B$5:$B$6,$B26)*Assumptions!$C$13</f>
        <v>77028149.125000134</v>
      </c>
      <c r="H26" s="172">
        <f t="shared" si="10"/>
        <v>-193690.05769227445</v>
      </c>
      <c r="I26" s="277">
        <f>TREND(I$5:I$6,$B$5:$B$6,$B26)*Assumptions!$C$13</f>
        <v>80959.251759976236</v>
      </c>
      <c r="J26" s="278">
        <f>TREND(J$5:J$6,$B$5:$B$6,$B26)*Assumptions!$C$13</f>
        <v>63594.230769230708</v>
      </c>
      <c r="K26" s="172">
        <f t="shared" si="11"/>
        <v>-17365.020990745528</v>
      </c>
    </row>
    <row r="27" spans="2:11" x14ac:dyDescent="0.25">
      <c r="B27" s="23">
        <f t="shared" si="12"/>
        <v>2040</v>
      </c>
      <c r="C27" s="277">
        <f>TREND(C$5:C$6,$B$5:$B$6,$B27)*Assumptions!$C$13</f>
        <v>3424798598.9000053</v>
      </c>
      <c r="D27" s="278">
        <f>TREND(D$5:D$6,$B$5:$B$6,$B27)*Assumptions!$C$13</f>
        <v>3430000359.8999968</v>
      </c>
      <c r="E27" s="172">
        <f t="shared" si="9"/>
        <v>5201760.9999914169</v>
      </c>
      <c r="F27" s="277">
        <f>TREND(F$5:F$6,$B$5:$B$6,$B27)*Assumptions!$C$13</f>
        <v>78048701.900000185</v>
      </c>
      <c r="G27" s="278">
        <f>TREND(G$5:G$6,$B$5:$B$6,$B27)*Assumptions!$C$13</f>
        <v>77853175.050000042</v>
      </c>
      <c r="H27" s="172">
        <f t="shared" si="10"/>
        <v>-195526.85000014305</v>
      </c>
      <c r="I27" s="277">
        <f>TREND(I$5:I$6,$B$5:$B$6,$B27)*Assumptions!$C$13</f>
        <v>82147.252228718557</v>
      </c>
      <c r="J27" s="278">
        <f>TREND(J$5:J$6,$B$5:$B$6,$B27)*Assumptions!$C$13</f>
        <v>64130.499999999935</v>
      </c>
      <c r="K27" s="172">
        <f t="shared" si="11"/>
        <v>-18016.752228718622</v>
      </c>
    </row>
    <row r="28" spans="2:11" x14ac:dyDescent="0.25">
      <c r="B28" s="23">
        <f t="shared" si="12"/>
        <v>2041</v>
      </c>
      <c r="C28" s="277">
        <f>TREND(C$5:C$6,$B$5:$B$6,$B28)*Assumptions!$C$13</f>
        <v>3455518212.1038542</v>
      </c>
      <c r="D28" s="278">
        <f>TREND(D$5:D$6,$B$5:$B$6,$B28)*Assumptions!$C$13</f>
        <v>3460742934.9730759</v>
      </c>
      <c r="E28" s="172">
        <f t="shared" si="9"/>
        <v>5224722.8692216873</v>
      </c>
      <c r="F28" s="277">
        <f>TREND(F$5:F$6,$B$5:$B$6,$B28)*Assumptions!$C$13</f>
        <v>78875564.617307961</v>
      </c>
      <c r="G28" s="278">
        <f>TREND(G$5:G$6,$B$5:$B$6,$B28)*Assumptions!$C$13</f>
        <v>78678200.974999949</v>
      </c>
      <c r="H28" s="172">
        <f t="shared" si="10"/>
        <v>-197363.64230801165</v>
      </c>
      <c r="I28" s="277">
        <f>TREND(I$5:I$6,$B$5:$B$6,$B28)*Assumptions!$C$13</f>
        <v>83335.252697460877</v>
      </c>
      <c r="J28" s="278">
        <f>TREND(J$5:J$6,$B$5:$B$6,$B28)*Assumptions!$C$13</f>
        <v>64666.769230769161</v>
      </c>
      <c r="K28" s="172">
        <f t="shared" si="11"/>
        <v>-18668.483466691716</v>
      </c>
    </row>
    <row r="29" spans="2:11" x14ac:dyDescent="0.25">
      <c r="B29" s="23">
        <f t="shared" si="12"/>
        <v>2042</v>
      </c>
      <c r="C29" s="277">
        <f>TREND(C$5:C$6,$B$5:$B$6,$B29)*Assumptions!$C$13</f>
        <v>3486237825.307703</v>
      </c>
      <c r="D29" s="278">
        <f>TREND(D$5:D$6,$B$5:$B$6,$B29)*Assumptions!$C$13</f>
        <v>3491485510.0461445</v>
      </c>
      <c r="E29" s="172">
        <f t="shared" si="9"/>
        <v>5247684.7384414673</v>
      </c>
      <c r="F29" s="277">
        <f>TREND(F$5:F$6,$B$5:$B$6,$B29)*Assumptions!$C$13</f>
        <v>79702427.334615752</v>
      </c>
      <c r="G29" s="278">
        <f>TREND(G$5:G$6,$B$5:$B$6,$B29)*Assumptions!$C$13</f>
        <v>79503226.899999857</v>
      </c>
      <c r="H29" s="172">
        <f t="shared" si="10"/>
        <v>-199200.43461589515</v>
      </c>
      <c r="I29" s="277">
        <f>TREND(I$5:I$6,$B$5:$B$6,$B29)*Assumptions!$C$13</f>
        <v>84523.253166203212</v>
      </c>
      <c r="J29" s="278">
        <f>TREND(J$5:J$6,$B$5:$B$6,$B29)*Assumptions!$C$13</f>
        <v>65203.038461538388</v>
      </c>
      <c r="K29" s="172">
        <f t="shared" si="11"/>
        <v>-19320.214704664824</v>
      </c>
    </row>
    <row r="30" spans="2:11" x14ac:dyDescent="0.25">
      <c r="B30" s="23">
        <f t="shared" si="12"/>
        <v>2043</v>
      </c>
      <c r="C30" s="277">
        <f>TREND(C$5:C$6,$B$5:$B$6,$B30)*Assumptions!$C$13</f>
        <v>3516957438.5115409</v>
      </c>
      <c r="D30" s="278">
        <f>TREND(D$5:D$6,$B$5:$B$6,$B30)*Assumptions!$C$13</f>
        <v>3522228085.1192241</v>
      </c>
      <c r="E30" s="172">
        <f t="shared" si="9"/>
        <v>5270646.6076831818</v>
      </c>
      <c r="F30" s="277">
        <f>TREND(F$5:F$6,$B$5:$B$6,$B30)*Assumptions!$C$13</f>
        <v>80529290.051923186</v>
      </c>
      <c r="G30" s="278">
        <f>TREND(G$5:G$6,$B$5:$B$6,$B30)*Assumptions!$C$13</f>
        <v>80328252.825000092</v>
      </c>
      <c r="H30" s="172">
        <f t="shared" si="10"/>
        <v>-201037.2269230932</v>
      </c>
      <c r="I30" s="277">
        <f>TREND(I$5:I$6,$B$5:$B$6,$B30)*Assumptions!$C$13</f>
        <v>85711.253634945868</v>
      </c>
      <c r="J30" s="278">
        <f>TREND(J$5:J$6,$B$5:$B$6,$B30)*Assumptions!$C$13</f>
        <v>65739.307692307615</v>
      </c>
      <c r="K30" s="172">
        <f t="shared" si="11"/>
        <v>-19971.945942638253</v>
      </c>
    </row>
    <row r="31" spans="2:11" x14ac:dyDescent="0.25">
      <c r="B31" s="23">
        <f t="shared" si="12"/>
        <v>2044</v>
      </c>
      <c r="C31" s="277">
        <f>TREND(C$5:C$6,$B$5:$B$6,$B31)*Assumptions!$C$13</f>
        <v>3547677051.7153897</v>
      </c>
      <c r="D31" s="278">
        <f>TREND(D$5:D$6,$B$5:$B$6,$B31)*Assumptions!$C$13</f>
        <v>3552970660.1923037</v>
      </c>
      <c r="E31" s="172">
        <f t="shared" si="9"/>
        <v>5293608.476913929</v>
      </c>
      <c r="F31" s="277">
        <f>TREND(F$5:F$6,$B$5:$B$6,$B31)*Assumptions!$C$13</f>
        <v>81356152.769230962</v>
      </c>
      <c r="G31" s="278">
        <f>TREND(G$5:G$6,$B$5:$B$6,$B31)*Assumptions!$C$13</f>
        <v>81153278.75</v>
      </c>
      <c r="H31" s="172">
        <f t="shared" si="10"/>
        <v>-202874.0192309618</v>
      </c>
      <c r="I31" s="277">
        <f>TREND(I$5:I$6,$B$5:$B$6,$B31)*Assumptions!$C$13</f>
        <v>86899.254103688188</v>
      </c>
      <c r="J31" s="278">
        <f>TREND(J$5:J$6,$B$5:$B$6,$B31)*Assumptions!$C$13</f>
        <v>66275.576923076849</v>
      </c>
      <c r="K31" s="172">
        <f t="shared" si="11"/>
        <v>-20623.677180611339</v>
      </c>
    </row>
    <row r="32" spans="2:11" ht="15.75" thickBot="1" x14ac:dyDescent="0.3">
      <c r="B32" s="24">
        <f t="shared" si="12"/>
        <v>2045</v>
      </c>
      <c r="C32" s="279">
        <f>TREND(C$5:C$6,$B$5:$B$6,$B32)*Assumptions!$C$13</f>
        <v>3578396664.919239</v>
      </c>
      <c r="D32" s="280">
        <f>TREND(D$5:D$6,$B$5:$B$6,$B32)*Assumptions!$C$13</f>
        <v>3583713235.2653828</v>
      </c>
      <c r="E32" s="112">
        <f t="shared" si="9"/>
        <v>5316570.3461437225</v>
      </c>
      <c r="F32" s="279">
        <f>TREND(F$5:F$6,$B$5:$B$6,$B32)*Assumptions!$C$13</f>
        <v>82183015.486538738</v>
      </c>
      <c r="G32" s="280">
        <f>TREND(G$5:G$6,$B$5:$B$6,$B32)*Assumptions!$C$13</f>
        <v>81978304.674999908</v>
      </c>
      <c r="H32" s="112">
        <f t="shared" si="10"/>
        <v>-204710.8115388304</v>
      </c>
      <c r="I32" s="279">
        <f>TREND(I$5:I$6,$B$5:$B$6,$B32)*Assumptions!$C$13</f>
        <v>88087.254572430509</v>
      </c>
      <c r="J32" s="280">
        <f>TREND(J$5:J$6,$B$5:$B$6,$B32)*Assumptions!$C$13</f>
        <v>66811.846153846069</v>
      </c>
      <c r="K32" s="112">
        <f t="shared" si="11"/>
        <v>-21275.40841858444</v>
      </c>
    </row>
    <row r="33" spans="1:11" x14ac:dyDescent="0.25">
      <c r="B33" s="25"/>
      <c r="C33" s="25"/>
      <c r="D33" s="26"/>
      <c r="E33" s="27"/>
      <c r="F33" s="25"/>
    </row>
    <row r="35" spans="1:11" x14ac:dyDescent="0.25">
      <c r="B35" s="21"/>
      <c r="F35" s="21"/>
    </row>
    <row r="36" spans="1:11" x14ac:dyDescent="0.25">
      <c r="A36" s="95"/>
      <c r="B36" s="20"/>
      <c r="C36" s="20"/>
      <c r="D36" s="102"/>
      <c r="E36" s="20"/>
    </row>
    <row r="37" spans="1:11" x14ac:dyDescent="0.25">
      <c r="B37" s="20"/>
      <c r="C37" s="20"/>
      <c r="D37" s="20"/>
      <c r="E37" s="20"/>
      <c r="F37" s="20"/>
      <c r="G37" s="20"/>
      <c r="H37" s="20"/>
      <c r="I37" s="20"/>
      <c r="J37" s="20"/>
      <c r="K37" s="20"/>
    </row>
    <row r="38" spans="1:11" x14ac:dyDescent="0.25">
      <c r="B38" s="20"/>
      <c r="C38" s="20"/>
      <c r="D38" s="20"/>
      <c r="E38" s="20"/>
      <c r="F38" s="20"/>
      <c r="G38" s="20"/>
      <c r="H38" s="20"/>
      <c r="I38" s="20"/>
      <c r="J38" s="20"/>
      <c r="K38" s="20"/>
    </row>
    <row r="39" spans="1:11" x14ac:dyDescent="0.25">
      <c r="B39" s="20"/>
      <c r="C39" s="20"/>
      <c r="D39" s="20"/>
      <c r="E39" s="20"/>
      <c r="F39" s="20"/>
      <c r="G39" s="20"/>
      <c r="H39" s="20"/>
      <c r="I39" s="20"/>
      <c r="J39" s="20"/>
      <c r="K39" s="20"/>
    </row>
    <row r="40" spans="1:11" x14ac:dyDescent="0.25">
      <c r="B40" s="20"/>
      <c r="C40" s="20"/>
      <c r="D40" s="20"/>
      <c r="E40" s="20"/>
      <c r="F40" s="20"/>
      <c r="G40" s="20"/>
      <c r="H40" s="20"/>
      <c r="I40" s="20"/>
      <c r="J40" s="20"/>
      <c r="K40" s="20"/>
    </row>
    <row r="41" spans="1:11" x14ac:dyDescent="0.25">
      <c r="B41" s="28"/>
      <c r="C41" s="28"/>
      <c r="D41" s="28"/>
      <c r="E41" s="28"/>
      <c r="F41" s="28"/>
      <c r="G41" s="28"/>
      <c r="H41" s="28"/>
      <c r="I41" s="28"/>
      <c r="J41" s="28"/>
      <c r="K41" s="28"/>
    </row>
    <row r="42" spans="1:11" x14ac:dyDescent="0.25">
      <c r="A42" s="95"/>
      <c r="B42" s="20"/>
      <c r="C42" s="20"/>
      <c r="D42" s="20"/>
      <c r="E42" s="20"/>
      <c r="F42" s="20"/>
      <c r="G42" s="20"/>
      <c r="H42" s="20"/>
      <c r="I42" s="20"/>
      <c r="J42" s="20"/>
      <c r="K42" s="20"/>
    </row>
    <row r="43" spans="1:11" x14ac:dyDescent="0.25">
      <c r="B43" s="20"/>
      <c r="C43" s="20"/>
      <c r="D43" s="20"/>
      <c r="E43" s="20"/>
      <c r="F43" s="20"/>
      <c r="G43" s="20"/>
      <c r="H43" s="20"/>
      <c r="I43" s="20"/>
      <c r="J43" s="20"/>
      <c r="K43" s="20"/>
    </row>
    <row r="44" spans="1:11" x14ac:dyDescent="0.25">
      <c r="B44" s="20"/>
      <c r="C44" s="20"/>
      <c r="D44" s="20"/>
      <c r="E44" s="20"/>
      <c r="F44" s="20"/>
      <c r="G44" s="20"/>
      <c r="H44" s="20"/>
      <c r="I44" s="20"/>
      <c r="J44" s="20"/>
      <c r="K44" s="20"/>
    </row>
    <row r="45" spans="1:11" x14ac:dyDescent="0.25">
      <c r="B45" s="20"/>
      <c r="C45" s="20"/>
      <c r="D45" s="20"/>
      <c r="E45" s="20"/>
      <c r="F45" s="20"/>
      <c r="G45" s="20"/>
      <c r="H45" s="20"/>
      <c r="I45" s="20"/>
      <c r="J45" s="20"/>
      <c r="K45" s="20"/>
    </row>
    <row r="46" spans="1:11" x14ac:dyDescent="0.25">
      <c r="B46" s="20"/>
      <c r="C46" s="20"/>
      <c r="D46" s="20"/>
      <c r="E46" s="20"/>
      <c r="F46" s="20"/>
      <c r="G46" s="20"/>
      <c r="H46" s="20"/>
      <c r="I46" s="20"/>
      <c r="J46" s="20"/>
      <c r="K46" s="20"/>
    </row>
    <row r="47" spans="1:11" x14ac:dyDescent="0.25">
      <c r="B47" s="20"/>
      <c r="C47" s="20"/>
      <c r="D47" s="20"/>
      <c r="E47" s="20"/>
      <c r="F47" s="20"/>
      <c r="G47" s="20"/>
      <c r="H47" s="20"/>
      <c r="I47" s="20"/>
      <c r="J47" s="20"/>
      <c r="K47" s="20"/>
    </row>
    <row r="52" ht="15" customHeight="1" x14ac:dyDescent="0.25"/>
    <row r="58" ht="15" customHeight="1" x14ac:dyDescent="0.25"/>
  </sheetData>
  <mergeCells count="13">
    <mergeCell ref="F2:K2"/>
    <mergeCell ref="I3:K3"/>
    <mergeCell ref="N4:O4"/>
    <mergeCell ref="F11:H11"/>
    <mergeCell ref="I11:K11"/>
    <mergeCell ref="F10:K10"/>
    <mergeCell ref="F3:H3"/>
    <mergeCell ref="C2:E2"/>
    <mergeCell ref="B10:B12"/>
    <mergeCell ref="C10:E10"/>
    <mergeCell ref="D11:D12"/>
    <mergeCell ref="C11:C12"/>
    <mergeCell ref="E11:E12"/>
  </mergeCells>
  <pageMargins left="0.25" right="0.25" top="0.75" bottom="0.75" header="0.3" footer="0.3"/>
  <pageSetup paperSize="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51BE3-E226-47CB-A4C3-792C1E81724A}">
  <sheetPr>
    <tabColor theme="7" tint="0.39997558519241921"/>
    <pageSetUpPr fitToPage="1"/>
  </sheetPr>
  <dimension ref="A1:N47"/>
  <sheetViews>
    <sheetView view="pageBreakPreview" topLeftCell="A10" zoomScale="85" zoomScaleNormal="85" zoomScaleSheetLayoutView="85" workbookViewId="0">
      <selection activeCell="B39" sqref="B39"/>
    </sheetView>
  </sheetViews>
  <sheetFormatPr defaultColWidth="9.140625" defaultRowHeight="15" x14ac:dyDescent="0.25"/>
  <cols>
    <col min="1" max="1" width="3.7109375" style="238" customWidth="1"/>
    <col min="2" max="6" width="15.7109375" style="238" customWidth="1"/>
    <col min="7" max="8" width="15.7109375" style="466" customWidth="1"/>
    <col min="9" max="9" width="15.7109375" style="238" customWidth="1"/>
    <col min="10" max="10" width="5.7109375" style="238" customWidth="1"/>
    <col min="11" max="11" width="27.42578125" style="238" customWidth="1"/>
    <col min="12" max="12" width="20" style="238" customWidth="1"/>
    <col min="13" max="16384" width="9.140625" style="238"/>
  </cols>
  <sheetData>
    <row r="1" spans="1:14" x14ac:dyDescent="0.25">
      <c r="A1" s="19"/>
      <c r="B1" s="19">
        <v>1</v>
      </c>
      <c r="C1" s="19">
        <f>B1+1</f>
        <v>2</v>
      </c>
      <c r="D1" s="19">
        <f t="shared" ref="D1:F1" si="0">C1+1</f>
        <v>3</v>
      </c>
      <c r="E1" s="19">
        <f t="shared" si="0"/>
        <v>4</v>
      </c>
      <c r="F1" s="19">
        <f t="shared" si="0"/>
        <v>5</v>
      </c>
      <c r="G1" s="19"/>
      <c r="H1" s="19"/>
      <c r="I1" s="19">
        <f>F1+1</f>
        <v>6</v>
      </c>
    </row>
    <row r="2" spans="1:14" x14ac:dyDescent="0.25">
      <c r="B2" s="239" t="s">
        <v>76</v>
      </c>
    </row>
    <row r="3" spans="1:14" ht="15.75" thickBot="1" x14ac:dyDescent="0.3">
      <c r="B3" s="239"/>
      <c r="N3" s="239" t="s">
        <v>5208</v>
      </c>
    </row>
    <row r="4" spans="1:14" ht="15.75" thickBot="1" x14ac:dyDescent="0.3">
      <c r="C4" s="497" t="s">
        <v>158</v>
      </c>
      <c r="D4" s="495"/>
      <c r="E4" s="495"/>
      <c r="F4" s="495"/>
      <c r="G4" s="465"/>
      <c r="H4" s="465"/>
      <c r="I4" s="301"/>
      <c r="L4" s="91"/>
    </row>
    <row r="5" spans="1:14" ht="35.1" customHeight="1" x14ac:dyDescent="0.25">
      <c r="B5" s="499" t="s">
        <v>0</v>
      </c>
      <c r="C5" s="501" t="s">
        <v>149</v>
      </c>
      <c r="D5" s="589" t="s">
        <v>244</v>
      </c>
      <c r="E5" s="503" t="s">
        <v>69</v>
      </c>
      <c r="F5" s="503" t="s">
        <v>5204</v>
      </c>
      <c r="G5" s="503" t="s">
        <v>5205</v>
      </c>
      <c r="H5" s="503" t="s">
        <v>5206</v>
      </c>
      <c r="I5" s="506" t="s">
        <v>1</v>
      </c>
      <c r="K5" s="91"/>
      <c r="M5" s="32"/>
    </row>
    <row r="6" spans="1:14" ht="43.5" customHeight="1" thickBot="1" x14ac:dyDescent="0.3">
      <c r="B6" s="500"/>
      <c r="C6" s="502"/>
      <c r="D6" s="590"/>
      <c r="E6" s="504"/>
      <c r="F6" s="504"/>
      <c r="G6" s="504"/>
      <c r="H6" s="504"/>
      <c r="I6" s="507"/>
      <c r="K6" s="508" t="s">
        <v>150</v>
      </c>
      <c r="L6" s="508"/>
      <c r="M6" s="60"/>
    </row>
    <row r="7" spans="1:14" ht="18" customHeight="1" x14ac:dyDescent="0.25">
      <c r="B7" s="1">
        <f>Assumptions!C10</f>
        <v>2026</v>
      </c>
      <c r="C7" s="381">
        <f>IFERROR(VLOOKUP($B7,'Annualized Operations'!$B$13:$J$32,'Annualized Operations'!F$1,FALSE),0)</f>
        <v>66472623.857692659</v>
      </c>
      <c r="D7" s="383">
        <f>IFERROR(VLOOKUP($B7,'Annualized Operations'!$B$13:$J$32,'Annualized Operations'!G$1,FALSE),0)</f>
        <v>66302812.100000016</v>
      </c>
      <c r="E7" s="286">
        <f>C7-D7</f>
        <v>169811.75769264251</v>
      </c>
      <c r="F7" s="287">
        <f t="shared" ref="F7:F26" si="1">E7*$L$19</f>
        <v>5096821.4541126098</v>
      </c>
      <c r="G7" s="469">
        <f>_xlfn.XLOOKUP($B7,'Travel Time Cost Savings'!$B$7:$B$26,'Travel Time Cost Savings'!$C$7:$C$26)</f>
        <v>1877716.3981605545</v>
      </c>
      <c r="H7" s="469">
        <f>F7-G7</f>
        <v>3219105.0559520554</v>
      </c>
      <c r="I7" s="164">
        <f>H7*(1+0.07)^-($B7-Assumptions!$C$6)</f>
        <v>2145025.6216820716</v>
      </c>
      <c r="K7" s="103" t="s">
        <v>116</v>
      </c>
      <c r="L7" s="104">
        <v>17.899999999999999</v>
      </c>
      <c r="M7" s="19"/>
    </row>
    <row r="8" spans="1:14" x14ac:dyDescent="0.25">
      <c r="B8" s="2">
        <f>B7+1</f>
        <v>2027</v>
      </c>
      <c r="C8" s="380">
        <f>IFERROR(VLOOKUP($B8,'Annualized Operations'!$B$13:$J$32,'Annualized Operations'!F$1,FALSE),0)</f>
        <v>67299486.575000092</v>
      </c>
      <c r="D8" s="384">
        <f>IFERROR(VLOOKUP($B8,'Annualized Operations'!$B$13:$J$32,'Annualized Operations'!G$1,FALSE),0)</f>
        <v>67127838.024999917</v>
      </c>
      <c r="E8" s="289">
        <f t="shared" ref="E8:E26" si="2">C8-D8</f>
        <v>171648.55000017583</v>
      </c>
      <c r="F8" s="290">
        <f t="shared" si="1"/>
        <v>5151951.9266251763</v>
      </c>
      <c r="G8" s="470">
        <f>_xlfn.XLOOKUP($B8,'Travel Time Cost Savings'!$B$7:$B$26,'Travel Time Cost Savings'!$C$7:$C$26)</f>
        <v>1899334.3427477777</v>
      </c>
      <c r="H8" s="470">
        <f t="shared" ref="H8:H26" si="3">F8-G8</f>
        <v>3252617.5838773986</v>
      </c>
      <c r="I8" s="291">
        <f>H8*(1+0.07)^-($B8-Assumptions!$C$6)</f>
        <v>2025566.7608089324</v>
      </c>
      <c r="K8" s="103" t="s">
        <v>64</v>
      </c>
      <c r="L8" s="105">
        <v>30.8</v>
      </c>
      <c r="M8" s="30"/>
    </row>
    <row r="9" spans="1:14" x14ac:dyDescent="0.25">
      <c r="B9" s="2">
        <f t="shared" ref="B9:B26" si="4">B8+1</f>
        <v>2028</v>
      </c>
      <c r="C9" s="380">
        <f>IFERROR(VLOOKUP($B9,'Annualized Operations'!$B$13:$J$32,'Annualized Operations'!F$1,FALSE),0)</f>
        <v>68126349.292307869</v>
      </c>
      <c r="D9" s="384">
        <f>IFERROR(VLOOKUP($B9,'Annualized Operations'!$B$13:$J$32,'Annualized Operations'!G$1,FALSE),0)</f>
        <v>67952863.949999824</v>
      </c>
      <c r="E9" s="289">
        <f t="shared" si="2"/>
        <v>173485.34230804443</v>
      </c>
      <c r="F9" s="290">
        <f t="shared" si="1"/>
        <v>5207082.3991478067</v>
      </c>
      <c r="G9" s="470">
        <f>_xlfn.XLOOKUP($B9,'Travel Time Cost Savings'!$B$7:$B$26,'Travel Time Cost Savings'!$C$7:$C$26)</f>
        <v>1920952.2873350009</v>
      </c>
      <c r="H9" s="470">
        <f t="shared" si="3"/>
        <v>3286130.1118128058</v>
      </c>
      <c r="I9" s="291">
        <f>H9*(1+0.07)^-($B9-Assumptions!$C$6)</f>
        <v>1912557.6438603806</v>
      </c>
      <c r="J9" s="96"/>
      <c r="K9" s="86"/>
      <c r="L9" s="98"/>
      <c r="M9" s="30"/>
    </row>
    <row r="10" spans="1:14" ht="14.25" customHeight="1" x14ac:dyDescent="0.25">
      <c r="B10" s="2">
        <f t="shared" si="4"/>
        <v>2029</v>
      </c>
      <c r="C10" s="380">
        <f>IFERROR(VLOOKUP($B10,'Annualized Operations'!$B$13:$J$32,'Annualized Operations'!F$1,FALSE),0)</f>
        <v>68953212.009615645</v>
      </c>
      <c r="D10" s="384">
        <f>IFERROR(VLOOKUP($B10,'Annualized Operations'!$B$13:$J$32,'Annualized Operations'!G$1,FALSE),0)</f>
        <v>68777889.875000075</v>
      </c>
      <c r="E10" s="289">
        <f t="shared" si="2"/>
        <v>175322.13461557031</v>
      </c>
      <c r="F10" s="290">
        <f t="shared" si="1"/>
        <v>5262212.8716601497</v>
      </c>
      <c r="G10" s="470">
        <f>_xlfn.XLOOKUP($B10,'Travel Time Cost Savings'!$B$7:$B$26,'Travel Time Cost Savings'!$C$7:$C$26)</f>
        <v>1942570.2319222242</v>
      </c>
      <c r="H10" s="470">
        <f t="shared" si="3"/>
        <v>3319642.6397379255</v>
      </c>
      <c r="I10" s="291">
        <f>H10*(1+0.07)^-($B10-Assumptions!$C$6)</f>
        <v>1805665.6450745706</v>
      </c>
      <c r="K10" s="505" t="s">
        <v>153</v>
      </c>
      <c r="L10" s="505"/>
      <c r="M10" s="29"/>
    </row>
    <row r="11" spans="1:14" x14ac:dyDescent="0.25">
      <c r="B11" s="2">
        <f t="shared" si="4"/>
        <v>2030</v>
      </c>
      <c r="C11" s="380">
        <f>IFERROR(VLOOKUP($B11,'Annualized Operations'!$B$13:$J$32,'Annualized Operations'!F$1,FALSE),0)</f>
        <v>69780074.726923093</v>
      </c>
      <c r="D11" s="384">
        <f>IFERROR(VLOOKUP($B11,'Annualized Operations'!$B$13:$J$32,'Annualized Operations'!G$1,FALSE),0)</f>
        <v>69602915.799999967</v>
      </c>
      <c r="E11" s="289">
        <f t="shared" si="2"/>
        <v>177158.92692312598</v>
      </c>
      <c r="F11" s="290">
        <f t="shared" si="1"/>
        <v>5317343.3441733867</v>
      </c>
      <c r="G11" s="470">
        <f>_xlfn.XLOOKUP($B11,'Travel Time Cost Savings'!$B$7:$B$26,'Travel Time Cost Savings'!$C$7:$C$26)</f>
        <v>1964188.1765094399</v>
      </c>
      <c r="H11" s="470">
        <f t="shared" si="3"/>
        <v>3353155.1676639467</v>
      </c>
      <c r="I11" s="291">
        <f>H11*(1+0.07)^-($B11-Assumptions!$C$6)</f>
        <v>1704574.0558998382</v>
      </c>
      <c r="K11" s="103" t="s">
        <v>60</v>
      </c>
      <c r="L11" s="100">
        <f>1-L12</f>
        <v>0.86599999999999999</v>
      </c>
      <c r="M11" s="29"/>
    </row>
    <row r="12" spans="1:14" x14ac:dyDescent="0.25">
      <c r="B12" s="2">
        <f t="shared" si="4"/>
        <v>2031</v>
      </c>
      <c r="C12" s="380">
        <f>IFERROR(VLOOKUP($B12,'Annualized Operations'!$B$13:$J$32,'Annualized Operations'!F$1,FALSE),0)</f>
        <v>70606937.444230869</v>
      </c>
      <c r="D12" s="384">
        <f>IFERROR(VLOOKUP($B12,'Annualized Operations'!$B$13:$J$32,'Annualized Operations'!G$1,FALSE),0)</f>
        <v>70427941.724999875</v>
      </c>
      <c r="E12" s="289">
        <f t="shared" si="2"/>
        <v>178995.71923099458</v>
      </c>
      <c r="F12" s="290">
        <f t="shared" si="1"/>
        <v>5372473.816696017</v>
      </c>
      <c r="G12" s="470">
        <f>_xlfn.XLOOKUP($B12,'Travel Time Cost Savings'!$B$7:$B$26,'Travel Time Cost Savings'!$C$7:$C$26)</f>
        <v>1985806.1210966632</v>
      </c>
      <c r="H12" s="470">
        <f t="shared" si="3"/>
        <v>3386667.6955993539</v>
      </c>
      <c r="I12" s="291">
        <f>H12*(1+0.07)^-($B12-Assumptions!$C$6)</f>
        <v>1608981.4259378011</v>
      </c>
      <c r="K12" s="103" t="s">
        <v>61</v>
      </c>
      <c r="L12" s="100">
        <v>0.13400000000000001</v>
      </c>
      <c r="M12" s="86"/>
    </row>
    <row r="13" spans="1:14" x14ac:dyDescent="0.25">
      <c r="B13" s="2">
        <f t="shared" si="4"/>
        <v>2032</v>
      </c>
      <c r="C13" s="380">
        <f>IFERROR(VLOOKUP($B13,'Annualized Operations'!$B$13:$J$32,'Annualized Operations'!F$1,FALSE),0)</f>
        <v>71433800.161538646</v>
      </c>
      <c r="D13" s="384">
        <f>IFERROR(VLOOKUP($B13,'Annualized Operations'!$B$13:$J$32,'Annualized Operations'!G$1,FALSE),0)</f>
        <v>71252967.650000125</v>
      </c>
      <c r="E13" s="289">
        <f t="shared" si="2"/>
        <v>180832.51153852046</v>
      </c>
      <c r="F13" s="290">
        <f t="shared" si="1"/>
        <v>5427604.28920836</v>
      </c>
      <c r="G13" s="470">
        <f>_xlfn.XLOOKUP($B13,'Travel Time Cost Savings'!$B$7:$B$26,'Travel Time Cost Savings'!$C$7:$C$26)</f>
        <v>2007424.0656838864</v>
      </c>
      <c r="H13" s="470">
        <f t="shared" si="3"/>
        <v>3420180.2235244736</v>
      </c>
      <c r="I13" s="291">
        <f>H13*(1+0.07)^-($B13-Assumptions!$C$6)</f>
        <v>1518600.9220035174</v>
      </c>
      <c r="K13" s="86"/>
      <c r="L13" s="89"/>
      <c r="M13" s="29"/>
    </row>
    <row r="14" spans="1:14" ht="15" customHeight="1" x14ac:dyDescent="0.25">
      <c r="B14" s="2">
        <f t="shared" si="4"/>
        <v>2033</v>
      </c>
      <c r="C14" s="380">
        <f>IFERROR(VLOOKUP($B14,'Annualized Operations'!$B$13:$J$32,'Annualized Operations'!F$1,FALSE),0)</f>
        <v>72260662.878846422</v>
      </c>
      <c r="D14" s="384">
        <f>IFERROR(VLOOKUP($B14,'Annualized Operations'!$B$13:$J$32,'Annualized Operations'!G$1,FALSE),0)</f>
        <v>72077993.575000033</v>
      </c>
      <c r="E14" s="289">
        <f t="shared" si="2"/>
        <v>182669.30384638906</v>
      </c>
      <c r="F14" s="290">
        <f t="shared" si="1"/>
        <v>5482734.7617309894</v>
      </c>
      <c r="G14" s="470">
        <f>_xlfn.XLOOKUP($B14,'Travel Time Cost Savings'!$B$7:$B$26,'Travel Time Cost Savings'!$C$7:$C$26)</f>
        <v>2029042.0102711096</v>
      </c>
      <c r="H14" s="470">
        <f t="shared" si="3"/>
        <v>3453692.7514598798</v>
      </c>
      <c r="I14" s="291">
        <f>H14*(1+0.07)^-($B14-Assumptions!$C$6)</f>
        <v>1433159.7057861933</v>
      </c>
      <c r="K14" s="505" t="s">
        <v>151</v>
      </c>
      <c r="L14" s="505"/>
      <c r="M14" s="29"/>
    </row>
    <row r="15" spans="1:14" x14ac:dyDescent="0.25">
      <c r="B15" s="2">
        <f t="shared" si="4"/>
        <v>2034</v>
      </c>
      <c r="C15" s="380">
        <f>IFERROR(VLOOKUP($B15,'Annualized Operations'!$B$13:$J$32,'Annualized Operations'!F$1,FALSE),0)</f>
        <v>73087525.596154198</v>
      </c>
      <c r="D15" s="384">
        <f>IFERROR(VLOOKUP($B15,'Annualized Operations'!$B$13:$J$32,'Annualized Operations'!G$1,FALSE),0)</f>
        <v>72903019.499999925</v>
      </c>
      <c r="E15" s="289">
        <f t="shared" si="2"/>
        <v>184506.09615427256</v>
      </c>
      <c r="F15" s="290">
        <f t="shared" si="1"/>
        <v>5537865.2342540668</v>
      </c>
      <c r="G15" s="470">
        <f>_xlfn.XLOOKUP($B15,'Travel Time Cost Savings'!$B$7:$B$26,'Travel Time Cost Savings'!$C$7:$C$26)</f>
        <v>2050659.9548583329</v>
      </c>
      <c r="H15" s="470">
        <f t="shared" si="3"/>
        <v>3487205.279395734</v>
      </c>
      <c r="I15" s="291">
        <f>H15*(1+0.07)^-($B15-Assumptions!$C$6)</f>
        <v>1352398.3303163031</v>
      </c>
      <c r="K15" s="103" t="s">
        <v>66</v>
      </c>
      <c r="L15" s="106">
        <v>1.67</v>
      </c>
      <c r="M15" s="90"/>
    </row>
    <row r="16" spans="1:14" x14ac:dyDescent="0.25">
      <c r="B16" s="2">
        <f t="shared" si="4"/>
        <v>2035</v>
      </c>
      <c r="C16" s="380">
        <f>IFERROR(VLOOKUP($B16,'Annualized Operations'!$B$13:$J$32,'Annualized Operations'!F$1,FALSE),0)</f>
        <v>73914388.313461646</v>
      </c>
      <c r="D16" s="384">
        <f>IFERROR(VLOOKUP($B16,'Annualized Operations'!$B$13:$J$32,'Annualized Operations'!G$1,FALSE),0)</f>
        <v>73728045.424999833</v>
      </c>
      <c r="E16" s="289">
        <f t="shared" si="2"/>
        <v>186342.88846181333</v>
      </c>
      <c r="F16" s="290">
        <f t="shared" si="1"/>
        <v>5592995.7067668568</v>
      </c>
      <c r="G16" s="470">
        <f>_xlfn.XLOOKUP($B16,'Travel Time Cost Savings'!$B$7:$B$26,'Travel Time Cost Savings'!$C$7:$C$26)</f>
        <v>2072277.8994455561</v>
      </c>
      <c r="H16" s="470">
        <f t="shared" si="3"/>
        <v>3520717.8073213007</v>
      </c>
      <c r="I16" s="291">
        <f>H16*(1+0.07)^-($B16-Assumptions!$C$6)</f>
        <v>1276070.1555475816</v>
      </c>
      <c r="K16" s="103" t="s">
        <v>67</v>
      </c>
      <c r="L16" s="106">
        <v>1</v>
      </c>
      <c r="M16" s="29"/>
    </row>
    <row r="17" spans="1:13" x14ac:dyDescent="0.25">
      <c r="B17" s="2">
        <f t="shared" si="4"/>
        <v>2036</v>
      </c>
      <c r="C17" s="380">
        <f>IFERROR(VLOOKUP($B17,'Annualized Operations'!$B$13:$J$32,'Annualized Operations'!F$1,FALSE),0)</f>
        <v>74741251.030769423</v>
      </c>
      <c r="D17" s="384">
        <f>IFERROR(VLOOKUP($B17,'Annualized Operations'!$B$13:$J$32,'Annualized Operations'!G$1,FALSE),0)</f>
        <v>74553071.350000083</v>
      </c>
      <c r="E17" s="289">
        <f t="shared" si="2"/>
        <v>188179.6807693392</v>
      </c>
      <c r="F17" s="290">
        <f t="shared" si="1"/>
        <v>5648126.1792791998</v>
      </c>
      <c r="G17" s="470">
        <f>_xlfn.XLOOKUP($B17,'Travel Time Cost Savings'!$B$7:$B$26,'Travel Time Cost Savings'!$C$7:$C$26)</f>
        <v>2093895.8440327793</v>
      </c>
      <c r="H17" s="470">
        <f t="shared" si="3"/>
        <v>3554230.3352464205</v>
      </c>
      <c r="I17" s="291">
        <f>H17*(1+0.07)^-($B17-Assumptions!$C$6)</f>
        <v>1203940.7830861635</v>
      </c>
      <c r="K17" s="86"/>
      <c r="L17" s="89"/>
      <c r="M17" s="30"/>
    </row>
    <row r="18" spans="1:13" x14ac:dyDescent="0.25">
      <c r="B18" s="2">
        <f t="shared" si="4"/>
        <v>2037</v>
      </c>
      <c r="C18" s="380">
        <f>IFERROR(VLOOKUP($B18,'Annualized Operations'!$B$13:$J$32,'Annualized Operations'!F$1,FALSE),0)</f>
        <v>75568113.748077199</v>
      </c>
      <c r="D18" s="384">
        <f>IFERROR(VLOOKUP($B18,'Annualized Operations'!$B$13:$J$32,'Annualized Operations'!G$1,FALSE),0)</f>
        <v>75378097.274999991</v>
      </c>
      <c r="E18" s="289">
        <f t="shared" si="2"/>
        <v>190016.4730772078</v>
      </c>
      <c r="F18" s="290">
        <f t="shared" si="1"/>
        <v>5703256.6518018292</v>
      </c>
      <c r="G18" s="470">
        <f>_xlfn.XLOOKUP($B18,'Travel Time Cost Savings'!$B$7:$B$26,'Travel Time Cost Savings'!$C$7:$C$26)</f>
        <v>2115513.7886199951</v>
      </c>
      <c r="H18" s="470">
        <f t="shared" si="3"/>
        <v>3587742.8631818341</v>
      </c>
      <c r="I18" s="291">
        <f>H18*(1+0.07)^-($B18-Assumptions!$C$6)</f>
        <v>1135787.5100537506</v>
      </c>
      <c r="K18" s="413" t="s">
        <v>68</v>
      </c>
      <c r="L18" s="79"/>
      <c r="M18" s="30"/>
    </row>
    <row r="19" spans="1:13" x14ac:dyDescent="0.25">
      <c r="B19" s="2">
        <f t="shared" si="4"/>
        <v>2038</v>
      </c>
      <c r="C19" s="380">
        <f>IFERROR(VLOOKUP($B19,'Annualized Operations'!$B$13:$J$32,'Annualized Operations'!F$1,FALSE),0)</f>
        <v>76394976.465384632</v>
      </c>
      <c r="D19" s="384">
        <f>IFERROR(VLOOKUP($B19,'Annualized Operations'!$B$13:$J$32,'Annualized Operations'!G$1,FALSE),0)</f>
        <v>76203123.199999899</v>
      </c>
      <c r="E19" s="289">
        <f t="shared" si="2"/>
        <v>191853.26538473368</v>
      </c>
      <c r="F19" s="290">
        <f t="shared" si="1"/>
        <v>5758387.1243141722</v>
      </c>
      <c r="G19" s="470">
        <f>_xlfn.XLOOKUP($B19,'Travel Time Cost Savings'!$B$7:$B$26,'Travel Time Cost Savings'!$C$7:$C$26)</f>
        <v>2137131.7332072183</v>
      </c>
      <c r="H19" s="470">
        <f t="shared" si="3"/>
        <v>3621255.3911069538</v>
      </c>
      <c r="I19" s="291">
        <f>H19*(1+0.07)^-($B19-Assumptions!$C$6)</f>
        <v>1071398.8020136044</v>
      </c>
      <c r="K19" s="78" t="s">
        <v>65</v>
      </c>
      <c r="L19" s="105">
        <f>L11*L7*L15+L12*L8*L16</f>
        <v>30.014537999999995</v>
      </c>
      <c r="M19" s="87"/>
    </row>
    <row r="20" spans="1:13" x14ac:dyDescent="0.25">
      <c r="B20" s="2">
        <f t="shared" si="4"/>
        <v>2039</v>
      </c>
      <c r="C20" s="380">
        <f>IFERROR(VLOOKUP($B20,'Annualized Operations'!$B$13:$J$32,'Annualized Operations'!F$1,FALSE),0)</f>
        <v>77221839.182692409</v>
      </c>
      <c r="D20" s="384">
        <f>IFERROR(VLOOKUP($B20,'Annualized Operations'!$B$13:$J$32,'Annualized Operations'!G$1,FALSE),0)</f>
        <v>77028149.125000134</v>
      </c>
      <c r="E20" s="289">
        <f t="shared" si="2"/>
        <v>193690.05769227445</v>
      </c>
      <c r="F20" s="290">
        <f t="shared" si="1"/>
        <v>5813517.5968269631</v>
      </c>
      <c r="G20" s="470">
        <f>_xlfn.XLOOKUP($B20,'Travel Time Cost Savings'!$B$7:$B$26,'Travel Time Cost Savings'!$C$7:$C$26)</f>
        <v>2158749.6777944416</v>
      </c>
      <c r="H20" s="470">
        <f t="shared" si="3"/>
        <v>3654767.9190325215</v>
      </c>
      <c r="I20" s="291">
        <f>H20*(1+0.07)^-($B20-Assumptions!$C$6)</f>
        <v>1010573.7848331773</v>
      </c>
      <c r="K20" s="86"/>
      <c r="L20" s="89"/>
      <c r="M20" s="88"/>
    </row>
    <row r="21" spans="1:13" ht="14.25" customHeight="1" x14ac:dyDescent="0.25">
      <c r="B21" s="2">
        <f t="shared" si="4"/>
        <v>2040</v>
      </c>
      <c r="C21" s="380">
        <f>IFERROR(VLOOKUP($B21,'Annualized Operations'!$B$13:$J$32,'Annualized Operations'!F$1,FALSE),0)</f>
        <v>78048701.900000185</v>
      </c>
      <c r="D21" s="384">
        <f>IFERROR(VLOOKUP($B21,'Annualized Operations'!$B$13:$J$32,'Annualized Operations'!G$1,FALSE),0)</f>
        <v>77853175.050000042</v>
      </c>
      <c r="E21" s="289">
        <f t="shared" si="2"/>
        <v>195526.85000014305</v>
      </c>
      <c r="F21" s="290">
        <f t="shared" si="1"/>
        <v>5868648.0693495926</v>
      </c>
      <c r="G21" s="470">
        <f>_xlfn.XLOOKUP($B21,'Travel Time Cost Savings'!$B$7:$B$26,'Travel Time Cost Savings'!$C$7:$C$26)</f>
        <v>2180367.6223816648</v>
      </c>
      <c r="H21" s="470">
        <f t="shared" si="3"/>
        <v>3688280.4469679277</v>
      </c>
      <c r="I21" s="291">
        <f>H21*(1+0.07)^-($B21-Assumptions!$C$6)</f>
        <v>953121.75520334183</v>
      </c>
      <c r="K21" s="86"/>
      <c r="L21" s="75"/>
      <c r="M21" s="73"/>
    </row>
    <row r="22" spans="1:13" x14ac:dyDescent="0.25">
      <c r="B22" s="2">
        <f t="shared" si="4"/>
        <v>2041</v>
      </c>
      <c r="C22" s="380">
        <f>IFERROR(VLOOKUP($B22,'Annualized Operations'!$B$13:$J$32,'Annualized Operations'!F$1,FALSE),0)</f>
        <v>78875564.617307961</v>
      </c>
      <c r="D22" s="384">
        <f>IFERROR(VLOOKUP($B22,'Annualized Operations'!$B$13:$J$32,'Annualized Operations'!G$1,FALSE),0)</f>
        <v>78678200.974999949</v>
      </c>
      <c r="E22" s="289">
        <f t="shared" si="2"/>
        <v>197363.64230801165</v>
      </c>
      <c r="F22" s="290">
        <f t="shared" si="1"/>
        <v>5923778.541872222</v>
      </c>
      <c r="G22" s="470">
        <f>_xlfn.XLOOKUP($B22,'Travel Time Cost Savings'!$B$7:$B$26,'Travel Time Cost Savings'!$C$7:$C$26)</f>
        <v>2201985.566968888</v>
      </c>
      <c r="H22" s="470">
        <f t="shared" si="3"/>
        <v>3721792.9749033339</v>
      </c>
      <c r="I22" s="291">
        <f>H22*(1+0.07)^-($B22-Assumptions!$C$6)</f>
        <v>898861.70958334708</v>
      </c>
      <c r="K22" s="86"/>
      <c r="L22" s="29"/>
      <c r="M22" s="74"/>
    </row>
    <row r="23" spans="1:13" x14ac:dyDescent="0.25">
      <c r="B23" s="2">
        <f t="shared" si="4"/>
        <v>2042</v>
      </c>
      <c r="C23" s="380">
        <f>IFERROR(VLOOKUP($B23,'Annualized Operations'!$B$13:$J$32,'Annualized Operations'!F$1,FALSE),0)</f>
        <v>79702427.334615752</v>
      </c>
      <c r="D23" s="384">
        <f>IFERROR(VLOOKUP($B23,'Annualized Operations'!$B$13:$J$32,'Annualized Operations'!G$1,FALSE),0)</f>
        <v>79503226.899999857</v>
      </c>
      <c r="E23" s="289">
        <f t="shared" si="2"/>
        <v>199200.43461589515</v>
      </c>
      <c r="F23" s="290">
        <f t="shared" si="1"/>
        <v>5978909.0143952994</v>
      </c>
      <c r="G23" s="470">
        <f>_xlfn.XLOOKUP($B23,'Travel Time Cost Savings'!$B$7:$B$26,'Travel Time Cost Savings'!$C$7:$C$26)</f>
        <v>2223603.5115561113</v>
      </c>
      <c r="H23" s="470">
        <f t="shared" si="3"/>
        <v>3755305.5028391881</v>
      </c>
      <c r="I23" s="291">
        <f>H23*(1+0.07)^-($B23-Assumptions!$C$6)</f>
        <v>847621.89126136503</v>
      </c>
      <c r="M23" s="240"/>
    </row>
    <row r="24" spans="1:13" x14ac:dyDescent="0.25">
      <c r="B24" s="2">
        <f t="shared" si="4"/>
        <v>2043</v>
      </c>
      <c r="C24" s="380">
        <f>IFERROR(VLOOKUP($B24,'Annualized Operations'!$B$13:$J$32,'Annualized Operations'!F$1,FALSE),0)</f>
        <v>80529290.051923186</v>
      </c>
      <c r="D24" s="384">
        <f>IFERROR(VLOOKUP($B24,'Annualized Operations'!$B$13:$J$32,'Annualized Operations'!G$1,FALSE),0)</f>
        <v>80328252.825000092</v>
      </c>
      <c r="E24" s="289">
        <f t="shared" si="2"/>
        <v>201037.2269230932</v>
      </c>
      <c r="F24" s="290">
        <f t="shared" si="1"/>
        <v>6034039.4868978029</v>
      </c>
      <c r="G24" s="470">
        <f>_xlfn.XLOOKUP($B24,'Travel Time Cost Savings'!$B$7:$B$26,'Travel Time Cost Savings'!$C$7:$C$26)</f>
        <v>2245221.4561433345</v>
      </c>
      <c r="H24" s="470">
        <f t="shared" si="3"/>
        <v>3788818.0307544684</v>
      </c>
      <c r="I24" s="291">
        <f>H24*(1+0.07)^-($B24-Assumptions!$C$6)</f>
        <v>799239.35514979914</v>
      </c>
      <c r="M24" s="240"/>
    </row>
    <row r="25" spans="1:13" x14ac:dyDescent="0.25">
      <c r="B25" s="2">
        <f t="shared" si="4"/>
        <v>2044</v>
      </c>
      <c r="C25" s="380">
        <f>IFERROR(VLOOKUP($B25,'Annualized Operations'!$B$13:$J$32,'Annualized Operations'!F$1,FALSE),0)</f>
        <v>81356152.769230962</v>
      </c>
      <c r="D25" s="384">
        <f>IFERROR(VLOOKUP($B25,'Annualized Operations'!$B$13:$J$32,'Annualized Operations'!G$1,FALSE),0)</f>
        <v>81153278.75</v>
      </c>
      <c r="E25" s="289">
        <f t="shared" si="2"/>
        <v>202874.0192309618</v>
      </c>
      <c r="F25" s="290">
        <f t="shared" si="1"/>
        <v>6089169.9594204323</v>
      </c>
      <c r="G25" s="470">
        <f>_xlfn.XLOOKUP($B25,'Travel Time Cost Savings'!$B$7:$B$26,'Travel Time Cost Savings'!$C$7:$C$26)</f>
        <v>2266839.4007305577</v>
      </c>
      <c r="H25" s="470">
        <f t="shared" si="3"/>
        <v>3822330.5586898746</v>
      </c>
      <c r="I25" s="291">
        <f>H25*(1+0.07)^-($B25-Assumptions!$C$6)</f>
        <v>753559.54997270321</v>
      </c>
      <c r="K25" s="68"/>
      <c r="L25" s="68"/>
      <c r="M25" s="240"/>
    </row>
    <row r="26" spans="1:13" ht="15" customHeight="1" thickBot="1" x14ac:dyDescent="0.3">
      <c r="B26" s="3">
        <f t="shared" si="4"/>
        <v>2045</v>
      </c>
      <c r="C26" s="382">
        <f>IFERROR(VLOOKUP($B26,'Annualized Operations'!$B$13:$J$32,'Annualized Operations'!F$1,FALSE),0)</f>
        <v>82183015.486538738</v>
      </c>
      <c r="D26" s="385">
        <f>IFERROR(VLOOKUP($B26,'Annualized Operations'!$B$13:$J$32,'Annualized Operations'!G$1,FALSE),0)</f>
        <v>81978304.674999908</v>
      </c>
      <c r="E26" s="293">
        <f t="shared" si="2"/>
        <v>204710.8115388304</v>
      </c>
      <c r="F26" s="294">
        <f t="shared" si="1"/>
        <v>6144300.4319430627</v>
      </c>
      <c r="G26" s="471">
        <f>_xlfn.XLOOKUP($B26,'Travel Time Cost Savings'!$B$7:$B$26,'Travel Time Cost Savings'!$C$7:$C$26)</f>
        <v>2288457.3453177735</v>
      </c>
      <c r="H26" s="471">
        <f t="shared" si="3"/>
        <v>3855843.0866252892</v>
      </c>
      <c r="I26" s="295">
        <f>H26*(1+0.07)^-($B26-Assumptions!$C$6)</f>
        <v>710435.91736552306</v>
      </c>
      <c r="K26" s="68"/>
      <c r="L26" s="68"/>
      <c r="M26" s="36"/>
    </row>
    <row r="27" spans="1:13" ht="15" customHeight="1" thickBot="1" x14ac:dyDescent="0.3">
      <c r="B27" s="4"/>
      <c r="C27" s="83"/>
      <c r="D27" s="296"/>
      <c r="E27" s="296"/>
      <c r="F27" s="181" t="s">
        <v>2</v>
      </c>
      <c r="G27" s="181"/>
      <c r="H27" s="181"/>
      <c r="I27" s="325">
        <f>SUM(I7:I26)</f>
        <v>26167141.32543996</v>
      </c>
      <c r="K27" s="68"/>
      <c r="L27" s="68"/>
    </row>
    <row r="28" spans="1:13" ht="15" customHeight="1" x14ac:dyDescent="0.25">
      <c r="I28" s="240"/>
      <c r="K28" s="68"/>
      <c r="L28" s="68"/>
    </row>
    <row r="29" spans="1:13" x14ac:dyDescent="0.25">
      <c r="B29" s="21" t="s">
        <v>3</v>
      </c>
      <c r="K29" s="68"/>
      <c r="L29" s="68"/>
      <c r="M29" s="68"/>
    </row>
    <row r="30" spans="1:13" ht="15" customHeight="1" x14ac:dyDescent="0.25">
      <c r="A30" s="7" t="s">
        <v>32</v>
      </c>
      <c r="B30" s="498" t="s">
        <v>5228</v>
      </c>
      <c r="C30" s="498"/>
      <c r="D30" s="498"/>
      <c r="E30" s="498"/>
      <c r="F30" s="498"/>
      <c r="G30" s="498"/>
      <c r="H30" s="498"/>
      <c r="I30" s="498"/>
      <c r="K30" s="68"/>
      <c r="L30" s="68"/>
      <c r="M30" s="68"/>
    </row>
    <row r="31" spans="1:13" ht="15" customHeight="1" x14ac:dyDescent="0.25">
      <c r="B31" s="498"/>
      <c r="C31" s="498"/>
      <c r="D31" s="498"/>
      <c r="E31" s="498"/>
      <c r="F31" s="498"/>
      <c r="G31" s="498"/>
      <c r="H31" s="498"/>
      <c r="I31" s="498"/>
      <c r="K31" s="68"/>
      <c r="L31" s="68"/>
      <c r="M31" s="68"/>
    </row>
    <row r="32" spans="1:13" ht="15" customHeight="1" x14ac:dyDescent="0.25">
      <c r="B32" s="498"/>
      <c r="C32" s="498"/>
      <c r="D32" s="498"/>
      <c r="E32" s="498"/>
      <c r="F32" s="498"/>
      <c r="G32" s="498"/>
      <c r="H32" s="498"/>
      <c r="I32" s="498"/>
      <c r="K32" s="33"/>
      <c r="L32" s="68"/>
      <c r="M32" s="68"/>
    </row>
    <row r="33" spans="1:13" ht="15" customHeight="1" x14ac:dyDescent="0.25">
      <c r="B33" s="498"/>
      <c r="C33" s="498"/>
      <c r="D33" s="498"/>
      <c r="E33" s="498"/>
      <c r="F33" s="498"/>
      <c r="G33" s="498"/>
      <c r="H33" s="498"/>
      <c r="I33" s="498"/>
      <c r="K33" s="33"/>
      <c r="L33" s="68"/>
      <c r="M33" s="68"/>
    </row>
    <row r="34" spans="1:13" ht="15" customHeight="1" x14ac:dyDescent="0.25">
      <c r="B34" s="498"/>
      <c r="C34" s="498"/>
      <c r="D34" s="498"/>
      <c r="E34" s="498"/>
      <c r="F34" s="498"/>
      <c r="G34" s="498"/>
      <c r="H34" s="498"/>
      <c r="I34" s="498"/>
      <c r="K34" s="33"/>
      <c r="L34" s="68"/>
      <c r="M34" s="68"/>
    </row>
    <row r="35" spans="1:13" ht="15" customHeight="1" x14ac:dyDescent="0.25">
      <c r="B35" s="498"/>
      <c r="C35" s="498"/>
      <c r="D35" s="498"/>
      <c r="E35" s="498"/>
      <c r="F35" s="498"/>
      <c r="G35" s="498"/>
      <c r="H35" s="498"/>
      <c r="I35" s="498"/>
      <c r="K35" s="33"/>
      <c r="L35" s="68"/>
      <c r="M35" s="68"/>
    </row>
    <row r="36" spans="1:13" ht="15" customHeight="1" x14ac:dyDescent="0.25">
      <c r="B36" s="498"/>
      <c r="C36" s="498"/>
      <c r="D36" s="498"/>
      <c r="E36" s="498"/>
      <c r="F36" s="498"/>
      <c r="G36" s="498"/>
      <c r="H36" s="498"/>
      <c r="I36" s="498"/>
      <c r="L36" s="33"/>
      <c r="M36" s="68"/>
    </row>
    <row r="37" spans="1:13" ht="15" customHeight="1" x14ac:dyDescent="0.25">
      <c r="B37" s="498"/>
      <c r="C37" s="498"/>
      <c r="D37" s="498"/>
      <c r="E37" s="498"/>
      <c r="F37" s="498"/>
      <c r="G37" s="498"/>
      <c r="H37" s="498"/>
      <c r="I37" s="498"/>
      <c r="M37" s="68"/>
    </row>
    <row r="38" spans="1:13" x14ac:dyDescent="0.25">
      <c r="B38" s="498"/>
      <c r="C38" s="498"/>
      <c r="D38" s="498"/>
      <c r="E38" s="498"/>
      <c r="F38" s="498"/>
      <c r="G38" s="498"/>
      <c r="H38" s="498"/>
      <c r="I38" s="498"/>
      <c r="M38" s="68"/>
    </row>
    <row r="39" spans="1:13" ht="15" customHeight="1" x14ac:dyDescent="0.25">
      <c r="J39" s="19"/>
      <c r="M39" s="68"/>
    </row>
    <row r="40" spans="1:13" ht="15" customHeight="1" x14ac:dyDescent="0.25">
      <c r="A40" s="7" t="s">
        <v>31</v>
      </c>
      <c r="B40" s="498" t="s">
        <v>5216</v>
      </c>
      <c r="C40" s="498"/>
      <c r="D40" s="498"/>
      <c r="E40" s="498"/>
      <c r="F40" s="498"/>
      <c r="G40" s="498"/>
      <c r="H40" s="498"/>
      <c r="I40" s="498"/>
      <c r="M40" s="33"/>
    </row>
    <row r="41" spans="1:13" ht="15" customHeight="1" x14ac:dyDescent="0.25">
      <c r="B41" s="498"/>
      <c r="C41" s="498"/>
      <c r="D41" s="498"/>
      <c r="E41" s="498"/>
      <c r="F41" s="498"/>
      <c r="G41" s="498"/>
      <c r="H41" s="498"/>
      <c r="I41" s="498"/>
    </row>
    <row r="42" spans="1:13" ht="15" customHeight="1" x14ac:dyDescent="0.25"/>
    <row r="43" spans="1:13" x14ac:dyDescent="0.25">
      <c r="A43" s="7" t="s">
        <v>135</v>
      </c>
      <c r="B43" s="238" t="s">
        <v>152</v>
      </c>
    </row>
    <row r="47" spans="1:13" x14ac:dyDescent="0.25">
      <c r="C47" s="238">
        <f>13500/127000</f>
        <v>0.1062992125984252</v>
      </c>
      <c r="D47" s="238">
        <f>1300/12200</f>
        <v>0.10655737704918032</v>
      </c>
    </row>
  </sheetData>
  <mergeCells count="14">
    <mergeCell ref="C4:F4"/>
    <mergeCell ref="B5:B6"/>
    <mergeCell ref="C5:C6"/>
    <mergeCell ref="D5:D6"/>
    <mergeCell ref="E5:E6"/>
    <mergeCell ref="F5:F6"/>
    <mergeCell ref="K10:L10"/>
    <mergeCell ref="K14:L14"/>
    <mergeCell ref="B30:I38"/>
    <mergeCell ref="B40:I41"/>
    <mergeCell ref="I5:I6"/>
    <mergeCell ref="K6:L6"/>
    <mergeCell ref="G5:G6"/>
    <mergeCell ref="H5:H6"/>
  </mergeCells>
  <pageMargins left="0.25" right="0.25" top="0.75" bottom="0.75" header="0.3" footer="0.3"/>
  <pageSetup paperSize="119" scale="6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Assumptions</vt:lpstr>
      <vt:lpstr>BCA Summary</vt:lpstr>
      <vt:lpstr>Travel Time Cost Savings</vt:lpstr>
      <vt:lpstr>Safety Benefits</vt:lpstr>
      <vt:lpstr>Air Quality</vt:lpstr>
      <vt:lpstr>Operation and Maintenance</vt:lpstr>
      <vt:lpstr>Capital Costs</vt:lpstr>
      <vt:lpstr>Annualized Operations</vt:lpstr>
      <vt:lpstr>Regional Travel Time Savings</vt:lpstr>
      <vt:lpstr>Regional Safety Benefits</vt:lpstr>
      <vt:lpstr>Reg Operating Cost Savings</vt:lpstr>
      <vt:lpstr>Regional Air Quality</vt:lpstr>
      <vt:lpstr>RCV Calculator</vt:lpstr>
      <vt:lpstr>2018-2020 Crashes</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'Operation and Maintenance'!Print_Area</vt:lpstr>
      <vt:lpstr>'Reg Operating Cost Savings'!Print_Area</vt:lpstr>
      <vt:lpstr>'Regional Air Quality'!Print_Area</vt:lpstr>
      <vt:lpstr>'Regional Safety Benefits'!Print_Area</vt:lpstr>
      <vt:lpstr>'Regional Travel Time Savings'!Print_Area</vt:lpstr>
      <vt:lpstr>'Safety Benefits'!Print_Area</vt:lpstr>
      <vt:lpstr>'Travel Time Cost Savings'!Print_Area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2022-04-13T22:36:45Z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